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omments3.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theme/themeOverride1.xml" ContentType="application/vnd.openxmlformats-officedocument.themeOverrid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heme/themeOverride2.xml" ContentType="application/vnd.openxmlformats-officedocument.themeOverride+xml"/>
  <Override PartName="/xl/drawings/drawing4.xml" ContentType="application/vnd.openxmlformats-officedocument.drawing+xml"/>
  <Override PartName="/xl/comments4.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3.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theme/themeOverride4.xml" ContentType="application/vnd.openxmlformats-officedocument.themeOverride+xml"/>
  <Override PartName="/xl/drawings/drawing5.xml" ContentType="application/vnd.openxmlformats-officedocument.drawing+xml"/>
  <Override PartName="/xl/comments5.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theme/themeOverride5.xml" ContentType="application/vnd.openxmlformats-officedocument.themeOverrid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heme/themeOverride6.xml" ContentType="application/vnd.openxmlformats-officedocument.themeOverride+xml"/>
  <Override PartName="/xl/drawings/drawing6.xml" ContentType="application/vnd.openxmlformats-officedocument.drawing+xml"/>
  <Override PartName="/xl/comments6.xml" ContentType="application/vnd.openxmlformats-officedocument.spreadsheetml.comment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heme/themeOverride7.xml" ContentType="application/vnd.openxmlformats-officedocument.themeOverrid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heme/themeOverride8.xml" ContentType="application/vnd.openxmlformats-officedocument.themeOverride+xml"/>
  <Override PartName="/xl/drawings/drawing7.xml" ContentType="application/vnd.openxmlformats-officedocument.drawing+xml"/>
  <Override PartName="/xl/comments7.xml" ContentType="application/vnd.openxmlformats-officedocument.spreadsheetml.comments+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theme/themeOverride9.xml" ContentType="application/vnd.openxmlformats-officedocument.themeOverrid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8.xml" ContentType="application/vnd.openxmlformats-officedocument.drawing+xml"/>
  <Override PartName="/xl/comments8.xml" ContentType="application/vnd.openxmlformats-officedocument.spreadsheetml.comments+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theme/themeOverride10.xml" ContentType="application/vnd.openxmlformats-officedocument.themeOverride+xml"/>
  <Override PartName="/xl/drawings/drawing9.xml" ContentType="application/vnd.openxmlformats-officedocument.drawing+xml"/>
  <Override PartName="/xl/comments9.xml" ContentType="application/vnd.openxmlformats-officedocument.spreadsheetml.comments+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heme/themeOverride11.xml" ContentType="application/vnd.openxmlformats-officedocument.themeOverride+xml"/>
  <Override PartName="/xl/drawings/drawing10.xml" ContentType="application/vnd.openxmlformats-officedocument.drawing+xml"/>
  <Override PartName="/xl/comments10.xml" ContentType="application/vnd.openxmlformats-officedocument.spreadsheetml.comments+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theme/themeOverride12.xml" ContentType="application/vnd.openxmlformats-officedocument.themeOverride+xml"/>
  <Override PartName="/xl/drawings/drawing11.xml" ContentType="application/vnd.openxmlformats-officedocument.drawing+xml"/>
  <Override PartName="/xl/comments11.xml" ContentType="application/vnd.openxmlformats-officedocument.spreadsheetml.comments+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theme/themeOverride13.xml" ContentType="application/vnd.openxmlformats-officedocument.themeOverride+xml"/>
  <Override PartName="/xl/drawings/drawing12.xml" ContentType="application/vnd.openxmlformats-officedocument.drawing+xml"/>
  <Override PartName="/xl/comments12.xml" ContentType="application/vnd.openxmlformats-officedocument.spreadsheetml.comments+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heme/themeOverride14.xml" ContentType="application/vnd.openxmlformats-officedocument.themeOverride+xml"/>
  <Override PartName="/xl/drawings/drawing13.xml" ContentType="application/vnd.openxmlformats-officedocument.drawing+xml"/>
  <Override PartName="/xl/comments13.xml" ContentType="application/vnd.openxmlformats-officedocument.spreadsheetml.comments+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theme/themeOverride15.xml" ContentType="application/vnd.openxmlformats-officedocument.themeOverride+xml"/>
  <Override PartName="/xl/drawings/drawing14.xml" ContentType="application/vnd.openxmlformats-officedocument.drawing+xml"/>
  <Override PartName="/xl/comments14.xml" ContentType="application/vnd.openxmlformats-officedocument.spreadsheetml.comments+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heme/themeOverride16.xml" ContentType="application/vnd.openxmlformats-officedocument.themeOverride+xml"/>
  <Override PartName="/xl/drawings/drawing15.xml" ContentType="application/vnd.openxmlformats-officedocument.drawing+xml"/>
  <Override PartName="/xl/comments15.xml" ContentType="application/vnd.openxmlformats-officedocument.spreadsheetml.comments+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theme/themeOverride17.xml" ContentType="application/vnd.openxmlformats-officedocument.themeOverride+xml"/>
  <Override PartName="/xl/drawings/drawing16.xml" ContentType="application/vnd.openxmlformats-officedocument.drawing+xml"/>
  <Override PartName="/xl/comments16.xml" ContentType="application/vnd.openxmlformats-officedocument.spreadsheetml.comments+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theme/themeOverride18.xml" ContentType="application/vnd.openxmlformats-officedocument.themeOverride+xml"/>
  <Override PartName="/xl/drawings/drawing17.xml" ContentType="application/vnd.openxmlformats-officedocument.drawing+xml"/>
  <Override PartName="/xl/comments17.xml" ContentType="application/vnd.openxmlformats-officedocument.spreadsheetml.comments+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theme/themeOverride19.xml" ContentType="application/vnd.openxmlformats-officedocument.themeOverride+xml"/>
  <Override PartName="/xl/drawings/drawing18.xml" ContentType="application/vnd.openxmlformats-officedocument.drawing+xml"/>
  <Override PartName="/xl/comments18.xml" ContentType="application/vnd.openxmlformats-officedocument.spreadsheetml.comments+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theme/themeOverride20.xml" ContentType="application/vnd.openxmlformats-officedocument.themeOverride+xml"/>
  <Override PartName="/xl/drawings/drawing19.xml" ContentType="application/vnd.openxmlformats-officedocument.drawing+xml"/>
  <Override PartName="/xl/comments19.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theme/themeOverride21.xml" ContentType="application/vnd.openxmlformats-officedocument.themeOverride+xml"/>
  <Override PartName="/xl/drawings/drawing20.xml" ContentType="application/vnd.openxmlformats-officedocument.drawing+xml"/>
  <Override PartName="/xl/comments20.xml" ContentType="application/vnd.openxmlformats-officedocument.spreadsheetml.comments+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theme/themeOverride22.xml" ContentType="application/vnd.openxmlformats-officedocument.themeOverride+xml"/>
  <Override PartName="/xl/drawings/drawing21.xml" ContentType="application/vnd.openxmlformats-officedocument.drawing+xml"/>
  <Override PartName="/xl/comments21.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theme/themeOverride23.xml" ContentType="application/vnd.openxmlformats-officedocument.themeOverride+xml"/>
  <Override PartName="/xl/drawings/drawing22.xml" ContentType="application/vnd.openxmlformats-officedocument.drawing+xml"/>
  <Override PartName="/xl/comments22.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heme/themeOverride24.xml" ContentType="application/vnd.openxmlformats-officedocument.themeOverride+xml"/>
  <Override PartName="/xl/drawings/drawing23.xml" ContentType="application/vnd.openxmlformats-officedocument.drawing+xml"/>
  <Override PartName="/xl/comments23.xml" ContentType="application/vnd.openxmlformats-officedocument.spreadsheetml.comments+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theme/themeOverride25.xml" ContentType="application/vnd.openxmlformats-officedocument.themeOverride+xml"/>
  <Override PartName="/xl/drawings/drawing24.xml" ContentType="application/vnd.openxmlformats-officedocument.drawing+xml"/>
  <Override PartName="/xl/comments24.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theme/themeOverride26.xml" ContentType="application/vnd.openxmlformats-officedocument.themeOverride+xml"/>
  <Override PartName="/xl/drawings/drawing25.xml" ContentType="application/vnd.openxmlformats-officedocument.drawing+xml"/>
  <Override PartName="/xl/comments25.xml" ContentType="application/vnd.openxmlformats-officedocument.spreadsheetml.comments+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theme/themeOverride27.xml" ContentType="application/vnd.openxmlformats-officedocument.themeOverride+xml"/>
  <Override PartName="/xl/drawings/drawing26.xml" ContentType="application/vnd.openxmlformats-officedocument.drawing+xml"/>
  <Override PartName="/xl/comments26.xml" ContentType="application/vnd.openxmlformats-officedocument.spreadsheetml.comments+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theme/themeOverride28.xml" ContentType="application/vnd.openxmlformats-officedocument.themeOverride+xml"/>
  <Override PartName="/xl/drawings/drawing27.xml" ContentType="application/vnd.openxmlformats-officedocument.drawing+xml"/>
  <Override PartName="/xl/comments27.xml" ContentType="application/vnd.openxmlformats-officedocument.spreadsheetml.comments+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theme/themeOverride29.xml" ContentType="application/vnd.openxmlformats-officedocument.themeOverride+xml"/>
  <Override PartName="/xl/drawings/drawing28.xml" ContentType="application/vnd.openxmlformats-officedocument.drawing+xml"/>
  <Override PartName="/xl/comments28.xml" ContentType="application/vnd.openxmlformats-officedocument.spreadsheetml.comments+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theme/themeOverride30.xml" ContentType="application/vnd.openxmlformats-officedocument.themeOverride+xml"/>
  <Override PartName="/xl/drawings/drawing29.xml" ContentType="application/vnd.openxmlformats-officedocument.drawing+xml"/>
  <Override PartName="/xl/comments29.xml" ContentType="application/vnd.openxmlformats-officedocument.spreadsheetml.comments+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theme/themeOverride31.xml" ContentType="application/vnd.openxmlformats-officedocument.themeOverride+xml"/>
  <Override PartName="/xl/drawings/drawing30.xml" ContentType="application/vnd.openxmlformats-officedocument.drawing+xml"/>
  <Override PartName="/xl/comments30.xml" ContentType="application/vnd.openxmlformats-officedocument.spreadsheetml.comments+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theme/themeOverride32.xml" ContentType="application/vnd.openxmlformats-officedocument.themeOverride+xml"/>
  <Override PartName="/xl/drawings/drawing31.xml" ContentType="application/vnd.openxmlformats-officedocument.drawing+xml"/>
  <Override PartName="/xl/comments31.xml" ContentType="application/vnd.openxmlformats-officedocument.spreadsheetml.comments+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theme/themeOverride33.xml" ContentType="application/vnd.openxmlformats-officedocument.themeOverride+xml"/>
  <Override PartName="/xl/drawings/drawing32.xml" ContentType="application/vnd.openxmlformats-officedocument.drawing+xml"/>
  <Override PartName="/xl/comments32.xml" ContentType="application/vnd.openxmlformats-officedocument.spreadsheetml.comments+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theme/themeOverride34.xml" ContentType="application/vnd.openxmlformats-officedocument.themeOverride+xml"/>
  <Override PartName="/xl/drawings/drawing33.xml" ContentType="application/vnd.openxmlformats-officedocument.drawing+xml"/>
  <Override PartName="/xl/comments33.xml" ContentType="application/vnd.openxmlformats-officedocument.spreadsheetml.comments+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drawings/drawing34.xml" ContentType="application/vnd.openxmlformats-officedocument.drawing+xml"/>
  <Override PartName="/xl/comments34.xml" ContentType="application/vnd.openxmlformats-officedocument.spreadsheetml.comments+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omments35.xml" ContentType="application/vnd.openxmlformats-officedocument.spreadsheetml.comments+xml"/>
  <Override PartName="/xl/comments3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ML-TSDP\data\systems\"/>
    </mc:Choice>
  </mc:AlternateContent>
  <bookViews>
    <workbookView xWindow="0" yWindow="0" windowWidth="20460" windowHeight="7380" tabRatio="719" activeTab="7"/>
  </bookViews>
  <sheets>
    <sheet name="daily (2)" sheetId="14" r:id="rId1"/>
    <sheet name="FuturesInfo (3)" sheetId="9" r:id="rId2"/>
    <sheet name="CurrInfo" sheetId="5" r:id="rId3"/>
    <sheet name="sym" sheetId="10" r:id="rId4"/>
    <sheet name="fhist" sheetId="17" r:id="rId5"/>
    <sheet name="0811" sheetId="44" r:id="rId6"/>
    <sheet name="0810" sheetId="43" r:id="rId7"/>
    <sheet name="0809" sheetId="21" r:id="rId8"/>
    <sheet name="0808" sheetId="20" r:id="rId9"/>
    <sheet name="0805" sheetId="19" r:id="rId10"/>
    <sheet name="0804" sheetId="18" r:id="rId11"/>
    <sheet name="0803" sheetId="16" r:id="rId12"/>
    <sheet name="0802" sheetId="13" r:id="rId13"/>
    <sheet name="0801" sheetId="15" r:id="rId14"/>
    <sheet name="0729" sheetId="22" r:id="rId15"/>
    <sheet name="0728" sheetId="23" r:id="rId16"/>
    <sheet name="0727" sheetId="24" r:id="rId17"/>
    <sheet name="0726" sheetId="25" r:id="rId18"/>
    <sheet name="0725" sheetId="26" r:id="rId19"/>
    <sheet name="0722" sheetId="27" r:id="rId20"/>
    <sheet name="0721" sheetId="28" r:id="rId21"/>
    <sheet name="0720" sheetId="29" r:id="rId22"/>
    <sheet name="0719" sheetId="30" r:id="rId23"/>
    <sheet name="0718" sheetId="31" r:id="rId24"/>
    <sheet name="0715" sheetId="32" r:id="rId25"/>
    <sheet name="0714" sheetId="33" r:id="rId26"/>
    <sheet name="0713" sheetId="34" r:id="rId27"/>
    <sheet name="0712" sheetId="35" r:id="rId28"/>
    <sheet name="0711" sheetId="36" r:id="rId29"/>
    <sheet name="0708" sheetId="37" r:id="rId30"/>
    <sheet name="0707" sheetId="38" r:id="rId31"/>
    <sheet name="0706" sheetId="39" r:id="rId32"/>
    <sheet name="0705" sheetId="40" r:id="rId33"/>
    <sheet name="0704" sheetId="41" r:id="rId34"/>
    <sheet name="0701" sheetId="42" r:id="rId35"/>
    <sheet name="old" sheetId="1" r:id="rId36"/>
    <sheet name="daily" sheetId="11" r:id="rId37"/>
    <sheet name="FORECAST" sheetId="2" r:id="rId38"/>
    <sheet name="timezones (jst)" sheetId="3" r:id="rId39"/>
  </sheets>
  <externalReferences>
    <externalReference r:id="rId40"/>
    <externalReference r:id="rId41"/>
    <externalReference r:id="rId42"/>
    <externalReference r:id="rId43"/>
  </externalReferences>
  <definedNames>
    <definedName name="HSI" localSheetId="34">[1]FLASH!#REF!</definedName>
    <definedName name="HSI" localSheetId="33">[1]FLASH!#REF!</definedName>
    <definedName name="HSI" localSheetId="32">[1]FLASH!#REF!</definedName>
    <definedName name="HSI" localSheetId="31">[1]FLASH!#REF!</definedName>
    <definedName name="HSI" localSheetId="30">[1]FLASH!#REF!</definedName>
    <definedName name="HSI" localSheetId="29">[1]FLASH!#REF!</definedName>
    <definedName name="HSI" localSheetId="28">[1]FLASH!#REF!</definedName>
    <definedName name="HSI" localSheetId="27">[1]FLASH!#REF!</definedName>
    <definedName name="HSI" localSheetId="26">[1]FLASH!#REF!</definedName>
    <definedName name="HSI" localSheetId="25">[1]FLASH!#REF!</definedName>
    <definedName name="HSI" localSheetId="24">[1]FLASH!#REF!</definedName>
    <definedName name="HSI" localSheetId="23">[1]FLASH!#REF!</definedName>
    <definedName name="HSI" localSheetId="22">[1]FLASH!#REF!</definedName>
    <definedName name="HSI" localSheetId="21">[1]FLASH!#REF!</definedName>
    <definedName name="HSI" localSheetId="20">[1]FLASH!#REF!</definedName>
    <definedName name="HSI" localSheetId="19">[1]FLASH!#REF!</definedName>
    <definedName name="HSI" localSheetId="18">[1]FLASH!#REF!</definedName>
    <definedName name="HSI" localSheetId="17">[1]FLASH!#REF!</definedName>
    <definedName name="HSI" localSheetId="16">[1]FLASH!#REF!</definedName>
    <definedName name="HSI" localSheetId="15">[1]FLASH!#REF!</definedName>
    <definedName name="HSI" localSheetId="14">[1]FLASH!#REF!</definedName>
    <definedName name="HSI" localSheetId="13">[1]FLASH!#REF!</definedName>
    <definedName name="HSI" localSheetId="12">[1]FLASH!#REF!</definedName>
    <definedName name="HSI" localSheetId="11">[1]FLASH!#REF!</definedName>
    <definedName name="HSI" localSheetId="10">[1]FLASH!#REF!</definedName>
    <definedName name="HSI" localSheetId="9">[1]FLASH!#REF!</definedName>
    <definedName name="HSI" localSheetId="8">[1]FLASH!#REF!</definedName>
    <definedName name="HSI" localSheetId="7">[1]FLASH!#REF!</definedName>
    <definedName name="HSI" localSheetId="6">[1]FLASH!#REF!</definedName>
    <definedName name="HSI" localSheetId="5">[1]FLASH!#REF!</definedName>
    <definedName name="HSI" localSheetId="0">[1]FLASH!#REF!</definedName>
    <definedName name="HSI" localSheetId="37">[2]FLASH!#REF!</definedName>
    <definedName name="HSI" localSheetId="1">[1]FLASH!#REF!</definedName>
    <definedName name="HSI">[1]FLASH!#REF!</definedName>
    <definedName name="test" localSheetId="0">'daily (2)'!$X$41,'daily (2)'!$O$41:$V$41</definedName>
    <definedName name="test">daily!$S$37,daily!$H$37:$P$37</definedName>
  </definedNam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E69" i="14" l="1"/>
  <c r="B69" i="14"/>
  <c r="A69" i="14"/>
  <c r="Z35" i="14"/>
  <c r="Y35" i="14"/>
  <c r="X35" i="14"/>
  <c r="W35" i="14"/>
  <c r="V35" i="14"/>
  <c r="U35" i="14"/>
  <c r="T35" i="14"/>
  <c r="S35" i="14"/>
  <c r="R35" i="14"/>
  <c r="Q35" i="14"/>
  <c r="P35" i="14"/>
  <c r="O35" i="14"/>
  <c r="N35" i="14"/>
  <c r="M35" i="14"/>
  <c r="L35" i="14"/>
  <c r="K35" i="14"/>
  <c r="E35" i="14"/>
  <c r="D35" i="14"/>
  <c r="C35" i="14"/>
  <c r="B35" i="14"/>
  <c r="A35" i="14"/>
  <c r="Z34" i="14"/>
  <c r="Y34" i="14"/>
  <c r="X34" i="14"/>
  <c r="W34" i="14"/>
  <c r="V34" i="14"/>
  <c r="U34" i="14"/>
  <c r="T34" i="14"/>
  <c r="S34" i="14"/>
  <c r="R34" i="14"/>
  <c r="Q34" i="14"/>
  <c r="P34" i="14"/>
  <c r="O34" i="14"/>
  <c r="N34" i="14"/>
  <c r="M34" i="14"/>
  <c r="L34" i="14"/>
  <c r="K34" i="14"/>
  <c r="E34" i="14"/>
  <c r="D34" i="14"/>
  <c r="C34" i="14"/>
  <c r="B34" i="14"/>
  <c r="A34" i="14"/>
  <c r="E36" i="14"/>
  <c r="E68" i="14"/>
  <c r="D68" i="14"/>
  <c r="E15" i="44"/>
  <c r="E16" i="44"/>
  <c r="E17" i="44"/>
  <c r="E18" i="44"/>
  <c r="E19" i="44"/>
  <c r="E20" i="44"/>
  <c r="E21" i="44"/>
  <c r="E22" i="44"/>
  <c r="E23" i="44"/>
  <c r="E24" i="44"/>
  <c r="E25" i="44"/>
  <c r="E26" i="44"/>
  <c r="E27" i="44"/>
  <c r="E28" i="44"/>
  <c r="E29" i="44"/>
  <c r="E30" i="44"/>
  <c r="E31" i="44"/>
  <c r="E32" i="44"/>
  <c r="E33" i="44"/>
  <c r="E34" i="44"/>
  <c r="E35" i="44"/>
  <c r="E36" i="44"/>
  <c r="E37" i="44"/>
  <c r="E38" i="44"/>
  <c r="R38" i="44" s="1"/>
  <c r="E39" i="44"/>
  <c r="E40" i="44"/>
  <c r="E41" i="44"/>
  <c r="E42" i="44"/>
  <c r="E43" i="44"/>
  <c r="E44" i="44"/>
  <c r="E45" i="44"/>
  <c r="E46" i="44"/>
  <c r="U46" i="44" s="1"/>
  <c r="E47" i="44"/>
  <c r="E48" i="44"/>
  <c r="E49" i="44"/>
  <c r="E50" i="44"/>
  <c r="E51" i="44"/>
  <c r="E52" i="44"/>
  <c r="E53" i="44"/>
  <c r="E54" i="44"/>
  <c r="T54" i="44" s="1"/>
  <c r="E55" i="44"/>
  <c r="E56" i="44"/>
  <c r="E57" i="44"/>
  <c r="E58" i="44"/>
  <c r="E59" i="44"/>
  <c r="E60" i="44"/>
  <c r="E61" i="44"/>
  <c r="E62" i="44"/>
  <c r="E63" i="44"/>
  <c r="E64" i="44"/>
  <c r="E65" i="44"/>
  <c r="E66" i="44"/>
  <c r="E67" i="44"/>
  <c r="E68" i="44"/>
  <c r="E69" i="44"/>
  <c r="E70" i="44"/>
  <c r="P70" i="44" s="1"/>
  <c r="E71" i="44"/>
  <c r="E72" i="44"/>
  <c r="E73" i="44"/>
  <c r="E74" i="44"/>
  <c r="E75" i="44"/>
  <c r="E76" i="44"/>
  <c r="E77" i="44"/>
  <c r="E78" i="44"/>
  <c r="R78" i="44" s="1"/>
  <c r="E79" i="44"/>
  <c r="E80" i="44"/>
  <c r="E81" i="44"/>
  <c r="E82" i="44"/>
  <c r="E83" i="44"/>
  <c r="E84" i="44"/>
  <c r="E85" i="44"/>
  <c r="E86" i="44"/>
  <c r="R86" i="44" s="1"/>
  <c r="E87" i="44"/>
  <c r="E88" i="44"/>
  <c r="E89" i="44"/>
  <c r="E90" i="44"/>
  <c r="E91" i="44"/>
  <c r="E92" i="44"/>
  <c r="E14" i="44"/>
  <c r="AB71" i="14"/>
  <c r="AU71" i="14"/>
  <c r="H70" i="14"/>
  <c r="G70" i="14"/>
  <c r="AU70" i="14" s="1"/>
  <c r="R92" i="44"/>
  <c r="P92" i="44"/>
  <c r="O92" i="44"/>
  <c r="T91" i="44"/>
  <c r="R91" i="44"/>
  <c r="Q91" i="44"/>
  <c r="O91" i="44"/>
  <c r="P91" i="44"/>
  <c r="S91" i="44" s="1"/>
  <c r="R90" i="44"/>
  <c r="P90" i="44"/>
  <c r="O90" i="44"/>
  <c r="V89" i="44"/>
  <c r="T89" i="44"/>
  <c r="R89" i="44"/>
  <c r="O89" i="44"/>
  <c r="Q89" i="44" s="1"/>
  <c r="P89" i="44"/>
  <c r="R88" i="44"/>
  <c r="P88" i="44"/>
  <c r="O88" i="44"/>
  <c r="T87" i="44"/>
  <c r="R87" i="44"/>
  <c r="P87" i="44"/>
  <c r="O87" i="44"/>
  <c r="Q87" i="44" s="1"/>
  <c r="S87" i="44" s="1"/>
  <c r="O86" i="44"/>
  <c r="T85" i="44"/>
  <c r="S85" i="44"/>
  <c r="R85" i="44"/>
  <c r="P85" i="44"/>
  <c r="O85" i="44"/>
  <c r="Q85" i="44" s="1"/>
  <c r="R84" i="44"/>
  <c r="P84" i="44"/>
  <c r="O84" i="44"/>
  <c r="T83" i="44"/>
  <c r="R83" i="44"/>
  <c r="O83" i="44"/>
  <c r="Q83" i="44" s="1"/>
  <c r="P83" i="44"/>
  <c r="R82" i="44"/>
  <c r="P82" i="44"/>
  <c r="O82" i="44"/>
  <c r="Q82" i="44" s="1"/>
  <c r="T81" i="44"/>
  <c r="R81" i="44"/>
  <c r="P81" i="44"/>
  <c r="O81" i="44"/>
  <c r="Q81" i="44" s="1"/>
  <c r="R80" i="44"/>
  <c r="P80" i="44"/>
  <c r="O80" i="44"/>
  <c r="Q80" i="44" s="1"/>
  <c r="T79" i="44"/>
  <c r="R79" i="44"/>
  <c r="O79" i="44"/>
  <c r="Q79" i="44" s="1"/>
  <c r="P79" i="44"/>
  <c r="P78" i="44"/>
  <c r="O78" i="44"/>
  <c r="T77" i="44"/>
  <c r="R77" i="44"/>
  <c r="O77" i="44"/>
  <c r="Q77" i="44" s="1"/>
  <c r="P77" i="44"/>
  <c r="S77" i="44" s="1"/>
  <c r="R76" i="44"/>
  <c r="P76" i="44"/>
  <c r="O76" i="44"/>
  <c r="Q76" i="44" s="1"/>
  <c r="T75" i="44"/>
  <c r="R75" i="44"/>
  <c r="O75" i="44"/>
  <c r="Q75" i="44" s="1"/>
  <c r="P75" i="44"/>
  <c r="S75" i="44" s="1"/>
  <c r="R74" i="44"/>
  <c r="P74" i="44"/>
  <c r="O74" i="44"/>
  <c r="Q74" i="44" s="1"/>
  <c r="T73" i="44"/>
  <c r="R73" i="44"/>
  <c r="O73" i="44"/>
  <c r="Q73" i="44" s="1"/>
  <c r="P73" i="44"/>
  <c r="R72" i="44"/>
  <c r="P72" i="44"/>
  <c r="O72" i="44"/>
  <c r="Q72" i="44" s="1"/>
  <c r="R71" i="44"/>
  <c r="P71" i="44"/>
  <c r="S71" i="44" s="1"/>
  <c r="O71" i="44"/>
  <c r="Q71" i="44" s="1"/>
  <c r="R70" i="44"/>
  <c r="O70" i="44"/>
  <c r="T69" i="44"/>
  <c r="R69" i="44"/>
  <c r="P69" i="44"/>
  <c r="O69" i="44"/>
  <c r="Q69" i="44" s="1"/>
  <c r="R68" i="44"/>
  <c r="P68" i="44"/>
  <c r="O68" i="44"/>
  <c r="Q68" i="44" s="1"/>
  <c r="T67" i="44"/>
  <c r="R67" i="44"/>
  <c r="Q67" i="44"/>
  <c r="P67" i="44"/>
  <c r="O67" i="44"/>
  <c r="T66" i="44"/>
  <c r="P66" i="44"/>
  <c r="O66" i="44"/>
  <c r="T65" i="44"/>
  <c r="R65" i="44"/>
  <c r="Q65" i="44"/>
  <c r="P65" i="44"/>
  <c r="O65" i="44"/>
  <c r="T64" i="44"/>
  <c r="P64" i="44"/>
  <c r="O64" i="44"/>
  <c r="T63" i="44"/>
  <c r="R63" i="44"/>
  <c r="Q63" i="44"/>
  <c r="P63" i="44"/>
  <c r="O63" i="44"/>
  <c r="O62" i="44"/>
  <c r="T61" i="44"/>
  <c r="R61" i="44"/>
  <c r="Q61" i="44"/>
  <c r="P61" i="44"/>
  <c r="O61" i="44"/>
  <c r="T60" i="44"/>
  <c r="P60" i="44"/>
  <c r="O60" i="44"/>
  <c r="T59" i="44"/>
  <c r="R59" i="44"/>
  <c r="Q59" i="44"/>
  <c r="P59" i="44"/>
  <c r="O59" i="44"/>
  <c r="O58" i="44"/>
  <c r="U58" i="44"/>
  <c r="T57" i="44"/>
  <c r="R57" i="44"/>
  <c r="Q57" i="44"/>
  <c r="P57" i="44"/>
  <c r="O57" i="44"/>
  <c r="O56" i="44"/>
  <c r="U56" i="44"/>
  <c r="T55" i="44"/>
  <c r="R55" i="44"/>
  <c r="Q55" i="44"/>
  <c r="P55" i="44"/>
  <c r="O55" i="44"/>
  <c r="O54" i="44"/>
  <c r="T53" i="44"/>
  <c r="R53" i="44"/>
  <c r="Q53" i="44"/>
  <c r="P53" i="44"/>
  <c r="O53" i="44"/>
  <c r="T52" i="44"/>
  <c r="O52" i="44"/>
  <c r="O51" i="44"/>
  <c r="R50" i="44"/>
  <c r="Q50" i="44"/>
  <c r="O50" i="44"/>
  <c r="O49" i="44"/>
  <c r="O48" i="44"/>
  <c r="U48" i="44"/>
  <c r="R47" i="44"/>
  <c r="Q47" i="44"/>
  <c r="O47" i="44"/>
  <c r="U47" i="44"/>
  <c r="O46" i="44"/>
  <c r="U45" i="44"/>
  <c r="O45" i="44"/>
  <c r="Q45" i="44" s="1"/>
  <c r="U44" i="44"/>
  <c r="R44" i="44"/>
  <c r="Q44" i="44"/>
  <c r="O44" i="44"/>
  <c r="Q43" i="44"/>
  <c r="O43" i="44"/>
  <c r="U43" i="44"/>
  <c r="O42" i="44"/>
  <c r="R41" i="44"/>
  <c r="O41" i="44"/>
  <c r="Q41" i="44" s="1"/>
  <c r="U41" i="44"/>
  <c r="O40" i="44"/>
  <c r="U40" i="44"/>
  <c r="V39" i="44"/>
  <c r="U39" i="44"/>
  <c r="R39" i="44"/>
  <c r="O39" i="44"/>
  <c r="Q39" i="44" s="1"/>
  <c r="O38" i="44"/>
  <c r="U37" i="44"/>
  <c r="O37" i="44"/>
  <c r="Q37" i="44" s="1"/>
  <c r="V36" i="44"/>
  <c r="U36" i="44"/>
  <c r="R36" i="44"/>
  <c r="Q36" i="44"/>
  <c r="O36" i="44"/>
  <c r="U35" i="44"/>
  <c r="Q35" i="44"/>
  <c r="P35" i="44"/>
  <c r="O35" i="44"/>
  <c r="O34" i="44"/>
  <c r="Q33" i="44"/>
  <c r="P33" i="44"/>
  <c r="O33" i="44"/>
  <c r="T33" i="44" s="1"/>
  <c r="U32" i="44"/>
  <c r="O32" i="44"/>
  <c r="R32" i="44"/>
  <c r="Q31" i="44"/>
  <c r="P31" i="44"/>
  <c r="O31" i="44"/>
  <c r="T31" i="44" s="1"/>
  <c r="V30" i="44"/>
  <c r="O30" i="44"/>
  <c r="V29" i="44"/>
  <c r="P29" i="44"/>
  <c r="O29" i="44"/>
  <c r="U28" i="44"/>
  <c r="R28" i="44"/>
  <c r="O28" i="44"/>
  <c r="Q27" i="44"/>
  <c r="P27" i="44"/>
  <c r="O27" i="44"/>
  <c r="R26" i="44"/>
  <c r="P26" i="44"/>
  <c r="O26" i="44"/>
  <c r="U26" i="44"/>
  <c r="Q25" i="44"/>
  <c r="P25" i="44"/>
  <c r="O25" i="44"/>
  <c r="T25" i="44" s="1"/>
  <c r="R24" i="44"/>
  <c r="P24" i="44"/>
  <c r="O24" i="44"/>
  <c r="U24" i="44"/>
  <c r="T23" i="44"/>
  <c r="Q23" i="44"/>
  <c r="P23" i="44"/>
  <c r="O23" i="44"/>
  <c r="V22" i="44"/>
  <c r="O22" i="44"/>
  <c r="T21" i="44"/>
  <c r="P21" i="44"/>
  <c r="O21" i="44"/>
  <c r="Q21" i="44" s="1"/>
  <c r="U20" i="44"/>
  <c r="O20" i="44"/>
  <c r="Q20" i="44"/>
  <c r="U19" i="44"/>
  <c r="Q19" i="44"/>
  <c r="P19" i="44"/>
  <c r="O19" i="44"/>
  <c r="R19" i="44"/>
  <c r="R18" i="44"/>
  <c r="P18" i="44"/>
  <c r="O18" i="44"/>
  <c r="U18" i="44"/>
  <c r="T17" i="44"/>
  <c r="R17" i="44"/>
  <c r="P17" i="44"/>
  <c r="O17" i="44"/>
  <c r="Q17" i="44" s="1"/>
  <c r="R16" i="44"/>
  <c r="P16" i="44"/>
  <c r="O16" i="44"/>
  <c r="T16" i="44" s="1"/>
  <c r="T15" i="44"/>
  <c r="R15" i="44"/>
  <c r="P15" i="44"/>
  <c r="O15" i="44"/>
  <c r="Q15" i="44" s="1"/>
  <c r="V14" i="44"/>
  <c r="R14" i="44"/>
  <c r="P14" i="44"/>
  <c r="O14" i="44"/>
  <c r="T14" i="44" s="1"/>
  <c r="L13" i="44"/>
  <c r="K13" i="44"/>
  <c r="J13" i="44"/>
  <c r="I13" i="44"/>
  <c r="H13" i="44"/>
  <c r="P9" i="44"/>
  <c r="J9" i="44"/>
  <c r="B9" i="44"/>
  <c r="O9" i="44" s="1"/>
  <c r="O8" i="44"/>
  <c r="M8" i="44"/>
  <c r="K8" i="44"/>
  <c r="J8" i="44"/>
  <c r="B8" i="44"/>
  <c r="P7" i="44"/>
  <c r="N7" i="44"/>
  <c r="J7" i="44"/>
  <c r="F7" i="44"/>
  <c r="B7" i="44"/>
  <c r="O6" i="44"/>
  <c r="M6" i="44"/>
  <c r="K6" i="44"/>
  <c r="J6" i="44"/>
  <c r="B6" i="44"/>
  <c r="P6" i="44" s="1"/>
  <c r="P5" i="44"/>
  <c r="L5" i="44"/>
  <c r="J5" i="44"/>
  <c r="B5" i="44"/>
  <c r="N5" i="44" s="1"/>
  <c r="O4" i="44"/>
  <c r="M4" i="44"/>
  <c r="K4" i="44"/>
  <c r="J4" i="44"/>
  <c r="B4" i="44"/>
  <c r="J3" i="44"/>
  <c r="B3" i="44"/>
  <c r="P3" i="44" s="1"/>
  <c r="O2" i="44"/>
  <c r="M2" i="44"/>
  <c r="K2" i="44"/>
  <c r="J2" i="44"/>
  <c r="B2" i="44"/>
  <c r="O1" i="44"/>
  <c r="N1" i="44"/>
  <c r="M1" i="44"/>
  <c r="L1" i="44"/>
  <c r="AB70" i="14" l="1"/>
  <c r="P86" i="44"/>
  <c r="U30" i="44"/>
  <c r="U38" i="44"/>
  <c r="Q46" i="44"/>
  <c r="P62" i="44"/>
  <c r="Q38" i="44"/>
  <c r="R46" i="44"/>
  <c r="T62" i="44"/>
  <c r="Q54" i="44"/>
  <c r="Q70" i="44"/>
  <c r="S81" i="44"/>
  <c r="Q78" i="44"/>
  <c r="F3" i="44"/>
  <c r="Q22" i="44"/>
  <c r="U22" i="44"/>
  <c r="E13" i="44"/>
  <c r="K1" i="44" s="1"/>
  <c r="T22" i="44"/>
  <c r="R22" i="44"/>
  <c r="P22" i="44"/>
  <c r="T29" i="44"/>
  <c r="Q29" i="44"/>
  <c r="B10" i="44"/>
  <c r="C5" i="44" s="1"/>
  <c r="N3" i="44"/>
  <c r="K5" i="44"/>
  <c r="O5" i="44"/>
  <c r="M5" i="44"/>
  <c r="L3" i="44"/>
  <c r="F5" i="44"/>
  <c r="S15" i="44"/>
  <c r="S17" i="44"/>
  <c r="O3" i="44"/>
  <c r="M3" i="44"/>
  <c r="K3" i="44"/>
  <c r="F2" i="44"/>
  <c r="N2" i="44"/>
  <c r="P4" i="44"/>
  <c r="R6" i="44"/>
  <c r="O7" i="44"/>
  <c r="L8" i="44"/>
  <c r="Q14" i="44"/>
  <c r="U15" i="44"/>
  <c r="Q16" i="44"/>
  <c r="U17" i="44"/>
  <c r="Q18" i="44"/>
  <c r="T19" i="44"/>
  <c r="T28" i="44"/>
  <c r="Q28" i="44"/>
  <c r="P28" i="44"/>
  <c r="P2" i="44"/>
  <c r="L6" i="44"/>
  <c r="F8" i="44"/>
  <c r="N8" i="44"/>
  <c r="K9" i="44"/>
  <c r="T30" i="44"/>
  <c r="Q30" i="44"/>
  <c r="P30" i="44"/>
  <c r="T34" i="44"/>
  <c r="R34" i="44"/>
  <c r="Q34" i="44"/>
  <c r="P34" i="44"/>
  <c r="P49" i="44"/>
  <c r="T49" i="44"/>
  <c r="U49" i="44"/>
  <c r="R49" i="44"/>
  <c r="Q49" i="44"/>
  <c r="L9" i="44"/>
  <c r="O13" i="44"/>
  <c r="P1" i="44" s="1"/>
  <c r="T18" i="44"/>
  <c r="P20" i="44"/>
  <c r="T24" i="44"/>
  <c r="Q24" i="44"/>
  <c r="T26" i="44"/>
  <c r="Q26" i="44"/>
  <c r="L4" i="44"/>
  <c r="F6" i="44"/>
  <c r="N6" i="44"/>
  <c r="K7" i="44"/>
  <c r="P8" i="44"/>
  <c r="C9" i="44"/>
  <c r="M9" i="44"/>
  <c r="U14" i="44"/>
  <c r="U16" i="44"/>
  <c r="R20" i="44"/>
  <c r="R30" i="44"/>
  <c r="U34" i="44"/>
  <c r="L7" i="44"/>
  <c r="F9" i="44"/>
  <c r="N9" i="44"/>
  <c r="T27" i="44"/>
  <c r="T42" i="44"/>
  <c r="P42" i="44"/>
  <c r="U42" i="44"/>
  <c r="R42" i="44"/>
  <c r="Q42" i="44"/>
  <c r="Q48" i="44"/>
  <c r="L2" i="44"/>
  <c r="F4" i="44"/>
  <c r="N4" i="44"/>
  <c r="C7" i="44"/>
  <c r="M7" i="44"/>
  <c r="S19" i="44"/>
  <c r="T20" i="44"/>
  <c r="T32" i="44"/>
  <c r="Q32" i="44"/>
  <c r="P32" i="44"/>
  <c r="Q40" i="44"/>
  <c r="R21" i="44"/>
  <c r="S21" i="44" s="1"/>
  <c r="R23" i="44"/>
  <c r="R25" i="44"/>
  <c r="R27" i="44"/>
  <c r="R29" i="44"/>
  <c r="R31" i="44"/>
  <c r="R33" i="44"/>
  <c r="S33" i="44" s="1"/>
  <c r="R35" i="44"/>
  <c r="P39" i="44"/>
  <c r="T39" i="44"/>
  <c r="R43" i="44"/>
  <c r="U51" i="44"/>
  <c r="S57" i="44"/>
  <c r="S25" i="44"/>
  <c r="S27" i="44"/>
  <c r="T36" i="44"/>
  <c r="P36" i="44"/>
  <c r="R40" i="44"/>
  <c r="T44" i="44"/>
  <c r="P44" i="44"/>
  <c r="T46" i="44"/>
  <c r="P46" i="44"/>
  <c r="R48" i="44"/>
  <c r="R37" i="44"/>
  <c r="P41" i="44"/>
  <c r="T41" i="44"/>
  <c r="R45" i="44"/>
  <c r="S59" i="44"/>
  <c r="U21" i="44"/>
  <c r="U23" i="44"/>
  <c r="U25" i="44"/>
  <c r="U27" i="44"/>
  <c r="U29" i="44"/>
  <c r="U31" i="44"/>
  <c r="U33" i="44"/>
  <c r="T35" i="44"/>
  <c r="T38" i="44"/>
  <c r="P38" i="44"/>
  <c r="P47" i="44"/>
  <c r="T47" i="44"/>
  <c r="P43" i="44"/>
  <c r="T43" i="44"/>
  <c r="R51" i="44"/>
  <c r="Q51" i="44"/>
  <c r="P51" i="44"/>
  <c r="T51" i="44"/>
  <c r="T40" i="44"/>
  <c r="P40" i="44"/>
  <c r="T48" i="44"/>
  <c r="P48" i="44"/>
  <c r="P37" i="44"/>
  <c r="T37" i="44"/>
  <c r="P45" i="44"/>
  <c r="T45" i="44"/>
  <c r="S55" i="44"/>
  <c r="P50" i="44"/>
  <c r="U52" i="44"/>
  <c r="U54" i="44"/>
  <c r="P56" i="44"/>
  <c r="P58" i="44"/>
  <c r="S79" i="44"/>
  <c r="S83" i="44"/>
  <c r="T56" i="44"/>
  <c r="T58" i="44"/>
  <c r="S53" i="44"/>
  <c r="S63" i="44"/>
  <c r="T50" i="44"/>
  <c r="P52" i="44"/>
  <c r="U50" i="44"/>
  <c r="Q52" i="44"/>
  <c r="P54" i="44"/>
  <c r="R56" i="44"/>
  <c r="Q56" i="44"/>
  <c r="R58" i="44"/>
  <c r="Q58" i="44"/>
  <c r="S61" i="44"/>
  <c r="R52" i="44"/>
  <c r="R54" i="44"/>
  <c r="S65" i="44"/>
  <c r="S67" i="44"/>
  <c r="S68" i="44"/>
  <c r="S72" i="44"/>
  <c r="S89" i="44"/>
  <c r="U53" i="44"/>
  <c r="U55" i="44"/>
  <c r="U57" i="44"/>
  <c r="U59" i="44"/>
  <c r="Q60" i="44"/>
  <c r="U61" i="44"/>
  <c r="Q62" i="44"/>
  <c r="U63" i="44"/>
  <c r="Q64" i="44"/>
  <c r="U65" i="44"/>
  <c r="Q66" i="44"/>
  <c r="S66" i="44" s="1"/>
  <c r="U67" i="44"/>
  <c r="T71" i="44"/>
  <c r="R60" i="44"/>
  <c r="R62" i="44"/>
  <c r="R64" i="44"/>
  <c r="R66" i="44"/>
  <c r="S69" i="44"/>
  <c r="Q84" i="44"/>
  <c r="Q86" i="44"/>
  <c r="U60" i="44"/>
  <c r="U62" i="44"/>
  <c r="U64" i="44"/>
  <c r="U66" i="44"/>
  <c r="S70" i="44"/>
  <c r="Q88" i="44"/>
  <c r="Q90" i="44"/>
  <c r="S73" i="44"/>
  <c r="Q92" i="44"/>
  <c r="U69" i="44"/>
  <c r="U71" i="44"/>
  <c r="U73" i="44"/>
  <c r="U75" i="44"/>
  <c r="U77" i="44"/>
  <c r="U79" i="44"/>
  <c r="U81" i="44"/>
  <c r="U83" i="44"/>
  <c r="U85" i="44"/>
  <c r="U87" i="44"/>
  <c r="U89" i="44"/>
  <c r="U91" i="44"/>
  <c r="S74" i="44"/>
  <c r="S76" i="44"/>
  <c r="S78" i="44"/>
  <c r="S80" i="44"/>
  <c r="S82" i="44"/>
  <c r="S88" i="44"/>
  <c r="S92" i="44"/>
  <c r="T68" i="44"/>
  <c r="T70" i="44"/>
  <c r="T72" i="44"/>
  <c r="T74" i="44"/>
  <c r="T76" i="44"/>
  <c r="T78" i="44"/>
  <c r="T80" i="44"/>
  <c r="T82" i="44"/>
  <c r="T84" i="44"/>
  <c r="T86" i="44"/>
  <c r="T88" i="44"/>
  <c r="T90" i="44"/>
  <c r="T92" i="44"/>
  <c r="U68" i="44"/>
  <c r="U70" i="44"/>
  <c r="U72" i="44"/>
  <c r="U74" i="44"/>
  <c r="U76" i="44"/>
  <c r="U78" i="44"/>
  <c r="U80" i="44"/>
  <c r="U82" i="44"/>
  <c r="U84" i="44"/>
  <c r="U86" i="44"/>
  <c r="U88" i="44"/>
  <c r="U90" i="44"/>
  <c r="U92" i="44"/>
  <c r="Q7" i="44" l="1"/>
  <c r="Q5" i="44"/>
  <c r="S23" i="44"/>
  <c r="T13" i="44"/>
  <c r="U1" i="44" s="1"/>
  <c r="R13" i="44"/>
  <c r="S1" i="44" s="1"/>
  <c r="S86" i="44"/>
  <c r="S54" i="44"/>
  <c r="S48" i="44"/>
  <c r="Q4" i="44"/>
  <c r="S43" i="44"/>
  <c r="S35" i="44"/>
  <c r="U4" i="44"/>
  <c r="Q13" i="44"/>
  <c r="R1" i="44" s="1"/>
  <c r="V2" i="44"/>
  <c r="C3" i="44"/>
  <c r="R8" i="44"/>
  <c r="U7" i="44"/>
  <c r="S14" i="44"/>
  <c r="R7" i="44"/>
  <c r="S37" i="44"/>
  <c r="S41" i="44"/>
  <c r="S4" i="44"/>
  <c r="V6" i="44"/>
  <c r="S20" i="44"/>
  <c r="S30" i="44"/>
  <c r="Q9" i="44"/>
  <c r="V5" i="44"/>
  <c r="V4" i="44"/>
  <c r="S47" i="44"/>
  <c r="S7" i="44"/>
  <c r="S3" i="44"/>
  <c r="S52" i="44"/>
  <c r="S46" i="44"/>
  <c r="Q2" i="44"/>
  <c r="U13" i="44"/>
  <c r="V1" i="44" s="1"/>
  <c r="R2" i="44"/>
  <c r="U3" i="44"/>
  <c r="P13" i="44"/>
  <c r="Q1" i="44" s="1"/>
  <c r="S22" i="44"/>
  <c r="V3" i="44"/>
  <c r="S84" i="44"/>
  <c r="S50" i="44"/>
  <c r="Q6" i="44"/>
  <c r="S45" i="44"/>
  <c r="S31" i="44"/>
  <c r="S8" i="44"/>
  <c r="U8" i="44"/>
  <c r="U9" i="44"/>
  <c r="R9" i="44"/>
  <c r="S24" i="44"/>
  <c r="S9" i="44"/>
  <c r="S18" i="44"/>
  <c r="S5" i="44"/>
  <c r="S6" i="44"/>
  <c r="V7" i="44"/>
  <c r="S90" i="44"/>
  <c r="U6" i="44"/>
  <c r="S64" i="44"/>
  <c r="S29" i="44"/>
  <c r="S39" i="44"/>
  <c r="S32" i="44"/>
  <c r="S42" i="44"/>
  <c r="U2" i="44"/>
  <c r="S34" i="44"/>
  <c r="R4" i="44"/>
  <c r="S62" i="44"/>
  <c r="S58" i="44"/>
  <c r="S51" i="44"/>
  <c r="S38" i="44"/>
  <c r="V8" i="44"/>
  <c r="R5" i="44"/>
  <c r="Q3" i="44"/>
  <c r="C8" i="44"/>
  <c r="F10" i="44"/>
  <c r="C6" i="44"/>
  <c r="C4" i="44"/>
  <c r="C10" i="44"/>
  <c r="C2" i="44"/>
  <c r="S60" i="44"/>
  <c r="S56" i="44"/>
  <c r="S40" i="44"/>
  <c r="R3" i="44"/>
  <c r="S44" i="44"/>
  <c r="S36" i="44"/>
  <c r="S2" i="44"/>
  <c r="V9" i="44"/>
  <c r="S26" i="44"/>
  <c r="S49" i="44"/>
  <c r="Q8" i="44"/>
  <c r="S28" i="44"/>
  <c r="S16" i="44"/>
  <c r="U5" i="44"/>
  <c r="E48" i="43"/>
  <c r="E47" i="43"/>
  <c r="E46" i="43"/>
  <c r="E45" i="43"/>
  <c r="E44" i="43"/>
  <c r="E43" i="43"/>
  <c r="E42" i="43"/>
  <c r="E41" i="43"/>
  <c r="E40" i="43"/>
  <c r="E39" i="43"/>
  <c r="E38" i="43"/>
  <c r="E37" i="43"/>
  <c r="E36" i="43"/>
  <c r="E35" i="43"/>
  <c r="E34" i="43"/>
  <c r="E33" i="43"/>
  <c r="E32" i="43"/>
  <c r="E31" i="43"/>
  <c r="E30" i="43"/>
  <c r="E29" i="43"/>
  <c r="E28" i="43"/>
  <c r="E27" i="43"/>
  <c r="E26" i="43"/>
  <c r="E25" i="43"/>
  <c r="E24" i="43"/>
  <c r="E23" i="43"/>
  <c r="E22" i="43"/>
  <c r="E21" i="43"/>
  <c r="E20" i="43"/>
  <c r="E19" i="43"/>
  <c r="E18" i="43"/>
  <c r="E17" i="43"/>
  <c r="E16" i="43"/>
  <c r="E15" i="43"/>
  <c r="E14" i="43"/>
  <c r="E92" i="43"/>
  <c r="E91" i="43"/>
  <c r="E90" i="43"/>
  <c r="E89" i="43"/>
  <c r="E88" i="43"/>
  <c r="E87" i="43"/>
  <c r="E86" i="43"/>
  <c r="E85" i="43"/>
  <c r="E84" i="43"/>
  <c r="E83" i="43"/>
  <c r="E82" i="43"/>
  <c r="E81" i="43"/>
  <c r="E80" i="43"/>
  <c r="E79" i="43"/>
  <c r="E78" i="43"/>
  <c r="E77" i="43"/>
  <c r="E76" i="43"/>
  <c r="E75" i="43"/>
  <c r="E74" i="43"/>
  <c r="E73" i="43"/>
  <c r="E72" i="43"/>
  <c r="E71" i="43"/>
  <c r="E70" i="43"/>
  <c r="E69" i="43"/>
  <c r="E68" i="43"/>
  <c r="E67" i="43"/>
  <c r="E66" i="43"/>
  <c r="E65" i="43"/>
  <c r="E64" i="43"/>
  <c r="E63" i="43"/>
  <c r="E62" i="43"/>
  <c r="E61" i="43"/>
  <c r="E60" i="43"/>
  <c r="E59" i="43"/>
  <c r="E58" i="43"/>
  <c r="E57" i="43"/>
  <c r="E56" i="43"/>
  <c r="E55" i="43"/>
  <c r="E54" i="43"/>
  <c r="E53" i="43"/>
  <c r="E52" i="43"/>
  <c r="E51" i="43"/>
  <c r="E50" i="43"/>
  <c r="E49" i="43"/>
  <c r="U14" i="21"/>
  <c r="J17" i="17"/>
  <c r="I17" i="17"/>
  <c r="H17" i="17"/>
  <c r="G17" i="17"/>
  <c r="F17" i="17"/>
  <c r="E17" i="17"/>
  <c r="D17" i="17"/>
  <c r="C17" i="17"/>
  <c r="B17" i="17"/>
  <c r="A17" i="17"/>
  <c r="A16" i="17"/>
  <c r="AX42" i="14"/>
  <c r="N67" i="14"/>
  <c r="N66" i="14"/>
  <c r="N65" i="14"/>
  <c r="N64" i="14"/>
  <c r="N61" i="14"/>
  <c r="N60" i="14"/>
  <c r="N59" i="14"/>
  <c r="N58" i="14"/>
  <c r="N57" i="14"/>
  <c r="N56" i="14"/>
  <c r="N55" i="14"/>
  <c r="N54" i="14"/>
  <c r="N53" i="14"/>
  <c r="N52" i="14"/>
  <c r="N51" i="14"/>
  <c r="N50" i="14"/>
  <c r="N49" i="14"/>
  <c r="N48" i="14"/>
  <c r="N47" i="14"/>
  <c r="N46" i="14"/>
  <c r="N45" i="14"/>
  <c r="AX66" i="14" s="1"/>
  <c r="N44" i="14"/>
  <c r="N43" i="14"/>
  <c r="N42" i="14"/>
  <c r="AH42" i="14" s="1"/>
  <c r="N41" i="14"/>
  <c r="AX47" i="14" s="1"/>
  <c r="N63" i="14"/>
  <c r="AH66" i="14" s="1"/>
  <c r="N62" i="14"/>
  <c r="N40" i="14"/>
  <c r="AC16" i="19"/>
  <c r="AC17" i="19"/>
  <c r="AC18" i="19"/>
  <c r="AC19" i="19"/>
  <c r="AC20" i="19"/>
  <c r="AC9" i="19" s="1"/>
  <c r="AC21" i="19"/>
  <c r="AC94" i="19" s="1"/>
  <c r="AC22" i="19"/>
  <c r="AC23" i="19"/>
  <c r="AC24" i="19"/>
  <c r="AC25" i="19"/>
  <c r="AC26" i="19"/>
  <c r="AC27" i="19"/>
  <c r="AC28" i="19"/>
  <c r="AC29" i="19"/>
  <c r="AC30" i="19"/>
  <c r="AC31" i="19"/>
  <c r="AC32" i="19"/>
  <c r="AC33" i="19"/>
  <c r="AC34" i="19"/>
  <c r="AC35" i="19"/>
  <c r="AC36" i="19"/>
  <c r="AC37" i="19"/>
  <c r="AC5" i="19" s="1"/>
  <c r="AC38" i="19"/>
  <c r="AC39" i="19"/>
  <c r="AC40" i="19"/>
  <c r="AC41" i="19"/>
  <c r="AC42" i="19"/>
  <c r="AC43" i="19"/>
  <c r="AC44" i="19"/>
  <c r="AC45" i="19"/>
  <c r="AC3" i="19" s="1"/>
  <c r="AC46" i="19"/>
  <c r="AC47" i="19"/>
  <c r="AC48" i="19"/>
  <c r="AC49" i="19"/>
  <c r="AC50" i="19"/>
  <c r="AC51" i="19"/>
  <c r="AC52" i="19"/>
  <c r="AC53" i="19"/>
  <c r="AC6" i="19" s="1"/>
  <c r="AC54" i="19"/>
  <c r="AC55" i="19"/>
  <c r="AC56" i="19"/>
  <c r="AC57" i="19"/>
  <c r="AC58" i="19"/>
  <c r="AC59" i="19"/>
  <c r="AC60" i="19"/>
  <c r="AC61" i="19"/>
  <c r="AC62" i="19"/>
  <c r="AC63" i="19"/>
  <c r="AC64" i="19"/>
  <c r="AC65" i="19"/>
  <c r="AC66" i="19"/>
  <c r="AC67" i="19"/>
  <c r="AC68" i="19"/>
  <c r="AC69" i="19"/>
  <c r="AC70" i="19"/>
  <c r="AC71" i="19"/>
  <c r="AC72" i="19"/>
  <c r="AC73" i="19"/>
  <c r="AC74" i="19"/>
  <c r="AC75" i="19"/>
  <c r="AC76" i="19"/>
  <c r="AC77" i="19"/>
  <c r="AC78" i="19"/>
  <c r="AC79" i="19"/>
  <c r="AC80" i="19"/>
  <c r="AC81" i="19"/>
  <c r="AC82" i="19"/>
  <c r="AC83" i="19"/>
  <c r="AC84" i="19"/>
  <c r="AC85" i="19"/>
  <c r="AC8" i="19" s="1"/>
  <c r="AC86" i="19"/>
  <c r="AC87" i="19"/>
  <c r="AC88" i="19"/>
  <c r="AC89" i="19"/>
  <c r="AC90" i="19"/>
  <c r="AC91" i="19"/>
  <c r="AC92" i="19"/>
  <c r="AC16" i="18"/>
  <c r="AC5" i="18" s="1"/>
  <c r="AC17" i="18"/>
  <c r="AC18" i="18"/>
  <c r="AC19" i="18"/>
  <c r="AC20" i="18"/>
  <c r="AC21" i="18"/>
  <c r="AC22" i="18"/>
  <c r="AC23" i="18"/>
  <c r="AC3" i="18" s="1"/>
  <c r="AC24" i="18"/>
  <c r="AC9" i="18" s="1"/>
  <c r="AC25" i="18"/>
  <c r="AC26" i="18"/>
  <c r="AC27" i="18"/>
  <c r="AC28" i="18"/>
  <c r="AC29" i="18"/>
  <c r="AC30" i="18"/>
  <c r="AC31" i="18"/>
  <c r="AC32" i="18"/>
  <c r="AC33" i="18"/>
  <c r="AC34" i="18"/>
  <c r="AC35" i="18"/>
  <c r="AC36" i="18"/>
  <c r="AC37" i="18"/>
  <c r="AC38" i="18"/>
  <c r="AC39" i="18"/>
  <c r="AC40" i="18"/>
  <c r="AC8" i="18" s="1"/>
  <c r="AC41" i="18"/>
  <c r="AC42" i="18"/>
  <c r="AC43" i="18"/>
  <c r="AC44" i="18"/>
  <c r="AC45" i="18"/>
  <c r="AC46" i="18"/>
  <c r="AC47" i="18"/>
  <c r="AC48" i="18"/>
  <c r="AC49" i="18"/>
  <c r="AC50" i="18"/>
  <c r="AC51" i="18"/>
  <c r="AC52" i="18"/>
  <c r="AC53" i="18"/>
  <c r="AC54" i="18"/>
  <c r="AC55" i="18"/>
  <c r="AC56" i="18"/>
  <c r="AC57" i="18"/>
  <c r="AC58" i="18"/>
  <c r="AC59" i="18"/>
  <c r="AC60" i="18"/>
  <c r="AC61" i="18"/>
  <c r="AC62" i="18"/>
  <c r="AC63" i="18"/>
  <c r="AC64" i="18"/>
  <c r="AC65" i="18"/>
  <c r="AC66" i="18"/>
  <c r="AC67" i="18"/>
  <c r="AC68" i="18"/>
  <c r="AC69" i="18"/>
  <c r="AC70" i="18"/>
  <c r="AC71" i="18"/>
  <c r="AC72" i="18"/>
  <c r="AC73" i="18"/>
  <c r="AC74" i="18"/>
  <c r="AC75" i="18"/>
  <c r="AC76" i="18"/>
  <c r="AC77" i="18"/>
  <c r="AC78" i="18"/>
  <c r="AC79" i="18"/>
  <c r="AC80" i="18"/>
  <c r="AC81" i="18"/>
  <c r="AC82" i="18"/>
  <c r="AC83" i="18"/>
  <c r="AC84" i="18"/>
  <c r="AC85" i="18"/>
  <c r="AC86" i="18"/>
  <c r="AC87" i="18"/>
  <c r="AC88" i="18"/>
  <c r="AC89" i="18"/>
  <c r="AC90" i="18"/>
  <c r="AC91" i="18"/>
  <c r="AC92" i="18"/>
  <c r="AC16" i="16"/>
  <c r="AC17" i="16"/>
  <c r="AC18" i="16"/>
  <c r="AC13" i="16" s="1"/>
  <c r="AC19" i="16"/>
  <c r="AC4" i="16" s="1"/>
  <c r="AC20" i="16"/>
  <c r="AC21" i="16"/>
  <c r="AC22" i="16"/>
  <c r="AC23" i="16"/>
  <c r="AC24" i="16"/>
  <c r="AC25" i="16"/>
  <c r="AC26" i="16"/>
  <c r="AC27" i="16"/>
  <c r="AC8" i="16" s="1"/>
  <c r="AC28" i="16"/>
  <c r="AC29" i="16"/>
  <c r="AC30" i="16"/>
  <c r="AC31" i="16"/>
  <c r="AC32" i="16"/>
  <c r="AC33" i="16"/>
  <c r="AC34" i="16"/>
  <c r="AC5" i="16" s="1"/>
  <c r="AC35" i="16"/>
  <c r="AC36" i="16"/>
  <c r="AC37" i="16"/>
  <c r="AC38" i="16"/>
  <c r="AC39" i="16"/>
  <c r="AC40" i="16"/>
  <c r="AC41" i="16"/>
  <c r="AC42" i="16"/>
  <c r="AC43" i="16"/>
  <c r="AC7" i="16" s="1"/>
  <c r="AC44" i="16"/>
  <c r="AC45" i="16"/>
  <c r="AC46" i="16"/>
  <c r="AC47" i="16"/>
  <c r="AC48" i="16"/>
  <c r="AC49" i="16"/>
  <c r="AC50" i="16"/>
  <c r="AC6" i="16" s="1"/>
  <c r="AC51" i="16"/>
  <c r="AC3" i="16" s="1"/>
  <c r="AC52" i="16"/>
  <c r="AC53" i="16"/>
  <c r="AC54" i="16"/>
  <c r="AC55" i="16"/>
  <c r="AC56" i="16"/>
  <c r="AC57" i="16"/>
  <c r="AC58" i="16"/>
  <c r="AC59" i="16"/>
  <c r="AC60" i="16"/>
  <c r="AC61" i="16"/>
  <c r="AC62" i="16"/>
  <c r="AC63" i="16"/>
  <c r="AC64" i="16"/>
  <c r="AC65" i="16"/>
  <c r="AC66" i="16"/>
  <c r="AC67" i="16"/>
  <c r="AC68" i="16"/>
  <c r="AC69" i="16"/>
  <c r="AC70" i="16"/>
  <c r="AC71" i="16"/>
  <c r="AC72" i="16"/>
  <c r="AC73" i="16"/>
  <c r="AC74" i="16"/>
  <c r="AC75" i="16"/>
  <c r="AC76" i="16"/>
  <c r="AC77" i="16"/>
  <c r="AC78" i="16"/>
  <c r="AC79" i="16"/>
  <c r="AC80" i="16"/>
  <c r="AC81" i="16"/>
  <c r="AC82" i="16"/>
  <c r="AC83" i="16"/>
  <c r="AC84" i="16"/>
  <c r="AC85" i="16"/>
  <c r="AC86" i="16"/>
  <c r="AC87" i="16"/>
  <c r="AC88" i="16"/>
  <c r="AC89" i="16"/>
  <c r="AC90" i="16"/>
  <c r="AC91" i="16"/>
  <c r="AC92" i="16"/>
  <c r="AC16" i="13"/>
  <c r="AC17" i="13"/>
  <c r="AC18" i="13"/>
  <c r="AC19" i="13"/>
  <c r="AC20" i="13"/>
  <c r="AC21" i="13"/>
  <c r="AC22" i="13"/>
  <c r="AC13" i="13" s="1"/>
  <c r="AC23" i="13"/>
  <c r="AC24" i="13"/>
  <c r="AC25" i="13"/>
  <c r="AC26" i="13"/>
  <c r="AC27" i="13"/>
  <c r="AC28" i="13"/>
  <c r="AC29" i="13"/>
  <c r="AC30" i="13"/>
  <c r="AC31" i="13"/>
  <c r="AC32" i="13"/>
  <c r="AC33" i="13"/>
  <c r="AC34" i="13"/>
  <c r="AC35" i="13"/>
  <c r="AC36" i="13"/>
  <c r="AC37" i="13"/>
  <c r="AC5" i="13" s="1"/>
  <c r="AC38" i="13"/>
  <c r="AC8" i="13" s="1"/>
  <c r="AC39" i="13"/>
  <c r="AC40" i="13"/>
  <c r="AC41" i="13"/>
  <c r="AC42" i="13"/>
  <c r="AC43" i="13"/>
  <c r="AC44" i="13"/>
  <c r="AC45" i="13"/>
  <c r="AC46" i="13"/>
  <c r="AC47" i="13"/>
  <c r="AC48" i="13"/>
  <c r="AC49" i="13"/>
  <c r="AC50" i="13"/>
  <c r="AC51" i="13"/>
  <c r="AC52" i="13"/>
  <c r="AC53" i="13"/>
  <c r="AC54" i="13"/>
  <c r="AC9" i="13" s="1"/>
  <c r="AC55" i="13"/>
  <c r="AC56" i="13"/>
  <c r="AC57" i="13"/>
  <c r="AC58" i="13"/>
  <c r="AC59" i="13"/>
  <c r="AC60" i="13"/>
  <c r="AC61" i="13"/>
  <c r="AC62" i="13"/>
  <c r="AC63" i="13"/>
  <c r="AC64" i="13"/>
  <c r="AC65" i="13"/>
  <c r="AC66" i="13"/>
  <c r="AC67" i="13"/>
  <c r="AC68" i="13"/>
  <c r="AC69" i="13"/>
  <c r="AC70" i="13"/>
  <c r="AC4" i="13" s="1"/>
  <c r="AC71" i="13"/>
  <c r="AC72" i="13"/>
  <c r="AC73" i="13"/>
  <c r="AC74" i="13"/>
  <c r="AC75" i="13"/>
  <c r="AC76" i="13"/>
  <c r="AC77" i="13"/>
  <c r="AC78" i="13"/>
  <c r="AC79" i="13"/>
  <c r="AC80" i="13"/>
  <c r="AC81" i="13"/>
  <c r="AC82" i="13"/>
  <c r="AC83" i="13"/>
  <c r="AC84" i="13"/>
  <c r="AC85" i="13"/>
  <c r="AC86" i="13"/>
  <c r="AC87" i="13"/>
  <c r="AC88" i="13"/>
  <c r="AC89" i="13"/>
  <c r="AC90" i="13"/>
  <c r="AC91" i="13"/>
  <c r="AC92" i="13"/>
  <c r="AC16" i="15"/>
  <c r="AC5" i="15" s="1"/>
  <c r="AC17" i="15"/>
  <c r="AC18" i="15"/>
  <c r="AC19" i="15"/>
  <c r="AC20" i="15"/>
  <c r="AC21" i="15"/>
  <c r="AC22" i="15"/>
  <c r="AC23" i="15"/>
  <c r="AC24" i="15"/>
  <c r="AC9" i="15" s="1"/>
  <c r="AC25" i="15"/>
  <c r="AC26" i="15"/>
  <c r="AC27" i="15"/>
  <c r="AC28" i="15"/>
  <c r="AC29" i="15"/>
  <c r="AC30" i="15"/>
  <c r="AC31" i="15"/>
  <c r="AC32" i="15"/>
  <c r="AC33" i="15"/>
  <c r="AC34" i="15"/>
  <c r="AC35" i="15"/>
  <c r="AC36" i="15"/>
  <c r="AC37" i="15"/>
  <c r="AC38" i="15"/>
  <c r="AC39" i="15"/>
  <c r="AC40" i="15"/>
  <c r="AC8" i="15" s="1"/>
  <c r="AC41" i="15"/>
  <c r="AC7" i="15" s="1"/>
  <c r="AC42" i="15"/>
  <c r="AC43" i="15"/>
  <c r="AC44" i="15"/>
  <c r="AC45" i="15"/>
  <c r="AC46" i="15"/>
  <c r="AC47" i="15"/>
  <c r="AC48" i="15"/>
  <c r="AC49" i="15"/>
  <c r="AC50" i="15"/>
  <c r="AC51" i="15"/>
  <c r="AC52" i="15"/>
  <c r="AC53" i="15"/>
  <c r="AC54" i="15"/>
  <c r="AC55" i="15"/>
  <c r="AC56" i="15"/>
  <c r="AC57" i="15"/>
  <c r="AC58" i="15"/>
  <c r="AC59" i="15"/>
  <c r="AC60" i="15"/>
  <c r="AC61" i="15"/>
  <c r="AC62" i="15"/>
  <c r="AC63" i="15"/>
  <c r="AC64" i="15"/>
  <c r="AC65" i="15"/>
  <c r="AC66" i="15"/>
  <c r="AC67" i="15"/>
  <c r="AC68" i="15"/>
  <c r="AC69" i="15"/>
  <c r="AC70" i="15"/>
  <c r="AC71" i="15"/>
  <c r="AC72" i="15"/>
  <c r="AC73" i="15"/>
  <c r="AC74" i="15"/>
  <c r="AC75" i="15"/>
  <c r="AC76" i="15"/>
  <c r="AC77" i="15"/>
  <c r="AC78" i="15"/>
  <c r="AC79" i="15"/>
  <c r="AC80" i="15"/>
  <c r="AC81" i="15"/>
  <c r="AC82" i="15"/>
  <c r="AC83" i="15"/>
  <c r="AC84" i="15"/>
  <c r="AC85" i="15"/>
  <c r="AC86" i="15"/>
  <c r="AC87" i="15"/>
  <c r="AC88" i="15"/>
  <c r="AC89" i="15"/>
  <c r="AC90" i="15"/>
  <c r="AC91" i="15"/>
  <c r="AC92" i="15"/>
  <c r="AC16" i="22"/>
  <c r="AC17" i="22"/>
  <c r="AC18" i="22"/>
  <c r="AC19" i="22"/>
  <c r="AC4" i="22" s="1"/>
  <c r="AC20" i="22"/>
  <c r="AC21" i="22"/>
  <c r="AC22" i="22"/>
  <c r="AC23" i="22"/>
  <c r="AC24" i="22"/>
  <c r="AC25" i="22"/>
  <c r="AC26" i="22"/>
  <c r="AC27" i="22"/>
  <c r="AC8" i="22" s="1"/>
  <c r="AC28" i="22"/>
  <c r="AC29" i="22"/>
  <c r="AC30" i="22"/>
  <c r="AC31" i="22"/>
  <c r="AC32" i="22"/>
  <c r="AC33" i="22"/>
  <c r="AC34" i="22"/>
  <c r="AC35" i="22"/>
  <c r="AC5" i="22" s="1"/>
  <c r="AC36" i="22"/>
  <c r="AC37" i="22"/>
  <c r="AC38" i="22"/>
  <c r="AC39" i="22"/>
  <c r="AC40" i="22"/>
  <c r="AC41" i="22"/>
  <c r="AC42" i="22"/>
  <c r="AC43" i="22"/>
  <c r="AC44" i="22"/>
  <c r="AC45" i="22"/>
  <c r="AC46" i="22"/>
  <c r="AC47" i="22"/>
  <c r="AC48" i="22"/>
  <c r="AC49" i="22"/>
  <c r="AC50" i="22"/>
  <c r="AC51" i="22"/>
  <c r="AC3" i="22" s="1"/>
  <c r="AC52" i="22"/>
  <c r="AC53" i="22"/>
  <c r="AC54" i="22"/>
  <c r="AC55" i="22"/>
  <c r="AC56" i="22"/>
  <c r="AC57" i="22"/>
  <c r="AC58" i="22"/>
  <c r="AC59" i="22"/>
  <c r="AC60" i="22"/>
  <c r="AC2" i="22" s="1"/>
  <c r="AC61" i="22"/>
  <c r="AC62" i="22"/>
  <c r="AC63" i="22"/>
  <c r="AC64" i="22"/>
  <c r="AC65" i="22"/>
  <c r="AC66" i="22"/>
  <c r="AC67" i="22"/>
  <c r="AC68" i="22"/>
  <c r="AC69" i="22"/>
  <c r="AC70" i="22"/>
  <c r="AC71" i="22"/>
  <c r="AC72" i="22"/>
  <c r="AC73" i="22"/>
  <c r="AC74" i="22"/>
  <c r="AC75" i="22"/>
  <c r="AC76" i="22"/>
  <c r="AC77" i="22"/>
  <c r="AC78" i="22"/>
  <c r="AC79" i="22"/>
  <c r="AC80" i="22"/>
  <c r="AC81" i="22"/>
  <c r="AC82" i="22"/>
  <c r="AC83" i="22"/>
  <c r="AC84" i="22"/>
  <c r="AC85" i="22"/>
  <c r="AC86" i="22"/>
  <c r="AC87" i="22"/>
  <c r="AC88" i="22"/>
  <c r="AC89" i="22"/>
  <c r="AC90" i="22"/>
  <c r="AC91" i="22"/>
  <c r="AC92" i="22"/>
  <c r="AC16" i="23"/>
  <c r="AC17" i="23"/>
  <c r="AC18" i="23"/>
  <c r="AC19" i="23"/>
  <c r="AC20" i="23"/>
  <c r="AC21" i="23"/>
  <c r="AC22" i="23"/>
  <c r="AC13" i="23" s="1"/>
  <c r="AC23" i="23"/>
  <c r="AC3" i="23" s="1"/>
  <c r="AC24" i="23"/>
  <c r="AC25" i="23"/>
  <c r="AC26" i="23"/>
  <c r="AC27" i="23"/>
  <c r="AC28" i="23"/>
  <c r="AC29" i="23"/>
  <c r="AC30" i="23"/>
  <c r="AC31" i="23"/>
  <c r="AC32" i="23"/>
  <c r="AC33" i="23"/>
  <c r="AC34" i="23"/>
  <c r="AC35" i="23"/>
  <c r="AC36" i="23"/>
  <c r="AC37" i="23"/>
  <c r="AC38" i="23"/>
  <c r="AC8" i="23" s="1"/>
  <c r="AC39" i="23"/>
  <c r="AC40" i="23"/>
  <c r="AC41" i="23"/>
  <c r="AC42" i="23"/>
  <c r="AC43" i="23"/>
  <c r="AC44" i="23"/>
  <c r="AC45" i="23"/>
  <c r="AC46" i="23"/>
  <c r="AC47" i="23"/>
  <c r="AC9" i="23" s="1"/>
  <c r="AC48" i="23"/>
  <c r="AC49" i="23"/>
  <c r="AC50" i="23"/>
  <c r="AC51" i="23"/>
  <c r="AC52" i="23"/>
  <c r="AC53" i="23"/>
  <c r="AC54" i="23"/>
  <c r="AC55" i="23"/>
  <c r="AC56" i="23"/>
  <c r="AC57" i="23"/>
  <c r="AC58" i="23"/>
  <c r="AC59" i="23"/>
  <c r="AC60" i="23"/>
  <c r="AC61" i="23"/>
  <c r="AC62" i="23"/>
  <c r="AC63" i="23"/>
  <c r="AC64" i="23"/>
  <c r="AC65" i="23"/>
  <c r="AC66" i="23"/>
  <c r="AC67" i="23"/>
  <c r="AC68" i="23"/>
  <c r="AC69" i="23"/>
  <c r="AC70" i="23"/>
  <c r="AC4" i="23" s="1"/>
  <c r="AC71" i="23"/>
  <c r="AC72" i="23"/>
  <c r="AC73" i="23"/>
  <c r="AC74" i="23"/>
  <c r="AC75" i="23"/>
  <c r="AC76" i="23"/>
  <c r="AC77" i="23"/>
  <c r="AC78" i="23"/>
  <c r="AC79" i="23"/>
  <c r="AC80" i="23"/>
  <c r="AC81" i="23"/>
  <c r="AC82" i="23"/>
  <c r="AC83" i="23"/>
  <c r="AC84" i="23"/>
  <c r="AC85" i="23"/>
  <c r="AC86" i="23"/>
  <c r="AC87" i="23"/>
  <c r="AC88" i="23"/>
  <c r="AC89" i="23"/>
  <c r="AC90" i="23"/>
  <c r="AC91" i="23"/>
  <c r="AC92" i="23"/>
  <c r="AC16" i="24"/>
  <c r="AC17" i="24"/>
  <c r="AC13" i="24" s="1"/>
  <c r="AC18" i="24"/>
  <c r="AC19" i="24"/>
  <c r="AC20" i="24"/>
  <c r="AC21" i="24"/>
  <c r="AC22" i="24"/>
  <c r="AC23" i="24"/>
  <c r="AC24" i="24"/>
  <c r="AC25" i="24"/>
  <c r="AC26" i="24"/>
  <c r="AC27" i="24"/>
  <c r="AC28" i="24"/>
  <c r="AC29" i="24"/>
  <c r="AC30" i="24"/>
  <c r="AC31" i="24"/>
  <c r="AC32" i="24"/>
  <c r="AC33" i="24"/>
  <c r="AC6" i="24" s="1"/>
  <c r="AC34" i="24"/>
  <c r="AC5" i="24" s="1"/>
  <c r="AC35" i="24"/>
  <c r="AC36" i="24"/>
  <c r="AC37" i="24"/>
  <c r="AC38" i="24"/>
  <c r="AC39" i="24"/>
  <c r="AC40" i="24"/>
  <c r="AC41" i="24"/>
  <c r="AC7" i="24" s="1"/>
  <c r="AC42" i="24"/>
  <c r="AC43" i="24"/>
  <c r="AC44" i="24"/>
  <c r="AC45" i="24"/>
  <c r="AC46" i="24"/>
  <c r="AC47" i="24"/>
  <c r="AC48" i="24"/>
  <c r="AC49" i="24"/>
  <c r="AC9" i="24" s="1"/>
  <c r="AC50" i="24"/>
  <c r="AC51" i="24"/>
  <c r="AC52" i="24"/>
  <c r="AC53" i="24"/>
  <c r="AC54" i="24"/>
  <c r="AC55" i="24"/>
  <c r="AC56" i="24"/>
  <c r="AC57" i="24"/>
  <c r="AC58" i="24"/>
  <c r="AC59" i="24"/>
  <c r="AC60" i="24"/>
  <c r="AC61" i="24"/>
  <c r="AC62" i="24"/>
  <c r="AC63" i="24"/>
  <c r="AC64" i="24"/>
  <c r="AC65" i="24"/>
  <c r="AC66" i="24"/>
  <c r="AC67" i="24"/>
  <c r="AC68" i="24"/>
  <c r="AC69" i="24"/>
  <c r="AC70" i="24"/>
  <c r="AC71" i="24"/>
  <c r="AC72" i="24"/>
  <c r="AC73" i="24"/>
  <c r="AC74" i="24"/>
  <c r="AC75" i="24"/>
  <c r="AC76" i="24"/>
  <c r="AC77" i="24"/>
  <c r="AC78" i="24"/>
  <c r="AC79" i="24"/>
  <c r="AC80" i="24"/>
  <c r="AC81" i="24"/>
  <c r="AC82" i="24"/>
  <c r="AC83" i="24"/>
  <c r="AC84" i="24"/>
  <c r="AC85" i="24"/>
  <c r="AC86" i="24"/>
  <c r="AC87" i="24"/>
  <c r="AC88" i="24"/>
  <c r="AC89" i="24"/>
  <c r="AC90" i="24"/>
  <c r="AC91" i="24"/>
  <c r="AC92" i="24"/>
  <c r="AC16" i="25"/>
  <c r="AC17" i="25"/>
  <c r="AC18" i="25"/>
  <c r="AC19" i="25"/>
  <c r="AC20" i="25"/>
  <c r="AC9" i="25" s="1"/>
  <c r="AC21" i="25"/>
  <c r="AC2" i="25" s="1"/>
  <c r="AC22" i="25"/>
  <c r="AC23" i="25"/>
  <c r="AC24" i="25"/>
  <c r="AC25" i="25"/>
  <c r="AC26" i="25"/>
  <c r="AC27" i="25"/>
  <c r="AC28" i="25"/>
  <c r="AC8" i="25" s="1"/>
  <c r="AC29" i="25"/>
  <c r="AC30" i="25"/>
  <c r="AC31" i="25"/>
  <c r="AC32" i="25"/>
  <c r="AC33" i="25"/>
  <c r="AC34" i="25"/>
  <c r="AC35" i="25"/>
  <c r="AC36" i="25"/>
  <c r="AC37" i="25"/>
  <c r="AC5" i="25" s="1"/>
  <c r="AC38" i="25"/>
  <c r="AC39" i="25"/>
  <c r="AC40" i="25"/>
  <c r="AC41" i="25"/>
  <c r="AC42" i="25"/>
  <c r="AC43" i="25"/>
  <c r="AC44" i="25"/>
  <c r="AC45" i="25"/>
  <c r="AC46" i="25"/>
  <c r="AC47" i="25"/>
  <c r="AC48" i="25"/>
  <c r="AC49" i="25"/>
  <c r="AC50" i="25"/>
  <c r="AC51" i="25"/>
  <c r="AC52" i="25"/>
  <c r="AC53" i="25"/>
  <c r="AC54" i="25"/>
  <c r="AC55" i="25"/>
  <c r="AC56" i="25"/>
  <c r="AC57" i="25"/>
  <c r="AC58" i="25"/>
  <c r="AC59" i="25"/>
  <c r="AC60" i="25"/>
  <c r="AC61" i="25"/>
  <c r="AC62" i="25"/>
  <c r="AC63" i="25"/>
  <c r="AC64" i="25"/>
  <c r="AC65" i="25"/>
  <c r="AC66" i="25"/>
  <c r="AC67" i="25"/>
  <c r="AC68" i="25"/>
  <c r="AC69" i="25"/>
  <c r="AC70" i="25"/>
  <c r="AC71" i="25"/>
  <c r="AC72" i="25"/>
  <c r="AC73" i="25"/>
  <c r="AC74" i="25"/>
  <c r="AC75" i="25"/>
  <c r="AC76" i="25"/>
  <c r="AC77" i="25"/>
  <c r="AC78" i="25"/>
  <c r="AC79" i="25"/>
  <c r="AC80" i="25"/>
  <c r="AC81" i="25"/>
  <c r="AC82" i="25"/>
  <c r="AC83" i="25"/>
  <c r="AC84" i="25"/>
  <c r="AC85" i="25"/>
  <c r="AC86" i="25"/>
  <c r="AC87" i="25"/>
  <c r="AC88" i="25"/>
  <c r="AC89" i="25"/>
  <c r="AC90" i="25"/>
  <c r="AC91" i="25"/>
  <c r="AC92" i="25"/>
  <c r="AC16" i="26"/>
  <c r="AC94" i="26" s="1"/>
  <c r="AC17" i="26"/>
  <c r="AC18" i="26"/>
  <c r="AC19" i="26"/>
  <c r="AC20" i="26"/>
  <c r="AC21" i="26"/>
  <c r="AC22" i="26"/>
  <c r="AC23" i="26"/>
  <c r="AC3" i="26" s="1"/>
  <c r="AC24" i="26"/>
  <c r="AC9" i="26" s="1"/>
  <c r="AC25" i="26"/>
  <c r="AC26" i="26"/>
  <c r="AC27" i="26"/>
  <c r="AC28" i="26"/>
  <c r="AC29" i="26"/>
  <c r="AC30" i="26"/>
  <c r="AC31" i="26"/>
  <c r="AC32" i="26"/>
  <c r="AC33" i="26"/>
  <c r="AC34" i="26"/>
  <c r="AC35" i="26"/>
  <c r="AC36" i="26"/>
  <c r="AC37" i="26"/>
  <c r="AC38" i="26"/>
  <c r="AC39" i="26"/>
  <c r="AC40" i="26"/>
  <c r="AC8" i="26" s="1"/>
  <c r="AC41" i="26"/>
  <c r="AC42" i="26"/>
  <c r="AC43" i="26"/>
  <c r="AC44" i="26"/>
  <c r="AC45" i="26"/>
  <c r="AC46" i="26"/>
  <c r="AC47" i="26"/>
  <c r="AC48" i="26"/>
  <c r="AC49" i="26"/>
  <c r="AC50" i="26"/>
  <c r="AC51" i="26"/>
  <c r="AC52" i="26"/>
  <c r="AC53" i="26"/>
  <c r="AC54" i="26"/>
  <c r="AC55" i="26"/>
  <c r="AC56" i="26"/>
  <c r="AC57" i="26"/>
  <c r="AC58" i="26"/>
  <c r="AC59" i="26"/>
  <c r="AC60" i="26"/>
  <c r="AC61" i="26"/>
  <c r="AC62" i="26"/>
  <c r="AC63" i="26"/>
  <c r="AC64" i="26"/>
  <c r="AC65" i="26"/>
  <c r="AC66" i="26"/>
  <c r="AC67" i="26"/>
  <c r="AC68" i="26"/>
  <c r="AC69" i="26"/>
  <c r="AC70" i="26"/>
  <c r="AC71" i="26"/>
  <c r="AC72" i="26"/>
  <c r="AC73" i="26"/>
  <c r="AC74" i="26"/>
  <c r="AC75" i="26"/>
  <c r="AC76" i="26"/>
  <c r="AC77" i="26"/>
  <c r="AC78" i="26"/>
  <c r="AC79" i="26"/>
  <c r="AC80" i="26"/>
  <c r="AC81" i="26"/>
  <c r="AC82" i="26"/>
  <c r="AC83" i="26"/>
  <c r="AC84" i="26"/>
  <c r="AC85" i="26"/>
  <c r="AC86" i="26"/>
  <c r="AC87" i="26"/>
  <c r="AC88" i="26"/>
  <c r="AC89" i="26"/>
  <c r="AC90" i="26"/>
  <c r="AC91" i="26"/>
  <c r="AC92" i="26"/>
  <c r="AC16" i="27"/>
  <c r="AC17" i="27"/>
  <c r="AC18" i="27"/>
  <c r="AC13" i="27" s="1"/>
  <c r="AC19" i="27"/>
  <c r="AC4" i="27" s="1"/>
  <c r="AC20" i="27"/>
  <c r="AC21" i="27"/>
  <c r="AC22" i="27"/>
  <c r="AC23" i="27"/>
  <c r="AC24" i="27"/>
  <c r="AC25" i="27"/>
  <c r="AC26" i="27"/>
  <c r="AC27" i="27"/>
  <c r="AC8" i="27" s="1"/>
  <c r="AC28" i="27"/>
  <c r="AC29" i="27"/>
  <c r="AC30" i="27"/>
  <c r="AC31" i="27"/>
  <c r="AC32" i="27"/>
  <c r="AC33" i="27"/>
  <c r="AC34" i="27"/>
  <c r="AC5" i="27" s="1"/>
  <c r="AC35" i="27"/>
  <c r="AC36" i="27"/>
  <c r="AC37" i="27"/>
  <c r="AC38" i="27"/>
  <c r="AC39" i="27"/>
  <c r="AC40" i="27"/>
  <c r="AC41" i="27"/>
  <c r="AC42" i="27"/>
  <c r="AC43" i="27"/>
  <c r="AC7" i="27" s="1"/>
  <c r="AC44" i="27"/>
  <c r="AC45" i="27"/>
  <c r="AC46" i="27"/>
  <c r="AC47" i="27"/>
  <c r="AC48" i="27"/>
  <c r="AC49" i="27"/>
  <c r="AC50" i="27"/>
  <c r="AC6" i="27" s="1"/>
  <c r="AC51" i="27"/>
  <c r="AC3" i="27" s="1"/>
  <c r="AC52" i="27"/>
  <c r="AC53" i="27"/>
  <c r="AC54" i="27"/>
  <c r="AC55" i="27"/>
  <c r="AC56" i="27"/>
  <c r="AC57" i="27"/>
  <c r="AC58" i="27"/>
  <c r="AC59" i="27"/>
  <c r="AC60" i="27"/>
  <c r="AC61" i="27"/>
  <c r="AC62" i="27"/>
  <c r="AC63" i="27"/>
  <c r="AC64" i="27"/>
  <c r="AC65" i="27"/>
  <c r="AC66" i="27"/>
  <c r="AC67" i="27"/>
  <c r="AC68" i="27"/>
  <c r="AC69" i="27"/>
  <c r="AC70" i="27"/>
  <c r="AC71" i="27"/>
  <c r="AC72" i="27"/>
  <c r="AC73" i="27"/>
  <c r="AC74" i="27"/>
  <c r="AC75" i="27"/>
  <c r="AC76" i="27"/>
  <c r="AC77" i="27"/>
  <c r="AC78" i="27"/>
  <c r="AC79" i="27"/>
  <c r="AC80" i="27"/>
  <c r="AC81" i="27"/>
  <c r="AC82" i="27"/>
  <c r="AC83" i="27"/>
  <c r="AC84" i="27"/>
  <c r="AC85" i="27"/>
  <c r="AC86" i="27"/>
  <c r="AC87" i="27"/>
  <c r="AC88" i="27"/>
  <c r="AC89" i="27"/>
  <c r="AC90" i="27"/>
  <c r="AC91" i="27"/>
  <c r="AC92" i="27"/>
  <c r="AC16" i="28"/>
  <c r="AC17" i="28"/>
  <c r="AC18" i="28"/>
  <c r="AC19" i="28"/>
  <c r="AC20" i="28"/>
  <c r="AC21" i="28"/>
  <c r="AC22" i="28"/>
  <c r="AC23" i="28"/>
  <c r="AC24" i="28"/>
  <c r="AC25" i="28"/>
  <c r="AC26" i="28"/>
  <c r="AC27" i="28"/>
  <c r="AC28" i="28"/>
  <c r="AC29" i="28"/>
  <c r="AC30" i="28"/>
  <c r="AC31" i="28"/>
  <c r="AC32" i="28"/>
  <c r="AC33" i="28"/>
  <c r="AC34" i="28"/>
  <c r="AC35" i="28"/>
  <c r="AC36" i="28"/>
  <c r="AC37" i="28"/>
  <c r="AC5" i="28" s="1"/>
  <c r="AC38" i="28"/>
  <c r="AC8" i="28" s="1"/>
  <c r="AC39" i="28"/>
  <c r="AC40" i="28"/>
  <c r="AC41" i="28"/>
  <c r="AC42" i="28"/>
  <c r="AC43" i="28"/>
  <c r="AC44" i="28"/>
  <c r="AC45" i="28"/>
  <c r="AC3" i="28" s="1"/>
  <c r="AC46" i="28"/>
  <c r="AC47" i="28"/>
  <c r="AC48" i="28"/>
  <c r="AC49" i="28"/>
  <c r="AC50" i="28"/>
  <c r="AC51" i="28"/>
  <c r="AC52" i="28"/>
  <c r="AC53" i="28"/>
  <c r="AC6" i="28" s="1"/>
  <c r="AC54" i="28"/>
  <c r="AC9" i="28" s="1"/>
  <c r="AC55" i="28"/>
  <c r="AC56" i="28"/>
  <c r="AC57" i="28"/>
  <c r="AC58" i="28"/>
  <c r="AC59" i="28"/>
  <c r="AC60" i="28"/>
  <c r="AC61" i="28"/>
  <c r="AC62" i="28"/>
  <c r="AC63" i="28"/>
  <c r="AC64" i="28"/>
  <c r="AC65" i="28"/>
  <c r="AC66" i="28"/>
  <c r="AC67" i="28"/>
  <c r="AC68" i="28"/>
  <c r="AC69" i="28"/>
  <c r="AC70" i="28"/>
  <c r="AC4" i="28" s="1"/>
  <c r="AC71" i="28"/>
  <c r="AC72" i="28"/>
  <c r="AC73" i="28"/>
  <c r="AC74" i="28"/>
  <c r="AC75" i="28"/>
  <c r="AC76" i="28"/>
  <c r="AC77" i="28"/>
  <c r="AC78" i="28"/>
  <c r="AC79" i="28"/>
  <c r="AC80" i="28"/>
  <c r="AC81" i="28"/>
  <c r="AC82" i="28"/>
  <c r="AC83" i="28"/>
  <c r="AC84" i="28"/>
  <c r="AC85" i="28"/>
  <c r="AC86" i="28"/>
  <c r="AC87" i="28"/>
  <c r="AC88" i="28"/>
  <c r="AC89" i="28"/>
  <c r="AC90" i="28"/>
  <c r="AC91" i="28"/>
  <c r="AC92" i="28"/>
  <c r="AC16" i="29"/>
  <c r="AC5" i="29" s="1"/>
  <c r="AC17" i="29"/>
  <c r="AC18" i="29"/>
  <c r="AC19" i="29"/>
  <c r="AC20" i="29"/>
  <c r="AC21" i="29"/>
  <c r="AC22" i="29"/>
  <c r="AC23" i="29"/>
  <c r="AC24" i="29"/>
  <c r="AC9" i="29" s="1"/>
  <c r="AC25" i="29"/>
  <c r="AC26" i="29"/>
  <c r="AC27" i="29"/>
  <c r="AC28" i="29"/>
  <c r="AC29" i="29"/>
  <c r="AC30" i="29"/>
  <c r="AC31" i="29"/>
  <c r="AC32" i="29"/>
  <c r="AC33" i="29"/>
  <c r="AC34" i="29"/>
  <c r="AC35" i="29"/>
  <c r="AC36" i="29"/>
  <c r="AC37" i="29"/>
  <c r="AC38" i="29"/>
  <c r="AC39" i="29"/>
  <c r="AC40" i="29"/>
  <c r="AC8" i="29" s="1"/>
  <c r="AC41" i="29"/>
  <c r="AC7" i="29" s="1"/>
  <c r="AC42" i="29"/>
  <c r="AC43" i="29"/>
  <c r="AC44" i="29"/>
  <c r="AC45" i="29"/>
  <c r="AC46" i="29"/>
  <c r="AC47" i="29"/>
  <c r="AC48" i="29"/>
  <c r="AC49" i="29"/>
  <c r="AC50" i="29"/>
  <c r="AC51" i="29"/>
  <c r="AC52" i="29"/>
  <c r="AC53" i="29"/>
  <c r="AC54" i="29"/>
  <c r="AC55" i="29"/>
  <c r="AC56" i="29"/>
  <c r="AC57" i="29"/>
  <c r="AC58" i="29"/>
  <c r="AC59" i="29"/>
  <c r="AC60" i="29"/>
  <c r="AC61" i="29"/>
  <c r="AC62" i="29"/>
  <c r="AC63" i="29"/>
  <c r="AC64" i="29"/>
  <c r="AC65" i="29"/>
  <c r="AC66" i="29"/>
  <c r="AC67" i="29"/>
  <c r="AC68" i="29"/>
  <c r="AC69" i="29"/>
  <c r="AC70" i="29"/>
  <c r="AC71" i="29"/>
  <c r="AC72" i="29"/>
  <c r="AC73" i="29"/>
  <c r="AC74" i="29"/>
  <c r="AC75" i="29"/>
  <c r="AC76" i="29"/>
  <c r="AC77" i="29"/>
  <c r="AC78" i="29"/>
  <c r="AC79" i="29"/>
  <c r="AC80" i="29"/>
  <c r="AC81" i="29"/>
  <c r="AC82" i="29"/>
  <c r="AC83" i="29"/>
  <c r="AC84" i="29"/>
  <c r="AC85" i="29"/>
  <c r="AC86" i="29"/>
  <c r="AC87" i="29"/>
  <c r="AC88" i="29"/>
  <c r="AC89" i="29"/>
  <c r="AC90" i="29"/>
  <c r="AC91" i="29"/>
  <c r="AC92" i="29"/>
  <c r="AC16" i="30"/>
  <c r="AC17" i="30"/>
  <c r="AC18" i="30"/>
  <c r="AC19" i="30"/>
  <c r="AC94" i="30" s="1"/>
  <c r="AC20" i="30"/>
  <c r="AC9" i="30" s="1"/>
  <c r="AC21" i="30"/>
  <c r="AC22" i="30"/>
  <c r="AC23" i="30"/>
  <c r="AC24" i="30"/>
  <c r="AC25" i="30"/>
  <c r="AC26" i="30"/>
  <c r="AC27" i="30"/>
  <c r="AC8" i="30" s="1"/>
  <c r="AC28" i="30"/>
  <c r="AC29" i="30"/>
  <c r="AC30" i="30"/>
  <c r="AC31" i="30"/>
  <c r="AC32" i="30"/>
  <c r="AC33" i="30"/>
  <c r="AC34" i="30"/>
  <c r="AC35" i="30"/>
  <c r="AC5" i="30" s="1"/>
  <c r="AC36" i="30"/>
  <c r="AC37" i="30"/>
  <c r="AC38" i="30"/>
  <c r="AC39" i="30"/>
  <c r="AC40" i="30"/>
  <c r="AC41" i="30"/>
  <c r="AC42" i="30"/>
  <c r="AC43" i="30"/>
  <c r="AC44" i="30"/>
  <c r="AC45" i="30"/>
  <c r="AC46" i="30"/>
  <c r="AC47" i="30"/>
  <c r="AC48" i="30"/>
  <c r="AC49" i="30"/>
  <c r="AC50" i="30"/>
  <c r="AC51" i="30"/>
  <c r="AC52" i="30"/>
  <c r="AC53" i="30"/>
  <c r="AC54" i="30"/>
  <c r="AC55" i="30"/>
  <c r="AC56" i="30"/>
  <c r="AC57" i="30"/>
  <c r="AC58" i="30"/>
  <c r="AC59" i="30"/>
  <c r="AC60" i="30"/>
  <c r="AC2" i="30" s="1"/>
  <c r="AC61" i="30"/>
  <c r="AC62" i="30"/>
  <c r="AC63" i="30"/>
  <c r="AC64" i="30"/>
  <c r="AC65" i="30"/>
  <c r="AC66" i="30"/>
  <c r="AC67" i="30"/>
  <c r="AC68" i="30"/>
  <c r="AC69" i="30"/>
  <c r="AC70" i="30"/>
  <c r="AC71" i="30"/>
  <c r="AC72" i="30"/>
  <c r="AC73" i="30"/>
  <c r="AC74" i="30"/>
  <c r="AC75" i="30"/>
  <c r="AC76" i="30"/>
  <c r="AC77" i="30"/>
  <c r="AC78" i="30"/>
  <c r="AC79" i="30"/>
  <c r="AC80" i="30"/>
  <c r="AC81" i="30"/>
  <c r="AC82" i="30"/>
  <c r="AC83" i="30"/>
  <c r="AC84" i="30"/>
  <c r="AC85" i="30"/>
  <c r="AC86" i="30"/>
  <c r="AC87" i="30"/>
  <c r="AC88" i="30"/>
  <c r="AC89" i="30"/>
  <c r="AC90" i="30"/>
  <c r="AC91" i="30"/>
  <c r="AC92" i="30"/>
  <c r="AC16" i="31"/>
  <c r="AC17" i="31"/>
  <c r="AC18" i="31"/>
  <c r="AC19" i="31"/>
  <c r="AC20" i="31"/>
  <c r="AC21" i="31"/>
  <c r="AC22" i="31"/>
  <c r="AC13" i="31" s="1"/>
  <c r="AC23" i="31"/>
  <c r="AC3" i="31" s="1"/>
  <c r="AC24" i="31"/>
  <c r="AC25" i="31"/>
  <c r="AC26" i="31"/>
  <c r="AC27" i="31"/>
  <c r="AC28" i="31"/>
  <c r="AC29" i="31"/>
  <c r="AC30" i="31"/>
  <c r="AC31" i="31"/>
  <c r="AC5" i="31" s="1"/>
  <c r="AC32" i="31"/>
  <c r="AC33" i="31"/>
  <c r="AC34" i="31"/>
  <c r="AC35" i="31"/>
  <c r="AC36" i="31"/>
  <c r="AC37" i="31"/>
  <c r="AC38" i="31"/>
  <c r="AC8" i="31" s="1"/>
  <c r="AC39" i="31"/>
  <c r="AC40" i="31"/>
  <c r="AC41" i="31"/>
  <c r="AC42" i="31"/>
  <c r="AC43" i="31"/>
  <c r="AC44" i="31"/>
  <c r="AC45" i="31"/>
  <c r="AC46" i="31"/>
  <c r="AC47" i="31"/>
  <c r="AC9" i="31" s="1"/>
  <c r="AC48" i="31"/>
  <c r="AC49" i="31"/>
  <c r="AC50" i="31"/>
  <c r="AC51" i="31"/>
  <c r="AC52" i="31"/>
  <c r="AC53" i="31"/>
  <c r="AC54" i="31"/>
  <c r="AC55" i="31"/>
  <c r="AC56" i="31"/>
  <c r="AC57" i="31"/>
  <c r="AC58" i="31"/>
  <c r="AC59" i="31"/>
  <c r="AC60" i="31"/>
  <c r="AC61" i="31"/>
  <c r="AC62" i="31"/>
  <c r="AC63" i="31"/>
  <c r="AC64" i="31"/>
  <c r="AC65" i="31"/>
  <c r="AC66" i="31"/>
  <c r="AC67" i="31"/>
  <c r="AC68" i="31"/>
  <c r="AC69" i="31"/>
  <c r="AC70" i="31"/>
  <c r="AC4" i="31" s="1"/>
  <c r="AC71" i="31"/>
  <c r="AC72" i="31"/>
  <c r="AC73" i="31"/>
  <c r="AC74" i="31"/>
  <c r="AC75" i="31"/>
  <c r="AC76" i="31"/>
  <c r="AC77" i="31"/>
  <c r="AC78" i="31"/>
  <c r="AC79" i="31"/>
  <c r="AC80" i="31"/>
  <c r="AC81" i="31"/>
  <c r="AC82" i="31"/>
  <c r="AC83" i="31"/>
  <c r="AC84" i="31"/>
  <c r="AC85" i="31"/>
  <c r="AC86" i="31"/>
  <c r="AC87" i="31"/>
  <c r="AC88" i="31"/>
  <c r="AC89" i="31"/>
  <c r="AC90" i="31"/>
  <c r="AC91" i="31"/>
  <c r="AC92" i="31"/>
  <c r="AC16" i="32"/>
  <c r="AC17" i="32"/>
  <c r="AC94" i="32" s="1"/>
  <c r="AC18" i="32"/>
  <c r="AC13" i="32" s="1"/>
  <c r="AC19" i="32"/>
  <c r="AC20" i="32"/>
  <c r="AC21" i="32"/>
  <c r="AC22" i="32"/>
  <c r="AC23" i="32"/>
  <c r="AC24" i="32"/>
  <c r="AC25" i="32"/>
  <c r="AC26" i="32"/>
  <c r="AC27" i="32"/>
  <c r="AC28" i="32"/>
  <c r="AC29" i="32"/>
  <c r="AC30" i="32"/>
  <c r="AC31" i="32"/>
  <c r="AC32" i="32"/>
  <c r="AC33" i="32"/>
  <c r="AC34" i="32"/>
  <c r="AC5" i="32" s="1"/>
  <c r="AC35" i="32"/>
  <c r="AC36" i="32"/>
  <c r="AC37" i="32"/>
  <c r="AC38" i="32"/>
  <c r="AC39" i="32"/>
  <c r="AC40" i="32"/>
  <c r="AC41" i="32"/>
  <c r="AC42" i="32"/>
  <c r="AC43" i="32"/>
  <c r="AC44" i="32"/>
  <c r="AC45" i="32"/>
  <c r="AC46" i="32"/>
  <c r="AC47" i="32"/>
  <c r="AC48" i="32"/>
  <c r="AC49" i="32"/>
  <c r="AC50" i="32"/>
  <c r="AC6" i="32" s="1"/>
  <c r="AC51" i="32"/>
  <c r="AC52" i="32"/>
  <c r="AC53" i="32"/>
  <c r="AC54" i="32"/>
  <c r="AC55" i="32"/>
  <c r="AC56" i="32"/>
  <c r="AC57" i="32"/>
  <c r="AC58" i="32"/>
  <c r="AC59" i="32"/>
  <c r="AC60" i="32"/>
  <c r="AC61" i="32"/>
  <c r="AC62" i="32"/>
  <c r="AC63" i="32"/>
  <c r="AC64" i="32"/>
  <c r="AC65" i="32"/>
  <c r="AC66" i="32"/>
  <c r="AC67" i="32"/>
  <c r="AC68" i="32"/>
  <c r="AC69" i="32"/>
  <c r="AC70" i="32"/>
  <c r="AC71" i="32"/>
  <c r="AC72" i="32"/>
  <c r="AC73" i="32"/>
  <c r="AC74" i="32"/>
  <c r="AC75" i="32"/>
  <c r="AC76" i="32"/>
  <c r="AC77" i="32"/>
  <c r="AC78" i="32"/>
  <c r="AC79" i="32"/>
  <c r="AC80" i="32"/>
  <c r="AC81" i="32"/>
  <c r="AC82" i="32"/>
  <c r="AC83" i="32"/>
  <c r="AC84" i="32"/>
  <c r="AC85" i="32"/>
  <c r="AC86" i="32"/>
  <c r="AC87" i="32"/>
  <c r="AC88" i="32"/>
  <c r="AC89" i="32"/>
  <c r="AC90" i="32"/>
  <c r="AC91" i="32"/>
  <c r="AC92" i="32"/>
  <c r="AC16" i="33"/>
  <c r="AC17" i="33"/>
  <c r="AC18" i="33"/>
  <c r="AC19" i="33"/>
  <c r="AC20" i="33"/>
  <c r="AC94" i="33" s="1"/>
  <c r="AC21" i="33"/>
  <c r="AC2" i="33" s="1"/>
  <c r="AC22" i="33"/>
  <c r="AC23" i="33"/>
  <c r="AC24" i="33"/>
  <c r="AC25" i="33"/>
  <c r="AC26" i="33"/>
  <c r="AC27" i="33"/>
  <c r="AC28" i="33"/>
  <c r="AC8" i="33" s="1"/>
  <c r="AC29" i="33"/>
  <c r="AC30" i="33"/>
  <c r="AC31" i="33"/>
  <c r="AC32" i="33"/>
  <c r="AC33" i="33"/>
  <c r="AC34" i="33"/>
  <c r="AC35" i="33"/>
  <c r="AC36" i="33"/>
  <c r="AC37" i="33"/>
  <c r="AC5" i="33" s="1"/>
  <c r="AC38" i="33"/>
  <c r="AC39" i="33"/>
  <c r="AC40" i="33"/>
  <c r="AC41" i="33"/>
  <c r="AC42" i="33"/>
  <c r="AC43" i="33"/>
  <c r="AC44" i="33"/>
  <c r="AC45" i="33"/>
  <c r="AC3" i="33" s="1"/>
  <c r="AC46" i="33"/>
  <c r="AC47" i="33"/>
  <c r="AC48" i="33"/>
  <c r="AC49" i="33"/>
  <c r="AC50" i="33"/>
  <c r="AC51" i="33"/>
  <c r="AC52" i="33"/>
  <c r="AC53" i="33"/>
  <c r="AC6" i="33" s="1"/>
  <c r="AC54" i="33"/>
  <c r="AC55" i="33"/>
  <c r="AC56" i="33"/>
  <c r="AC57" i="33"/>
  <c r="AC58" i="33"/>
  <c r="AC59" i="33"/>
  <c r="AC60" i="33"/>
  <c r="AC61" i="33"/>
  <c r="AC62" i="33"/>
  <c r="AC63" i="33"/>
  <c r="AC64" i="33"/>
  <c r="AC65" i="33"/>
  <c r="AC66" i="33"/>
  <c r="AC67" i="33"/>
  <c r="AC68" i="33"/>
  <c r="AC69" i="33"/>
  <c r="AC70" i="33"/>
  <c r="AC71" i="33"/>
  <c r="AC72" i="33"/>
  <c r="AC73" i="33"/>
  <c r="AC74" i="33"/>
  <c r="AC75" i="33"/>
  <c r="AC76" i="33"/>
  <c r="AC77" i="33"/>
  <c r="AC78" i="33"/>
  <c r="AC79" i="33"/>
  <c r="AC80" i="33"/>
  <c r="AC81" i="33"/>
  <c r="AC82" i="33"/>
  <c r="AC83" i="33"/>
  <c r="AC84" i="33"/>
  <c r="AC85" i="33"/>
  <c r="AC86" i="33"/>
  <c r="AC87" i="33"/>
  <c r="AC88" i="33"/>
  <c r="AC89" i="33"/>
  <c r="AC90" i="33"/>
  <c r="AC91" i="33"/>
  <c r="AC92" i="33"/>
  <c r="AC16" i="34"/>
  <c r="AC5" i="34" s="1"/>
  <c r="AC17" i="34"/>
  <c r="AC18" i="34"/>
  <c r="AC19" i="34"/>
  <c r="AC20" i="34"/>
  <c r="AC21" i="34"/>
  <c r="AC22" i="34"/>
  <c r="AC23" i="34"/>
  <c r="AC3" i="34" s="1"/>
  <c r="AC24" i="34"/>
  <c r="AC9" i="34" s="1"/>
  <c r="AC25" i="34"/>
  <c r="AC26" i="34"/>
  <c r="AC27" i="34"/>
  <c r="AC28" i="34"/>
  <c r="AC29" i="34"/>
  <c r="AC30" i="34"/>
  <c r="AC31" i="34"/>
  <c r="AC32" i="34"/>
  <c r="AC33" i="34"/>
  <c r="AC34" i="34"/>
  <c r="AC35" i="34"/>
  <c r="AC36" i="34"/>
  <c r="AC37" i="34"/>
  <c r="AC38" i="34"/>
  <c r="AC39" i="34"/>
  <c r="AC40" i="34"/>
  <c r="AC41" i="34"/>
  <c r="AC42" i="34"/>
  <c r="AC43" i="34"/>
  <c r="AC44" i="34"/>
  <c r="AC45" i="34"/>
  <c r="AC46" i="34"/>
  <c r="AC47" i="34"/>
  <c r="AC48" i="34"/>
  <c r="AC49" i="34"/>
  <c r="AC50" i="34"/>
  <c r="AC51" i="34"/>
  <c r="AC52" i="34"/>
  <c r="AC53" i="34"/>
  <c r="AC54" i="34"/>
  <c r="AC55" i="34"/>
  <c r="AC56" i="34"/>
  <c r="AC57" i="34"/>
  <c r="AC58" i="34"/>
  <c r="AC59" i="34"/>
  <c r="AC60" i="34"/>
  <c r="AC61" i="34"/>
  <c r="AC62" i="34"/>
  <c r="AC63" i="34"/>
  <c r="AC64" i="34"/>
  <c r="AC65" i="34"/>
  <c r="AC66" i="34"/>
  <c r="AC67" i="34"/>
  <c r="AC68" i="34"/>
  <c r="AC69" i="34"/>
  <c r="AC70" i="34"/>
  <c r="AC71" i="34"/>
  <c r="AC72" i="34"/>
  <c r="AC73" i="34"/>
  <c r="AC74" i="34"/>
  <c r="AC75" i="34"/>
  <c r="AC76" i="34"/>
  <c r="AC77" i="34"/>
  <c r="AC78" i="34"/>
  <c r="AC79" i="34"/>
  <c r="AC80" i="34"/>
  <c r="AC81" i="34"/>
  <c r="AC82" i="34"/>
  <c r="AC83" i="34"/>
  <c r="AC84" i="34"/>
  <c r="AC85" i="34"/>
  <c r="AC86" i="34"/>
  <c r="AC87" i="34"/>
  <c r="AC88" i="34"/>
  <c r="AC89" i="34"/>
  <c r="AC90" i="34"/>
  <c r="AC91" i="34"/>
  <c r="AC92" i="34"/>
  <c r="AC16" i="35"/>
  <c r="AC17" i="35"/>
  <c r="AC18" i="35"/>
  <c r="AC13" i="35" s="1"/>
  <c r="AC19" i="35"/>
  <c r="AC4" i="35" s="1"/>
  <c r="AC20" i="35"/>
  <c r="AC21" i="35"/>
  <c r="AC22" i="35"/>
  <c r="AC23" i="35"/>
  <c r="AC24" i="35"/>
  <c r="AC25" i="35"/>
  <c r="AC26" i="35"/>
  <c r="AC27" i="35"/>
  <c r="AC8" i="35" s="1"/>
  <c r="AC28" i="35"/>
  <c r="AC29" i="35"/>
  <c r="AC30" i="35"/>
  <c r="AC31" i="35"/>
  <c r="AC32" i="35"/>
  <c r="AC33" i="35"/>
  <c r="AC34" i="35"/>
  <c r="AC5" i="35" s="1"/>
  <c r="AC35" i="35"/>
  <c r="AC36" i="35"/>
  <c r="AC37" i="35"/>
  <c r="AC38" i="35"/>
  <c r="AC39" i="35"/>
  <c r="AC40" i="35"/>
  <c r="AC41" i="35"/>
  <c r="AC42" i="35"/>
  <c r="AC43" i="35"/>
  <c r="AC7" i="35" s="1"/>
  <c r="AC44" i="35"/>
  <c r="AC45" i="35"/>
  <c r="AC46" i="35"/>
  <c r="AC47" i="35"/>
  <c r="AC48" i="35"/>
  <c r="AC49" i="35"/>
  <c r="AC50" i="35"/>
  <c r="AC6" i="35" s="1"/>
  <c r="AC51" i="35"/>
  <c r="AC52" i="35"/>
  <c r="AC53" i="35"/>
  <c r="AC54" i="35"/>
  <c r="AC55" i="35"/>
  <c r="AC56" i="35"/>
  <c r="AC57" i="35"/>
  <c r="AC58" i="35"/>
  <c r="AC59" i="35"/>
  <c r="AC60" i="35"/>
  <c r="AC61" i="35"/>
  <c r="AC62" i="35"/>
  <c r="AC63" i="35"/>
  <c r="AC64" i="35"/>
  <c r="AC65" i="35"/>
  <c r="AC66" i="35"/>
  <c r="AC67" i="35"/>
  <c r="AC68" i="35"/>
  <c r="AC69" i="35"/>
  <c r="AC70" i="35"/>
  <c r="AC71" i="35"/>
  <c r="AC72" i="35"/>
  <c r="AC73" i="35"/>
  <c r="AC74" i="35"/>
  <c r="AC75" i="35"/>
  <c r="AC76" i="35"/>
  <c r="AC77" i="35"/>
  <c r="AC78" i="35"/>
  <c r="AC79" i="35"/>
  <c r="AC80" i="35"/>
  <c r="AC81" i="35"/>
  <c r="AC82" i="35"/>
  <c r="AC83" i="35"/>
  <c r="AC84" i="35"/>
  <c r="AC85" i="35"/>
  <c r="AC86" i="35"/>
  <c r="AC87" i="35"/>
  <c r="AC88" i="35"/>
  <c r="AC89" i="35"/>
  <c r="AC90" i="35"/>
  <c r="AC91" i="35"/>
  <c r="AC92" i="35"/>
  <c r="AC16" i="36"/>
  <c r="AC17" i="36"/>
  <c r="AC18" i="36"/>
  <c r="AC19" i="36"/>
  <c r="AC20" i="36"/>
  <c r="AC21" i="36"/>
  <c r="AC22" i="36"/>
  <c r="AC23" i="36"/>
  <c r="AC24" i="36"/>
  <c r="AC25" i="36"/>
  <c r="AC26" i="36"/>
  <c r="AC27" i="36"/>
  <c r="AC28" i="36"/>
  <c r="AC29" i="36"/>
  <c r="AC30" i="36"/>
  <c r="AC31" i="36"/>
  <c r="AC32" i="36"/>
  <c r="AC33" i="36"/>
  <c r="AC34" i="36"/>
  <c r="AC35" i="36"/>
  <c r="AC36" i="36"/>
  <c r="AC37" i="36"/>
  <c r="AC5" i="36" s="1"/>
  <c r="AC38" i="36"/>
  <c r="AC8" i="36" s="1"/>
  <c r="AC39" i="36"/>
  <c r="AC40" i="36"/>
  <c r="AC41" i="36"/>
  <c r="AC42" i="36"/>
  <c r="AC43" i="36"/>
  <c r="AC44" i="36"/>
  <c r="AC45" i="36"/>
  <c r="AC3" i="36" s="1"/>
  <c r="AC46" i="36"/>
  <c r="AC47" i="36"/>
  <c r="AC48" i="36"/>
  <c r="AC49" i="36"/>
  <c r="AC50" i="36"/>
  <c r="AC51" i="36"/>
  <c r="AC52" i="36"/>
  <c r="AC53" i="36"/>
  <c r="AC6" i="36" s="1"/>
  <c r="AC54" i="36"/>
  <c r="AC9" i="36" s="1"/>
  <c r="AC55" i="36"/>
  <c r="AC56" i="36"/>
  <c r="AC57" i="36"/>
  <c r="AC58" i="36"/>
  <c r="AC59" i="36"/>
  <c r="AC60" i="36"/>
  <c r="AC61" i="36"/>
  <c r="AC62" i="36"/>
  <c r="AC63" i="36"/>
  <c r="AC64" i="36"/>
  <c r="AC65" i="36"/>
  <c r="AC66" i="36"/>
  <c r="AC67" i="36"/>
  <c r="AC68" i="36"/>
  <c r="AC69" i="36"/>
  <c r="AC4" i="36" s="1"/>
  <c r="AC70" i="36"/>
  <c r="AC71" i="36"/>
  <c r="AC72" i="36"/>
  <c r="AC73" i="36"/>
  <c r="AC74" i="36"/>
  <c r="AC75" i="36"/>
  <c r="AC76" i="36"/>
  <c r="AC77" i="36"/>
  <c r="AC78" i="36"/>
  <c r="AC79" i="36"/>
  <c r="AC80" i="36"/>
  <c r="AC81" i="36"/>
  <c r="AC82" i="36"/>
  <c r="AC83" i="36"/>
  <c r="AC84" i="36"/>
  <c r="AC85" i="36"/>
  <c r="AC86" i="36"/>
  <c r="AC87" i="36"/>
  <c r="AC88" i="36"/>
  <c r="AC89" i="36"/>
  <c r="AC90" i="36"/>
  <c r="AC91" i="36"/>
  <c r="AC92" i="36"/>
  <c r="AC16" i="37"/>
  <c r="AC17" i="37"/>
  <c r="AC18" i="37"/>
  <c r="AC19" i="37"/>
  <c r="AC20" i="37"/>
  <c r="AC21" i="37"/>
  <c r="AC22" i="37"/>
  <c r="AC23" i="37"/>
  <c r="AC24" i="37"/>
  <c r="AC9" i="37" s="1"/>
  <c r="AC25" i="37"/>
  <c r="AC26" i="37"/>
  <c r="AC27" i="37"/>
  <c r="AC28" i="37"/>
  <c r="AC29" i="37"/>
  <c r="AC30" i="37"/>
  <c r="AC31" i="37"/>
  <c r="AC32" i="37"/>
  <c r="AC33" i="37"/>
  <c r="AC6" i="37" s="1"/>
  <c r="AC34" i="37"/>
  <c r="AC35" i="37"/>
  <c r="AC36" i="37"/>
  <c r="AC37" i="37"/>
  <c r="AC38" i="37"/>
  <c r="AC39" i="37"/>
  <c r="AC40" i="37"/>
  <c r="AC41" i="37"/>
  <c r="AC7" i="37" s="1"/>
  <c r="AC42" i="37"/>
  <c r="AC43" i="37"/>
  <c r="AC44" i="37"/>
  <c r="AC45" i="37"/>
  <c r="AC46" i="37"/>
  <c r="AC47" i="37"/>
  <c r="AC48" i="37"/>
  <c r="AC49" i="37"/>
  <c r="AC50" i="37"/>
  <c r="AC51" i="37"/>
  <c r="AC52" i="37"/>
  <c r="AC53" i="37"/>
  <c r="AC54" i="37"/>
  <c r="AC55" i="37"/>
  <c r="AC56" i="37"/>
  <c r="AC57" i="37"/>
  <c r="AC5" i="37" s="1"/>
  <c r="AC58" i="37"/>
  <c r="AC59" i="37"/>
  <c r="AC60" i="37"/>
  <c r="AC61" i="37"/>
  <c r="AC62" i="37"/>
  <c r="AC63" i="37"/>
  <c r="AC64" i="37"/>
  <c r="AC65" i="37"/>
  <c r="AC66" i="37"/>
  <c r="AC67" i="37"/>
  <c r="AC68" i="37"/>
  <c r="AC69" i="37"/>
  <c r="AC70" i="37"/>
  <c r="AC71" i="37"/>
  <c r="AC72" i="37"/>
  <c r="AC73" i="37"/>
  <c r="AC74" i="37"/>
  <c r="AC75" i="37"/>
  <c r="AC76" i="37"/>
  <c r="AC77" i="37"/>
  <c r="AC78" i="37"/>
  <c r="AC79" i="37"/>
  <c r="AC80" i="37"/>
  <c r="AC81" i="37"/>
  <c r="AC82" i="37"/>
  <c r="AC83" i="37"/>
  <c r="AC84" i="37"/>
  <c r="AC85" i="37"/>
  <c r="AC86" i="37"/>
  <c r="AC87" i="37"/>
  <c r="AC88" i="37"/>
  <c r="AC89" i="37"/>
  <c r="AC90" i="37"/>
  <c r="AC91" i="37"/>
  <c r="AC92" i="37"/>
  <c r="AC16" i="38"/>
  <c r="AC17" i="38"/>
  <c r="AC18" i="38"/>
  <c r="AC19" i="38"/>
  <c r="AC13" i="38" s="1"/>
  <c r="AC20" i="38"/>
  <c r="AC9" i="38" s="1"/>
  <c r="AC21" i="38"/>
  <c r="AC22" i="38"/>
  <c r="AC23" i="38"/>
  <c r="AC24" i="38"/>
  <c r="AC25" i="38"/>
  <c r="AC26" i="38"/>
  <c r="AC27" i="38"/>
  <c r="AC8" i="38" s="1"/>
  <c r="AC28" i="38"/>
  <c r="AC29" i="38"/>
  <c r="AC30" i="38"/>
  <c r="AC31" i="38"/>
  <c r="AC32" i="38"/>
  <c r="AC33" i="38"/>
  <c r="AC34" i="38"/>
  <c r="AC35" i="38"/>
  <c r="AC5" i="38" s="1"/>
  <c r="AC36" i="38"/>
  <c r="AC37" i="38"/>
  <c r="AC38" i="38"/>
  <c r="AC39" i="38"/>
  <c r="AC40" i="38"/>
  <c r="AC41" i="38"/>
  <c r="AC42" i="38"/>
  <c r="AC43" i="38"/>
  <c r="AC7" i="38" s="1"/>
  <c r="AC44" i="38"/>
  <c r="AC45" i="38"/>
  <c r="AC46" i="38"/>
  <c r="AC47" i="38"/>
  <c r="AC48" i="38"/>
  <c r="AC49" i="38"/>
  <c r="AC50" i="38"/>
  <c r="AC51" i="38"/>
  <c r="AC3" i="38" s="1"/>
  <c r="AC52" i="38"/>
  <c r="AC53" i="38"/>
  <c r="AC54" i="38"/>
  <c r="AC55" i="38"/>
  <c r="AC56" i="38"/>
  <c r="AC57" i="38"/>
  <c r="AC58" i="38"/>
  <c r="AC59" i="38"/>
  <c r="AC60" i="38"/>
  <c r="AC2" i="38" s="1"/>
  <c r="AC61" i="38"/>
  <c r="AC62" i="38"/>
  <c r="AC63" i="38"/>
  <c r="AC64" i="38"/>
  <c r="AC65" i="38"/>
  <c r="AC66" i="38"/>
  <c r="AC67" i="38"/>
  <c r="AC68" i="38"/>
  <c r="AC69" i="38"/>
  <c r="AC70" i="38"/>
  <c r="AC71" i="38"/>
  <c r="AC72" i="38"/>
  <c r="AC73" i="38"/>
  <c r="AC74" i="38"/>
  <c r="AC75" i="38"/>
  <c r="AC76" i="38"/>
  <c r="AC77" i="38"/>
  <c r="AC78" i="38"/>
  <c r="AC79" i="38"/>
  <c r="AC80" i="38"/>
  <c r="AC81" i="38"/>
  <c r="AC82" i="38"/>
  <c r="AC83" i="38"/>
  <c r="AC84" i="38"/>
  <c r="AC85" i="38"/>
  <c r="AC86" i="38"/>
  <c r="AC87" i="38"/>
  <c r="AC88" i="38"/>
  <c r="AC89" i="38"/>
  <c r="AC90" i="38"/>
  <c r="AC91" i="38"/>
  <c r="AC92" i="38"/>
  <c r="AC16" i="39"/>
  <c r="AC17" i="39"/>
  <c r="AC18" i="39"/>
  <c r="AC19" i="39"/>
  <c r="AC20" i="39"/>
  <c r="AC21" i="39"/>
  <c r="AC22" i="39"/>
  <c r="AC94" i="39" s="1"/>
  <c r="AC23" i="39"/>
  <c r="AC3" i="39" s="1"/>
  <c r="AC24" i="39"/>
  <c r="AC25" i="39"/>
  <c r="AC26" i="39"/>
  <c r="AC27" i="39"/>
  <c r="AC28" i="39"/>
  <c r="AC29" i="39"/>
  <c r="AC30" i="39"/>
  <c r="AC31" i="39"/>
  <c r="AC5" i="39" s="1"/>
  <c r="AC32" i="39"/>
  <c r="AC33" i="39"/>
  <c r="AC34" i="39"/>
  <c r="AC35" i="39"/>
  <c r="AC36" i="39"/>
  <c r="AC37" i="39"/>
  <c r="AC38" i="39"/>
  <c r="AC39" i="39"/>
  <c r="AC40" i="39"/>
  <c r="AC41" i="39"/>
  <c r="AC42" i="39"/>
  <c r="AC43" i="39"/>
  <c r="AC44" i="39"/>
  <c r="AC45" i="39"/>
  <c r="AC46" i="39"/>
  <c r="AC47" i="39"/>
  <c r="AC9" i="39" s="1"/>
  <c r="AC48" i="39"/>
  <c r="AC49" i="39"/>
  <c r="AC50" i="39"/>
  <c r="AC51" i="39"/>
  <c r="AC52" i="39"/>
  <c r="AC53" i="39"/>
  <c r="AC54" i="39"/>
  <c r="AC55" i="39"/>
  <c r="AC56" i="39"/>
  <c r="AC57" i="39"/>
  <c r="AC58" i="39"/>
  <c r="AC59" i="39"/>
  <c r="AC60" i="39"/>
  <c r="AC61" i="39"/>
  <c r="AC62" i="39"/>
  <c r="AC63" i="39"/>
  <c r="AC64" i="39"/>
  <c r="AC65" i="39"/>
  <c r="AC66" i="39"/>
  <c r="AC67" i="39"/>
  <c r="AC68" i="39"/>
  <c r="AC69" i="39"/>
  <c r="AC70" i="39"/>
  <c r="AC71" i="39"/>
  <c r="AC4" i="39" s="1"/>
  <c r="AC72" i="39"/>
  <c r="AC73" i="39"/>
  <c r="AC74" i="39"/>
  <c r="AC75" i="39"/>
  <c r="AC76" i="39"/>
  <c r="AC77" i="39"/>
  <c r="AC78" i="39"/>
  <c r="AC79" i="39"/>
  <c r="AC80" i="39"/>
  <c r="AC81" i="39"/>
  <c r="AC82" i="39"/>
  <c r="AC83" i="39"/>
  <c r="AC84" i="39"/>
  <c r="AC85" i="39"/>
  <c r="AC86" i="39"/>
  <c r="AC87" i="39"/>
  <c r="AC88" i="39"/>
  <c r="AC89" i="39"/>
  <c r="AC90" i="39"/>
  <c r="AC91" i="39"/>
  <c r="AC92" i="39"/>
  <c r="AC16" i="40"/>
  <c r="AC17" i="40"/>
  <c r="AC94" i="40" s="1"/>
  <c r="AC18" i="40"/>
  <c r="AC19" i="40"/>
  <c r="AC20" i="40"/>
  <c r="AC21" i="40"/>
  <c r="AC22" i="40"/>
  <c r="AC23" i="40"/>
  <c r="AC24" i="40"/>
  <c r="AC25" i="40"/>
  <c r="AC26" i="40"/>
  <c r="AC27" i="40"/>
  <c r="AC28" i="40"/>
  <c r="AC29" i="40"/>
  <c r="AC30" i="40"/>
  <c r="AC31" i="40"/>
  <c r="AC32" i="40"/>
  <c r="AC33" i="40"/>
  <c r="AC6" i="40" s="1"/>
  <c r="AC34" i="40"/>
  <c r="AC5" i="40" s="1"/>
  <c r="AC35" i="40"/>
  <c r="AC36" i="40"/>
  <c r="AC37" i="40"/>
  <c r="AC38" i="40"/>
  <c r="AC39" i="40"/>
  <c r="AC40" i="40"/>
  <c r="AC41" i="40"/>
  <c r="AC7" i="40" s="1"/>
  <c r="AC42" i="40"/>
  <c r="AC43" i="40"/>
  <c r="AC44" i="40"/>
  <c r="AC45" i="40"/>
  <c r="AC46" i="40"/>
  <c r="AC47" i="40"/>
  <c r="AC48" i="40"/>
  <c r="AC49" i="40"/>
  <c r="AC9" i="40" s="1"/>
  <c r="AC50" i="40"/>
  <c r="AC51" i="40"/>
  <c r="AC52" i="40"/>
  <c r="AC53" i="40"/>
  <c r="AC54" i="40"/>
  <c r="AC55" i="40"/>
  <c r="AC56" i="40"/>
  <c r="AC57" i="40"/>
  <c r="AC58" i="40"/>
  <c r="AC59" i="40"/>
  <c r="AC60" i="40"/>
  <c r="AC61" i="40"/>
  <c r="AC62" i="40"/>
  <c r="AC63" i="40"/>
  <c r="AC64" i="40"/>
  <c r="AC65" i="40"/>
  <c r="AC66" i="40"/>
  <c r="AC67" i="40"/>
  <c r="AC68" i="40"/>
  <c r="AC69" i="40"/>
  <c r="AC70" i="40"/>
  <c r="AC71" i="40"/>
  <c r="AC72" i="40"/>
  <c r="AC73" i="40"/>
  <c r="AC74" i="40"/>
  <c r="AC75" i="40"/>
  <c r="AC76" i="40"/>
  <c r="AC77" i="40"/>
  <c r="AC78" i="40"/>
  <c r="AC79" i="40"/>
  <c r="AC80" i="40"/>
  <c r="AC81" i="40"/>
  <c r="AC82" i="40"/>
  <c r="AC83" i="40"/>
  <c r="AC84" i="40"/>
  <c r="AC85" i="40"/>
  <c r="AC86" i="40"/>
  <c r="AC87" i="40"/>
  <c r="AC88" i="40"/>
  <c r="AC89" i="40"/>
  <c r="AC90" i="40"/>
  <c r="AC91" i="40"/>
  <c r="AC92" i="40"/>
  <c r="AC16" i="41"/>
  <c r="AC17" i="41"/>
  <c r="AC18" i="41"/>
  <c r="AC19" i="41"/>
  <c r="AC20" i="41"/>
  <c r="AC9" i="41" s="1"/>
  <c r="AC21" i="41"/>
  <c r="AC2" i="41" s="1"/>
  <c r="AC22" i="41"/>
  <c r="AC23" i="41"/>
  <c r="AC24" i="41"/>
  <c r="AC25" i="41"/>
  <c r="AC26" i="41"/>
  <c r="AC27" i="41"/>
  <c r="AC28" i="41"/>
  <c r="AC8" i="41" s="1"/>
  <c r="AC29" i="41"/>
  <c r="AC30" i="41"/>
  <c r="AC31" i="41"/>
  <c r="AC32" i="41"/>
  <c r="AC33" i="41"/>
  <c r="AC34" i="41"/>
  <c r="AC35" i="41"/>
  <c r="AC36" i="41"/>
  <c r="AC37" i="41"/>
  <c r="AC5" i="41" s="1"/>
  <c r="AC38" i="41"/>
  <c r="AC39" i="41"/>
  <c r="AC40" i="41"/>
  <c r="AC41" i="41"/>
  <c r="AC42" i="41"/>
  <c r="AC43" i="41"/>
  <c r="AC44" i="41"/>
  <c r="AC45" i="41"/>
  <c r="AC3" i="41" s="1"/>
  <c r="AC46" i="41"/>
  <c r="AC47" i="41"/>
  <c r="AC48" i="41"/>
  <c r="AC49" i="41"/>
  <c r="AC50" i="41"/>
  <c r="AC51" i="41"/>
  <c r="AC52" i="41"/>
  <c r="AC53" i="41"/>
  <c r="AC6" i="41" s="1"/>
  <c r="AC54" i="41"/>
  <c r="AC55" i="41"/>
  <c r="AC56" i="41"/>
  <c r="AC57" i="41"/>
  <c r="AC58" i="41"/>
  <c r="AC59" i="41"/>
  <c r="AC60" i="41"/>
  <c r="AC61" i="41"/>
  <c r="AC62" i="41"/>
  <c r="AC63" i="41"/>
  <c r="AC64" i="41"/>
  <c r="AC65" i="41"/>
  <c r="AC66" i="41"/>
  <c r="AC67" i="41"/>
  <c r="AC68" i="41"/>
  <c r="AC69" i="41"/>
  <c r="AC70" i="41"/>
  <c r="AC71" i="41"/>
  <c r="AC72" i="41"/>
  <c r="AC73" i="41"/>
  <c r="AC74" i="41"/>
  <c r="AC75" i="41"/>
  <c r="AC76" i="41"/>
  <c r="AC77" i="41"/>
  <c r="AC78" i="41"/>
  <c r="AC79" i="41"/>
  <c r="AC80" i="41"/>
  <c r="AC81" i="41"/>
  <c r="AC82" i="41"/>
  <c r="AC83" i="41"/>
  <c r="AC84" i="41"/>
  <c r="AC85" i="41"/>
  <c r="AC86" i="41"/>
  <c r="AC87" i="41"/>
  <c r="AC88" i="41"/>
  <c r="AC89" i="41"/>
  <c r="AC90" i="41"/>
  <c r="AC91" i="41"/>
  <c r="AC92" i="41"/>
  <c r="AC16" i="42"/>
  <c r="AC94" i="42" s="1"/>
  <c r="AC17" i="42"/>
  <c r="AC18" i="42"/>
  <c r="AC19" i="42"/>
  <c r="AC20" i="42"/>
  <c r="AC21" i="42"/>
  <c r="AC22" i="42"/>
  <c r="AC23" i="42"/>
  <c r="AC24" i="42"/>
  <c r="AC9" i="42" s="1"/>
  <c r="AC25" i="42"/>
  <c r="AC26" i="42"/>
  <c r="AC27" i="42"/>
  <c r="AC28" i="42"/>
  <c r="AC29" i="42"/>
  <c r="AC30" i="42"/>
  <c r="AC31" i="42"/>
  <c r="AC32" i="42"/>
  <c r="AC33" i="42"/>
  <c r="AC34" i="42"/>
  <c r="AC35" i="42"/>
  <c r="AC36" i="42"/>
  <c r="AC37" i="42"/>
  <c r="AC38" i="42"/>
  <c r="AC39" i="42"/>
  <c r="AC40" i="42"/>
  <c r="AC8" i="42" s="1"/>
  <c r="AC41" i="42"/>
  <c r="AC42" i="42"/>
  <c r="AC43" i="42"/>
  <c r="AC44" i="42"/>
  <c r="AC45" i="42"/>
  <c r="AC46" i="42"/>
  <c r="AC47" i="42"/>
  <c r="AC48" i="42"/>
  <c r="AC49" i="42"/>
  <c r="AC50" i="42"/>
  <c r="AC51" i="42"/>
  <c r="AC52" i="42"/>
  <c r="AC53" i="42"/>
  <c r="AC54" i="42"/>
  <c r="AC55" i="42"/>
  <c r="AC56" i="42"/>
  <c r="AC57" i="42"/>
  <c r="AC58" i="42"/>
  <c r="AC59" i="42"/>
  <c r="AC60" i="42"/>
  <c r="AC61" i="42"/>
  <c r="AC62" i="42"/>
  <c r="AC63" i="42"/>
  <c r="AC64" i="42"/>
  <c r="AC65" i="42"/>
  <c r="AC66" i="42"/>
  <c r="AC67" i="42"/>
  <c r="AC68" i="42"/>
  <c r="AC69" i="42"/>
  <c r="AC70" i="42"/>
  <c r="AC71" i="42"/>
  <c r="AC72" i="42"/>
  <c r="AC73" i="42"/>
  <c r="AC74" i="42"/>
  <c r="AC75" i="42"/>
  <c r="AC76" i="42"/>
  <c r="AC77" i="42"/>
  <c r="AC78" i="42"/>
  <c r="AC79" i="42"/>
  <c r="AC80" i="42"/>
  <c r="AC81" i="42"/>
  <c r="AC82" i="42"/>
  <c r="AC83" i="42"/>
  <c r="AC84" i="42"/>
  <c r="AC85" i="42"/>
  <c r="AC86" i="42"/>
  <c r="AC87" i="42"/>
  <c r="AC88" i="42"/>
  <c r="AC89" i="42"/>
  <c r="AC90" i="42"/>
  <c r="AC91" i="42"/>
  <c r="AC92" i="42"/>
  <c r="AC16" i="20"/>
  <c r="AC17" i="20"/>
  <c r="AC18" i="20"/>
  <c r="AC2" i="20" s="1"/>
  <c r="AC19" i="20"/>
  <c r="AC4" i="20" s="1"/>
  <c r="AC20" i="20"/>
  <c r="AC21" i="20"/>
  <c r="AC22" i="20"/>
  <c r="AC23" i="20"/>
  <c r="AC24" i="20"/>
  <c r="AC25" i="20"/>
  <c r="AC26" i="20"/>
  <c r="AC27" i="20"/>
  <c r="AC8" i="20" s="1"/>
  <c r="AC28" i="20"/>
  <c r="AC29" i="20"/>
  <c r="AC30" i="20"/>
  <c r="AC31" i="20"/>
  <c r="AC32" i="20"/>
  <c r="AC33" i="20"/>
  <c r="AC34" i="20"/>
  <c r="AC5" i="20" s="1"/>
  <c r="AC35" i="20"/>
  <c r="AC36" i="20"/>
  <c r="AC37" i="20"/>
  <c r="AC38" i="20"/>
  <c r="AC39" i="20"/>
  <c r="AC40" i="20"/>
  <c r="AC41" i="20"/>
  <c r="AC42" i="20"/>
  <c r="AC43" i="20"/>
  <c r="AC7" i="20" s="1"/>
  <c r="AC44" i="20"/>
  <c r="AC45" i="20"/>
  <c r="AC46" i="20"/>
  <c r="AC47" i="20"/>
  <c r="AC48" i="20"/>
  <c r="AC49" i="20"/>
  <c r="AC50" i="20"/>
  <c r="AC6" i="20" s="1"/>
  <c r="AC51" i="20"/>
  <c r="AC3" i="20" s="1"/>
  <c r="AC52" i="20"/>
  <c r="AC53" i="20"/>
  <c r="AC54" i="20"/>
  <c r="AC55" i="20"/>
  <c r="AC56" i="20"/>
  <c r="AC57" i="20"/>
  <c r="AC58" i="20"/>
  <c r="AC59" i="20"/>
  <c r="AC60" i="20"/>
  <c r="AC61" i="20"/>
  <c r="AC62" i="20"/>
  <c r="AC63" i="20"/>
  <c r="AC64" i="20"/>
  <c r="AC65" i="20"/>
  <c r="AC66" i="20"/>
  <c r="AC67" i="20"/>
  <c r="AC68" i="20"/>
  <c r="AC69" i="20"/>
  <c r="AC70" i="20"/>
  <c r="AC71" i="20"/>
  <c r="AC72" i="20"/>
  <c r="AC73" i="20"/>
  <c r="AC74" i="20"/>
  <c r="AC75" i="20"/>
  <c r="AC76" i="20"/>
  <c r="AC77" i="20"/>
  <c r="AC78" i="20"/>
  <c r="AC79" i="20"/>
  <c r="AC80" i="20"/>
  <c r="AC81" i="20"/>
  <c r="AC82" i="20"/>
  <c r="AC83" i="20"/>
  <c r="AC84" i="20"/>
  <c r="AC85" i="20"/>
  <c r="AC86" i="20"/>
  <c r="AC87" i="20"/>
  <c r="AC88" i="20"/>
  <c r="AC89" i="20"/>
  <c r="AC90" i="20"/>
  <c r="AC91" i="20"/>
  <c r="AC92" i="20"/>
  <c r="AC14" i="19"/>
  <c r="AC14" i="18"/>
  <c r="AC14" i="16"/>
  <c r="AC14" i="13"/>
  <c r="AC14" i="15"/>
  <c r="AC14" i="22"/>
  <c r="AC14" i="23"/>
  <c r="AC14" i="24"/>
  <c r="AC14" i="25"/>
  <c r="AC14" i="26"/>
  <c r="AC14" i="27"/>
  <c r="AC14" i="28"/>
  <c r="AC14" i="29"/>
  <c r="AC14" i="30"/>
  <c r="AC14" i="31"/>
  <c r="AC14" i="32"/>
  <c r="AC14" i="33"/>
  <c r="AC14" i="34"/>
  <c r="AC14" i="35"/>
  <c r="AC14" i="36"/>
  <c r="AC14" i="37"/>
  <c r="AC14" i="38"/>
  <c r="AC14" i="39"/>
  <c r="AC14" i="40"/>
  <c r="AC14" i="41"/>
  <c r="AC14" i="42"/>
  <c r="AC14" i="20"/>
  <c r="AC15" i="19"/>
  <c r="AC15" i="18"/>
  <c r="AC15" i="16"/>
  <c r="AC15" i="13"/>
  <c r="AC15" i="15"/>
  <c r="AC15" i="22"/>
  <c r="AC15" i="23"/>
  <c r="AC15" i="24"/>
  <c r="AC15" i="25"/>
  <c r="AC15" i="26"/>
  <c r="AC15" i="27"/>
  <c r="AC15" i="28"/>
  <c r="AC15" i="29"/>
  <c r="AC15" i="30"/>
  <c r="AC15" i="31"/>
  <c r="AC15" i="32"/>
  <c r="AC15" i="33"/>
  <c r="AC15" i="34"/>
  <c r="AC15" i="35"/>
  <c r="AC15" i="36"/>
  <c r="AC15" i="37"/>
  <c r="AC15" i="38"/>
  <c r="AC15" i="39"/>
  <c r="AC15" i="40"/>
  <c r="AC15" i="41"/>
  <c r="AC15" i="42"/>
  <c r="AC15" i="20"/>
  <c r="AC13" i="22"/>
  <c r="AC13" i="33"/>
  <c r="AC9" i="20"/>
  <c r="AC2" i="19"/>
  <c r="AC7" i="19"/>
  <c r="AC7" i="18"/>
  <c r="AC6" i="15"/>
  <c r="AC7" i="22"/>
  <c r="AC5" i="23"/>
  <c r="AC6" i="23"/>
  <c r="AC6" i="25"/>
  <c r="AC7" i="25"/>
  <c r="AC7" i="26"/>
  <c r="AC94" i="27"/>
  <c r="AC6" i="29"/>
  <c r="AC7" i="30"/>
  <c r="AC94" i="31"/>
  <c r="AC6" i="31"/>
  <c r="AC9" i="32"/>
  <c r="AC4" i="32"/>
  <c r="AC7" i="33"/>
  <c r="AC8" i="34"/>
  <c r="AC7" i="34"/>
  <c r="AC2" i="36"/>
  <c r="AC94" i="38"/>
  <c r="AC6" i="39"/>
  <c r="AC8" i="39"/>
  <c r="AC7" i="41"/>
  <c r="AC7" i="42"/>
  <c r="AC2" i="18"/>
  <c r="AC6" i="18"/>
  <c r="AC9" i="16"/>
  <c r="AC3" i="13"/>
  <c r="AC6" i="13"/>
  <c r="AC7" i="13"/>
  <c r="AC3" i="15"/>
  <c r="AC6" i="22"/>
  <c r="AC9" i="22"/>
  <c r="AC7" i="23"/>
  <c r="AC3" i="24"/>
  <c r="AC8" i="24"/>
  <c r="AC3" i="25"/>
  <c r="AC2" i="26"/>
  <c r="AC6" i="26"/>
  <c r="AC9" i="27"/>
  <c r="AC7" i="28"/>
  <c r="AC3" i="29"/>
  <c r="AC3" i="30"/>
  <c r="AC6" i="30"/>
  <c r="AC7" i="31"/>
  <c r="AC3" i="32"/>
  <c r="AC7" i="32"/>
  <c r="AC8" i="32"/>
  <c r="AC2" i="34"/>
  <c r="AC6" i="34"/>
  <c r="AC3" i="35"/>
  <c r="AC9" i="35"/>
  <c r="AC7" i="36"/>
  <c r="AC3" i="37"/>
  <c r="AC8" i="37"/>
  <c r="AC6" i="38"/>
  <c r="AC7" i="39"/>
  <c r="AC3" i="40"/>
  <c r="AC8" i="40"/>
  <c r="AC2" i="42"/>
  <c r="AC3" i="42"/>
  <c r="AC6" i="42"/>
  <c r="H69" i="14"/>
  <c r="G69" i="14"/>
  <c r="AX58" i="14" l="1"/>
  <c r="AX65" i="14"/>
  <c r="AX57" i="14"/>
  <c r="AX49" i="14"/>
  <c r="AX41" i="14"/>
  <c r="AH65" i="14"/>
  <c r="AX64" i="14"/>
  <c r="AX56" i="14"/>
  <c r="AX48" i="14"/>
  <c r="AH48" i="14"/>
  <c r="AX63" i="14"/>
  <c r="AX55" i="14"/>
  <c r="AH41" i="14"/>
  <c r="AX62" i="14"/>
  <c r="AX54" i="14"/>
  <c r="AX46" i="14"/>
  <c r="AH62" i="14"/>
  <c r="AX61" i="14"/>
  <c r="AX53" i="14"/>
  <c r="AX45" i="14"/>
  <c r="AX50" i="14"/>
  <c r="AH56" i="14"/>
  <c r="AX60" i="14"/>
  <c r="AX52" i="14"/>
  <c r="AX44" i="14"/>
  <c r="AB69" i="14"/>
  <c r="AU69" i="14"/>
  <c r="AX67" i="14"/>
  <c r="AX59" i="14"/>
  <c r="AX51" i="14"/>
  <c r="AX43" i="14"/>
  <c r="T3" i="44"/>
  <c r="T5" i="44"/>
  <c r="T8" i="44"/>
  <c r="T7" i="44"/>
  <c r="S13" i="44"/>
  <c r="T1" i="44" s="1"/>
  <c r="T4" i="44"/>
  <c r="T2" i="44"/>
  <c r="T9" i="44"/>
  <c r="T6" i="44"/>
  <c r="AH63" i="14"/>
  <c r="AH55" i="14"/>
  <c r="AH47" i="14"/>
  <c r="AH64" i="14"/>
  <c r="AH54" i="14"/>
  <c r="AH46" i="14"/>
  <c r="AH61" i="14"/>
  <c r="AH53" i="14"/>
  <c r="AH45" i="14"/>
  <c r="AH60" i="14"/>
  <c r="AH52" i="14"/>
  <c r="AH44" i="14"/>
  <c r="AH67" i="14"/>
  <c r="AH59" i="14"/>
  <c r="AH51" i="14"/>
  <c r="AH43" i="14"/>
  <c r="AH58" i="14"/>
  <c r="AH50" i="14"/>
  <c r="AH57" i="14"/>
  <c r="AH49" i="14"/>
  <c r="AC94" i="35"/>
  <c r="AC5" i="26"/>
  <c r="AC4" i="24"/>
  <c r="AC94" i="25"/>
  <c r="AC5" i="42"/>
  <c r="AC94" i="41"/>
  <c r="AC9" i="33"/>
  <c r="AC94" i="18"/>
  <c r="AC13" i="20"/>
  <c r="AC13" i="30"/>
  <c r="AC94" i="20"/>
  <c r="AC4" i="40"/>
  <c r="AC13" i="41"/>
  <c r="AC13" i="19"/>
  <c r="AC13" i="28"/>
  <c r="AC2" i="35"/>
  <c r="AC13" i="40"/>
  <c r="AC13" i="25"/>
  <c r="AC94" i="34"/>
  <c r="AC13" i="36"/>
  <c r="AC13" i="42"/>
  <c r="AC13" i="34"/>
  <c r="AC13" i="26"/>
  <c r="AC13" i="18"/>
  <c r="AC13" i="39"/>
  <c r="AC13" i="37"/>
  <c r="AC13" i="29"/>
  <c r="AC13" i="15"/>
  <c r="AC2" i="37"/>
  <c r="AC2" i="29"/>
  <c r="AC2" i="15"/>
  <c r="AC94" i="15"/>
  <c r="AC4" i="42"/>
  <c r="AC10" i="42" s="1"/>
  <c r="AC12" i="42" s="1"/>
  <c r="AC1" i="42" s="1"/>
  <c r="AC4" i="41"/>
  <c r="AC4" i="38"/>
  <c r="AC4" i="37"/>
  <c r="AC4" i="34"/>
  <c r="AC10" i="34" s="1"/>
  <c r="AC12" i="34" s="1"/>
  <c r="AC1" i="34" s="1"/>
  <c r="AC4" i="33"/>
  <c r="AC4" i="30"/>
  <c r="AC4" i="29"/>
  <c r="AC4" i="26"/>
  <c r="AC10" i="26" s="1"/>
  <c r="AC12" i="26" s="1"/>
  <c r="AC1" i="26" s="1"/>
  <c r="AC4" i="25"/>
  <c r="AC4" i="15"/>
  <c r="AC10" i="15" s="1"/>
  <c r="AC12" i="15" s="1"/>
  <c r="AC1" i="15" s="1"/>
  <c r="AC4" i="18"/>
  <c r="AC10" i="18" s="1"/>
  <c r="AC12" i="18" s="1"/>
  <c r="AC1" i="18" s="1"/>
  <c r="AC4" i="19"/>
  <c r="AC10" i="19" s="1"/>
  <c r="AC12" i="19" s="1"/>
  <c r="AC1" i="19" s="1"/>
  <c r="AC94" i="36"/>
  <c r="AC2" i="40"/>
  <c r="AC10" i="40" s="1"/>
  <c r="AC12" i="40" s="1"/>
  <c r="AC1" i="40" s="1"/>
  <c r="AC2" i="39"/>
  <c r="AC10" i="39" s="1"/>
  <c r="AC12" i="39" s="1"/>
  <c r="AC1" i="39" s="1"/>
  <c r="AC2" i="32"/>
  <c r="AC2" i="31"/>
  <c r="AC10" i="31" s="1"/>
  <c r="AC12" i="31" s="1"/>
  <c r="AC1" i="31" s="1"/>
  <c r="AC2" i="28"/>
  <c r="AC10" i="28" s="1"/>
  <c r="AC2" i="27"/>
  <c r="AC10" i="27" s="1"/>
  <c r="AC12" i="27" s="1"/>
  <c r="AC1" i="27" s="1"/>
  <c r="AC2" i="24"/>
  <c r="AC10" i="24" s="1"/>
  <c r="AC2" i="23"/>
  <c r="AC2" i="13"/>
  <c r="AC10" i="13" s="1"/>
  <c r="AC2" i="16"/>
  <c r="AC10" i="16" s="1"/>
  <c r="AC12" i="16" s="1"/>
  <c r="AC1" i="16" s="1"/>
  <c r="AC94" i="24"/>
  <c r="AC94" i="22"/>
  <c r="AC94" i="23"/>
  <c r="AC94" i="37"/>
  <c r="AC94" i="29"/>
  <c r="AC94" i="13"/>
  <c r="AC94" i="28"/>
  <c r="AC94" i="16"/>
  <c r="AC10" i="20"/>
  <c r="AC12" i="20" s="1"/>
  <c r="AC1" i="20" s="1"/>
  <c r="AC10" i="25"/>
  <c r="AC12" i="25" s="1"/>
  <c r="AC1" i="25" s="1"/>
  <c r="AC10" i="33"/>
  <c r="AC12" i="33" s="1"/>
  <c r="AC1" i="33" s="1"/>
  <c r="AC10" i="41"/>
  <c r="AC10" i="38"/>
  <c r="AC12" i="38" s="1"/>
  <c r="AC1" i="38" s="1"/>
  <c r="AC10" i="22"/>
  <c r="AC10" i="30"/>
  <c r="AC12" i="30" s="1"/>
  <c r="AC1" i="30" s="1"/>
  <c r="AC10" i="23"/>
  <c r="AC10" i="36"/>
  <c r="AC12" i="36" s="1"/>
  <c r="AC1" i="36" s="1"/>
  <c r="AC10" i="32"/>
  <c r="AC12" i="32" s="1"/>
  <c r="AC1" i="32" s="1"/>
  <c r="AC10" i="35"/>
  <c r="AC12" i="35" s="1"/>
  <c r="AC1" i="35" s="1"/>
  <c r="O92" i="43"/>
  <c r="U92" i="43"/>
  <c r="O91" i="43"/>
  <c r="U91" i="43"/>
  <c r="O90" i="43"/>
  <c r="U90" i="43"/>
  <c r="V89" i="43"/>
  <c r="O89" i="43"/>
  <c r="T89" i="43" s="1"/>
  <c r="U89" i="43"/>
  <c r="O88" i="43"/>
  <c r="P88" i="43"/>
  <c r="T87" i="43"/>
  <c r="O87" i="43"/>
  <c r="U87" i="43"/>
  <c r="O86" i="43"/>
  <c r="U86" i="43"/>
  <c r="O85" i="43"/>
  <c r="P85" i="43"/>
  <c r="O84" i="43"/>
  <c r="O83" i="43"/>
  <c r="U83" i="43"/>
  <c r="O82" i="43"/>
  <c r="U82" i="43"/>
  <c r="O81" i="43"/>
  <c r="U81" i="43"/>
  <c r="O80" i="43"/>
  <c r="P80" i="43"/>
  <c r="O79" i="43"/>
  <c r="U79" i="43"/>
  <c r="P78" i="43"/>
  <c r="O78" i="43"/>
  <c r="U78" i="43"/>
  <c r="O77" i="43"/>
  <c r="P77" i="43"/>
  <c r="O76" i="43"/>
  <c r="O75" i="43"/>
  <c r="U75" i="43"/>
  <c r="O74" i="43"/>
  <c r="U74" i="43"/>
  <c r="P73" i="43"/>
  <c r="O73" i="43"/>
  <c r="U73" i="43"/>
  <c r="O72" i="43"/>
  <c r="P72" i="43"/>
  <c r="O71" i="43"/>
  <c r="R71" i="43"/>
  <c r="U70" i="43"/>
  <c r="O70" i="43"/>
  <c r="R70" i="43"/>
  <c r="O69" i="43"/>
  <c r="T69" i="43"/>
  <c r="O68" i="43"/>
  <c r="U68" i="43"/>
  <c r="O67" i="43"/>
  <c r="U67" i="43"/>
  <c r="O66" i="43"/>
  <c r="R66" i="43"/>
  <c r="O65" i="43"/>
  <c r="P65" i="43"/>
  <c r="O64" i="43"/>
  <c r="O63" i="43"/>
  <c r="U63" i="43"/>
  <c r="R62" i="43"/>
  <c r="P62" i="43"/>
  <c r="O62" i="43"/>
  <c r="U62" i="43"/>
  <c r="O61" i="43"/>
  <c r="U61" i="43"/>
  <c r="O60" i="43"/>
  <c r="U60" i="43"/>
  <c r="P59" i="43"/>
  <c r="O59" i="43"/>
  <c r="O58" i="43"/>
  <c r="U58" i="43"/>
  <c r="O57" i="43"/>
  <c r="P57" i="43"/>
  <c r="O56" i="43"/>
  <c r="U56" i="43"/>
  <c r="O55" i="43"/>
  <c r="R55" i="43"/>
  <c r="O54" i="43"/>
  <c r="U54" i="43"/>
  <c r="O53" i="43"/>
  <c r="U53" i="43"/>
  <c r="O52" i="43"/>
  <c r="O51" i="43"/>
  <c r="U51" i="43"/>
  <c r="O50" i="43"/>
  <c r="T49" i="43"/>
  <c r="O49" i="43"/>
  <c r="U49" i="43"/>
  <c r="O48" i="43"/>
  <c r="U48" i="43"/>
  <c r="O47" i="43"/>
  <c r="U47" i="43"/>
  <c r="O46" i="43"/>
  <c r="O45" i="43"/>
  <c r="O44" i="43"/>
  <c r="U44" i="43"/>
  <c r="T43" i="43"/>
  <c r="O43" i="43"/>
  <c r="U43" i="43"/>
  <c r="O42" i="43"/>
  <c r="U42" i="43"/>
  <c r="O41" i="43"/>
  <c r="O40" i="43"/>
  <c r="R40" i="43"/>
  <c r="V39" i="43"/>
  <c r="R39" i="43"/>
  <c r="P39" i="43"/>
  <c r="O39" i="43"/>
  <c r="U39" i="43"/>
  <c r="O38" i="43"/>
  <c r="U38" i="43"/>
  <c r="O37" i="43"/>
  <c r="Q37" i="43"/>
  <c r="V36" i="43"/>
  <c r="O36" i="43"/>
  <c r="U36" i="43"/>
  <c r="O35" i="43"/>
  <c r="P35" i="43"/>
  <c r="U34" i="43"/>
  <c r="O34" i="43"/>
  <c r="Q34" i="43" s="1"/>
  <c r="P34" i="43"/>
  <c r="O33" i="43"/>
  <c r="R33" i="43"/>
  <c r="Q32" i="43"/>
  <c r="O32" i="43"/>
  <c r="U32" i="43"/>
  <c r="O31" i="43"/>
  <c r="U31" i="43"/>
  <c r="V30" i="43"/>
  <c r="O30" i="43"/>
  <c r="U30" i="43"/>
  <c r="V29" i="43"/>
  <c r="O29" i="43"/>
  <c r="U29" i="43"/>
  <c r="O28" i="43"/>
  <c r="R28" i="43"/>
  <c r="O27" i="43"/>
  <c r="U27" i="43"/>
  <c r="O26" i="43"/>
  <c r="P26" i="43"/>
  <c r="O25" i="43"/>
  <c r="O24" i="43"/>
  <c r="U24" i="43"/>
  <c r="O23" i="43"/>
  <c r="U23" i="43"/>
  <c r="V22" i="43"/>
  <c r="O22" i="43"/>
  <c r="U22" i="43"/>
  <c r="O21" i="43"/>
  <c r="U21" i="43"/>
  <c r="O20" i="43"/>
  <c r="R20" i="43"/>
  <c r="P19" i="43"/>
  <c r="O19" i="43"/>
  <c r="U19" i="43"/>
  <c r="O18" i="43"/>
  <c r="P18" i="43"/>
  <c r="O17" i="43"/>
  <c r="R17" i="43"/>
  <c r="Q16" i="43"/>
  <c r="O16" i="43"/>
  <c r="R16" i="43"/>
  <c r="O15" i="43"/>
  <c r="U15" i="43"/>
  <c r="V14" i="43"/>
  <c r="O14" i="43"/>
  <c r="P14" i="43"/>
  <c r="L13" i="43"/>
  <c r="O1" i="43" s="1"/>
  <c r="K13" i="43"/>
  <c r="J13" i="43"/>
  <c r="M1" i="43" s="1"/>
  <c r="I13" i="43"/>
  <c r="L1" i="43" s="1"/>
  <c r="H13" i="43"/>
  <c r="N9" i="43"/>
  <c r="M9" i="43"/>
  <c r="J9" i="43"/>
  <c r="F9" i="43"/>
  <c r="B9" i="43"/>
  <c r="O8" i="43"/>
  <c r="L8" i="43"/>
  <c r="J8" i="43"/>
  <c r="B8" i="43"/>
  <c r="M8" i="43" s="1"/>
  <c r="P7" i="43"/>
  <c r="O7" i="43"/>
  <c r="N7" i="43"/>
  <c r="J7" i="43"/>
  <c r="F7" i="43"/>
  <c r="B7" i="43"/>
  <c r="P6" i="43"/>
  <c r="L6" i="43"/>
  <c r="J6" i="43"/>
  <c r="B6" i="43"/>
  <c r="N5" i="43"/>
  <c r="M5" i="43"/>
  <c r="K5" i="43"/>
  <c r="J5" i="43"/>
  <c r="F5" i="43"/>
  <c r="B5" i="43"/>
  <c r="P4" i="43"/>
  <c r="O4" i="43"/>
  <c r="M4" i="43"/>
  <c r="L4" i="43"/>
  <c r="J4" i="43"/>
  <c r="F4" i="43"/>
  <c r="B4" i="43"/>
  <c r="P3" i="43"/>
  <c r="O3" i="43"/>
  <c r="N3" i="43"/>
  <c r="J3" i="43"/>
  <c r="F3" i="43"/>
  <c r="B3" i="43"/>
  <c r="J2" i="43"/>
  <c r="B2" i="43"/>
  <c r="N1" i="43"/>
  <c r="AC10" i="37" l="1"/>
  <c r="AC12" i="41"/>
  <c r="AC1" i="41" s="1"/>
  <c r="AC10" i="29"/>
  <c r="AC12" i="29" s="1"/>
  <c r="AC1" i="29" s="1"/>
  <c r="AC12" i="24"/>
  <c r="AC1" i="24" s="1"/>
  <c r="AC12" i="28"/>
  <c r="AC1" i="28" s="1"/>
  <c r="AC12" i="37"/>
  <c r="AC1" i="37" s="1"/>
  <c r="AC12" i="23"/>
  <c r="AC1" i="23" s="1"/>
  <c r="AC12" i="22"/>
  <c r="AC1" i="22" s="1"/>
  <c r="AC12" i="13"/>
  <c r="AC1" i="13" s="1"/>
  <c r="R60" i="43"/>
  <c r="T15" i="43"/>
  <c r="P17" i="43"/>
  <c r="R15" i="43"/>
  <c r="R24" i="43"/>
  <c r="T33" i="43"/>
  <c r="R72" i="43"/>
  <c r="T77" i="43"/>
  <c r="P40" i="43"/>
  <c r="P70" i="43"/>
  <c r="T72" i="43"/>
  <c r="U77" i="43"/>
  <c r="P83" i="43"/>
  <c r="R86" i="43"/>
  <c r="Q36" i="43"/>
  <c r="U55" i="43"/>
  <c r="R67" i="43"/>
  <c r="Q75" i="43"/>
  <c r="K6" i="43"/>
  <c r="K9" i="43"/>
  <c r="P16" i="43"/>
  <c r="S16" i="43" s="1"/>
  <c r="T34" i="43"/>
  <c r="T36" i="43"/>
  <c r="T73" i="43"/>
  <c r="P81" i="43"/>
  <c r="R30" i="43"/>
  <c r="T82" i="43"/>
  <c r="R85" i="43"/>
  <c r="R35" i="43"/>
  <c r="R57" i="43"/>
  <c r="Q60" i="43"/>
  <c r="U66" i="43"/>
  <c r="Q72" i="43"/>
  <c r="R77" i="43"/>
  <c r="Q17" i="43"/>
  <c r="Q19" i="43"/>
  <c r="T24" i="43"/>
  <c r="R32" i="43"/>
  <c r="U33" i="43"/>
  <c r="P49" i="43"/>
  <c r="R75" i="43"/>
  <c r="Q81" i="43"/>
  <c r="Q83" i="43"/>
  <c r="U85" i="43"/>
  <c r="P89" i="43"/>
  <c r="P91" i="43"/>
  <c r="E13" i="43"/>
  <c r="K1" i="43" s="1"/>
  <c r="Q14" i="43"/>
  <c r="T17" i="43"/>
  <c r="R19" i="43"/>
  <c r="R21" i="43"/>
  <c r="T23" i="43"/>
  <c r="P27" i="43"/>
  <c r="Q29" i="43"/>
  <c r="T32" i="43"/>
  <c r="P47" i="43"/>
  <c r="Q49" i="43"/>
  <c r="P54" i="43"/>
  <c r="P58" i="43"/>
  <c r="Q65" i="43"/>
  <c r="Q80" i="43"/>
  <c r="R81" i="43"/>
  <c r="S81" i="43" s="1"/>
  <c r="R83" i="43"/>
  <c r="S83" i="43" s="1"/>
  <c r="Q89" i="43"/>
  <c r="Q91" i="43"/>
  <c r="R14" i="43"/>
  <c r="R27" i="43"/>
  <c r="R29" i="43"/>
  <c r="P36" i="43"/>
  <c r="P44" i="43"/>
  <c r="R47" i="43"/>
  <c r="R49" i="43"/>
  <c r="R54" i="43"/>
  <c r="R56" i="43"/>
  <c r="R58" i="43"/>
  <c r="R65" i="43"/>
  <c r="R80" i="43"/>
  <c r="S80" i="43" s="1"/>
  <c r="T83" i="43"/>
  <c r="Q88" i="43"/>
  <c r="R89" i="43"/>
  <c r="R91" i="43"/>
  <c r="P63" i="43"/>
  <c r="R78" i="43"/>
  <c r="P86" i="43"/>
  <c r="R88" i="43"/>
  <c r="T91" i="43"/>
  <c r="T16" i="43"/>
  <c r="T18" i="43"/>
  <c r="P22" i="43"/>
  <c r="P33" i="43"/>
  <c r="T40" i="43"/>
  <c r="R61" i="43"/>
  <c r="Q63" i="43"/>
  <c r="T80" i="43"/>
  <c r="Q20" i="43"/>
  <c r="R22" i="43"/>
  <c r="P24" i="43"/>
  <c r="R26" i="43"/>
  <c r="P28" i="43"/>
  <c r="Q33" i="43"/>
  <c r="U40" i="43"/>
  <c r="P43" i="43"/>
  <c r="Q53" i="43"/>
  <c r="P55" i="43"/>
  <c r="T63" i="43"/>
  <c r="P66" i="43"/>
  <c r="P68" i="43"/>
  <c r="T88" i="43"/>
  <c r="P15" i="43"/>
  <c r="T19" i="43"/>
  <c r="T20" i="43"/>
  <c r="Q24" i="43"/>
  <c r="T26" i="43"/>
  <c r="U28" i="43"/>
  <c r="P30" i="43"/>
  <c r="P32" i="43"/>
  <c r="R43" i="43"/>
  <c r="R53" i="43"/>
  <c r="T55" i="43"/>
  <c r="T66" i="43"/>
  <c r="P75" i="43"/>
  <c r="T81" i="43"/>
  <c r="P92" i="43"/>
  <c r="K2" i="43"/>
  <c r="L2" i="43"/>
  <c r="K4" i="43"/>
  <c r="N4" i="43"/>
  <c r="Q62" i="43"/>
  <c r="T62" i="43"/>
  <c r="T64" i="43"/>
  <c r="R64" i="43"/>
  <c r="P64" i="43"/>
  <c r="Q64" i="43"/>
  <c r="U64" i="43"/>
  <c r="N2" i="43"/>
  <c r="O6" i="43"/>
  <c r="N6" i="43"/>
  <c r="F6" i="43"/>
  <c r="M6" i="43"/>
  <c r="T27" i="43"/>
  <c r="Q27" i="43"/>
  <c r="F2" i="43"/>
  <c r="U41" i="43"/>
  <c r="T41" i="43"/>
  <c r="Q41" i="43"/>
  <c r="P41" i="43"/>
  <c r="R41" i="43"/>
  <c r="P46" i="43"/>
  <c r="T46" i="43"/>
  <c r="U46" i="43"/>
  <c r="Q46" i="43"/>
  <c r="R46" i="43"/>
  <c r="O2" i="43"/>
  <c r="M2" i="43"/>
  <c r="B10" i="43"/>
  <c r="C6" i="43" s="1"/>
  <c r="P2" i="43"/>
  <c r="N8" i="43"/>
  <c r="F8" i="43"/>
  <c r="K8" i="43"/>
  <c r="P8" i="43"/>
  <c r="T25" i="43"/>
  <c r="R25" i="43"/>
  <c r="P25" i="43"/>
  <c r="Q48" i="43"/>
  <c r="T48" i="43"/>
  <c r="K3" i="43"/>
  <c r="O5" i="43"/>
  <c r="K7" i="43"/>
  <c r="O9" i="43"/>
  <c r="U16" i="43"/>
  <c r="U18" i="43"/>
  <c r="U20" i="43"/>
  <c r="T44" i="43"/>
  <c r="Q44" i="43"/>
  <c r="T50" i="43"/>
  <c r="R50" i="43"/>
  <c r="P50" i="43"/>
  <c r="L3" i="43"/>
  <c r="P5" i="43"/>
  <c r="L7" i="43"/>
  <c r="P9" i="43"/>
  <c r="T14" i="43"/>
  <c r="Q15" i="43"/>
  <c r="R23" i="43"/>
  <c r="P23" i="43"/>
  <c r="T28" i="43"/>
  <c r="Q57" i="43"/>
  <c r="C3" i="43"/>
  <c r="M3" i="43"/>
  <c r="C7" i="43"/>
  <c r="M7" i="43"/>
  <c r="O13" i="43"/>
  <c r="P1" i="43" s="1"/>
  <c r="U14" i="43"/>
  <c r="Q23" i="43"/>
  <c r="Q25" i="43"/>
  <c r="R31" i="43"/>
  <c r="P31" i="43"/>
  <c r="Q51" i="43"/>
  <c r="U17" i="43"/>
  <c r="P21" i="43"/>
  <c r="T21" i="43"/>
  <c r="U25" i="43"/>
  <c r="Q31" i="43"/>
  <c r="U50" i="43"/>
  <c r="T51" i="43"/>
  <c r="Q18" i="43"/>
  <c r="Q22" i="43"/>
  <c r="P29" i="43"/>
  <c r="T29" i="43"/>
  <c r="R37" i="43"/>
  <c r="U37" i="43"/>
  <c r="T37" i="43"/>
  <c r="P37" i="43"/>
  <c r="L5" i="43"/>
  <c r="L9" i="43"/>
  <c r="R18" i="43"/>
  <c r="P20" i="43"/>
  <c r="Q21" i="43"/>
  <c r="Q30" i="43"/>
  <c r="T31" i="43"/>
  <c r="Q54" i="43"/>
  <c r="S54" i="43" s="1"/>
  <c r="T54" i="43"/>
  <c r="P38" i="43"/>
  <c r="T38" i="43"/>
  <c r="R45" i="43"/>
  <c r="Q45" i="43"/>
  <c r="Q47" i="43"/>
  <c r="Q58" i="43"/>
  <c r="T58" i="43"/>
  <c r="R59" i="43"/>
  <c r="Q59" i="43"/>
  <c r="T59" i="43"/>
  <c r="U26" i="43"/>
  <c r="Q35" i="43"/>
  <c r="T42" i="43"/>
  <c r="P42" i="43"/>
  <c r="Q50" i="43"/>
  <c r="U52" i="43"/>
  <c r="T52" i="43"/>
  <c r="R52" i="43"/>
  <c r="P52" i="43"/>
  <c r="Q28" i="43"/>
  <c r="S28" i="43" s="1"/>
  <c r="Q38" i="43"/>
  <c r="P45" i="43"/>
  <c r="U59" i="43"/>
  <c r="Q79" i="43"/>
  <c r="T22" i="43"/>
  <c r="T30" i="43"/>
  <c r="T35" i="43"/>
  <c r="R38" i="43"/>
  <c r="Q39" i="43"/>
  <c r="Q42" i="43"/>
  <c r="T45" i="43"/>
  <c r="R51" i="43"/>
  <c r="P51" i="43"/>
  <c r="Q52" i="43"/>
  <c r="T79" i="43"/>
  <c r="Q26" i="43"/>
  <c r="R34" i="43"/>
  <c r="S34" i="43" s="1"/>
  <c r="Q40" i="43"/>
  <c r="R42" i="43"/>
  <c r="U45" i="43"/>
  <c r="R48" i="43"/>
  <c r="P48" i="43"/>
  <c r="T76" i="43"/>
  <c r="R76" i="43"/>
  <c r="P76" i="43"/>
  <c r="U35" i="43"/>
  <c r="R36" i="43"/>
  <c r="R44" i="43"/>
  <c r="T56" i="43"/>
  <c r="P56" i="43"/>
  <c r="Q70" i="43"/>
  <c r="T53" i="43"/>
  <c r="P53" i="43"/>
  <c r="Q61" i="43"/>
  <c r="Q68" i="43"/>
  <c r="R69" i="43"/>
  <c r="P69" i="43"/>
  <c r="U69" i="43"/>
  <c r="U76" i="43"/>
  <c r="T84" i="43"/>
  <c r="R84" i="43"/>
  <c r="P84" i="43"/>
  <c r="T39" i="43"/>
  <c r="T47" i="43"/>
  <c r="Q55" i="43"/>
  <c r="Q56" i="43"/>
  <c r="Q78" i="43"/>
  <c r="Q86" i="43"/>
  <c r="Q43" i="43"/>
  <c r="P60" i="43"/>
  <c r="T60" i="43"/>
  <c r="P71" i="43"/>
  <c r="U71" i="43"/>
  <c r="T71" i="43"/>
  <c r="U84" i="43"/>
  <c r="T57" i="43"/>
  <c r="P61" i="43"/>
  <c r="R63" i="43"/>
  <c r="T65" i="43"/>
  <c r="P67" i="43"/>
  <c r="T68" i="43"/>
  <c r="R68" i="43"/>
  <c r="R74" i="43"/>
  <c r="Q74" i="43"/>
  <c r="P74" i="43"/>
  <c r="Q76" i="43"/>
  <c r="U57" i="43"/>
  <c r="U65" i="43"/>
  <c r="Q67" i="43"/>
  <c r="Q71" i="43"/>
  <c r="Q87" i="43"/>
  <c r="R82" i="43"/>
  <c r="Q82" i="43"/>
  <c r="P82" i="43"/>
  <c r="T92" i="43"/>
  <c r="Q92" i="43"/>
  <c r="T61" i="43"/>
  <c r="Q66" i="43"/>
  <c r="T74" i="43"/>
  <c r="S75" i="43"/>
  <c r="R79" i="43"/>
  <c r="P79" i="43"/>
  <c r="Q84" i="43"/>
  <c r="T67" i="43"/>
  <c r="T70" i="43"/>
  <c r="Q73" i="43"/>
  <c r="T85" i="43"/>
  <c r="S89" i="43"/>
  <c r="T90" i="43"/>
  <c r="R90" i="43"/>
  <c r="Q90" i="43"/>
  <c r="P90" i="43"/>
  <c r="U72" i="43"/>
  <c r="R73" i="43"/>
  <c r="T75" i="43"/>
  <c r="U80" i="43"/>
  <c r="P87" i="43"/>
  <c r="U88" i="43"/>
  <c r="T78" i="43"/>
  <c r="T86" i="43"/>
  <c r="R92" i="43"/>
  <c r="R87" i="43"/>
  <c r="Q69" i="43"/>
  <c r="Q77" i="43"/>
  <c r="S77" i="43" s="1"/>
  <c r="Q85" i="43"/>
  <c r="W41" i="14"/>
  <c r="U41" i="14"/>
  <c r="T41" i="14"/>
  <c r="J41" i="14"/>
  <c r="I41" i="14"/>
  <c r="H41" i="14"/>
  <c r="G41" i="14"/>
  <c r="AB41" i="14" s="1"/>
  <c r="W42" i="14"/>
  <c r="U42" i="14"/>
  <c r="T42" i="14"/>
  <c r="J42" i="14"/>
  <c r="I42" i="14"/>
  <c r="H42" i="14"/>
  <c r="G42" i="14"/>
  <c r="W43" i="14"/>
  <c r="U43" i="14"/>
  <c r="T43" i="14"/>
  <c r="J43" i="14"/>
  <c r="I43" i="14"/>
  <c r="H43" i="14"/>
  <c r="G43" i="14"/>
  <c r="W44" i="14"/>
  <c r="U44" i="14"/>
  <c r="T44" i="14"/>
  <c r="J44" i="14"/>
  <c r="I44" i="14"/>
  <c r="H44" i="14"/>
  <c r="G44" i="14"/>
  <c r="AH92" i="42"/>
  <c r="AG92" i="42"/>
  <c r="AF92" i="42"/>
  <c r="AE92" i="42"/>
  <c r="AD92" i="42"/>
  <c r="AB92" i="42"/>
  <c r="AA92" i="42"/>
  <c r="Z92" i="42"/>
  <c r="U92" i="42"/>
  <c r="AO92" i="42" s="1"/>
  <c r="R92" i="42"/>
  <c r="AL92" i="42" s="1"/>
  <c r="P92" i="42"/>
  <c r="O92" i="42"/>
  <c r="AI92" i="42" s="1"/>
  <c r="F92" i="42"/>
  <c r="AI91" i="42"/>
  <c r="AH91" i="42"/>
  <c r="AH8" i="42" s="1"/>
  <c r="AG91" i="42"/>
  <c r="AF91" i="42"/>
  <c r="AE91" i="42"/>
  <c r="AD91" i="42"/>
  <c r="AB91" i="42"/>
  <c r="AA91" i="42"/>
  <c r="Z91" i="42"/>
  <c r="U91" i="42"/>
  <c r="AO91" i="42" s="1"/>
  <c r="R91" i="42"/>
  <c r="AL91" i="42" s="1"/>
  <c r="P91" i="42"/>
  <c r="O91" i="42"/>
  <c r="F91" i="42"/>
  <c r="AH90" i="42"/>
  <c r="AG90" i="42"/>
  <c r="AF90" i="42"/>
  <c r="AE90" i="42"/>
  <c r="AD90" i="42"/>
  <c r="AB90" i="42"/>
  <c r="AA90" i="42"/>
  <c r="Z90" i="42"/>
  <c r="U90" i="42"/>
  <c r="AO90" i="42" s="1"/>
  <c r="R90" i="42"/>
  <c r="AL90" i="42" s="1"/>
  <c r="P90" i="42"/>
  <c r="O90" i="42"/>
  <c r="AI90" i="42" s="1"/>
  <c r="F90" i="42"/>
  <c r="AH89" i="42"/>
  <c r="AG89" i="42"/>
  <c r="AF89" i="42"/>
  <c r="AE89" i="42"/>
  <c r="AD89" i="42"/>
  <c r="AB89" i="42"/>
  <c r="AA89" i="42"/>
  <c r="Z89" i="42"/>
  <c r="V89" i="42"/>
  <c r="U89" i="42"/>
  <c r="AO89" i="42" s="1"/>
  <c r="R89" i="42"/>
  <c r="AL89" i="42" s="1"/>
  <c r="P89" i="42"/>
  <c r="O89" i="42"/>
  <c r="AI89" i="42" s="1"/>
  <c r="F89" i="42"/>
  <c r="AH88" i="42"/>
  <c r="AG88" i="42"/>
  <c r="AF88" i="42"/>
  <c r="AE88" i="42"/>
  <c r="AD88" i="42"/>
  <c r="AB88" i="42"/>
  <c r="AA88" i="42"/>
  <c r="Z88" i="42"/>
  <c r="U88" i="42"/>
  <c r="AO88" i="42" s="1"/>
  <c r="R88" i="42"/>
  <c r="AL88" i="42" s="1"/>
  <c r="P88" i="42"/>
  <c r="O88" i="42"/>
  <c r="AI88" i="42" s="1"/>
  <c r="F88" i="42"/>
  <c r="AH87" i="42"/>
  <c r="AG87" i="42"/>
  <c r="AF87" i="42"/>
  <c r="AE87" i="42"/>
  <c r="AD87" i="42"/>
  <c r="AB87" i="42"/>
  <c r="AA87" i="42"/>
  <c r="Z87" i="42"/>
  <c r="U87" i="42"/>
  <c r="AO87" i="42" s="1"/>
  <c r="R87" i="42"/>
  <c r="AL87" i="42" s="1"/>
  <c r="P87" i="42"/>
  <c r="O87" i="42"/>
  <c r="AI87" i="42" s="1"/>
  <c r="F87" i="42"/>
  <c r="AH86" i="42"/>
  <c r="AG86" i="42"/>
  <c r="AF86" i="42"/>
  <c r="AE86" i="42"/>
  <c r="AD86" i="42"/>
  <c r="AB86" i="42"/>
  <c r="AA86" i="42"/>
  <c r="Z86" i="42"/>
  <c r="U86" i="42"/>
  <c r="AO86" i="42" s="1"/>
  <c r="R86" i="42"/>
  <c r="AL86" i="42" s="1"/>
  <c r="P86" i="42"/>
  <c r="O86" i="42"/>
  <c r="AI86" i="42" s="1"/>
  <c r="F86" i="42"/>
  <c r="AH85" i="42"/>
  <c r="AG85" i="42"/>
  <c r="AF85" i="42"/>
  <c r="AE85" i="42"/>
  <c r="AD85" i="42"/>
  <c r="AB85" i="42"/>
  <c r="AA85" i="42"/>
  <c r="Z85" i="42"/>
  <c r="U85" i="42"/>
  <c r="AO85" i="42" s="1"/>
  <c r="R85" i="42"/>
  <c r="AL85" i="42" s="1"/>
  <c r="P85" i="42"/>
  <c r="O85" i="42"/>
  <c r="AI85" i="42" s="1"/>
  <c r="F85" i="42"/>
  <c r="AH84" i="42"/>
  <c r="AG84" i="42"/>
  <c r="AF84" i="42"/>
  <c r="AE84" i="42"/>
  <c r="AD84" i="42"/>
  <c r="AB84" i="42"/>
  <c r="AA84" i="42"/>
  <c r="Z84" i="42"/>
  <c r="U84" i="42"/>
  <c r="AO84" i="42" s="1"/>
  <c r="R84" i="42"/>
  <c r="AL84" i="42" s="1"/>
  <c r="P84" i="42"/>
  <c r="O84" i="42"/>
  <c r="AI84" i="42" s="1"/>
  <c r="F84" i="42"/>
  <c r="AI83" i="42"/>
  <c r="AH83" i="42"/>
  <c r="AG83" i="42"/>
  <c r="AF83" i="42"/>
  <c r="AE83" i="42"/>
  <c r="AD83" i="42"/>
  <c r="AB83" i="42"/>
  <c r="AA83" i="42"/>
  <c r="Z83" i="42"/>
  <c r="U83" i="42"/>
  <c r="AO83" i="42" s="1"/>
  <c r="R83" i="42"/>
  <c r="AL83" i="42" s="1"/>
  <c r="P83" i="42"/>
  <c r="O83" i="42"/>
  <c r="F83" i="42"/>
  <c r="AH82" i="42"/>
  <c r="AG82" i="42"/>
  <c r="AF82" i="42"/>
  <c r="AE82" i="42"/>
  <c r="AD82" i="42"/>
  <c r="AB82" i="42"/>
  <c r="AA82" i="42"/>
  <c r="Z82" i="42"/>
  <c r="U82" i="42"/>
  <c r="AO82" i="42" s="1"/>
  <c r="R82" i="42"/>
  <c r="AL82" i="42" s="1"/>
  <c r="P82" i="42"/>
  <c r="O82" i="42"/>
  <c r="AI82" i="42" s="1"/>
  <c r="F82" i="42"/>
  <c r="AH81" i="42"/>
  <c r="AG81" i="42"/>
  <c r="AF81" i="42"/>
  <c r="AE81" i="42"/>
  <c r="AE5" i="42" s="1"/>
  <c r="AD81" i="42"/>
  <c r="AB81" i="42"/>
  <c r="AA81" i="42"/>
  <c r="Z81" i="42"/>
  <c r="U81" i="42"/>
  <c r="AO81" i="42" s="1"/>
  <c r="R81" i="42"/>
  <c r="AL81" i="42" s="1"/>
  <c r="P81" i="42"/>
  <c r="O81" i="42"/>
  <c r="AI81" i="42" s="1"/>
  <c r="F81" i="42"/>
  <c r="AH80" i="42"/>
  <c r="AG80" i="42"/>
  <c r="AF80" i="42"/>
  <c r="AE80" i="42"/>
  <c r="AD80" i="42"/>
  <c r="AB80" i="42"/>
  <c r="AA80" i="42"/>
  <c r="Z80" i="42"/>
  <c r="U80" i="42"/>
  <c r="AO80" i="42" s="1"/>
  <c r="R80" i="42"/>
  <c r="AL80" i="42" s="1"/>
  <c r="P80" i="42"/>
  <c r="O80" i="42"/>
  <c r="AI80" i="42" s="1"/>
  <c r="F80" i="42"/>
  <c r="AH79" i="42"/>
  <c r="AG79" i="42"/>
  <c r="AF79" i="42"/>
  <c r="AE79" i="42"/>
  <c r="AD79" i="42"/>
  <c r="AB79" i="42"/>
  <c r="AA79" i="42"/>
  <c r="Z79" i="42"/>
  <c r="U79" i="42"/>
  <c r="AO79" i="42" s="1"/>
  <c r="R79" i="42"/>
  <c r="AL79" i="42" s="1"/>
  <c r="P79" i="42"/>
  <c r="O79" i="42"/>
  <c r="AI79" i="42" s="1"/>
  <c r="F79" i="42"/>
  <c r="AH78" i="42"/>
  <c r="AG78" i="42"/>
  <c r="AF78" i="42"/>
  <c r="AE78" i="42"/>
  <c r="AD78" i="42"/>
  <c r="AB78" i="42"/>
  <c r="AA78" i="42"/>
  <c r="Z78" i="42"/>
  <c r="U78" i="42"/>
  <c r="AO78" i="42" s="1"/>
  <c r="R78" i="42"/>
  <c r="AL78" i="42" s="1"/>
  <c r="P78" i="42"/>
  <c r="O78" i="42"/>
  <c r="AI78" i="42" s="1"/>
  <c r="F78" i="42"/>
  <c r="AH77" i="42"/>
  <c r="AG77" i="42"/>
  <c r="AF77" i="42"/>
  <c r="AE77" i="42"/>
  <c r="AD77" i="42"/>
  <c r="AB77" i="42"/>
  <c r="AA77" i="42"/>
  <c r="Z77" i="42"/>
  <c r="U77" i="42"/>
  <c r="AO77" i="42" s="1"/>
  <c r="R77" i="42"/>
  <c r="AL77" i="42" s="1"/>
  <c r="P77" i="42"/>
  <c r="O77" i="42"/>
  <c r="AI77" i="42" s="1"/>
  <c r="F77" i="42"/>
  <c r="AH76" i="42"/>
  <c r="AG76" i="42"/>
  <c r="AF76" i="42"/>
  <c r="AE76" i="42"/>
  <c r="AD76" i="42"/>
  <c r="AB76" i="42"/>
  <c r="AA76" i="42"/>
  <c r="Z76" i="42"/>
  <c r="U76" i="42"/>
  <c r="AO76" i="42" s="1"/>
  <c r="R76" i="42"/>
  <c r="AL76" i="42" s="1"/>
  <c r="P76" i="42"/>
  <c r="O76" i="42"/>
  <c r="AI76" i="42" s="1"/>
  <c r="F76" i="42"/>
  <c r="AI75" i="42"/>
  <c r="AH75" i="42"/>
  <c r="AG75" i="42"/>
  <c r="AF75" i="42"/>
  <c r="AE75" i="42"/>
  <c r="AD75" i="42"/>
  <c r="AB75" i="42"/>
  <c r="AA75" i="42"/>
  <c r="Z75" i="42"/>
  <c r="U75" i="42"/>
  <c r="AO75" i="42" s="1"/>
  <c r="R75" i="42"/>
  <c r="AL75" i="42" s="1"/>
  <c r="P75" i="42"/>
  <c r="O75" i="42"/>
  <c r="F75" i="42"/>
  <c r="AH74" i="42"/>
  <c r="AG74" i="42"/>
  <c r="AF74" i="42"/>
  <c r="AE74" i="42"/>
  <c r="AD74" i="42"/>
  <c r="AB74" i="42"/>
  <c r="AA74" i="42"/>
  <c r="Z74" i="42"/>
  <c r="U74" i="42"/>
  <c r="AO74" i="42" s="1"/>
  <c r="R74" i="42"/>
  <c r="AL74" i="42" s="1"/>
  <c r="P74" i="42"/>
  <c r="O74" i="42"/>
  <c r="AI74" i="42" s="1"/>
  <c r="F74" i="42"/>
  <c r="AH73" i="42"/>
  <c r="AG73" i="42"/>
  <c r="AF73" i="42"/>
  <c r="AE73" i="42"/>
  <c r="AD73" i="42"/>
  <c r="AB73" i="42"/>
  <c r="AA73" i="42"/>
  <c r="Z73" i="42"/>
  <c r="U73" i="42"/>
  <c r="AO73" i="42" s="1"/>
  <c r="R73" i="42"/>
  <c r="AL73" i="42" s="1"/>
  <c r="P73" i="42"/>
  <c r="O73" i="42"/>
  <c r="AI73" i="42" s="1"/>
  <c r="F73" i="42"/>
  <c r="AH72" i="42"/>
  <c r="AG72" i="42"/>
  <c r="AF72" i="42"/>
  <c r="AE72" i="42"/>
  <c r="AD72" i="42"/>
  <c r="AB72" i="42"/>
  <c r="AA72" i="42"/>
  <c r="Z72" i="42"/>
  <c r="U72" i="42"/>
  <c r="AO72" i="42" s="1"/>
  <c r="R72" i="42"/>
  <c r="AL72" i="42" s="1"/>
  <c r="P72" i="42"/>
  <c r="O72" i="42"/>
  <c r="AI72" i="42" s="1"/>
  <c r="F72" i="42"/>
  <c r="AH71" i="42"/>
  <c r="AG71" i="42"/>
  <c r="AF71" i="42"/>
  <c r="AE71" i="42"/>
  <c r="AD71" i="42"/>
  <c r="AB71" i="42"/>
  <c r="AA71" i="42"/>
  <c r="Z71" i="42"/>
  <c r="U71" i="42"/>
  <c r="AO71" i="42" s="1"/>
  <c r="R71" i="42"/>
  <c r="AL71" i="42" s="1"/>
  <c r="P71" i="42"/>
  <c r="O71" i="42"/>
  <c r="AI71" i="42" s="1"/>
  <c r="F71" i="42"/>
  <c r="AH70" i="42"/>
  <c r="AG70" i="42"/>
  <c r="AF70" i="42"/>
  <c r="AE70" i="42"/>
  <c r="AD70" i="42"/>
  <c r="AB70" i="42"/>
  <c r="AA70" i="42"/>
  <c r="Z70" i="42"/>
  <c r="U70" i="42"/>
  <c r="AO70" i="42" s="1"/>
  <c r="R70" i="42"/>
  <c r="AL70" i="42" s="1"/>
  <c r="P70" i="42"/>
  <c r="O70" i="42"/>
  <c r="AI70" i="42" s="1"/>
  <c r="F70" i="42"/>
  <c r="AH69" i="42"/>
  <c r="AG69" i="42"/>
  <c r="AF69" i="42"/>
  <c r="AE69" i="42"/>
  <c r="AD69" i="42"/>
  <c r="AB69" i="42"/>
  <c r="AA69" i="42"/>
  <c r="Z69" i="42"/>
  <c r="U69" i="42"/>
  <c r="AO69" i="42" s="1"/>
  <c r="R69" i="42"/>
  <c r="AL69" i="42" s="1"/>
  <c r="P69" i="42"/>
  <c r="O69" i="42"/>
  <c r="AI69" i="42" s="1"/>
  <c r="F69" i="42"/>
  <c r="AH68" i="42"/>
  <c r="AG68" i="42"/>
  <c r="AF68" i="42"/>
  <c r="AE68" i="42"/>
  <c r="AD68" i="42"/>
  <c r="AD3" i="42" s="1"/>
  <c r="AB68" i="42"/>
  <c r="AA68" i="42"/>
  <c r="Z68" i="42"/>
  <c r="U68" i="42"/>
  <c r="AO68" i="42" s="1"/>
  <c r="R68" i="42"/>
  <c r="AL68" i="42" s="1"/>
  <c r="P68" i="42"/>
  <c r="O68" i="42"/>
  <c r="AI68" i="42" s="1"/>
  <c r="F68" i="42"/>
  <c r="AI67" i="42"/>
  <c r="AH67" i="42"/>
  <c r="AG67" i="42"/>
  <c r="AF67" i="42"/>
  <c r="AE67" i="42"/>
  <c r="AD67" i="42"/>
  <c r="AB67" i="42"/>
  <c r="AA67" i="42"/>
  <c r="Z67" i="42"/>
  <c r="U67" i="42"/>
  <c r="AO67" i="42" s="1"/>
  <c r="R67" i="42"/>
  <c r="AL67" i="42" s="1"/>
  <c r="P67" i="42"/>
  <c r="O67" i="42"/>
  <c r="F67" i="42"/>
  <c r="AH66" i="42"/>
  <c r="AG66" i="42"/>
  <c r="AF66" i="42"/>
  <c r="AE66" i="42"/>
  <c r="AD66" i="42"/>
  <c r="AB66" i="42"/>
  <c r="AA66" i="42"/>
  <c r="Z66" i="42"/>
  <c r="U66" i="42"/>
  <c r="AO66" i="42" s="1"/>
  <c r="R66" i="42"/>
  <c r="AL66" i="42" s="1"/>
  <c r="P66" i="42"/>
  <c r="O66" i="42"/>
  <c r="AI66" i="42" s="1"/>
  <c r="F66" i="42"/>
  <c r="AH65" i="42"/>
  <c r="AG65" i="42"/>
  <c r="AF65" i="42"/>
  <c r="AE65" i="42"/>
  <c r="AD65" i="42"/>
  <c r="AB65" i="42"/>
  <c r="AA65" i="42"/>
  <c r="Z65" i="42"/>
  <c r="U65" i="42"/>
  <c r="AO65" i="42" s="1"/>
  <c r="R65" i="42"/>
  <c r="AL65" i="42" s="1"/>
  <c r="P65" i="42"/>
  <c r="O65" i="42"/>
  <c r="AI65" i="42" s="1"/>
  <c r="F65" i="42"/>
  <c r="AH64" i="42"/>
  <c r="AG64" i="42"/>
  <c r="AF64" i="42"/>
  <c r="AE64" i="42"/>
  <c r="AD64" i="42"/>
  <c r="AB64" i="42"/>
  <c r="AA64" i="42"/>
  <c r="Z64" i="42"/>
  <c r="U64" i="42"/>
  <c r="AO64" i="42" s="1"/>
  <c r="R64" i="42"/>
  <c r="AL64" i="42" s="1"/>
  <c r="P64" i="42"/>
  <c r="O64" i="42"/>
  <c r="AI64" i="42" s="1"/>
  <c r="F64" i="42"/>
  <c r="AH63" i="42"/>
  <c r="AG63" i="42"/>
  <c r="AF63" i="42"/>
  <c r="AE63" i="42"/>
  <c r="AD63" i="42"/>
  <c r="AB63" i="42"/>
  <c r="AA63" i="42"/>
  <c r="Z63" i="42"/>
  <c r="U63" i="42"/>
  <c r="AO63" i="42" s="1"/>
  <c r="R63" i="42"/>
  <c r="AL63" i="42" s="1"/>
  <c r="P63" i="42"/>
  <c r="O63" i="42"/>
  <c r="AI63" i="42" s="1"/>
  <c r="F63" i="42"/>
  <c r="AH62" i="42"/>
  <c r="AG62" i="42"/>
  <c r="AF62" i="42"/>
  <c r="AE62" i="42"/>
  <c r="AD62" i="42"/>
  <c r="AB62" i="42"/>
  <c r="AA62" i="42"/>
  <c r="Z62" i="42"/>
  <c r="U62" i="42"/>
  <c r="AO62" i="42" s="1"/>
  <c r="R62" i="42"/>
  <c r="AL62" i="42" s="1"/>
  <c r="P62" i="42"/>
  <c r="O62" i="42"/>
  <c r="AI62" i="42" s="1"/>
  <c r="F62" i="42"/>
  <c r="AH61" i="42"/>
  <c r="AG61" i="42"/>
  <c r="AF61" i="42"/>
  <c r="AE61" i="42"/>
  <c r="AD61" i="42"/>
  <c r="AB61" i="42"/>
  <c r="AA61" i="42"/>
  <c r="Z61" i="42"/>
  <c r="U61" i="42"/>
  <c r="AO61" i="42" s="1"/>
  <c r="R61" i="42"/>
  <c r="AL61" i="42" s="1"/>
  <c r="P61" i="42"/>
  <c r="O61" i="42"/>
  <c r="AI61" i="42" s="1"/>
  <c r="F61" i="42"/>
  <c r="AH60" i="42"/>
  <c r="AG60" i="42"/>
  <c r="AF60" i="42"/>
  <c r="AE60" i="42"/>
  <c r="AD60" i="42"/>
  <c r="AB60" i="42"/>
  <c r="AA60" i="42"/>
  <c r="Z60" i="42"/>
  <c r="U60" i="42"/>
  <c r="AO60" i="42" s="1"/>
  <c r="R60" i="42"/>
  <c r="AL60" i="42" s="1"/>
  <c r="P60" i="42"/>
  <c r="O60" i="42"/>
  <c r="AI60" i="42" s="1"/>
  <c r="F60" i="42"/>
  <c r="AI59" i="42"/>
  <c r="AH59" i="42"/>
  <c r="AG59" i="42"/>
  <c r="AF59" i="42"/>
  <c r="AE59" i="42"/>
  <c r="AD59" i="42"/>
  <c r="AB59" i="42"/>
  <c r="AA59" i="42"/>
  <c r="Z59" i="42"/>
  <c r="U59" i="42"/>
  <c r="AO59" i="42" s="1"/>
  <c r="R59" i="42"/>
  <c r="AL59" i="42" s="1"/>
  <c r="P59" i="42"/>
  <c r="O59" i="42"/>
  <c r="F59" i="42"/>
  <c r="AH58" i="42"/>
  <c r="AG58" i="42"/>
  <c r="AF58" i="42"/>
  <c r="AE58" i="42"/>
  <c r="AD58" i="42"/>
  <c r="AB58" i="42"/>
  <c r="AA58" i="42"/>
  <c r="Z58" i="42"/>
  <c r="U58" i="42"/>
  <c r="AO58" i="42" s="1"/>
  <c r="R58" i="42"/>
  <c r="AL58" i="42" s="1"/>
  <c r="P58" i="42"/>
  <c r="O58" i="42"/>
  <c r="AI58" i="42" s="1"/>
  <c r="F58" i="42"/>
  <c r="AJ57" i="42"/>
  <c r="AH57" i="42"/>
  <c r="AG57" i="42"/>
  <c r="AF57" i="42"/>
  <c r="AE57" i="42"/>
  <c r="AD57" i="42"/>
  <c r="AB57" i="42"/>
  <c r="AA57" i="42"/>
  <c r="Z57" i="42"/>
  <c r="U57" i="42"/>
  <c r="AO57" i="42" s="1"/>
  <c r="R57" i="42"/>
  <c r="AL57" i="42" s="1"/>
  <c r="P57" i="42"/>
  <c r="O57" i="42"/>
  <c r="AI57" i="42" s="1"/>
  <c r="F57" i="42"/>
  <c r="AI56" i="42"/>
  <c r="AH56" i="42"/>
  <c r="AG56" i="42"/>
  <c r="AF56" i="42"/>
  <c r="AE56" i="42"/>
  <c r="AD56" i="42"/>
  <c r="AB56" i="42"/>
  <c r="AA56" i="42"/>
  <c r="Z56" i="42"/>
  <c r="U56" i="42"/>
  <c r="AO56" i="42" s="1"/>
  <c r="R56" i="42"/>
  <c r="AL56" i="42" s="1"/>
  <c r="P56" i="42"/>
  <c r="AJ56" i="42" s="1"/>
  <c r="O56" i="42"/>
  <c r="F56" i="42"/>
  <c r="AI55" i="42"/>
  <c r="AH55" i="42"/>
  <c r="AG55" i="42"/>
  <c r="AF55" i="42"/>
  <c r="AE55" i="42"/>
  <c r="AD55" i="42"/>
  <c r="AB55" i="42"/>
  <c r="AA55" i="42"/>
  <c r="Z55" i="42"/>
  <c r="U55" i="42"/>
  <c r="AO55" i="42" s="1"/>
  <c r="R55" i="42"/>
  <c r="AL55" i="42" s="1"/>
  <c r="P55" i="42"/>
  <c r="AJ55" i="42" s="1"/>
  <c r="O55" i="42"/>
  <c r="F55" i="42"/>
  <c r="AH54" i="42"/>
  <c r="AG54" i="42"/>
  <c r="AF54" i="42"/>
  <c r="AE54" i="42"/>
  <c r="AD54" i="42"/>
  <c r="AB54" i="42"/>
  <c r="AA54" i="42"/>
  <c r="Z54" i="42"/>
  <c r="U54" i="42"/>
  <c r="AO54" i="42" s="1"/>
  <c r="R54" i="42"/>
  <c r="AL54" i="42" s="1"/>
  <c r="P54" i="42"/>
  <c r="AJ54" i="42" s="1"/>
  <c r="O54" i="42"/>
  <c r="F54" i="42"/>
  <c r="AH53" i="42"/>
  <c r="AG53" i="42"/>
  <c r="AF53" i="42"/>
  <c r="AE53" i="42"/>
  <c r="AD53" i="42"/>
  <c r="AB53" i="42"/>
  <c r="AA53" i="42"/>
  <c r="Z53" i="42"/>
  <c r="U53" i="42"/>
  <c r="AO53" i="42" s="1"/>
  <c r="R53" i="42"/>
  <c r="AL53" i="42" s="1"/>
  <c r="P53" i="42"/>
  <c r="O53" i="42"/>
  <c r="Q53" i="42" s="1"/>
  <c r="AK53" i="42" s="1"/>
  <c r="F53" i="42"/>
  <c r="I6" i="42" s="1"/>
  <c r="AH52" i="42"/>
  <c r="AG52" i="42"/>
  <c r="AF52" i="42"/>
  <c r="AE52" i="42"/>
  <c r="AD52" i="42"/>
  <c r="AB52" i="42"/>
  <c r="AA52" i="42"/>
  <c r="Z52" i="42"/>
  <c r="G3" i="42" s="1"/>
  <c r="H3" i="42" s="1"/>
  <c r="U52" i="42"/>
  <c r="AO52" i="42" s="1"/>
  <c r="R52" i="42"/>
  <c r="AL52" i="42" s="1"/>
  <c r="P52" i="42"/>
  <c r="AJ52" i="42" s="1"/>
  <c r="O52" i="42"/>
  <c r="T52" i="42" s="1"/>
  <c r="AN52" i="42" s="1"/>
  <c r="F52" i="42"/>
  <c r="AH51" i="42"/>
  <c r="AG51" i="42"/>
  <c r="AF51" i="42"/>
  <c r="AE51" i="42"/>
  <c r="AD51" i="42"/>
  <c r="AB51" i="42"/>
  <c r="AA51" i="42"/>
  <c r="Z51" i="42"/>
  <c r="U51" i="42"/>
  <c r="AO51" i="42" s="1"/>
  <c r="R51" i="42"/>
  <c r="AL51" i="42" s="1"/>
  <c r="P51" i="42"/>
  <c r="O51" i="42"/>
  <c r="AI51" i="42" s="1"/>
  <c r="F51" i="42"/>
  <c r="AH50" i="42"/>
  <c r="AG50" i="42"/>
  <c r="AF50" i="42"/>
  <c r="AE50" i="42"/>
  <c r="AD50" i="42"/>
  <c r="AB50" i="42"/>
  <c r="AA50" i="42"/>
  <c r="Z50" i="42"/>
  <c r="U50" i="42"/>
  <c r="AO50" i="42" s="1"/>
  <c r="R50" i="42"/>
  <c r="AL50" i="42" s="1"/>
  <c r="P50" i="42"/>
  <c r="AJ50" i="42" s="1"/>
  <c r="O50" i="42"/>
  <c r="AI50" i="42" s="1"/>
  <c r="F50" i="42"/>
  <c r="AJ49" i="42"/>
  <c r="AH49" i="42"/>
  <c r="AG49" i="42"/>
  <c r="AF49" i="42"/>
  <c r="AE49" i="42"/>
  <c r="AD49" i="42"/>
  <c r="AB49" i="42"/>
  <c r="AA49" i="42"/>
  <c r="Z49" i="42"/>
  <c r="U49" i="42"/>
  <c r="AO49" i="42" s="1"/>
  <c r="T49" i="42"/>
  <c r="AN49" i="42" s="1"/>
  <c r="R49" i="42"/>
  <c r="AL49" i="42" s="1"/>
  <c r="Q49" i="42"/>
  <c r="AK49" i="42" s="1"/>
  <c r="P49" i="42"/>
  <c r="O49" i="42"/>
  <c r="AI49" i="42" s="1"/>
  <c r="F49" i="42"/>
  <c r="AH48" i="42"/>
  <c r="AG48" i="42"/>
  <c r="AF48" i="42"/>
  <c r="AE48" i="42"/>
  <c r="AD48" i="42"/>
  <c r="AB48" i="42"/>
  <c r="AA48" i="42"/>
  <c r="Z48" i="42"/>
  <c r="U48" i="42"/>
  <c r="AO48" i="42" s="1"/>
  <c r="T48" i="42"/>
  <c r="AN48" i="42" s="1"/>
  <c r="R48" i="42"/>
  <c r="AL48" i="42" s="1"/>
  <c r="Q48" i="42"/>
  <c r="AK48" i="42" s="1"/>
  <c r="P48" i="42"/>
  <c r="AJ48" i="42" s="1"/>
  <c r="O48" i="42"/>
  <c r="AI48" i="42" s="1"/>
  <c r="F48" i="42"/>
  <c r="AH47" i="42"/>
  <c r="AG47" i="42"/>
  <c r="AF47" i="42"/>
  <c r="AE47" i="42"/>
  <c r="AD47" i="42"/>
  <c r="AB47" i="42"/>
  <c r="AA47" i="42"/>
  <c r="Z47" i="42"/>
  <c r="U47" i="42"/>
  <c r="AO47" i="42" s="1"/>
  <c r="T47" i="42"/>
  <c r="AN47" i="42" s="1"/>
  <c r="R47" i="42"/>
  <c r="AL47" i="42" s="1"/>
  <c r="Q47" i="42"/>
  <c r="AK47" i="42" s="1"/>
  <c r="P47" i="42"/>
  <c r="AJ47" i="42" s="1"/>
  <c r="O47" i="42"/>
  <c r="AI47" i="42" s="1"/>
  <c r="F47" i="42"/>
  <c r="AL46" i="42"/>
  <c r="AH46" i="42"/>
  <c r="AG46" i="42"/>
  <c r="AF46" i="42"/>
  <c r="AE46" i="42"/>
  <c r="AD46" i="42"/>
  <c r="AB46" i="42"/>
  <c r="AA46" i="42"/>
  <c r="Z46" i="42"/>
  <c r="U46" i="42"/>
  <c r="AO46" i="42" s="1"/>
  <c r="T46" i="42"/>
  <c r="AN46" i="42" s="1"/>
  <c r="R46" i="42"/>
  <c r="Q46" i="42"/>
  <c r="AK46" i="42" s="1"/>
  <c r="P46" i="42"/>
  <c r="O46" i="42"/>
  <c r="AI46" i="42" s="1"/>
  <c r="F46" i="42"/>
  <c r="AH45" i="42"/>
  <c r="AG45" i="42"/>
  <c r="AF45" i="42"/>
  <c r="AE45" i="42"/>
  <c r="AD45" i="42"/>
  <c r="AB45" i="42"/>
  <c r="AA45" i="42"/>
  <c r="AA3" i="42" s="1"/>
  <c r="Z45" i="42"/>
  <c r="U45" i="42"/>
  <c r="AO45" i="42" s="1"/>
  <c r="T45" i="42"/>
  <c r="AN45" i="42" s="1"/>
  <c r="R45" i="42"/>
  <c r="AL45" i="42" s="1"/>
  <c r="P45" i="42"/>
  <c r="AJ45" i="42" s="1"/>
  <c r="O45" i="42"/>
  <c r="AI45" i="42" s="1"/>
  <c r="F45" i="42"/>
  <c r="AL44" i="42"/>
  <c r="AK44" i="42"/>
  <c r="AH44" i="42"/>
  <c r="AG44" i="42"/>
  <c r="AF44" i="42"/>
  <c r="AE44" i="42"/>
  <c r="AD44" i="42"/>
  <c r="AB44" i="42"/>
  <c r="AA44" i="42"/>
  <c r="Z44" i="42"/>
  <c r="U44" i="42"/>
  <c r="AO44" i="42" s="1"/>
  <c r="R44" i="42"/>
  <c r="Q44" i="42"/>
  <c r="P44" i="42"/>
  <c r="S44" i="42" s="1"/>
  <c r="AM44" i="42" s="1"/>
  <c r="O44" i="42"/>
  <c r="AI44" i="42" s="1"/>
  <c r="F44" i="42"/>
  <c r="AH43" i="42"/>
  <c r="AG43" i="42"/>
  <c r="AF43" i="42"/>
  <c r="AE43" i="42"/>
  <c r="AE7" i="42" s="1"/>
  <c r="AD43" i="42"/>
  <c r="AD7" i="42" s="1"/>
  <c r="AB43" i="42"/>
  <c r="AA43" i="42"/>
  <c r="Z43" i="42"/>
  <c r="U43" i="42"/>
  <c r="AO43" i="42" s="1"/>
  <c r="R43" i="42"/>
  <c r="AL43" i="42" s="1"/>
  <c r="P43" i="42"/>
  <c r="O43" i="42"/>
  <c r="AI43" i="42" s="1"/>
  <c r="F43" i="42"/>
  <c r="AH42" i="42"/>
  <c r="AG42" i="42"/>
  <c r="AF42" i="42"/>
  <c r="AE42" i="42"/>
  <c r="AD42" i="42"/>
  <c r="AB42" i="42"/>
  <c r="AA42" i="42"/>
  <c r="Z42" i="42"/>
  <c r="U42" i="42"/>
  <c r="AO42" i="42" s="1"/>
  <c r="R42" i="42"/>
  <c r="AL42" i="42" s="1"/>
  <c r="P42" i="42"/>
  <c r="AJ42" i="42" s="1"/>
  <c r="O42" i="42"/>
  <c r="AI42" i="42" s="1"/>
  <c r="F42" i="42"/>
  <c r="AH41" i="42"/>
  <c r="AG41" i="42"/>
  <c r="AF41" i="42"/>
  <c r="AE41" i="42"/>
  <c r="AD41" i="42"/>
  <c r="AB41" i="42"/>
  <c r="AA41" i="42"/>
  <c r="AA7" i="42" s="1"/>
  <c r="Z41" i="42"/>
  <c r="Z7" i="42" s="1"/>
  <c r="U41" i="42"/>
  <c r="AO41" i="42" s="1"/>
  <c r="T41" i="42"/>
  <c r="AN41" i="42" s="1"/>
  <c r="R41" i="42"/>
  <c r="AL41" i="42" s="1"/>
  <c r="Q41" i="42"/>
  <c r="AK41" i="42" s="1"/>
  <c r="P41" i="42"/>
  <c r="S41" i="42" s="1"/>
  <c r="AM41" i="42" s="1"/>
  <c r="O41" i="42"/>
  <c r="AI41" i="42" s="1"/>
  <c r="F41" i="42"/>
  <c r="I7" i="42" s="1"/>
  <c r="AH40" i="42"/>
  <c r="AG40" i="42"/>
  <c r="AF40" i="42"/>
  <c r="AE40" i="42"/>
  <c r="AD40" i="42"/>
  <c r="AB40" i="42"/>
  <c r="AA40" i="42"/>
  <c r="Z40" i="42"/>
  <c r="Z8" i="42" s="1"/>
  <c r="U40" i="42"/>
  <c r="AO40" i="42" s="1"/>
  <c r="T40" i="42"/>
  <c r="AN40" i="42" s="1"/>
  <c r="R40" i="42"/>
  <c r="AL40" i="42" s="1"/>
  <c r="Q40" i="42"/>
  <c r="AK40" i="42" s="1"/>
  <c r="P40" i="42"/>
  <c r="AJ40" i="42" s="1"/>
  <c r="O40" i="42"/>
  <c r="AI40" i="42" s="1"/>
  <c r="F40" i="42"/>
  <c r="AJ39" i="42"/>
  <c r="AH39" i="42"/>
  <c r="AG39" i="42"/>
  <c r="AF39" i="42"/>
  <c r="AE39" i="42"/>
  <c r="AD39" i="42"/>
  <c r="AB39" i="42"/>
  <c r="AA39" i="42"/>
  <c r="Z39" i="42"/>
  <c r="V39" i="42"/>
  <c r="U39" i="42"/>
  <c r="AO39" i="42" s="1"/>
  <c r="T39" i="42"/>
  <c r="AN39" i="42" s="1"/>
  <c r="R39" i="42"/>
  <c r="AL39" i="42" s="1"/>
  <c r="Q39" i="42"/>
  <c r="AK39" i="42" s="1"/>
  <c r="P39" i="42"/>
  <c r="O39" i="42"/>
  <c r="AI39" i="42" s="1"/>
  <c r="F39" i="42"/>
  <c r="AL38" i="42"/>
  <c r="AH38" i="42"/>
  <c r="AG38" i="42"/>
  <c r="AF38" i="42"/>
  <c r="AE38" i="42"/>
  <c r="AD38" i="42"/>
  <c r="AB38" i="42"/>
  <c r="AA38" i="42"/>
  <c r="Z38" i="42"/>
  <c r="U38" i="42"/>
  <c r="AO38" i="42" s="1"/>
  <c r="T38" i="42"/>
  <c r="AN38" i="42" s="1"/>
  <c r="R38" i="42"/>
  <c r="P38" i="42"/>
  <c r="O38" i="42"/>
  <c r="AI38" i="42" s="1"/>
  <c r="F38" i="42"/>
  <c r="AH37" i="42"/>
  <c r="AG37" i="42"/>
  <c r="AF37" i="42"/>
  <c r="AE37" i="42"/>
  <c r="AD37" i="42"/>
  <c r="AB37" i="42"/>
  <c r="AA37" i="42"/>
  <c r="Z37" i="42"/>
  <c r="U37" i="42"/>
  <c r="AO37" i="42" s="1"/>
  <c r="T37" i="42"/>
  <c r="AN37" i="42" s="1"/>
  <c r="R37" i="42"/>
  <c r="AL37" i="42" s="1"/>
  <c r="P37" i="42"/>
  <c r="AJ37" i="42" s="1"/>
  <c r="O37" i="42"/>
  <c r="AI37" i="42" s="1"/>
  <c r="F37" i="42"/>
  <c r="AL36" i="42"/>
  <c r="AH36" i="42"/>
  <c r="AG36" i="42"/>
  <c r="AF36" i="42"/>
  <c r="AE36" i="42"/>
  <c r="AD36" i="42"/>
  <c r="AB36" i="42"/>
  <c r="AA36" i="42"/>
  <c r="Z36" i="42"/>
  <c r="V36" i="42"/>
  <c r="U36" i="42"/>
  <c r="AO36" i="42" s="1"/>
  <c r="R36" i="42"/>
  <c r="P36" i="42"/>
  <c r="O36" i="42"/>
  <c r="AI36" i="42" s="1"/>
  <c r="F36" i="42"/>
  <c r="AH35" i="42"/>
  <c r="AG35" i="42"/>
  <c r="AF35" i="42"/>
  <c r="AE35" i="42"/>
  <c r="AD35" i="42"/>
  <c r="AB35" i="42"/>
  <c r="AA35" i="42"/>
  <c r="Z35" i="42"/>
  <c r="U35" i="42"/>
  <c r="AO35" i="42" s="1"/>
  <c r="R35" i="42"/>
  <c r="AL35" i="42" s="1"/>
  <c r="P35" i="42"/>
  <c r="O35" i="42"/>
  <c r="AI35" i="42" s="1"/>
  <c r="F35" i="42"/>
  <c r="AJ34" i="42"/>
  <c r="AH34" i="42"/>
  <c r="AG34" i="42"/>
  <c r="AF34" i="42"/>
  <c r="AE34" i="42"/>
  <c r="AD34" i="42"/>
  <c r="AB34" i="42"/>
  <c r="AA34" i="42"/>
  <c r="Z34" i="42"/>
  <c r="U34" i="42"/>
  <c r="AO34" i="42" s="1"/>
  <c r="R34" i="42"/>
  <c r="AL34" i="42" s="1"/>
  <c r="P34" i="42"/>
  <c r="O34" i="42"/>
  <c r="AI34" i="42" s="1"/>
  <c r="F34" i="42"/>
  <c r="AL33" i="42"/>
  <c r="AL6" i="42" s="1"/>
  <c r="AH33" i="42"/>
  <c r="AG33" i="42"/>
  <c r="AF33" i="42"/>
  <c r="AF6" i="42" s="1"/>
  <c r="AE33" i="42"/>
  <c r="AD33" i="42"/>
  <c r="AD6" i="42" s="1"/>
  <c r="AB33" i="42"/>
  <c r="AA33" i="42"/>
  <c r="AA6" i="42" s="1"/>
  <c r="Z33" i="42"/>
  <c r="U33" i="42"/>
  <c r="AO33" i="42" s="1"/>
  <c r="R33" i="42"/>
  <c r="P33" i="42"/>
  <c r="AJ33" i="42" s="1"/>
  <c r="O33" i="42"/>
  <c r="AI33" i="42" s="1"/>
  <c r="F33" i="42"/>
  <c r="AH32" i="42"/>
  <c r="AG32" i="42"/>
  <c r="AF32" i="42"/>
  <c r="AE32" i="42"/>
  <c r="AD32" i="42"/>
  <c r="AD5" i="42" s="1"/>
  <c r="AB32" i="42"/>
  <c r="AA32" i="42"/>
  <c r="Z32" i="42"/>
  <c r="U32" i="42"/>
  <c r="AO32" i="42" s="1"/>
  <c r="R32" i="42"/>
  <c r="AL32" i="42" s="1"/>
  <c r="P32" i="42"/>
  <c r="AJ32" i="42" s="1"/>
  <c r="O32" i="42"/>
  <c r="AI32" i="42" s="1"/>
  <c r="F32" i="42"/>
  <c r="AH31" i="42"/>
  <c r="AG31" i="42"/>
  <c r="AF31" i="42"/>
  <c r="AE31" i="42"/>
  <c r="AD31" i="42"/>
  <c r="AB31" i="42"/>
  <c r="AA31" i="42"/>
  <c r="Z31" i="42"/>
  <c r="U31" i="42"/>
  <c r="AO31" i="42" s="1"/>
  <c r="T31" i="42"/>
  <c r="AN31" i="42" s="1"/>
  <c r="R31" i="42"/>
  <c r="AL31" i="42" s="1"/>
  <c r="Q31" i="42"/>
  <c r="AK31" i="42" s="1"/>
  <c r="P31" i="42"/>
  <c r="AJ31" i="42" s="1"/>
  <c r="O31" i="42"/>
  <c r="AI31" i="42" s="1"/>
  <c r="F31" i="42"/>
  <c r="AH30" i="42"/>
  <c r="AG30" i="42"/>
  <c r="AF30" i="42"/>
  <c r="AE30" i="42"/>
  <c r="AD30" i="42"/>
  <c r="AB30" i="42"/>
  <c r="AA30" i="42"/>
  <c r="Z30" i="42"/>
  <c r="V30" i="42"/>
  <c r="U30" i="42"/>
  <c r="AO30" i="42" s="1"/>
  <c r="T30" i="42"/>
  <c r="AN30" i="42" s="1"/>
  <c r="R30" i="42"/>
  <c r="AL30" i="42" s="1"/>
  <c r="Q30" i="42"/>
  <c r="AK30" i="42" s="1"/>
  <c r="P30" i="42"/>
  <c r="O30" i="42"/>
  <c r="AI30" i="42" s="1"/>
  <c r="F30" i="42"/>
  <c r="AH29" i="42"/>
  <c r="AG29" i="42"/>
  <c r="AF29" i="42"/>
  <c r="AE29" i="42"/>
  <c r="AD29" i="42"/>
  <c r="AB29" i="42"/>
  <c r="AA29" i="42"/>
  <c r="Z29" i="42"/>
  <c r="V29" i="42"/>
  <c r="U29" i="42"/>
  <c r="AO29" i="42" s="1"/>
  <c r="T29" i="42"/>
  <c r="AN29" i="42" s="1"/>
  <c r="R29" i="42"/>
  <c r="AL29" i="42" s="1"/>
  <c r="Q29" i="42"/>
  <c r="AK29" i="42" s="1"/>
  <c r="P29" i="42"/>
  <c r="AJ29" i="42" s="1"/>
  <c r="O29" i="42"/>
  <c r="AI29" i="42" s="1"/>
  <c r="F29" i="42"/>
  <c r="AL28" i="42"/>
  <c r="AH28" i="42"/>
  <c r="AG28" i="42"/>
  <c r="AF28" i="42"/>
  <c r="AE28" i="42"/>
  <c r="AD28" i="42"/>
  <c r="AB28" i="42"/>
  <c r="AA28" i="42"/>
  <c r="Z28" i="42"/>
  <c r="U28" i="42"/>
  <c r="AO28" i="42" s="1"/>
  <c r="T28" i="42"/>
  <c r="AN28" i="42" s="1"/>
  <c r="R28" i="42"/>
  <c r="P28" i="42"/>
  <c r="O28" i="42"/>
  <c r="AI28" i="42" s="1"/>
  <c r="F28" i="42"/>
  <c r="AH27" i="42"/>
  <c r="AG27" i="42"/>
  <c r="AF27" i="42"/>
  <c r="AE27" i="42"/>
  <c r="AD27" i="42"/>
  <c r="AB27" i="42"/>
  <c r="AA27" i="42"/>
  <c r="Z27" i="42"/>
  <c r="U27" i="42"/>
  <c r="AO27" i="42" s="1"/>
  <c r="T27" i="42"/>
  <c r="AN27" i="42" s="1"/>
  <c r="R27" i="42"/>
  <c r="S8" i="42" s="1"/>
  <c r="P27" i="42"/>
  <c r="O27" i="42"/>
  <c r="AI27" i="42" s="1"/>
  <c r="F27" i="42"/>
  <c r="AJ26" i="42"/>
  <c r="AH26" i="42"/>
  <c r="AG26" i="42"/>
  <c r="AF26" i="42"/>
  <c r="AE26" i="42"/>
  <c r="AD26" i="42"/>
  <c r="AB26" i="42"/>
  <c r="AA26" i="42"/>
  <c r="Z26" i="42"/>
  <c r="U26" i="42"/>
  <c r="AO26" i="42" s="1"/>
  <c r="R26" i="42"/>
  <c r="AL26" i="42" s="1"/>
  <c r="P26" i="42"/>
  <c r="O26" i="42"/>
  <c r="AI26" i="42" s="1"/>
  <c r="F26" i="42"/>
  <c r="AL25" i="42"/>
  <c r="AH25" i="42"/>
  <c r="AG25" i="42"/>
  <c r="AF25" i="42"/>
  <c r="AE25" i="42"/>
  <c r="AD25" i="42"/>
  <c r="AB25" i="42"/>
  <c r="AA25" i="42"/>
  <c r="Z25" i="42"/>
  <c r="U25" i="42"/>
  <c r="AO25" i="42" s="1"/>
  <c r="R25" i="42"/>
  <c r="P25" i="42"/>
  <c r="O25" i="42"/>
  <c r="AI25" i="42" s="1"/>
  <c r="F25" i="42"/>
  <c r="AH24" i="42"/>
  <c r="AG24" i="42"/>
  <c r="AF24" i="42"/>
  <c r="AE24" i="42"/>
  <c r="AD24" i="42"/>
  <c r="AB24" i="42"/>
  <c r="AA24" i="42"/>
  <c r="Z24" i="42"/>
  <c r="U24" i="42"/>
  <c r="AO24" i="42" s="1"/>
  <c r="R24" i="42"/>
  <c r="AL24" i="42" s="1"/>
  <c r="P24" i="42"/>
  <c r="AJ24" i="42" s="1"/>
  <c r="O24" i="42"/>
  <c r="AI24" i="42" s="1"/>
  <c r="F24" i="42"/>
  <c r="AH23" i="42"/>
  <c r="AG23" i="42"/>
  <c r="AF23" i="42"/>
  <c r="AE23" i="42"/>
  <c r="AE3" i="42" s="1"/>
  <c r="AD23" i="42"/>
  <c r="AB23" i="42"/>
  <c r="AA23" i="42"/>
  <c r="Z23" i="42"/>
  <c r="U23" i="42"/>
  <c r="AO23" i="42" s="1"/>
  <c r="R23" i="42"/>
  <c r="AL23" i="42" s="1"/>
  <c r="P23" i="42"/>
  <c r="AJ23" i="42" s="1"/>
  <c r="O23" i="42"/>
  <c r="AI23" i="42" s="1"/>
  <c r="F23" i="42"/>
  <c r="AH22" i="42"/>
  <c r="AG22" i="42"/>
  <c r="AF22" i="42"/>
  <c r="AE22" i="42"/>
  <c r="AD22" i="42"/>
  <c r="AB22" i="42"/>
  <c r="AA22" i="42"/>
  <c r="Z22" i="42"/>
  <c r="V22" i="42"/>
  <c r="U22" i="42"/>
  <c r="AO22" i="42" s="1"/>
  <c r="R22" i="42"/>
  <c r="AL22" i="42" s="1"/>
  <c r="P22" i="42"/>
  <c r="O22" i="42"/>
  <c r="AI22" i="42" s="1"/>
  <c r="F22" i="42"/>
  <c r="AH21" i="42"/>
  <c r="AG21" i="42"/>
  <c r="AF21" i="42"/>
  <c r="AE21" i="42"/>
  <c r="AD21" i="42"/>
  <c r="AB21" i="42"/>
  <c r="AA21" i="42"/>
  <c r="Z21" i="42"/>
  <c r="G2" i="42" s="1"/>
  <c r="H2" i="42" s="1"/>
  <c r="U21" i="42"/>
  <c r="AO21" i="42" s="1"/>
  <c r="R21" i="42"/>
  <c r="AL21" i="42" s="1"/>
  <c r="Q21" i="42"/>
  <c r="AK21" i="42" s="1"/>
  <c r="P21" i="42"/>
  <c r="AJ21" i="42" s="1"/>
  <c r="O21" i="42"/>
  <c r="AI21" i="42" s="1"/>
  <c r="F21" i="42"/>
  <c r="AH20" i="42"/>
  <c r="AH9" i="42" s="1"/>
  <c r="AG20" i="42"/>
  <c r="AF20" i="42"/>
  <c r="AE20" i="42"/>
  <c r="AD20" i="42"/>
  <c r="AB20" i="42"/>
  <c r="AA20" i="42"/>
  <c r="Z20" i="42"/>
  <c r="U20" i="42"/>
  <c r="AO20" i="42" s="1"/>
  <c r="T20" i="42"/>
  <c r="AN20" i="42" s="1"/>
  <c r="R20" i="42"/>
  <c r="AL20" i="42" s="1"/>
  <c r="Q20" i="42"/>
  <c r="AK20" i="42" s="1"/>
  <c r="P20" i="42"/>
  <c r="AJ20" i="42" s="1"/>
  <c r="O20" i="42"/>
  <c r="AI20" i="42" s="1"/>
  <c r="F20" i="42"/>
  <c r="AJ19" i="42"/>
  <c r="AH19" i="42"/>
  <c r="AG19" i="42"/>
  <c r="AF19" i="42"/>
  <c r="AE19" i="42"/>
  <c r="AD19" i="42"/>
  <c r="AB19" i="42"/>
  <c r="AA19" i="42"/>
  <c r="Z19" i="42"/>
  <c r="G4" i="42" s="1"/>
  <c r="H4" i="42" s="1"/>
  <c r="U19" i="42"/>
  <c r="AO19" i="42" s="1"/>
  <c r="T19" i="42"/>
  <c r="AN19" i="42" s="1"/>
  <c r="R19" i="42"/>
  <c r="AL19" i="42" s="1"/>
  <c r="P19" i="42"/>
  <c r="O19" i="42"/>
  <c r="AI19" i="42" s="1"/>
  <c r="F19" i="42"/>
  <c r="AH18" i="42"/>
  <c r="AG18" i="42"/>
  <c r="AF18" i="42"/>
  <c r="AE18" i="42"/>
  <c r="AD18" i="42"/>
  <c r="AB18" i="42"/>
  <c r="AA18" i="42"/>
  <c r="Z18" i="42"/>
  <c r="U18" i="42"/>
  <c r="AO18" i="42" s="1"/>
  <c r="T18" i="42"/>
  <c r="AN18" i="42" s="1"/>
  <c r="R18" i="42"/>
  <c r="AL18" i="42" s="1"/>
  <c r="P18" i="42"/>
  <c r="AJ18" i="42" s="1"/>
  <c r="O18" i="42"/>
  <c r="AI18" i="42" s="1"/>
  <c r="F18" i="42"/>
  <c r="AL17" i="42"/>
  <c r="AH17" i="42"/>
  <c r="AG17" i="42"/>
  <c r="AG4" i="42" s="1"/>
  <c r="AF17" i="42"/>
  <c r="AE17" i="42"/>
  <c r="AD17" i="42"/>
  <c r="AB17" i="42"/>
  <c r="AA17" i="42"/>
  <c r="Z17" i="42"/>
  <c r="U17" i="42"/>
  <c r="AO17" i="42" s="1"/>
  <c r="T17" i="42"/>
  <c r="AN17" i="42" s="1"/>
  <c r="R17" i="42"/>
  <c r="P17" i="42"/>
  <c r="AJ17" i="42" s="1"/>
  <c r="O17" i="42"/>
  <c r="AI17" i="42" s="1"/>
  <c r="F17" i="42"/>
  <c r="AH16" i="42"/>
  <c r="AG16" i="42"/>
  <c r="AG5" i="42" s="1"/>
  <c r="AF16" i="42"/>
  <c r="AE16" i="42"/>
  <c r="AD16" i="42"/>
  <c r="AB16" i="42"/>
  <c r="AA16" i="42"/>
  <c r="Z16" i="42"/>
  <c r="U16" i="42"/>
  <c r="AO16" i="42" s="1"/>
  <c r="T16" i="42"/>
  <c r="AN16" i="42" s="1"/>
  <c r="R16" i="42"/>
  <c r="AL16" i="42" s="1"/>
  <c r="P16" i="42"/>
  <c r="AJ16" i="42" s="1"/>
  <c r="O16" i="42"/>
  <c r="AI16" i="42" s="1"/>
  <c r="F16" i="42"/>
  <c r="AH15" i="42"/>
  <c r="AG15" i="42"/>
  <c r="AF15" i="42"/>
  <c r="AE15" i="42"/>
  <c r="AD15" i="42"/>
  <c r="AB15" i="42"/>
  <c r="AB2" i="42" s="1"/>
  <c r="AA15" i="42"/>
  <c r="Z15" i="42"/>
  <c r="U15" i="42"/>
  <c r="AO15" i="42" s="1"/>
  <c r="R15" i="42"/>
  <c r="AL15" i="42" s="1"/>
  <c r="P15" i="42"/>
  <c r="AJ15" i="42" s="1"/>
  <c r="O15" i="42"/>
  <c r="AI15" i="42" s="1"/>
  <c r="F15" i="42"/>
  <c r="AL14" i="42"/>
  <c r="AH14" i="42"/>
  <c r="AG14" i="42"/>
  <c r="AF14" i="42"/>
  <c r="AE14" i="42"/>
  <c r="AD14" i="42"/>
  <c r="AB14" i="42"/>
  <c r="AA14" i="42"/>
  <c r="Z14" i="42"/>
  <c r="V14" i="42"/>
  <c r="U14" i="42"/>
  <c r="AO14" i="42" s="1"/>
  <c r="R14" i="42"/>
  <c r="P14" i="42"/>
  <c r="O14" i="42"/>
  <c r="AI14" i="42" s="1"/>
  <c r="F14" i="42"/>
  <c r="L13" i="42"/>
  <c r="K13" i="42"/>
  <c r="N1" i="42" s="1"/>
  <c r="J13" i="42"/>
  <c r="M1" i="42" s="1"/>
  <c r="I13" i="42"/>
  <c r="H13" i="42"/>
  <c r="E13" i="42"/>
  <c r="M9" i="42"/>
  <c r="K9" i="42"/>
  <c r="J9" i="42"/>
  <c r="I9" i="42"/>
  <c r="G9" i="42"/>
  <c r="H9" i="42" s="1"/>
  <c r="B9" i="42"/>
  <c r="AE8" i="42"/>
  <c r="O8" i="42"/>
  <c r="M8" i="42"/>
  <c r="K8" i="42"/>
  <c r="J8" i="42"/>
  <c r="B8" i="42"/>
  <c r="AO7" i="42"/>
  <c r="AG7" i="42"/>
  <c r="AF7" i="42"/>
  <c r="V7" i="42"/>
  <c r="P7" i="42"/>
  <c r="O7" i="42"/>
  <c r="N7" i="42"/>
  <c r="M7" i="42"/>
  <c r="J7" i="42"/>
  <c r="F7" i="42"/>
  <c r="B7" i="42"/>
  <c r="AH6" i="42"/>
  <c r="AG6" i="42"/>
  <c r="Z6" i="42"/>
  <c r="S6" i="42"/>
  <c r="O6" i="42"/>
  <c r="K6" i="42"/>
  <c r="J6" i="42"/>
  <c r="G6" i="42"/>
  <c r="H6" i="42" s="1"/>
  <c r="B6" i="42"/>
  <c r="V6" i="42" s="1"/>
  <c r="M5" i="42"/>
  <c r="K5" i="42"/>
  <c r="J5" i="42"/>
  <c r="B5" i="42"/>
  <c r="O4" i="42"/>
  <c r="M4" i="42"/>
  <c r="K4" i="42"/>
  <c r="J4" i="42"/>
  <c r="B4" i="42"/>
  <c r="AH3" i="42"/>
  <c r="AF3" i="42"/>
  <c r="O3" i="42"/>
  <c r="N3" i="42"/>
  <c r="M3" i="42"/>
  <c r="J3" i="42"/>
  <c r="I3" i="42"/>
  <c r="F3" i="42"/>
  <c r="B3" i="42"/>
  <c r="Q2" i="42"/>
  <c r="P2" i="42"/>
  <c r="O2" i="42"/>
  <c r="K2" i="42"/>
  <c r="J2" i="42"/>
  <c r="I2" i="42"/>
  <c r="B2" i="42"/>
  <c r="B10" i="42" s="1"/>
  <c r="O1" i="42"/>
  <c r="L1" i="42"/>
  <c r="K1" i="42"/>
  <c r="AO92" i="41"/>
  <c r="AH92" i="41"/>
  <c r="AG92" i="41"/>
  <c r="AF92" i="41"/>
  <c r="AE92" i="41"/>
  <c r="AD92" i="41"/>
  <c r="AB92" i="41"/>
  <c r="AA92" i="41"/>
  <c r="Z92" i="41"/>
  <c r="U92" i="41"/>
  <c r="R92" i="41"/>
  <c r="P92" i="41"/>
  <c r="AJ92" i="41" s="1"/>
  <c r="O92" i="41"/>
  <c r="AI92" i="41" s="1"/>
  <c r="F92" i="41"/>
  <c r="AH91" i="41"/>
  <c r="AH8" i="41" s="1"/>
  <c r="AG91" i="41"/>
  <c r="AF91" i="41"/>
  <c r="AE91" i="41"/>
  <c r="AD91" i="41"/>
  <c r="AB91" i="41"/>
  <c r="AA91" i="41"/>
  <c r="Z91" i="41"/>
  <c r="U91" i="41"/>
  <c r="AO91" i="41" s="1"/>
  <c r="R91" i="41"/>
  <c r="P91" i="41"/>
  <c r="AJ91" i="41" s="1"/>
  <c r="O91" i="41"/>
  <c r="AI91" i="41" s="1"/>
  <c r="F91" i="41"/>
  <c r="AH90" i="41"/>
  <c r="AG90" i="41"/>
  <c r="AF90" i="41"/>
  <c r="AE90" i="41"/>
  <c r="AD90" i="41"/>
  <c r="AB90" i="41"/>
  <c r="AA90" i="41"/>
  <c r="Z90" i="41"/>
  <c r="U90" i="41"/>
  <c r="AO90" i="41" s="1"/>
  <c r="R90" i="41"/>
  <c r="P90" i="41"/>
  <c r="AJ90" i="41" s="1"/>
  <c r="O90" i="41"/>
  <c r="AI90" i="41" s="1"/>
  <c r="F90" i="41"/>
  <c r="AH89" i="41"/>
  <c r="AG89" i="41"/>
  <c r="AF89" i="41"/>
  <c r="AE89" i="41"/>
  <c r="AD89" i="41"/>
  <c r="AB89" i="41"/>
  <c r="AA89" i="41"/>
  <c r="Z89" i="41"/>
  <c r="V89" i="41"/>
  <c r="U89" i="41"/>
  <c r="AO89" i="41" s="1"/>
  <c r="R89" i="41"/>
  <c r="P89" i="41"/>
  <c r="AJ89" i="41" s="1"/>
  <c r="O89" i="41"/>
  <c r="AI89" i="41" s="1"/>
  <c r="F89" i="41"/>
  <c r="AH88" i="41"/>
  <c r="AG88" i="41"/>
  <c r="AF88" i="41"/>
  <c r="AE88" i="41"/>
  <c r="AD88" i="41"/>
  <c r="AB88" i="41"/>
  <c r="AA88" i="41"/>
  <c r="Z88" i="41"/>
  <c r="U88" i="41"/>
  <c r="AO88" i="41" s="1"/>
  <c r="R88" i="41"/>
  <c r="P88" i="41"/>
  <c r="AJ88" i="41" s="1"/>
  <c r="O88" i="41"/>
  <c r="AI88" i="41" s="1"/>
  <c r="F88" i="41"/>
  <c r="AH87" i="41"/>
  <c r="AG87" i="41"/>
  <c r="AF87" i="41"/>
  <c r="AE87" i="41"/>
  <c r="AD87" i="41"/>
  <c r="AB87" i="41"/>
  <c r="AA87" i="41"/>
  <c r="Z87" i="41"/>
  <c r="U87" i="41"/>
  <c r="AO87" i="41" s="1"/>
  <c r="R87" i="41"/>
  <c r="P87" i="41"/>
  <c r="AJ87" i="41" s="1"/>
  <c r="O87" i="41"/>
  <c r="AI87" i="41" s="1"/>
  <c r="F87" i="41"/>
  <c r="AH86" i="41"/>
  <c r="AG86" i="41"/>
  <c r="AF86" i="41"/>
  <c r="AE86" i="41"/>
  <c r="AD86" i="41"/>
  <c r="AB86" i="41"/>
  <c r="AA86" i="41"/>
  <c r="Z86" i="41"/>
  <c r="U86" i="41"/>
  <c r="AO86" i="41" s="1"/>
  <c r="R86" i="41"/>
  <c r="P86" i="41"/>
  <c r="AJ86" i="41" s="1"/>
  <c r="O86" i="41"/>
  <c r="AI86" i="41" s="1"/>
  <c r="F86" i="41"/>
  <c r="AH85" i="41"/>
  <c r="AG85" i="41"/>
  <c r="AF85" i="41"/>
  <c r="AE85" i="41"/>
  <c r="AD85" i="41"/>
  <c r="AB85" i="41"/>
  <c r="AA85" i="41"/>
  <c r="Z85" i="41"/>
  <c r="U85" i="41"/>
  <c r="AO85" i="41" s="1"/>
  <c r="R85" i="41"/>
  <c r="P85" i="41"/>
  <c r="AJ85" i="41" s="1"/>
  <c r="O85" i="41"/>
  <c r="AI85" i="41" s="1"/>
  <c r="F85" i="41"/>
  <c r="AO84" i="41"/>
  <c r="AH84" i="41"/>
  <c r="AG84" i="41"/>
  <c r="AF84" i="41"/>
  <c r="AE84" i="41"/>
  <c r="AD84" i="41"/>
  <c r="AB84" i="41"/>
  <c r="AA84" i="41"/>
  <c r="Z84" i="41"/>
  <c r="U84" i="41"/>
  <c r="T84" i="41"/>
  <c r="AN84" i="41" s="1"/>
  <c r="R84" i="41"/>
  <c r="AL84" i="41" s="1"/>
  <c r="Q84" i="41"/>
  <c r="AK84" i="41" s="1"/>
  <c r="P84" i="41"/>
  <c r="O84" i="41"/>
  <c r="AI84" i="41" s="1"/>
  <c r="F84" i="41"/>
  <c r="AH83" i="41"/>
  <c r="AG83" i="41"/>
  <c r="AF83" i="41"/>
  <c r="AE83" i="41"/>
  <c r="AD83" i="41"/>
  <c r="AB83" i="41"/>
  <c r="AA83" i="41"/>
  <c r="Z83" i="41"/>
  <c r="U83" i="41"/>
  <c r="AO83" i="41" s="1"/>
  <c r="T83" i="41"/>
  <c r="AN83" i="41" s="1"/>
  <c r="R83" i="41"/>
  <c r="AL83" i="41" s="1"/>
  <c r="P83" i="41"/>
  <c r="O83" i="41"/>
  <c r="AI83" i="41" s="1"/>
  <c r="F83" i="41"/>
  <c r="AH82" i="41"/>
  <c r="AG82" i="41"/>
  <c r="AF82" i="41"/>
  <c r="AE82" i="41"/>
  <c r="AD82" i="41"/>
  <c r="AB82" i="41"/>
  <c r="AA82" i="41"/>
  <c r="Z82" i="41"/>
  <c r="U82" i="41"/>
  <c r="AO82" i="41" s="1"/>
  <c r="T82" i="41"/>
  <c r="AN82" i="41" s="1"/>
  <c r="R82" i="41"/>
  <c r="AL82" i="41" s="1"/>
  <c r="P82" i="41"/>
  <c r="O82" i="41"/>
  <c r="AI82" i="41" s="1"/>
  <c r="F82" i="41"/>
  <c r="AO81" i="41"/>
  <c r="AH81" i="41"/>
  <c r="AG81" i="41"/>
  <c r="AF81" i="41"/>
  <c r="AE81" i="41"/>
  <c r="AD81" i="41"/>
  <c r="AB81" i="41"/>
  <c r="AA81" i="41"/>
  <c r="Z81" i="41"/>
  <c r="U81" i="41"/>
  <c r="R81" i="41"/>
  <c r="AL81" i="41" s="1"/>
  <c r="Q81" i="41"/>
  <c r="AK81" i="41" s="1"/>
  <c r="P81" i="41"/>
  <c r="O81" i="41"/>
  <c r="AI81" i="41" s="1"/>
  <c r="F81" i="41"/>
  <c r="AH80" i="41"/>
  <c r="AG80" i="41"/>
  <c r="AF80" i="41"/>
  <c r="AE80" i="41"/>
  <c r="AD80" i="41"/>
  <c r="AB80" i="41"/>
  <c r="AA80" i="41"/>
  <c r="Z80" i="41"/>
  <c r="U80" i="41"/>
  <c r="AO80" i="41" s="1"/>
  <c r="R80" i="41"/>
  <c r="AL80" i="41" s="1"/>
  <c r="Q80" i="41"/>
  <c r="AK80" i="41" s="1"/>
  <c r="P80" i="41"/>
  <c r="O80" i="41"/>
  <c r="AI80" i="41" s="1"/>
  <c r="F80" i="41"/>
  <c r="AH79" i="41"/>
  <c r="AG79" i="41"/>
  <c r="AF79" i="41"/>
  <c r="AE79" i="41"/>
  <c r="AD79" i="41"/>
  <c r="AB79" i="41"/>
  <c r="AA79" i="41"/>
  <c r="Z79" i="41"/>
  <c r="U79" i="41"/>
  <c r="AO79" i="41" s="1"/>
  <c r="R79" i="41"/>
  <c r="AL79" i="41" s="1"/>
  <c r="Q79" i="41"/>
  <c r="AK79" i="41" s="1"/>
  <c r="P79" i="41"/>
  <c r="O79" i="41"/>
  <c r="AI79" i="41" s="1"/>
  <c r="F79" i="41"/>
  <c r="AH78" i="41"/>
  <c r="AG78" i="41"/>
  <c r="AF78" i="41"/>
  <c r="AE78" i="41"/>
  <c r="AD78" i="41"/>
  <c r="AB78" i="41"/>
  <c r="AA78" i="41"/>
  <c r="Z78" i="41"/>
  <c r="U78" i="41"/>
  <c r="AO78" i="41" s="1"/>
  <c r="R78" i="41"/>
  <c r="AL78" i="41" s="1"/>
  <c r="Q78" i="41"/>
  <c r="AK78" i="41" s="1"/>
  <c r="P78" i="41"/>
  <c r="O78" i="41"/>
  <c r="AI78" i="41" s="1"/>
  <c r="F78" i="41"/>
  <c r="AH77" i="41"/>
  <c r="AG77" i="41"/>
  <c r="AF77" i="41"/>
  <c r="AE77" i="41"/>
  <c r="AD77" i="41"/>
  <c r="AB77" i="41"/>
  <c r="AA77" i="41"/>
  <c r="Z77" i="41"/>
  <c r="U77" i="41"/>
  <c r="AO77" i="41" s="1"/>
  <c r="R77" i="41"/>
  <c r="AL77" i="41" s="1"/>
  <c r="Q77" i="41"/>
  <c r="AK77" i="41" s="1"/>
  <c r="P77" i="41"/>
  <c r="O77" i="41"/>
  <c r="AI77" i="41" s="1"/>
  <c r="F77" i="41"/>
  <c r="AO76" i="41"/>
  <c r="AH76" i="41"/>
  <c r="AG76" i="41"/>
  <c r="AF76" i="41"/>
  <c r="AF8" i="41" s="1"/>
  <c r="AE76" i="41"/>
  <c r="AD76" i="41"/>
  <c r="AB76" i="41"/>
  <c r="AA76" i="41"/>
  <c r="Z76" i="41"/>
  <c r="U76" i="41"/>
  <c r="R76" i="41"/>
  <c r="AL76" i="41" s="1"/>
  <c r="P76" i="41"/>
  <c r="O76" i="41"/>
  <c r="AI76" i="41" s="1"/>
  <c r="F76" i="41"/>
  <c r="AH75" i="41"/>
  <c r="AG75" i="41"/>
  <c r="AF75" i="41"/>
  <c r="AE75" i="41"/>
  <c r="AD75" i="41"/>
  <c r="AB75" i="41"/>
  <c r="AA75" i="41"/>
  <c r="Z75" i="41"/>
  <c r="U75" i="41"/>
  <c r="AO75" i="41" s="1"/>
  <c r="R75" i="41"/>
  <c r="AL75" i="41" s="1"/>
  <c r="P75" i="41"/>
  <c r="O75" i="41"/>
  <c r="AI75" i="41" s="1"/>
  <c r="F75" i="41"/>
  <c r="AH74" i="41"/>
  <c r="AG74" i="41"/>
  <c r="AF74" i="41"/>
  <c r="AE74" i="41"/>
  <c r="AD74" i="41"/>
  <c r="AB74" i="41"/>
  <c r="AA74" i="41"/>
  <c r="Z74" i="41"/>
  <c r="U74" i="41"/>
  <c r="AO74" i="41" s="1"/>
  <c r="R74" i="41"/>
  <c r="AL74" i="41" s="1"/>
  <c r="P74" i="41"/>
  <c r="O74" i="41"/>
  <c r="AI74" i="41" s="1"/>
  <c r="F74" i="41"/>
  <c r="AH73" i="41"/>
  <c r="AG73" i="41"/>
  <c r="AF73" i="41"/>
  <c r="AE73" i="41"/>
  <c r="AD73" i="41"/>
  <c r="AB73" i="41"/>
  <c r="AA73" i="41"/>
  <c r="Z73" i="41"/>
  <c r="U73" i="41"/>
  <c r="AO73" i="41" s="1"/>
  <c r="R73" i="41"/>
  <c r="AL73" i="41" s="1"/>
  <c r="P73" i="41"/>
  <c r="O73" i="41"/>
  <c r="AI73" i="41" s="1"/>
  <c r="F73" i="41"/>
  <c r="AH72" i="41"/>
  <c r="AG72" i="41"/>
  <c r="AF72" i="41"/>
  <c r="AE72" i="41"/>
  <c r="AD72" i="41"/>
  <c r="AB72" i="41"/>
  <c r="AA72" i="41"/>
  <c r="Z72" i="41"/>
  <c r="U72" i="41"/>
  <c r="AO72" i="41" s="1"/>
  <c r="R72" i="41"/>
  <c r="AL72" i="41" s="1"/>
  <c r="P72" i="41"/>
  <c r="O72" i="41"/>
  <c r="AI72" i="41" s="1"/>
  <c r="F72" i="41"/>
  <c r="AH71" i="41"/>
  <c r="AG71" i="41"/>
  <c r="AF71" i="41"/>
  <c r="AE71" i="41"/>
  <c r="AD71" i="41"/>
  <c r="AB71" i="41"/>
  <c r="AA71" i="41"/>
  <c r="Z71" i="41"/>
  <c r="U71" i="41"/>
  <c r="AO71" i="41" s="1"/>
  <c r="R71" i="41"/>
  <c r="AL71" i="41" s="1"/>
  <c r="P71" i="41"/>
  <c r="O71" i="41"/>
  <c r="AI71" i="41" s="1"/>
  <c r="F71" i="41"/>
  <c r="AH70" i="41"/>
  <c r="AG70" i="41"/>
  <c r="AF70" i="41"/>
  <c r="AE70" i="41"/>
  <c r="AD70" i="41"/>
  <c r="AB70" i="41"/>
  <c r="AA70" i="41"/>
  <c r="AA4" i="41" s="1"/>
  <c r="Z70" i="41"/>
  <c r="U70" i="41"/>
  <c r="AO70" i="41" s="1"/>
  <c r="R70" i="41"/>
  <c r="AL70" i="41" s="1"/>
  <c r="P70" i="41"/>
  <c r="O70" i="41"/>
  <c r="AI70" i="41" s="1"/>
  <c r="F70" i="41"/>
  <c r="AH69" i="41"/>
  <c r="AH4" i="41" s="1"/>
  <c r="AG69" i="41"/>
  <c r="AF69" i="41"/>
  <c r="AE69" i="41"/>
  <c r="AD69" i="41"/>
  <c r="AB69" i="41"/>
  <c r="AA69" i="41"/>
  <c r="Z69" i="41"/>
  <c r="U69" i="41"/>
  <c r="AO69" i="41" s="1"/>
  <c r="R69" i="41"/>
  <c r="AL69" i="41" s="1"/>
  <c r="P69" i="41"/>
  <c r="O69" i="41"/>
  <c r="AI69" i="41" s="1"/>
  <c r="F69" i="41"/>
  <c r="AH68" i="41"/>
  <c r="AG68" i="41"/>
  <c r="AF68" i="41"/>
  <c r="AF3" i="41" s="1"/>
  <c r="AE68" i="41"/>
  <c r="AD68" i="41"/>
  <c r="AB68" i="41"/>
  <c r="AA68" i="41"/>
  <c r="Z68" i="41"/>
  <c r="U68" i="41"/>
  <c r="AO68" i="41" s="1"/>
  <c r="R68" i="41"/>
  <c r="AL68" i="41" s="1"/>
  <c r="P68" i="41"/>
  <c r="O68" i="41"/>
  <c r="AI68" i="41" s="1"/>
  <c r="F68" i="41"/>
  <c r="AH67" i="41"/>
  <c r="AG67" i="41"/>
  <c r="AF67" i="41"/>
  <c r="AE67" i="41"/>
  <c r="AD67" i="41"/>
  <c r="AB67" i="41"/>
  <c r="AA67" i="41"/>
  <c r="Z67" i="41"/>
  <c r="U67" i="41"/>
  <c r="AO67" i="41" s="1"/>
  <c r="R67" i="41"/>
  <c r="AL67" i="41" s="1"/>
  <c r="P67" i="41"/>
  <c r="O67" i="41"/>
  <c r="AI67" i="41" s="1"/>
  <c r="F67" i="41"/>
  <c r="AH66" i="41"/>
  <c r="AG66" i="41"/>
  <c r="AF66" i="41"/>
  <c r="AE66" i="41"/>
  <c r="AD66" i="41"/>
  <c r="AB66" i="41"/>
  <c r="AA66" i="41"/>
  <c r="Z66" i="41"/>
  <c r="U66" i="41"/>
  <c r="AO66" i="41" s="1"/>
  <c r="R66" i="41"/>
  <c r="AL66" i="41" s="1"/>
  <c r="P66" i="41"/>
  <c r="O66" i="41"/>
  <c r="AI66" i="41" s="1"/>
  <c r="F66" i="41"/>
  <c r="AO65" i="41"/>
  <c r="AH65" i="41"/>
  <c r="AG65" i="41"/>
  <c r="AF65" i="41"/>
  <c r="AE65" i="41"/>
  <c r="AD65" i="41"/>
  <c r="AB65" i="41"/>
  <c r="AA65" i="41"/>
  <c r="Z65" i="41"/>
  <c r="Z9" i="41" s="1"/>
  <c r="U65" i="41"/>
  <c r="T65" i="41"/>
  <c r="AN65" i="41" s="1"/>
  <c r="R65" i="41"/>
  <c r="AL65" i="41" s="1"/>
  <c r="Q65" i="41"/>
  <c r="AK65" i="41" s="1"/>
  <c r="P65" i="41"/>
  <c r="O65" i="41"/>
  <c r="AI65" i="41" s="1"/>
  <c r="F65" i="41"/>
  <c r="AH64" i="41"/>
  <c r="AG64" i="41"/>
  <c r="AF64" i="41"/>
  <c r="AE64" i="41"/>
  <c r="AD64" i="41"/>
  <c r="AB64" i="41"/>
  <c r="AA64" i="41"/>
  <c r="Z64" i="41"/>
  <c r="U64" i="41"/>
  <c r="AO64" i="41" s="1"/>
  <c r="T64" i="41"/>
  <c r="AN64" i="41" s="1"/>
  <c r="R64" i="41"/>
  <c r="AL64" i="41" s="1"/>
  <c r="Q64" i="41"/>
  <c r="AK64" i="41" s="1"/>
  <c r="P64" i="41"/>
  <c r="O64" i="41"/>
  <c r="AI64" i="41" s="1"/>
  <c r="F64" i="41"/>
  <c r="AH63" i="41"/>
  <c r="AG63" i="41"/>
  <c r="AF63" i="41"/>
  <c r="AE63" i="41"/>
  <c r="AD63" i="41"/>
  <c r="AB63" i="41"/>
  <c r="AA63" i="41"/>
  <c r="Z63" i="41"/>
  <c r="U63" i="41"/>
  <c r="AO63" i="41" s="1"/>
  <c r="T63" i="41"/>
  <c r="AN63" i="41" s="1"/>
  <c r="R63" i="41"/>
  <c r="AL63" i="41" s="1"/>
  <c r="Q63" i="41"/>
  <c r="AK63" i="41" s="1"/>
  <c r="P63" i="41"/>
  <c r="O63" i="41"/>
  <c r="AI63" i="41" s="1"/>
  <c r="F63" i="41"/>
  <c r="AH62" i="41"/>
  <c r="AG62" i="41"/>
  <c r="AF62" i="41"/>
  <c r="AE62" i="41"/>
  <c r="AD62" i="41"/>
  <c r="AB62" i="41"/>
  <c r="AA62" i="41"/>
  <c r="Z62" i="41"/>
  <c r="U62" i="41"/>
  <c r="V5" i="41" s="1"/>
  <c r="R62" i="41"/>
  <c r="AL62" i="41" s="1"/>
  <c r="P62" i="41"/>
  <c r="O62" i="41"/>
  <c r="AI62" i="41" s="1"/>
  <c r="F62" i="41"/>
  <c r="AO61" i="41"/>
  <c r="AH61" i="41"/>
  <c r="AH3" i="41" s="1"/>
  <c r="AG61" i="41"/>
  <c r="AF61" i="41"/>
  <c r="AE61" i="41"/>
  <c r="AD61" i="41"/>
  <c r="AB61" i="41"/>
  <c r="AA61" i="41"/>
  <c r="Z61" i="41"/>
  <c r="U61" i="41"/>
  <c r="R61" i="41"/>
  <c r="AL61" i="41" s="1"/>
  <c r="P61" i="41"/>
  <c r="O61" i="41"/>
  <c r="AI61" i="41" s="1"/>
  <c r="F61" i="41"/>
  <c r="AH60" i="41"/>
  <c r="AG60" i="41"/>
  <c r="AF60" i="41"/>
  <c r="AE60" i="41"/>
  <c r="AD60" i="41"/>
  <c r="AB60" i="41"/>
  <c r="AA60" i="41"/>
  <c r="Z60" i="41"/>
  <c r="U60" i="41"/>
  <c r="AO60" i="41" s="1"/>
  <c r="R60" i="41"/>
  <c r="AL60" i="41" s="1"/>
  <c r="P60" i="41"/>
  <c r="O60" i="41"/>
  <c r="AI60" i="41" s="1"/>
  <c r="F60" i="41"/>
  <c r="AH59" i="41"/>
  <c r="AG59" i="41"/>
  <c r="AF59" i="41"/>
  <c r="AE59" i="41"/>
  <c r="AD59" i="41"/>
  <c r="AB59" i="41"/>
  <c r="AA59" i="41"/>
  <c r="Z59" i="41"/>
  <c r="U59" i="41"/>
  <c r="AO59" i="41" s="1"/>
  <c r="R59" i="41"/>
  <c r="AL59" i="41" s="1"/>
  <c r="P59" i="41"/>
  <c r="O59" i="41"/>
  <c r="AI59" i="41" s="1"/>
  <c r="F59" i="41"/>
  <c r="AH58" i="41"/>
  <c r="AG58" i="41"/>
  <c r="AF58" i="41"/>
  <c r="AE58" i="41"/>
  <c r="AD58" i="41"/>
  <c r="AB58" i="41"/>
  <c r="AA58" i="41"/>
  <c r="Z58" i="41"/>
  <c r="U58" i="41"/>
  <c r="AO58" i="41" s="1"/>
  <c r="R58" i="41"/>
  <c r="AL58" i="41" s="1"/>
  <c r="P58" i="41"/>
  <c r="O58" i="41"/>
  <c r="AI58" i="41" s="1"/>
  <c r="F58" i="41"/>
  <c r="AH57" i="41"/>
  <c r="AH5" i="41" s="1"/>
  <c r="AG57" i="41"/>
  <c r="AF57" i="41"/>
  <c r="AE57" i="41"/>
  <c r="AD57" i="41"/>
  <c r="AB57" i="41"/>
  <c r="AA57" i="41"/>
  <c r="Z57" i="41"/>
  <c r="U57" i="41"/>
  <c r="AO57" i="41" s="1"/>
  <c r="R57" i="41"/>
  <c r="AL57" i="41" s="1"/>
  <c r="P57" i="41"/>
  <c r="AJ57" i="41" s="1"/>
  <c r="O57" i="41"/>
  <c r="AI57" i="41" s="1"/>
  <c r="F57" i="41"/>
  <c r="AO56" i="41"/>
  <c r="AH56" i="41"/>
  <c r="AG56" i="41"/>
  <c r="AF56" i="41"/>
  <c r="AE56" i="41"/>
  <c r="AD56" i="41"/>
  <c r="AB56" i="41"/>
  <c r="AA56" i="41"/>
  <c r="Z56" i="41"/>
  <c r="U56" i="41"/>
  <c r="T56" i="41"/>
  <c r="AN56" i="41" s="1"/>
  <c r="R56" i="41"/>
  <c r="AL56" i="41" s="1"/>
  <c r="P56" i="41"/>
  <c r="AJ56" i="41" s="1"/>
  <c r="O56" i="41"/>
  <c r="AI56" i="41" s="1"/>
  <c r="F56" i="41"/>
  <c r="AH55" i="41"/>
  <c r="AG55" i="41"/>
  <c r="AF55" i="41"/>
  <c r="AE55" i="41"/>
  <c r="AD55" i="41"/>
  <c r="AB55" i="41"/>
  <c r="AA55" i="41"/>
  <c r="Z55" i="41"/>
  <c r="U55" i="41"/>
  <c r="AO55" i="41" s="1"/>
  <c r="T55" i="41"/>
  <c r="AN55" i="41" s="1"/>
  <c r="R55" i="41"/>
  <c r="AL55" i="41" s="1"/>
  <c r="Q55" i="41"/>
  <c r="AK55" i="41" s="1"/>
  <c r="P55" i="41"/>
  <c r="O55" i="41"/>
  <c r="AI55" i="41" s="1"/>
  <c r="F55" i="41"/>
  <c r="AH54" i="41"/>
  <c r="AG54" i="41"/>
  <c r="AF54" i="41"/>
  <c r="AE54" i="41"/>
  <c r="AD54" i="41"/>
  <c r="AB54" i="41"/>
  <c r="AA54" i="41"/>
  <c r="Z54" i="41"/>
  <c r="U54" i="41"/>
  <c r="AO54" i="41" s="1"/>
  <c r="R54" i="41"/>
  <c r="AL54" i="41" s="1"/>
  <c r="P54" i="41"/>
  <c r="O54" i="41"/>
  <c r="AI54" i="41" s="1"/>
  <c r="F54" i="41"/>
  <c r="AH53" i="41"/>
  <c r="AG53" i="41"/>
  <c r="AF53" i="41"/>
  <c r="AE53" i="41"/>
  <c r="AD53" i="41"/>
  <c r="AD6" i="41" s="1"/>
  <c r="AB53" i="41"/>
  <c r="AB6" i="41" s="1"/>
  <c r="AA53" i="41"/>
  <c r="Z53" i="41"/>
  <c r="U53" i="41"/>
  <c r="AO53" i="41" s="1"/>
  <c r="T53" i="41"/>
  <c r="AN53" i="41" s="1"/>
  <c r="R53" i="41"/>
  <c r="AL53" i="41" s="1"/>
  <c r="Q53" i="41"/>
  <c r="AK53" i="41" s="1"/>
  <c r="P53" i="41"/>
  <c r="AJ53" i="41" s="1"/>
  <c r="O53" i="41"/>
  <c r="AI53" i="41" s="1"/>
  <c r="F53" i="41"/>
  <c r="AH52" i="41"/>
  <c r="AG52" i="41"/>
  <c r="AF52" i="41"/>
  <c r="AE52" i="41"/>
  <c r="AD52" i="41"/>
  <c r="AB52" i="41"/>
  <c r="AA52" i="41"/>
  <c r="Z52" i="41"/>
  <c r="U52" i="41"/>
  <c r="AO52" i="41" s="1"/>
  <c r="R52" i="41"/>
  <c r="AL52" i="41" s="1"/>
  <c r="P52" i="41"/>
  <c r="AJ52" i="41" s="1"/>
  <c r="O52" i="41"/>
  <c r="AI52" i="41" s="1"/>
  <c r="F52" i="41"/>
  <c r="AH51" i="41"/>
  <c r="AG51" i="41"/>
  <c r="AF51" i="41"/>
  <c r="AE51" i="41"/>
  <c r="AD51" i="41"/>
  <c r="AB51" i="41"/>
  <c r="AA51" i="41"/>
  <c r="Z51" i="41"/>
  <c r="U51" i="41"/>
  <c r="AO51" i="41" s="1"/>
  <c r="R51" i="41"/>
  <c r="AL51" i="41" s="1"/>
  <c r="P51" i="41"/>
  <c r="O51" i="41"/>
  <c r="AI51" i="41" s="1"/>
  <c r="F51" i="41"/>
  <c r="AO50" i="41"/>
  <c r="AH50" i="41"/>
  <c r="AG50" i="41"/>
  <c r="AF50" i="41"/>
  <c r="AE50" i="41"/>
  <c r="AD50" i="41"/>
  <c r="AB50" i="41"/>
  <c r="AA50" i="41"/>
  <c r="Z50" i="41"/>
  <c r="Z6" i="41" s="1"/>
  <c r="U50" i="41"/>
  <c r="R50" i="41"/>
  <c r="P50" i="41"/>
  <c r="AJ50" i="41" s="1"/>
  <c r="O50" i="41"/>
  <c r="AI50" i="41" s="1"/>
  <c r="F50" i="41"/>
  <c r="AH49" i="41"/>
  <c r="AG49" i="41"/>
  <c r="AF49" i="41"/>
  <c r="AE49" i="41"/>
  <c r="AD49" i="41"/>
  <c r="AB49" i="41"/>
  <c r="AA49" i="41"/>
  <c r="Z49" i="41"/>
  <c r="U49" i="41"/>
  <c r="AO49" i="41" s="1"/>
  <c r="R49" i="41"/>
  <c r="P49" i="41"/>
  <c r="AJ49" i="41" s="1"/>
  <c r="O49" i="41"/>
  <c r="Q49" i="41" s="1"/>
  <c r="AK49" i="41" s="1"/>
  <c r="F49" i="41"/>
  <c r="AH48" i="41"/>
  <c r="AG48" i="41"/>
  <c r="AF48" i="41"/>
  <c r="AE48" i="41"/>
  <c r="AD48" i="41"/>
  <c r="AB48" i="41"/>
  <c r="AA48" i="41"/>
  <c r="Z48" i="41"/>
  <c r="U48" i="41"/>
  <c r="AO48" i="41" s="1"/>
  <c r="R48" i="41"/>
  <c r="P48" i="41"/>
  <c r="AJ48" i="41" s="1"/>
  <c r="O48" i="41"/>
  <c r="Q48" i="41" s="1"/>
  <c r="AK48" i="41" s="1"/>
  <c r="F48" i="41"/>
  <c r="AH47" i="41"/>
  <c r="AG47" i="41"/>
  <c r="AF47" i="41"/>
  <c r="AE47" i="41"/>
  <c r="AD47" i="41"/>
  <c r="AB47" i="41"/>
  <c r="AA47" i="41"/>
  <c r="Z47" i="41"/>
  <c r="U47" i="41"/>
  <c r="AO47" i="41" s="1"/>
  <c r="R47" i="41"/>
  <c r="P47" i="41"/>
  <c r="AJ47" i="41" s="1"/>
  <c r="O47" i="41"/>
  <c r="Q47" i="41" s="1"/>
  <c r="AK47" i="41" s="1"/>
  <c r="F47" i="41"/>
  <c r="AH46" i="41"/>
  <c r="AG46" i="41"/>
  <c r="AF46" i="41"/>
  <c r="AE46" i="41"/>
  <c r="AD46" i="41"/>
  <c r="AB46" i="41"/>
  <c r="AA46" i="41"/>
  <c r="Z46" i="41"/>
  <c r="U46" i="41"/>
  <c r="AO46" i="41" s="1"/>
  <c r="R46" i="41"/>
  <c r="P46" i="41"/>
  <c r="AJ46" i="41" s="1"/>
  <c r="O46" i="41"/>
  <c r="Q46" i="41" s="1"/>
  <c r="AK46" i="41" s="1"/>
  <c r="F46" i="41"/>
  <c r="AH45" i="41"/>
  <c r="AG45" i="41"/>
  <c r="AF45" i="41"/>
  <c r="AE45" i="41"/>
  <c r="AD45" i="41"/>
  <c r="AB45" i="41"/>
  <c r="AA45" i="41"/>
  <c r="Z45" i="41"/>
  <c r="U45" i="41"/>
  <c r="AO45" i="41" s="1"/>
  <c r="R45" i="41"/>
  <c r="P45" i="41"/>
  <c r="AJ45" i="41" s="1"/>
  <c r="O45" i="41"/>
  <c r="Q45" i="41" s="1"/>
  <c r="AK45" i="41" s="1"/>
  <c r="F45" i="41"/>
  <c r="AH44" i="41"/>
  <c r="AG44" i="41"/>
  <c r="AF44" i="41"/>
  <c r="AE44" i="41"/>
  <c r="AD44" i="41"/>
  <c r="AB44" i="41"/>
  <c r="AA44" i="41"/>
  <c r="Z44" i="41"/>
  <c r="U44" i="41"/>
  <c r="AO44" i="41" s="1"/>
  <c r="R44" i="41"/>
  <c r="P44" i="41"/>
  <c r="AJ44" i="41" s="1"/>
  <c r="O44" i="41"/>
  <c r="Q44" i="41" s="1"/>
  <c r="AK44" i="41" s="1"/>
  <c r="F44" i="41"/>
  <c r="AH43" i="41"/>
  <c r="AG43" i="41"/>
  <c r="AF43" i="41"/>
  <c r="AE43" i="41"/>
  <c r="AD43" i="41"/>
  <c r="AB43" i="41"/>
  <c r="AA43" i="41"/>
  <c r="Z43" i="41"/>
  <c r="U43" i="41"/>
  <c r="AO43" i="41" s="1"/>
  <c r="R43" i="41"/>
  <c r="P43" i="41"/>
  <c r="AJ43" i="41" s="1"/>
  <c r="O43" i="41"/>
  <c r="Q43" i="41" s="1"/>
  <c r="AK43" i="41" s="1"/>
  <c r="F43" i="41"/>
  <c r="I7" i="41" s="1"/>
  <c r="AH42" i="41"/>
  <c r="AG42" i="41"/>
  <c r="AF42" i="41"/>
  <c r="AE42" i="41"/>
  <c r="AD42" i="41"/>
  <c r="AB42" i="41"/>
  <c r="AA42" i="41"/>
  <c r="Z42" i="41"/>
  <c r="U42" i="41"/>
  <c r="AO42" i="41" s="1"/>
  <c r="R42" i="41"/>
  <c r="P42" i="41"/>
  <c r="AJ42" i="41" s="1"/>
  <c r="O42" i="41"/>
  <c r="Q42" i="41" s="1"/>
  <c r="AK42" i="41" s="1"/>
  <c r="F42" i="41"/>
  <c r="AH41" i="41"/>
  <c r="AG41" i="41"/>
  <c r="AG7" i="41" s="1"/>
  <c r="AF41" i="41"/>
  <c r="AE41" i="41"/>
  <c r="AD41" i="41"/>
  <c r="AB41" i="41"/>
  <c r="AA41" i="41"/>
  <c r="Z41" i="41"/>
  <c r="U41" i="41"/>
  <c r="AO41" i="41" s="1"/>
  <c r="R41" i="41"/>
  <c r="AL41" i="41" s="1"/>
  <c r="P41" i="41"/>
  <c r="O41" i="41"/>
  <c r="Q41" i="41" s="1"/>
  <c r="AK41" i="41" s="1"/>
  <c r="F41" i="41"/>
  <c r="AH40" i="41"/>
  <c r="AG40" i="41"/>
  <c r="AF40" i="41"/>
  <c r="AE40" i="41"/>
  <c r="AD40" i="41"/>
  <c r="AB40" i="41"/>
  <c r="AA40" i="41"/>
  <c r="Z40" i="41"/>
  <c r="U40" i="41"/>
  <c r="AO40" i="41" s="1"/>
  <c r="R40" i="41"/>
  <c r="AL40" i="41" s="1"/>
  <c r="P40" i="41"/>
  <c r="O40" i="41"/>
  <c r="Q40" i="41" s="1"/>
  <c r="AK40" i="41" s="1"/>
  <c r="F40" i="41"/>
  <c r="AH39" i="41"/>
  <c r="AG39" i="41"/>
  <c r="AF39" i="41"/>
  <c r="AE39" i="41"/>
  <c r="AD39" i="41"/>
  <c r="AB39" i="41"/>
  <c r="AA39" i="41"/>
  <c r="Z39" i="41"/>
  <c r="V39" i="41"/>
  <c r="U39" i="41"/>
  <c r="AO39" i="41" s="1"/>
  <c r="R39" i="41"/>
  <c r="AL39" i="41" s="1"/>
  <c r="P39" i="41"/>
  <c r="O39" i="41"/>
  <c r="Q39" i="41" s="1"/>
  <c r="AK39" i="41" s="1"/>
  <c r="F39" i="41"/>
  <c r="AH38" i="41"/>
  <c r="AG38" i="41"/>
  <c r="AF38" i="41"/>
  <c r="AE38" i="41"/>
  <c r="AD38" i="41"/>
  <c r="AB38" i="41"/>
  <c r="AA38" i="41"/>
  <c r="Z38" i="41"/>
  <c r="G8" i="41" s="1"/>
  <c r="H8" i="41" s="1"/>
  <c r="U38" i="41"/>
  <c r="AO38" i="41" s="1"/>
  <c r="R38" i="41"/>
  <c r="AL38" i="41" s="1"/>
  <c r="P38" i="41"/>
  <c r="O38" i="41"/>
  <c r="Q38" i="41" s="1"/>
  <c r="AK38" i="41" s="1"/>
  <c r="F38" i="41"/>
  <c r="AH37" i="41"/>
  <c r="AG37" i="41"/>
  <c r="AF37" i="41"/>
  <c r="AE37" i="41"/>
  <c r="AD37" i="41"/>
  <c r="AB37" i="41"/>
  <c r="AA37" i="41"/>
  <c r="Z37" i="41"/>
  <c r="U37" i="41"/>
  <c r="AO37" i="41" s="1"/>
  <c r="R37" i="41"/>
  <c r="AL37" i="41" s="1"/>
  <c r="P37" i="41"/>
  <c r="O37" i="41"/>
  <c r="Q37" i="41" s="1"/>
  <c r="AK37" i="41" s="1"/>
  <c r="F37" i="41"/>
  <c r="AH36" i="41"/>
  <c r="AG36" i="41"/>
  <c r="AF36" i="41"/>
  <c r="AE36" i="41"/>
  <c r="AD36" i="41"/>
  <c r="AB36" i="41"/>
  <c r="AA36" i="41"/>
  <c r="Z36" i="41"/>
  <c r="V36" i="41"/>
  <c r="U36" i="41"/>
  <c r="AO36" i="41" s="1"/>
  <c r="R36" i="41"/>
  <c r="AL36" i="41" s="1"/>
  <c r="P36" i="41"/>
  <c r="O36" i="41"/>
  <c r="Q36" i="41" s="1"/>
  <c r="AK36" i="41" s="1"/>
  <c r="F36" i="41"/>
  <c r="AH35" i="41"/>
  <c r="AG35" i="41"/>
  <c r="AF35" i="41"/>
  <c r="AE35" i="41"/>
  <c r="AD35" i="41"/>
  <c r="AB35" i="41"/>
  <c r="AA35" i="41"/>
  <c r="Z35" i="41"/>
  <c r="U35" i="41"/>
  <c r="AO35" i="41" s="1"/>
  <c r="R35" i="41"/>
  <c r="AL35" i="41" s="1"/>
  <c r="P35" i="41"/>
  <c r="O35" i="41"/>
  <c r="Q35" i="41" s="1"/>
  <c r="AK35" i="41" s="1"/>
  <c r="F35" i="41"/>
  <c r="AH34" i="41"/>
  <c r="AG34" i="41"/>
  <c r="AF34" i="41"/>
  <c r="AE34" i="41"/>
  <c r="AD34" i="41"/>
  <c r="AB34" i="41"/>
  <c r="AA34" i="41"/>
  <c r="Z34" i="41"/>
  <c r="U34" i="41"/>
  <c r="AO34" i="41" s="1"/>
  <c r="R34" i="41"/>
  <c r="AL34" i="41" s="1"/>
  <c r="P34" i="41"/>
  <c r="O34" i="41"/>
  <c r="Q34" i="41" s="1"/>
  <c r="AK34" i="41" s="1"/>
  <c r="F34" i="41"/>
  <c r="AH33" i="41"/>
  <c r="AG33" i="41"/>
  <c r="AG6" i="41" s="1"/>
  <c r="AF33" i="41"/>
  <c r="AE33" i="41"/>
  <c r="AD33" i="41"/>
  <c r="AB33" i="41"/>
  <c r="AA33" i="41"/>
  <c r="Z33" i="41"/>
  <c r="U33" i="41"/>
  <c r="AO33" i="41" s="1"/>
  <c r="R33" i="41"/>
  <c r="AL33" i="41" s="1"/>
  <c r="P33" i="41"/>
  <c r="O33" i="41"/>
  <c r="Q33" i="41" s="1"/>
  <c r="AK33" i="41" s="1"/>
  <c r="F33" i="41"/>
  <c r="AH32" i="41"/>
  <c r="AG32" i="41"/>
  <c r="AF32" i="41"/>
  <c r="AE32" i="41"/>
  <c r="AD32" i="41"/>
  <c r="AB32" i="41"/>
  <c r="AA32" i="41"/>
  <c r="Z32" i="41"/>
  <c r="U32" i="41"/>
  <c r="AO32" i="41" s="1"/>
  <c r="R32" i="41"/>
  <c r="AL32" i="41" s="1"/>
  <c r="P32" i="41"/>
  <c r="O32" i="41"/>
  <c r="Q32" i="41" s="1"/>
  <c r="AK32" i="41" s="1"/>
  <c r="F32" i="41"/>
  <c r="AH31" i="41"/>
  <c r="AG31" i="41"/>
  <c r="AF31" i="41"/>
  <c r="AE31" i="41"/>
  <c r="AD31" i="41"/>
  <c r="AB31" i="41"/>
  <c r="AA31" i="41"/>
  <c r="Z31" i="41"/>
  <c r="U31" i="41"/>
  <c r="AO31" i="41" s="1"/>
  <c r="R31" i="41"/>
  <c r="AL31" i="41" s="1"/>
  <c r="P31" i="41"/>
  <c r="O31" i="41"/>
  <c r="Q31" i="41" s="1"/>
  <c r="AK31" i="41" s="1"/>
  <c r="F31" i="41"/>
  <c r="AH30" i="41"/>
  <c r="AG30" i="41"/>
  <c r="AF30" i="41"/>
  <c r="AE30" i="41"/>
  <c r="AD30" i="41"/>
  <c r="AB30" i="41"/>
  <c r="AA30" i="41"/>
  <c r="Z30" i="41"/>
  <c r="V30" i="41"/>
  <c r="U30" i="41"/>
  <c r="AO30" i="41" s="1"/>
  <c r="R30" i="41"/>
  <c r="AL30" i="41" s="1"/>
  <c r="P30" i="41"/>
  <c r="O30" i="41"/>
  <c r="Q30" i="41" s="1"/>
  <c r="AK30" i="41" s="1"/>
  <c r="F30" i="41"/>
  <c r="AH29" i="41"/>
  <c r="AG29" i="41"/>
  <c r="AF29" i="41"/>
  <c r="AE29" i="41"/>
  <c r="AD29" i="41"/>
  <c r="AB29" i="41"/>
  <c r="AA29" i="41"/>
  <c r="Z29" i="41"/>
  <c r="V29" i="41"/>
  <c r="U29" i="41"/>
  <c r="AO29" i="41" s="1"/>
  <c r="R29" i="41"/>
  <c r="AL29" i="41" s="1"/>
  <c r="P29" i="41"/>
  <c r="O29" i="41"/>
  <c r="Q29" i="41" s="1"/>
  <c r="AK29" i="41" s="1"/>
  <c r="F29" i="41"/>
  <c r="AH28" i="41"/>
  <c r="AG28" i="41"/>
  <c r="AF28" i="41"/>
  <c r="AE28" i="41"/>
  <c r="AD28" i="41"/>
  <c r="AB28" i="41"/>
  <c r="AA28" i="41"/>
  <c r="Z28" i="41"/>
  <c r="U28" i="41"/>
  <c r="AO28" i="41" s="1"/>
  <c r="R28" i="41"/>
  <c r="AL28" i="41" s="1"/>
  <c r="P28" i="41"/>
  <c r="O28" i="41"/>
  <c r="Q28" i="41" s="1"/>
  <c r="AK28" i="41" s="1"/>
  <c r="F28" i="41"/>
  <c r="AH27" i="41"/>
  <c r="AG27" i="41"/>
  <c r="AG8" i="41" s="1"/>
  <c r="AF27" i="41"/>
  <c r="AE27" i="41"/>
  <c r="AD27" i="41"/>
  <c r="AB27" i="41"/>
  <c r="AA27" i="41"/>
  <c r="Z27" i="41"/>
  <c r="U27" i="41"/>
  <c r="AO27" i="41" s="1"/>
  <c r="R27" i="41"/>
  <c r="AL27" i="41" s="1"/>
  <c r="P27" i="41"/>
  <c r="O27" i="41"/>
  <c r="Q27" i="41" s="1"/>
  <c r="AK27" i="41" s="1"/>
  <c r="F27" i="41"/>
  <c r="AH26" i="41"/>
  <c r="AG26" i="41"/>
  <c r="AF26" i="41"/>
  <c r="AE26" i="41"/>
  <c r="AD26" i="41"/>
  <c r="AB26" i="41"/>
  <c r="AA26" i="41"/>
  <c r="Z26" i="41"/>
  <c r="Z2" i="41" s="1"/>
  <c r="U26" i="41"/>
  <c r="AO26" i="41" s="1"/>
  <c r="R26" i="41"/>
  <c r="AL26" i="41" s="1"/>
  <c r="P26" i="41"/>
  <c r="O26" i="41"/>
  <c r="Q26" i="41" s="1"/>
  <c r="AK26" i="41" s="1"/>
  <c r="F26" i="41"/>
  <c r="AH25" i="41"/>
  <c r="AG25" i="41"/>
  <c r="AF25" i="41"/>
  <c r="AE25" i="41"/>
  <c r="AD25" i="41"/>
  <c r="AB25" i="41"/>
  <c r="AA25" i="41"/>
  <c r="Z25" i="41"/>
  <c r="U25" i="41"/>
  <c r="AO25" i="41" s="1"/>
  <c r="R25" i="41"/>
  <c r="AL25" i="41" s="1"/>
  <c r="P25" i="41"/>
  <c r="O25" i="41"/>
  <c r="Q25" i="41" s="1"/>
  <c r="AK25" i="41" s="1"/>
  <c r="F25" i="41"/>
  <c r="AH24" i="41"/>
  <c r="AG24" i="41"/>
  <c r="AF24" i="41"/>
  <c r="AE24" i="41"/>
  <c r="AD24" i="41"/>
  <c r="AB24" i="41"/>
  <c r="AA24" i="41"/>
  <c r="Z24" i="41"/>
  <c r="U24" i="41"/>
  <c r="AO24" i="41" s="1"/>
  <c r="R24" i="41"/>
  <c r="AL24" i="41" s="1"/>
  <c r="P24" i="41"/>
  <c r="O24" i="41"/>
  <c r="Q24" i="41" s="1"/>
  <c r="AK24" i="41" s="1"/>
  <c r="F24" i="41"/>
  <c r="AH23" i="41"/>
  <c r="AG23" i="41"/>
  <c r="AF23" i="41"/>
  <c r="AE23" i="41"/>
  <c r="AD23" i="41"/>
  <c r="AB23" i="41"/>
  <c r="AA23" i="41"/>
  <c r="Z23" i="41"/>
  <c r="U23" i="41"/>
  <c r="AO23" i="41" s="1"/>
  <c r="T23" i="41"/>
  <c r="AN23" i="41" s="1"/>
  <c r="R23" i="41"/>
  <c r="AL23" i="41" s="1"/>
  <c r="P23" i="41"/>
  <c r="Q3" i="41" s="1"/>
  <c r="O23" i="41"/>
  <c r="Q23" i="41" s="1"/>
  <c r="AK23" i="41" s="1"/>
  <c r="F23" i="41"/>
  <c r="AH22" i="41"/>
  <c r="AG22" i="41"/>
  <c r="AF22" i="41"/>
  <c r="AE22" i="41"/>
  <c r="AD22" i="41"/>
  <c r="AB22" i="41"/>
  <c r="AA22" i="41"/>
  <c r="Z22" i="41"/>
  <c r="V22" i="41"/>
  <c r="U22" i="41"/>
  <c r="AO22" i="41" s="1"/>
  <c r="R22" i="41"/>
  <c r="AL22" i="41" s="1"/>
  <c r="P22" i="41"/>
  <c r="AJ22" i="41" s="1"/>
  <c r="O22" i="41"/>
  <c r="Q22" i="41" s="1"/>
  <c r="AK22" i="41" s="1"/>
  <c r="F22" i="41"/>
  <c r="AH21" i="41"/>
  <c r="AG21" i="41"/>
  <c r="AF21" i="41"/>
  <c r="AE21" i="41"/>
  <c r="AD21" i="41"/>
  <c r="AB21" i="41"/>
  <c r="AA21" i="41"/>
  <c r="Z21" i="41"/>
  <c r="U21" i="41"/>
  <c r="AO21" i="41" s="1"/>
  <c r="R21" i="41"/>
  <c r="AL21" i="41" s="1"/>
  <c r="P21" i="41"/>
  <c r="O21" i="41"/>
  <c r="Q21" i="41" s="1"/>
  <c r="AK21" i="41" s="1"/>
  <c r="F21" i="41"/>
  <c r="AH20" i="41"/>
  <c r="AH9" i="41" s="1"/>
  <c r="AG20" i="41"/>
  <c r="AF20" i="41"/>
  <c r="AE20" i="41"/>
  <c r="AD20" i="41"/>
  <c r="AD9" i="41" s="1"/>
  <c r="AB20" i="41"/>
  <c r="AA20" i="41"/>
  <c r="Z20" i="41"/>
  <c r="U20" i="41"/>
  <c r="AO20" i="41" s="1"/>
  <c r="R20" i="41"/>
  <c r="AL20" i="41" s="1"/>
  <c r="P20" i="41"/>
  <c r="AJ20" i="41" s="1"/>
  <c r="O20" i="41"/>
  <c r="Q20" i="41" s="1"/>
  <c r="AK20" i="41" s="1"/>
  <c r="F20" i="41"/>
  <c r="AJ19" i="41"/>
  <c r="AH19" i="41"/>
  <c r="AG19" i="41"/>
  <c r="AF19" i="41"/>
  <c r="AE19" i="41"/>
  <c r="AD19" i="41"/>
  <c r="AB19" i="41"/>
  <c r="AA19" i="41"/>
  <c r="Z19" i="41"/>
  <c r="U19" i="41"/>
  <c r="AO19" i="41" s="1"/>
  <c r="R19" i="41"/>
  <c r="AL19" i="41" s="1"/>
  <c r="P19" i="41"/>
  <c r="O19" i="41"/>
  <c r="Q19" i="41" s="1"/>
  <c r="AK19" i="41" s="1"/>
  <c r="F19" i="41"/>
  <c r="AH18" i="41"/>
  <c r="AG18" i="41"/>
  <c r="AF18" i="41"/>
  <c r="AE18" i="41"/>
  <c r="AD18" i="41"/>
  <c r="AB18" i="41"/>
  <c r="AA18" i="41"/>
  <c r="Z18" i="41"/>
  <c r="U18" i="41"/>
  <c r="AO18" i="41" s="1"/>
  <c r="R18" i="41"/>
  <c r="AL18" i="41" s="1"/>
  <c r="P18" i="41"/>
  <c r="AJ18" i="41" s="1"/>
  <c r="O18" i="41"/>
  <c r="Q18" i="41" s="1"/>
  <c r="AK18" i="41" s="1"/>
  <c r="F18" i="41"/>
  <c r="AH17" i="41"/>
  <c r="AG17" i="41"/>
  <c r="AF17" i="41"/>
  <c r="AE17" i="41"/>
  <c r="AD17" i="41"/>
  <c r="AB17" i="41"/>
  <c r="AA17" i="41"/>
  <c r="Z17" i="41"/>
  <c r="G4" i="41" s="1"/>
  <c r="H4" i="41" s="1"/>
  <c r="U17" i="41"/>
  <c r="AO17" i="41" s="1"/>
  <c r="R17" i="41"/>
  <c r="AL17" i="41" s="1"/>
  <c r="P17" i="41"/>
  <c r="S17" i="41" s="1"/>
  <c r="AM17" i="41" s="1"/>
  <c r="O17" i="41"/>
  <c r="Q17" i="41" s="1"/>
  <c r="AK17" i="41" s="1"/>
  <c r="F17" i="41"/>
  <c r="AH16" i="41"/>
  <c r="AG16" i="41"/>
  <c r="AF16" i="41"/>
  <c r="AE16" i="41"/>
  <c r="AD16" i="41"/>
  <c r="AB16" i="41"/>
  <c r="AA16" i="41"/>
  <c r="Z16" i="41"/>
  <c r="U16" i="41"/>
  <c r="AO16" i="41" s="1"/>
  <c r="T16" i="41"/>
  <c r="AN16" i="41" s="1"/>
  <c r="R16" i="41"/>
  <c r="AL16" i="41" s="1"/>
  <c r="P16" i="41"/>
  <c r="AJ16" i="41" s="1"/>
  <c r="O16" i="41"/>
  <c r="F16" i="41"/>
  <c r="AH15" i="41"/>
  <c r="AG15" i="41"/>
  <c r="AF15" i="41"/>
  <c r="AF2" i="41" s="1"/>
  <c r="AE15" i="41"/>
  <c r="AD15" i="41"/>
  <c r="AB15" i="41"/>
  <c r="AA15" i="41"/>
  <c r="Z15" i="41"/>
  <c r="U15" i="41"/>
  <c r="AO15" i="41" s="1"/>
  <c r="T15" i="41"/>
  <c r="AN15" i="41" s="1"/>
  <c r="R15" i="41"/>
  <c r="AL15" i="41" s="1"/>
  <c r="P15" i="41"/>
  <c r="O15" i="41"/>
  <c r="Q15" i="41" s="1"/>
  <c r="AK15" i="41" s="1"/>
  <c r="F15" i="41"/>
  <c r="AH14" i="41"/>
  <c r="AG14" i="41"/>
  <c r="AF14" i="41"/>
  <c r="AE14" i="41"/>
  <c r="AD14" i="41"/>
  <c r="AB14" i="41"/>
  <c r="AA14" i="41"/>
  <c r="Z14" i="41"/>
  <c r="V14" i="41"/>
  <c r="U14" i="41"/>
  <c r="AO14" i="41" s="1"/>
  <c r="R14" i="41"/>
  <c r="AL14" i="41" s="1"/>
  <c r="P14" i="41"/>
  <c r="AJ14" i="41" s="1"/>
  <c r="O14" i="41"/>
  <c r="Q14" i="41" s="1"/>
  <c r="AK14" i="41" s="1"/>
  <c r="F14" i="41"/>
  <c r="L13" i="41"/>
  <c r="O1" i="41" s="1"/>
  <c r="K13" i="41"/>
  <c r="N1" i="41" s="1"/>
  <c r="J13" i="41"/>
  <c r="I13" i="41"/>
  <c r="H13" i="41"/>
  <c r="E13" i="41"/>
  <c r="N9" i="41"/>
  <c r="M9" i="41"/>
  <c r="K9" i="41"/>
  <c r="J9" i="41"/>
  <c r="F9" i="41"/>
  <c r="B9" i="41"/>
  <c r="V8" i="41"/>
  <c r="O8" i="41"/>
  <c r="N8" i="41"/>
  <c r="M8" i="41"/>
  <c r="J8" i="41"/>
  <c r="F8" i="41"/>
  <c r="B8" i="41"/>
  <c r="AH7" i="41"/>
  <c r="AF7" i="41"/>
  <c r="Z7" i="41"/>
  <c r="Q7" i="41"/>
  <c r="P7" i="41"/>
  <c r="O7" i="41"/>
  <c r="J7" i="41"/>
  <c r="G7" i="41"/>
  <c r="H7" i="41" s="1"/>
  <c r="B7" i="41"/>
  <c r="V7" i="41" s="1"/>
  <c r="AH6" i="41"/>
  <c r="AE6" i="41"/>
  <c r="AA6" i="41"/>
  <c r="J6" i="41"/>
  <c r="B6" i="41"/>
  <c r="S6" i="41" s="1"/>
  <c r="N5" i="41"/>
  <c r="M5" i="41"/>
  <c r="K5" i="41"/>
  <c r="J5" i="41"/>
  <c r="F5" i="41"/>
  <c r="B5" i="41"/>
  <c r="AB4" i="41"/>
  <c r="O4" i="41"/>
  <c r="N4" i="41"/>
  <c r="M4" i="41"/>
  <c r="J4" i="41"/>
  <c r="F4" i="41"/>
  <c r="B4" i="41"/>
  <c r="Z3" i="41"/>
  <c r="P3" i="41"/>
  <c r="O3" i="41"/>
  <c r="J3" i="41"/>
  <c r="I3" i="41"/>
  <c r="G3" i="41"/>
  <c r="H3" i="41" s="1"/>
  <c r="B3" i="41"/>
  <c r="AE2" i="41"/>
  <c r="AD2" i="41"/>
  <c r="J2" i="41"/>
  <c r="B2" i="41"/>
  <c r="M1" i="41"/>
  <c r="L1" i="41"/>
  <c r="K1" i="41"/>
  <c r="AO92" i="40"/>
  <c r="AH92" i="40"/>
  <c r="AG92" i="40"/>
  <c r="AF92" i="40"/>
  <c r="AE92" i="40"/>
  <c r="AD92" i="40"/>
  <c r="AB92" i="40"/>
  <c r="AA92" i="40"/>
  <c r="Z92" i="40"/>
  <c r="U92" i="40"/>
  <c r="R92" i="40"/>
  <c r="AL92" i="40" s="1"/>
  <c r="P92" i="40"/>
  <c r="AJ92" i="40" s="1"/>
  <c r="O92" i="40"/>
  <c r="T92" i="40" s="1"/>
  <c r="AN92" i="40" s="1"/>
  <c r="F92" i="40"/>
  <c r="AO91" i="40"/>
  <c r="AH91" i="40"/>
  <c r="AG91" i="40"/>
  <c r="AF91" i="40"/>
  <c r="AE91" i="40"/>
  <c r="AD91" i="40"/>
  <c r="AB91" i="40"/>
  <c r="AA91" i="40"/>
  <c r="Z91" i="40"/>
  <c r="U91" i="40"/>
  <c r="R91" i="40"/>
  <c r="AL91" i="40" s="1"/>
  <c r="P91" i="40"/>
  <c r="AJ91" i="40" s="1"/>
  <c r="O91" i="40"/>
  <c r="T91" i="40" s="1"/>
  <c r="AN91" i="40" s="1"/>
  <c r="F91" i="40"/>
  <c r="AH90" i="40"/>
  <c r="AG90" i="40"/>
  <c r="AF90" i="40"/>
  <c r="AE90" i="40"/>
  <c r="AD90" i="40"/>
  <c r="AB90" i="40"/>
  <c r="AA90" i="40"/>
  <c r="Z90" i="40"/>
  <c r="U90" i="40"/>
  <c r="AO90" i="40" s="1"/>
  <c r="R90" i="40"/>
  <c r="AL90" i="40" s="1"/>
  <c r="P90" i="40"/>
  <c r="AJ90" i="40" s="1"/>
  <c r="O90" i="40"/>
  <c r="T90" i="40" s="1"/>
  <c r="AN90" i="40" s="1"/>
  <c r="F90" i="40"/>
  <c r="AH89" i="40"/>
  <c r="AG89" i="40"/>
  <c r="AF89" i="40"/>
  <c r="AE89" i="40"/>
  <c r="AD89" i="40"/>
  <c r="AB89" i="40"/>
  <c r="AA89" i="40"/>
  <c r="Z89" i="40"/>
  <c r="V89" i="40"/>
  <c r="U89" i="40"/>
  <c r="AO89" i="40" s="1"/>
  <c r="R89" i="40"/>
  <c r="AL89" i="40" s="1"/>
  <c r="P89" i="40"/>
  <c r="AJ89" i="40" s="1"/>
  <c r="O89" i="40"/>
  <c r="T89" i="40" s="1"/>
  <c r="AN89" i="40" s="1"/>
  <c r="F89" i="40"/>
  <c r="AH88" i="40"/>
  <c r="AG88" i="40"/>
  <c r="AF88" i="40"/>
  <c r="AE88" i="40"/>
  <c r="AD88" i="40"/>
  <c r="AB88" i="40"/>
  <c r="AA88" i="40"/>
  <c r="Z88" i="40"/>
  <c r="U88" i="40"/>
  <c r="AO88" i="40" s="1"/>
  <c r="R88" i="40"/>
  <c r="AL88" i="40" s="1"/>
  <c r="P88" i="40"/>
  <c r="AJ88" i="40" s="1"/>
  <c r="O88" i="40"/>
  <c r="T88" i="40" s="1"/>
  <c r="AN88" i="40" s="1"/>
  <c r="F88" i="40"/>
  <c r="AH87" i="40"/>
  <c r="AG87" i="40"/>
  <c r="AF87" i="40"/>
  <c r="AE87" i="40"/>
  <c r="AD87" i="40"/>
  <c r="AB87" i="40"/>
  <c r="AA87" i="40"/>
  <c r="Z87" i="40"/>
  <c r="U87" i="40"/>
  <c r="AO87" i="40" s="1"/>
  <c r="R87" i="40"/>
  <c r="AL87" i="40" s="1"/>
  <c r="P87" i="40"/>
  <c r="AJ87" i="40" s="1"/>
  <c r="O87" i="40"/>
  <c r="T87" i="40" s="1"/>
  <c r="AN87" i="40" s="1"/>
  <c r="F87" i="40"/>
  <c r="AH86" i="40"/>
  <c r="AG86" i="40"/>
  <c r="AF86" i="40"/>
  <c r="AE86" i="40"/>
  <c r="AD86" i="40"/>
  <c r="AB86" i="40"/>
  <c r="AA86" i="40"/>
  <c r="Z86" i="40"/>
  <c r="U86" i="40"/>
  <c r="AO86" i="40" s="1"/>
  <c r="R86" i="40"/>
  <c r="AL86" i="40" s="1"/>
  <c r="P86" i="40"/>
  <c r="AJ86" i="40" s="1"/>
  <c r="O86" i="40"/>
  <c r="T86" i="40" s="1"/>
  <c r="AN86" i="40" s="1"/>
  <c r="F86" i="40"/>
  <c r="AH85" i="40"/>
  <c r="AG85" i="40"/>
  <c r="AF85" i="40"/>
  <c r="AE85" i="40"/>
  <c r="AD85" i="40"/>
  <c r="AB85" i="40"/>
  <c r="AA85" i="40"/>
  <c r="Z85" i="40"/>
  <c r="U85" i="40"/>
  <c r="AO85" i="40" s="1"/>
  <c r="R85" i="40"/>
  <c r="AL85" i="40" s="1"/>
  <c r="P85" i="40"/>
  <c r="AJ85" i="40" s="1"/>
  <c r="O85" i="40"/>
  <c r="T85" i="40" s="1"/>
  <c r="AN85" i="40" s="1"/>
  <c r="F85" i="40"/>
  <c r="AH84" i="40"/>
  <c r="AG84" i="40"/>
  <c r="AF84" i="40"/>
  <c r="AE84" i="40"/>
  <c r="AD84" i="40"/>
  <c r="AB84" i="40"/>
  <c r="AA84" i="40"/>
  <c r="Z84" i="40"/>
  <c r="U84" i="40"/>
  <c r="AO84" i="40" s="1"/>
  <c r="R84" i="40"/>
  <c r="AL84" i="40" s="1"/>
  <c r="P84" i="40"/>
  <c r="AJ84" i="40" s="1"/>
  <c r="O84" i="40"/>
  <c r="T84" i="40" s="1"/>
  <c r="AN84" i="40" s="1"/>
  <c r="F84" i="40"/>
  <c r="AH83" i="40"/>
  <c r="AG83" i="40"/>
  <c r="AF83" i="40"/>
  <c r="AE83" i="40"/>
  <c r="AD83" i="40"/>
  <c r="AB83" i="40"/>
  <c r="AA83" i="40"/>
  <c r="Z83" i="40"/>
  <c r="U83" i="40"/>
  <c r="AO83" i="40" s="1"/>
  <c r="R83" i="40"/>
  <c r="AL83" i="40" s="1"/>
  <c r="P83" i="40"/>
  <c r="AJ83" i="40" s="1"/>
  <c r="O83" i="40"/>
  <c r="T83" i="40" s="1"/>
  <c r="AN83" i="40" s="1"/>
  <c r="F83" i="40"/>
  <c r="AH82" i="40"/>
  <c r="AG82" i="40"/>
  <c r="AF82" i="40"/>
  <c r="AE82" i="40"/>
  <c r="AD82" i="40"/>
  <c r="AB82" i="40"/>
  <c r="AA82" i="40"/>
  <c r="Z82" i="40"/>
  <c r="U82" i="40"/>
  <c r="AO82" i="40" s="1"/>
  <c r="R82" i="40"/>
  <c r="AL82" i="40" s="1"/>
  <c r="P82" i="40"/>
  <c r="AJ82" i="40" s="1"/>
  <c r="O82" i="40"/>
  <c r="T82" i="40" s="1"/>
  <c r="AN82" i="40" s="1"/>
  <c r="F82" i="40"/>
  <c r="AH81" i="40"/>
  <c r="AG81" i="40"/>
  <c r="AF81" i="40"/>
  <c r="AE81" i="40"/>
  <c r="AD81" i="40"/>
  <c r="AB81" i="40"/>
  <c r="AA81" i="40"/>
  <c r="Z81" i="40"/>
  <c r="U81" i="40"/>
  <c r="AO81" i="40" s="1"/>
  <c r="R81" i="40"/>
  <c r="AL81" i="40" s="1"/>
  <c r="P81" i="40"/>
  <c r="AJ81" i="40" s="1"/>
  <c r="O81" i="40"/>
  <c r="T81" i="40" s="1"/>
  <c r="AN81" i="40" s="1"/>
  <c r="F81" i="40"/>
  <c r="AH80" i="40"/>
  <c r="AG80" i="40"/>
  <c r="AF80" i="40"/>
  <c r="AE80" i="40"/>
  <c r="AD80" i="40"/>
  <c r="AB80" i="40"/>
  <c r="AA80" i="40"/>
  <c r="Z80" i="40"/>
  <c r="U80" i="40"/>
  <c r="AO80" i="40" s="1"/>
  <c r="R80" i="40"/>
  <c r="AL80" i="40" s="1"/>
  <c r="P80" i="40"/>
  <c r="AJ80" i="40" s="1"/>
  <c r="O80" i="40"/>
  <c r="T80" i="40" s="1"/>
  <c r="AN80" i="40" s="1"/>
  <c r="F80" i="40"/>
  <c r="AH79" i="40"/>
  <c r="AG79" i="40"/>
  <c r="AF79" i="40"/>
  <c r="AE79" i="40"/>
  <c r="AD79" i="40"/>
  <c r="AB79" i="40"/>
  <c r="AA79" i="40"/>
  <c r="Z79" i="40"/>
  <c r="U79" i="40"/>
  <c r="AO79" i="40" s="1"/>
  <c r="R79" i="40"/>
  <c r="AL79" i="40" s="1"/>
  <c r="P79" i="40"/>
  <c r="AJ79" i="40" s="1"/>
  <c r="O79" i="40"/>
  <c r="T79" i="40" s="1"/>
  <c r="AN79" i="40" s="1"/>
  <c r="F79" i="40"/>
  <c r="AH78" i="40"/>
  <c r="AG78" i="40"/>
  <c r="AF78" i="40"/>
  <c r="AE78" i="40"/>
  <c r="AD78" i="40"/>
  <c r="AB78" i="40"/>
  <c r="AA78" i="40"/>
  <c r="Z78" i="40"/>
  <c r="U78" i="40"/>
  <c r="AO78" i="40" s="1"/>
  <c r="R78" i="40"/>
  <c r="AL78" i="40" s="1"/>
  <c r="P78" i="40"/>
  <c r="AJ78" i="40" s="1"/>
  <c r="O78" i="40"/>
  <c r="T78" i="40" s="1"/>
  <c r="AN78" i="40" s="1"/>
  <c r="F78" i="40"/>
  <c r="AH77" i="40"/>
  <c r="AG77" i="40"/>
  <c r="AF77" i="40"/>
  <c r="AE77" i="40"/>
  <c r="AD77" i="40"/>
  <c r="AB77" i="40"/>
  <c r="AA77" i="40"/>
  <c r="Z77" i="40"/>
  <c r="U77" i="40"/>
  <c r="AO77" i="40" s="1"/>
  <c r="R77" i="40"/>
  <c r="AL77" i="40" s="1"/>
  <c r="P77" i="40"/>
  <c r="AJ77" i="40" s="1"/>
  <c r="O77" i="40"/>
  <c r="T77" i="40" s="1"/>
  <c r="AN77" i="40" s="1"/>
  <c r="F77" i="40"/>
  <c r="AH76" i="40"/>
  <c r="AG76" i="40"/>
  <c r="AF76" i="40"/>
  <c r="AE76" i="40"/>
  <c r="AD76" i="40"/>
  <c r="AB76" i="40"/>
  <c r="AA76" i="40"/>
  <c r="Z76" i="40"/>
  <c r="U76" i="40"/>
  <c r="AO76" i="40" s="1"/>
  <c r="R76" i="40"/>
  <c r="AL76" i="40" s="1"/>
  <c r="P76" i="40"/>
  <c r="O76" i="40"/>
  <c r="T76" i="40" s="1"/>
  <c r="AN76" i="40" s="1"/>
  <c r="F76" i="40"/>
  <c r="AH75" i="40"/>
  <c r="AG75" i="40"/>
  <c r="AF75" i="40"/>
  <c r="AE75" i="40"/>
  <c r="AD75" i="40"/>
  <c r="AB75" i="40"/>
  <c r="AA75" i="40"/>
  <c r="Z75" i="40"/>
  <c r="U75" i="40"/>
  <c r="AO75" i="40" s="1"/>
  <c r="R75" i="40"/>
  <c r="AL75" i="40" s="1"/>
  <c r="P75" i="40"/>
  <c r="O75" i="40"/>
  <c r="T75" i="40" s="1"/>
  <c r="AN75" i="40" s="1"/>
  <c r="F75" i="40"/>
  <c r="AH74" i="40"/>
  <c r="AG74" i="40"/>
  <c r="AF74" i="40"/>
  <c r="AE74" i="40"/>
  <c r="AD74" i="40"/>
  <c r="AB74" i="40"/>
  <c r="AA74" i="40"/>
  <c r="Z74" i="40"/>
  <c r="U74" i="40"/>
  <c r="AO74" i="40" s="1"/>
  <c r="R74" i="40"/>
  <c r="AL74" i="40" s="1"/>
  <c r="P74" i="40"/>
  <c r="O74" i="40"/>
  <c r="T74" i="40" s="1"/>
  <c r="AN74" i="40" s="1"/>
  <c r="F74" i="40"/>
  <c r="AH73" i="40"/>
  <c r="AG73" i="40"/>
  <c r="AF73" i="40"/>
  <c r="AE73" i="40"/>
  <c r="AD73" i="40"/>
  <c r="AB73" i="40"/>
  <c r="AA73" i="40"/>
  <c r="Z73" i="40"/>
  <c r="U73" i="40"/>
  <c r="AO73" i="40" s="1"/>
  <c r="R73" i="40"/>
  <c r="AL73" i="40" s="1"/>
  <c r="P73" i="40"/>
  <c r="O73" i="40"/>
  <c r="T73" i="40" s="1"/>
  <c r="AN73" i="40" s="1"/>
  <c r="F73" i="40"/>
  <c r="AH72" i="40"/>
  <c r="AG72" i="40"/>
  <c r="AF72" i="40"/>
  <c r="AE72" i="40"/>
  <c r="AD72" i="40"/>
  <c r="AB72" i="40"/>
  <c r="AA72" i="40"/>
  <c r="Z72" i="40"/>
  <c r="U72" i="40"/>
  <c r="AO72" i="40" s="1"/>
  <c r="R72" i="40"/>
  <c r="AL72" i="40" s="1"/>
  <c r="P72" i="40"/>
  <c r="O72" i="40"/>
  <c r="T72" i="40" s="1"/>
  <c r="AN72" i="40" s="1"/>
  <c r="F72" i="40"/>
  <c r="AH71" i="40"/>
  <c r="AG71" i="40"/>
  <c r="AF71" i="40"/>
  <c r="AE71" i="40"/>
  <c r="AD71" i="40"/>
  <c r="AB71" i="40"/>
  <c r="AA71" i="40"/>
  <c r="Z71" i="40"/>
  <c r="U71" i="40"/>
  <c r="AO71" i="40" s="1"/>
  <c r="R71" i="40"/>
  <c r="AL71" i="40" s="1"/>
  <c r="Q71" i="40"/>
  <c r="AK71" i="40" s="1"/>
  <c r="P71" i="40"/>
  <c r="O71" i="40"/>
  <c r="T71" i="40" s="1"/>
  <c r="AN71" i="40" s="1"/>
  <c r="F71" i="40"/>
  <c r="AH70" i="40"/>
  <c r="AG70" i="40"/>
  <c r="AF70" i="40"/>
  <c r="AE70" i="40"/>
  <c r="AD70" i="40"/>
  <c r="AB70" i="40"/>
  <c r="AA70" i="40"/>
  <c r="Z70" i="40"/>
  <c r="U70" i="40"/>
  <c r="AO70" i="40" s="1"/>
  <c r="R70" i="40"/>
  <c r="AL70" i="40" s="1"/>
  <c r="Q70" i="40"/>
  <c r="AK70" i="40" s="1"/>
  <c r="P70" i="40"/>
  <c r="O70" i="40"/>
  <c r="T70" i="40" s="1"/>
  <c r="AN70" i="40" s="1"/>
  <c r="F70" i="40"/>
  <c r="AH69" i="40"/>
  <c r="AG69" i="40"/>
  <c r="AF69" i="40"/>
  <c r="AE69" i="40"/>
  <c r="AD69" i="40"/>
  <c r="AB69" i="40"/>
  <c r="AA69" i="40"/>
  <c r="Z69" i="40"/>
  <c r="U69" i="40"/>
  <c r="AO69" i="40" s="1"/>
  <c r="R69" i="40"/>
  <c r="AL69" i="40" s="1"/>
  <c r="P69" i="40"/>
  <c r="O69" i="40"/>
  <c r="T69" i="40" s="1"/>
  <c r="AN69" i="40" s="1"/>
  <c r="F69" i="40"/>
  <c r="AH68" i="40"/>
  <c r="AG68" i="40"/>
  <c r="AF68" i="40"/>
  <c r="AE68" i="40"/>
  <c r="AD68" i="40"/>
  <c r="AB68" i="40"/>
  <c r="AA68" i="40"/>
  <c r="Z68" i="40"/>
  <c r="U68" i="40"/>
  <c r="AO68" i="40" s="1"/>
  <c r="R68" i="40"/>
  <c r="AL68" i="40" s="1"/>
  <c r="P68" i="40"/>
  <c r="O68" i="40"/>
  <c r="T68" i="40" s="1"/>
  <c r="AN68" i="40" s="1"/>
  <c r="F68" i="40"/>
  <c r="AH67" i="40"/>
  <c r="AG67" i="40"/>
  <c r="AF67" i="40"/>
  <c r="AE67" i="40"/>
  <c r="AD67" i="40"/>
  <c r="AB67" i="40"/>
  <c r="AA67" i="40"/>
  <c r="Z67" i="40"/>
  <c r="U67" i="40"/>
  <c r="AO67" i="40" s="1"/>
  <c r="R67" i="40"/>
  <c r="AL67" i="40" s="1"/>
  <c r="P67" i="40"/>
  <c r="O67" i="40"/>
  <c r="T67" i="40" s="1"/>
  <c r="AN67" i="40" s="1"/>
  <c r="F67" i="40"/>
  <c r="AH66" i="40"/>
  <c r="AG66" i="40"/>
  <c r="AF66" i="40"/>
  <c r="AE66" i="40"/>
  <c r="AD66" i="40"/>
  <c r="AB66" i="40"/>
  <c r="AA66" i="40"/>
  <c r="Z66" i="40"/>
  <c r="U66" i="40"/>
  <c r="AO66" i="40" s="1"/>
  <c r="R66" i="40"/>
  <c r="AL66" i="40" s="1"/>
  <c r="P66" i="40"/>
  <c r="O66" i="40"/>
  <c r="AI66" i="40" s="1"/>
  <c r="F66" i="40"/>
  <c r="AH65" i="40"/>
  <c r="AG65" i="40"/>
  <c r="AF65" i="40"/>
  <c r="AE65" i="40"/>
  <c r="AD65" i="40"/>
  <c r="AB65" i="40"/>
  <c r="AA65" i="40"/>
  <c r="Z65" i="40"/>
  <c r="U65" i="40"/>
  <c r="AO65" i="40" s="1"/>
  <c r="R65" i="40"/>
  <c r="AL65" i="40" s="1"/>
  <c r="P65" i="40"/>
  <c r="O65" i="40"/>
  <c r="AI65" i="40" s="1"/>
  <c r="F65" i="40"/>
  <c r="AH64" i="40"/>
  <c r="AG64" i="40"/>
  <c r="AF64" i="40"/>
  <c r="AE64" i="40"/>
  <c r="AD64" i="40"/>
  <c r="AB64" i="40"/>
  <c r="AA64" i="40"/>
  <c r="Z64" i="40"/>
  <c r="U64" i="40"/>
  <c r="AO64" i="40" s="1"/>
  <c r="R64" i="40"/>
  <c r="AL64" i="40" s="1"/>
  <c r="P64" i="40"/>
  <c r="O64" i="40"/>
  <c r="AI64" i="40" s="1"/>
  <c r="F64" i="40"/>
  <c r="AH63" i="40"/>
  <c r="AG63" i="40"/>
  <c r="AF63" i="40"/>
  <c r="AE63" i="40"/>
  <c r="AD63" i="40"/>
  <c r="AB63" i="40"/>
  <c r="AA63" i="40"/>
  <c r="Z63" i="40"/>
  <c r="U63" i="40"/>
  <c r="AO63" i="40" s="1"/>
  <c r="R63" i="40"/>
  <c r="AL63" i="40" s="1"/>
  <c r="P63" i="40"/>
  <c r="O63" i="40"/>
  <c r="AI63" i="40" s="1"/>
  <c r="F63" i="40"/>
  <c r="AH62" i="40"/>
  <c r="AG62" i="40"/>
  <c r="AF62" i="40"/>
  <c r="AE62" i="40"/>
  <c r="AD62" i="40"/>
  <c r="AB62" i="40"/>
  <c r="AA62" i="40"/>
  <c r="Z62" i="40"/>
  <c r="U62" i="40"/>
  <c r="AO62" i="40" s="1"/>
  <c r="R62" i="40"/>
  <c r="AL62" i="40" s="1"/>
  <c r="P62" i="40"/>
  <c r="O62" i="40"/>
  <c r="AI62" i="40" s="1"/>
  <c r="F62" i="40"/>
  <c r="AO61" i="40"/>
  <c r="AH61" i="40"/>
  <c r="AG61" i="40"/>
  <c r="AF61" i="40"/>
  <c r="AE61" i="40"/>
  <c r="AD61" i="40"/>
  <c r="AB61" i="40"/>
  <c r="AA61" i="40"/>
  <c r="Z61" i="40"/>
  <c r="U61" i="40"/>
  <c r="R61" i="40"/>
  <c r="AL61" i="40" s="1"/>
  <c r="P61" i="40"/>
  <c r="O61" i="40"/>
  <c r="AI61" i="40" s="1"/>
  <c r="F61" i="40"/>
  <c r="AH60" i="40"/>
  <c r="AG60" i="40"/>
  <c r="AF60" i="40"/>
  <c r="AE60" i="40"/>
  <c r="AD60" i="40"/>
  <c r="AB60" i="40"/>
  <c r="AA60" i="40"/>
  <c r="Z60" i="40"/>
  <c r="U60" i="40"/>
  <c r="AO60" i="40" s="1"/>
  <c r="R60" i="40"/>
  <c r="AL60" i="40" s="1"/>
  <c r="P60" i="40"/>
  <c r="O60" i="40"/>
  <c r="AI60" i="40" s="1"/>
  <c r="F60" i="40"/>
  <c r="AH59" i="40"/>
  <c r="AG59" i="40"/>
  <c r="AF59" i="40"/>
  <c r="AE59" i="40"/>
  <c r="AD59" i="40"/>
  <c r="AB59" i="40"/>
  <c r="AA59" i="40"/>
  <c r="Z59" i="40"/>
  <c r="U59" i="40"/>
  <c r="AO59" i="40" s="1"/>
  <c r="R59" i="40"/>
  <c r="AL59" i="40" s="1"/>
  <c r="P59" i="40"/>
  <c r="O59" i="40"/>
  <c r="AI59" i="40" s="1"/>
  <c r="F59" i="40"/>
  <c r="AH58" i="40"/>
  <c r="AG58" i="40"/>
  <c r="AF58" i="40"/>
  <c r="AE58" i="40"/>
  <c r="AD58" i="40"/>
  <c r="AB58" i="40"/>
  <c r="AA58" i="40"/>
  <c r="Z58" i="40"/>
  <c r="U58" i="40"/>
  <c r="AO58" i="40" s="1"/>
  <c r="R58" i="40"/>
  <c r="AL58" i="40" s="1"/>
  <c r="P58" i="40"/>
  <c r="O58" i="40"/>
  <c r="AI58" i="40" s="1"/>
  <c r="F58" i="40"/>
  <c r="AH57" i="40"/>
  <c r="AG57" i="40"/>
  <c r="AF57" i="40"/>
  <c r="AE57" i="40"/>
  <c r="AD57" i="40"/>
  <c r="AB57" i="40"/>
  <c r="AA57" i="40"/>
  <c r="Z57" i="40"/>
  <c r="U57" i="40"/>
  <c r="AO57" i="40" s="1"/>
  <c r="R57" i="40"/>
  <c r="AL57" i="40" s="1"/>
  <c r="P57" i="40"/>
  <c r="O57" i="40"/>
  <c r="AI57" i="40" s="1"/>
  <c r="F57" i="40"/>
  <c r="AH56" i="40"/>
  <c r="AG56" i="40"/>
  <c r="AF56" i="40"/>
  <c r="AE56" i="40"/>
  <c r="AD56" i="40"/>
  <c r="AB56" i="40"/>
  <c r="AA56" i="40"/>
  <c r="Z56" i="40"/>
  <c r="U56" i="40"/>
  <c r="AO56" i="40" s="1"/>
  <c r="R56" i="40"/>
  <c r="AL56" i="40" s="1"/>
  <c r="P56" i="40"/>
  <c r="AJ56" i="40" s="1"/>
  <c r="O56" i="40"/>
  <c r="AI56" i="40" s="1"/>
  <c r="F56" i="40"/>
  <c r="AH55" i="40"/>
  <c r="AG55" i="40"/>
  <c r="AF55" i="40"/>
  <c r="AE55" i="40"/>
  <c r="AD55" i="40"/>
  <c r="AB55" i="40"/>
  <c r="AA55" i="40"/>
  <c r="Z55" i="40"/>
  <c r="Z9" i="40" s="1"/>
  <c r="U55" i="40"/>
  <c r="AO55" i="40" s="1"/>
  <c r="R55" i="40"/>
  <c r="AL55" i="40" s="1"/>
  <c r="P55" i="40"/>
  <c r="O55" i="40"/>
  <c r="AI55" i="40" s="1"/>
  <c r="F55" i="40"/>
  <c r="AH54" i="40"/>
  <c r="AG54" i="40"/>
  <c r="AF54" i="40"/>
  <c r="AE54" i="40"/>
  <c r="AD54" i="40"/>
  <c r="AB54" i="40"/>
  <c r="AA54" i="40"/>
  <c r="Z54" i="40"/>
  <c r="U54" i="40"/>
  <c r="AO54" i="40" s="1"/>
  <c r="T54" i="40"/>
  <c r="AN54" i="40" s="1"/>
  <c r="R54" i="40"/>
  <c r="AL54" i="40" s="1"/>
  <c r="Q54" i="40"/>
  <c r="AK54" i="40" s="1"/>
  <c r="P54" i="40"/>
  <c r="AJ54" i="40" s="1"/>
  <c r="O54" i="40"/>
  <c r="AI54" i="40" s="1"/>
  <c r="F54" i="40"/>
  <c r="AH53" i="40"/>
  <c r="AG53" i="40"/>
  <c r="AF53" i="40"/>
  <c r="AE53" i="40"/>
  <c r="AD53" i="40"/>
  <c r="AB53" i="40"/>
  <c r="AA53" i="40"/>
  <c r="Z53" i="40"/>
  <c r="U53" i="40"/>
  <c r="AO53" i="40" s="1"/>
  <c r="T53" i="40"/>
  <c r="AN53" i="40" s="1"/>
  <c r="R53" i="40"/>
  <c r="Q53" i="40"/>
  <c r="AK53" i="40" s="1"/>
  <c r="P53" i="40"/>
  <c r="AJ53" i="40" s="1"/>
  <c r="O53" i="40"/>
  <c r="AI53" i="40" s="1"/>
  <c r="F53" i="40"/>
  <c r="AH52" i="40"/>
  <c r="AG52" i="40"/>
  <c r="AF52" i="40"/>
  <c r="AE52" i="40"/>
  <c r="AD52" i="40"/>
  <c r="AB52" i="40"/>
  <c r="AA52" i="40"/>
  <c r="Z52" i="40"/>
  <c r="U52" i="40"/>
  <c r="AO52" i="40" s="1"/>
  <c r="T52" i="40"/>
  <c r="AN52" i="40" s="1"/>
  <c r="R52" i="40"/>
  <c r="AL52" i="40" s="1"/>
  <c r="P52" i="40"/>
  <c r="AJ52" i="40" s="1"/>
  <c r="O52" i="40"/>
  <c r="AI52" i="40" s="1"/>
  <c r="F52" i="40"/>
  <c r="AH51" i="40"/>
  <c r="AG51" i="40"/>
  <c r="AF51" i="40"/>
  <c r="AE51" i="40"/>
  <c r="AD51" i="40"/>
  <c r="AB51" i="40"/>
  <c r="AA51" i="40"/>
  <c r="Z51" i="40"/>
  <c r="U51" i="40"/>
  <c r="AO51" i="40" s="1"/>
  <c r="R51" i="40"/>
  <c r="AL51" i="40" s="1"/>
  <c r="P51" i="40"/>
  <c r="AJ51" i="40" s="1"/>
  <c r="O51" i="40"/>
  <c r="AI51" i="40" s="1"/>
  <c r="F51" i="40"/>
  <c r="AH50" i="40"/>
  <c r="AG50" i="40"/>
  <c r="AF50" i="40"/>
  <c r="AE50" i="40"/>
  <c r="AD50" i="40"/>
  <c r="AB50" i="40"/>
  <c r="AB6" i="40" s="1"/>
  <c r="AA50" i="40"/>
  <c r="Z50" i="40"/>
  <c r="G6" i="40" s="1"/>
  <c r="U50" i="40"/>
  <c r="AO50" i="40" s="1"/>
  <c r="R50" i="40"/>
  <c r="AL50" i="40" s="1"/>
  <c r="P50" i="40"/>
  <c r="AJ50" i="40" s="1"/>
  <c r="O50" i="40"/>
  <c r="T50" i="40" s="1"/>
  <c r="AN50" i="40" s="1"/>
  <c r="F50" i="40"/>
  <c r="AH49" i="40"/>
  <c r="AG49" i="40"/>
  <c r="AF49" i="40"/>
  <c r="AE49" i="40"/>
  <c r="AD49" i="40"/>
  <c r="AB49" i="40"/>
  <c r="AA49" i="40"/>
  <c r="Z49" i="40"/>
  <c r="U49" i="40"/>
  <c r="AO49" i="40" s="1"/>
  <c r="R49" i="40"/>
  <c r="AL49" i="40" s="1"/>
  <c r="P49" i="40"/>
  <c r="AJ49" i="40" s="1"/>
  <c r="O49" i="40"/>
  <c r="T49" i="40" s="1"/>
  <c r="AN49" i="40" s="1"/>
  <c r="F49" i="40"/>
  <c r="AO48" i="40"/>
  <c r="AH48" i="40"/>
  <c r="AG48" i="40"/>
  <c r="AF48" i="40"/>
  <c r="AE48" i="40"/>
  <c r="AD48" i="40"/>
  <c r="AB48" i="40"/>
  <c r="AA48" i="40"/>
  <c r="Z48" i="40"/>
  <c r="U48" i="40"/>
  <c r="R48" i="40"/>
  <c r="AL48" i="40" s="1"/>
  <c r="P48" i="40"/>
  <c r="AJ48" i="40" s="1"/>
  <c r="O48" i="40"/>
  <c r="T48" i="40" s="1"/>
  <c r="AN48" i="40" s="1"/>
  <c r="F48" i="40"/>
  <c r="AH47" i="40"/>
  <c r="AG47" i="40"/>
  <c r="AF47" i="40"/>
  <c r="AE47" i="40"/>
  <c r="AD47" i="40"/>
  <c r="AB47" i="40"/>
  <c r="AA47" i="40"/>
  <c r="Z47" i="40"/>
  <c r="U47" i="40"/>
  <c r="AO47" i="40" s="1"/>
  <c r="R47" i="40"/>
  <c r="AL47" i="40" s="1"/>
  <c r="P47" i="40"/>
  <c r="AJ47" i="40" s="1"/>
  <c r="O47" i="40"/>
  <c r="T47" i="40" s="1"/>
  <c r="AN47" i="40" s="1"/>
  <c r="F47" i="40"/>
  <c r="AH46" i="40"/>
  <c r="AG46" i="40"/>
  <c r="AF46" i="40"/>
  <c r="AE46" i="40"/>
  <c r="AD46" i="40"/>
  <c r="AB46" i="40"/>
  <c r="AA46" i="40"/>
  <c r="Z46" i="40"/>
  <c r="U46" i="40"/>
  <c r="AO46" i="40" s="1"/>
  <c r="R46" i="40"/>
  <c r="AL46" i="40" s="1"/>
  <c r="P46" i="40"/>
  <c r="AJ46" i="40" s="1"/>
  <c r="O46" i="40"/>
  <c r="T46" i="40" s="1"/>
  <c r="AN46" i="40" s="1"/>
  <c r="F46" i="40"/>
  <c r="AO45" i="40"/>
  <c r="AH45" i="40"/>
  <c r="AG45" i="40"/>
  <c r="AF45" i="40"/>
  <c r="AE45" i="40"/>
  <c r="AD45" i="40"/>
  <c r="AB45" i="40"/>
  <c r="AA45" i="40"/>
  <c r="Z45" i="40"/>
  <c r="U45" i="40"/>
  <c r="R45" i="40"/>
  <c r="AL45" i="40" s="1"/>
  <c r="P45" i="40"/>
  <c r="AJ45" i="40" s="1"/>
  <c r="O45" i="40"/>
  <c r="T45" i="40" s="1"/>
  <c r="AN45" i="40" s="1"/>
  <c r="F45" i="40"/>
  <c r="AH44" i="40"/>
  <c r="AG44" i="40"/>
  <c r="AF44" i="40"/>
  <c r="AE44" i="40"/>
  <c r="AD44" i="40"/>
  <c r="AB44" i="40"/>
  <c r="AA44" i="40"/>
  <c r="Z44" i="40"/>
  <c r="U44" i="40"/>
  <c r="AO44" i="40" s="1"/>
  <c r="R44" i="40"/>
  <c r="AL44" i="40" s="1"/>
  <c r="P44" i="40"/>
  <c r="AJ44" i="40" s="1"/>
  <c r="O44" i="40"/>
  <c r="T44" i="40" s="1"/>
  <c r="AN44" i="40" s="1"/>
  <c r="F44" i="40"/>
  <c r="AO43" i="40"/>
  <c r="AH43" i="40"/>
  <c r="AG43" i="40"/>
  <c r="AF43" i="40"/>
  <c r="AE43" i="40"/>
  <c r="AD43" i="40"/>
  <c r="AB43" i="40"/>
  <c r="AA43" i="40"/>
  <c r="Z43" i="40"/>
  <c r="U43" i="40"/>
  <c r="R43" i="40"/>
  <c r="AL43" i="40" s="1"/>
  <c r="P43" i="40"/>
  <c r="AJ43" i="40" s="1"/>
  <c r="O43" i="40"/>
  <c r="T43" i="40" s="1"/>
  <c r="AN43" i="40" s="1"/>
  <c r="F43" i="40"/>
  <c r="AH42" i="40"/>
  <c r="AG42" i="40"/>
  <c r="AF42" i="40"/>
  <c r="AE42" i="40"/>
  <c r="AD42" i="40"/>
  <c r="AB42" i="40"/>
  <c r="AA42" i="40"/>
  <c r="Z42" i="40"/>
  <c r="U42" i="40"/>
  <c r="AO42" i="40" s="1"/>
  <c r="R42" i="40"/>
  <c r="AL42" i="40" s="1"/>
  <c r="P42" i="40"/>
  <c r="AJ42" i="40" s="1"/>
  <c r="O42" i="40"/>
  <c r="T42" i="40" s="1"/>
  <c r="AN42" i="40" s="1"/>
  <c r="F42" i="40"/>
  <c r="AH41" i="40"/>
  <c r="AG41" i="40"/>
  <c r="AF41" i="40"/>
  <c r="AE41" i="40"/>
  <c r="AD41" i="40"/>
  <c r="AB41" i="40"/>
  <c r="AA41" i="40"/>
  <c r="Z41" i="40"/>
  <c r="U41" i="40"/>
  <c r="AO41" i="40" s="1"/>
  <c r="R41" i="40"/>
  <c r="AL41" i="40" s="1"/>
  <c r="P41" i="40"/>
  <c r="AJ41" i="40" s="1"/>
  <c r="O41" i="40"/>
  <c r="T41" i="40" s="1"/>
  <c r="AN41" i="40" s="1"/>
  <c r="F41" i="40"/>
  <c r="AH40" i="40"/>
  <c r="AG40" i="40"/>
  <c r="AF40" i="40"/>
  <c r="AE40" i="40"/>
  <c r="AD40" i="40"/>
  <c r="AB40" i="40"/>
  <c r="AA40" i="40"/>
  <c r="Z40" i="40"/>
  <c r="U40" i="40"/>
  <c r="AO40" i="40" s="1"/>
  <c r="R40" i="40"/>
  <c r="AL40" i="40" s="1"/>
  <c r="P40" i="40"/>
  <c r="AJ40" i="40" s="1"/>
  <c r="O40" i="40"/>
  <c r="T40" i="40" s="1"/>
  <c r="AN40" i="40" s="1"/>
  <c r="F40" i="40"/>
  <c r="AH39" i="40"/>
  <c r="AG39" i="40"/>
  <c r="AF39" i="40"/>
  <c r="AE39" i="40"/>
  <c r="AD39" i="40"/>
  <c r="AB39" i="40"/>
  <c r="AA39" i="40"/>
  <c r="Z39" i="40"/>
  <c r="V39" i="40"/>
  <c r="U39" i="40"/>
  <c r="AO39" i="40" s="1"/>
  <c r="R39" i="40"/>
  <c r="AL39" i="40" s="1"/>
  <c r="P39" i="40"/>
  <c r="AJ39" i="40" s="1"/>
  <c r="O39" i="40"/>
  <c r="T39" i="40" s="1"/>
  <c r="AN39" i="40" s="1"/>
  <c r="F39" i="40"/>
  <c r="AH38" i="40"/>
  <c r="AG38" i="40"/>
  <c r="AF38" i="40"/>
  <c r="AE38" i="40"/>
  <c r="AD38" i="40"/>
  <c r="AB38" i="40"/>
  <c r="AA38" i="40"/>
  <c r="Z38" i="40"/>
  <c r="U38" i="40"/>
  <c r="AO38" i="40" s="1"/>
  <c r="R38" i="40"/>
  <c r="AL38" i="40" s="1"/>
  <c r="P38" i="40"/>
  <c r="AJ38" i="40" s="1"/>
  <c r="O38" i="40"/>
  <c r="T38" i="40" s="1"/>
  <c r="AN38" i="40" s="1"/>
  <c r="F38" i="40"/>
  <c r="AH37" i="40"/>
  <c r="AG37" i="40"/>
  <c r="AF37" i="40"/>
  <c r="AE37" i="40"/>
  <c r="AD37" i="40"/>
  <c r="AB37" i="40"/>
  <c r="AA37" i="40"/>
  <c r="Z37" i="40"/>
  <c r="U37" i="40"/>
  <c r="AO37" i="40" s="1"/>
  <c r="R37" i="40"/>
  <c r="AL37" i="40" s="1"/>
  <c r="P37" i="40"/>
  <c r="AJ37" i="40" s="1"/>
  <c r="O37" i="40"/>
  <c r="T37" i="40" s="1"/>
  <c r="AN37" i="40" s="1"/>
  <c r="F37" i="40"/>
  <c r="AH36" i="40"/>
  <c r="AG36" i="40"/>
  <c r="AF36" i="40"/>
  <c r="AE36" i="40"/>
  <c r="AD36" i="40"/>
  <c r="AB36" i="40"/>
  <c r="AA36" i="40"/>
  <c r="Z36" i="40"/>
  <c r="V36" i="40"/>
  <c r="U36" i="40"/>
  <c r="AO36" i="40" s="1"/>
  <c r="R36" i="40"/>
  <c r="AL36" i="40" s="1"/>
  <c r="P36" i="40"/>
  <c r="AJ36" i="40" s="1"/>
  <c r="O36" i="40"/>
  <c r="T36" i="40" s="1"/>
  <c r="AN36" i="40" s="1"/>
  <c r="F36" i="40"/>
  <c r="AH35" i="40"/>
  <c r="AG35" i="40"/>
  <c r="AF35" i="40"/>
  <c r="AE35" i="40"/>
  <c r="AD35" i="40"/>
  <c r="AB35" i="40"/>
  <c r="AA35" i="40"/>
  <c r="Z35" i="40"/>
  <c r="U35" i="40"/>
  <c r="AO35" i="40" s="1"/>
  <c r="R35" i="40"/>
  <c r="AL35" i="40" s="1"/>
  <c r="P35" i="40"/>
  <c r="AJ35" i="40" s="1"/>
  <c r="O35" i="40"/>
  <c r="T35" i="40" s="1"/>
  <c r="AN35" i="40" s="1"/>
  <c r="F35" i="40"/>
  <c r="AH34" i="40"/>
  <c r="AG34" i="40"/>
  <c r="AF34" i="40"/>
  <c r="AE34" i="40"/>
  <c r="AD34" i="40"/>
  <c r="AB34" i="40"/>
  <c r="AA34" i="40"/>
  <c r="Z34" i="40"/>
  <c r="U34" i="40"/>
  <c r="AO34" i="40" s="1"/>
  <c r="R34" i="40"/>
  <c r="AL34" i="40" s="1"/>
  <c r="P34" i="40"/>
  <c r="O34" i="40"/>
  <c r="T34" i="40" s="1"/>
  <c r="AN34" i="40" s="1"/>
  <c r="F34" i="40"/>
  <c r="AH33" i="40"/>
  <c r="AG33" i="40"/>
  <c r="AF33" i="40"/>
  <c r="AF6" i="40" s="1"/>
  <c r="AE33" i="40"/>
  <c r="AD33" i="40"/>
  <c r="AB33" i="40"/>
  <c r="AA33" i="40"/>
  <c r="Z33" i="40"/>
  <c r="U33" i="40"/>
  <c r="AO33" i="40" s="1"/>
  <c r="R33" i="40"/>
  <c r="AL33" i="40" s="1"/>
  <c r="P33" i="40"/>
  <c r="O33" i="40"/>
  <c r="T33" i="40" s="1"/>
  <c r="AN33" i="40" s="1"/>
  <c r="F33" i="40"/>
  <c r="AH32" i="40"/>
  <c r="AG32" i="40"/>
  <c r="AF32" i="40"/>
  <c r="AE32" i="40"/>
  <c r="AD32" i="40"/>
  <c r="AB32" i="40"/>
  <c r="AA32" i="40"/>
  <c r="Z32" i="40"/>
  <c r="U32" i="40"/>
  <c r="AO32" i="40" s="1"/>
  <c r="R32" i="40"/>
  <c r="AL32" i="40" s="1"/>
  <c r="P32" i="40"/>
  <c r="O32" i="40"/>
  <c r="T32" i="40" s="1"/>
  <c r="AN32" i="40" s="1"/>
  <c r="F32" i="40"/>
  <c r="AH31" i="40"/>
  <c r="AG31" i="40"/>
  <c r="AF31" i="40"/>
  <c r="AF5" i="40" s="1"/>
  <c r="AE31" i="40"/>
  <c r="AD31" i="40"/>
  <c r="AB31" i="40"/>
  <c r="AA31" i="40"/>
  <c r="Z31" i="40"/>
  <c r="U31" i="40"/>
  <c r="AO31" i="40" s="1"/>
  <c r="R31" i="40"/>
  <c r="AL31" i="40" s="1"/>
  <c r="P31" i="40"/>
  <c r="O31" i="40"/>
  <c r="T31" i="40" s="1"/>
  <c r="AN31" i="40" s="1"/>
  <c r="F31" i="40"/>
  <c r="AH30" i="40"/>
  <c r="AG30" i="40"/>
  <c r="AF30" i="40"/>
  <c r="AE30" i="40"/>
  <c r="AD30" i="40"/>
  <c r="AB30" i="40"/>
  <c r="AA30" i="40"/>
  <c r="Z30" i="40"/>
  <c r="V30" i="40"/>
  <c r="U30" i="40"/>
  <c r="AO30" i="40" s="1"/>
  <c r="R30" i="40"/>
  <c r="AL30" i="40" s="1"/>
  <c r="P30" i="40"/>
  <c r="O30" i="40"/>
  <c r="T30" i="40" s="1"/>
  <c r="AN30" i="40" s="1"/>
  <c r="F30" i="40"/>
  <c r="AH29" i="40"/>
  <c r="AG29" i="40"/>
  <c r="AF29" i="40"/>
  <c r="AE29" i="40"/>
  <c r="AD29" i="40"/>
  <c r="AB29" i="40"/>
  <c r="AA29" i="40"/>
  <c r="Z29" i="40"/>
  <c r="V29" i="40"/>
  <c r="U29" i="40"/>
  <c r="AO29" i="40" s="1"/>
  <c r="R29" i="40"/>
  <c r="AL29" i="40" s="1"/>
  <c r="P29" i="40"/>
  <c r="O29" i="40"/>
  <c r="T29" i="40" s="1"/>
  <c r="AN29" i="40" s="1"/>
  <c r="F29" i="40"/>
  <c r="AH28" i="40"/>
  <c r="AG28" i="40"/>
  <c r="AF28" i="40"/>
  <c r="AE28" i="40"/>
  <c r="AD28" i="40"/>
  <c r="AB28" i="40"/>
  <c r="AA28" i="40"/>
  <c r="Z28" i="40"/>
  <c r="U28" i="40"/>
  <c r="AO28" i="40" s="1"/>
  <c r="R28" i="40"/>
  <c r="AL28" i="40" s="1"/>
  <c r="P28" i="40"/>
  <c r="O28" i="40"/>
  <c r="T28" i="40" s="1"/>
  <c r="AN28" i="40" s="1"/>
  <c r="F28" i="40"/>
  <c r="AH27" i="40"/>
  <c r="AG27" i="40"/>
  <c r="AF27" i="40"/>
  <c r="AE27" i="40"/>
  <c r="AD27" i="40"/>
  <c r="AB27" i="40"/>
  <c r="AA27" i="40"/>
  <c r="Z27" i="40"/>
  <c r="Z8" i="40" s="1"/>
  <c r="U27" i="40"/>
  <c r="AO27" i="40" s="1"/>
  <c r="R27" i="40"/>
  <c r="AL27" i="40" s="1"/>
  <c r="P27" i="40"/>
  <c r="O27" i="40"/>
  <c r="T27" i="40" s="1"/>
  <c r="AN27" i="40" s="1"/>
  <c r="F27" i="40"/>
  <c r="AH26" i="40"/>
  <c r="AG26" i="40"/>
  <c r="AF26" i="40"/>
  <c r="AE26" i="40"/>
  <c r="AD26" i="40"/>
  <c r="AB26" i="40"/>
  <c r="AA26" i="40"/>
  <c r="Z26" i="40"/>
  <c r="U26" i="40"/>
  <c r="AO26" i="40" s="1"/>
  <c r="R26" i="40"/>
  <c r="AL26" i="40" s="1"/>
  <c r="P26" i="40"/>
  <c r="O26" i="40"/>
  <c r="T26" i="40" s="1"/>
  <c r="AN26" i="40" s="1"/>
  <c r="F26" i="40"/>
  <c r="AH25" i="40"/>
  <c r="AG25" i="40"/>
  <c r="AF25" i="40"/>
  <c r="AE25" i="40"/>
  <c r="AD25" i="40"/>
  <c r="AB25" i="40"/>
  <c r="AA25" i="40"/>
  <c r="Z25" i="40"/>
  <c r="U25" i="40"/>
  <c r="AO25" i="40" s="1"/>
  <c r="R25" i="40"/>
  <c r="AL25" i="40" s="1"/>
  <c r="P25" i="40"/>
  <c r="O25" i="40"/>
  <c r="T25" i="40" s="1"/>
  <c r="AN25" i="40" s="1"/>
  <c r="F25" i="40"/>
  <c r="AH24" i="40"/>
  <c r="AG24" i="40"/>
  <c r="AF24" i="40"/>
  <c r="AE24" i="40"/>
  <c r="AD24" i="40"/>
  <c r="AB24" i="40"/>
  <c r="AA24" i="40"/>
  <c r="Z24" i="40"/>
  <c r="U24" i="40"/>
  <c r="AO24" i="40" s="1"/>
  <c r="R24" i="40"/>
  <c r="AL24" i="40" s="1"/>
  <c r="P24" i="40"/>
  <c r="O24" i="40"/>
  <c r="T24" i="40" s="1"/>
  <c r="AN24" i="40" s="1"/>
  <c r="F24" i="40"/>
  <c r="AH23" i="40"/>
  <c r="AG23" i="40"/>
  <c r="AF23" i="40"/>
  <c r="AE23" i="40"/>
  <c r="AD23" i="40"/>
  <c r="AB23" i="40"/>
  <c r="AA23" i="40"/>
  <c r="Z23" i="40"/>
  <c r="Z3" i="40" s="1"/>
  <c r="U23" i="40"/>
  <c r="AO23" i="40" s="1"/>
  <c r="R23" i="40"/>
  <c r="AL23" i="40" s="1"/>
  <c r="P23" i="40"/>
  <c r="O23" i="40"/>
  <c r="T23" i="40" s="1"/>
  <c r="AN23" i="40" s="1"/>
  <c r="F23" i="40"/>
  <c r="AH22" i="40"/>
  <c r="AG22" i="40"/>
  <c r="AF22" i="40"/>
  <c r="AE22" i="40"/>
  <c r="AD22" i="40"/>
  <c r="AB22" i="40"/>
  <c r="AA22" i="40"/>
  <c r="Z22" i="40"/>
  <c r="V22" i="40"/>
  <c r="U22" i="40"/>
  <c r="AO22" i="40" s="1"/>
  <c r="R22" i="40"/>
  <c r="AL22" i="40" s="1"/>
  <c r="P22" i="40"/>
  <c r="O22" i="40"/>
  <c r="T22" i="40" s="1"/>
  <c r="AN22" i="40" s="1"/>
  <c r="F22" i="40"/>
  <c r="AH21" i="40"/>
  <c r="AG21" i="40"/>
  <c r="AF21" i="40"/>
  <c r="AE21" i="40"/>
  <c r="AD21" i="40"/>
  <c r="AB21" i="40"/>
  <c r="AA21" i="40"/>
  <c r="Z21" i="40"/>
  <c r="U21" i="40"/>
  <c r="AO21" i="40" s="1"/>
  <c r="R21" i="40"/>
  <c r="AL21" i="40" s="1"/>
  <c r="P21" i="40"/>
  <c r="O21" i="40"/>
  <c r="T21" i="40" s="1"/>
  <c r="AN21" i="40" s="1"/>
  <c r="F21" i="40"/>
  <c r="AH20" i="40"/>
  <c r="AG20" i="40"/>
  <c r="AF20" i="40"/>
  <c r="AE20" i="40"/>
  <c r="AD20" i="40"/>
  <c r="AB20" i="40"/>
  <c r="AA20" i="40"/>
  <c r="Z20" i="40"/>
  <c r="U20" i="40"/>
  <c r="AO20" i="40" s="1"/>
  <c r="R20" i="40"/>
  <c r="AL20" i="40" s="1"/>
  <c r="P20" i="40"/>
  <c r="O20" i="40"/>
  <c r="T20" i="40" s="1"/>
  <c r="AN20" i="40" s="1"/>
  <c r="F20" i="40"/>
  <c r="AH19" i="40"/>
  <c r="AG19" i="40"/>
  <c r="AF19" i="40"/>
  <c r="AE19" i="40"/>
  <c r="AD19" i="40"/>
  <c r="AB19" i="40"/>
  <c r="AA19" i="40"/>
  <c r="Z19" i="40"/>
  <c r="G4" i="40" s="1"/>
  <c r="H4" i="40" s="1"/>
  <c r="U19" i="40"/>
  <c r="AO19" i="40" s="1"/>
  <c r="R19" i="40"/>
  <c r="AL19" i="40" s="1"/>
  <c r="P19" i="40"/>
  <c r="O19" i="40"/>
  <c r="T19" i="40" s="1"/>
  <c r="AN19" i="40" s="1"/>
  <c r="F19" i="40"/>
  <c r="AO18" i="40"/>
  <c r="AH18" i="40"/>
  <c r="AG18" i="40"/>
  <c r="AF18" i="40"/>
  <c r="AE18" i="40"/>
  <c r="AD18" i="40"/>
  <c r="AB18" i="40"/>
  <c r="AA18" i="40"/>
  <c r="Z18" i="40"/>
  <c r="Z2" i="40" s="1"/>
  <c r="U18" i="40"/>
  <c r="R18" i="40"/>
  <c r="AL18" i="40" s="1"/>
  <c r="P18" i="40"/>
  <c r="O18" i="40"/>
  <c r="T18" i="40" s="1"/>
  <c r="AN18" i="40" s="1"/>
  <c r="F18" i="40"/>
  <c r="AH17" i="40"/>
  <c r="AG17" i="40"/>
  <c r="AF17" i="40"/>
  <c r="AE17" i="40"/>
  <c r="AD17" i="40"/>
  <c r="AB17" i="40"/>
  <c r="AA17" i="40"/>
  <c r="Z17" i="40"/>
  <c r="U17" i="40"/>
  <c r="AO17" i="40" s="1"/>
  <c r="R17" i="40"/>
  <c r="AL17" i="40" s="1"/>
  <c r="P17" i="40"/>
  <c r="O17" i="40"/>
  <c r="T17" i="40" s="1"/>
  <c r="AN17" i="40" s="1"/>
  <c r="F17" i="40"/>
  <c r="AH16" i="40"/>
  <c r="AG16" i="40"/>
  <c r="AF16" i="40"/>
  <c r="AE16" i="40"/>
  <c r="AD16" i="40"/>
  <c r="AB16" i="40"/>
  <c r="AA16" i="40"/>
  <c r="Z16" i="40"/>
  <c r="Z5" i="40" s="1"/>
  <c r="U16" i="40"/>
  <c r="AO16" i="40" s="1"/>
  <c r="R16" i="40"/>
  <c r="AL16" i="40" s="1"/>
  <c r="P16" i="40"/>
  <c r="O16" i="40"/>
  <c r="T16" i="40" s="1"/>
  <c r="AN16" i="40" s="1"/>
  <c r="F16" i="40"/>
  <c r="AH15" i="40"/>
  <c r="AG15" i="40"/>
  <c r="AF15" i="40"/>
  <c r="AE15" i="40"/>
  <c r="AD15" i="40"/>
  <c r="AB15" i="40"/>
  <c r="AA15" i="40"/>
  <c r="Z15" i="40"/>
  <c r="U15" i="40"/>
  <c r="AO15" i="40" s="1"/>
  <c r="R15" i="40"/>
  <c r="AL15" i="40" s="1"/>
  <c r="P15" i="40"/>
  <c r="O15" i="40"/>
  <c r="T15" i="40" s="1"/>
  <c r="AN15" i="40" s="1"/>
  <c r="F15" i="40"/>
  <c r="AH14" i="40"/>
  <c r="AG14" i="40"/>
  <c r="AF14" i="40"/>
  <c r="AE14" i="40"/>
  <c r="AD14" i="40"/>
  <c r="AB14" i="40"/>
  <c r="AA14" i="40"/>
  <c r="Z14" i="40"/>
  <c r="V14" i="40"/>
  <c r="U14" i="40"/>
  <c r="AO14" i="40" s="1"/>
  <c r="R14" i="40"/>
  <c r="AL14" i="40" s="1"/>
  <c r="P14" i="40"/>
  <c r="AJ14" i="40" s="1"/>
  <c r="O14" i="40"/>
  <c r="T14" i="40" s="1"/>
  <c r="AN14" i="40" s="1"/>
  <c r="F14" i="40"/>
  <c r="L13" i="40"/>
  <c r="K13" i="40"/>
  <c r="N1" i="40" s="1"/>
  <c r="J13" i="40"/>
  <c r="M1" i="40" s="1"/>
  <c r="I13" i="40"/>
  <c r="L1" i="40" s="1"/>
  <c r="H13" i="40"/>
  <c r="E13" i="40"/>
  <c r="J9" i="40"/>
  <c r="B9" i="40"/>
  <c r="O9" i="40" s="1"/>
  <c r="J8" i="40"/>
  <c r="F8" i="40"/>
  <c r="B8" i="40"/>
  <c r="AG7" i="40"/>
  <c r="Z7" i="40"/>
  <c r="J7" i="40"/>
  <c r="B7" i="40"/>
  <c r="AH6" i="40"/>
  <c r="AG6" i="40"/>
  <c r="V6" i="40"/>
  <c r="N6" i="40"/>
  <c r="J6" i="40"/>
  <c r="F6" i="40"/>
  <c r="B6" i="40"/>
  <c r="J5" i="40"/>
  <c r="B5" i="40"/>
  <c r="O5" i="40" s="1"/>
  <c r="N4" i="40"/>
  <c r="J4" i="40"/>
  <c r="F4" i="40"/>
  <c r="B4" i="40"/>
  <c r="J3" i="40"/>
  <c r="B3" i="40"/>
  <c r="N2" i="40"/>
  <c r="J2" i="40"/>
  <c r="F2" i="40"/>
  <c r="B2" i="40"/>
  <c r="O1" i="40"/>
  <c r="K1" i="40"/>
  <c r="AH92" i="39"/>
  <c r="AG92" i="39"/>
  <c r="AF92" i="39"/>
  <c r="AE92" i="39"/>
  <c r="AD92" i="39"/>
  <c r="AB92" i="39"/>
  <c r="AA92" i="39"/>
  <c r="Z92" i="39"/>
  <c r="U92" i="39"/>
  <c r="AO92" i="39" s="1"/>
  <c r="R92" i="39"/>
  <c r="AL92" i="39" s="1"/>
  <c r="P92" i="39"/>
  <c r="O92" i="39"/>
  <c r="F92" i="39"/>
  <c r="AH91" i="39"/>
  <c r="AG91" i="39"/>
  <c r="AF91" i="39"/>
  <c r="AE91" i="39"/>
  <c r="AD91" i="39"/>
  <c r="AB91" i="39"/>
  <c r="AA91" i="39"/>
  <c r="Z91" i="39"/>
  <c r="U91" i="39"/>
  <c r="AO91" i="39" s="1"/>
  <c r="R91" i="39"/>
  <c r="AL91" i="39" s="1"/>
  <c r="P91" i="39"/>
  <c r="O91" i="39"/>
  <c r="F91" i="39"/>
  <c r="AH90" i="39"/>
  <c r="AG90" i="39"/>
  <c r="AF90" i="39"/>
  <c r="AE90" i="39"/>
  <c r="AD90" i="39"/>
  <c r="AB90" i="39"/>
  <c r="AA90" i="39"/>
  <c r="Z90" i="39"/>
  <c r="U90" i="39"/>
  <c r="AO90" i="39" s="1"/>
  <c r="R90" i="39"/>
  <c r="AL90" i="39" s="1"/>
  <c r="P90" i="39"/>
  <c r="O90" i="39"/>
  <c r="F90" i="39"/>
  <c r="AI89" i="39"/>
  <c r="AH89" i="39"/>
  <c r="AG89" i="39"/>
  <c r="AF89" i="39"/>
  <c r="AE89" i="39"/>
  <c r="AD89" i="39"/>
  <c r="AB89" i="39"/>
  <c r="AA89" i="39"/>
  <c r="Z89" i="39"/>
  <c r="V89" i="39"/>
  <c r="U89" i="39"/>
  <c r="AO89" i="39" s="1"/>
  <c r="R89" i="39"/>
  <c r="AL89" i="39" s="1"/>
  <c r="P89" i="39"/>
  <c r="O89" i="39"/>
  <c r="F89" i="39"/>
  <c r="AH88" i="39"/>
  <c r="AG88" i="39"/>
  <c r="AF88" i="39"/>
  <c r="AE88" i="39"/>
  <c r="AD88" i="39"/>
  <c r="AB88" i="39"/>
  <c r="AA88" i="39"/>
  <c r="Z88" i="39"/>
  <c r="U88" i="39"/>
  <c r="AO88" i="39" s="1"/>
  <c r="R88" i="39"/>
  <c r="AL88" i="39" s="1"/>
  <c r="P88" i="39"/>
  <c r="O88" i="39"/>
  <c r="AI88" i="39" s="1"/>
  <c r="F88" i="39"/>
  <c r="AH87" i="39"/>
  <c r="AG87" i="39"/>
  <c r="AF87" i="39"/>
  <c r="AE87" i="39"/>
  <c r="AD87" i="39"/>
  <c r="AB87" i="39"/>
  <c r="AA87" i="39"/>
  <c r="Z87" i="39"/>
  <c r="U87" i="39"/>
  <c r="AO87" i="39" s="1"/>
  <c r="R87" i="39"/>
  <c r="AL87" i="39" s="1"/>
  <c r="P87" i="39"/>
  <c r="O87" i="39"/>
  <c r="AI87" i="39" s="1"/>
  <c r="F87" i="39"/>
  <c r="AH86" i="39"/>
  <c r="AG86" i="39"/>
  <c r="AF86" i="39"/>
  <c r="AE86" i="39"/>
  <c r="AD86" i="39"/>
  <c r="AB86" i="39"/>
  <c r="AA86" i="39"/>
  <c r="Z86" i="39"/>
  <c r="U86" i="39"/>
  <c r="AO86" i="39" s="1"/>
  <c r="R86" i="39"/>
  <c r="AL86" i="39" s="1"/>
  <c r="P86" i="39"/>
  <c r="O86" i="39"/>
  <c r="AI86" i="39" s="1"/>
  <c r="F86" i="39"/>
  <c r="AI85" i="39"/>
  <c r="AH85" i="39"/>
  <c r="AG85" i="39"/>
  <c r="AF85" i="39"/>
  <c r="AE85" i="39"/>
  <c r="AD85" i="39"/>
  <c r="AB85" i="39"/>
  <c r="AA85" i="39"/>
  <c r="Z85" i="39"/>
  <c r="U85" i="39"/>
  <c r="AO85" i="39" s="1"/>
  <c r="R85" i="39"/>
  <c r="AL85" i="39" s="1"/>
  <c r="P85" i="39"/>
  <c r="O85" i="39"/>
  <c r="F85" i="39"/>
  <c r="AH84" i="39"/>
  <c r="AG84" i="39"/>
  <c r="AF84" i="39"/>
  <c r="AE84" i="39"/>
  <c r="AD84" i="39"/>
  <c r="AB84" i="39"/>
  <c r="AA84" i="39"/>
  <c r="Z84" i="39"/>
  <c r="U84" i="39"/>
  <c r="AO84" i="39" s="1"/>
  <c r="R84" i="39"/>
  <c r="AL84" i="39" s="1"/>
  <c r="P84" i="39"/>
  <c r="O84" i="39"/>
  <c r="F84" i="39"/>
  <c r="AH83" i="39"/>
  <c r="AG83" i="39"/>
  <c r="AF83" i="39"/>
  <c r="AE83" i="39"/>
  <c r="AD83" i="39"/>
  <c r="AB83" i="39"/>
  <c r="AA83" i="39"/>
  <c r="Z83" i="39"/>
  <c r="U83" i="39"/>
  <c r="AO83" i="39" s="1"/>
  <c r="R83" i="39"/>
  <c r="AL83" i="39" s="1"/>
  <c r="P83" i="39"/>
  <c r="O83" i="39"/>
  <c r="F83" i="39"/>
  <c r="AH82" i="39"/>
  <c r="AG82" i="39"/>
  <c r="AF82" i="39"/>
  <c r="AE82" i="39"/>
  <c r="AD82" i="39"/>
  <c r="AB82" i="39"/>
  <c r="AA82" i="39"/>
  <c r="Z82" i="39"/>
  <c r="U82" i="39"/>
  <c r="AO82" i="39" s="1"/>
  <c r="R82" i="39"/>
  <c r="AL82" i="39" s="1"/>
  <c r="P82" i="39"/>
  <c r="O82" i="39"/>
  <c r="F82" i="39"/>
  <c r="AI81" i="39"/>
  <c r="AH81" i="39"/>
  <c r="AG81" i="39"/>
  <c r="AF81" i="39"/>
  <c r="AE81" i="39"/>
  <c r="AD81" i="39"/>
  <c r="AB81" i="39"/>
  <c r="AA81" i="39"/>
  <c r="Z81" i="39"/>
  <c r="U81" i="39"/>
  <c r="AO81" i="39" s="1"/>
  <c r="R81" i="39"/>
  <c r="AL81" i="39" s="1"/>
  <c r="P81" i="39"/>
  <c r="O81" i="39"/>
  <c r="F81" i="39"/>
  <c r="AH80" i="39"/>
  <c r="AG80" i="39"/>
  <c r="AF80" i="39"/>
  <c r="AE80" i="39"/>
  <c r="AD80" i="39"/>
  <c r="AB80" i="39"/>
  <c r="AA80" i="39"/>
  <c r="Z80" i="39"/>
  <c r="U80" i="39"/>
  <c r="AO80" i="39" s="1"/>
  <c r="R80" i="39"/>
  <c r="AL80" i="39" s="1"/>
  <c r="P80" i="39"/>
  <c r="O80" i="39"/>
  <c r="AI80" i="39" s="1"/>
  <c r="F80" i="39"/>
  <c r="AH79" i="39"/>
  <c r="AG79" i="39"/>
  <c r="AF79" i="39"/>
  <c r="AE79" i="39"/>
  <c r="AD79" i="39"/>
  <c r="AB79" i="39"/>
  <c r="AA79" i="39"/>
  <c r="Z79" i="39"/>
  <c r="U79" i="39"/>
  <c r="AO79" i="39" s="1"/>
  <c r="R79" i="39"/>
  <c r="AL79" i="39" s="1"/>
  <c r="P79" i="39"/>
  <c r="O79" i="39"/>
  <c r="AI79" i="39" s="1"/>
  <c r="F79" i="39"/>
  <c r="AH78" i="39"/>
  <c r="AG78" i="39"/>
  <c r="AF78" i="39"/>
  <c r="AE78" i="39"/>
  <c r="AD78" i="39"/>
  <c r="AB78" i="39"/>
  <c r="AA78" i="39"/>
  <c r="Z78" i="39"/>
  <c r="U78" i="39"/>
  <c r="AO78" i="39" s="1"/>
  <c r="R78" i="39"/>
  <c r="AL78" i="39" s="1"/>
  <c r="P78" i="39"/>
  <c r="O78" i="39"/>
  <c r="AI78" i="39" s="1"/>
  <c r="F78" i="39"/>
  <c r="AH77" i="39"/>
  <c r="AG77" i="39"/>
  <c r="AF77" i="39"/>
  <c r="AE77" i="39"/>
  <c r="AD77" i="39"/>
  <c r="AB77" i="39"/>
  <c r="AA77" i="39"/>
  <c r="Z77" i="39"/>
  <c r="U77" i="39"/>
  <c r="AO77" i="39" s="1"/>
  <c r="R77" i="39"/>
  <c r="AL77" i="39" s="1"/>
  <c r="P77" i="39"/>
  <c r="O77" i="39"/>
  <c r="AI77" i="39" s="1"/>
  <c r="F77" i="39"/>
  <c r="AH76" i="39"/>
  <c r="AG76" i="39"/>
  <c r="AF76" i="39"/>
  <c r="AE76" i="39"/>
  <c r="AD76" i="39"/>
  <c r="AB76" i="39"/>
  <c r="AA76" i="39"/>
  <c r="Z76" i="39"/>
  <c r="U76" i="39"/>
  <c r="AO76" i="39" s="1"/>
  <c r="R76" i="39"/>
  <c r="AL76" i="39" s="1"/>
  <c r="P76" i="39"/>
  <c r="O76" i="39"/>
  <c r="F76" i="39"/>
  <c r="AH75" i="39"/>
  <c r="AG75" i="39"/>
  <c r="AF75" i="39"/>
  <c r="AE75" i="39"/>
  <c r="AD75" i="39"/>
  <c r="AB75" i="39"/>
  <c r="AA75" i="39"/>
  <c r="Z75" i="39"/>
  <c r="U75" i="39"/>
  <c r="AO75" i="39" s="1"/>
  <c r="R75" i="39"/>
  <c r="AL75" i="39" s="1"/>
  <c r="P75" i="39"/>
  <c r="O75" i="39"/>
  <c r="F75" i="39"/>
  <c r="AH74" i="39"/>
  <c r="AG74" i="39"/>
  <c r="AF74" i="39"/>
  <c r="AE74" i="39"/>
  <c r="AD74" i="39"/>
  <c r="AB74" i="39"/>
  <c r="AA74" i="39"/>
  <c r="Z74" i="39"/>
  <c r="U74" i="39"/>
  <c r="AO74" i="39" s="1"/>
  <c r="R74" i="39"/>
  <c r="AL74" i="39" s="1"/>
  <c r="P74" i="39"/>
  <c r="O74" i="39"/>
  <c r="F74" i="39"/>
  <c r="AH73" i="39"/>
  <c r="AG73" i="39"/>
  <c r="AF73" i="39"/>
  <c r="AE73" i="39"/>
  <c r="AD73" i="39"/>
  <c r="AB73" i="39"/>
  <c r="AA73" i="39"/>
  <c r="Z73" i="39"/>
  <c r="U73" i="39"/>
  <c r="AO73" i="39" s="1"/>
  <c r="R73" i="39"/>
  <c r="AL73" i="39" s="1"/>
  <c r="P73" i="39"/>
  <c r="O73" i="39"/>
  <c r="AI73" i="39" s="1"/>
  <c r="F73" i="39"/>
  <c r="AH72" i="39"/>
  <c r="AG72" i="39"/>
  <c r="AF72" i="39"/>
  <c r="AE72" i="39"/>
  <c r="AD72" i="39"/>
  <c r="AB72" i="39"/>
  <c r="AA72" i="39"/>
  <c r="Z72" i="39"/>
  <c r="U72" i="39"/>
  <c r="AO72" i="39" s="1"/>
  <c r="R72" i="39"/>
  <c r="AL72" i="39" s="1"/>
  <c r="P72" i="39"/>
  <c r="O72" i="39"/>
  <c r="AI72" i="39" s="1"/>
  <c r="F72" i="39"/>
  <c r="AI71" i="39"/>
  <c r="AH71" i="39"/>
  <c r="AG71" i="39"/>
  <c r="AF71" i="39"/>
  <c r="AE71" i="39"/>
  <c r="AD71" i="39"/>
  <c r="AB71" i="39"/>
  <c r="AA71" i="39"/>
  <c r="Z71" i="39"/>
  <c r="U71" i="39"/>
  <c r="AO71" i="39" s="1"/>
  <c r="R71" i="39"/>
  <c r="AL71" i="39" s="1"/>
  <c r="P71" i="39"/>
  <c r="O71" i="39"/>
  <c r="F71" i="39"/>
  <c r="AH70" i="39"/>
  <c r="AG70" i="39"/>
  <c r="AF70" i="39"/>
  <c r="AE70" i="39"/>
  <c r="AD70" i="39"/>
  <c r="AB70" i="39"/>
  <c r="AA70" i="39"/>
  <c r="Z70" i="39"/>
  <c r="U70" i="39"/>
  <c r="AO70" i="39" s="1"/>
  <c r="R70" i="39"/>
  <c r="AL70" i="39" s="1"/>
  <c r="P70" i="39"/>
  <c r="O70" i="39"/>
  <c r="AI70" i="39" s="1"/>
  <c r="F70" i="39"/>
  <c r="AH69" i="39"/>
  <c r="AG69" i="39"/>
  <c r="AF69" i="39"/>
  <c r="AE69" i="39"/>
  <c r="AD69" i="39"/>
  <c r="AB69" i="39"/>
  <c r="AA69" i="39"/>
  <c r="Z69" i="39"/>
  <c r="U69" i="39"/>
  <c r="AO69" i="39" s="1"/>
  <c r="R69" i="39"/>
  <c r="AL69" i="39" s="1"/>
  <c r="P69" i="39"/>
  <c r="O69" i="39"/>
  <c r="AI69" i="39" s="1"/>
  <c r="F69" i="39"/>
  <c r="AH68" i="39"/>
  <c r="AG68" i="39"/>
  <c r="AF68" i="39"/>
  <c r="AE68" i="39"/>
  <c r="AD68" i="39"/>
  <c r="AB68" i="39"/>
  <c r="AA68" i="39"/>
  <c r="Z68" i="39"/>
  <c r="U68" i="39"/>
  <c r="AO68" i="39" s="1"/>
  <c r="R68" i="39"/>
  <c r="AL68" i="39" s="1"/>
  <c r="P68" i="39"/>
  <c r="O68" i="39"/>
  <c r="F68" i="39"/>
  <c r="AH67" i="39"/>
  <c r="AG67" i="39"/>
  <c r="AF67" i="39"/>
  <c r="AE67" i="39"/>
  <c r="AD67" i="39"/>
  <c r="AB67" i="39"/>
  <c r="AA67" i="39"/>
  <c r="Z67" i="39"/>
  <c r="U67" i="39"/>
  <c r="AO67" i="39" s="1"/>
  <c r="R67" i="39"/>
  <c r="AL67" i="39" s="1"/>
  <c r="P67" i="39"/>
  <c r="O67" i="39"/>
  <c r="AI67" i="39" s="1"/>
  <c r="F67" i="39"/>
  <c r="AH66" i="39"/>
  <c r="AG66" i="39"/>
  <c r="AF66" i="39"/>
  <c r="AE66" i="39"/>
  <c r="AD66" i="39"/>
  <c r="AB66" i="39"/>
  <c r="AA66" i="39"/>
  <c r="Z66" i="39"/>
  <c r="U66" i="39"/>
  <c r="AO66" i="39" s="1"/>
  <c r="R66" i="39"/>
  <c r="AL66" i="39" s="1"/>
  <c r="P66" i="39"/>
  <c r="O66" i="39"/>
  <c r="F66" i="39"/>
  <c r="AI65" i="39"/>
  <c r="AH65" i="39"/>
  <c r="AG65" i="39"/>
  <c r="AF65" i="39"/>
  <c r="AE65" i="39"/>
  <c r="AD65" i="39"/>
  <c r="AB65" i="39"/>
  <c r="AA65" i="39"/>
  <c r="Z65" i="39"/>
  <c r="U65" i="39"/>
  <c r="AO65" i="39" s="1"/>
  <c r="R65" i="39"/>
  <c r="AL65" i="39" s="1"/>
  <c r="P65" i="39"/>
  <c r="O65" i="39"/>
  <c r="F65" i="39"/>
  <c r="AH64" i="39"/>
  <c r="AG64" i="39"/>
  <c r="AF64" i="39"/>
  <c r="AE64" i="39"/>
  <c r="AD64" i="39"/>
  <c r="AB64" i="39"/>
  <c r="AA64" i="39"/>
  <c r="Z64" i="39"/>
  <c r="U64" i="39"/>
  <c r="AO64" i="39" s="1"/>
  <c r="R64" i="39"/>
  <c r="AL64" i="39" s="1"/>
  <c r="P64" i="39"/>
  <c r="O64" i="39"/>
  <c r="AI64" i="39" s="1"/>
  <c r="F64" i="39"/>
  <c r="AH63" i="39"/>
  <c r="AG63" i="39"/>
  <c r="AF63" i="39"/>
  <c r="AE63" i="39"/>
  <c r="AD63" i="39"/>
  <c r="AB63" i="39"/>
  <c r="AA63" i="39"/>
  <c r="Z63" i="39"/>
  <c r="U63" i="39"/>
  <c r="AO63" i="39" s="1"/>
  <c r="R63" i="39"/>
  <c r="AL63" i="39" s="1"/>
  <c r="P63" i="39"/>
  <c r="O63" i="39"/>
  <c r="AI63" i="39" s="1"/>
  <c r="F63" i="39"/>
  <c r="AH62" i="39"/>
  <c r="AG62" i="39"/>
  <c r="AF62" i="39"/>
  <c r="AE62" i="39"/>
  <c r="AD62" i="39"/>
  <c r="AB62" i="39"/>
  <c r="AA62" i="39"/>
  <c r="Z62" i="39"/>
  <c r="U62" i="39"/>
  <c r="AO62" i="39" s="1"/>
  <c r="R62" i="39"/>
  <c r="AL62" i="39" s="1"/>
  <c r="P62" i="39"/>
  <c r="O62" i="39"/>
  <c r="AI62" i="39" s="1"/>
  <c r="F62" i="39"/>
  <c r="AH61" i="39"/>
  <c r="AG61" i="39"/>
  <c r="AF61" i="39"/>
  <c r="AE61" i="39"/>
  <c r="AD61" i="39"/>
  <c r="AB61" i="39"/>
  <c r="AA61" i="39"/>
  <c r="Z61" i="39"/>
  <c r="U61" i="39"/>
  <c r="AO61" i="39" s="1"/>
  <c r="R61" i="39"/>
  <c r="AL61" i="39" s="1"/>
  <c r="P61" i="39"/>
  <c r="O61" i="39"/>
  <c r="AI61" i="39" s="1"/>
  <c r="F61" i="39"/>
  <c r="AH60" i="39"/>
  <c r="AG60" i="39"/>
  <c r="AF60" i="39"/>
  <c r="AE60" i="39"/>
  <c r="AD60" i="39"/>
  <c r="AB60" i="39"/>
  <c r="AA60" i="39"/>
  <c r="Z60" i="39"/>
  <c r="U60" i="39"/>
  <c r="AO60" i="39" s="1"/>
  <c r="R60" i="39"/>
  <c r="AL60" i="39" s="1"/>
  <c r="P60" i="39"/>
  <c r="O60" i="39"/>
  <c r="F60" i="39"/>
  <c r="AI59" i="39"/>
  <c r="AH59" i="39"/>
  <c r="AG59" i="39"/>
  <c r="AF59" i="39"/>
  <c r="AE59" i="39"/>
  <c r="AD59" i="39"/>
  <c r="AB59" i="39"/>
  <c r="AA59" i="39"/>
  <c r="Z59" i="39"/>
  <c r="U59" i="39"/>
  <c r="AO59" i="39" s="1"/>
  <c r="R59" i="39"/>
  <c r="AL59" i="39" s="1"/>
  <c r="P59" i="39"/>
  <c r="O59" i="39"/>
  <c r="F59" i="39"/>
  <c r="AH58" i="39"/>
  <c r="AG58" i="39"/>
  <c r="AF58" i="39"/>
  <c r="AE58" i="39"/>
  <c r="AD58" i="39"/>
  <c r="AB58" i="39"/>
  <c r="AA58" i="39"/>
  <c r="Z58" i="39"/>
  <c r="U58" i="39"/>
  <c r="AO58" i="39" s="1"/>
  <c r="R58" i="39"/>
  <c r="AL58" i="39" s="1"/>
  <c r="P58" i="39"/>
  <c r="O58" i="39"/>
  <c r="F58" i="39"/>
  <c r="AH57" i="39"/>
  <c r="AG57" i="39"/>
  <c r="AF57" i="39"/>
  <c r="AE57" i="39"/>
  <c r="AD57" i="39"/>
  <c r="AB57" i="39"/>
  <c r="AA57" i="39"/>
  <c r="Z57" i="39"/>
  <c r="U57" i="39"/>
  <c r="AO57" i="39" s="1"/>
  <c r="R57" i="39"/>
  <c r="AL57" i="39" s="1"/>
  <c r="P57" i="39"/>
  <c r="O57" i="39"/>
  <c r="AI57" i="39" s="1"/>
  <c r="F57" i="39"/>
  <c r="AH56" i="39"/>
  <c r="AG56" i="39"/>
  <c r="AF56" i="39"/>
  <c r="AE56" i="39"/>
  <c r="AD56" i="39"/>
  <c r="AB56" i="39"/>
  <c r="AA56" i="39"/>
  <c r="Z56" i="39"/>
  <c r="U56" i="39"/>
  <c r="AO56" i="39" s="1"/>
  <c r="R56" i="39"/>
  <c r="AL56" i="39" s="1"/>
  <c r="P56" i="39"/>
  <c r="O56" i="39"/>
  <c r="AI56" i="39" s="1"/>
  <c r="F56" i="39"/>
  <c r="AI55" i="39"/>
  <c r="AH55" i="39"/>
  <c r="AG55" i="39"/>
  <c r="AF55" i="39"/>
  <c r="AE55" i="39"/>
  <c r="AD55" i="39"/>
  <c r="AB55" i="39"/>
  <c r="AA55" i="39"/>
  <c r="Z55" i="39"/>
  <c r="U55" i="39"/>
  <c r="AO55" i="39" s="1"/>
  <c r="R55" i="39"/>
  <c r="AL55" i="39" s="1"/>
  <c r="P55" i="39"/>
  <c r="O55" i="39"/>
  <c r="F55" i="39"/>
  <c r="AH54" i="39"/>
  <c r="AG54" i="39"/>
  <c r="AF54" i="39"/>
  <c r="AE54" i="39"/>
  <c r="AD54" i="39"/>
  <c r="AB54" i="39"/>
  <c r="AA54" i="39"/>
  <c r="Z54" i="39"/>
  <c r="U54" i="39"/>
  <c r="AO54" i="39" s="1"/>
  <c r="R54" i="39"/>
  <c r="AL54" i="39" s="1"/>
  <c r="P54" i="39"/>
  <c r="O54" i="39"/>
  <c r="AI54" i="39" s="1"/>
  <c r="F54" i="39"/>
  <c r="AH53" i="39"/>
  <c r="AG53" i="39"/>
  <c r="AF53" i="39"/>
  <c r="AE53" i="39"/>
  <c r="AD53" i="39"/>
  <c r="AB53" i="39"/>
  <c r="AA53" i="39"/>
  <c r="Z53" i="39"/>
  <c r="U53" i="39"/>
  <c r="AO53" i="39" s="1"/>
  <c r="R53" i="39"/>
  <c r="AL53" i="39" s="1"/>
  <c r="P53" i="39"/>
  <c r="O53" i="39"/>
  <c r="AI53" i="39" s="1"/>
  <c r="F53" i="39"/>
  <c r="AH52" i="39"/>
  <c r="AG52" i="39"/>
  <c r="AF52" i="39"/>
  <c r="AE52" i="39"/>
  <c r="AD52" i="39"/>
  <c r="AB52" i="39"/>
  <c r="AA52" i="39"/>
  <c r="Z52" i="39"/>
  <c r="U52" i="39"/>
  <c r="AO52" i="39" s="1"/>
  <c r="R52" i="39"/>
  <c r="AL52" i="39" s="1"/>
  <c r="P52" i="39"/>
  <c r="O52" i="39"/>
  <c r="AI52" i="39" s="1"/>
  <c r="F52" i="39"/>
  <c r="AH51" i="39"/>
  <c r="AG51" i="39"/>
  <c r="AF51" i="39"/>
  <c r="AE51" i="39"/>
  <c r="AD51" i="39"/>
  <c r="AB51" i="39"/>
  <c r="AA51" i="39"/>
  <c r="AA3" i="39" s="1"/>
  <c r="Z51" i="39"/>
  <c r="U51" i="39"/>
  <c r="AO51" i="39" s="1"/>
  <c r="R51" i="39"/>
  <c r="AL51" i="39" s="1"/>
  <c r="P51" i="39"/>
  <c r="AJ51" i="39" s="1"/>
  <c r="O51" i="39"/>
  <c r="Q51" i="39" s="1"/>
  <c r="AK51" i="39" s="1"/>
  <c r="F51" i="39"/>
  <c r="AH50" i="39"/>
  <c r="AG50" i="39"/>
  <c r="AF50" i="39"/>
  <c r="AE50" i="39"/>
  <c r="AD50" i="39"/>
  <c r="AB50" i="39"/>
  <c r="AB6" i="39" s="1"/>
  <c r="AA50" i="39"/>
  <c r="Z50" i="39"/>
  <c r="U50" i="39"/>
  <c r="AO50" i="39" s="1"/>
  <c r="R50" i="39"/>
  <c r="AL50" i="39" s="1"/>
  <c r="P50" i="39"/>
  <c r="AJ50" i="39" s="1"/>
  <c r="O50" i="39"/>
  <c r="Q50" i="39" s="1"/>
  <c r="F50" i="39"/>
  <c r="AH49" i="39"/>
  <c r="AG49" i="39"/>
  <c r="AF49" i="39"/>
  <c r="AE49" i="39"/>
  <c r="AD49" i="39"/>
  <c r="AB49" i="39"/>
  <c r="AA49" i="39"/>
  <c r="Z49" i="39"/>
  <c r="U49" i="39"/>
  <c r="AO49" i="39" s="1"/>
  <c r="R49" i="39"/>
  <c r="AL49" i="39" s="1"/>
  <c r="Q49" i="39"/>
  <c r="AK49" i="39" s="1"/>
  <c r="P49" i="39"/>
  <c r="AJ49" i="39" s="1"/>
  <c r="O49" i="39"/>
  <c r="AI49" i="39" s="1"/>
  <c r="F49" i="39"/>
  <c r="AH48" i="39"/>
  <c r="AG48" i="39"/>
  <c r="AF48" i="39"/>
  <c r="AE48" i="39"/>
  <c r="AD48" i="39"/>
  <c r="AB48" i="39"/>
  <c r="AA48" i="39"/>
  <c r="Z48" i="39"/>
  <c r="U48" i="39"/>
  <c r="R48" i="39"/>
  <c r="AL48" i="39" s="1"/>
  <c r="P48" i="39"/>
  <c r="AJ48" i="39" s="1"/>
  <c r="O48" i="39"/>
  <c r="AI48" i="39" s="1"/>
  <c r="F48" i="39"/>
  <c r="AH47" i="39"/>
  <c r="AG47" i="39"/>
  <c r="AF47" i="39"/>
  <c r="AE47" i="39"/>
  <c r="AD47" i="39"/>
  <c r="AB47" i="39"/>
  <c r="AA47" i="39"/>
  <c r="Z47" i="39"/>
  <c r="U47" i="39"/>
  <c r="AO47" i="39" s="1"/>
  <c r="R47" i="39"/>
  <c r="AL47" i="39" s="1"/>
  <c r="P47" i="39"/>
  <c r="AJ47" i="39" s="1"/>
  <c r="O47" i="39"/>
  <c r="AI47" i="39" s="1"/>
  <c r="F47" i="39"/>
  <c r="AH46" i="39"/>
  <c r="AG46" i="39"/>
  <c r="AF46" i="39"/>
  <c r="AE46" i="39"/>
  <c r="AD46" i="39"/>
  <c r="AB46" i="39"/>
  <c r="AA46" i="39"/>
  <c r="Z46" i="39"/>
  <c r="U46" i="39"/>
  <c r="AO46" i="39" s="1"/>
  <c r="R46" i="39"/>
  <c r="AL46" i="39" s="1"/>
  <c r="P46" i="39"/>
  <c r="AJ46" i="39" s="1"/>
  <c r="O46" i="39"/>
  <c r="AI46" i="39" s="1"/>
  <c r="F46" i="39"/>
  <c r="AH45" i="39"/>
  <c r="AG45" i="39"/>
  <c r="AF45" i="39"/>
  <c r="AE45" i="39"/>
  <c r="AD45" i="39"/>
  <c r="AB45" i="39"/>
  <c r="AA45" i="39"/>
  <c r="Z45" i="39"/>
  <c r="U45" i="39"/>
  <c r="AO45" i="39" s="1"/>
  <c r="R45" i="39"/>
  <c r="AL45" i="39" s="1"/>
  <c r="P45" i="39"/>
  <c r="AJ45" i="39" s="1"/>
  <c r="O45" i="39"/>
  <c r="AI45" i="39" s="1"/>
  <c r="F45" i="39"/>
  <c r="AH44" i="39"/>
  <c r="AG44" i="39"/>
  <c r="AF44" i="39"/>
  <c r="AE44" i="39"/>
  <c r="AD44" i="39"/>
  <c r="AB44" i="39"/>
  <c r="AA44" i="39"/>
  <c r="Z44" i="39"/>
  <c r="U44" i="39"/>
  <c r="AO44" i="39" s="1"/>
  <c r="R44" i="39"/>
  <c r="AL44" i="39" s="1"/>
  <c r="P44" i="39"/>
  <c r="AJ44" i="39" s="1"/>
  <c r="O44" i="39"/>
  <c r="AI44" i="39" s="1"/>
  <c r="F44" i="39"/>
  <c r="AH43" i="39"/>
  <c r="AG43" i="39"/>
  <c r="AF43" i="39"/>
  <c r="AE43" i="39"/>
  <c r="AD43" i="39"/>
  <c r="AB43" i="39"/>
  <c r="AA43" i="39"/>
  <c r="Z43" i="39"/>
  <c r="U43" i="39"/>
  <c r="AO43" i="39" s="1"/>
  <c r="R43" i="39"/>
  <c r="AL43" i="39" s="1"/>
  <c r="Q43" i="39"/>
  <c r="AK43" i="39" s="1"/>
  <c r="P43" i="39"/>
  <c r="AJ43" i="39" s="1"/>
  <c r="O43" i="39"/>
  <c r="AI43" i="39" s="1"/>
  <c r="F43" i="39"/>
  <c r="AH42" i="39"/>
  <c r="AG42" i="39"/>
  <c r="AF42" i="39"/>
  <c r="AE42" i="39"/>
  <c r="AD42" i="39"/>
  <c r="AB42" i="39"/>
  <c r="AA42" i="39"/>
  <c r="Z42" i="39"/>
  <c r="U42" i="39"/>
  <c r="AO42" i="39" s="1"/>
  <c r="R42" i="39"/>
  <c r="AL42" i="39" s="1"/>
  <c r="P42" i="39"/>
  <c r="AJ42" i="39" s="1"/>
  <c r="O42" i="39"/>
  <c r="AI42" i="39" s="1"/>
  <c r="F42" i="39"/>
  <c r="AH41" i="39"/>
  <c r="AG41" i="39"/>
  <c r="AF41" i="39"/>
  <c r="AE41" i="39"/>
  <c r="AE7" i="39" s="1"/>
  <c r="AD41" i="39"/>
  <c r="AB41" i="39"/>
  <c r="AA41" i="39"/>
  <c r="Z41" i="39"/>
  <c r="G7" i="39" s="1"/>
  <c r="H7" i="39" s="1"/>
  <c r="U41" i="39"/>
  <c r="AO41" i="39" s="1"/>
  <c r="T41" i="39"/>
  <c r="AN41" i="39" s="1"/>
  <c r="R41" i="39"/>
  <c r="AL41" i="39" s="1"/>
  <c r="P41" i="39"/>
  <c r="AJ41" i="39" s="1"/>
  <c r="O41" i="39"/>
  <c r="AI41" i="39" s="1"/>
  <c r="F41" i="39"/>
  <c r="AH40" i="39"/>
  <c r="AG40" i="39"/>
  <c r="AF40" i="39"/>
  <c r="AE40" i="39"/>
  <c r="AD40" i="39"/>
  <c r="AB40" i="39"/>
  <c r="AA40" i="39"/>
  <c r="Z40" i="39"/>
  <c r="U40" i="39"/>
  <c r="AO40" i="39" s="1"/>
  <c r="T40" i="39"/>
  <c r="AN40" i="39" s="1"/>
  <c r="R40" i="39"/>
  <c r="AL40" i="39" s="1"/>
  <c r="P40" i="39"/>
  <c r="AJ40" i="39" s="1"/>
  <c r="O40" i="39"/>
  <c r="AI40" i="39" s="1"/>
  <c r="F40" i="39"/>
  <c r="AH39" i="39"/>
  <c r="AG39" i="39"/>
  <c r="AF39" i="39"/>
  <c r="AE39" i="39"/>
  <c r="AD39" i="39"/>
  <c r="AB39" i="39"/>
  <c r="AA39" i="39"/>
  <c r="Z39" i="39"/>
  <c r="V39" i="39"/>
  <c r="U39" i="39"/>
  <c r="AO39" i="39" s="1"/>
  <c r="T39" i="39"/>
  <c r="AN39" i="39" s="1"/>
  <c r="R39" i="39"/>
  <c r="AL39" i="39" s="1"/>
  <c r="Q39" i="39"/>
  <c r="AK39" i="39" s="1"/>
  <c r="P39" i="39"/>
  <c r="AJ39" i="39" s="1"/>
  <c r="O39" i="39"/>
  <c r="AI39" i="39" s="1"/>
  <c r="F39" i="39"/>
  <c r="AH38" i="39"/>
  <c r="AG38" i="39"/>
  <c r="AF38" i="39"/>
  <c r="AE38" i="39"/>
  <c r="AD38" i="39"/>
  <c r="AB38" i="39"/>
  <c r="AA38" i="39"/>
  <c r="Z38" i="39"/>
  <c r="U38" i="39"/>
  <c r="AO38" i="39" s="1"/>
  <c r="T38" i="39"/>
  <c r="AN38" i="39" s="1"/>
  <c r="R38" i="39"/>
  <c r="AL38" i="39" s="1"/>
  <c r="Q38" i="39"/>
  <c r="AK38" i="39" s="1"/>
  <c r="P38" i="39"/>
  <c r="AJ38" i="39" s="1"/>
  <c r="O38" i="39"/>
  <c r="AI38" i="39" s="1"/>
  <c r="F38" i="39"/>
  <c r="AO37" i="39"/>
  <c r="AH37" i="39"/>
  <c r="AG37" i="39"/>
  <c r="AF37" i="39"/>
  <c r="AE37" i="39"/>
  <c r="AD37" i="39"/>
  <c r="AB37" i="39"/>
  <c r="AA37" i="39"/>
  <c r="Z37" i="39"/>
  <c r="U37" i="39"/>
  <c r="R37" i="39"/>
  <c r="AL37" i="39" s="1"/>
  <c r="P37" i="39"/>
  <c r="AJ37" i="39" s="1"/>
  <c r="O37" i="39"/>
  <c r="AI37" i="39" s="1"/>
  <c r="F37" i="39"/>
  <c r="AH36" i="39"/>
  <c r="AG36" i="39"/>
  <c r="AF36" i="39"/>
  <c r="AE36" i="39"/>
  <c r="AD36" i="39"/>
  <c r="AB36" i="39"/>
  <c r="AA36" i="39"/>
  <c r="Z36" i="39"/>
  <c r="V36" i="39"/>
  <c r="U36" i="39"/>
  <c r="AO36" i="39" s="1"/>
  <c r="T36" i="39"/>
  <c r="AN36" i="39" s="1"/>
  <c r="R36" i="39"/>
  <c r="AL36" i="39" s="1"/>
  <c r="P36" i="39"/>
  <c r="AJ36" i="39" s="1"/>
  <c r="O36" i="39"/>
  <c r="AI36" i="39" s="1"/>
  <c r="F36" i="39"/>
  <c r="AH35" i="39"/>
  <c r="AG35" i="39"/>
  <c r="AF35" i="39"/>
  <c r="AE35" i="39"/>
  <c r="AD35" i="39"/>
  <c r="AB35" i="39"/>
  <c r="AA35" i="39"/>
  <c r="Z35" i="39"/>
  <c r="U35" i="39"/>
  <c r="AO35" i="39" s="1"/>
  <c r="R35" i="39"/>
  <c r="AL35" i="39" s="1"/>
  <c r="Q35" i="39"/>
  <c r="AK35" i="39" s="1"/>
  <c r="P35" i="39"/>
  <c r="AJ35" i="39" s="1"/>
  <c r="O35" i="39"/>
  <c r="AI35" i="39" s="1"/>
  <c r="F35" i="39"/>
  <c r="AO34" i="39"/>
  <c r="AH34" i="39"/>
  <c r="AG34" i="39"/>
  <c r="AF34" i="39"/>
  <c r="AE34" i="39"/>
  <c r="AD34" i="39"/>
  <c r="AB34" i="39"/>
  <c r="AA34" i="39"/>
  <c r="Z34" i="39"/>
  <c r="U34" i="39"/>
  <c r="R34" i="39"/>
  <c r="AL34" i="39" s="1"/>
  <c r="P34" i="39"/>
  <c r="AJ34" i="39" s="1"/>
  <c r="O34" i="39"/>
  <c r="AI34" i="39" s="1"/>
  <c r="F34" i="39"/>
  <c r="AH33" i="39"/>
  <c r="AG33" i="39"/>
  <c r="AF33" i="39"/>
  <c r="AF6" i="39" s="1"/>
  <c r="AE33" i="39"/>
  <c r="AD33" i="39"/>
  <c r="AB33" i="39"/>
  <c r="AA33" i="39"/>
  <c r="AA6" i="39" s="1"/>
  <c r="Z33" i="39"/>
  <c r="U33" i="39"/>
  <c r="AO33" i="39" s="1"/>
  <c r="T33" i="39"/>
  <c r="AN33" i="39" s="1"/>
  <c r="R33" i="39"/>
  <c r="AL33" i="39" s="1"/>
  <c r="AL6" i="39" s="1"/>
  <c r="Q33" i="39"/>
  <c r="AK33" i="39" s="1"/>
  <c r="P33" i="39"/>
  <c r="AJ33" i="39" s="1"/>
  <c r="O33" i="39"/>
  <c r="AI33" i="39" s="1"/>
  <c r="F33" i="39"/>
  <c r="AH32" i="39"/>
  <c r="AG32" i="39"/>
  <c r="AF32" i="39"/>
  <c r="AE32" i="39"/>
  <c r="AD32" i="39"/>
  <c r="AB32" i="39"/>
  <c r="AA32" i="39"/>
  <c r="Z32" i="39"/>
  <c r="U32" i="39"/>
  <c r="AO32" i="39" s="1"/>
  <c r="T32" i="39"/>
  <c r="AN32" i="39" s="1"/>
  <c r="R32" i="39"/>
  <c r="AL32" i="39" s="1"/>
  <c r="Q32" i="39"/>
  <c r="AK32" i="39" s="1"/>
  <c r="P32" i="39"/>
  <c r="AJ32" i="39" s="1"/>
  <c r="O32" i="39"/>
  <c r="AI32" i="39" s="1"/>
  <c r="F32" i="39"/>
  <c r="AH31" i="39"/>
  <c r="AG31" i="39"/>
  <c r="AF31" i="39"/>
  <c r="AE31" i="39"/>
  <c r="AD31" i="39"/>
  <c r="AB31" i="39"/>
  <c r="AA31" i="39"/>
  <c r="Z31" i="39"/>
  <c r="U31" i="39"/>
  <c r="AO31" i="39" s="1"/>
  <c r="R31" i="39"/>
  <c r="AL31" i="39" s="1"/>
  <c r="P31" i="39"/>
  <c r="AJ31" i="39" s="1"/>
  <c r="O31" i="39"/>
  <c r="AI31" i="39" s="1"/>
  <c r="F31" i="39"/>
  <c r="AH30" i="39"/>
  <c r="AG30" i="39"/>
  <c r="AF30" i="39"/>
  <c r="AE30" i="39"/>
  <c r="AD30" i="39"/>
  <c r="AB30" i="39"/>
  <c r="AA30" i="39"/>
  <c r="Z30" i="39"/>
  <c r="V30" i="39"/>
  <c r="U30" i="39"/>
  <c r="AO30" i="39" s="1"/>
  <c r="R30" i="39"/>
  <c r="AL30" i="39" s="1"/>
  <c r="P30" i="39"/>
  <c r="AJ30" i="39" s="1"/>
  <c r="O30" i="39"/>
  <c r="AI30" i="39" s="1"/>
  <c r="F30" i="39"/>
  <c r="AH29" i="39"/>
  <c r="AG29" i="39"/>
  <c r="AF29" i="39"/>
  <c r="AE29" i="39"/>
  <c r="AD29" i="39"/>
  <c r="AB29" i="39"/>
  <c r="AA29" i="39"/>
  <c r="Z29" i="39"/>
  <c r="V29" i="39"/>
  <c r="U29" i="39"/>
  <c r="AO29" i="39" s="1"/>
  <c r="R29" i="39"/>
  <c r="AL29" i="39" s="1"/>
  <c r="P29" i="39"/>
  <c r="AJ29" i="39" s="1"/>
  <c r="O29" i="39"/>
  <c r="AI29" i="39" s="1"/>
  <c r="F29" i="39"/>
  <c r="AH28" i="39"/>
  <c r="AG28" i="39"/>
  <c r="AF28" i="39"/>
  <c r="AE28" i="39"/>
  <c r="AD28" i="39"/>
  <c r="AB28" i="39"/>
  <c r="AA28" i="39"/>
  <c r="Z28" i="39"/>
  <c r="Z8" i="39" s="1"/>
  <c r="U28" i="39"/>
  <c r="AO28" i="39" s="1"/>
  <c r="T28" i="39"/>
  <c r="AN28" i="39" s="1"/>
  <c r="R28" i="39"/>
  <c r="AL28" i="39" s="1"/>
  <c r="P28" i="39"/>
  <c r="AJ28" i="39" s="1"/>
  <c r="O28" i="39"/>
  <c r="AI28" i="39" s="1"/>
  <c r="F28" i="39"/>
  <c r="AH27" i="39"/>
  <c r="AG27" i="39"/>
  <c r="AF27" i="39"/>
  <c r="AE27" i="39"/>
  <c r="AD27" i="39"/>
  <c r="AB27" i="39"/>
  <c r="AA27" i="39"/>
  <c r="Z27" i="39"/>
  <c r="U27" i="39"/>
  <c r="AO27" i="39" s="1"/>
  <c r="R27" i="39"/>
  <c r="AL27" i="39" s="1"/>
  <c r="P27" i="39"/>
  <c r="AJ27" i="39" s="1"/>
  <c r="O27" i="39"/>
  <c r="AI27" i="39" s="1"/>
  <c r="F27" i="39"/>
  <c r="AH26" i="39"/>
  <c r="AG26" i="39"/>
  <c r="AF26" i="39"/>
  <c r="AE26" i="39"/>
  <c r="AE2" i="39" s="1"/>
  <c r="AD26" i="39"/>
  <c r="AB26" i="39"/>
  <c r="AA26" i="39"/>
  <c r="Z26" i="39"/>
  <c r="U26" i="39"/>
  <c r="AO26" i="39" s="1"/>
  <c r="R26" i="39"/>
  <c r="AL26" i="39" s="1"/>
  <c r="P26" i="39"/>
  <c r="AJ26" i="39" s="1"/>
  <c r="O26" i="39"/>
  <c r="AI26" i="39" s="1"/>
  <c r="F26" i="39"/>
  <c r="AH25" i="39"/>
  <c r="AH2" i="39" s="1"/>
  <c r="AG25" i="39"/>
  <c r="AF25" i="39"/>
  <c r="AE25" i="39"/>
  <c r="AD25" i="39"/>
  <c r="AB25" i="39"/>
  <c r="AA25" i="39"/>
  <c r="Z25" i="39"/>
  <c r="U25" i="39"/>
  <c r="AO25" i="39" s="1"/>
  <c r="R25" i="39"/>
  <c r="AL25" i="39" s="1"/>
  <c r="P25" i="39"/>
  <c r="AJ25" i="39" s="1"/>
  <c r="O25" i="39"/>
  <c r="AI25" i="39" s="1"/>
  <c r="F25" i="39"/>
  <c r="I2" i="39" s="1"/>
  <c r="AH24" i="39"/>
  <c r="AG24" i="39"/>
  <c r="AF24" i="39"/>
  <c r="AE24" i="39"/>
  <c r="AD24" i="39"/>
  <c r="AB24" i="39"/>
  <c r="AA24" i="39"/>
  <c r="Z24" i="39"/>
  <c r="U24" i="39"/>
  <c r="AO24" i="39" s="1"/>
  <c r="R24" i="39"/>
  <c r="AL24" i="39" s="1"/>
  <c r="Q24" i="39"/>
  <c r="AK24" i="39" s="1"/>
  <c r="P24" i="39"/>
  <c r="AJ24" i="39" s="1"/>
  <c r="O24" i="39"/>
  <c r="AI24" i="39" s="1"/>
  <c r="F24" i="39"/>
  <c r="AH23" i="39"/>
  <c r="AG23" i="39"/>
  <c r="AF23" i="39"/>
  <c r="AE23" i="39"/>
  <c r="AD23" i="39"/>
  <c r="AB23" i="39"/>
  <c r="AA23" i="39"/>
  <c r="Z23" i="39"/>
  <c r="Z3" i="39" s="1"/>
  <c r="U23" i="39"/>
  <c r="AO23" i="39" s="1"/>
  <c r="R23" i="39"/>
  <c r="AL23" i="39" s="1"/>
  <c r="P23" i="39"/>
  <c r="AJ23" i="39" s="1"/>
  <c r="O23" i="39"/>
  <c r="AI23" i="39" s="1"/>
  <c r="F23" i="39"/>
  <c r="AH22" i="39"/>
  <c r="AG22" i="39"/>
  <c r="AF22" i="39"/>
  <c r="AE22" i="39"/>
  <c r="AD22" i="39"/>
  <c r="AB22" i="39"/>
  <c r="AA22" i="39"/>
  <c r="Z22" i="39"/>
  <c r="V22" i="39"/>
  <c r="U22" i="39"/>
  <c r="AO22" i="39" s="1"/>
  <c r="R22" i="39"/>
  <c r="AL22" i="39" s="1"/>
  <c r="P22" i="39"/>
  <c r="AJ22" i="39" s="1"/>
  <c r="O22" i="39"/>
  <c r="AI22" i="39" s="1"/>
  <c r="F22" i="39"/>
  <c r="AH21" i="39"/>
  <c r="AG21" i="39"/>
  <c r="AF21" i="39"/>
  <c r="AE21" i="39"/>
  <c r="AD21" i="39"/>
  <c r="AD2" i="39" s="1"/>
  <c r="AB21" i="39"/>
  <c r="AA21" i="39"/>
  <c r="Z21" i="39"/>
  <c r="U21" i="39"/>
  <c r="AO21" i="39" s="1"/>
  <c r="R21" i="39"/>
  <c r="AL21" i="39" s="1"/>
  <c r="P21" i="39"/>
  <c r="AJ21" i="39" s="1"/>
  <c r="O21" i="39"/>
  <c r="AI21" i="39" s="1"/>
  <c r="F21" i="39"/>
  <c r="AH20" i="39"/>
  <c r="AG20" i="39"/>
  <c r="AF20" i="39"/>
  <c r="AE20" i="39"/>
  <c r="AD20" i="39"/>
  <c r="AB20" i="39"/>
  <c r="AB9" i="39" s="1"/>
  <c r="AA20" i="39"/>
  <c r="Z20" i="39"/>
  <c r="U20" i="39"/>
  <c r="AO20" i="39" s="1"/>
  <c r="T20" i="39"/>
  <c r="AN20" i="39" s="1"/>
  <c r="R20" i="39"/>
  <c r="AL20" i="39" s="1"/>
  <c r="Q20" i="39"/>
  <c r="AK20" i="39" s="1"/>
  <c r="P20" i="39"/>
  <c r="AJ20" i="39" s="1"/>
  <c r="O20" i="39"/>
  <c r="AI20" i="39" s="1"/>
  <c r="F20" i="39"/>
  <c r="AH19" i="39"/>
  <c r="AG19" i="39"/>
  <c r="AF19" i="39"/>
  <c r="AE19" i="39"/>
  <c r="AD19" i="39"/>
  <c r="AB19" i="39"/>
  <c r="AA19" i="39"/>
  <c r="Z19" i="39"/>
  <c r="U19" i="39"/>
  <c r="AO19" i="39" s="1"/>
  <c r="T19" i="39"/>
  <c r="AN19" i="39" s="1"/>
  <c r="R19" i="39"/>
  <c r="AL19" i="39" s="1"/>
  <c r="Q19" i="39"/>
  <c r="AK19" i="39" s="1"/>
  <c r="P19" i="39"/>
  <c r="AJ19" i="39" s="1"/>
  <c r="O19" i="39"/>
  <c r="AI19" i="39" s="1"/>
  <c r="F19" i="39"/>
  <c r="AH18" i="39"/>
  <c r="AG18" i="39"/>
  <c r="AF18" i="39"/>
  <c r="AE18" i="39"/>
  <c r="AD18" i="39"/>
  <c r="AB18" i="39"/>
  <c r="AA18" i="39"/>
  <c r="Z18" i="39"/>
  <c r="U18" i="39"/>
  <c r="AO18" i="39" s="1"/>
  <c r="T18" i="39"/>
  <c r="AN18" i="39" s="1"/>
  <c r="R18" i="39"/>
  <c r="AL18" i="39" s="1"/>
  <c r="Q18" i="39"/>
  <c r="AK18" i="39" s="1"/>
  <c r="P18" i="39"/>
  <c r="AJ18" i="39" s="1"/>
  <c r="O18" i="39"/>
  <c r="AI18" i="39" s="1"/>
  <c r="F18" i="39"/>
  <c r="AH17" i="39"/>
  <c r="AG17" i="39"/>
  <c r="AF17" i="39"/>
  <c r="AE17" i="39"/>
  <c r="AD17" i="39"/>
  <c r="AB17" i="39"/>
  <c r="AA17" i="39"/>
  <c r="Z17" i="39"/>
  <c r="U17" i="39"/>
  <c r="AO17" i="39" s="1"/>
  <c r="T17" i="39"/>
  <c r="AN17" i="39" s="1"/>
  <c r="R17" i="39"/>
  <c r="AL17" i="39" s="1"/>
  <c r="Q17" i="39"/>
  <c r="AK17" i="39" s="1"/>
  <c r="P17" i="39"/>
  <c r="AJ17" i="39" s="1"/>
  <c r="O17" i="39"/>
  <c r="AI17" i="39" s="1"/>
  <c r="F17" i="39"/>
  <c r="AH16" i="39"/>
  <c r="AG16" i="39"/>
  <c r="AF16" i="39"/>
  <c r="AE16" i="39"/>
  <c r="AD16" i="39"/>
  <c r="AB16" i="39"/>
  <c r="AA16" i="39"/>
  <c r="Z16" i="39"/>
  <c r="U16" i="39"/>
  <c r="AO16" i="39" s="1"/>
  <c r="T16" i="39"/>
  <c r="AN16" i="39" s="1"/>
  <c r="R16" i="39"/>
  <c r="AL16" i="39" s="1"/>
  <c r="Q16" i="39"/>
  <c r="AK16" i="39" s="1"/>
  <c r="P16" i="39"/>
  <c r="AJ16" i="39" s="1"/>
  <c r="O16" i="39"/>
  <c r="AI16" i="39" s="1"/>
  <c r="F16" i="39"/>
  <c r="AH15" i="39"/>
  <c r="AG15" i="39"/>
  <c r="AF15" i="39"/>
  <c r="AE15" i="39"/>
  <c r="AD15" i="39"/>
  <c r="AB15" i="39"/>
  <c r="AA15" i="39"/>
  <c r="Z15" i="39"/>
  <c r="U15" i="39"/>
  <c r="AO15" i="39" s="1"/>
  <c r="T15" i="39"/>
  <c r="AN15" i="39" s="1"/>
  <c r="R15" i="39"/>
  <c r="AL15" i="39" s="1"/>
  <c r="Q15" i="39"/>
  <c r="AK15" i="39" s="1"/>
  <c r="P15" i="39"/>
  <c r="AJ15" i="39" s="1"/>
  <c r="O15" i="39"/>
  <c r="AI15" i="39" s="1"/>
  <c r="F15" i="39"/>
  <c r="AH14" i="39"/>
  <c r="AG14" i="39"/>
  <c r="AF14" i="39"/>
  <c r="AE14" i="39"/>
  <c r="AD14" i="39"/>
  <c r="AB14" i="39"/>
  <c r="AA14" i="39"/>
  <c r="Z14" i="39"/>
  <c r="V14" i="39"/>
  <c r="U14" i="39"/>
  <c r="AO14" i="39" s="1"/>
  <c r="T14" i="39"/>
  <c r="AN14" i="39" s="1"/>
  <c r="R14" i="39"/>
  <c r="AL14" i="39" s="1"/>
  <c r="Q14" i="39"/>
  <c r="AK14" i="39" s="1"/>
  <c r="P14" i="39"/>
  <c r="AJ14" i="39" s="1"/>
  <c r="O14" i="39"/>
  <c r="AI14" i="39" s="1"/>
  <c r="F14" i="39"/>
  <c r="L13" i="39"/>
  <c r="O1" i="39" s="1"/>
  <c r="K13" i="39"/>
  <c r="J13" i="39"/>
  <c r="M1" i="39" s="1"/>
  <c r="I13" i="39"/>
  <c r="H13" i="39"/>
  <c r="E13" i="39"/>
  <c r="M9" i="39"/>
  <c r="K9" i="39"/>
  <c r="J9" i="39"/>
  <c r="B9" i="39"/>
  <c r="O8" i="39"/>
  <c r="M8" i="39"/>
  <c r="J8" i="39"/>
  <c r="G8" i="39"/>
  <c r="H8" i="39" s="1"/>
  <c r="B8" i="39"/>
  <c r="AF7" i="39"/>
  <c r="O7" i="39"/>
  <c r="J7" i="39"/>
  <c r="B7" i="39"/>
  <c r="AH6" i="39"/>
  <c r="S6" i="39"/>
  <c r="K6" i="39"/>
  <c r="J6" i="39"/>
  <c r="B6" i="39"/>
  <c r="P6" i="39" s="1"/>
  <c r="M5" i="39"/>
  <c r="K5" i="39"/>
  <c r="J5" i="39"/>
  <c r="B5" i="39"/>
  <c r="O4" i="39"/>
  <c r="M4" i="39"/>
  <c r="J4" i="39"/>
  <c r="F4" i="39"/>
  <c r="B4" i="39"/>
  <c r="AD3" i="39"/>
  <c r="J3" i="39"/>
  <c r="B3" i="39"/>
  <c r="O2" i="39"/>
  <c r="L2" i="39"/>
  <c r="K2" i="39"/>
  <c r="J2" i="39"/>
  <c r="G2" i="39"/>
  <c r="H2" i="39" s="1"/>
  <c r="F2" i="39"/>
  <c r="B2" i="39"/>
  <c r="N1" i="39"/>
  <c r="L1" i="39"/>
  <c r="K1" i="39"/>
  <c r="W45" i="14"/>
  <c r="U45" i="14"/>
  <c r="T45" i="14"/>
  <c r="J45" i="14"/>
  <c r="I45" i="14"/>
  <c r="H45" i="14"/>
  <c r="G45" i="14"/>
  <c r="AH92" i="38"/>
  <c r="AG92" i="38"/>
  <c r="AF92" i="38"/>
  <c r="AE92" i="38"/>
  <c r="AD92" i="38"/>
  <c r="AB92" i="38"/>
  <c r="AA92" i="38"/>
  <c r="Z92" i="38"/>
  <c r="U92" i="38"/>
  <c r="AO92" i="38" s="1"/>
  <c r="R92" i="38"/>
  <c r="AL92" i="38" s="1"/>
  <c r="P92" i="38"/>
  <c r="AJ92" i="38" s="1"/>
  <c r="O92" i="38"/>
  <c r="F92" i="38"/>
  <c r="AH91" i="38"/>
  <c r="AG91" i="38"/>
  <c r="AF91" i="38"/>
  <c r="AE91" i="38"/>
  <c r="AD91" i="38"/>
  <c r="AB91" i="38"/>
  <c r="AA91" i="38"/>
  <c r="Z91" i="38"/>
  <c r="U91" i="38"/>
  <c r="AO91" i="38" s="1"/>
  <c r="R91" i="38"/>
  <c r="AL91" i="38" s="1"/>
  <c r="P91" i="38"/>
  <c r="AJ91" i="38" s="1"/>
  <c r="O91" i="38"/>
  <c r="F91" i="38"/>
  <c r="AH90" i="38"/>
  <c r="AG90" i="38"/>
  <c r="AF90" i="38"/>
  <c r="AE90" i="38"/>
  <c r="AD90" i="38"/>
  <c r="AB90" i="38"/>
  <c r="AA90" i="38"/>
  <c r="Z90" i="38"/>
  <c r="U90" i="38"/>
  <c r="AO90" i="38" s="1"/>
  <c r="R90" i="38"/>
  <c r="AL90" i="38" s="1"/>
  <c r="P90" i="38"/>
  <c r="AJ90" i="38" s="1"/>
  <c r="O90" i="38"/>
  <c r="F90" i="38"/>
  <c r="AH89" i="38"/>
  <c r="AG89" i="38"/>
  <c r="AF89" i="38"/>
  <c r="AE89" i="38"/>
  <c r="AD89" i="38"/>
  <c r="AB89" i="38"/>
  <c r="AA89" i="38"/>
  <c r="Z89" i="38"/>
  <c r="V89" i="38"/>
  <c r="U89" i="38"/>
  <c r="AO89" i="38" s="1"/>
  <c r="R89" i="38"/>
  <c r="AL89" i="38" s="1"/>
  <c r="P89" i="38"/>
  <c r="AJ89" i="38" s="1"/>
  <c r="O89" i="38"/>
  <c r="AI89" i="38" s="1"/>
  <c r="F89" i="38"/>
  <c r="AH88" i="38"/>
  <c r="AG88" i="38"/>
  <c r="AF88" i="38"/>
  <c r="AE88" i="38"/>
  <c r="AD88" i="38"/>
  <c r="AB88" i="38"/>
  <c r="AA88" i="38"/>
  <c r="Z88" i="38"/>
  <c r="U88" i="38"/>
  <c r="AO88" i="38" s="1"/>
  <c r="R88" i="38"/>
  <c r="AL88" i="38" s="1"/>
  <c r="P88" i="38"/>
  <c r="AJ88" i="38" s="1"/>
  <c r="O88" i="38"/>
  <c r="AI88" i="38" s="1"/>
  <c r="F88" i="38"/>
  <c r="AH87" i="38"/>
  <c r="AG87" i="38"/>
  <c r="AF87" i="38"/>
  <c r="AE87" i="38"/>
  <c r="AD87" i="38"/>
  <c r="AB87" i="38"/>
  <c r="AA87" i="38"/>
  <c r="Z87" i="38"/>
  <c r="U87" i="38"/>
  <c r="AO87" i="38" s="1"/>
  <c r="R87" i="38"/>
  <c r="AL87" i="38" s="1"/>
  <c r="P87" i="38"/>
  <c r="O87" i="38"/>
  <c r="AI87" i="38" s="1"/>
  <c r="F87" i="38"/>
  <c r="AH86" i="38"/>
  <c r="AG86" i="38"/>
  <c r="AF86" i="38"/>
  <c r="AE86" i="38"/>
  <c r="AD86" i="38"/>
  <c r="AB86" i="38"/>
  <c r="AA86" i="38"/>
  <c r="Z86" i="38"/>
  <c r="U86" i="38"/>
  <c r="AO86" i="38" s="1"/>
  <c r="R86" i="38"/>
  <c r="AL86" i="38" s="1"/>
  <c r="P86" i="38"/>
  <c r="O86" i="38"/>
  <c r="AI86" i="38" s="1"/>
  <c r="F86" i="38"/>
  <c r="AH85" i="38"/>
  <c r="AG85" i="38"/>
  <c r="AF85" i="38"/>
  <c r="AE85" i="38"/>
  <c r="AD85" i="38"/>
  <c r="AB85" i="38"/>
  <c r="AA85" i="38"/>
  <c r="Z85" i="38"/>
  <c r="U85" i="38"/>
  <c r="AO85" i="38" s="1"/>
  <c r="R85" i="38"/>
  <c r="AL85" i="38" s="1"/>
  <c r="P85" i="38"/>
  <c r="O85" i="38"/>
  <c r="AI85" i="38" s="1"/>
  <c r="F85" i="38"/>
  <c r="AH84" i="38"/>
  <c r="AG84" i="38"/>
  <c r="AF84" i="38"/>
  <c r="AE84" i="38"/>
  <c r="AD84" i="38"/>
  <c r="AB84" i="38"/>
  <c r="AA84" i="38"/>
  <c r="Z84" i="38"/>
  <c r="U84" i="38"/>
  <c r="AO84" i="38" s="1"/>
  <c r="R84" i="38"/>
  <c r="AL84" i="38" s="1"/>
  <c r="P84" i="38"/>
  <c r="O84" i="38"/>
  <c r="F84" i="38"/>
  <c r="AH83" i="38"/>
  <c r="AG83" i="38"/>
  <c r="AF83" i="38"/>
  <c r="AE83" i="38"/>
  <c r="AD83" i="38"/>
  <c r="AB83" i="38"/>
  <c r="AA83" i="38"/>
  <c r="Z83" i="38"/>
  <c r="U83" i="38"/>
  <c r="AO83" i="38" s="1"/>
  <c r="R83" i="38"/>
  <c r="AL83" i="38" s="1"/>
  <c r="P83" i="38"/>
  <c r="O83" i="38"/>
  <c r="F83" i="38"/>
  <c r="AH82" i="38"/>
  <c r="AG82" i="38"/>
  <c r="AF82" i="38"/>
  <c r="AE82" i="38"/>
  <c r="AD82" i="38"/>
  <c r="AB82" i="38"/>
  <c r="AA82" i="38"/>
  <c r="Z82" i="38"/>
  <c r="U82" i="38"/>
  <c r="AO82" i="38" s="1"/>
  <c r="R82" i="38"/>
  <c r="AL82" i="38" s="1"/>
  <c r="P82" i="38"/>
  <c r="O82" i="38"/>
  <c r="F82" i="38"/>
  <c r="AH81" i="38"/>
  <c r="AG81" i="38"/>
  <c r="AF81" i="38"/>
  <c r="AE81" i="38"/>
  <c r="AD81" i="38"/>
  <c r="AB81" i="38"/>
  <c r="AA81" i="38"/>
  <c r="Z81" i="38"/>
  <c r="U81" i="38"/>
  <c r="AO81" i="38" s="1"/>
  <c r="R81" i="38"/>
  <c r="AL81" i="38" s="1"/>
  <c r="P81" i="38"/>
  <c r="O81" i="38"/>
  <c r="AI81" i="38" s="1"/>
  <c r="F81" i="38"/>
  <c r="AH80" i="38"/>
  <c r="AG80" i="38"/>
  <c r="AF80" i="38"/>
  <c r="AE80" i="38"/>
  <c r="AD80" i="38"/>
  <c r="AB80" i="38"/>
  <c r="AA80" i="38"/>
  <c r="Z80" i="38"/>
  <c r="U80" i="38"/>
  <c r="AO80" i="38" s="1"/>
  <c r="R80" i="38"/>
  <c r="AL80" i="38" s="1"/>
  <c r="P80" i="38"/>
  <c r="O80" i="38"/>
  <c r="AI80" i="38" s="1"/>
  <c r="F80" i="38"/>
  <c r="AI79" i="38"/>
  <c r="AH79" i="38"/>
  <c r="AG79" i="38"/>
  <c r="AF79" i="38"/>
  <c r="AE79" i="38"/>
  <c r="AD79" i="38"/>
  <c r="AB79" i="38"/>
  <c r="AA79" i="38"/>
  <c r="Z79" i="38"/>
  <c r="U79" i="38"/>
  <c r="AO79" i="38" s="1"/>
  <c r="R79" i="38"/>
  <c r="AL79" i="38" s="1"/>
  <c r="P79" i="38"/>
  <c r="O79" i="38"/>
  <c r="F79" i="38"/>
  <c r="AH78" i="38"/>
  <c r="AG78" i="38"/>
  <c r="AF78" i="38"/>
  <c r="AE78" i="38"/>
  <c r="AD78" i="38"/>
  <c r="AB78" i="38"/>
  <c r="AA78" i="38"/>
  <c r="Z78" i="38"/>
  <c r="U78" i="38"/>
  <c r="AO78" i="38" s="1"/>
  <c r="R78" i="38"/>
  <c r="AL78" i="38" s="1"/>
  <c r="P78" i="38"/>
  <c r="O78" i="38"/>
  <c r="AI78" i="38" s="1"/>
  <c r="F78" i="38"/>
  <c r="AI77" i="38"/>
  <c r="AH77" i="38"/>
  <c r="AG77" i="38"/>
  <c r="AF77" i="38"/>
  <c r="AE77" i="38"/>
  <c r="AD77" i="38"/>
  <c r="AB77" i="38"/>
  <c r="AA77" i="38"/>
  <c r="Z77" i="38"/>
  <c r="U77" i="38"/>
  <c r="AO77" i="38" s="1"/>
  <c r="R77" i="38"/>
  <c r="AL77" i="38" s="1"/>
  <c r="P77" i="38"/>
  <c r="O77" i="38"/>
  <c r="F77" i="38"/>
  <c r="AH76" i="38"/>
  <c r="AG76" i="38"/>
  <c r="AF76" i="38"/>
  <c r="AE76" i="38"/>
  <c r="AD76" i="38"/>
  <c r="AB76" i="38"/>
  <c r="AA76" i="38"/>
  <c r="Z76" i="38"/>
  <c r="U76" i="38"/>
  <c r="AO76" i="38" s="1"/>
  <c r="R76" i="38"/>
  <c r="AL76" i="38" s="1"/>
  <c r="P76" i="38"/>
  <c r="O76" i="38"/>
  <c r="F76" i="38"/>
  <c r="AH75" i="38"/>
  <c r="AG75" i="38"/>
  <c r="AF75" i="38"/>
  <c r="AE75" i="38"/>
  <c r="AD75" i="38"/>
  <c r="AB75" i="38"/>
  <c r="AA75" i="38"/>
  <c r="Z75" i="38"/>
  <c r="U75" i="38"/>
  <c r="AO75" i="38" s="1"/>
  <c r="R75" i="38"/>
  <c r="AL75" i="38" s="1"/>
  <c r="P75" i="38"/>
  <c r="O75" i="38"/>
  <c r="F75" i="38"/>
  <c r="AH74" i="38"/>
  <c r="AG74" i="38"/>
  <c r="AF74" i="38"/>
  <c r="AE74" i="38"/>
  <c r="AD74" i="38"/>
  <c r="AB74" i="38"/>
  <c r="AA74" i="38"/>
  <c r="Z74" i="38"/>
  <c r="U74" i="38"/>
  <c r="AO74" i="38" s="1"/>
  <c r="R74" i="38"/>
  <c r="AL74" i="38" s="1"/>
  <c r="P74" i="38"/>
  <c r="O74" i="38"/>
  <c r="F74" i="38"/>
  <c r="AH73" i="38"/>
  <c r="AG73" i="38"/>
  <c r="AF73" i="38"/>
  <c r="AE73" i="38"/>
  <c r="AD73" i="38"/>
  <c r="AB73" i="38"/>
  <c r="AA73" i="38"/>
  <c r="Z73" i="38"/>
  <c r="U73" i="38"/>
  <c r="AO73" i="38" s="1"/>
  <c r="R73" i="38"/>
  <c r="AL73" i="38" s="1"/>
  <c r="P73" i="38"/>
  <c r="O73" i="38"/>
  <c r="AI73" i="38" s="1"/>
  <c r="F73" i="38"/>
  <c r="AH72" i="38"/>
  <c r="AG72" i="38"/>
  <c r="AF72" i="38"/>
  <c r="AE72" i="38"/>
  <c r="AD72" i="38"/>
  <c r="AB72" i="38"/>
  <c r="AA72" i="38"/>
  <c r="Z72" i="38"/>
  <c r="U72" i="38"/>
  <c r="AO72" i="38" s="1"/>
  <c r="R72" i="38"/>
  <c r="AL72" i="38" s="1"/>
  <c r="P72" i="38"/>
  <c r="O72" i="38"/>
  <c r="AI72" i="38" s="1"/>
  <c r="F72" i="38"/>
  <c r="AH71" i="38"/>
  <c r="AG71" i="38"/>
  <c r="AF71" i="38"/>
  <c r="AE71" i="38"/>
  <c r="AD71" i="38"/>
  <c r="AB71" i="38"/>
  <c r="AA71" i="38"/>
  <c r="Z71" i="38"/>
  <c r="Z4" i="38" s="1"/>
  <c r="U71" i="38"/>
  <c r="AO71" i="38" s="1"/>
  <c r="R71" i="38"/>
  <c r="AL71" i="38" s="1"/>
  <c r="P71" i="38"/>
  <c r="O71" i="38"/>
  <c r="AI71" i="38" s="1"/>
  <c r="F71" i="38"/>
  <c r="AH70" i="38"/>
  <c r="AG70" i="38"/>
  <c r="AG4" i="38" s="1"/>
  <c r="AF70" i="38"/>
  <c r="AE70" i="38"/>
  <c r="AD70" i="38"/>
  <c r="AB70" i="38"/>
  <c r="AA70" i="38"/>
  <c r="Z70" i="38"/>
  <c r="U70" i="38"/>
  <c r="AO70" i="38" s="1"/>
  <c r="R70" i="38"/>
  <c r="AL70" i="38" s="1"/>
  <c r="P70" i="38"/>
  <c r="O70" i="38"/>
  <c r="AI70" i="38" s="1"/>
  <c r="F70" i="38"/>
  <c r="AH69" i="38"/>
  <c r="AG69" i="38"/>
  <c r="AF69" i="38"/>
  <c r="AE69" i="38"/>
  <c r="AD69" i="38"/>
  <c r="AB69" i="38"/>
  <c r="AA69" i="38"/>
  <c r="Z69" i="38"/>
  <c r="U69" i="38"/>
  <c r="AO69" i="38" s="1"/>
  <c r="R69" i="38"/>
  <c r="AL69" i="38" s="1"/>
  <c r="P69" i="38"/>
  <c r="O69" i="38"/>
  <c r="AI69" i="38" s="1"/>
  <c r="F69" i="38"/>
  <c r="AH68" i="38"/>
  <c r="AG68" i="38"/>
  <c r="AF68" i="38"/>
  <c r="AE68" i="38"/>
  <c r="AD68" i="38"/>
  <c r="AB68" i="38"/>
  <c r="AA68" i="38"/>
  <c r="Z68" i="38"/>
  <c r="U68" i="38"/>
  <c r="AO68" i="38" s="1"/>
  <c r="R68" i="38"/>
  <c r="AL68" i="38" s="1"/>
  <c r="P68" i="38"/>
  <c r="O68" i="38"/>
  <c r="F68" i="38"/>
  <c r="AH67" i="38"/>
  <c r="AG67" i="38"/>
  <c r="AF67" i="38"/>
  <c r="AE67" i="38"/>
  <c r="AD67" i="38"/>
  <c r="AB67" i="38"/>
  <c r="AA67" i="38"/>
  <c r="Z67" i="38"/>
  <c r="G7" i="38" s="1"/>
  <c r="H7" i="38" s="1"/>
  <c r="U67" i="38"/>
  <c r="AO67" i="38" s="1"/>
  <c r="R67" i="38"/>
  <c r="AL67" i="38" s="1"/>
  <c r="P67" i="38"/>
  <c r="O67" i="38"/>
  <c r="F67" i="38"/>
  <c r="AH66" i="38"/>
  <c r="AG66" i="38"/>
  <c r="AG7" i="38" s="1"/>
  <c r="AF66" i="38"/>
  <c r="AE66" i="38"/>
  <c r="AD66" i="38"/>
  <c r="AB66" i="38"/>
  <c r="AA66" i="38"/>
  <c r="Z66" i="38"/>
  <c r="U66" i="38"/>
  <c r="AO66" i="38" s="1"/>
  <c r="R66" i="38"/>
  <c r="AL66" i="38" s="1"/>
  <c r="P66" i="38"/>
  <c r="O66" i="38"/>
  <c r="F66" i="38"/>
  <c r="AH65" i="38"/>
  <c r="AG65" i="38"/>
  <c r="AF65" i="38"/>
  <c r="AE65" i="38"/>
  <c r="AD65" i="38"/>
  <c r="AB65" i="38"/>
  <c r="AA65" i="38"/>
  <c r="Z65" i="38"/>
  <c r="U65" i="38"/>
  <c r="AO65" i="38" s="1"/>
  <c r="R65" i="38"/>
  <c r="AL65" i="38" s="1"/>
  <c r="P65" i="38"/>
  <c r="O65" i="38"/>
  <c r="AI65" i="38" s="1"/>
  <c r="F65" i="38"/>
  <c r="AH64" i="38"/>
  <c r="AG64" i="38"/>
  <c r="AF64" i="38"/>
  <c r="AE64" i="38"/>
  <c r="AD64" i="38"/>
  <c r="AB64" i="38"/>
  <c r="AA64" i="38"/>
  <c r="Z64" i="38"/>
  <c r="U64" i="38"/>
  <c r="AO64" i="38" s="1"/>
  <c r="R64" i="38"/>
  <c r="AL64" i="38" s="1"/>
  <c r="P64" i="38"/>
  <c r="O64" i="38"/>
  <c r="AI64" i="38" s="1"/>
  <c r="F64" i="38"/>
  <c r="AI63" i="38"/>
  <c r="AH63" i="38"/>
  <c r="AG63" i="38"/>
  <c r="AF63" i="38"/>
  <c r="AE63" i="38"/>
  <c r="AD63" i="38"/>
  <c r="AB63" i="38"/>
  <c r="AA63" i="38"/>
  <c r="Z63" i="38"/>
  <c r="U63" i="38"/>
  <c r="AO63" i="38" s="1"/>
  <c r="R63" i="38"/>
  <c r="AL63" i="38" s="1"/>
  <c r="P63" i="38"/>
  <c r="O63" i="38"/>
  <c r="F63" i="38"/>
  <c r="AH62" i="38"/>
  <c r="AG62" i="38"/>
  <c r="AF62" i="38"/>
  <c r="AE62" i="38"/>
  <c r="AD62" i="38"/>
  <c r="AB62" i="38"/>
  <c r="AA62" i="38"/>
  <c r="Z62" i="38"/>
  <c r="U62" i="38"/>
  <c r="AO62" i="38" s="1"/>
  <c r="R62" i="38"/>
  <c r="AL62" i="38" s="1"/>
  <c r="P62" i="38"/>
  <c r="O62" i="38"/>
  <c r="AI62" i="38" s="1"/>
  <c r="F62" i="38"/>
  <c r="AI61" i="38"/>
  <c r="AH61" i="38"/>
  <c r="AG61" i="38"/>
  <c r="AF61" i="38"/>
  <c r="AE61" i="38"/>
  <c r="AD61" i="38"/>
  <c r="AB61" i="38"/>
  <c r="AA61" i="38"/>
  <c r="Z61" i="38"/>
  <c r="U61" i="38"/>
  <c r="AO61" i="38" s="1"/>
  <c r="R61" i="38"/>
  <c r="AL61" i="38" s="1"/>
  <c r="P61" i="38"/>
  <c r="O61" i="38"/>
  <c r="F61" i="38"/>
  <c r="AH60" i="38"/>
  <c r="AG60" i="38"/>
  <c r="AF60" i="38"/>
  <c r="AE60" i="38"/>
  <c r="AD60" i="38"/>
  <c r="AB60" i="38"/>
  <c r="AA60" i="38"/>
  <c r="Z60" i="38"/>
  <c r="U60" i="38"/>
  <c r="AO60" i="38" s="1"/>
  <c r="R60" i="38"/>
  <c r="AL60" i="38" s="1"/>
  <c r="P60" i="38"/>
  <c r="O60" i="38"/>
  <c r="AI60" i="38" s="1"/>
  <c r="F60" i="38"/>
  <c r="AH59" i="38"/>
  <c r="AG59" i="38"/>
  <c r="AF59" i="38"/>
  <c r="AE59" i="38"/>
  <c r="AD59" i="38"/>
  <c r="AB59" i="38"/>
  <c r="AA59" i="38"/>
  <c r="Z59" i="38"/>
  <c r="U59" i="38"/>
  <c r="AO59" i="38" s="1"/>
  <c r="R59" i="38"/>
  <c r="AL59" i="38" s="1"/>
  <c r="P59" i="38"/>
  <c r="O59" i="38"/>
  <c r="P4" i="38" s="1"/>
  <c r="F59" i="38"/>
  <c r="I4" i="38" s="1"/>
  <c r="AH58" i="38"/>
  <c r="AG58" i="38"/>
  <c r="AF58" i="38"/>
  <c r="AE58" i="38"/>
  <c r="AD58" i="38"/>
  <c r="AB58" i="38"/>
  <c r="AA58" i="38"/>
  <c r="Z58" i="38"/>
  <c r="G2" i="38" s="1"/>
  <c r="U58" i="38"/>
  <c r="AO58" i="38" s="1"/>
  <c r="R58" i="38"/>
  <c r="AL58" i="38" s="1"/>
  <c r="P58" i="38"/>
  <c r="O58" i="38"/>
  <c r="F58" i="38"/>
  <c r="AH57" i="38"/>
  <c r="AG57" i="38"/>
  <c r="AF57" i="38"/>
  <c r="AE57" i="38"/>
  <c r="AD57" i="38"/>
  <c r="AB57" i="38"/>
  <c r="AA57" i="38"/>
  <c r="Z57" i="38"/>
  <c r="U57" i="38"/>
  <c r="AO57" i="38" s="1"/>
  <c r="R57" i="38"/>
  <c r="AL57" i="38" s="1"/>
  <c r="P57" i="38"/>
  <c r="O57" i="38"/>
  <c r="AI57" i="38" s="1"/>
  <c r="F57" i="38"/>
  <c r="AH56" i="38"/>
  <c r="AG56" i="38"/>
  <c r="AF56" i="38"/>
  <c r="AE56" i="38"/>
  <c r="AE5" i="38" s="1"/>
  <c r="AD56" i="38"/>
  <c r="AB56" i="38"/>
  <c r="AA56" i="38"/>
  <c r="Z56" i="38"/>
  <c r="U56" i="38"/>
  <c r="AO56" i="38" s="1"/>
  <c r="R56" i="38"/>
  <c r="AL56" i="38" s="1"/>
  <c r="P56" i="38"/>
  <c r="O56" i="38"/>
  <c r="AI56" i="38" s="1"/>
  <c r="F56" i="38"/>
  <c r="AH55" i="38"/>
  <c r="AG55" i="38"/>
  <c r="AF55" i="38"/>
  <c r="AE55" i="38"/>
  <c r="AD55" i="38"/>
  <c r="AB55" i="38"/>
  <c r="AA55" i="38"/>
  <c r="Z55" i="38"/>
  <c r="U55" i="38"/>
  <c r="AO55" i="38" s="1"/>
  <c r="R55" i="38"/>
  <c r="AL55" i="38" s="1"/>
  <c r="P55" i="38"/>
  <c r="AJ55" i="38" s="1"/>
  <c r="O55" i="38"/>
  <c r="AI55" i="38" s="1"/>
  <c r="F55" i="38"/>
  <c r="AH54" i="38"/>
  <c r="AG54" i="38"/>
  <c r="AF54" i="38"/>
  <c r="AE54" i="38"/>
  <c r="AD54" i="38"/>
  <c r="AB54" i="38"/>
  <c r="AA54" i="38"/>
  <c r="Z54" i="38"/>
  <c r="U54" i="38"/>
  <c r="AO54" i="38" s="1"/>
  <c r="R54" i="38"/>
  <c r="AL54" i="38" s="1"/>
  <c r="P54" i="38"/>
  <c r="AJ54" i="38" s="1"/>
  <c r="O54" i="38"/>
  <c r="T54" i="38" s="1"/>
  <c r="AN54" i="38" s="1"/>
  <c r="F54" i="38"/>
  <c r="AI53" i="38"/>
  <c r="AH53" i="38"/>
  <c r="AG53" i="38"/>
  <c r="AF53" i="38"/>
  <c r="AE53" i="38"/>
  <c r="AD53" i="38"/>
  <c r="AB53" i="38"/>
  <c r="AA53" i="38"/>
  <c r="Z53" i="38"/>
  <c r="U53" i="38"/>
  <c r="AO53" i="38" s="1"/>
  <c r="R53" i="38"/>
  <c r="AL53" i="38" s="1"/>
  <c r="P53" i="38"/>
  <c r="O53" i="38"/>
  <c r="T53" i="38" s="1"/>
  <c r="AN53" i="38" s="1"/>
  <c r="F53" i="38"/>
  <c r="AI52" i="38"/>
  <c r="AH52" i="38"/>
  <c r="AG52" i="38"/>
  <c r="AF52" i="38"/>
  <c r="AE52" i="38"/>
  <c r="AD52" i="38"/>
  <c r="AB52" i="38"/>
  <c r="AA52" i="38"/>
  <c r="Z52" i="38"/>
  <c r="U52" i="38"/>
  <c r="AO52" i="38" s="1"/>
  <c r="R52" i="38"/>
  <c r="AL52" i="38" s="1"/>
  <c r="P52" i="38"/>
  <c r="AJ52" i="38" s="1"/>
  <c r="O52" i="38"/>
  <c r="T52" i="38" s="1"/>
  <c r="AN52" i="38" s="1"/>
  <c r="F52" i="38"/>
  <c r="AH51" i="38"/>
  <c r="AG51" i="38"/>
  <c r="AF51" i="38"/>
  <c r="AE51" i="38"/>
  <c r="AE3" i="38" s="1"/>
  <c r="AD51" i="38"/>
  <c r="AB51" i="38"/>
  <c r="AA51" i="38"/>
  <c r="Z51" i="38"/>
  <c r="U51" i="38"/>
  <c r="AO51" i="38" s="1"/>
  <c r="R51" i="38"/>
  <c r="P51" i="38"/>
  <c r="AJ51" i="38" s="1"/>
  <c r="O51" i="38"/>
  <c r="AI51" i="38" s="1"/>
  <c r="F51" i="38"/>
  <c r="AH50" i="38"/>
  <c r="AG50" i="38"/>
  <c r="AF50" i="38"/>
  <c r="AE50" i="38"/>
  <c r="AD50" i="38"/>
  <c r="AB50" i="38"/>
  <c r="AB6" i="38" s="1"/>
  <c r="AA50" i="38"/>
  <c r="Z50" i="38"/>
  <c r="U50" i="38"/>
  <c r="AO50" i="38" s="1"/>
  <c r="AO6" i="38" s="1"/>
  <c r="T50" i="38"/>
  <c r="AN50" i="38" s="1"/>
  <c r="R50" i="38"/>
  <c r="AL50" i="38" s="1"/>
  <c r="P50" i="38"/>
  <c r="AJ50" i="38" s="1"/>
  <c r="O50" i="38"/>
  <c r="AI50" i="38" s="1"/>
  <c r="F50" i="38"/>
  <c r="AH49" i="38"/>
  <c r="AG49" i="38"/>
  <c r="AF49" i="38"/>
  <c r="AE49" i="38"/>
  <c r="AD49" i="38"/>
  <c r="AB49" i="38"/>
  <c r="AA49" i="38"/>
  <c r="Z49" i="38"/>
  <c r="U49" i="38"/>
  <c r="AO49" i="38" s="1"/>
  <c r="R49" i="38"/>
  <c r="P49" i="38"/>
  <c r="AJ49" i="38" s="1"/>
  <c r="O49" i="38"/>
  <c r="AI49" i="38" s="1"/>
  <c r="F49" i="38"/>
  <c r="AH48" i="38"/>
  <c r="AG48" i="38"/>
  <c r="AF48" i="38"/>
  <c r="AE48" i="38"/>
  <c r="AD48" i="38"/>
  <c r="AB48" i="38"/>
  <c r="AA48" i="38"/>
  <c r="Z48" i="38"/>
  <c r="U48" i="38"/>
  <c r="AO48" i="38" s="1"/>
  <c r="T48" i="38"/>
  <c r="AN48" i="38" s="1"/>
  <c r="R48" i="38"/>
  <c r="Q48" i="38"/>
  <c r="AK48" i="38" s="1"/>
  <c r="P48" i="38"/>
  <c r="AJ48" i="38" s="1"/>
  <c r="O48" i="38"/>
  <c r="AI48" i="38" s="1"/>
  <c r="F48" i="38"/>
  <c r="AH47" i="38"/>
  <c r="AG47" i="38"/>
  <c r="AF47" i="38"/>
  <c r="AE47" i="38"/>
  <c r="AD47" i="38"/>
  <c r="AB47" i="38"/>
  <c r="AA47" i="38"/>
  <c r="Z47" i="38"/>
  <c r="U47" i="38"/>
  <c r="AO47" i="38" s="1"/>
  <c r="T47" i="38"/>
  <c r="AN47" i="38" s="1"/>
  <c r="R47" i="38"/>
  <c r="Q47" i="38"/>
  <c r="AK47" i="38" s="1"/>
  <c r="P47" i="38"/>
  <c r="AJ47" i="38" s="1"/>
  <c r="O47" i="38"/>
  <c r="AI47" i="38" s="1"/>
  <c r="F47" i="38"/>
  <c r="AH46" i="38"/>
  <c r="AG46" i="38"/>
  <c r="AF46" i="38"/>
  <c r="AE46" i="38"/>
  <c r="AD46" i="38"/>
  <c r="AB46" i="38"/>
  <c r="AA46" i="38"/>
  <c r="Z46" i="38"/>
  <c r="U46" i="38"/>
  <c r="AO46" i="38" s="1"/>
  <c r="T46" i="38"/>
  <c r="AN46" i="38" s="1"/>
  <c r="R46" i="38"/>
  <c r="Q46" i="38"/>
  <c r="AK46" i="38" s="1"/>
  <c r="P46" i="38"/>
  <c r="AJ46" i="38" s="1"/>
  <c r="O46" i="38"/>
  <c r="AI46" i="38" s="1"/>
  <c r="F46" i="38"/>
  <c r="AH45" i="38"/>
  <c r="AH3" i="38" s="1"/>
  <c r="AG45" i="38"/>
  <c r="AF45" i="38"/>
  <c r="AE45" i="38"/>
  <c r="AD45" i="38"/>
  <c r="AB45" i="38"/>
  <c r="AA45" i="38"/>
  <c r="Z45" i="38"/>
  <c r="U45" i="38"/>
  <c r="AO45" i="38" s="1"/>
  <c r="T45" i="38"/>
  <c r="AN45" i="38" s="1"/>
  <c r="R45" i="38"/>
  <c r="Q45" i="38"/>
  <c r="AK45" i="38" s="1"/>
  <c r="P45" i="38"/>
  <c r="AJ45" i="38" s="1"/>
  <c r="O45" i="38"/>
  <c r="AI45" i="38" s="1"/>
  <c r="F45" i="38"/>
  <c r="AH44" i="38"/>
  <c r="AG44" i="38"/>
  <c r="AF44" i="38"/>
  <c r="AE44" i="38"/>
  <c r="AD44" i="38"/>
  <c r="AB44" i="38"/>
  <c r="AA44" i="38"/>
  <c r="Z44" i="38"/>
  <c r="U44" i="38"/>
  <c r="AO44" i="38" s="1"/>
  <c r="T44" i="38"/>
  <c r="AN44" i="38" s="1"/>
  <c r="R44" i="38"/>
  <c r="AL44" i="38" s="1"/>
  <c r="Q44" i="38"/>
  <c r="AK44" i="38" s="1"/>
  <c r="P44" i="38"/>
  <c r="O44" i="38"/>
  <c r="AI44" i="38" s="1"/>
  <c r="F44" i="38"/>
  <c r="AH43" i="38"/>
  <c r="AG43" i="38"/>
  <c r="AF43" i="38"/>
  <c r="AE43" i="38"/>
  <c r="AD43" i="38"/>
  <c r="AB43" i="38"/>
  <c r="AA43" i="38"/>
  <c r="Z43" i="38"/>
  <c r="U43" i="38"/>
  <c r="AO43" i="38" s="1"/>
  <c r="T43" i="38"/>
  <c r="AN43" i="38" s="1"/>
  <c r="R43" i="38"/>
  <c r="AL43" i="38" s="1"/>
  <c r="Q43" i="38"/>
  <c r="AK43" i="38" s="1"/>
  <c r="P43" i="38"/>
  <c r="O43" i="38"/>
  <c r="AI43" i="38" s="1"/>
  <c r="F43" i="38"/>
  <c r="AH42" i="38"/>
  <c r="AG42" i="38"/>
  <c r="AF42" i="38"/>
  <c r="AE42" i="38"/>
  <c r="AD42" i="38"/>
  <c r="AB42" i="38"/>
  <c r="AA42" i="38"/>
  <c r="Z42" i="38"/>
  <c r="U42" i="38"/>
  <c r="AO42" i="38" s="1"/>
  <c r="T42" i="38"/>
  <c r="AN42" i="38" s="1"/>
  <c r="R42" i="38"/>
  <c r="AL42" i="38" s="1"/>
  <c r="Q42" i="38"/>
  <c r="AK42" i="38" s="1"/>
  <c r="P42" i="38"/>
  <c r="O42" i="38"/>
  <c r="AI42" i="38" s="1"/>
  <c r="F42" i="38"/>
  <c r="AH41" i="38"/>
  <c r="AG41" i="38"/>
  <c r="AF41" i="38"/>
  <c r="AE41" i="38"/>
  <c r="AD41" i="38"/>
  <c r="AB41" i="38"/>
  <c r="AA41" i="38"/>
  <c r="AA7" i="38" s="1"/>
  <c r="Z41" i="38"/>
  <c r="U41" i="38"/>
  <c r="AO41" i="38" s="1"/>
  <c r="T41" i="38"/>
  <c r="AN41" i="38" s="1"/>
  <c r="R41" i="38"/>
  <c r="AL41" i="38" s="1"/>
  <c r="Q41" i="38"/>
  <c r="AK41" i="38" s="1"/>
  <c r="P41" i="38"/>
  <c r="O41" i="38"/>
  <c r="AI41" i="38" s="1"/>
  <c r="F41" i="38"/>
  <c r="AH40" i="38"/>
  <c r="AG40" i="38"/>
  <c r="AF40" i="38"/>
  <c r="AE40" i="38"/>
  <c r="AD40" i="38"/>
  <c r="AB40" i="38"/>
  <c r="AA40" i="38"/>
  <c r="Z40" i="38"/>
  <c r="U40" i="38"/>
  <c r="AO40" i="38" s="1"/>
  <c r="T40" i="38"/>
  <c r="AN40" i="38" s="1"/>
  <c r="R40" i="38"/>
  <c r="AL40" i="38" s="1"/>
  <c r="Q40" i="38"/>
  <c r="AK40" i="38" s="1"/>
  <c r="P40" i="38"/>
  <c r="O40" i="38"/>
  <c r="AI40" i="38" s="1"/>
  <c r="F40" i="38"/>
  <c r="AH39" i="38"/>
  <c r="AG39" i="38"/>
  <c r="AF39" i="38"/>
  <c r="AE39" i="38"/>
  <c r="AD39" i="38"/>
  <c r="AB39" i="38"/>
  <c r="AA39" i="38"/>
  <c r="Z39" i="38"/>
  <c r="V39" i="38"/>
  <c r="U39" i="38"/>
  <c r="AO39" i="38" s="1"/>
  <c r="T39" i="38"/>
  <c r="AN39" i="38" s="1"/>
  <c r="R39" i="38"/>
  <c r="AL39" i="38" s="1"/>
  <c r="Q39" i="38"/>
  <c r="AK39" i="38" s="1"/>
  <c r="P39" i="38"/>
  <c r="O39" i="38"/>
  <c r="AI39" i="38" s="1"/>
  <c r="F39" i="38"/>
  <c r="AH38" i="38"/>
  <c r="AG38" i="38"/>
  <c r="AF38" i="38"/>
  <c r="AE38" i="38"/>
  <c r="AD38" i="38"/>
  <c r="AB38" i="38"/>
  <c r="AA38" i="38"/>
  <c r="Z38" i="38"/>
  <c r="U38" i="38"/>
  <c r="AO38" i="38" s="1"/>
  <c r="T38" i="38"/>
  <c r="AN38" i="38" s="1"/>
  <c r="R38" i="38"/>
  <c r="AL38" i="38" s="1"/>
  <c r="Q38" i="38"/>
  <c r="AK38" i="38" s="1"/>
  <c r="P38" i="38"/>
  <c r="O38" i="38"/>
  <c r="AI38" i="38" s="1"/>
  <c r="F38" i="38"/>
  <c r="AL37" i="38"/>
  <c r="AH37" i="38"/>
  <c r="AG37" i="38"/>
  <c r="AF37" i="38"/>
  <c r="AE37" i="38"/>
  <c r="AD37" i="38"/>
  <c r="AB37" i="38"/>
  <c r="AA37" i="38"/>
  <c r="Z37" i="38"/>
  <c r="U37" i="38"/>
  <c r="AO37" i="38" s="1"/>
  <c r="T37" i="38"/>
  <c r="AN37" i="38" s="1"/>
  <c r="R37" i="38"/>
  <c r="Q37" i="38"/>
  <c r="AK37" i="38" s="1"/>
  <c r="P37" i="38"/>
  <c r="O37" i="38"/>
  <c r="AI37" i="38" s="1"/>
  <c r="F37" i="38"/>
  <c r="AL36" i="38"/>
  <c r="AH36" i="38"/>
  <c r="AG36" i="38"/>
  <c r="AF36" i="38"/>
  <c r="AE36" i="38"/>
  <c r="AD36" i="38"/>
  <c r="AB36" i="38"/>
  <c r="AA36" i="38"/>
  <c r="Z36" i="38"/>
  <c r="V36" i="38"/>
  <c r="U36" i="38"/>
  <c r="AO36" i="38" s="1"/>
  <c r="R36" i="38"/>
  <c r="P36" i="38"/>
  <c r="O36" i="38"/>
  <c r="AI36" i="38" s="1"/>
  <c r="F36" i="38"/>
  <c r="AH35" i="38"/>
  <c r="AG35" i="38"/>
  <c r="AF35" i="38"/>
  <c r="AE35" i="38"/>
  <c r="AD35" i="38"/>
  <c r="AB35" i="38"/>
  <c r="AA35" i="38"/>
  <c r="Z35" i="38"/>
  <c r="U35" i="38"/>
  <c r="AO35" i="38" s="1"/>
  <c r="R35" i="38"/>
  <c r="AL35" i="38" s="1"/>
  <c r="P35" i="38"/>
  <c r="O35" i="38"/>
  <c r="AI35" i="38" s="1"/>
  <c r="F35" i="38"/>
  <c r="AL34" i="38"/>
  <c r="AH34" i="38"/>
  <c r="AG34" i="38"/>
  <c r="AF34" i="38"/>
  <c r="AE34" i="38"/>
  <c r="AD34" i="38"/>
  <c r="AB34" i="38"/>
  <c r="AA34" i="38"/>
  <c r="Z34" i="38"/>
  <c r="U34" i="38"/>
  <c r="AO34" i="38" s="1"/>
  <c r="R34" i="38"/>
  <c r="P34" i="38"/>
  <c r="O34" i="38"/>
  <c r="AI34" i="38" s="1"/>
  <c r="F34" i="38"/>
  <c r="AH33" i="38"/>
  <c r="AG33" i="38"/>
  <c r="AF33" i="38"/>
  <c r="AE33" i="38"/>
  <c r="AE6" i="38" s="1"/>
  <c r="AD33" i="38"/>
  <c r="AD6" i="38" s="1"/>
  <c r="AB33" i="38"/>
  <c r="AA33" i="38"/>
  <c r="Z33" i="38"/>
  <c r="U33" i="38"/>
  <c r="AO33" i="38" s="1"/>
  <c r="R33" i="38"/>
  <c r="AL33" i="38" s="1"/>
  <c r="P33" i="38"/>
  <c r="O33" i="38"/>
  <c r="AI33" i="38" s="1"/>
  <c r="F33" i="38"/>
  <c r="AH32" i="38"/>
  <c r="AG32" i="38"/>
  <c r="AF32" i="38"/>
  <c r="AE32" i="38"/>
  <c r="AD32" i="38"/>
  <c r="AB32" i="38"/>
  <c r="AB5" i="38" s="1"/>
  <c r="AA32" i="38"/>
  <c r="Z32" i="38"/>
  <c r="U32" i="38"/>
  <c r="AO32" i="38" s="1"/>
  <c r="R32" i="38"/>
  <c r="AL32" i="38" s="1"/>
  <c r="P32" i="38"/>
  <c r="O32" i="38"/>
  <c r="AI32" i="38" s="1"/>
  <c r="F32" i="38"/>
  <c r="I5" i="38" s="1"/>
  <c r="AH31" i="38"/>
  <c r="AG31" i="38"/>
  <c r="AF31" i="38"/>
  <c r="AE31" i="38"/>
  <c r="AD31" i="38"/>
  <c r="AB31" i="38"/>
  <c r="AA31" i="38"/>
  <c r="Z31" i="38"/>
  <c r="U31" i="38"/>
  <c r="AO31" i="38" s="1"/>
  <c r="R31" i="38"/>
  <c r="AL31" i="38" s="1"/>
  <c r="P31" i="38"/>
  <c r="O31" i="38"/>
  <c r="AI31" i="38" s="1"/>
  <c r="F31" i="38"/>
  <c r="AH30" i="38"/>
  <c r="AG30" i="38"/>
  <c r="AF30" i="38"/>
  <c r="AE30" i="38"/>
  <c r="AD30" i="38"/>
  <c r="AB30" i="38"/>
  <c r="AA30" i="38"/>
  <c r="Z30" i="38"/>
  <c r="V30" i="38"/>
  <c r="U30" i="38"/>
  <c r="AO30" i="38" s="1"/>
  <c r="R30" i="38"/>
  <c r="AL30" i="38" s="1"/>
  <c r="P30" i="38"/>
  <c r="O30" i="38"/>
  <c r="AI30" i="38" s="1"/>
  <c r="F30" i="38"/>
  <c r="AH29" i="38"/>
  <c r="AG29" i="38"/>
  <c r="AF29" i="38"/>
  <c r="AE29" i="38"/>
  <c r="AD29" i="38"/>
  <c r="AB29" i="38"/>
  <c r="AA29" i="38"/>
  <c r="Z29" i="38"/>
  <c r="V29" i="38"/>
  <c r="U29" i="38"/>
  <c r="AO29" i="38" s="1"/>
  <c r="R29" i="38"/>
  <c r="AL29" i="38" s="1"/>
  <c r="P29" i="38"/>
  <c r="O29" i="38"/>
  <c r="AI29" i="38" s="1"/>
  <c r="F29" i="38"/>
  <c r="AH28" i="38"/>
  <c r="AG28" i="38"/>
  <c r="AF28" i="38"/>
  <c r="AE28" i="38"/>
  <c r="AD28" i="38"/>
  <c r="AB28" i="38"/>
  <c r="AA28" i="38"/>
  <c r="Z28" i="38"/>
  <c r="U28" i="38"/>
  <c r="AO28" i="38" s="1"/>
  <c r="R28" i="38"/>
  <c r="AL28" i="38" s="1"/>
  <c r="P28" i="38"/>
  <c r="O28" i="38"/>
  <c r="AI28" i="38" s="1"/>
  <c r="F28" i="38"/>
  <c r="I8" i="38" s="1"/>
  <c r="AH27" i="38"/>
  <c r="AG27" i="38"/>
  <c r="AF27" i="38"/>
  <c r="AE27" i="38"/>
  <c r="AD27" i="38"/>
  <c r="AD8" i="38" s="1"/>
  <c r="AB27" i="38"/>
  <c r="AA27" i="38"/>
  <c r="Z27" i="38"/>
  <c r="G8" i="38" s="1"/>
  <c r="H8" i="38" s="1"/>
  <c r="U27" i="38"/>
  <c r="AO27" i="38" s="1"/>
  <c r="R27" i="38"/>
  <c r="AL27" i="38" s="1"/>
  <c r="P27" i="38"/>
  <c r="O27" i="38"/>
  <c r="AI27" i="38" s="1"/>
  <c r="F27" i="38"/>
  <c r="AH26" i="38"/>
  <c r="AG26" i="38"/>
  <c r="AG2" i="38" s="1"/>
  <c r="AF26" i="38"/>
  <c r="AE26" i="38"/>
  <c r="AD26" i="38"/>
  <c r="AB26" i="38"/>
  <c r="AA26" i="38"/>
  <c r="Z26" i="38"/>
  <c r="U26" i="38"/>
  <c r="AO26" i="38" s="1"/>
  <c r="R26" i="38"/>
  <c r="AL26" i="38" s="1"/>
  <c r="P26" i="38"/>
  <c r="O26" i="38"/>
  <c r="AI26" i="38" s="1"/>
  <c r="F26" i="38"/>
  <c r="AH25" i="38"/>
  <c r="AG25" i="38"/>
  <c r="AF25" i="38"/>
  <c r="AE25" i="38"/>
  <c r="AE2" i="38" s="1"/>
  <c r="AD25" i="38"/>
  <c r="AB25" i="38"/>
  <c r="AA25" i="38"/>
  <c r="Z25" i="38"/>
  <c r="U25" i="38"/>
  <c r="AO25" i="38" s="1"/>
  <c r="R25" i="38"/>
  <c r="AL25" i="38" s="1"/>
  <c r="P25" i="38"/>
  <c r="O25" i="38"/>
  <c r="AI25" i="38" s="1"/>
  <c r="F25" i="38"/>
  <c r="AH24" i="38"/>
  <c r="AG24" i="38"/>
  <c r="AF24" i="38"/>
  <c r="AE24" i="38"/>
  <c r="AD24" i="38"/>
  <c r="AB24" i="38"/>
  <c r="AA24" i="38"/>
  <c r="Z24" i="38"/>
  <c r="U24" i="38"/>
  <c r="AO24" i="38" s="1"/>
  <c r="R24" i="38"/>
  <c r="AL24" i="38" s="1"/>
  <c r="P24" i="38"/>
  <c r="O24" i="38"/>
  <c r="AI24" i="38" s="1"/>
  <c r="F24" i="38"/>
  <c r="AL23" i="38"/>
  <c r="AH23" i="38"/>
  <c r="AG23" i="38"/>
  <c r="AF23" i="38"/>
  <c r="AE23" i="38"/>
  <c r="AD23" i="38"/>
  <c r="AB23" i="38"/>
  <c r="AA23" i="38"/>
  <c r="Z23" i="38"/>
  <c r="Z3" i="38" s="1"/>
  <c r="U23" i="38"/>
  <c r="AO23" i="38" s="1"/>
  <c r="R23" i="38"/>
  <c r="Q23" i="38"/>
  <c r="AK23" i="38" s="1"/>
  <c r="P23" i="38"/>
  <c r="O23" i="38"/>
  <c r="AI23" i="38" s="1"/>
  <c r="F23" i="38"/>
  <c r="I3" i="38" s="1"/>
  <c r="AH22" i="38"/>
  <c r="AG22" i="38"/>
  <c r="AF22" i="38"/>
  <c r="AE22" i="38"/>
  <c r="AD22" i="38"/>
  <c r="AB22" i="38"/>
  <c r="AA22" i="38"/>
  <c r="Z22" i="38"/>
  <c r="V22" i="38"/>
  <c r="U22" i="38"/>
  <c r="AO22" i="38" s="1"/>
  <c r="R22" i="38"/>
  <c r="AL22" i="38" s="1"/>
  <c r="Q22" i="38"/>
  <c r="AK22" i="38" s="1"/>
  <c r="P22" i="38"/>
  <c r="O22" i="38"/>
  <c r="AI22" i="38" s="1"/>
  <c r="F22" i="38"/>
  <c r="AH21" i="38"/>
  <c r="AG21" i="38"/>
  <c r="AF21" i="38"/>
  <c r="AE21" i="38"/>
  <c r="AD21" i="38"/>
  <c r="AB21" i="38"/>
  <c r="AA21" i="38"/>
  <c r="Z21" i="38"/>
  <c r="U21" i="38"/>
  <c r="AO21" i="38" s="1"/>
  <c r="R21" i="38"/>
  <c r="AL21" i="38" s="1"/>
  <c r="P21" i="38"/>
  <c r="O21" i="38"/>
  <c r="AI21" i="38" s="1"/>
  <c r="F21" i="38"/>
  <c r="AH20" i="38"/>
  <c r="AG20" i="38"/>
  <c r="AF20" i="38"/>
  <c r="AF9" i="38" s="1"/>
  <c r="AE20" i="38"/>
  <c r="AD20" i="38"/>
  <c r="AB20" i="38"/>
  <c r="AA20" i="38"/>
  <c r="Z20" i="38"/>
  <c r="U20" i="38"/>
  <c r="AO20" i="38" s="1"/>
  <c r="T20" i="38"/>
  <c r="AN20" i="38" s="1"/>
  <c r="R20" i="38"/>
  <c r="AL20" i="38" s="1"/>
  <c r="P20" i="38"/>
  <c r="O20" i="38"/>
  <c r="AI20" i="38" s="1"/>
  <c r="F20" i="38"/>
  <c r="AH19" i="38"/>
  <c r="AG19" i="38"/>
  <c r="AF19" i="38"/>
  <c r="AE19" i="38"/>
  <c r="AD19" i="38"/>
  <c r="AB19" i="38"/>
  <c r="AA19" i="38"/>
  <c r="Z19" i="38"/>
  <c r="U19" i="38"/>
  <c r="AO19" i="38" s="1"/>
  <c r="T19" i="38"/>
  <c r="AN19" i="38" s="1"/>
  <c r="R19" i="38"/>
  <c r="AL19" i="38" s="1"/>
  <c r="P19" i="38"/>
  <c r="O19" i="38"/>
  <c r="AI19" i="38" s="1"/>
  <c r="F19" i="38"/>
  <c r="AH18" i="38"/>
  <c r="AG18" i="38"/>
  <c r="AF18" i="38"/>
  <c r="AE18" i="38"/>
  <c r="AD18" i="38"/>
  <c r="AB18" i="38"/>
  <c r="AA18" i="38"/>
  <c r="AA2" i="38" s="1"/>
  <c r="Z18" i="38"/>
  <c r="U18" i="38"/>
  <c r="AO18" i="38" s="1"/>
  <c r="T18" i="38"/>
  <c r="AN18" i="38" s="1"/>
  <c r="R18" i="38"/>
  <c r="AL18" i="38" s="1"/>
  <c r="Q18" i="38"/>
  <c r="AK18" i="38" s="1"/>
  <c r="P18" i="38"/>
  <c r="O18" i="38"/>
  <c r="AI18" i="38" s="1"/>
  <c r="F18" i="38"/>
  <c r="AH17" i="38"/>
  <c r="AG17" i="38"/>
  <c r="AF17" i="38"/>
  <c r="AE17" i="38"/>
  <c r="AD17" i="38"/>
  <c r="AB17" i="38"/>
  <c r="AA17" i="38"/>
  <c r="Z17" i="38"/>
  <c r="U17" i="38"/>
  <c r="AO17" i="38" s="1"/>
  <c r="T17" i="38"/>
  <c r="AN17" i="38" s="1"/>
  <c r="R17" i="38"/>
  <c r="AL17" i="38" s="1"/>
  <c r="Q17" i="38"/>
  <c r="AK17" i="38" s="1"/>
  <c r="P17" i="38"/>
  <c r="O17" i="38"/>
  <c r="AI17" i="38" s="1"/>
  <c r="F17" i="38"/>
  <c r="AH16" i="38"/>
  <c r="AG16" i="38"/>
  <c r="AF16" i="38"/>
  <c r="AE16" i="38"/>
  <c r="AD16" i="38"/>
  <c r="AD5" i="38" s="1"/>
  <c r="AB16" i="38"/>
  <c r="AA16" i="38"/>
  <c r="Z16" i="38"/>
  <c r="U16" i="38"/>
  <c r="AO16" i="38" s="1"/>
  <c r="T16" i="38"/>
  <c r="AN16" i="38" s="1"/>
  <c r="R16" i="38"/>
  <c r="AL16" i="38" s="1"/>
  <c r="Q16" i="38"/>
  <c r="AK16" i="38" s="1"/>
  <c r="P16" i="38"/>
  <c r="O16" i="38"/>
  <c r="AI16" i="38" s="1"/>
  <c r="F16" i="38"/>
  <c r="AH15" i="38"/>
  <c r="AG15" i="38"/>
  <c r="AF15" i="38"/>
  <c r="AE15" i="38"/>
  <c r="AD15" i="38"/>
  <c r="AB15" i="38"/>
  <c r="AA15" i="38"/>
  <c r="Z15" i="38"/>
  <c r="U15" i="38"/>
  <c r="AO15" i="38" s="1"/>
  <c r="T15" i="38"/>
  <c r="AN15" i="38" s="1"/>
  <c r="R15" i="38"/>
  <c r="AL15" i="38" s="1"/>
  <c r="Q15" i="38"/>
  <c r="AK15" i="38" s="1"/>
  <c r="P15" i="38"/>
  <c r="O15" i="38"/>
  <c r="AI15" i="38" s="1"/>
  <c r="F15" i="38"/>
  <c r="AH14" i="38"/>
  <c r="AG14" i="38"/>
  <c r="AF14" i="38"/>
  <c r="AE14" i="38"/>
  <c r="AD14" i="38"/>
  <c r="AB14" i="38"/>
  <c r="AA14" i="38"/>
  <c r="Z14" i="38"/>
  <c r="V14" i="38"/>
  <c r="U14" i="38"/>
  <c r="AO14" i="38" s="1"/>
  <c r="T14" i="38"/>
  <c r="R14" i="38"/>
  <c r="AL14" i="38" s="1"/>
  <c r="Q14" i="38"/>
  <c r="AK14" i="38" s="1"/>
  <c r="P14" i="38"/>
  <c r="O14" i="38"/>
  <c r="AI14" i="38" s="1"/>
  <c r="F14" i="38"/>
  <c r="L13" i="38"/>
  <c r="K13" i="38"/>
  <c r="J13" i="38"/>
  <c r="M1" i="38" s="1"/>
  <c r="I13" i="38"/>
  <c r="H13" i="38"/>
  <c r="E13" i="38"/>
  <c r="K1" i="38" s="1"/>
  <c r="O9" i="38"/>
  <c r="N9" i="38"/>
  <c r="M9" i="38"/>
  <c r="J9" i="38"/>
  <c r="F9" i="38"/>
  <c r="B9" i="38"/>
  <c r="Q8" i="38"/>
  <c r="P8" i="38"/>
  <c r="O8" i="38"/>
  <c r="J8" i="38"/>
  <c r="B8" i="38"/>
  <c r="AE7" i="38"/>
  <c r="AD7" i="38"/>
  <c r="AB7" i="38"/>
  <c r="Q7" i="38"/>
  <c r="N7" i="38"/>
  <c r="M7" i="38"/>
  <c r="K7" i="38"/>
  <c r="J7" i="38"/>
  <c r="I7" i="38"/>
  <c r="F7" i="38"/>
  <c r="B7" i="38"/>
  <c r="P7" i="38" s="1"/>
  <c r="AG6" i="38"/>
  <c r="AA6" i="38"/>
  <c r="Z6" i="38"/>
  <c r="J6" i="38"/>
  <c r="G6" i="38"/>
  <c r="B6" i="38"/>
  <c r="O5" i="38"/>
  <c r="N5" i="38"/>
  <c r="M5" i="38"/>
  <c r="J5" i="38"/>
  <c r="F5" i="38"/>
  <c r="B5" i="38"/>
  <c r="AA4" i="38"/>
  <c r="O4" i="38"/>
  <c r="J4" i="38"/>
  <c r="B4" i="38"/>
  <c r="AF3" i="38"/>
  <c r="Q3" i="38"/>
  <c r="P3" i="38"/>
  <c r="O3" i="38"/>
  <c r="N3" i="38"/>
  <c r="M3" i="38"/>
  <c r="K3" i="38"/>
  <c r="J3" i="38"/>
  <c r="F3" i="38"/>
  <c r="B3" i="38"/>
  <c r="J2" i="38"/>
  <c r="B2" i="38"/>
  <c r="O1" i="38"/>
  <c r="N1" i="38"/>
  <c r="L1" i="38"/>
  <c r="W46" i="14"/>
  <c r="U46" i="14"/>
  <c r="T46" i="14"/>
  <c r="J46" i="14"/>
  <c r="I46" i="14"/>
  <c r="H46" i="14"/>
  <c r="G46" i="14"/>
  <c r="AH92" i="37"/>
  <c r="AG92" i="37"/>
  <c r="AF92" i="37"/>
  <c r="AE92" i="37"/>
  <c r="AD92" i="37"/>
  <c r="AB92" i="37"/>
  <c r="AA92" i="37"/>
  <c r="Z92" i="37"/>
  <c r="U92" i="37"/>
  <c r="AO92" i="37" s="1"/>
  <c r="T92" i="37"/>
  <c r="AN92" i="37" s="1"/>
  <c r="R92" i="37"/>
  <c r="AL92" i="37" s="1"/>
  <c r="Q92" i="37"/>
  <c r="AK92" i="37" s="1"/>
  <c r="P92" i="37"/>
  <c r="AJ92" i="37" s="1"/>
  <c r="O92" i="37"/>
  <c r="AI92" i="37" s="1"/>
  <c r="F92" i="37"/>
  <c r="AH91" i="37"/>
  <c r="AG91" i="37"/>
  <c r="AF91" i="37"/>
  <c r="AE91" i="37"/>
  <c r="AD91" i="37"/>
  <c r="AB91" i="37"/>
  <c r="AA91" i="37"/>
  <c r="Z91" i="37"/>
  <c r="G8" i="37" s="1"/>
  <c r="H8" i="37" s="1"/>
  <c r="U91" i="37"/>
  <c r="AO91" i="37" s="1"/>
  <c r="T91" i="37"/>
  <c r="AN91" i="37" s="1"/>
  <c r="R91" i="37"/>
  <c r="AL91" i="37" s="1"/>
  <c r="Q91" i="37"/>
  <c r="AK91" i="37" s="1"/>
  <c r="P91" i="37"/>
  <c r="AJ91" i="37" s="1"/>
  <c r="O91" i="37"/>
  <c r="AI91" i="37" s="1"/>
  <c r="F91" i="37"/>
  <c r="AH90" i="37"/>
  <c r="AG90" i="37"/>
  <c r="AF90" i="37"/>
  <c r="AE90" i="37"/>
  <c r="AD90" i="37"/>
  <c r="AB90" i="37"/>
  <c r="AA90" i="37"/>
  <c r="Z90" i="37"/>
  <c r="U90" i="37"/>
  <c r="AO90" i="37" s="1"/>
  <c r="T90" i="37"/>
  <c r="AN90" i="37" s="1"/>
  <c r="R90" i="37"/>
  <c r="AL90" i="37" s="1"/>
  <c r="Q90" i="37"/>
  <c r="AK90" i="37" s="1"/>
  <c r="P90" i="37"/>
  <c r="AJ90" i="37" s="1"/>
  <c r="O90" i="37"/>
  <c r="AI90" i="37" s="1"/>
  <c r="F90" i="37"/>
  <c r="AH89" i="37"/>
  <c r="AG89" i="37"/>
  <c r="AF89" i="37"/>
  <c r="AE89" i="37"/>
  <c r="AD89" i="37"/>
  <c r="AB89" i="37"/>
  <c r="AA89" i="37"/>
  <c r="Z89" i="37"/>
  <c r="V89" i="37"/>
  <c r="U89" i="37"/>
  <c r="AO89" i="37" s="1"/>
  <c r="R89" i="37"/>
  <c r="AL89" i="37" s="1"/>
  <c r="P89" i="37"/>
  <c r="AJ89" i="37" s="1"/>
  <c r="O89" i="37"/>
  <c r="AI89" i="37" s="1"/>
  <c r="F89" i="37"/>
  <c r="AH88" i="37"/>
  <c r="AG88" i="37"/>
  <c r="AF88" i="37"/>
  <c r="AE88" i="37"/>
  <c r="AD88" i="37"/>
  <c r="AB88" i="37"/>
  <c r="AA88" i="37"/>
  <c r="Z88" i="37"/>
  <c r="U88" i="37"/>
  <c r="AO88" i="37" s="1"/>
  <c r="T88" i="37"/>
  <c r="AN88" i="37" s="1"/>
  <c r="R88" i="37"/>
  <c r="AL88" i="37" s="1"/>
  <c r="Q88" i="37"/>
  <c r="AK88" i="37" s="1"/>
  <c r="P88" i="37"/>
  <c r="AJ88" i="37" s="1"/>
  <c r="O88" i="37"/>
  <c r="AI88" i="37" s="1"/>
  <c r="F88" i="37"/>
  <c r="AH87" i="37"/>
  <c r="AG87" i="37"/>
  <c r="AF87" i="37"/>
  <c r="AE87" i="37"/>
  <c r="AD87" i="37"/>
  <c r="AB87" i="37"/>
  <c r="AA87" i="37"/>
  <c r="Z87" i="37"/>
  <c r="U87" i="37"/>
  <c r="AO87" i="37" s="1"/>
  <c r="T87" i="37"/>
  <c r="AN87" i="37" s="1"/>
  <c r="R87" i="37"/>
  <c r="AL87" i="37" s="1"/>
  <c r="Q87" i="37"/>
  <c r="AK87" i="37" s="1"/>
  <c r="P87" i="37"/>
  <c r="AJ87" i="37" s="1"/>
  <c r="O87" i="37"/>
  <c r="AI87" i="37" s="1"/>
  <c r="F87" i="37"/>
  <c r="AH86" i="37"/>
  <c r="AG86" i="37"/>
  <c r="AF86" i="37"/>
  <c r="AE86" i="37"/>
  <c r="AD86" i="37"/>
  <c r="AB86" i="37"/>
  <c r="AA86" i="37"/>
  <c r="Z86" i="37"/>
  <c r="U86" i="37"/>
  <c r="AO86" i="37" s="1"/>
  <c r="T86" i="37"/>
  <c r="AN86" i="37" s="1"/>
  <c r="R86" i="37"/>
  <c r="AL86" i="37" s="1"/>
  <c r="Q86" i="37"/>
  <c r="P86" i="37"/>
  <c r="AJ86" i="37" s="1"/>
  <c r="O86" i="37"/>
  <c r="AI86" i="37" s="1"/>
  <c r="F86" i="37"/>
  <c r="AH85" i="37"/>
  <c r="AG85" i="37"/>
  <c r="AF85" i="37"/>
  <c r="AE85" i="37"/>
  <c r="AD85" i="37"/>
  <c r="AB85" i="37"/>
  <c r="AA85" i="37"/>
  <c r="Z85" i="37"/>
  <c r="U85" i="37"/>
  <c r="AO85" i="37" s="1"/>
  <c r="T85" i="37"/>
  <c r="AN85" i="37" s="1"/>
  <c r="R85" i="37"/>
  <c r="AL85" i="37" s="1"/>
  <c r="Q85" i="37"/>
  <c r="S85" i="37" s="1"/>
  <c r="AM85" i="37" s="1"/>
  <c r="P85" i="37"/>
  <c r="AJ85" i="37" s="1"/>
  <c r="O85" i="37"/>
  <c r="AI85" i="37" s="1"/>
  <c r="F85" i="37"/>
  <c r="AH84" i="37"/>
  <c r="AG84" i="37"/>
  <c r="AF84" i="37"/>
  <c r="AE84" i="37"/>
  <c r="AD84" i="37"/>
  <c r="AB84" i="37"/>
  <c r="AA84" i="37"/>
  <c r="Z84" i="37"/>
  <c r="U84" i="37"/>
  <c r="AO84" i="37" s="1"/>
  <c r="T84" i="37"/>
  <c r="AN84" i="37" s="1"/>
  <c r="R84" i="37"/>
  <c r="AL84" i="37" s="1"/>
  <c r="Q84" i="37"/>
  <c r="P84" i="37"/>
  <c r="AJ84" i="37" s="1"/>
  <c r="O84" i="37"/>
  <c r="AI84" i="37" s="1"/>
  <c r="F84" i="37"/>
  <c r="AH83" i="37"/>
  <c r="AG83" i="37"/>
  <c r="AF83" i="37"/>
  <c r="AE83" i="37"/>
  <c r="AD83" i="37"/>
  <c r="AB83" i="37"/>
  <c r="AA83" i="37"/>
  <c r="Z83" i="37"/>
  <c r="U83" i="37"/>
  <c r="AO83" i="37" s="1"/>
  <c r="T83" i="37"/>
  <c r="AN83" i="37" s="1"/>
  <c r="R83" i="37"/>
  <c r="AL83" i="37" s="1"/>
  <c r="Q83" i="37"/>
  <c r="P83" i="37"/>
  <c r="AJ83" i="37" s="1"/>
  <c r="O83" i="37"/>
  <c r="AI83" i="37" s="1"/>
  <c r="F83" i="37"/>
  <c r="AH82" i="37"/>
  <c r="AG82" i="37"/>
  <c r="AF82" i="37"/>
  <c r="AE82" i="37"/>
  <c r="AD82" i="37"/>
  <c r="AB82" i="37"/>
  <c r="AA82" i="37"/>
  <c r="Z82" i="37"/>
  <c r="U82" i="37"/>
  <c r="AO82" i="37" s="1"/>
  <c r="T82" i="37"/>
  <c r="AN82" i="37" s="1"/>
  <c r="R82" i="37"/>
  <c r="AL82" i="37" s="1"/>
  <c r="Q82" i="37"/>
  <c r="AK82" i="37" s="1"/>
  <c r="P82" i="37"/>
  <c r="O82" i="37"/>
  <c r="AI82" i="37" s="1"/>
  <c r="F82" i="37"/>
  <c r="AH81" i="37"/>
  <c r="AG81" i="37"/>
  <c r="AF81" i="37"/>
  <c r="AE81" i="37"/>
  <c r="AD81" i="37"/>
  <c r="AB81" i="37"/>
  <c r="AA81" i="37"/>
  <c r="Z81" i="37"/>
  <c r="U81" i="37"/>
  <c r="AO81" i="37" s="1"/>
  <c r="T81" i="37"/>
  <c r="AN81" i="37" s="1"/>
  <c r="R81" i="37"/>
  <c r="AL81" i="37" s="1"/>
  <c r="Q81" i="37"/>
  <c r="AK81" i="37" s="1"/>
  <c r="P81" i="37"/>
  <c r="O81" i="37"/>
  <c r="AI81" i="37" s="1"/>
  <c r="F81" i="37"/>
  <c r="AH80" i="37"/>
  <c r="AG80" i="37"/>
  <c r="AF80" i="37"/>
  <c r="AE80" i="37"/>
  <c r="AD80" i="37"/>
  <c r="AB80" i="37"/>
  <c r="AA80" i="37"/>
  <c r="Z80" i="37"/>
  <c r="U80" i="37"/>
  <c r="AO80" i="37" s="1"/>
  <c r="T80" i="37"/>
  <c r="AN80" i="37" s="1"/>
  <c r="R80" i="37"/>
  <c r="AL80" i="37" s="1"/>
  <c r="Q80" i="37"/>
  <c r="AK80" i="37" s="1"/>
  <c r="P80" i="37"/>
  <c r="O80" i="37"/>
  <c r="AI80" i="37" s="1"/>
  <c r="F80" i="37"/>
  <c r="AH79" i="37"/>
  <c r="AG79" i="37"/>
  <c r="AF79" i="37"/>
  <c r="AE79" i="37"/>
  <c r="AD79" i="37"/>
  <c r="AB79" i="37"/>
  <c r="AA79" i="37"/>
  <c r="Z79" i="37"/>
  <c r="U79" i="37"/>
  <c r="AO79" i="37" s="1"/>
  <c r="T79" i="37"/>
  <c r="AN79" i="37" s="1"/>
  <c r="R79" i="37"/>
  <c r="AL79" i="37" s="1"/>
  <c r="Q79" i="37"/>
  <c r="AK79" i="37" s="1"/>
  <c r="P79" i="37"/>
  <c r="O79" i="37"/>
  <c r="AI79" i="37" s="1"/>
  <c r="F79" i="37"/>
  <c r="AH78" i="37"/>
  <c r="AG78" i="37"/>
  <c r="AF78" i="37"/>
  <c r="AE78" i="37"/>
  <c r="AD78" i="37"/>
  <c r="AB78" i="37"/>
  <c r="AA78" i="37"/>
  <c r="Z78" i="37"/>
  <c r="U78" i="37"/>
  <c r="AO78" i="37" s="1"/>
  <c r="T78" i="37"/>
  <c r="AN78" i="37" s="1"/>
  <c r="R78" i="37"/>
  <c r="AL78" i="37" s="1"/>
  <c r="Q78" i="37"/>
  <c r="AK78" i="37" s="1"/>
  <c r="P78" i="37"/>
  <c r="O78" i="37"/>
  <c r="AI78" i="37" s="1"/>
  <c r="F78" i="37"/>
  <c r="AH77" i="37"/>
  <c r="AG77" i="37"/>
  <c r="AF77" i="37"/>
  <c r="AE77" i="37"/>
  <c r="AD77" i="37"/>
  <c r="AB77" i="37"/>
  <c r="AA77" i="37"/>
  <c r="Z77" i="37"/>
  <c r="U77" i="37"/>
  <c r="AO77" i="37" s="1"/>
  <c r="T77" i="37"/>
  <c r="AN77" i="37" s="1"/>
  <c r="R77" i="37"/>
  <c r="AL77" i="37" s="1"/>
  <c r="Q77" i="37"/>
  <c r="AK77" i="37" s="1"/>
  <c r="P77" i="37"/>
  <c r="O77" i="37"/>
  <c r="AI77" i="37" s="1"/>
  <c r="F77" i="37"/>
  <c r="AH76" i="37"/>
  <c r="AG76" i="37"/>
  <c r="AF76" i="37"/>
  <c r="AE76" i="37"/>
  <c r="AD76" i="37"/>
  <c r="AB76" i="37"/>
  <c r="AA76" i="37"/>
  <c r="Z76" i="37"/>
  <c r="U76" i="37"/>
  <c r="AO76" i="37" s="1"/>
  <c r="T76" i="37"/>
  <c r="AN76" i="37" s="1"/>
  <c r="R76" i="37"/>
  <c r="AL76" i="37" s="1"/>
  <c r="Q76" i="37"/>
  <c r="AK76" i="37" s="1"/>
  <c r="P76" i="37"/>
  <c r="O76" i="37"/>
  <c r="AI76" i="37" s="1"/>
  <c r="F76" i="37"/>
  <c r="AN75" i="37"/>
  <c r="AH75" i="37"/>
  <c r="AG75" i="37"/>
  <c r="AF75" i="37"/>
  <c r="AE75" i="37"/>
  <c r="AD75" i="37"/>
  <c r="AB75" i="37"/>
  <c r="AA75" i="37"/>
  <c r="Z75" i="37"/>
  <c r="U75" i="37"/>
  <c r="AO75" i="37" s="1"/>
  <c r="T75" i="37"/>
  <c r="R75" i="37"/>
  <c r="AL75" i="37" s="1"/>
  <c r="Q75" i="37"/>
  <c r="AK75" i="37" s="1"/>
  <c r="P75" i="37"/>
  <c r="O75" i="37"/>
  <c r="AI75" i="37" s="1"/>
  <c r="F75" i="37"/>
  <c r="AH74" i="37"/>
  <c r="AG74" i="37"/>
  <c r="AF74" i="37"/>
  <c r="AE74" i="37"/>
  <c r="AD74" i="37"/>
  <c r="AB74" i="37"/>
  <c r="AA74" i="37"/>
  <c r="Z74" i="37"/>
  <c r="U74" i="37"/>
  <c r="AO74" i="37" s="1"/>
  <c r="T74" i="37"/>
  <c r="AN74" i="37" s="1"/>
  <c r="R74" i="37"/>
  <c r="AL74" i="37" s="1"/>
  <c r="Q74" i="37"/>
  <c r="AK74" i="37" s="1"/>
  <c r="P74" i="37"/>
  <c r="O74" i="37"/>
  <c r="AI74" i="37" s="1"/>
  <c r="F74" i="37"/>
  <c r="AH73" i="37"/>
  <c r="AG73" i="37"/>
  <c r="AF73" i="37"/>
  <c r="AE73" i="37"/>
  <c r="AD73" i="37"/>
  <c r="AB73" i="37"/>
  <c r="AA73" i="37"/>
  <c r="Z73" i="37"/>
  <c r="U73" i="37"/>
  <c r="AO73" i="37" s="1"/>
  <c r="T73" i="37"/>
  <c r="AN73" i="37" s="1"/>
  <c r="R73" i="37"/>
  <c r="AL73" i="37" s="1"/>
  <c r="P73" i="37"/>
  <c r="O73" i="37"/>
  <c r="AI73" i="37" s="1"/>
  <c r="F73" i="37"/>
  <c r="AH72" i="37"/>
  <c r="AG72" i="37"/>
  <c r="AF72" i="37"/>
  <c r="AE72" i="37"/>
  <c r="AD72" i="37"/>
  <c r="AB72" i="37"/>
  <c r="AA72" i="37"/>
  <c r="Z72" i="37"/>
  <c r="U72" i="37"/>
  <c r="AO72" i="37" s="1"/>
  <c r="T72" i="37"/>
  <c r="AN72" i="37" s="1"/>
  <c r="R72" i="37"/>
  <c r="AL72" i="37" s="1"/>
  <c r="P72" i="37"/>
  <c r="O72" i="37"/>
  <c r="AI72" i="37" s="1"/>
  <c r="F72" i="37"/>
  <c r="AH71" i="37"/>
  <c r="AG71" i="37"/>
  <c r="AF71" i="37"/>
  <c r="AE71" i="37"/>
  <c r="AD71" i="37"/>
  <c r="AB71" i="37"/>
  <c r="AA71" i="37"/>
  <c r="Z71" i="37"/>
  <c r="U71" i="37"/>
  <c r="AO71" i="37" s="1"/>
  <c r="T71" i="37"/>
  <c r="AN71" i="37" s="1"/>
  <c r="R71" i="37"/>
  <c r="AL71" i="37" s="1"/>
  <c r="P71" i="37"/>
  <c r="O71" i="37"/>
  <c r="AI71" i="37" s="1"/>
  <c r="F71" i="37"/>
  <c r="AH70" i="37"/>
  <c r="AG70" i="37"/>
  <c r="AF70" i="37"/>
  <c r="AE70" i="37"/>
  <c r="AD70" i="37"/>
  <c r="AB70" i="37"/>
  <c r="AA70" i="37"/>
  <c r="Z70" i="37"/>
  <c r="U70" i="37"/>
  <c r="AO70" i="37" s="1"/>
  <c r="T70" i="37"/>
  <c r="AN70" i="37" s="1"/>
  <c r="R70" i="37"/>
  <c r="AL70" i="37" s="1"/>
  <c r="P70" i="37"/>
  <c r="O70" i="37"/>
  <c r="AI70" i="37" s="1"/>
  <c r="F70" i="37"/>
  <c r="AH69" i="37"/>
  <c r="AG69" i="37"/>
  <c r="AF69" i="37"/>
  <c r="AE69" i="37"/>
  <c r="AD69" i="37"/>
  <c r="AB69" i="37"/>
  <c r="AA69" i="37"/>
  <c r="Z69" i="37"/>
  <c r="U69" i="37"/>
  <c r="AO69" i="37" s="1"/>
  <c r="T69" i="37"/>
  <c r="AN69" i="37" s="1"/>
  <c r="R69" i="37"/>
  <c r="AL69" i="37" s="1"/>
  <c r="P69" i="37"/>
  <c r="O69" i="37"/>
  <c r="AI69" i="37" s="1"/>
  <c r="F69" i="37"/>
  <c r="AH68" i="37"/>
  <c r="AG68" i="37"/>
  <c r="AF68" i="37"/>
  <c r="AE68" i="37"/>
  <c r="AD68" i="37"/>
  <c r="AB68" i="37"/>
  <c r="AA68" i="37"/>
  <c r="Z68" i="37"/>
  <c r="U68" i="37"/>
  <c r="AO68" i="37" s="1"/>
  <c r="T68" i="37"/>
  <c r="AN68" i="37" s="1"/>
  <c r="R68" i="37"/>
  <c r="AL68" i="37" s="1"/>
  <c r="P68" i="37"/>
  <c r="O68" i="37"/>
  <c r="AI68" i="37" s="1"/>
  <c r="F68" i="37"/>
  <c r="AH67" i="37"/>
  <c r="AG67" i="37"/>
  <c r="AF67" i="37"/>
  <c r="AE67" i="37"/>
  <c r="AD67" i="37"/>
  <c r="AB67" i="37"/>
  <c r="AA67" i="37"/>
  <c r="Z67" i="37"/>
  <c r="U67" i="37"/>
  <c r="AO67" i="37" s="1"/>
  <c r="R67" i="37"/>
  <c r="AL67" i="37" s="1"/>
  <c r="P67" i="37"/>
  <c r="O67" i="37"/>
  <c r="AI67" i="37" s="1"/>
  <c r="F67" i="37"/>
  <c r="AH66" i="37"/>
  <c r="AH7" i="37" s="1"/>
  <c r="AG66" i="37"/>
  <c r="AF66" i="37"/>
  <c r="AE66" i="37"/>
  <c r="AD66" i="37"/>
  <c r="AB66" i="37"/>
  <c r="AA66" i="37"/>
  <c r="Z66" i="37"/>
  <c r="U66" i="37"/>
  <c r="AO66" i="37" s="1"/>
  <c r="R66" i="37"/>
  <c r="AL66" i="37" s="1"/>
  <c r="P66" i="37"/>
  <c r="O66" i="37"/>
  <c r="AI66" i="37" s="1"/>
  <c r="F66" i="37"/>
  <c r="AH65" i="37"/>
  <c r="AG65" i="37"/>
  <c r="AF65" i="37"/>
  <c r="AE65" i="37"/>
  <c r="AD65" i="37"/>
  <c r="AB65" i="37"/>
  <c r="AA65" i="37"/>
  <c r="Z65" i="37"/>
  <c r="U65" i="37"/>
  <c r="AO65" i="37" s="1"/>
  <c r="R65" i="37"/>
  <c r="AL65" i="37" s="1"/>
  <c r="P65" i="37"/>
  <c r="O65" i="37"/>
  <c r="AI65" i="37" s="1"/>
  <c r="F65" i="37"/>
  <c r="AH64" i="37"/>
  <c r="AG64" i="37"/>
  <c r="AF64" i="37"/>
  <c r="AE64" i="37"/>
  <c r="AD64" i="37"/>
  <c r="AB64" i="37"/>
  <c r="AA64" i="37"/>
  <c r="Z64" i="37"/>
  <c r="U64" i="37"/>
  <c r="AO64" i="37" s="1"/>
  <c r="R64" i="37"/>
  <c r="AL64" i="37" s="1"/>
  <c r="P64" i="37"/>
  <c r="O64" i="37"/>
  <c r="AI64" i="37" s="1"/>
  <c r="F64" i="37"/>
  <c r="AH63" i="37"/>
  <c r="AG63" i="37"/>
  <c r="AF63" i="37"/>
  <c r="AE63" i="37"/>
  <c r="AD63" i="37"/>
  <c r="AB63" i="37"/>
  <c r="AA63" i="37"/>
  <c r="Z63" i="37"/>
  <c r="U63" i="37"/>
  <c r="AO63" i="37" s="1"/>
  <c r="R63" i="37"/>
  <c r="AL63" i="37" s="1"/>
  <c r="P63" i="37"/>
  <c r="O63" i="37"/>
  <c r="AI63" i="37" s="1"/>
  <c r="F63" i="37"/>
  <c r="AH62" i="37"/>
  <c r="AG62" i="37"/>
  <c r="AF62" i="37"/>
  <c r="AE62" i="37"/>
  <c r="AD62" i="37"/>
  <c r="AB62" i="37"/>
  <c r="AA62" i="37"/>
  <c r="Z62" i="37"/>
  <c r="U62" i="37"/>
  <c r="AO62" i="37" s="1"/>
  <c r="R62" i="37"/>
  <c r="AL62" i="37" s="1"/>
  <c r="P62" i="37"/>
  <c r="O62" i="37"/>
  <c r="AI62" i="37" s="1"/>
  <c r="F62" i="37"/>
  <c r="AH61" i="37"/>
  <c r="AG61" i="37"/>
  <c r="AF61" i="37"/>
  <c r="AE61" i="37"/>
  <c r="AD61" i="37"/>
  <c r="AB61" i="37"/>
  <c r="AA61" i="37"/>
  <c r="Z61" i="37"/>
  <c r="U61" i="37"/>
  <c r="AO61" i="37" s="1"/>
  <c r="R61" i="37"/>
  <c r="AL61" i="37" s="1"/>
  <c r="P61" i="37"/>
  <c r="O61" i="37"/>
  <c r="AI61" i="37" s="1"/>
  <c r="F61" i="37"/>
  <c r="AK60" i="37"/>
  <c r="AH60" i="37"/>
  <c r="AG60" i="37"/>
  <c r="AF60" i="37"/>
  <c r="AE60" i="37"/>
  <c r="AD60" i="37"/>
  <c r="AB60" i="37"/>
  <c r="AA60" i="37"/>
  <c r="Z60" i="37"/>
  <c r="U60" i="37"/>
  <c r="AO60" i="37" s="1"/>
  <c r="R60" i="37"/>
  <c r="AL60" i="37" s="1"/>
  <c r="Q60" i="37"/>
  <c r="P60" i="37"/>
  <c r="O60" i="37"/>
  <c r="AI60" i="37" s="1"/>
  <c r="F60" i="37"/>
  <c r="AH59" i="37"/>
  <c r="AG59" i="37"/>
  <c r="AF59" i="37"/>
  <c r="AE59" i="37"/>
  <c r="AD59" i="37"/>
  <c r="AB59" i="37"/>
  <c r="AA59" i="37"/>
  <c r="Z59" i="37"/>
  <c r="U59" i="37"/>
  <c r="AO59" i="37" s="1"/>
  <c r="R59" i="37"/>
  <c r="AL59" i="37" s="1"/>
  <c r="Q59" i="37"/>
  <c r="AK59" i="37" s="1"/>
  <c r="P59" i="37"/>
  <c r="O59" i="37"/>
  <c r="AI59" i="37" s="1"/>
  <c r="F59" i="37"/>
  <c r="AH58" i="37"/>
  <c r="AG58" i="37"/>
  <c r="AF58" i="37"/>
  <c r="AE58" i="37"/>
  <c r="AD58" i="37"/>
  <c r="AB58" i="37"/>
  <c r="AA58" i="37"/>
  <c r="Z58" i="37"/>
  <c r="U58" i="37"/>
  <c r="AO58" i="37" s="1"/>
  <c r="R58" i="37"/>
  <c r="AL58" i="37" s="1"/>
  <c r="Q58" i="37"/>
  <c r="AK58" i="37" s="1"/>
  <c r="P58" i="37"/>
  <c r="S58" i="37" s="1"/>
  <c r="AM58" i="37" s="1"/>
  <c r="O58" i="37"/>
  <c r="AI58" i="37" s="1"/>
  <c r="F58" i="37"/>
  <c r="AJ57" i="37"/>
  <c r="AH57" i="37"/>
  <c r="AG57" i="37"/>
  <c r="AF57" i="37"/>
  <c r="AE57" i="37"/>
  <c r="AD57" i="37"/>
  <c r="AB57" i="37"/>
  <c r="AA57" i="37"/>
  <c r="Z57" i="37"/>
  <c r="U57" i="37"/>
  <c r="AO57" i="37" s="1"/>
  <c r="R57" i="37"/>
  <c r="AL57" i="37" s="1"/>
  <c r="P57" i="37"/>
  <c r="O57" i="37"/>
  <c r="AI57" i="37" s="1"/>
  <c r="F57" i="37"/>
  <c r="AH56" i="37"/>
  <c r="AG56" i="37"/>
  <c r="AF56" i="37"/>
  <c r="AE56" i="37"/>
  <c r="AD56" i="37"/>
  <c r="AB56" i="37"/>
  <c r="AA56" i="37"/>
  <c r="Z56" i="37"/>
  <c r="U56" i="37"/>
  <c r="AO56" i="37" s="1"/>
  <c r="R56" i="37"/>
  <c r="AL56" i="37" s="1"/>
  <c r="P56" i="37"/>
  <c r="O56" i="37"/>
  <c r="AI56" i="37" s="1"/>
  <c r="F56" i="37"/>
  <c r="AH55" i="37"/>
  <c r="AG55" i="37"/>
  <c r="AF55" i="37"/>
  <c r="AE55" i="37"/>
  <c r="AD55" i="37"/>
  <c r="AB55" i="37"/>
  <c r="AA55" i="37"/>
  <c r="Z55" i="37"/>
  <c r="U55" i="37"/>
  <c r="AO55" i="37" s="1"/>
  <c r="R55" i="37"/>
  <c r="AL55" i="37" s="1"/>
  <c r="P55" i="37"/>
  <c r="O55" i="37"/>
  <c r="AI55" i="37" s="1"/>
  <c r="F55" i="37"/>
  <c r="AH54" i="37"/>
  <c r="AG54" i="37"/>
  <c r="AF54" i="37"/>
  <c r="AE54" i="37"/>
  <c r="AD54" i="37"/>
  <c r="AB54" i="37"/>
  <c r="AA54" i="37"/>
  <c r="Z54" i="37"/>
  <c r="U54" i="37"/>
  <c r="AO54" i="37" s="1"/>
  <c r="T54" i="37"/>
  <c r="AN54" i="37" s="1"/>
  <c r="R54" i="37"/>
  <c r="AL54" i="37" s="1"/>
  <c r="P54" i="37"/>
  <c r="O54" i="37"/>
  <c r="AI54" i="37" s="1"/>
  <c r="F54" i="37"/>
  <c r="AH53" i="37"/>
  <c r="AG53" i="37"/>
  <c r="AF53" i="37"/>
  <c r="AE53" i="37"/>
  <c r="AD53" i="37"/>
  <c r="AB53" i="37"/>
  <c r="AA53" i="37"/>
  <c r="Z53" i="37"/>
  <c r="U53" i="37"/>
  <c r="AO53" i="37" s="1"/>
  <c r="T53" i="37"/>
  <c r="AN53" i="37" s="1"/>
  <c r="R53" i="37"/>
  <c r="AL53" i="37" s="1"/>
  <c r="Q53" i="37"/>
  <c r="AK53" i="37" s="1"/>
  <c r="P53" i="37"/>
  <c r="AJ53" i="37" s="1"/>
  <c r="O53" i="37"/>
  <c r="AI53" i="37" s="1"/>
  <c r="F53" i="37"/>
  <c r="AH52" i="37"/>
  <c r="AG52" i="37"/>
  <c r="AF52" i="37"/>
  <c r="AE52" i="37"/>
  <c r="AD52" i="37"/>
  <c r="AD3" i="37" s="1"/>
  <c r="AB52" i="37"/>
  <c r="AA52" i="37"/>
  <c r="Z52" i="37"/>
  <c r="U52" i="37"/>
  <c r="AO52" i="37" s="1"/>
  <c r="T52" i="37"/>
  <c r="AN52" i="37" s="1"/>
  <c r="R52" i="37"/>
  <c r="AL52" i="37" s="1"/>
  <c r="Q52" i="37"/>
  <c r="AK52" i="37" s="1"/>
  <c r="P52" i="37"/>
  <c r="AJ52" i="37" s="1"/>
  <c r="O52" i="37"/>
  <c r="AI52" i="37" s="1"/>
  <c r="F52" i="37"/>
  <c r="AJ51" i="37"/>
  <c r="AH51" i="37"/>
  <c r="AG51" i="37"/>
  <c r="AF51" i="37"/>
  <c r="AE51" i="37"/>
  <c r="AE3" i="37" s="1"/>
  <c r="AD51" i="37"/>
  <c r="AB51" i="37"/>
  <c r="AA51" i="37"/>
  <c r="Z51" i="37"/>
  <c r="U51" i="37"/>
  <c r="AO51" i="37" s="1"/>
  <c r="T51" i="37"/>
  <c r="AN51" i="37" s="1"/>
  <c r="R51" i="37"/>
  <c r="AL51" i="37" s="1"/>
  <c r="P51" i="37"/>
  <c r="O51" i="37"/>
  <c r="AI51" i="37" s="1"/>
  <c r="F51" i="37"/>
  <c r="AH50" i="37"/>
  <c r="AG50" i="37"/>
  <c r="AF50" i="37"/>
  <c r="AE50" i="37"/>
  <c r="AD50" i="37"/>
  <c r="AD6" i="37" s="1"/>
  <c r="AB50" i="37"/>
  <c r="AA50" i="37"/>
  <c r="Z50" i="37"/>
  <c r="U50" i="37"/>
  <c r="AO50" i="37" s="1"/>
  <c r="R50" i="37"/>
  <c r="AL50" i="37" s="1"/>
  <c r="P50" i="37"/>
  <c r="O50" i="37"/>
  <c r="AI50" i="37" s="1"/>
  <c r="F50" i="37"/>
  <c r="AL49" i="37"/>
  <c r="AH49" i="37"/>
  <c r="AG49" i="37"/>
  <c r="AF49" i="37"/>
  <c r="AE49" i="37"/>
  <c r="AD49" i="37"/>
  <c r="AB49" i="37"/>
  <c r="AA49" i="37"/>
  <c r="Z49" i="37"/>
  <c r="U49" i="37"/>
  <c r="AO49" i="37" s="1"/>
  <c r="R49" i="37"/>
  <c r="P49" i="37"/>
  <c r="O49" i="37"/>
  <c r="AI49" i="37" s="1"/>
  <c r="F49" i="37"/>
  <c r="AH48" i="37"/>
  <c r="AG48" i="37"/>
  <c r="AF48" i="37"/>
  <c r="AE48" i="37"/>
  <c r="AD48" i="37"/>
  <c r="AB48" i="37"/>
  <c r="AA48" i="37"/>
  <c r="Z48" i="37"/>
  <c r="Z4" i="37" s="1"/>
  <c r="U48" i="37"/>
  <c r="AO48" i="37" s="1"/>
  <c r="R48" i="37"/>
  <c r="AL48" i="37" s="1"/>
  <c r="P48" i="37"/>
  <c r="O48" i="37"/>
  <c r="AI48" i="37" s="1"/>
  <c r="F48" i="37"/>
  <c r="AH47" i="37"/>
  <c r="AG47" i="37"/>
  <c r="AF47" i="37"/>
  <c r="AE47" i="37"/>
  <c r="AD47" i="37"/>
  <c r="AB47" i="37"/>
  <c r="AA47" i="37"/>
  <c r="Z47" i="37"/>
  <c r="U47" i="37"/>
  <c r="AO47" i="37" s="1"/>
  <c r="T47" i="37"/>
  <c r="AN47" i="37" s="1"/>
  <c r="R47" i="37"/>
  <c r="AL47" i="37" s="1"/>
  <c r="Q47" i="37"/>
  <c r="AK47" i="37" s="1"/>
  <c r="P47" i="37"/>
  <c r="AJ47" i="37" s="1"/>
  <c r="O47" i="37"/>
  <c r="AI47" i="37" s="1"/>
  <c r="F47" i="37"/>
  <c r="AH46" i="37"/>
  <c r="AG46" i="37"/>
  <c r="AG2" i="37" s="1"/>
  <c r="AF46" i="37"/>
  <c r="AE46" i="37"/>
  <c r="AD46" i="37"/>
  <c r="AB46" i="37"/>
  <c r="AA46" i="37"/>
  <c r="Z46" i="37"/>
  <c r="U46" i="37"/>
  <c r="AO46" i="37" s="1"/>
  <c r="T46" i="37"/>
  <c r="AN46" i="37" s="1"/>
  <c r="R46" i="37"/>
  <c r="AL46" i="37" s="1"/>
  <c r="Q46" i="37"/>
  <c r="AK46" i="37" s="1"/>
  <c r="P46" i="37"/>
  <c r="AJ46" i="37" s="1"/>
  <c r="O46" i="37"/>
  <c r="AI46" i="37" s="1"/>
  <c r="F46" i="37"/>
  <c r="AH45" i="37"/>
  <c r="AG45" i="37"/>
  <c r="AF45" i="37"/>
  <c r="AE45" i="37"/>
  <c r="AD45" i="37"/>
  <c r="AB45" i="37"/>
  <c r="AA45" i="37"/>
  <c r="Z45" i="37"/>
  <c r="U45" i="37"/>
  <c r="AO45" i="37" s="1"/>
  <c r="T45" i="37"/>
  <c r="AN45" i="37" s="1"/>
  <c r="R45" i="37"/>
  <c r="AL45" i="37" s="1"/>
  <c r="Q45" i="37"/>
  <c r="AK45" i="37" s="1"/>
  <c r="P45" i="37"/>
  <c r="AJ45" i="37" s="1"/>
  <c r="O45" i="37"/>
  <c r="AI45" i="37" s="1"/>
  <c r="F45" i="37"/>
  <c r="AH44" i="37"/>
  <c r="AG44" i="37"/>
  <c r="AF44" i="37"/>
  <c r="AE44" i="37"/>
  <c r="AD44" i="37"/>
  <c r="AB44" i="37"/>
  <c r="AA44" i="37"/>
  <c r="Z44" i="37"/>
  <c r="U44" i="37"/>
  <c r="AO44" i="37" s="1"/>
  <c r="T44" i="37"/>
  <c r="AN44" i="37" s="1"/>
  <c r="R44" i="37"/>
  <c r="AL44" i="37" s="1"/>
  <c r="Q44" i="37"/>
  <c r="AK44" i="37" s="1"/>
  <c r="P44" i="37"/>
  <c r="AJ44" i="37" s="1"/>
  <c r="O44" i="37"/>
  <c r="AI44" i="37" s="1"/>
  <c r="F44" i="37"/>
  <c r="AH43" i="37"/>
  <c r="AG43" i="37"/>
  <c r="AF43" i="37"/>
  <c r="AE43" i="37"/>
  <c r="AD43" i="37"/>
  <c r="AB43" i="37"/>
  <c r="AA43" i="37"/>
  <c r="Z43" i="37"/>
  <c r="U43" i="37"/>
  <c r="AO43" i="37" s="1"/>
  <c r="T43" i="37"/>
  <c r="AN43" i="37" s="1"/>
  <c r="R43" i="37"/>
  <c r="AL43" i="37" s="1"/>
  <c r="Q43" i="37"/>
  <c r="AK43" i="37" s="1"/>
  <c r="P43" i="37"/>
  <c r="AJ43" i="37" s="1"/>
  <c r="O43" i="37"/>
  <c r="AI43" i="37" s="1"/>
  <c r="F43" i="37"/>
  <c r="AH42" i="37"/>
  <c r="AG42" i="37"/>
  <c r="AG5" i="37" s="1"/>
  <c r="AF42" i="37"/>
  <c r="AE42" i="37"/>
  <c r="AD42" i="37"/>
  <c r="AB42" i="37"/>
  <c r="AA42" i="37"/>
  <c r="Z42" i="37"/>
  <c r="U42" i="37"/>
  <c r="AO42" i="37" s="1"/>
  <c r="T42" i="37"/>
  <c r="AN42" i="37" s="1"/>
  <c r="R42" i="37"/>
  <c r="AL42" i="37" s="1"/>
  <c r="Q42" i="37"/>
  <c r="AK42" i="37" s="1"/>
  <c r="P42" i="37"/>
  <c r="AJ42" i="37" s="1"/>
  <c r="O42" i="37"/>
  <c r="AI42" i="37" s="1"/>
  <c r="F42" i="37"/>
  <c r="AH41" i="37"/>
  <c r="AG41" i="37"/>
  <c r="AG7" i="37" s="1"/>
  <c r="AF41" i="37"/>
  <c r="AF7" i="37" s="1"/>
  <c r="AE41" i="37"/>
  <c r="AD41" i="37"/>
  <c r="AB41" i="37"/>
  <c r="AB7" i="37" s="1"/>
  <c r="AA41" i="37"/>
  <c r="Z41" i="37"/>
  <c r="U41" i="37"/>
  <c r="AO41" i="37" s="1"/>
  <c r="T41" i="37"/>
  <c r="AN41" i="37" s="1"/>
  <c r="R41" i="37"/>
  <c r="AL41" i="37" s="1"/>
  <c r="Q41" i="37"/>
  <c r="AK41" i="37" s="1"/>
  <c r="P41" i="37"/>
  <c r="AJ41" i="37" s="1"/>
  <c r="O41" i="37"/>
  <c r="AI41" i="37" s="1"/>
  <c r="F41" i="37"/>
  <c r="AH40" i="37"/>
  <c r="AG40" i="37"/>
  <c r="AG8" i="37" s="1"/>
  <c r="AF40" i="37"/>
  <c r="AE40" i="37"/>
  <c r="AD40" i="37"/>
  <c r="AB40" i="37"/>
  <c r="AA40" i="37"/>
  <c r="Z40" i="37"/>
  <c r="U40" i="37"/>
  <c r="AO40" i="37" s="1"/>
  <c r="T40" i="37"/>
  <c r="AN40" i="37" s="1"/>
  <c r="R40" i="37"/>
  <c r="AL40" i="37" s="1"/>
  <c r="Q40" i="37"/>
  <c r="AK40" i="37" s="1"/>
  <c r="P40" i="37"/>
  <c r="AJ40" i="37" s="1"/>
  <c r="O40" i="37"/>
  <c r="AI40" i="37" s="1"/>
  <c r="F40" i="37"/>
  <c r="AH39" i="37"/>
  <c r="AG39" i="37"/>
  <c r="AF39" i="37"/>
  <c r="AE39" i="37"/>
  <c r="AD39" i="37"/>
  <c r="AB39" i="37"/>
  <c r="AA39" i="37"/>
  <c r="Z39" i="37"/>
  <c r="V39" i="37"/>
  <c r="U39" i="37"/>
  <c r="AO39" i="37" s="1"/>
  <c r="T39" i="37"/>
  <c r="AN39" i="37" s="1"/>
  <c r="R39" i="37"/>
  <c r="AL39" i="37" s="1"/>
  <c r="Q39" i="37"/>
  <c r="AK39" i="37" s="1"/>
  <c r="P39" i="37"/>
  <c r="AJ39" i="37" s="1"/>
  <c r="O39" i="37"/>
  <c r="AI39" i="37" s="1"/>
  <c r="F39" i="37"/>
  <c r="AL38" i="37"/>
  <c r="AH38" i="37"/>
  <c r="AH8" i="37" s="1"/>
  <c r="AG38" i="37"/>
  <c r="AF38" i="37"/>
  <c r="AE38" i="37"/>
  <c r="AD38" i="37"/>
  <c r="AB38" i="37"/>
  <c r="AA38" i="37"/>
  <c r="Z38" i="37"/>
  <c r="U38" i="37"/>
  <c r="AO38" i="37" s="1"/>
  <c r="T38" i="37"/>
  <c r="AN38" i="37" s="1"/>
  <c r="R38" i="37"/>
  <c r="Q38" i="37"/>
  <c r="AK38" i="37" s="1"/>
  <c r="P38" i="37"/>
  <c r="AJ38" i="37" s="1"/>
  <c r="O38" i="37"/>
  <c r="AI38" i="37" s="1"/>
  <c r="F38" i="37"/>
  <c r="AH37" i="37"/>
  <c r="AG37" i="37"/>
  <c r="AF37" i="37"/>
  <c r="AE37" i="37"/>
  <c r="AD37" i="37"/>
  <c r="AB37" i="37"/>
  <c r="AA37" i="37"/>
  <c r="Z37" i="37"/>
  <c r="U37" i="37"/>
  <c r="AO37" i="37" s="1"/>
  <c r="T37" i="37"/>
  <c r="AN37" i="37" s="1"/>
  <c r="R37" i="37"/>
  <c r="AL37" i="37" s="1"/>
  <c r="Q37" i="37"/>
  <c r="AK37" i="37" s="1"/>
  <c r="P37" i="37"/>
  <c r="AJ37" i="37" s="1"/>
  <c r="O37" i="37"/>
  <c r="AI37" i="37" s="1"/>
  <c r="F37" i="37"/>
  <c r="AH36" i="37"/>
  <c r="AG36" i="37"/>
  <c r="AF36" i="37"/>
  <c r="AE36" i="37"/>
  <c r="AD36" i="37"/>
  <c r="AB36" i="37"/>
  <c r="AA36" i="37"/>
  <c r="Z36" i="37"/>
  <c r="V36" i="37"/>
  <c r="U36" i="37"/>
  <c r="AO36" i="37" s="1"/>
  <c r="T36" i="37"/>
  <c r="AN36" i="37" s="1"/>
  <c r="R36" i="37"/>
  <c r="AL36" i="37" s="1"/>
  <c r="Q36" i="37"/>
  <c r="AK36" i="37" s="1"/>
  <c r="P36" i="37"/>
  <c r="AJ36" i="37" s="1"/>
  <c r="O36" i="37"/>
  <c r="AI36" i="37" s="1"/>
  <c r="F36" i="37"/>
  <c r="AH35" i="37"/>
  <c r="AG35" i="37"/>
  <c r="AF35" i="37"/>
  <c r="AE35" i="37"/>
  <c r="AD35" i="37"/>
  <c r="AB35" i="37"/>
  <c r="AA35" i="37"/>
  <c r="Z35" i="37"/>
  <c r="U35" i="37"/>
  <c r="AO35" i="37" s="1"/>
  <c r="T35" i="37"/>
  <c r="AN35" i="37" s="1"/>
  <c r="R35" i="37"/>
  <c r="AL35" i="37" s="1"/>
  <c r="Q35" i="37"/>
  <c r="AK35" i="37" s="1"/>
  <c r="P35" i="37"/>
  <c r="AJ35" i="37" s="1"/>
  <c r="O35" i="37"/>
  <c r="AI35" i="37" s="1"/>
  <c r="F35" i="37"/>
  <c r="AH34" i="37"/>
  <c r="AG34" i="37"/>
  <c r="AF34" i="37"/>
  <c r="AE34" i="37"/>
  <c r="AD34" i="37"/>
  <c r="AB34" i="37"/>
  <c r="AA34" i="37"/>
  <c r="Z34" i="37"/>
  <c r="U34" i="37"/>
  <c r="AO34" i="37" s="1"/>
  <c r="T34" i="37"/>
  <c r="AN34" i="37" s="1"/>
  <c r="R34" i="37"/>
  <c r="AL34" i="37" s="1"/>
  <c r="Q34" i="37"/>
  <c r="AK34" i="37" s="1"/>
  <c r="P34" i="37"/>
  <c r="AJ34" i="37" s="1"/>
  <c r="O34" i="37"/>
  <c r="AI34" i="37" s="1"/>
  <c r="F34" i="37"/>
  <c r="AL33" i="37"/>
  <c r="AH33" i="37"/>
  <c r="AG33" i="37"/>
  <c r="AG6" i="37" s="1"/>
  <c r="AF33" i="37"/>
  <c r="AE33" i="37"/>
  <c r="AD33" i="37"/>
  <c r="AB33" i="37"/>
  <c r="AA33" i="37"/>
  <c r="AA6" i="37" s="1"/>
  <c r="Z33" i="37"/>
  <c r="Z6" i="37" s="1"/>
  <c r="U33" i="37"/>
  <c r="AO33" i="37" s="1"/>
  <c r="R33" i="37"/>
  <c r="P33" i="37"/>
  <c r="AJ33" i="37" s="1"/>
  <c r="O33" i="37"/>
  <c r="AI33" i="37" s="1"/>
  <c r="F33" i="37"/>
  <c r="AL32" i="37"/>
  <c r="AH32" i="37"/>
  <c r="AH5" i="37" s="1"/>
  <c r="AG32" i="37"/>
  <c r="AF32" i="37"/>
  <c r="AE32" i="37"/>
  <c r="AD32" i="37"/>
  <c r="AB32" i="37"/>
  <c r="AA32" i="37"/>
  <c r="Z32" i="37"/>
  <c r="U32" i="37"/>
  <c r="AO32" i="37" s="1"/>
  <c r="R32" i="37"/>
  <c r="P32" i="37"/>
  <c r="AJ32" i="37" s="1"/>
  <c r="O32" i="37"/>
  <c r="AI32" i="37" s="1"/>
  <c r="F32" i="37"/>
  <c r="AH31" i="37"/>
  <c r="AG31" i="37"/>
  <c r="AF31" i="37"/>
  <c r="AE31" i="37"/>
  <c r="AD31" i="37"/>
  <c r="AB31" i="37"/>
  <c r="AA31" i="37"/>
  <c r="Z31" i="37"/>
  <c r="U31" i="37"/>
  <c r="AO31" i="37" s="1"/>
  <c r="R31" i="37"/>
  <c r="AL31" i="37" s="1"/>
  <c r="P31" i="37"/>
  <c r="AJ31" i="37" s="1"/>
  <c r="O31" i="37"/>
  <c r="AI31" i="37" s="1"/>
  <c r="F31" i="37"/>
  <c r="AL30" i="37"/>
  <c r="AH30" i="37"/>
  <c r="AG30" i="37"/>
  <c r="AF30" i="37"/>
  <c r="AE30" i="37"/>
  <c r="AD30" i="37"/>
  <c r="AB30" i="37"/>
  <c r="AA30" i="37"/>
  <c r="Z30" i="37"/>
  <c r="V30" i="37"/>
  <c r="U30" i="37"/>
  <c r="AO30" i="37" s="1"/>
  <c r="R30" i="37"/>
  <c r="Q30" i="37"/>
  <c r="AK30" i="37" s="1"/>
  <c r="P30" i="37"/>
  <c r="AJ30" i="37" s="1"/>
  <c r="O30" i="37"/>
  <c r="AI30" i="37" s="1"/>
  <c r="F30" i="37"/>
  <c r="AH29" i="37"/>
  <c r="AG29" i="37"/>
  <c r="AF29" i="37"/>
  <c r="AE29" i="37"/>
  <c r="AD29" i="37"/>
  <c r="AB29" i="37"/>
  <c r="AA29" i="37"/>
  <c r="Z29" i="37"/>
  <c r="V29" i="37"/>
  <c r="U29" i="37"/>
  <c r="AO29" i="37" s="1"/>
  <c r="R29" i="37"/>
  <c r="AL29" i="37" s="1"/>
  <c r="Q29" i="37"/>
  <c r="AK29" i="37" s="1"/>
  <c r="P29" i="37"/>
  <c r="AJ29" i="37" s="1"/>
  <c r="O29" i="37"/>
  <c r="AI29" i="37" s="1"/>
  <c r="F29" i="37"/>
  <c r="AH28" i="37"/>
  <c r="AG28" i="37"/>
  <c r="AF28" i="37"/>
  <c r="AE28" i="37"/>
  <c r="AD28" i="37"/>
  <c r="AB28" i="37"/>
  <c r="AA28" i="37"/>
  <c r="Z28" i="37"/>
  <c r="U28" i="37"/>
  <c r="AO28" i="37" s="1"/>
  <c r="R28" i="37"/>
  <c r="AL28" i="37" s="1"/>
  <c r="Q28" i="37"/>
  <c r="AK28" i="37" s="1"/>
  <c r="P28" i="37"/>
  <c r="AJ28" i="37" s="1"/>
  <c r="O28" i="37"/>
  <c r="AI28" i="37" s="1"/>
  <c r="F28" i="37"/>
  <c r="AH27" i="37"/>
  <c r="AG27" i="37"/>
  <c r="AF27" i="37"/>
  <c r="AE27" i="37"/>
  <c r="AD27" i="37"/>
  <c r="AB27" i="37"/>
  <c r="AA27" i="37"/>
  <c r="Z27" i="37"/>
  <c r="U27" i="37"/>
  <c r="AO27" i="37" s="1"/>
  <c r="R27" i="37"/>
  <c r="AL27" i="37" s="1"/>
  <c r="Q27" i="37"/>
  <c r="AK27" i="37" s="1"/>
  <c r="P27" i="37"/>
  <c r="AJ27" i="37" s="1"/>
  <c r="O27" i="37"/>
  <c r="AI27" i="37" s="1"/>
  <c r="F27" i="37"/>
  <c r="I8" i="37" s="1"/>
  <c r="AH26" i="37"/>
  <c r="AG26" i="37"/>
  <c r="AF26" i="37"/>
  <c r="AE26" i="37"/>
  <c r="AD26" i="37"/>
  <c r="AB26" i="37"/>
  <c r="AA26" i="37"/>
  <c r="Z26" i="37"/>
  <c r="G2" i="37" s="1"/>
  <c r="H2" i="37" s="1"/>
  <c r="U26" i="37"/>
  <c r="AO26" i="37" s="1"/>
  <c r="R26" i="37"/>
  <c r="AL26" i="37" s="1"/>
  <c r="Q26" i="37"/>
  <c r="AK26" i="37" s="1"/>
  <c r="P26" i="37"/>
  <c r="AJ26" i="37" s="1"/>
  <c r="O26" i="37"/>
  <c r="AI26" i="37" s="1"/>
  <c r="F26" i="37"/>
  <c r="AH25" i="37"/>
  <c r="AG25" i="37"/>
  <c r="AF25" i="37"/>
  <c r="AE25" i="37"/>
  <c r="AD25" i="37"/>
  <c r="AB25" i="37"/>
  <c r="AA25" i="37"/>
  <c r="Z25" i="37"/>
  <c r="U25" i="37"/>
  <c r="AO25" i="37" s="1"/>
  <c r="R25" i="37"/>
  <c r="AL25" i="37" s="1"/>
  <c r="P25" i="37"/>
  <c r="O25" i="37"/>
  <c r="AI25" i="37" s="1"/>
  <c r="F25" i="37"/>
  <c r="AH24" i="37"/>
  <c r="AG24" i="37"/>
  <c r="AF24" i="37"/>
  <c r="AE24" i="37"/>
  <c r="AD24" i="37"/>
  <c r="AB24" i="37"/>
  <c r="AA24" i="37"/>
  <c r="Z24" i="37"/>
  <c r="U24" i="37"/>
  <c r="AO24" i="37" s="1"/>
  <c r="T24" i="37"/>
  <c r="AN24" i="37" s="1"/>
  <c r="R24" i="37"/>
  <c r="AL24" i="37" s="1"/>
  <c r="Q24" i="37"/>
  <c r="AK24" i="37" s="1"/>
  <c r="P24" i="37"/>
  <c r="AJ24" i="37" s="1"/>
  <c r="O24" i="37"/>
  <c r="AI24" i="37" s="1"/>
  <c r="F24" i="37"/>
  <c r="AL23" i="37"/>
  <c r="AH23" i="37"/>
  <c r="AG23" i="37"/>
  <c r="AG3" i="37" s="1"/>
  <c r="AF23" i="37"/>
  <c r="AE23" i="37"/>
  <c r="AD23" i="37"/>
  <c r="AB23" i="37"/>
  <c r="AA23" i="37"/>
  <c r="AA3" i="37" s="1"/>
  <c r="Z23" i="37"/>
  <c r="U23" i="37"/>
  <c r="AO23" i="37" s="1"/>
  <c r="T23" i="37"/>
  <c r="AN23" i="37" s="1"/>
  <c r="R23" i="37"/>
  <c r="Q23" i="37"/>
  <c r="AK23" i="37" s="1"/>
  <c r="P23" i="37"/>
  <c r="O23" i="37"/>
  <c r="AI23" i="37" s="1"/>
  <c r="F23" i="37"/>
  <c r="AH22" i="37"/>
  <c r="AG22" i="37"/>
  <c r="AF22" i="37"/>
  <c r="AE22" i="37"/>
  <c r="AD22" i="37"/>
  <c r="AB22" i="37"/>
  <c r="AA22" i="37"/>
  <c r="Z22" i="37"/>
  <c r="V22" i="37"/>
  <c r="U22" i="37"/>
  <c r="AO22" i="37" s="1"/>
  <c r="R22" i="37"/>
  <c r="AL22" i="37" s="1"/>
  <c r="P22" i="37"/>
  <c r="AJ22" i="37" s="1"/>
  <c r="O22" i="37"/>
  <c r="AI22" i="37" s="1"/>
  <c r="F22" i="37"/>
  <c r="AL21" i="37"/>
  <c r="AH21" i="37"/>
  <c r="AG21" i="37"/>
  <c r="AF21" i="37"/>
  <c r="AE21" i="37"/>
  <c r="AD21" i="37"/>
  <c r="AB21" i="37"/>
  <c r="AA21" i="37"/>
  <c r="Z21" i="37"/>
  <c r="U21" i="37"/>
  <c r="AO21" i="37" s="1"/>
  <c r="R21" i="37"/>
  <c r="P21" i="37"/>
  <c r="O21" i="37"/>
  <c r="AI21" i="37" s="1"/>
  <c r="F21" i="37"/>
  <c r="AO20" i="37"/>
  <c r="AH20" i="37"/>
  <c r="AG20" i="37"/>
  <c r="AF20" i="37"/>
  <c r="AE20" i="37"/>
  <c r="AE9" i="37" s="1"/>
  <c r="AD20" i="37"/>
  <c r="AB20" i="37"/>
  <c r="AA20" i="37"/>
  <c r="AA9" i="37" s="1"/>
  <c r="Z20" i="37"/>
  <c r="G9" i="37" s="1"/>
  <c r="H9" i="37" s="1"/>
  <c r="U20" i="37"/>
  <c r="R20" i="37"/>
  <c r="AL20" i="37" s="1"/>
  <c r="P20" i="37"/>
  <c r="AJ20" i="37" s="1"/>
  <c r="O20" i="37"/>
  <c r="AI20" i="37" s="1"/>
  <c r="AI9" i="37" s="1"/>
  <c r="F20" i="37"/>
  <c r="AH19" i="37"/>
  <c r="AG19" i="37"/>
  <c r="AF19" i="37"/>
  <c r="AE19" i="37"/>
  <c r="AD19" i="37"/>
  <c r="AB19" i="37"/>
  <c r="AA19" i="37"/>
  <c r="Z19" i="37"/>
  <c r="U19" i="37"/>
  <c r="AO19" i="37" s="1"/>
  <c r="T19" i="37"/>
  <c r="AN19" i="37" s="1"/>
  <c r="R19" i="37"/>
  <c r="AL19" i="37" s="1"/>
  <c r="Q19" i="37"/>
  <c r="AK19" i="37" s="1"/>
  <c r="P19" i="37"/>
  <c r="AJ19" i="37" s="1"/>
  <c r="O19" i="37"/>
  <c r="AI19" i="37" s="1"/>
  <c r="F19" i="37"/>
  <c r="AJ18" i="37"/>
  <c r="AH18" i="37"/>
  <c r="AG18" i="37"/>
  <c r="AF18" i="37"/>
  <c r="AE18" i="37"/>
  <c r="AD18" i="37"/>
  <c r="AB18" i="37"/>
  <c r="AA18" i="37"/>
  <c r="Z18" i="37"/>
  <c r="U18" i="37"/>
  <c r="AO18" i="37" s="1"/>
  <c r="T18" i="37"/>
  <c r="AN18" i="37" s="1"/>
  <c r="R18" i="37"/>
  <c r="AL18" i="37" s="1"/>
  <c r="Q18" i="37"/>
  <c r="AK18" i="37" s="1"/>
  <c r="P18" i="37"/>
  <c r="O18" i="37"/>
  <c r="AI18" i="37" s="1"/>
  <c r="F18" i="37"/>
  <c r="AH17" i="37"/>
  <c r="AH4" i="37" s="1"/>
  <c r="AG17" i="37"/>
  <c r="AF17" i="37"/>
  <c r="AE17" i="37"/>
  <c r="AD17" i="37"/>
  <c r="AD4" i="37" s="1"/>
  <c r="AB17" i="37"/>
  <c r="AA17" i="37"/>
  <c r="AA4" i="37" s="1"/>
  <c r="Z17" i="37"/>
  <c r="U17" i="37"/>
  <c r="AO17" i="37" s="1"/>
  <c r="T17" i="37"/>
  <c r="AN17" i="37" s="1"/>
  <c r="R17" i="37"/>
  <c r="AL17" i="37" s="1"/>
  <c r="P17" i="37"/>
  <c r="AJ17" i="37" s="1"/>
  <c r="O17" i="37"/>
  <c r="AI17" i="37" s="1"/>
  <c r="F17" i="37"/>
  <c r="AH16" i="37"/>
  <c r="AG16" i="37"/>
  <c r="AF16" i="37"/>
  <c r="AE16" i="37"/>
  <c r="AD16" i="37"/>
  <c r="AB16" i="37"/>
  <c r="AB5" i="37" s="1"/>
  <c r="AA16" i="37"/>
  <c r="Z16" i="37"/>
  <c r="U16" i="37"/>
  <c r="AO16" i="37" s="1"/>
  <c r="R16" i="37"/>
  <c r="AL16" i="37" s="1"/>
  <c r="P16" i="37"/>
  <c r="AJ16" i="37" s="1"/>
  <c r="O16" i="37"/>
  <c r="AI16" i="37" s="1"/>
  <c r="F16" i="37"/>
  <c r="AL15" i="37"/>
  <c r="AH15" i="37"/>
  <c r="AG15" i="37"/>
  <c r="AF15" i="37"/>
  <c r="AE15" i="37"/>
  <c r="AD15" i="37"/>
  <c r="AB15" i="37"/>
  <c r="AA15" i="37"/>
  <c r="Z15" i="37"/>
  <c r="U15" i="37"/>
  <c r="AO15" i="37" s="1"/>
  <c r="R15" i="37"/>
  <c r="P15" i="37"/>
  <c r="O15" i="37"/>
  <c r="AI15" i="37" s="1"/>
  <c r="F15" i="37"/>
  <c r="AH14" i="37"/>
  <c r="AG14" i="37"/>
  <c r="AF14" i="37"/>
  <c r="AE14" i="37"/>
  <c r="AD14" i="37"/>
  <c r="AB14" i="37"/>
  <c r="AA14" i="37"/>
  <c r="Z14" i="37"/>
  <c r="V14" i="37"/>
  <c r="U14" i="37"/>
  <c r="AO14" i="37" s="1"/>
  <c r="R14" i="37"/>
  <c r="AL14" i="37" s="1"/>
  <c r="P14" i="37"/>
  <c r="O14" i="37"/>
  <c r="AI14" i="37" s="1"/>
  <c r="F14" i="37"/>
  <c r="L13" i="37"/>
  <c r="O1" i="37" s="1"/>
  <c r="K13" i="37"/>
  <c r="N1" i="37" s="1"/>
  <c r="J13" i="37"/>
  <c r="I13" i="37"/>
  <c r="L1" i="37" s="1"/>
  <c r="H13" i="37"/>
  <c r="E13" i="37"/>
  <c r="Z9" i="37"/>
  <c r="O9" i="37"/>
  <c r="N9" i="37"/>
  <c r="M9" i="37"/>
  <c r="J9" i="37"/>
  <c r="F9" i="37"/>
  <c r="B9" i="37"/>
  <c r="AE8" i="37"/>
  <c r="AD8" i="37"/>
  <c r="P8" i="37"/>
  <c r="O8" i="37"/>
  <c r="J8" i="37"/>
  <c r="B8" i="37"/>
  <c r="AE7" i="37"/>
  <c r="AD7" i="37"/>
  <c r="Z7" i="37"/>
  <c r="J7" i="37"/>
  <c r="G7" i="37"/>
  <c r="H7" i="37" s="1"/>
  <c r="B7" i="37"/>
  <c r="AH6" i="37"/>
  <c r="AE6" i="37"/>
  <c r="AB6" i="37"/>
  <c r="N6" i="37"/>
  <c r="J6" i="37"/>
  <c r="F6" i="37"/>
  <c r="B6" i="37"/>
  <c r="P5" i="37"/>
  <c r="O5" i="37"/>
  <c r="N5" i="37"/>
  <c r="M5" i="37"/>
  <c r="J5" i="37"/>
  <c r="F5" i="37"/>
  <c r="B5" i="37"/>
  <c r="O4" i="37"/>
  <c r="J4" i="37"/>
  <c r="I4" i="37"/>
  <c r="B4" i="37"/>
  <c r="AH3" i="37"/>
  <c r="Z3" i="37"/>
  <c r="J3" i="37"/>
  <c r="G3" i="37"/>
  <c r="H3" i="37" s="1"/>
  <c r="B3" i="37"/>
  <c r="S3" i="37" s="1"/>
  <c r="N2" i="37"/>
  <c r="J2" i="37"/>
  <c r="F2" i="37"/>
  <c r="B2" i="37"/>
  <c r="M1" i="37"/>
  <c r="K1" i="37"/>
  <c r="W47" i="14"/>
  <c r="U47" i="14"/>
  <c r="T47" i="14"/>
  <c r="K47" i="14"/>
  <c r="J47" i="14"/>
  <c r="I47" i="14"/>
  <c r="H47" i="14"/>
  <c r="G47" i="14"/>
  <c r="AH92" i="36"/>
  <c r="AG92" i="36"/>
  <c r="AF92" i="36"/>
  <c r="AE92" i="36"/>
  <c r="AD92" i="36"/>
  <c r="AB92" i="36"/>
  <c r="AA92" i="36"/>
  <c r="Z92" i="36"/>
  <c r="U92" i="36"/>
  <c r="AO92" i="36" s="1"/>
  <c r="R92" i="36"/>
  <c r="AL92" i="36" s="1"/>
  <c r="P92" i="36"/>
  <c r="O92" i="36"/>
  <c r="AI92" i="36" s="1"/>
  <c r="F92" i="36"/>
  <c r="AH91" i="36"/>
  <c r="AG91" i="36"/>
  <c r="AF91" i="36"/>
  <c r="AE91" i="36"/>
  <c r="AD91" i="36"/>
  <c r="AB91" i="36"/>
  <c r="AA91" i="36"/>
  <c r="Z91" i="36"/>
  <c r="U91" i="36"/>
  <c r="AO91" i="36" s="1"/>
  <c r="R91" i="36"/>
  <c r="AL91" i="36" s="1"/>
  <c r="P91" i="36"/>
  <c r="O91" i="36"/>
  <c r="AI91" i="36" s="1"/>
  <c r="F91" i="36"/>
  <c r="AH90" i="36"/>
  <c r="AG90" i="36"/>
  <c r="AF90" i="36"/>
  <c r="AE90" i="36"/>
  <c r="AD90" i="36"/>
  <c r="AB90" i="36"/>
  <c r="AA90" i="36"/>
  <c r="Z90" i="36"/>
  <c r="U90" i="36"/>
  <c r="AO90" i="36" s="1"/>
  <c r="R90" i="36"/>
  <c r="AL90" i="36" s="1"/>
  <c r="P90" i="36"/>
  <c r="O90" i="36"/>
  <c r="AI90" i="36" s="1"/>
  <c r="F90" i="36"/>
  <c r="AH89" i="36"/>
  <c r="AG89" i="36"/>
  <c r="AF89" i="36"/>
  <c r="AE89" i="36"/>
  <c r="AD89" i="36"/>
  <c r="AB89" i="36"/>
  <c r="AA89" i="36"/>
  <c r="Z89" i="36"/>
  <c r="V89" i="36"/>
  <c r="U89" i="36"/>
  <c r="AO89" i="36" s="1"/>
  <c r="R89" i="36"/>
  <c r="AL89" i="36" s="1"/>
  <c r="P89" i="36"/>
  <c r="O89" i="36"/>
  <c r="AI89" i="36" s="1"/>
  <c r="F89" i="36"/>
  <c r="AH88" i="36"/>
  <c r="AG88" i="36"/>
  <c r="AF88" i="36"/>
  <c r="AE88" i="36"/>
  <c r="AD88" i="36"/>
  <c r="AB88" i="36"/>
  <c r="AA88" i="36"/>
  <c r="Z88" i="36"/>
  <c r="U88" i="36"/>
  <c r="AO88" i="36" s="1"/>
  <c r="R88" i="36"/>
  <c r="AL88" i="36" s="1"/>
  <c r="P88" i="36"/>
  <c r="O88" i="36"/>
  <c r="AI88" i="36" s="1"/>
  <c r="F88" i="36"/>
  <c r="AH87" i="36"/>
  <c r="AG87" i="36"/>
  <c r="AF87" i="36"/>
  <c r="AE87" i="36"/>
  <c r="AD87" i="36"/>
  <c r="AB87" i="36"/>
  <c r="AA87" i="36"/>
  <c r="Z87" i="36"/>
  <c r="U87" i="36"/>
  <c r="AO87" i="36" s="1"/>
  <c r="R87" i="36"/>
  <c r="AL87" i="36" s="1"/>
  <c r="P87" i="36"/>
  <c r="O87" i="36"/>
  <c r="AI87" i="36" s="1"/>
  <c r="F87" i="36"/>
  <c r="AH86" i="36"/>
  <c r="AG86" i="36"/>
  <c r="AF86" i="36"/>
  <c r="AE86" i="36"/>
  <c r="AD86" i="36"/>
  <c r="AB86" i="36"/>
  <c r="AA86" i="36"/>
  <c r="Z86" i="36"/>
  <c r="U86" i="36"/>
  <c r="AO86" i="36" s="1"/>
  <c r="R86" i="36"/>
  <c r="AL86" i="36" s="1"/>
  <c r="P86" i="36"/>
  <c r="O86" i="36"/>
  <c r="AI86" i="36" s="1"/>
  <c r="F86" i="36"/>
  <c r="AH85" i="36"/>
  <c r="AG85" i="36"/>
  <c r="AF85" i="36"/>
  <c r="AE85" i="36"/>
  <c r="AD85" i="36"/>
  <c r="AB85" i="36"/>
  <c r="AA85" i="36"/>
  <c r="Z85" i="36"/>
  <c r="U85" i="36"/>
  <c r="AO85" i="36" s="1"/>
  <c r="R85" i="36"/>
  <c r="AL85" i="36" s="1"/>
  <c r="P85" i="36"/>
  <c r="O85" i="36"/>
  <c r="AI85" i="36" s="1"/>
  <c r="F85" i="36"/>
  <c r="AH84" i="36"/>
  <c r="AG84" i="36"/>
  <c r="AF84" i="36"/>
  <c r="AE84" i="36"/>
  <c r="AD84" i="36"/>
  <c r="AB84" i="36"/>
  <c r="AA84" i="36"/>
  <c r="Z84" i="36"/>
  <c r="G8" i="36" s="1"/>
  <c r="H8" i="36" s="1"/>
  <c r="U84" i="36"/>
  <c r="AO84" i="36" s="1"/>
  <c r="R84" i="36"/>
  <c r="AL84" i="36" s="1"/>
  <c r="P84" i="36"/>
  <c r="O84" i="36"/>
  <c r="AI84" i="36" s="1"/>
  <c r="F84" i="36"/>
  <c r="AH83" i="36"/>
  <c r="AG83" i="36"/>
  <c r="AF83" i="36"/>
  <c r="AE83" i="36"/>
  <c r="AD83" i="36"/>
  <c r="AB83" i="36"/>
  <c r="AA83" i="36"/>
  <c r="Z83" i="36"/>
  <c r="U83" i="36"/>
  <c r="AO83" i="36" s="1"/>
  <c r="R83" i="36"/>
  <c r="AL83" i="36" s="1"/>
  <c r="P83" i="36"/>
  <c r="O83" i="36"/>
  <c r="AI83" i="36" s="1"/>
  <c r="F83" i="36"/>
  <c r="AH82" i="36"/>
  <c r="AG82" i="36"/>
  <c r="AF82" i="36"/>
  <c r="AE82" i="36"/>
  <c r="AD82" i="36"/>
  <c r="AB82" i="36"/>
  <c r="AA82" i="36"/>
  <c r="Z82" i="36"/>
  <c r="U82" i="36"/>
  <c r="AO82" i="36" s="1"/>
  <c r="R82" i="36"/>
  <c r="AL82" i="36" s="1"/>
  <c r="P82" i="36"/>
  <c r="O82" i="36"/>
  <c r="AI82" i="36" s="1"/>
  <c r="F82" i="36"/>
  <c r="AH81" i="36"/>
  <c r="AG81" i="36"/>
  <c r="AF81" i="36"/>
  <c r="AE81" i="36"/>
  <c r="AD81" i="36"/>
  <c r="AB81" i="36"/>
  <c r="AA81" i="36"/>
  <c r="Z81" i="36"/>
  <c r="U81" i="36"/>
  <c r="AO81" i="36" s="1"/>
  <c r="R81" i="36"/>
  <c r="AL81" i="36" s="1"/>
  <c r="P81" i="36"/>
  <c r="O81" i="36"/>
  <c r="AI81" i="36" s="1"/>
  <c r="F81" i="36"/>
  <c r="AH80" i="36"/>
  <c r="AG80" i="36"/>
  <c r="AF80" i="36"/>
  <c r="AE80" i="36"/>
  <c r="AD80" i="36"/>
  <c r="AB80" i="36"/>
  <c r="AA80" i="36"/>
  <c r="Z80" i="36"/>
  <c r="U80" i="36"/>
  <c r="AO80" i="36" s="1"/>
  <c r="R80" i="36"/>
  <c r="AL80" i="36" s="1"/>
  <c r="P80" i="36"/>
  <c r="O80" i="36"/>
  <c r="AI80" i="36" s="1"/>
  <c r="F80" i="36"/>
  <c r="AH79" i="36"/>
  <c r="AG79" i="36"/>
  <c r="AF79" i="36"/>
  <c r="AE79" i="36"/>
  <c r="AD79" i="36"/>
  <c r="AB79" i="36"/>
  <c r="AA79" i="36"/>
  <c r="Z79" i="36"/>
  <c r="U79" i="36"/>
  <c r="AO79" i="36" s="1"/>
  <c r="R79" i="36"/>
  <c r="AL79" i="36" s="1"/>
  <c r="P79" i="36"/>
  <c r="O79" i="36"/>
  <c r="AI79" i="36" s="1"/>
  <c r="F79" i="36"/>
  <c r="AN78" i="36"/>
  <c r="AH78" i="36"/>
  <c r="AG78" i="36"/>
  <c r="AF78" i="36"/>
  <c r="AE78" i="36"/>
  <c r="AD78" i="36"/>
  <c r="AB78" i="36"/>
  <c r="AA78" i="36"/>
  <c r="Z78" i="36"/>
  <c r="U78" i="36"/>
  <c r="AO78" i="36" s="1"/>
  <c r="T78" i="36"/>
  <c r="R78" i="36"/>
  <c r="AL78" i="36" s="1"/>
  <c r="Q78" i="36"/>
  <c r="AK78" i="36" s="1"/>
  <c r="P78" i="36"/>
  <c r="S78" i="36" s="1"/>
  <c r="AM78" i="36" s="1"/>
  <c r="O78" i="36"/>
  <c r="AI78" i="36" s="1"/>
  <c r="F78" i="36"/>
  <c r="AH77" i="36"/>
  <c r="AG77" i="36"/>
  <c r="AF77" i="36"/>
  <c r="AE77" i="36"/>
  <c r="AD77" i="36"/>
  <c r="AB77" i="36"/>
  <c r="AA77" i="36"/>
  <c r="Z77" i="36"/>
  <c r="U77" i="36"/>
  <c r="AO77" i="36" s="1"/>
  <c r="T77" i="36"/>
  <c r="AN77" i="36" s="1"/>
  <c r="R77" i="36"/>
  <c r="AL77" i="36" s="1"/>
  <c r="Q77" i="36"/>
  <c r="AK77" i="36" s="1"/>
  <c r="P77" i="36"/>
  <c r="S77" i="36" s="1"/>
  <c r="AM77" i="36" s="1"/>
  <c r="O77" i="36"/>
  <c r="AI77" i="36" s="1"/>
  <c r="F77" i="36"/>
  <c r="AH76" i="36"/>
  <c r="AG76" i="36"/>
  <c r="AF76" i="36"/>
  <c r="AF8" i="36" s="1"/>
  <c r="AE76" i="36"/>
  <c r="AD76" i="36"/>
  <c r="AB76" i="36"/>
  <c r="AA76" i="36"/>
  <c r="Z76" i="36"/>
  <c r="U76" i="36"/>
  <c r="AO76" i="36" s="1"/>
  <c r="R76" i="36"/>
  <c r="AL76" i="36" s="1"/>
  <c r="Q76" i="36"/>
  <c r="AK76" i="36" s="1"/>
  <c r="P76" i="36"/>
  <c r="O76" i="36"/>
  <c r="AI76" i="36" s="1"/>
  <c r="F76" i="36"/>
  <c r="AH75" i="36"/>
  <c r="AG75" i="36"/>
  <c r="AF75" i="36"/>
  <c r="AE75" i="36"/>
  <c r="AD75" i="36"/>
  <c r="AB75" i="36"/>
  <c r="AA75" i="36"/>
  <c r="Z75" i="36"/>
  <c r="U75" i="36"/>
  <c r="AO75" i="36" s="1"/>
  <c r="R75" i="36"/>
  <c r="AL75" i="36" s="1"/>
  <c r="Q75" i="36"/>
  <c r="AK75" i="36" s="1"/>
  <c r="P75" i="36"/>
  <c r="O75" i="36"/>
  <c r="AI75" i="36" s="1"/>
  <c r="F75" i="36"/>
  <c r="AH74" i="36"/>
  <c r="AG74" i="36"/>
  <c r="AF74" i="36"/>
  <c r="AE74" i="36"/>
  <c r="AD74" i="36"/>
  <c r="AB74" i="36"/>
  <c r="AA74" i="36"/>
  <c r="Z74" i="36"/>
  <c r="U74" i="36"/>
  <c r="AO74" i="36" s="1"/>
  <c r="R74" i="36"/>
  <c r="AL74" i="36" s="1"/>
  <c r="Q74" i="36"/>
  <c r="AK74" i="36" s="1"/>
  <c r="P74" i="36"/>
  <c r="O74" i="36"/>
  <c r="AI74" i="36" s="1"/>
  <c r="F74" i="36"/>
  <c r="AH73" i="36"/>
  <c r="AG73" i="36"/>
  <c r="AF73" i="36"/>
  <c r="AE73" i="36"/>
  <c r="AD73" i="36"/>
  <c r="AB73" i="36"/>
  <c r="AA73" i="36"/>
  <c r="Z73" i="36"/>
  <c r="U73" i="36"/>
  <c r="AO73" i="36" s="1"/>
  <c r="R73" i="36"/>
  <c r="AL73" i="36" s="1"/>
  <c r="Q73" i="36"/>
  <c r="AK73" i="36" s="1"/>
  <c r="P73" i="36"/>
  <c r="O73" i="36"/>
  <c r="AI73" i="36" s="1"/>
  <c r="F73" i="36"/>
  <c r="AH72" i="36"/>
  <c r="AG72" i="36"/>
  <c r="AF72" i="36"/>
  <c r="AE72" i="36"/>
  <c r="AD72" i="36"/>
  <c r="AB72" i="36"/>
  <c r="AA72" i="36"/>
  <c r="Z72" i="36"/>
  <c r="U72" i="36"/>
  <c r="AO72" i="36" s="1"/>
  <c r="R72" i="36"/>
  <c r="AL72" i="36" s="1"/>
  <c r="Q72" i="36"/>
  <c r="AK72" i="36" s="1"/>
  <c r="P72" i="36"/>
  <c r="O72" i="36"/>
  <c r="AI72" i="36" s="1"/>
  <c r="F72" i="36"/>
  <c r="AH71" i="36"/>
  <c r="AG71" i="36"/>
  <c r="AF71" i="36"/>
  <c r="AE71" i="36"/>
  <c r="AD71" i="36"/>
  <c r="AB71" i="36"/>
  <c r="AA71" i="36"/>
  <c r="Z71" i="36"/>
  <c r="Z4" i="36" s="1"/>
  <c r="U71" i="36"/>
  <c r="AO71" i="36" s="1"/>
  <c r="R71" i="36"/>
  <c r="AL71" i="36" s="1"/>
  <c r="Q71" i="36"/>
  <c r="AK71" i="36" s="1"/>
  <c r="P71" i="36"/>
  <c r="O71" i="36"/>
  <c r="AI71" i="36" s="1"/>
  <c r="F71" i="36"/>
  <c r="AH70" i="36"/>
  <c r="AG70" i="36"/>
  <c r="AF70" i="36"/>
  <c r="AE70" i="36"/>
  <c r="AD70" i="36"/>
  <c r="AB70" i="36"/>
  <c r="AA70" i="36"/>
  <c r="Z70" i="36"/>
  <c r="U70" i="36"/>
  <c r="AO70" i="36" s="1"/>
  <c r="R70" i="36"/>
  <c r="AL70" i="36" s="1"/>
  <c r="Q70" i="36"/>
  <c r="AK70" i="36" s="1"/>
  <c r="P70" i="36"/>
  <c r="O70" i="36"/>
  <c r="AI70" i="36" s="1"/>
  <c r="F70" i="36"/>
  <c r="AH69" i="36"/>
  <c r="AG69" i="36"/>
  <c r="AF69" i="36"/>
  <c r="AE69" i="36"/>
  <c r="AD69" i="36"/>
  <c r="AB69" i="36"/>
  <c r="AA69" i="36"/>
  <c r="Z69" i="36"/>
  <c r="U69" i="36"/>
  <c r="AO69" i="36" s="1"/>
  <c r="R69" i="36"/>
  <c r="AL69" i="36" s="1"/>
  <c r="Q69" i="36"/>
  <c r="AK69" i="36" s="1"/>
  <c r="P69" i="36"/>
  <c r="O69" i="36"/>
  <c r="AI69" i="36" s="1"/>
  <c r="F69" i="36"/>
  <c r="AH68" i="36"/>
  <c r="AG68" i="36"/>
  <c r="AF68" i="36"/>
  <c r="AE68" i="36"/>
  <c r="AD68" i="36"/>
  <c r="AB68" i="36"/>
  <c r="AA68" i="36"/>
  <c r="Z68" i="36"/>
  <c r="U68" i="36"/>
  <c r="AO68" i="36" s="1"/>
  <c r="R68" i="36"/>
  <c r="AL68" i="36" s="1"/>
  <c r="Q68" i="36"/>
  <c r="AK68" i="36" s="1"/>
  <c r="P68" i="36"/>
  <c r="O68" i="36"/>
  <c r="AI68" i="36" s="1"/>
  <c r="F68" i="36"/>
  <c r="AH67" i="36"/>
  <c r="AG67" i="36"/>
  <c r="AF67" i="36"/>
  <c r="AE67" i="36"/>
  <c r="AD67" i="36"/>
  <c r="AB67" i="36"/>
  <c r="AA67" i="36"/>
  <c r="Z67" i="36"/>
  <c r="U67" i="36"/>
  <c r="AO67" i="36" s="1"/>
  <c r="T67" i="36"/>
  <c r="AN67" i="36" s="1"/>
  <c r="R67" i="36"/>
  <c r="AL67" i="36" s="1"/>
  <c r="P67" i="36"/>
  <c r="O67" i="36"/>
  <c r="AI67" i="36" s="1"/>
  <c r="F67" i="36"/>
  <c r="AH66" i="36"/>
  <c r="AG66" i="36"/>
  <c r="AF66" i="36"/>
  <c r="AE66" i="36"/>
  <c r="AD66" i="36"/>
  <c r="AD7" i="36" s="1"/>
  <c r="AB66" i="36"/>
  <c r="AA66" i="36"/>
  <c r="Z66" i="36"/>
  <c r="U66" i="36"/>
  <c r="AO66" i="36" s="1"/>
  <c r="T66" i="36"/>
  <c r="AN66" i="36" s="1"/>
  <c r="R66" i="36"/>
  <c r="AL66" i="36" s="1"/>
  <c r="P66" i="36"/>
  <c r="O66" i="36"/>
  <c r="AI66" i="36" s="1"/>
  <c r="F66" i="36"/>
  <c r="AH65" i="36"/>
  <c r="AG65" i="36"/>
  <c r="AF65" i="36"/>
  <c r="AE65" i="36"/>
  <c r="AD65" i="36"/>
  <c r="AB65" i="36"/>
  <c r="AA65" i="36"/>
  <c r="Z65" i="36"/>
  <c r="U65" i="36"/>
  <c r="AO65" i="36" s="1"/>
  <c r="T65" i="36"/>
  <c r="AN65" i="36" s="1"/>
  <c r="R65" i="36"/>
  <c r="AL65" i="36" s="1"/>
  <c r="P65" i="36"/>
  <c r="O65" i="36"/>
  <c r="AI65" i="36" s="1"/>
  <c r="F65" i="36"/>
  <c r="AH64" i="36"/>
  <c r="AG64" i="36"/>
  <c r="AF64" i="36"/>
  <c r="AE64" i="36"/>
  <c r="AD64" i="36"/>
  <c r="AB64" i="36"/>
  <c r="AA64" i="36"/>
  <c r="Z64" i="36"/>
  <c r="U64" i="36"/>
  <c r="AO64" i="36" s="1"/>
  <c r="T64" i="36"/>
  <c r="AN64" i="36" s="1"/>
  <c r="R64" i="36"/>
  <c r="AL64" i="36" s="1"/>
  <c r="P64" i="36"/>
  <c r="O64" i="36"/>
  <c r="AI64" i="36" s="1"/>
  <c r="F64" i="36"/>
  <c r="AH63" i="36"/>
  <c r="AG63" i="36"/>
  <c r="AF63" i="36"/>
  <c r="AE63" i="36"/>
  <c r="AD63" i="36"/>
  <c r="AB63" i="36"/>
  <c r="AA63" i="36"/>
  <c r="Z63" i="36"/>
  <c r="Z5" i="36" s="1"/>
  <c r="U63" i="36"/>
  <c r="AO63" i="36" s="1"/>
  <c r="T63" i="36"/>
  <c r="AN63" i="36" s="1"/>
  <c r="R63" i="36"/>
  <c r="AL63" i="36" s="1"/>
  <c r="P63" i="36"/>
  <c r="O63" i="36"/>
  <c r="AI63" i="36" s="1"/>
  <c r="F63" i="36"/>
  <c r="AH62" i="36"/>
  <c r="AG62" i="36"/>
  <c r="AF62" i="36"/>
  <c r="AE62" i="36"/>
  <c r="AD62" i="36"/>
  <c r="AB62" i="36"/>
  <c r="AA62" i="36"/>
  <c r="Z62" i="36"/>
  <c r="U62" i="36"/>
  <c r="AO62" i="36" s="1"/>
  <c r="R62" i="36"/>
  <c r="AL62" i="36" s="1"/>
  <c r="P62" i="36"/>
  <c r="O62" i="36"/>
  <c r="AI62" i="36" s="1"/>
  <c r="F62" i="36"/>
  <c r="AH61" i="36"/>
  <c r="AG61" i="36"/>
  <c r="AF61" i="36"/>
  <c r="AF3" i="36" s="1"/>
  <c r="AE61" i="36"/>
  <c r="AD61" i="36"/>
  <c r="AB61" i="36"/>
  <c r="AA61" i="36"/>
  <c r="Z61" i="36"/>
  <c r="U61" i="36"/>
  <c r="AO61" i="36" s="1"/>
  <c r="R61" i="36"/>
  <c r="AL61" i="36" s="1"/>
  <c r="P61" i="36"/>
  <c r="O61" i="36"/>
  <c r="AI61" i="36" s="1"/>
  <c r="F61" i="36"/>
  <c r="AH60" i="36"/>
  <c r="AG60" i="36"/>
  <c r="AF60" i="36"/>
  <c r="AE60" i="36"/>
  <c r="AD60" i="36"/>
  <c r="AB60" i="36"/>
  <c r="AA60" i="36"/>
  <c r="Z60" i="36"/>
  <c r="U60" i="36"/>
  <c r="AO60" i="36" s="1"/>
  <c r="R60" i="36"/>
  <c r="AL60" i="36" s="1"/>
  <c r="P60" i="36"/>
  <c r="O60" i="36"/>
  <c r="AI60" i="36" s="1"/>
  <c r="F60" i="36"/>
  <c r="AH59" i="36"/>
  <c r="AG59" i="36"/>
  <c r="AF59" i="36"/>
  <c r="AE59" i="36"/>
  <c r="AD59" i="36"/>
  <c r="AB59" i="36"/>
  <c r="AA59" i="36"/>
  <c r="Z59" i="36"/>
  <c r="U59" i="36"/>
  <c r="AO59" i="36" s="1"/>
  <c r="R59" i="36"/>
  <c r="AL59" i="36" s="1"/>
  <c r="P59" i="36"/>
  <c r="O59" i="36"/>
  <c r="AI59" i="36" s="1"/>
  <c r="F59" i="36"/>
  <c r="AH58" i="36"/>
  <c r="AG58" i="36"/>
  <c r="AF58" i="36"/>
  <c r="AE58" i="36"/>
  <c r="AD58" i="36"/>
  <c r="AB58" i="36"/>
  <c r="AA58" i="36"/>
  <c r="Z58" i="36"/>
  <c r="U58" i="36"/>
  <c r="AO58" i="36" s="1"/>
  <c r="R58" i="36"/>
  <c r="AL58" i="36" s="1"/>
  <c r="P58" i="36"/>
  <c r="O58" i="36"/>
  <c r="AI58" i="36" s="1"/>
  <c r="F58" i="36"/>
  <c r="AH57" i="36"/>
  <c r="AG57" i="36"/>
  <c r="AF57" i="36"/>
  <c r="AE57" i="36"/>
  <c r="AD57" i="36"/>
  <c r="AB57" i="36"/>
  <c r="AA57" i="36"/>
  <c r="Z57" i="36"/>
  <c r="U57" i="36"/>
  <c r="AO57" i="36" s="1"/>
  <c r="R57" i="36"/>
  <c r="AL57" i="36" s="1"/>
  <c r="P57" i="36"/>
  <c r="O57" i="36"/>
  <c r="AI57" i="36" s="1"/>
  <c r="F57" i="36"/>
  <c r="AN56" i="36"/>
  <c r="AH56" i="36"/>
  <c r="AG56" i="36"/>
  <c r="AF56" i="36"/>
  <c r="AE56" i="36"/>
  <c r="AD56" i="36"/>
  <c r="AB56" i="36"/>
  <c r="AA56" i="36"/>
  <c r="Z56" i="36"/>
  <c r="U56" i="36"/>
  <c r="AO56" i="36" s="1"/>
  <c r="T56" i="36"/>
  <c r="R56" i="36"/>
  <c r="AL56" i="36" s="1"/>
  <c r="Q56" i="36"/>
  <c r="AK56" i="36" s="1"/>
  <c r="P56" i="36"/>
  <c r="O56" i="36"/>
  <c r="AI56" i="36" s="1"/>
  <c r="F56" i="36"/>
  <c r="AJ55" i="36"/>
  <c r="AH55" i="36"/>
  <c r="AG55" i="36"/>
  <c r="AF55" i="36"/>
  <c r="AE55" i="36"/>
  <c r="AD55" i="36"/>
  <c r="AB55" i="36"/>
  <c r="AA55" i="36"/>
  <c r="Z55" i="36"/>
  <c r="U55" i="36"/>
  <c r="AO55" i="36" s="1"/>
  <c r="R55" i="36"/>
  <c r="AL55" i="36" s="1"/>
  <c r="P55" i="36"/>
  <c r="O55" i="36"/>
  <c r="AI55" i="36" s="1"/>
  <c r="F55" i="36"/>
  <c r="AH54" i="36"/>
  <c r="AG54" i="36"/>
  <c r="AF54" i="36"/>
  <c r="AE54" i="36"/>
  <c r="AD54" i="36"/>
  <c r="AB54" i="36"/>
  <c r="AA54" i="36"/>
  <c r="Z54" i="36"/>
  <c r="U54" i="36"/>
  <c r="AO54" i="36" s="1"/>
  <c r="R54" i="36"/>
  <c r="AL54" i="36" s="1"/>
  <c r="P54" i="36"/>
  <c r="AJ54" i="36" s="1"/>
  <c r="O54" i="36"/>
  <c r="AI54" i="36" s="1"/>
  <c r="F54" i="36"/>
  <c r="AH53" i="36"/>
  <c r="AG53" i="36"/>
  <c r="AF53" i="36"/>
  <c r="AE53" i="36"/>
  <c r="AD53" i="36"/>
  <c r="AB53" i="36"/>
  <c r="AA53" i="36"/>
  <c r="Z53" i="36"/>
  <c r="U53" i="36"/>
  <c r="AO53" i="36" s="1"/>
  <c r="R53" i="36"/>
  <c r="AL53" i="36" s="1"/>
  <c r="P53" i="36"/>
  <c r="O53" i="36"/>
  <c r="AI53" i="36" s="1"/>
  <c r="F53" i="36"/>
  <c r="AN52" i="36"/>
  <c r="AH52" i="36"/>
  <c r="AG52" i="36"/>
  <c r="AF52" i="36"/>
  <c r="AE52" i="36"/>
  <c r="AD52" i="36"/>
  <c r="AB52" i="36"/>
  <c r="AA52" i="36"/>
  <c r="Z52" i="36"/>
  <c r="U52" i="36"/>
  <c r="AO52" i="36" s="1"/>
  <c r="T52" i="36"/>
  <c r="R52" i="36"/>
  <c r="AL52" i="36" s="1"/>
  <c r="Q52" i="36"/>
  <c r="AK52" i="36" s="1"/>
  <c r="P52" i="36"/>
  <c r="S52" i="36" s="1"/>
  <c r="AM52" i="36" s="1"/>
  <c r="O52" i="36"/>
  <c r="AI52" i="36" s="1"/>
  <c r="F52" i="36"/>
  <c r="I3" i="36" s="1"/>
  <c r="AH51" i="36"/>
  <c r="AG51" i="36"/>
  <c r="AF51" i="36"/>
  <c r="AE51" i="36"/>
  <c r="AD51" i="36"/>
  <c r="AB51" i="36"/>
  <c r="AB3" i="36" s="1"/>
  <c r="AA51" i="36"/>
  <c r="Z51" i="36"/>
  <c r="Z3" i="36" s="1"/>
  <c r="U51" i="36"/>
  <c r="AO51" i="36" s="1"/>
  <c r="R51" i="36"/>
  <c r="AL51" i="36" s="1"/>
  <c r="P51" i="36"/>
  <c r="Q3" i="36" s="1"/>
  <c r="O51" i="36"/>
  <c r="AI51" i="36" s="1"/>
  <c r="F51" i="36"/>
  <c r="AH50" i="36"/>
  <c r="AG50" i="36"/>
  <c r="AF50" i="36"/>
  <c r="AE50" i="36"/>
  <c r="AD50" i="36"/>
  <c r="AB50" i="36"/>
  <c r="AA50" i="36"/>
  <c r="Z50" i="36"/>
  <c r="U50" i="36"/>
  <c r="AO50" i="36" s="1"/>
  <c r="R50" i="36"/>
  <c r="AL50" i="36" s="1"/>
  <c r="P50" i="36"/>
  <c r="O50" i="36"/>
  <c r="Q50" i="36" s="1"/>
  <c r="F50" i="36"/>
  <c r="AH49" i="36"/>
  <c r="AG49" i="36"/>
  <c r="AF49" i="36"/>
  <c r="AE49" i="36"/>
  <c r="AD49" i="36"/>
  <c r="AB49" i="36"/>
  <c r="AA49" i="36"/>
  <c r="Z49" i="36"/>
  <c r="U49" i="36"/>
  <c r="AO49" i="36" s="1"/>
  <c r="R49" i="36"/>
  <c r="AL49" i="36" s="1"/>
  <c r="P49" i="36"/>
  <c r="O49" i="36"/>
  <c r="AI49" i="36" s="1"/>
  <c r="F49" i="36"/>
  <c r="AH48" i="36"/>
  <c r="AG48" i="36"/>
  <c r="AF48" i="36"/>
  <c r="AE48" i="36"/>
  <c r="AD48" i="36"/>
  <c r="AB48" i="36"/>
  <c r="AA48" i="36"/>
  <c r="Z48" i="36"/>
  <c r="U48" i="36"/>
  <c r="AO48" i="36" s="1"/>
  <c r="R48" i="36"/>
  <c r="AL48" i="36" s="1"/>
  <c r="P48" i="36"/>
  <c r="O48" i="36"/>
  <c r="AI48" i="36" s="1"/>
  <c r="F48" i="36"/>
  <c r="AH47" i="36"/>
  <c r="AG47" i="36"/>
  <c r="AF47" i="36"/>
  <c r="AE47" i="36"/>
  <c r="AD47" i="36"/>
  <c r="AB47" i="36"/>
  <c r="AA47" i="36"/>
  <c r="Z47" i="36"/>
  <c r="U47" i="36"/>
  <c r="AO47" i="36" s="1"/>
  <c r="R47" i="36"/>
  <c r="AL47" i="36" s="1"/>
  <c r="P47" i="36"/>
  <c r="O47" i="36"/>
  <c r="AI47" i="36" s="1"/>
  <c r="F47" i="36"/>
  <c r="AH46" i="36"/>
  <c r="AG46" i="36"/>
  <c r="AF46" i="36"/>
  <c r="AE46" i="36"/>
  <c r="AD46" i="36"/>
  <c r="AB46" i="36"/>
  <c r="AA46" i="36"/>
  <c r="Z46" i="36"/>
  <c r="U46" i="36"/>
  <c r="AO46" i="36" s="1"/>
  <c r="R46" i="36"/>
  <c r="AL46" i="36" s="1"/>
  <c r="P46" i="36"/>
  <c r="O46" i="36"/>
  <c r="AI46" i="36" s="1"/>
  <c r="F46" i="36"/>
  <c r="AH45" i="36"/>
  <c r="AG45" i="36"/>
  <c r="AF45" i="36"/>
  <c r="AE45" i="36"/>
  <c r="AE3" i="36" s="1"/>
  <c r="AD45" i="36"/>
  <c r="AB45" i="36"/>
  <c r="AA45" i="36"/>
  <c r="Z45" i="36"/>
  <c r="U45" i="36"/>
  <c r="AO45" i="36" s="1"/>
  <c r="R45" i="36"/>
  <c r="AL45" i="36" s="1"/>
  <c r="P45" i="36"/>
  <c r="O45" i="36"/>
  <c r="AI45" i="36" s="1"/>
  <c r="F45" i="36"/>
  <c r="AH44" i="36"/>
  <c r="AG44" i="36"/>
  <c r="AF44" i="36"/>
  <c r="AE44" i="36"/>
  <c r="AD44" i="36"/>
  <c r="AB44" i="36"/>
  <c r="AA44" i="36"/>
  <c r="Z44" i="36"/>
  <c r="U44" i="36"/>
  <c r="AO44" i="36" s="1"/>
  <c r="R44" i="36"/>
  <c r="AL44" i="36" s="1"/>
  <c r="P44" i="36"/>
  <c r="O44" i="36"/>
  <c r="AI44" i="36" s="1"/>
  <c r="F44" i="36"/>
  <c r="AH43" i="36"/>
  <c r="AG43" i="36"/>
  <c r="AF43" i="36"/>
  <c r="AE43" i="36"/>
  <c r="AD43" i="36"/>
  <c r="AB43" i="36"/>
  <c r="AB7" i="36" s="1"/>
  <c r="AA43" i="36"/>
  <c r="AA7" i="36" s="1"/>
  <c r="Z43" i="36"/>
  <c r="G7" i="36" s="1"/>
  <c r="U43" i="36"/>
  <c r="AO43" i="36" s="1"/>
  <c r="R43" i="36"/>
  <c r="AL43" i="36" s="1"/>
  <c r="P43" i="36"/>
  <c r="O43" i="36"/>
  <c r="AI43" i="36" s="1"/>
  <c r="F43" i="36"/>
  <c r="AH42" i="36"/>
  <c r="AG42" i="36"/>
  <c r="AF42" i="36"/>
  <c r="AE42" i="36"/>
  <c r="AD42" i="36"/>
  <c r="AB42" i="36"/>
  <c r="AA42" i="36"/>
  <c r="Z42" i="36"/>
  <c r="U42" i="36"/>
  <c r="AO42" i="36" s="1"/>
  <c r="R42" i="36"/>
  <c r="AL42" i="36" s="1"/>
  <c r="P42" i="36"/>
  <c r="O42" i="36"/>
  <c r="AI42" i="36" s="1"/>
  <c r="F42" i="36"/>
  <c r="AH41" i="36"/>
  <c r="AG41" i="36"/>
  <c r="AG7" i="36" s="1"/>
  <c r="AF41" i="36"/>
  <c r="AE41" i="36"/>
  <c r="AD41" i="36"/>
  <c r="AB41" i="36"/>
  <c r="AA41" i="36"/>
  <c r="Z41" i="36"/>
  <c r="U41" i="36"/>
  <c r="R41" i="36"/>
  <c r="AL41" i="36" s="1"/>
  <c r="P41" i="36"/>
  <c r="O41" i="36"/>
  <c r="AI41" i="36" s="1"/>
  <c r="F41" i="36"/>
  <c r="AH40" i="36"/>
  <c r="AG40" i="36"/>
  <c r="AF40" i="36"/>
  <c r="AE40" i="36"/>
  <c r="AD40" i="36"/>
  <c r="AB40" i="36"/>
  <c r="AA40" i="36"/>
  <c r="Z40" i="36"/>
  <c r="U40" i="36"/>
  <c r="AO40" i="36" s="1"/>
  <c r="R40" i="36"/>
  <c r="AL40" i="36" s="1"/>
  <c r="P40" i="36"/>
  <c r="O40" i="36"/>
  <c r="AI40" i="36" s="1"/>
  <c r="F40" i="36"/>
  <c r="AH39" i="36"/>
  <c r="AG39" i="36"/>
  <c r="AF39" i="36"/>
  <c r="AE39" i="36"/>
  <c r="AD39" i="36"/>
  <c r="AB39" i="36"/>
  <c r="AA39" i="36"/>
  <c r="Z39" i="36"/>
  <c r="V39" i="36"/>
  <c r="U39" i="36"/>
  <c r="AO39" i="36" s="1"/>
  <c r="R39" i="36"/>
  <c r="AL39" i="36" s="1"/>
  <c r="P39" i="36"/>
  <c r="O39" i="36"/>
  <c r="AI39" i="36" s="1"/>
  <c r="F39" i="36"/>
  <c r="AH38" i="36"/>
  <c r="AG38" i="36"/>
  <c r="AF38" i="36"/>
  <c r="AE38" i="36"/>
  <c r="AD38" i="36"/>
  <c r="AB38" i="36"/>
  <c r="AA38" i="36"/>
  <c r="Z38" i="36"/>
  <c r="U38" i="36"/>
  <c r="AO38" i="36" s="1"/>
  <c r="R38" i="36"/>
  <c r="AL38" i="36" s="1"/>
  <c r="P38" i="36"/>
  <c r="O38" i="36"/>
  <c r="AI38" i="36" s="1"/>
  <c r="F38" i="36"/>
  <c r="AH37" i="36"/>
  <c r="AG37" i="36"/>
  <c r="AF37" i="36"/>
  <c r="AE37" i="36"/>
  <c r="AD37" i="36"/>
  <c r="AB37" i="36"/>
  <c r="AA37" i="36"/>
  <c r="Z37" i="36"/>
  <c r="U37" i="36"/>
  <c r="AO37" i="36" s="1"/>
  <c r="R37" i="36"/>
  <c r="AL37" i="36" s="1"/>
  <c r="P37" i="36"/>
  <c r="O37" i="36"/>
  <c r="AI37" i="36" s="1"/>
  <c r="F37" i="36"/>
  <c r="AO36" i="36"/>
  <c r="AH36" i="36"/>
  <c r="AG36" i="36"/>
  <c r="AF36" i="36"/>
  <c r="AE36" i="36"/>
  <c r="AD36" i="36"/>
  <c r="AB36" i="36"/>
  <c r="AA36" i="36"/>
  <c r="Z36" i="36"/>
  <c r="V36" i="36"/>
  <c r="U36" i="36"/>
  <c r="T36" i="36"/>
  <c r="AN36" i="36" s="1"/>
  <c r="R36" i="36"/>
  <c r="AL36" i="36" s="1"/>
  <c r="Q36" i="36"/>
  <c r="AK36" i="36" s="1"/>
  <c r="P36" i="36"/>
  <c r="S36" i="36" s="1"/>
  <c r="AM36" i="36" s="1"/>
  <c r="O36" i="36"/>
  <c r="AI36" i="36" s="1"/>
  <c r="F36" i="36"/>
  <c r="AH35" i="36"/>
  <c r="AG35" i="36"/>
  <c r="AF35" i="36"/>
  <c r="AE35" i="36"/>
  <c r="AD35" i="36"/>
  <c r="AB35" i="36"/>
  <c r="AA35" i="36"/>
  <c r="AA5" i="36" s="1"/>
  <c r="Z35" i="36"/>
  <c r="U35" i="36"/>
  <c r="AO35" i="36" s="1"/>
  <c r="T35" i="36"/>
  <c r="AN35" i="36" s="1"/>
  <c r="R35" i="36"/>
  <c r="AL35" i="36" s="1"/>
  <c r="Q35" i="36"/>
  <c r="AK35" i="36" s="1"/>
  <c r="P35" i="36"/>
  <c r="S35" i="36" s="1"/>
  <c r="AM35" i="36" s="1"/>
  <c r="O35" i="36"/>
  <c r="AI35" i="36" s="1"/>
  <c r="F35" i="36"/>
  <c r="AH34" i="36"/>
  <c r="AG34" i="36"/>
  <c r="AF34" i="36"/>
  <c r="AE34" i="36"/>
  <c r="AD34" i="36"/>
  <c r="AB34" i="36"/>
  <c r="AA34" i="36"/>
  <c r="Z34" i="36"/>
  <c r="U34" i="36"/>
  <c r="AO34" i="36" s="1"/>
  <c r="T34" i="36"/>
  <c r="AN34" i="36" s="1"/>
  <c r="R34" i="36"/>
  <c r="AL34" i="36" s="1"/>
  <c r="Q34" i="36"/>
  <c r="AK34" i="36" s="1"/>
  <c r="P34" i="36"/>
  <c r="O34" i="36"/>
  <c r="AI34" i="36" s="1"/>
  <c r="F34" i="36"/>
  <c r="AH33" i="36"/>
  <c r="AG33" i="36"/>
  <c r="AF33" i="36"/>
  <c r="AE33" i="36"/>
  <c r="AD33" i="36"/>
  <c r="AD6" i="36" s="1"/>
  <c r="AB33" i="36"/>
  <c r="AA33" i="36"/>
  <c r="Z33" i="36"/>
  <c r="U33" i="36"/>
  <c r="AO33" i="36" s="1"/>
  <c r="T33" i="36"/>
  <c r="AN33" i="36" s="1"/>
  <c r="R33" i="36"/>
  <c r="AL33" i="36" s="1"/>
  <c r="AL6" i="36" s="1"/>
  <c r="Q33" i="36"/>
  <c r="AK33" i="36" s="1"/>
  <c r="P33" i="36"/>
  <c r="O33" i="36"/>
  <c r="AI33" i="36" s="1"/>
  <c r="F33" i="36"/>
  <c r="AH32" i="36"/>
  <c r="AG32" i="36"/>
  <c r="AF32" i="36"/>
  <c r="AE32" i="36"/>
  <c r="AD32" i="36"/>
  <c r="AB32" i="36"/>
  <c r="AA32" i="36"/>
  <c r="Z32" i="36"/>
  <c r="U32" i="36"/>
  <c r="AO32" i="36" s="1"/>
  <c r="T32" i="36"/>
  <c r="AN32" i="36" s="1"/>
  <c r="R32" i="36"/>
  <c r="AL32" i="36" s="1"/>
  <c r="Q32" i="36"/>
  <c r="AK32" i="36" s="1"/>
  <c r="P32" i="36"/>
  <c r="O32" i="36"/>
  <c r="AI32" i="36" s="1"/>
  <c r="F32" i="36"/>
  <c r="AH31" i="36"/>
  <c r="AG31" i="36"/>
  <c r="AF31" i="36"/>
  <c r="AE31" i="36"/>
  <c r="AD31" i="36"/>
  <c r="AD5" i="36" s="1"/>
  <c r="AB31" i="36"/>
  <c r="AA31" i="36"/>
  <c r="Z31" i="36"/>
  <c r="U31" i="36"/>
  <c r="AO31" i="36" s="1"/>
  <c r="T31" i="36"/>
  <c r="AN31" i="36" s="1"/>
  <c r="R31" i="36"/>
  <c r="AL31" i="36" s="1"/>
  <c r="Q31" i="36"/>
  <c r="AK31" i="36" s="1"/>
  <c r="P31" i="36"/>
  <c r="O31" i="36"/>
  <c r="AI31" i="36" s="1"/>
  <c r="F31" i="36"/>
  <c r="AH30" i="36"/>
  <c r="AG30" i="36"/>
  <c r="AF30" i="36"/>
  <c r="AE30" i="36"/>
  <c r="AD30" i="36"/>
  <c r="AB30" i="36"/>
  <c r="AA30" i="36"/>
  <c r="Z30" i="36"/>
  <c r="V30" i="36"/>
  <c r="U30" i="36"/>
  <c r="AO30" i="36" s="1"/>
  <c r="T30" i="36"/>
  <c r="AN30" i="36" s="1"/>
  <c r="R30" i="36"/>
  <c r="AL30" i="36" s="1"/>
  <c r="Q30" i="36"/>
  <c r="AK30" i="36" s="1"/>
  <c r="P30" i="36"/>
  <c r="O30" i="36"/>
  <c r="AI30" i="36" s="1"/>
  <c r="F30" i="36"/>
  <c r="AH29" i="36"/>
  <c r="AG29" i="36"/>
  <c r="AF29" i="36"/>
  <c r="AE29" i="36"/>
  <c r="AD29" i="36"/>
  <c r="AB29" i="36"/>
  <c r="AA29" i="36"/>
  <c r="Z29" i="36"/>
  <c r="V29" i="36"/>
  <c r="U29" i="36"/>
  <c r="AO29" i="36" s="1"/>
  <c r="T29" i="36"/>
  <c r="AN29" i="36" s="1"/>
  <c r="R29" i="36"/>
  <c r="AL29" i="36" s="1"/>
  <c r="Q29" i="36"/>
  <c r="AK29" i="36" s="1"/>
  <c r="P29" i="36"/>
  <c r="O29" i="36"/>
  <c r="AI29" i="36" s="1"/>
  <c r="F29" i="36"/>
  <c r="AH28" i="36"/>
  <c r="AG28" i="36"/>
  <c r="AF28" i="36"/>
  <c r="AE28" i="36"/>
  <c r="AD28" i="36"/>
  <c r="AB28" i="36"/>
  <c r="AA28" i="36"/>
  <c r="AA8" i="36" s="1"/>
  <c r="Z28" i="36"/>
  <c r="U28" i="36"/>
  <c r="AO28" i="36" s="1"/>
  <c r="R28" i="36"/>
  <c r="AL28" i="36" s="1"/>
  <c r="Q28" i="36"/>
  <c r="AK28" i="36" s="1"/>
  <c r="P28" i="36"/>
  <c r="O28" i="36"/>
  <c r="AI28" i="36" s="1"/>
  <c r="F28" i="36"/>
  <c r="AH27" i="36"/>
  <c r="AG27" i="36"/>
  <c r="AF27" i="36"/>
  <c r="AE27" i="36"/>
  <c r="AD27" i="36"/>
  <c r="AB27" i="36"/>
  <c r="AA27" i="36"/>
  <c r="Z27" i="36"/>
  <c r="U27" i="36"/>
  <c r="AO27" i="36" s="1"/>
  <c r="R27" i="36"/>
  <c r="AL27" i="36" s="1"/>
  <c r="Q27" i="36"/>
  <c r="AK27" i="36" s="1"/>
  <c r="P27" i="36"/>
  <c r="O27" i="36"/>
  <c r="AI27" i="36" s="1"/>
  <c r="F27" i="36"/>
  <c r="AO26" i="36"/>
  <c r="AH26" i="36"/>
  <c r="AG26" i="36"/>
  <c r="AF26" i="36"/>
  <c r="AE26" i="36"/>
  <c r="AD26" i="36"/>
  <c r="AB26" i="36"/>
  <c r="AA26" i="36"/>
  <c r="Z26" i="36"/>
  <c r="U26" i="36"/>
  <c r="T26" i="36"/>
  <c r="AN26" i="36" s="1"/>
  <c r="R26" i="36"/>
  <c r="AL26" i="36" s="1"/>
  <c r="P26" i="36"/>
  <c r="O26" i="36"/>
  <c r="AI26" i="36" s="1"/>
  <c r="F26" i="36"/>
  <c r="AH25" i="36"/>
  <c r="AG25" i="36"/>
  <c r="AF25" i="36"/>
  <c r="AE25" i="36"/>
  <c r="AD25" i="36"/>
  <c r="AB25" i="36"/>
  <c r="AA25" i="36"/>
  <c r="Z25" i="36"/>
  <c r="U25" i="36"/>
  <c r="AO25" i="36" s="1"/>
  <c r="T25" i="36"/>
  <c r="AN25" i="36" s="1"/>
  <c r="R25" i="36"/>
  <c r="AL25" i="36" s="1"/>
  <c r="P25" i="36"/>
  <c r="O25" i="36"/>
  <c r="AI25" i="36" s="1"/>
  <c r="F25" i="36"/>
  <c r="AH24" i="36"/>
  <c r="AG24" i="36"/>
  <c r="AF24" i="36"/>
  <c r="AE24" i="36"/>
  <c r="AD24" i="36"/>
  <c r="AB24" i="36"/>
  <c r="AA24" i="36"/>
  <c r="Z24" i="36"/>
  <c r="G9" i="36" s="1"/>
  <c r="H9" i="36" s="1"/>
  <c r="U24" i="36"/>
  <c r="AO24" i="36" s="1"/>
  <c r="T24" i="36"/>
  <c r="AN24" i="36" s="1"/>
  <c r="R24" i="36"/>
  <c r="AL24" i="36" s="1"/>
  <c r="P24" i="36"/>
  <c r="O24" i="36"/>
  <c r="AI24" i="36" s="1"/>
  <c r="F24" i="36"/>
  <c r="AH23" i="36"/>
  <c r="AG23" i="36"/>
  <c r="AF23" i="36"/>
  <c r="AE23" i="36"/>
  <c r="AD23" i="36"/>
  <c r="AB23" i="36"/>
  <c r="AA23" i="36"/>
  <c r="AA3" i="36" s="1"/>
  <c r="Z23" i="36"/>
  <c r="U23" i="36"/>
  <c r="T23" i="36"/>
  <c r="AN23" i="36" s="1"/>
  <c r="R23" i="36"/>
  <c r="AL23" i="36" s="1"/>
  <c r="P23" i="36"/>
  <c r="O23" i="36"/>
  <c r="AI23" i="36" s="1"/>
  <c r="F23" i="36"/>
  <c r="AH22" i="36"/>
  <c r="AG22" i="36"/>
  <c r="AF22" i="36"/>
  <c r="AE22" i="36"/>
  <c r="AD22" i="36"/>
  <c r="AB22" i="36"/>
  <c r="AA22" i="36"/>
  <c r="Z22" i="36"/>
  <c r="V22" i="36"/>
  <c r="U22" i="36"/>
  <c r="AO22" i="36" s="1"/>
  <c r="T22" i="36"/>
  <c r="AN22" i="36" s="1"/>
  <c r="R22" i="36"/>
  <c r="AL22" i="36" s="1"/>
  <c r="P22" i="36"/>
  <c r="O22" i="36"/>
  <c r="AI22" i="36" s="1"/>
  <c r="F22" i="36"/>
  <c r="AH21" i="36"/>
  <c r="AG21" i="36"/>
  <c r="AF21" i="36"/>
  <c r="AE21" i="36"/>
  <c r="AD21" i="36"/>
  <c r="AB21" i="36"/>
  <c r="AA21" i="36"/>
  <c r="Z21" i="36"/>
  <c r="U21" i="36"/>
  <c r="AO21" i="36" s="1"/>
  <c r="T21" i="36"/>
  <c r="AN21" i="36" s="1"/>
  <c r="R21" i="36"/>
  <c r="AL21" i="36" s="1"/>
  <c r="P21" i="36"/>
  <c r="O21" i="36"/>
  <c r="AI21" i="36" s="1"/>
  <c r="F21" i="36"/>
  <c r="AH20" i="36"/>
  <c r="AG20" i="36"/>
  <c r="AF20" i="36"/>
  <c r="AE20" i="36"/>
  <c r="AD20" i="36"/>
  <c r="AB20" i="36"/>
  <c r="AA20" i="36"/>
  <c r="Z20" i="36"/>
  <c r="U20" i="36"/>
  <c r="AO20" i="36" s="1"/>
  <c r="R20" i="36"/>
  <c r="AL20" i="36" s="1"/>
  <c r="P20" i="36"/>
  <c r="O20" i="36"/>
  <c r="AI20" i="36" s="1"/>
  <c r="F20" i="36"/>
  <c r="AH19" i="36"/>
  <c r="AG19" i="36"/>
  <c r="AF19" i="36"/>
  <c r="AE19" i="36"/>
  <c r="AD19" i="36"/>
  <c r="AB19" i="36"/>
  <c r="AA19" i="36"/>
  <c r="Z19" i="36"/>
  <c r="U19" i="36"/>
  <c r="AO19" i="36" s="1"/>
  <c r="R19" i="36"/>
  <c r="AL19" i="36" s="1"/>
  <c r="P19" i="36"/>
  <c r="O19" i="36"/>
  <c r="AI19" i="36" s="1"/>
  <c r="F19" i="36"/>
  <c r="AH18" i="36"/>
  <c r="AG18" i="36"/>
  <c r="AF18" i="36"/>
  <c r="AE18" i="36"/>
  <c r="AD18" i="36"/>
  <c r="AB18" i="36"/>
  <c r="AA18" i="36"/>
  <c r="Z18" i="36"/>
  <c r="Z2" i="36" s="1"/>
  <c r="U18" i="36"/>
  <c r="AO18" i="36" s="1"/>
  <c r="R18" i="36"/>
  <c r="AL18" i="36" s="1"/>
  <c r="P18" i="36"/>
  <c r="O18" i="36"/>
  <c r="AI18" i="36" s="1"/>
  <c r="F18" i="36"/>
  <c r="AH17" i="36"/>
  <c r="AG17" i="36"/>
  <c r="AG4" i="36" s="1"/>
  <c r="AF17" i="36"/>
  <c r="AE17" i="36"/>
  <c r="AD17" i="36"/>
  <c r="AB17" i="36"/>
  <c r="AA17" i="36"/>
  <c r="Z17" i="36"/>
  <c r="U17" i="36"/>
  <c r="AO17" i="36" s="1"/>
  <c r="R17" i="36"/>
  <c r="AL17" i="36" s="1"/>
  <c r="P17" i="36"/>
  <c r="O17" i="36"/>
  <c r="AI17" i="36" s="1"/>
  <c r="F17" i="36"/>
  <c r="AH16" i="36"/>
  <c r="AG16" i="36"/>
  <c r="AF16" i="36"/>
  <c r="AE16" i="36"/>
  <c r="AE5" i="36" s="1"/>
  <c r="AD16" i="36"/>
  <c r="AB16" i="36"/>
  <c r="AA16" i="36"/>
  <c r="Z16" i="36"/>
  <c r="U16" i="36"/>
  <c r="R16" i="36"/>
  <c r="AL16" i="36" s="1"/>
  <c r="P16" i="36"/>
  <c r="O16" i="36"/>
  <c r="AI16" i="36" s="1"/>
  <c r="F16" i="36"/>
  <c r="AH15" i="36"/>
  <c r="AG15" i="36"/>
  <c r="AF15" i="36"/>
  <c r="AE15" i="36"/>
  <c r="AD15" i="36"/>
  <c r="AB15" i="36"/>
  <c r="AA15" i="36"/>
  <c r="Z15" i="36"/>
  <c r="U15" i="36"/>
  <c r="AO15" i="36" s="1"/>
  <c r="R15" i="36"/>
  <c r="AL15" i="36" s="1"/>
  <c r="P15" i="36"/>
  <c r="O15" i="36"/>
  <c r="AI15" i="36" s="1"/>
  <c r="F15" i="36"/>
  <c r="AH14" i="36"/>
  <c r="AG14" i="36"/>
  <c r="AF14" i="36"/>
  <c r="AE14" i="36"/>
  <c r="AD14" i="36"/>
  <c r="AB14" i="36"/>
  <c r="AA14" i="36"/>
  <c r="Z14" i="36"/>
  <c r="Z13" i="36" s="1"/>
  <c r="V14" i="36"/>
  <c r="U14" i="36"/>
  <c r="AO14" i="36" s="1"/>
  <c r="R14" i="36"/>
  <c r="P14" i="36"/>
  <c r="O14" i="36"/>
  <c r="AI14" i="36" s="1"/>
  <c r="F14" i="36"/>
  <c r="L13" i="36"/>
  <c r="O1" i="36" s="1"/>
  <c r="K13" i="36"/>
  <c r="J13" i="36"/>
  <c r="M1" i="36" s="1"/>
  <c r="I13" i="36"/>
  <c r="L1" i="36" s="1"/>
  <c r="H13" i="36"/>
  <c r="E13" i="36"/>
  <c r="N9" i="36"/>
  <c r="M9" i="36"/>
  <c r="J9" i="36"/>
  <c r="F9" i="36"/>
  <c r="B9" i="36"/>
  <c r="AH8" i="36"/>
  <c r="O8" i="36"/>
  <c r="J8" i="36"/>
  <c r="B8" i="36"/>
  <c r="V8" i="36" s="1"/>
  <c r="AH7" i="36"/>
  <c r="Q7" i="36"/>
  <c r="N7" i="36"/>
  <c r="J7" i="36"/>
  <c r="I7" i="36"/>
  <c r="F7" i="36"/>
  <c r="B7" i="36"/>
  <c r="AF6" i="36"/>
  <c r="AE6" i="36"/>
  <c r="AB6" i="36"/>
  <c r="Z6" i="36"/>
  <c r="K6" i="36"/>
  <c r="J6" i="36"/>
  <c r="G6" i="36"/>
  <c r="B6" i="36"/>
  <c r="N5" i="36"/>
  <c r="M5" i="36"/>
  <c r="J5" i="36"/>
  <c r="F5" i="36"/>
  <c r="B5" i="36"/>
  <c r="O4" i="36"/>
  <c r="J4" i="36"/>
  <c r="B4" i="36"/>
  <c r="AD3" i="36"/>
  <c r="N3" i="36"/>
  <c r="J3" i="36"/>
  <c r="F3" i="36"/>
  <c r="B3" i="36"/>
  <c r="K2" i="36"/>
  <c r="J2" i="36"/>
  <c r="B2" i="36"/>
  <c r="N1" i="36"/>
  <c r="K1" i="36"/>
  <c r="AU41" i="14"/>
  <c r="BG41" i="14"/>
  <c r="AQ41" i="14"/>
  <c r="W48" i="14"/>
  <c r="U48" i="14"/>
  <c r="T48" i="14"/>
  <c r="J48" i="14"/>
  <c r="I48" i="14"/>
  <c r="H48" i="14"/>
  <c r="G48" i="14"/>
  <c r="AH92" i="35"/>
  <c r="AG92" i="35"/>
  <c r="AF92" i="35"/>
  <c r="AE92" i="35"/>
  <c r="AD92" i="35"/>
  <c r="AB92" i="35"/>
  <c r="AA92" i="35"/>
  <c r="Z92" i="35"/>
  <c r="U92" i="35"/>
  <c r="AO92" i="35" s="1"/>
  <c r="R92" i="35"/>
  <c r="AL92" i="35" s="1"/>
  <c r="Q92" i="35"/>
  <c r="AK92" i="35" s="1"/>
  <c r="P92" i="35"/>
  <c r="S92" i="35" s="1"/>
  <c r="AM92" i="35" s="1"/>
  <c r="O92" i="35"/>
  <c r="T92" i="35" s="1"/>
  <c r="AN92" i="35" s="1"/>
  <c r="F92" i="35"/>
  <c r="AH91" i="35"/>
  <c r="AH8" i="35" s="1"/>
  <c r="AG91" i="35"/>
  <c r="AF91" i="35"/>
  <c r="AE91" i="35"/>
  <c r="AD91" i="35"/>
  <c r="AB91" i="35"/>
  <c r="AA91" i="35"/>
  <c r="Z91" i="35"/>
  <c r="U91" i="35"/>
  <c r="AO91" i="35" s="1"/>
  <c r="T91" i="35"/>
  <c r="AN91" i="35" s="1"/>
  <c r="R91" i="35"/>
  <c r="AL91" i="35" s="1"/>
  <c r="Q91" i="35"/>
  <c r="AK91" i="35" s="1"/>
  <c r="P91" i="35"/>
  <c r="S91" i="35" s="1"/>
  <c r="AM91" i="35" s="1"/>
  <c r="O91" i="35"/>
  <c r="AI91" i="35" s="1"/>
  <c r="F91" i="35"/>
  <c r="AO90" i="35"/>
  <c r="AH90" i="35"/>
  <c r="AG90" i="35"/>
  <c r="AF90" i="35"/>
  <c r="AE90" i="35"/>
  <c r="AD90" i="35"/>
  <c r="AB90" i="35"/>
  <c r="AA90" i="35"/>
  <c r="Z90" i="35"/>
  <c r="G5" i="35" s="1"/>
  <c r="U90" i="35"/>
  <c r="T90" i="35"/>
  <c r="AN90" i="35" s="1"/>
  <c r="R90" i="35"/>
  <c r="AL90" i="35" s="1"/>
  <c r="Q90" i="35"/>
  <c r="AK90" i="35" s="1"/>
  <c r="P90" i="35"/>
  <c r="O90" i="35"/>
  <c r="AI90" i="35" s="1"/>
  <c r="F90" i="35"/>
  <c r="AH89" i="35"/>
  <c r="AG89" i="35"/>
  <c r="AF89" i="35"/>
  <c r="AE89" i="35"/>
  <c r="AD89" i="35"/>
  <c r="AB89" i="35"/>
  <c r="AA89" i="35"/>
  <c r="Z89" i="35"/>
  <c r="V89" i="35"/>
  <c r="U89" i="35"/>
  <c r="AO89" i="35" s="1"/>
  <c r="R89" i="35"/>
  <c r="AL89" i="35" s="1"/>
  <c r="Q89" i="35"/>
  <c r="AK89" i="35" s="1"/>
  <c r="P89" i="35"/>
  <c r="S89" i="35" s="1"/>
  <c r="AM89" i="35" s="1"/>
  <c r="O89" i="35"/>
  <c r="T89" i="35" s="1"/>
  <c r="AN89" i="35" s="1"/>
  <c r="F89" i="35"/>
  <c r="AH88" i="35"/>
  <c r="AG88" i="35"/>
  <c r="AF88" i="35"/>
  <c r="AE88" i="35"/>
  <c r="AD88" i="35"/>
  <c r="AB88" i="35"/>
  <c r="AA88" i="35"/>
  <c r="Z88" i="35"/>
  <c r="U88" i="35"/>
  <c r="AO88" i="35" s="1"/>
  <c r="R88" i="35"/>
  <c r="AL88" i="35" s="1"/>
  <c r="P88" i="35"/>
  <c r="O88" i="35"/>
  <c r="T88" i="35" s="1"/>
  <c r="AN88" i="35" s="1"/>
  <c r="F88" i="35"/>
  <c r="AH87" i="35"/>
  <c r="AG87" i="35"/>
  <c r="AF87" i="35"/>
  <c r="AE87" i="35"/>
  <c r="AD87" i="35"/>
  <c r="AB87" i="35"/>
  <c r="AA87" i="35"/>
  <c r="Z87" i="35"/>
  <c r="U87" i="35"/>
  <c r="AO87" i="35" s="1"/>
  <c r="R87" i="35"/>
  <c r="AL87" i="35" s="1"/>
  <c r="P87" i="35"/>
  <c r="O87" i="35"/>
  <c r="AI87" i="35" s="1"/>
  <c r="F87" i="35"/>
  <c r="AH86" i="35"/>
  <c r="AG86" i="35"/>
  <c r="AF86" i="35"/>
  <c r="AE86" i="35"/>
  <c r="AD86" i="35"/>
  <c r="AB86" i="35"/>
  <c r="AA86" i="35"/>
  <c r="Z86" i="35"/>
  <c r="U86" i="35"/>
  <c r="AO86" i="35" s="1"/>
  <c r="R86" i="35"/>
  <c r="AL86" i="35" s="1"/>
  <c r="P86" i="35"/>
  <c r="O86" i="35"/>
  <c r="T86" i="35" s="1"/>
  <c r="AN86" i="35" s="1"/>
  <c r="F86" i="35"/>
  <c r="AH85" i="35"/>
  <c r="AG85" i="35"/>
  <c r="AF85" i="35"/>
  <c r="AE85" i="35"/>
  <c r="AD85" i="35"/>
  <c r="AB85" i="35"/>
  <c r="AA85" i="35"/>
  <c r="Z85" i="35"/>
  <c r="U85" i="35"/>
  <c r="AO85" i="35" s="1"/>
  <c r="R85" i="35"/>
  <c r="AL85" i="35" s="1"/>
  <c r="Q85" i="35"/>
  <c r="AK85" i="35" s="1"/>
  <c r="P85" i="35"/>
  <c r="O85" i="35"/>
  <c r="T85" i="35" s="1"/>
  <c r="AN85" i="35" s="1"/>
  <c r="F85" i="35"/>
  <c r="AH84" i="35"/>
  <c r="AG84" i="35"/>
  <c r="AF84" i="35"/>
  <c r="AE84" i="35"/>
  <c r="AD84" i="35"/>
  <c r="AB84" i="35"/>
  <c r="AA84" i="35"/>
  <c r="Z84" i="35"/>
  <c r="U84" i="35"/>
  <c r="AO84" i="35" s="1"/>
  <c r="R84" i="35"/>
  <c r="AL84" i="35" s="1"/>
  <c r="Q84" i="35"/>
  <c r="AK84" i="35" s="1"/>
  <c r="P84" i="35"/>
  <c r="O84" i="35"/>
  <c r="T84" i="35" s="1"/>
  <c r="AN84" i="35" s="1"/>
  <c r="F84" i="35"/>
  <c r="AH83" i="35"/>
  <c r="AG83" i="35"/>
  <c r="AF83" i="35"/>
  <c r="AE83" i="35"/>
  <c r="AD83" i="35"/>
  <c r="AB83" i="35"/>
  <c r="AA83" i="35"/>
  <c r="Z83" i="35"/>
  <c r="U83" i="35"/>
  <c r="AO83" i="35" s="1"/>
  <c r="R83" i="35"/>
  <c r="AL83" i="35" s="1"/>
  <c r="Q83" i="35"/>
  <c r="AK83" i="35" s="1"/>
  <c r="P83" i="35"/>
  <c r="S83" i="35" s="1"/>
  <c r="AM83" i="35" s="1"/>
  <c r="O83" i="35"/>
  <c r="T83" i="35" s="1"/>
  <c r="AN83" i="35" s="1"/>
  <c r="F83" i="35"/>
  <c r="AH82" i="35"/>
  <c r="AG82" i="35"/>
  <c r="AF82" i="35"/>
  <c r="AE82" i="35"/>
  <c r="AD82" i="35"/>
  <c r="AB82" i="35"/>
  <c r="AA82" i="35"/>
  <c r="Z82" i="35"/>
  <c r="U82" i="35"/>
  <c r="AO82" i="35" s="1"/>
  <c r="R82" i="35"/>
  <c r="AL82" i="35" s="1"/>
  <c r="Q82" i="35"/>
  <c r="AK82" i="35" s="1"/>
  <c r="P82" i="35"/>
  <c r="S82" i="35" s="1"/>
  <c r="AM82" i="35" s="1"/>
  <c r="O82" i="35"/>
  <c r="T82" i="35" s="1"/>
  <c r="AN82" i="35" s="1"/>
  <c r="F82" i="35"/>
  <c r="AH81" i="35"/>
  <c r="AG81" i="35"/>
  <c r="AF81" i="35"/>
  <c r="AE81" i="35"/>
  <c r="AD81" i="35"/>
  <c r="AB81" i="35"/>
  <c r="AA81" i="35"/>
  <c r="Z81" i="35"/>
  <c r="U81" i="35"/>
  <c r="AO81" i="35" s="1"/>
  <c r="R81" i="35"/>
  <c r="AL81" i="35" s="1"/>
  <c r="Q81" i="35"/>
  <c r="AK81" i="35" s="1"/>
  <c r="P81" i="35"/>
  <c r="S81" i="35" s="1"/>
  <c r="AM81" i="35" s="1"/>
  <c r="O81" i="35"/>
  <c r="T81" i="35" s="1"/>
  <c r="AN81" i="35" s="1"/>
  <c r="F81" i="35"/>
  <c r="AH80" i="35"/>
  <c r="AG80" i="35"/>
  <c r="AF80" i="35"/>
  <c r="AE80" i="35"/>
  <c r="AD80" i="35"/>
  <c r="AB80" i="35"/>
  <c r="AA80" i="35"/>
  <c r="Z80" i="35"/>
  <c r="U80" i="35"/>
  <c r="AO80" i="35" s="1"/>
  <c r="T80" i="35"/>
  <c r="AN80" i="35" s="1"/>
  <c r="R80" i="35"/>
  <c r="AL80" i="35" s="1"/>
  <c r="Q80" i="35"/>
  <c r="AK80" i="35" s="1"/>
  <c r="P80" i="35"/>
  <c r="O80" i="35"/>
  <c r="AI80" i="35" s="1"/>
  <c r="F80" i="35"/>
  <c r="AH79" i="35"/>
  <c r="AG79" i="35"/>
  <c r="AF79" i="35"/>
  <c r="AE79" i="35"/>
  <c r="AD79" i="35"/>
  <c r="AB79" i="35"/>
  <c r="AA79" i="35"/>
  <c r="Z79" i="35"/>
  <c r="U79" i="35"/>
  <c r="AO79" i="35" s="1"/>
  <c r="R79" i="35"/>
  <c r="AL79" i="35" s="1"/>
  <c r="Q79" i="35"/>
  <c r="AK79" i="35" s="1"/>
  <c r="P79" i="35"/>
  <c r="S79" i="35" s="1"/>
  <c r="AM79" i="35" s="1"/>
  <c r="O79" i="35"/>
  <c r="T79" i="35" s="1"/>
  <c r="AN79" i="35" s="1"/>
  <c r="F79" i="35"/>
  <c r="AH78" i="35"/>
  <c r="AG78" i="35"/>
  <c r="AF78" i="35"/>
  <c r="AE78" i="35"/>
  <c r="AD78" i="35"/>
  <c r="AB78" i="35"/>
  <c r="AA78" i="35"/>
  <c r="Z78" i="35"/>
  <c r="U78" i="35"/>
  <c r="AO78" i="35" s="1"/>
  <c r="T78" i="35"/>
  <c r="AN78" i="35" s="1"/>
  <c r="R78" i="35"/>
  <c r="AL78" i="35" s="1"/>
  <c r="Q78" i="35"/>
  <c r="AK78" i="35" s="1"/>
  <c r="P78" i="35"/>
  <c r="AJ78" i="35" s="1"/>
  <c r="O78" i="35"/>
  <c r="AI78" i="35" s="1"/>
  <c r="F78" i="35"/>
  <c r="AH77" i="35"/>
  <c r="AG77" i="35"/>
  <c r="AF77" i="35"/>
  <c r="AE77" i="35"/>
  <c r="AD77" i="35"/>
  <c r="AD4" i="35" s="1"/>
  <c r="AB77" i="35"/>
  <c r="AA77" i="35"/>
  <c r="Z77" i="35"/>
  <c r="U77" i="35"/>
  <c r="AO77" i="35" s="1"/>
  <c r="T77" i="35"/>
  <c r="AN77" i="35" s="1"/>
  <c r="R77" i="35"/>
  <c r="AL77" i="35" s="1"/>
  <c r="Q77" i="35"/>
  <c r="AK77" i="35" s="1"/>
  <c r="P77" i="35"/>
  <c r="O77" i="35"/>
  <c r="AI77" i="35" s="1"/>
  <c r="F77" i="35"/>
  <c r="AH76" i="35"/>
  <c r="AG76" i="35"/>
  <c r="AF76" i="35"/>
  <c r="AE76" i="35"/>
  <c r="AD76" i="35"/>
  <c r="AB76" i="35"/>
  <c r="AA76" i="35"/>
  <c r="Z76" i="35"/>
  <c r="U76" i="35"/>
  <c r="AO76" i="35" s="1"/>
  <c r="T76" i="35"/>
  <c r="AN76" i="35" s="1"/>
  <c r="R76" i="35"/>
  <c r="AL76" i="35" s="1"/>
  <c r="Q76" i="35"/>
  <c r="AK76" i="35" s="1"/>
  <c r="P76" i="35"/>
  <c r="O76" i="35"/>
  <c r="AI76" i="35" s="1"/>
  <c r="F76" i="35"/>
  <c r="AH75" i="35"/>
  <c r="AG75" i="35"/>
  <c r="AF75" i="35"/>
  <c r="AE75" i="35"/>
  <c r="AD75" i="35"/>
  <c r="AB75" i="35"/>
  <c r="AA75" i="35"/>
  <c r="Z75" i="35"/>
  <c r="U75" i="35"/>
  <c r="AO75" i="35" s="1"/>
  <c r="T75" i="35"/>
  <c r="AN75" i="35" s="1"/>
  <c r="R75" i="35"/>
  <c r="AL75" i="35" s="1"/>
  <c r="Q75" i="35"/>
  <c r="AK75" i="35" s="1"/>
  <c r="P75" i="35"/>
  <c r="O75" i="35"/>
  <c r="AI75" i="35" s="1"/>
  <c r="F75" i="35"/>
  <c r="AJ74" i="35"/>
  <c r="AH74" i="35"/>
  <c r="AG74" i="35"/>
  <c r="AF74" i="35"/>
  <c r="AE74" i="35"/>
  <c r="AD74" i="35"/>
  <c r="AB74" i="35"/>
  <c r="AA74" i="35"/>
  <c r="Z74" i="35"/>
  <c r="U74" i="35"/>
  <c r="AO74" i="35" s="1"/>
  <c r="T74" i="35"/>
  <c r="AN74" i="35" s="1"/>
  <c r="R74" i="35"/>
  <c r="AL74" i="35" s="1"/>
  <c r="Q74" i="35"/>
  <c r="AK74" i="35" s="1"/>
  <c r="P74" i="35"/>
  <c r="O74" i="35"/>
  <c r="AI74" i="35" s="1"/>
  <c r="F74" i="35"/>
  <c r="AH73" i="35"/>
  <c r="AG73" i="35"/>
  <c r="AF73" i="35"/>
  <c r="AE73" i="35"/>
  <c r="AD73" i="35"/>
  <c r="AB73" i="35"/>
  <c r="AA73" i="35"/>
  <c r="Z73" i="35"/>
  <c r="U73" i="35"/>
  <c r="AO73" i="35" s="1"/>
  <c r="T73" i="35"/>
  <c r="AN73" i="35" s="1"/>
  <c r="R73" i="35"/>
  <c r="AL73" i="35" s="1"/>
  <c r="P73" i="35"/>
  <c r="O73" i="35"/>
  <c r="AI73" i="35" s="1"/>
  <c r="F73" i="35"/>
  <c r="AH72" i="35"/>
  <c r="AG72" i="35"/>
  <c r="AF72" i="35"/>
  <c r="AE72" i="35"/>
  <c r="AD72" i="35"/>
  <c r="AB72" i="35"/>
  <c r="AA72" i="35"/>
  <c r="Z72" i="35"/>
  <c r="U72" i="35"/>
  <c r="AO72" i="35" s="1"/>
  <c r="T72" i="35"/>
  <c r="AN72" i="35" s="1"/>
  <c r="R72" i="35"/>
  <c r="AL72" i="35" s="1"/>
  <c r="P72" i="35"/>
  <c r="O72" i="35"/>
  <c r="AI72" i="35" s="1"/>
  <c r="F72" i="35"/>
  <c r="AH71" i="35"/>
  <c r="AG71" i="35"/>
  <c r="AF71" i="35"/>
  <c r="AE71" i="35"/>
  <c r="AD71" i="35"/>
  <c r="AB71" i="35"/>
  <c r="AA71" i="35"/>
  <c r="Z71" i="35"/>
  <c r="U71" i="35"/>
  <c r="AO71" i="35" s="1"/>
  <c r="T71" i="35"/>
  <c r="AN71" i="35" s="1"/>
  <c r="R71" i="35"/>
  <c r="AL71" i="35" s="1"/>
  <c r="P71" i="35"/>
  <c r="AJ71" i="35" s="1"/>
  <c r="O71" i="35"/>
  <c r="AI71" i="35" s="1"/>
  <c r="F71" i="35"/>
  <c r="AL70" i="35"/>
  <c r="AH70" i="35"/>
  <c r="AG70" i="35"/>
  <c r="AF70" i="35"/>
  <c r="AE70" i="35"/>
  <c r="AD70" i="35"/>
  <c r="AB70" i="35"/>
  <c r="AA70" i="35"/>
  <c r="Z70" i="35"/>
  <c r="U70" i="35"/>
  <c r="AO70" i="35" s="1"/>
  <c r="R70" i="35"/>
  <c r="P70" i="35"/>
  <c r="O70" i="35"/>
  <c r="AI70" i="35" s="1"/>
  <c r="F70" i="35"/>
  <c r="AH69" i="35"/>
  <c r="AG69" i="35"/>
  <c r="AF69" i="35"/>
  <c r="AE69" i="35"/>
  <c r="AD69" i="35"/>
  <c r="AB69" i="35"/>
  <c r="AA69" i="35"/>
  <c r="Z69" i="35"/>
  <c r="U69" i="35"/>
  <c r="AO69" i="35" s="1"/>
  <c r="R69" i="35"/>
  <c r="AL69" i="35" s="1"/>
  <c r="P69" i="35"/>
  <c r="O69" i="35"/>
  <c r="AI69" i="35" s="1"/>
  <c r="F69" i="35"/>
  <c r="AH68" i="35"/>
  <c r="AG68" i="35"/>
  <c r="AF68" i="35"/>
  <c r="AE68" i="35"/>
  <c r="AD68" i="35"/>
  <c r="AB68" i="35"/>
  <c r="AA68" i="35"/>
  <c r="Z68" i="35"/>
  <c r="U68" i="35"/>
  <c r="AO68" i="35" s="1"/>
  <c r="R68" i="35"/>
  <c r="AL68" i="35" s="1"/>
  <c r="P68" i="35"/>
  <c r="AJ68" i="35" s="1"/>
  <c r="O68" i="35"/>
  <c r="AI68" i="35" s="1"/>
  <c r="F68" i="35"/>
  <c r="AJ67" i="35"/>
  <c r="AH67" i="35"/>
  <c r="AG67" i="35"/>
  <c r="AF67" i="35"/>
  <c r="AE67" i="35"/>
  <c r="AD67" i="35"/>
  <c r="AB67" i="35"/>
  <c r="AA67" i="35"/>
  <c r="Z67" i="35"/>
  <c r="U67" i="35"/>
  <c r="AO67" i="35" s="1"/>
  <c r="R67" i="35"/>
  <c r="AL67" i="35" s="1"/>
  <c r="P67" i="35"/>
  <c r="O67" i="35"/>
  <c r="AI67" i="35" s="1"/>
  <c r="F67" i="35"/>
  <c r="AH66" i="35"/>
  <c r="AG66" i="35"/>
  <c r="AF66" i="35"/>
  <c r="AE66" i="35"/>
  <c r="AD66" i="35"/>
  <c r="AD7" i="35" s="1"/>
  <c r="AB66" i="35"/>
  <c r="AA66" i="35"/>
  <c r="Z66" i="35"/>
  <c r="U66" i="35"/>
  <c r="AO66" i="35" s="1"/>
  <c r="R66" i="35"/>
  <c r="AL66" i="35" s="1"/>
  <c r="P66" i="35"/>
  <c r="O66" i="35"/>
  <c r="AI66" i="35" s="1"/>
  <c r="AI7" i="35" s="1"/>
  <c r="F66" i="35"/>
  <c r="AL65" i="35"/>
  <c r="AH65" i="35"/>
  <c r="AG65" i="35"/>
  <c r="AF65" i="35"/>
  <c r="AE65" i="35"/>
  <c r="AD65" i="35"/>
  <c r="AB65" i="35"/>
  <c r="AA65" i="35"/>
  <c r="Z65" i="35"/>
  <c r="U65" i="35"/>
  <c r="AO65" i="35" s="1"/>
  <c r="R65" i="35"/>
  <c r="P65" i="35"/>
  <c r="O65" i="35"/>
  <c r="AI65" i="35" s="1"/>
  <c r="F65" i="35"/>
  <c r="AH64" i="35"/>
  <c r="AG64" i="35"/>
  <c r="AF64" i="35"/>
  <c r="AE64" i="35"/>
  <c r="AD64" i="35"/>
  <c r="AB64" i="35"/>
  <c r="AA64" i="35"/>
  <c r="Z64" i="35"/>
  <c r="U64" i="35"/>
  <c r="AO64" i="35" s="1"/>
  <c r="R64" i="35"/>
  <c r="AL64" i="35" s="1"/>
  <c r="P64" i="35"/>
  <c r="O64" i="35"/>
  <c r="T64" i="35" s="1"/>
  <c r="AN64" i="35" s="1"/>
  <c r="F64" i="35"/>
  <c r="AH63" i="35"/>
  <c r="AG63" i="35"/>
  <c r="AF63" i="35"/>
  <c r="AE63" i="35"/>
  <c r="AD63" i="35"/>
  <c r="AB63" i="35"/>
  <c r="AA63" i="35"/>
  <c r="Z63" i="35"/>
  <c r="U63" i="35"/>
  <c r="AO63" i="35" s="1"/>
  <c r="R63" i="35"/>
  <c r="AL63" i="35" s="1"/>
  <c r="P63" i="35"/>
  <c r="O63" i="35"/>
  <c r="T63" i="35" s="1"/>
  <c r="AN63" i="35" s="1"/>
  <c r="F63" i="35"/>
  <c r="AH62" i="35"/>
  <c r="AG62" i="35"/>
  <c r="AF62" i="35"/>
  <c r="AE62" i="35"/>
  <c r="AD62" i="35"/>
  <c r="AB62" i="35"/>
  <c r="AA62" i="35"/>
  <c r="Z62" i="35"/>
  <c r="U62" i="35"/>
  <c r="AO62" i="35" s="1"/>
  <c r="R62" i="35"/>
  <c r="AL62" i="35" s="1"/>
  <c r="Q62" i="35"/>
  <c r="AK62" i="35" s="1"/>
  <c r="P62" i="35"/>
  <c r="AJ62" i="35" s="1"/>
  <c r="O62" i="35"/>
  <c r="T62" i="35" s="1"/>
  <c r="AN62" i="35" s="1"/>
  <c r="F62" i="35"/>
  <c r="AL61" i="35"/>
  <c r="AH61" i="35"/>
  <c r="AG61" i="35"/>
  <c r="AF61" i="35"/>
  <c r="AE61" i="35"/>
  <c r="AD61" i="35"/>
  <c r="AB61" i="35"/>
  <c r="AA61" i="35"/>
  <c r="Z61" i="35"/>
  <c r="U61" i="35"/>
  <c r="AO61" i="35" s="1"/>
  <c r="R61" i="35"/>
  <c r="P61" i="35"/>
  <c r="O61" i="35"/>
  <c r="AI61" i="35" s="1"/>
  <c r="F61" i="35"/>
  <c r="AH60" i="35"/>
  <c r="AG60" i="35"/>
  <c r="AF60" i="35"/>
  <c r="AE60" i="35"/>
  <c r="AD60" i="35"/>
  <c r="AB60" i="35"/>
  <c r="AA60" i="35"/>
  <c r="Z60" i="35"/>
  <c r="U60" i="35"/>
  <c r="AO60" i="35" s="1"/>
  <c r="R60" i="35"/>
  <c r="AL60" i="35" s="1"/>
  <c r="P60" i="35"/>
  <c r="AJ60" i="35" s="1"/>
  <c r="O60" i="35"/>
  <c r="AI60" i="35" s="1"/>
  <c r="F60" i="35"/>
  <c r="AO59" i="35"/>
  <c r="AH59" i="35"/>
  <c r="AG59" i="35"/>
  <c r="AF59" i="35"/>
  <c r="AE59" i="35"/>
  <c r="AD59" i="35"/>
  <c r="AB59" i="35"/>
  <c r="AA59" i="35"/>
  <c r="Z59" i="35"/>
  <c r="U59" i="35"/>
  <c r="T59" i="35"/>
  <c r="AN59" i="35" s="1"/>
  <c r="R59" i="35"/>
  <c r="AL59" i="35" s="1"/>
  <c r="Q59" i="35"/>
  <c r="AK59" i="35" s="1"/>
  <c r="P59" i="35"/>
  <c r="O59" i="35"/>
  <c r="AI59" i="35" s="1"/>
  <c r="F59" i="35"/>
  <c r="AO58" i="35"/>
  <c r="AH58" i="35"/>
  <c r="AG58" i="35"/>
  <c r="AF58" i="35"/>
  <c r="AE58" i="35"/>
  <c r="AD58" i="35"/>
  <c r="AB58" i="35"/>
  <c r="AA58" i="35"/>
  <c r="Z58" i="35"/>
  <c r="U58" i="35"/>
  <c r="T58" i="35"/>
  <c r="AN58" i="35" s="1"/>
  <c r="R58" i="35"/>
  <c r="AL58" i="35" s="1"/>
  <c r="Q58" i="35"/>
  <c r="AK58" i="35" s="1"/>
  <c r="P58" i="35"/>
  <c r="AJ58" i="35" s="1"/>
  <c r="O58" i="35"/>
  <c r="AI58" i="35" s="1"/>
  <c r="F58" i="35"/>
  <c r="AH57" i="35"/>
  <c r="AG57" i="35"/>
  <c r="AF57" i="35"/>
  <c r="AE57" i="35"/>
  <c r="AD57" i="35"/>
  <c r="AB57" i="35"/>
  <c r="AA57" i="35"/>
  <c r="Z57" i="35"/>
  <c r="U57" i="35"/>
  <c r="AO57" i="35" s="1"/>
  <c r="T57" i="35"/>
  <c r="AN57" i="35" s="1"/>
  <c r="R57" i="35"/>
  <c r="AL57" i="35" s="1"/>
  <c r="Q57" i="35"/>
  <c r="AK57" i="35" s="1"/>
  <c r="P57" i="35"/>
  <c r="O57" i="35"/>
  <c r="AI57" i="35" s="1"/>
  <c r="F57" i="35"/>
  <c r="AH56" i="35"/>
  <c r="AG56" i="35"/>
  <c r="AF56" i="35"/>
  <c r="AE56" i="35"/>
  <c r="AD56" i="35"/>
  <c r="AB56" i="35"/>
  <c r="AA56" i="35"/>
  <c r="Z56" i="35"/>
  <c r="U56" i="35"/>
  <c r="AO56" i="35" s="1"/>
  <c r="T56" i="35"/>
  <c r="AN56" i="35" s="1"/>
  <c r="R56" i="35"/>
  <c r="AL56" i="35" s="1"/>
  <c r="Q56" i="35"/>
  <c r="AK56" i="35" s="1"/>
  <c r="P56" i="35"/>
  <c r="AJ56" i="35" s="1"/>
  <c r="O56" i="35"/>
  <c r="AI56" i="35" s="1"/>
  <c r="F56" i="35"/>
  <c r="AO55" i="35"/>
  <c r="AL55" i="35"/>
  <c r="AH55" i="35"/>
  <c r="AG55" i="35"/>
  <c r="AF55" i="35"/>
  <c r="AE55" i="35"/>
  <c r="AD55" i="35"/>
  <c r="AB55" i="35"/>
  <c r="AA55" i="35"/>
  <c r="Z55" i="35"/>
  <c r="U55" i="35"/>
  <c r="R55" i="35"/>
  <c r="P55" i="35"/>
  <c r="O55" i="35"/>
  <c r="AI55" i="35" s="1"/>
  <c r="F55" i="35"/>
  <c r="AO54" i="35"/>
  <c r="AH54" i="35"/>
  <c r="AG54" i="35"/>
  <c r="AF54" i="35"/>
  <c r="AE54" i="35"/>
  <c r="AD54" i="35"/>
  <c r="AB54" i="35"/>
  <c r="AA54" i="35"/>
  <c r="Z54" i="35"/>
  <c r="U54" i="35"/>
  <c r="R54" i="35"/>
  <c r="AL54" i="35" s="1"/>
  <c r="P54" i="35"/>
  <c r="AJ54" i="35" s="1"/>
  <c r="O54" i="35"/>
  <c r="AI54" i="35" s="1"/>
  <c r="F54" i="35"/>
  <c r="AH53" i="35"/>
  <c r="AG53" i="35"/>
  <c r="AF53" i="35"/>
  <c r="AE53" i="35"/>
  <c r="AD53" i="35"/>
  <c r="AB53" i="35"/>
  <c r="AA53" i="35"/>
  <c r="Z53" i="35"/>
  <c r="U53" i="35"/>
  <c r="AO53" i="35" s="1"/>
  <c r="R53" i="35"/>
  <c r="AL53" i="35" s="1"/>
  <c r="P53" i="35"/>
  <c r="O53" i="35"/>
  <c r="AI53" i="35" s="1"/>
  <c r="F53" i="35"/>
  <c r="AH52" i="35"/>
  <c r="AG52" i="35"/>
  <c r="AF52" i="35"/>
  <c r="AE52" i="35"/>
  <c r="AD52" i="35"/>
  <c r="AB52" i="35"/>
  <c r="AA52" i="35"/>
  <c r="Z52" i="35"/>
  <c r="U52" i="35"/>
  <c r="AO52" i="35" s="1"/>
  <c r="R52" i="35"/>
  <c r="AL52" i="35" s="1"/>
  <c r="Q52" i="35"/>
  <c r="AK52" i="35" s="1"/>
  <c r="P52" i="35"/>
  <c r="AJ52" i="35" s="1"/>
  <c r="O52" i="35"/>
  <c r="AI52" i="35" s="1"/>
  <c r="F52" i="35"/>
  <c r="AH51" i="35"/>
  <c r="AG51" i="35"/>
  <c r="AF51" i="35"/>
  <c r="AE51" i="35"/>
  <c r="AD51" i="35"/>
  <c r="AB51" i="35"/>
  <c r="AA51" i="35"/>
  <c r="Z51" i="35"/>
  <c r="U51" i="35"/>
  <c r="AO51" i="35" s="1"/>
  <c r="T51" i="35"/>
  <c r="AN51" i="35" s="1"/>
  <c r="R51" i="35"/>
  <c r="AL51" i="35" s="1"/>
  <c r="P51" i="35"/>
  <c r="O51" i="35"/>
  <c r="AI51" i="35" s="1"/>
  <c r="F51" i="35"/>
  <c r="AH50" i="35"/>
  <c r="AH6" i="35" s="1"/>
  <c r="AG50" i="35"/>
  <c r="AF50" i="35"/>
  <c r="AF6" i="35" s="1"/>
  <c r="AE50" i="35"/>
  <c r="AD50" i="35"/>
  <c r="AB50" i="35"/>
  <c r="AB6" i="35" s="1"/>
  <c r="AA50" i="35"/>
  <c r="Z50" i="35"/>
  <c r="U50" i="35"/>
  <c r="AO50" i="35" s="1"/>
  <c r="R50" i="35"/>
  <c r="AL50" i="35" s="1"/>
  <c r="P50" i="35"/>
  <c r="O50" i="35"/>
  <c r="AI50" i="35" s="1"/>
  <c r="F50" i="35"/>
  <c r="AH49" i="35"/>
  <c r="AG49" i="35"/>
  <c r="AF49" i="35"/>
  <c r="AE49" i="35"/>
  <c r="AD49" i="35"/>
  <c r="AD9" i="35" s="1"/>
  <c r="AB49" i="35"/>
  <c r="AA49" i="35"/>
  <c r="Z49" i="35"/>
  <c r="U49" i="35"/>
  <c r="AO49" i="35" s="1"/>
  <c r="R49" i="35"/>
  <c r="AL49" i="35" s="1"/>
  <c r="P49" i="35"/>
  <c r="AJ49" i="35" s="1"/>
  <c r="O49" i="35"/>
  <c r="AI49" i="35" s="1"/>
  <c r="F49" i="35"/>
  <c r="AH48" i="35"/>
  <c r="AG48" i="35"/>
  <c r="AF48" i="35"/>
  <c r="AE48" i="35"/>
  <c r="AD48" i="35"/>
  <c r="AB48" i="35"/>
  <c r="AA48" i="35"/>
  <c r="AA4" i="35" s="1"/>
  <c r="Z48" i="35"/>
  <c r="U48" i="35"/>
  <c r="AO48" i="35" s="1"/>
  <c r="R48" i="35"/>
  <c r="AL48" i="35" s="1"/>
  <c r="P48" i="35"/>
  <c r="AJ48" i="35" s="1"/>
  <c r="O48" i="35"/>
  <c r="AI48" i="35" s="1"/>
  <c r="F48" i="35"/>
  <c r="AH47" i="35"/>
  <c r="AG47" i="35"/>
  <c r="AF47" i="35"/>
  <c r="AE47" i="35"/>
  <c r="AD47" i="35"/>
  <c r="AB47" i="35"/>
  <c r="AA47" i="35"/>
  <c r="Z47" i="35"/>
  <c r="U47" i="35"/>
  <c r="AO47" i="35" s="1"/>
  <c r="T47" i="35"/>
  <c r="AN47" i="35" s="1"/>
  <c r="R47" i="35"/>
  <c r="AL47" i="35" s="1"/>
  <c r="P47" i="35"/>
  <c r="AJ47" i="35" s="1"/>
  <c r="O47" i="35"/>
  <c r="AI47" i="35" s="1"/>
  <c r="F47" i="35"/>
  <c r="AH46" i="35"/>
  <c r="AG46" i="35"/>
  <c r="AF46" i="35"/>
  <c r="AE46" i="35"/>
  <c r="AD46" i="35"/>
  <c r="AB46" i="35"/>
  <c r="AA46" i="35"/>
  <c r="Z46" i="35"/>
  <c r="U46" i="35"/>
  <c r="AO46" i="35" s="1"/>
  <c r="R46" i="35"/>
  <c r="AL46" i="35" s="1"/>
  <c r="P46" i="35"/>
  <c r="AJ46" i="35" s="1"/>
  <c r="O46" i="35"/>
  <c r="AI46" i="35" s="1"/>
  <c r="F46" i="35"/>
  <c r="AH45" i="35"/>
  <c r="AG45" i="35"/>
  <c r="AF45" i="35"/>
  <c r="AE45" i="35"/>
  <c r="AD45" i="35"/>
  <c r="AB45" i="35"/>
  <c r="AA45" i="35"/>
  <c r="Z45" i="35"/>
  <c r="U45" i="35"/>
  <c r="AO45" i="35" s="1"/>
  <c r="T45" i="35"/>
  <c r="AN45" i="35" s="1"/>
  <c r="R45" i="35"/>
  <c r="AL45" i="35" s="1"/>
  <c r="P45" i="35"/>
  <c r="AJ45" i="35" s="1"/>
  <c r="O45" i="35"/>
  <c r="AI45" i="35" s="1"/>
  <c r="F45" i="35"/>
  <c r="AH44" i="35"/>
  <c r="AG44" i="35"/>
  <c r="AF44" i="35"/>
  <c r="AE44" i="35"/>
  <c r="AD44" i="35"/>
  <c r="AD5" i="35" s="1"/>
  <c r="AB44" i="35"/>
  <c r="AA44" i="35"/>
  <c r="Z44" i="35"/>
  <c r="U44" i="35"/>
  <c r="AO44" i="35" s="1"/>
  <c r="T44" i="35"/>
  <c r="AN44" i="35" s="1"/>
  <c r="R44" i="35"/>
  <c r="AL44" i="35" s="1"/>
  <c r="P44" i="35"/>
  <c r="AJ44" i="35" s="1"/>
  <c r="O44" i="35"/>
  <c r="AI44" i="35" s="1"/>
  <c r="F44" i="35"/>
  <c r="AH43" i="35"/>
  <c r="AG43" i="35"/>
  <c r="AF43" i="35"/>
  <c r="AE43" i="35"/>
  <c r="AD43" i="35"/>
  <c r="AB43" i="35"/>
  <c r="AA43" i="35"/>
  <c r="Z43" i="35"/>
  <c r="U43" i="35"/>
  <c r="AO43" i="35" s="1"/>
  <c r="T43" i="35"/>
  <c r="AN43" i="35" s="1"/>
  <c r="R43" i="35"/>
  <c r="AL43" i="35" s="1"/>
  <c r="Q43" i="35"/>
  <c r="AK43" i="35" s="1"/>
  <c r="P43" i="35"/>
  <c r="O43" i="35"/>
  <c r="AI43" i="35" s="1"/>
  <c r="F43" i="35"/>
  <c r="AH42" i="35"/>
  <c r="AG42" i="35"/>
  <c r="AF42" i="35"/>
  <c r="AE42" i="35"/>
  <c r="AD42" i="35"/>
  <c r="AB42" i="35"/>
  <c r="AA42" i="35"/>
  <c r="Z42" i="35"/>
  <c r="U42" i="35"/>
  <c r="AO42" i="35" s="1"/>
  <c r="T42" i="35"/>
  <c r="AN42" i="35" s="1"/>
  <c r="R42" i="35"/>
  <c r="AL42" i="35" s="1"/>
  <c r="Q42" i="35"/>
  <c r="AK42" i="35" s="1"/>
  <c r="P42" i="35"/>
  <c r="AJ42" i="35" s="1"/>
  <c r="O42" i="35"/>
  <c r="AI42" i="35" s="1"/>
  <c r="F42" i="35"/>
  <c r="AH41" i="35"/>
  <c r="AG41" i="35"/>
  <c r="AF41" i="35"/>
  <c r="AE41" i="35"/>
  <c r="AD41" i="35"/>
  <c r="AB41" i="35"/>
  <c r="AA41" i="35"/>
  <c r="Z41" i="35"/>
  <c r="U41" i="35"/>
  <c r="AO41" i="35" s="1"/>
  <c r="T41" i="35"/>
  <c r="AN41" i="35" s="1"/>
  <c r="R41" i="35"/>
  <c r="AL41" i="35" s="1"/>
  <c r="Q41" i="35"/>
  <c r="AK41" i="35" s="1"/>
  <c r="P41" i="35"/>
  <c r="O41" i="35"/>
  <c r="AI41" i="35" s="1"/>
  <c r="F41" i="35"/>
  <c r="AJ40" i="35"/>
  <c r="AH40" i="35"/>
  <c r="AG40" i="35"/>
  <c r="AF40" i="35"/>
  <c r="AE40" i="35"/>
  <c r="AD40" i="35"/>
  <c r="AB40" i="35"/>
  <c r="AA40" i="35"/>
  <c r="Z40" i="35"/>
  <c r="U40" i="35"/>
  <c r="AO40" i="35" s="1"/>
  <c r="T40" i="35"/>
  <c r="AN40" i="35" s="1"/>
  <c r="R40" i="35"/>
  <c r="AL40" i="35" s="1"/>
  <c r="Q40" i="35"/>
  <c r="AK40" i="35" s="1"/>
  <c r="P40" i="35"/>
  <c r="O40" i="35"/>
  <c r="AI40" i="35" s="1"/>
  <c r="F40" i="35"/>
  <c r="AL39" i="35"/>
  <c r="AH39" i="35"/>
  <c r="AG39" i="35"/>
  <c r="AF39" i="35"/>
  <c r="AE39" i="35"/>
  <c r="AD39" i="35"/>
  <c r="AB39" i="35"/>
  <c r="AA39" i="35"/>
  <c r="Z39" i="35"/>
  <c r="V39" i="35"/>
  <c r="U39" i="35"/>
  <c r="AO39" i="35" s="1"/>
  <c r="T39" i="35"/>
  <c r="AN39" i="35" s="1"/>
  <c r="R39" i="35"/>
  <c r="P39" i="35"/>
  <c r="O39" i="35"/>
  <c r="AI39" i="35" s="1"/>
  <c r="F39" i="35"/>
  <c r="AJ38" i="35"/>
  <c r="AH38" i="35"/>
  <c r="AG38" i="35"/>
  <c r="AF38" i="35"/>
  <c r="AE38" i="35"/>
  <c r="AD38" i="35"/>
  <c r="AB38" i="35"/>
  <c r="AA38" i="35"/>
  <c r="Z38" i="35"/>
  <c r="U38" i="35"/>
  <c r="AO38" i="35" s="1"/>
  <c r="R38" i="35"/>
  <c r="AL38" i="35" s="1"/>
  <c r="P38" i="35"/>
  <c r="O38" i="35"/>
  <c r="AI38" i="35" s="1"/>
  <c r="F38" i="35"/>
  <c r="AH37" i="35"/>
  <c r="AG37" i="35"/>
  <c r="AF37" i="35"/>
  <c r="AE37" i="35"/>
  <c r="AD37" i="35"/>
  <c r="AB37" i="35"/>
  <c r="AA37" i="35"/>
  <c r="Z37" i="35"/>
  <c r="U37" i="35"/>
  <c r="AO37" i="35" s="1"/>
  <c r="R37" i="35"/>
  <c r="AL37" i="35" s="1"/>
  <c r="P37" i="35"/>
  <c r="O37" i="35"/>
  <c r="AI37" i="35" s="1"/>
  <c r="F37" i="35"/>
  <c r="AH36" i="35"/>
  <c r="AG36" i="35"/>
  <c r="AF36" i="35"/>
  <c r="AE36" i="35"/>
  <c r="AD36" i="35"/>
  <c r="AB36" i="35"/>
  <c r="AA36" i="35"/>
  <c r="Z36" i="35"/>
  <c r="V36" i="35"/>
  <c r="U36" i="35"/>
  <c r="AO36" i="35" s="1"/>
  <c r="R36" i="35"/>
  <c r="AL36" i="35" s="1"/>
  <c r="P36" i="35"/>
  <c r="AJ36" i="35" s="1"/>
  <c r="O36" i="35"/>
  <c r="AI36" i="35" s="1"/>
  <c r="F36" i="35"/>
  <c r="AH35" i="35"/>
  <c r="AG35" i="35"/>
  <c r="AF35" i="35"/>
  <c r="AE35" i="35"/>
  <c r="AD35" i="35"/>
  <c r="AB35" i="35"/>
  <c r="AA35" i="35"/>
  <c r="Z35" i="35"/>
  <c r="U35" i="35"/>
  <c r="AO35" i="35" s="1"/>
  <c r="R35" i="35"/>
  <c r="AL35" i="35" s="1"/>
  <c r="P35" i="35"/>
  <c r="O35" i="35"/>
  <c r="AI35" i="35" s="1"/>
  <c r="F35" i="35"/>
  <c r="AH34" i="35"/>
  <c r="AG34" i="35"/>
  <c r="AF34" i="35"/>
  <c r="AE34" i="35"/>
  <c r="AD34" i="35"/>
  <c r="AB34" i="35"/>
  <c r="AA34" i="35"/>
  <c r="Z34" i="35"/>
  <c r="U34" i="35"/>
  <c r="AO34" i="35" s="1"/>
  <c r="R34" i="35"/>
  <c r="AL34" i="35" s="1"/>
  <c r="P34" i="35"/>
  <c r="AJ34" i="35" s="1"/>
  <c r="O34" i="35"/>
  <c r="AI34" i="35" s="1"/>
  <c r="F34" i="35"/>
  <c r="AL33" i="35"/>
  <c r="AH33" i="35"/>
  <c r="AG33" i="35"/>
  <c r="AF33" i="35"/>
  <c r="AE33" i="35"/>
  <c r="AD33" i="35"/>
  <c r="AD6" i="35" s="1"/>
  <c r="AB33" i="35"/>
  <c r="AA33" i="35"/>
  <c r="Z33" i="35"/>
  <c r="U33" i="35"/>
  <c r="AO33" i="35" s="1"/>
  <c r="R33" i="35"/>
  <c r="P33" i="35"/>
  <c r="O33" i="35"/>
  <c r="AI33" i="35" s="1"/>
  <c r="AI6" i="35" s="1"/>
  <c r="F33" i="35"/>
  <c r="AH32" i="35"/>
  <c r="AG32" i="35"/>
  <c r="AF32" i="35"/>
  <c r="AE32" i="35"/>
  <c r="AD32" i="35"/>
  <c r="AB32" i="35"/>
  <c r="AA32" i="35"/>
  <c r="Z32" i="35"/>
  <c r="U32" i="35"/>
  <c r="AO32" i="35" s="1"/>
  <c r="R32" i="35"/>
  <c r="AL32" i="35" s="1"/>
  <c r="P32" i="35"/>
  <c r="AJ32" i="35" s="1"/>
  <c r="O32" i="35"/>
  <c r="AI32" i="35" s="1"/>
  <c r="F32" i="35"/>
  <c r="AH31" i="35"/>
  <c r="AG31" i="35"/>
  <c r="AF31" i="35"/>
  <c r="AE31" i="35"/>
  <c r="AD31" i="35"/>
  <c r="AB31" i="35"/>
  <c r="AA31" i="35"/>
  <c r="Z31" i="35"/>
  <c r="U31" i="35"/>
  <c r="AO31" i="35" s="1"/>
  <c r="R31" i="35"/>
  <c r="AL31" i="35" s="1"/>
  <c r="Q31" i="35"/>
  <c r="AK31" i="35" s="1"/>
  <c r="P31" i="35"/>
  <c r="O31" i="35"/>
  <c r="AI31" i="35" s="1"/>
  <c r="F31" i="35"/>
  <c r="AH30" i="35"/>
  <c r="AG30" i="35"/>
  <c r="AF30" i="35"/>
  <c r="AE30" i="35"/>
  <c r="AD30" i="35"/>
  <c r="AB30" i="35"/>
  <c r="AA30" i="35"/>
  <c r="Z30" i="35"/>
  <c r="V30" i="35"/>
  <c r="U30" i="35"/>
  <c r="AO30" i="35" s="1"/>
  <c r="T30" i="35"/>
  <c r="AN30" i="35" s="1"/>
  <c r="R30" i="35"/>
  <c r="AL30" i="35" s="1"/>
  <c r="Q30" i="35"/>
  <c r="AK30" i="35" s="1"/>
  <c r="P30" i="35"/>
  <c r="AJ30" i="35" s="1"/>
  <c r="O30" i="35"/>
  <c r="AI30" i="35" s="1"/>
  <c r="F30" i="35"/>
  <c r="AH29" i="35"/>
  <c r="AG29" i="35"/>
  <c r="AF29" i="35"/>
  <c r="AE29" i="35"/>
  <c r="AD29" i="35"/>
  <c r="AB29" i="35"/>
  <c r="AA29" i="35"/>
  <c r="Z29" i="35"/>
  <c r="V29" i="35"/>
  <c r="U29" i="35"/>
  <c r="AO29" i="35" s="1"/>
  <c r="T29" i="35"/>
  <c r="AN29" i="35" s="1"/>
  <c r="R29" i="35"/>
  <c r="AL29" i="35" s="1"/>
  <c r="Q29" i="35"/>
  <c r="AK29" i="35" s="1"/>
  <c r="P29" i="35"/>
  <c r="O29" i="35"/>
  <c r="AI29" i="35" s="1"/>
  <c r="F29" i="35"/>
  <c r="AH28" i="35"/>
  <c r="AG28" i="35"/>
  <c r="AF28" i="35"/>
  <c r="AE28" i="35"/>
  <c r="AD28" i="35"/>
  <c r="AB28" i="35"/>
  <c r="AA28" i="35"/>
  <c r="Z28" i="35"/>
  <c r="U28" i="35"/>
  <c r="AO28" i="35" s="1"/>
  <c r="T28" i="35"/>
  <c r="AN28" i="35" s="1"/>
  <c r="R28" i="35"/>
  <c r="AL28" i="35" s="1"/>
  <c r="Q28" i="35"/>
  <c r="AK28" i="35" s="1"/>
  <c r="P28" i="35"/>
  <c r="AJ28" i="35" s="1"/>
  <c r="O28" i="35"/>
  <c r="AI28" i="35" s="1"/>
  <c r="F28" i="35"/>
  <c r="AH27" i="35"/>
  <c r="AG27" i="35"/>
  <c r="AF27" i="35"/>
  <c r="AE27" i="35"/>
  <c r="AD27" i="35"/>
  <c r="AB27" i="35"/>
  <c r="AA27" i="35"/>
  <c r="Z27" i="35"/>
  <c r="U27" i="35"/>
  <c r="AO27" i="35" s="1"/>
  <c r="T27" i="35"/>
  <c r="AN27" i="35" s="1"/>
  <c r="R27" i="35"/>
  <c r="AL27" i="35" s="1"/>
  <c r="Q27" i="35"/>
  <c r="AK27" i="35" s="1"/>
  <c r="P27" i="35"/>
  <c r="O27" i="35"/>
  <c r="AI27" i="35" s="1"/>
  <c r="F27" i="35"/>
  <c r="AH26" i="35"/>
  <c r="AG26" i="35"/>
  <c r="AF26" i="35"/>
  <c r="AE26" i="35"/>
  <c r="AD26" i="35"/>
  <c r="AB26" i="35"/>
  <c r="AA26" i="35"/>
  <c r="Z26" i="35"/>
  <c r="U26" i="35"/>
  <c r="AO26" i="35" s="1"/>
  <c r="T26" i="35"/>
  <c r="AN26" i="35" s="1"/>
  <c r="R26" i="35"/>
  <c r="AL26" i="35" s="1"/>
  <c r="Q26" i="35"/>
  <c r="AK26" i="35" s="1"/>
  <c r="P26" i="35"/>
  <c r="AJ26" i="35" s="1"/>
  <c r="O26" i="35"/>
  <c r="AI26" i="35" s="1"/>
  <c r="F26" i="35"/>
  <c r="AH25" i="35"/>
  <c r="AG25" i="35"/>
  <c r="AF25" i="35"/>
  <c r="AE25" i="35"/>
  <c r="AD25" i="35"/>
  <c r="AB25" i="35"/>
  <c r="AA25" i="35"/>
  <c r="Z25" i="35"/>
  <c r="U25" i="35"/>
  <c r="AO25" i="35" s="1"/>
  <c r="T25" i="35"/>
  <c r="AN25" i="35" s="1"/>
  <c r="R25" i="35"/>
  <c r="AL25" i="35" s="1"/>
  <c r="Q25" i="35"/>
  <c r="AK25" i="35" s="1"/>
  <c r="P25" i="35"/>
  <c r="O25" i="35"/>
  <c r="AI25" i="35" s="1"/>
  <c r="F25" i="35"/>
  <c r="AJ24" i="35"/>
  <c r="AH24" i="35"/>
  <c r="AG24" i="35"/>
  <c r="AF24" i="35"/>
  <c r="AE24" i="35"/>
  <c r="AD24" i="35"/>
  <c r="AB24" i="35"/>
  <c r="AA24" i="35"/>
  <c r="Z24" i="35"/>
  <c r="U24" i="35"/>
  <c r="AO24" i="35" s="1"/>
  <c r="T24" i="35"/>
  <c r="AN24" i="35" s="1"/>
  <c r="R24" i="35"/>
  <c r="AL24" i="35" s="1"/>
  <c r="Q24" i="35"/>
  <c r="AK24" i="35" s="1"/>
  <c r="P24" i="35"/>
  <c r="O24" i="35"/>
  <c r="AI24" i="35" s="1"/>
  <c r="F24" i="35"/>
  <c r="AL23" i="35"/>
  <c r="AH23" i="35"/>
  <c r="AG23" i="35"/>
  <c r="AF23" i="35"/>
  <c r="AE23" i="35"/>
  <c r="AD23" i="35"/>
  <c r="AB23" i="35"/>
  <c r="AA23" i="35"/>
  <c r="Z23" i="35"/>
  <c r="Z3" i="35" s="1"/>
  <c r="U23" i="35"/>
  <c r="AO23" i="35" s="1"/>
  <c r="R23" i="35"/>
  <c r="P23" i="35"/>
  <c r="O23" i="35"/>
  <c r="AI23" i="35" s="1"/>
  <c r="F23" i="35"/>
  <c r="AH22" i="35"/>
  <c r="AG22" i="35"/>
  <c r="AF22" i="35"/>
  <c r="AE22" i="35"/>
  <c r="AD22" i="35"/>
  <c r="AB22" i="35"/>
  <c r="AA22" i="35"/>
  <c r="Z22" i="35"/>
  <c r="V22" i="35"/>
  <c r="U22" i="35"/>
  <c r="AO22" i="35" s="1"/>
  <c r="R22" i="35"/>
  <c r="AL22" i="35" s="1"/>
  <c r="P22" i="35"/>
  <c r="AJ22" i="35" s="1"/>
  <c r="O22" i="35"/>
  <c r="AI22" i="35" s="1"/>
  <c r="F22" i="35"/>
  <c r="AH21" i="35"/>
  <c r="AG21" i="35"/>
  <c r="AF21" i="35"/>
  <c r="AE21" i="35"/>
  <c r="AD21" i="35"/>
  <c r="AB21" i="35"/>
  <c r="AA21" i="35"/>
  <c r="Z21" i="35"/>
  <c r="U21" i="35"/>
  <c r="AO21" i="35" s="1"/>
  <c r="R21" i="35"/>
  <c r="AL21" i="35" s="1"/>
  <c r="P21" i="35"/>
  <c r="O21" i="35"/>
  <c r="AI21" i="35" s="1"/>
  <c r="F21" i="35"/>
  <c r="AH20" i="35"/>
  <c r="AG20" i="35"/>
  <c r="AF20" i="35"/>
  <c r="AE20" i="35"/>
  <c r="AE9" i="35" s="1"/>
  <c r="AD20" i="35"/>
  <c r="AB20" i="35"/>
  <c r="AA20" i="35"/>
  <c r="Z20" i="35"/>
  <c r="U20" i="35"/>
  <c r="AO20" i="35" s="1"/>
  <c r="R20" i="35"/>
  <c r="AL20" i="35" s="1"/>
  <c r="P20" i="35"/>
  <c r="AJ20" i="35" s="1"/>
  <c r="O20" i="35"/>
  <c r="AI20" i="35" s="1"/>
  <c r="F20" i="35"/>
  <c r="AH19" i="35"/>
  <c r="AG19" i="35"/>
  <c r="AF19" i="35"/>
  <c r="AE19" i="35"/>
  <c r="AD19" i="35"/>
  <c r="AB19" i="35"/>
  <c r="AA19" i="35"/>
  <c r="Z19" i="35"/>
  <c r="Z4" i="35" s="1"/>
  <c r="U19" i="35"/>
  <c r="AO19" i="35" s="1"/>
  <c r="R19" i="35"/>
  <c r="AL19" i="35" s="1"/>
  <c r="P19" i="35"/>
  <c r="O19" i="35"/>
  <c r="AI19" i="35" s="1"/>
  <c r="F19" i="35"/>
  <c r="AH18" i="35"/>
  <c r="AG18" i="35"/>
  <c r="AG2" i="35" s="1"/>
  <c r="AF18" i="35"/>
  <c r="AE18" i="35"/>
  <c r="AD18" i="35"/>
  <c r="AB18" i="35"/>
  <c r="AA18" i="35"/>
  <c r="Z18" i="35"/>
  <c r="Z2" i="35" s="1"/>
  <c r="U18" i="35"/>
  <c r="AO18" i="35" s="1"/>
  <c r="R18" i="35"/>
  <c r="AL18" i="35" s="1"/>
  <c r="P18" i="35"/>
  <c r="AJ18" i="35" s="1"/>
  <c r="O18" i="35"/>
  <c r="AI18" i="35" s="1"/>
  <c r="F18" i="35"/>
  <c r="AL17" i="35"/>
  <c r="AH17" i="35"/>
  <c r="AG17" i="35"/>
  <c r="AF17" i="35"/>
  <c r="AF4" i="35" s="1"/>
  <c r="AE17" i="35"/>
  <c r="AD17" i="35"/>
  <c r="AB17" i="35"/>
  <c r="AA17" i="35"/>
  <c r="Z17" i="35"/>
  <c r="U17" i="35"/>
  <c r="AO17" i="35" s="1"/>
  <c r="R17" i="35"/>
  <c r="P17" i="35"/>
  <c r="O17" i="35"/>
  <c r="AI17" i="35" s="1"/>
  <c r="F17" i="35"/>
  <c r="AJ16" i="35"/>
  <c r="AH16" i="35"/>
  <c r="AG16" i="35"/>
  <c r="AF16" i="35"/>
  <c r="AE16" i="35"/>
  <c r="AE5" i="35" s="1"/>
  <c r="AD16" i="35"/>
  <c r="AB16" i="35"/>
  <c r="AB13" i="35" s="1"/>
  <c r="M48" i="14" s="1"/>
  <c r="AA16" i="35"/>
  <c r="Z16" i="35"/>
  <c r="U16" i="35"/>
  <c r="AO16" i="35" s="1"/>
  <c r="R16" i="35"/>
  <c r="AL16" i="35" s="1"/>
  <c r="P16" i="35"/>
  <c r="O16" i="35"/>
  <c r="AI16" i="35" s="1"/>
  <c r="F16" i="35"/>
  <c r="AL15" i="35"/>
  <c r="AH15" i="35"/>
  <c r="AG15" i="35"/>
  <c r="AF15" i="35"/>
  <c r="AE15" i="35"/>
  <c r="AD15" i="35"/>
  <c r="AD2" i="35" s="1"/>
  <c r="AB15" i="35"/>
  <c r="AA15" i="35"/>
  <c r="Z15" i="35"/>
  <c r="U15" i="35"/>
  <c r="AO15" i="35" s="1"/>
  <c r="R15" i="35"/>
  <c r="P15" i="35"/>
  <c r="AJ15" i="35" s="1"/>
  <c r="O15" i="35"/>
  <c r="AI15" i="35" s="1"/>
  <c r="AI2" i="35" s="1"/>
  <c r="F15" i="35"/>
  <c r="AH14" i="35"/>
  <c r="AG14" i="35"/>
  <c r="AF14" i="35"/>
  <c r="AE14" i="35"/>
  <c r="AD14" i="35"/>
  <c r="AB14" i="35"/>
  <c r="AA14" i="35"/>
  <c r="Z14" i="35"/>
  <c r="V14" i="35"/>
  <c r="U14" i="35"/>
  <c r="AO14" i="35" s="1"/>
  <c r="R14" i="35"/>
  <c r="P14" i="35"/>
  <c r="AJ14" i="35" s="1"/>
  <c r="O14" i="35"/>
  <c r="AI14" i="35" s="1"/>
  <c r="F14" i="35"/>
  <c r="L13" i="35"/>
  <c r="K13" i="35"/>
  <c r="N1" i="35" s="1"/>
  <c r="J13" i="35"/>
  <c r="I13" i="35"/>
  <c r="H13" i="35"/>
  <c r="E13" i="35"/>
  <c r="Z9" i="35"/>
  <c r="N9" i="35"/>
  <c r="J9" i="35"/>
  <c r="G9" i="35"/>
  <c r="H9" i="35" s="1"/>
  <c r="F9" i="35"/>
  <c r="B9" i="35"/>
  <c r="O9" i="35" s="1"/>
  <c r="AB8" i="35"/>
  <c r="O8" i="35"/>
  <c r="N8" i="35"/>
  <c r="M8" i="35"/>
  <c r="K8" i="35"/>
  <c r="J8" i="35"/>
  <c r="F8" i="35"/>
  <c r="B8" i="35"/>
  <c r="AA7" i="35"/>
  <c r="Z7" i="35"/>
  <c r="P7" i="35"/>
  <c r="O7" i="35"/>
  <c r="J7" i="35"/>
  <c r="G7" i="35"/>
  <c r="H7" i="35" s="1"/>
  <c r="B7" i="35"/>
  <c r="AG6" i="35"/>
  <c r="AE6" i="35"/>
  <c r="Z6" i="35"/>
  <c r="V6" i="35"/>
  <c r="O6" i="35"/>
  <c r="N6" i="35"/>
  <c r="M6" i="35"/>
  <c r="K6" i="35"/>
  <c r="J6" i="35"/>
  <c r="I6" i="35"/>
  <c r="G6" i="35"/>
  <c r="H6" i="35" s="1"/>
  <c r="F6" i="35"/>
  <c r="B6" i="35"/>
  <c r="J5" i="35"/>
  <c r="B5" i="35"/>
  <c r="AE4" i="35"/>
  <c r="S4" i="35"/>
  <c r="O4" i="35"/>
  <c r="N4" i="35"/>
  <c r="M4" i="35"/>
  <c r="K4" i="35"/>
  <c r="J4" i="35"/>
  <c r="F4" i="35"/>
  <c r="B4" i="35"/>
  <c r="AI3" i="35"/>
  <c r="AF3" i="35"/>
  <c r="AD3" i="35"/>
  <c r="P3" i="35"/>
  <c r="O3" i="35"/>
  <c r="J3" i="35"/>
  <c r="B3" i="35"/>
  <c r="AH2" i="35"/>
  <c r="V2" i="35"/>
  <c r="O2" i="35"/>
  <c r="N2" i="35"/>
  <c r="M2" i="35"/>
  <c r="K2" i="35"/>
  <c r="J2" i="35"/>
  <c r="F2" i="35"/>
  <c r="B2" i="35"/>
  <c r="B10" i="35" s="1"/>
  <c r="O1" i="35"/>
  <c r="M1" i="35"/>
  <c r="L1" i="35"/>
  <c r="K1" i="35"/>
  <c r="W49" i="14"/>
  <c r="U49" i="14"/>
  <c r="T49" i="14"/>
  <c r="J49" i="14"/>
  <c r="I49" i="14"/>
  <c r="H49" i="14"/>
  <c r="G49" i="14"/>
  <c r="AH92" i="34"/>
  <c r="AG92" i="34"/>
  <c r="AF92" i="34"/>
  <c r="AE92" i="34"/>
  <c r="AD92" i="34"/>
  <c r="AB92" i="34"/>
  <c r="AA92" i="34"/>
  <c r="Z92" i="34"/>
  <c r="U92" i="34"/>
  <c r="AO92" i="34" s="1"/>
  <c r="R92" i="34"/>
  <c r="AL92" i="34" s="1"/>
  <c r="P92" i="34"/>
  <c r="AJ92" i="34" s="1"/>
  <c r="O92" i="34"/>
  <c r="T92" i="34" s="1"/>
  <c r="AN92" i="34" s="1"/>
  <c r="F92" i="34"/>
  <c r="AH91" i="34"/>
  <c r="AG91" i="34"/>
  <c r="AF91" i="34"/>
  <c r="AE91" i="34"/>
  <c r="AD91" i="34"/>
  <c r="AB91" i="34"/>
  <c r="AA91" i="34"/>
  <c r="Z91" i="34"/>
  <c r="U91" i="34"/>
  <c r="AO91" i="34" s="1"/>
  <c r="R91" i="34"/>
  <c r="AL91" i="34" s="1"/>
  <c r="P91" i="34"/>
  <c r="AJ91" i="34" s="1"/>
  <c r="O91" i="34"/>
  <c r="T91" i="34" s="1"/>
  <c r="AN91" i="34" s="1"/>
  <c r="F91" i="34"/>
  <c r="AH90" i="34"/>
  <c r="AG90" i="34"/>
  <c r="AF90" i="34"/>
  <c r="AE90" i="34"/>
  <c r="AD90" i="34"/>
  <c r="AB90" i="34"/>
  <c r="AA90" i="34"/>
  <c r="Z90" i="34"/>
  <c r="U90" i="34"/>
  <c r="AO90" i="34" s="1"/>
  <c r="R90" i="34"/>
  <c r="AL90" i="34" s="1"/>
  <c r="Q90" i="34"/>
  <c r="P90" i="34"/>
  <c r="AJ90" i="34" s="1"/>
  <c r="O90" i="34"/>
  <c r="T90" i="34" s="1"/>
  <c r="AN90" i="34" s="1"/>
  <c r="F90" i="34"/>
  <c r="AH89" i="34"/>
  <c r="AG89" i="34"/>
  <c r="AF89" i="34"/>
  <c r="AE89" i="34"/>
  <c r="AD89" i="34"/>
  <c r="AB89" i="34"/>
  <c r="AA89" i="34"/>
  <c r="Z89" i="34"/>
  <c r="V89" i="34"/>
  <c r="U89" i="34"/>
  <c r="AO89" i="34" s="1"/>
  <c r="R89" i="34"/>
  <c r="AL89" i="34" s="1"/>
  <c r="Q89" i="34"/>
  <c r="P89" i="34"/>
  <c r="AJ89" i="34" s="1"/>
  <c r="O89" i="34"/>
  <c r="T89" i="34" s="1"/>
  <c r="AN89" i="34" s="1"/>
  <c r="F89" i="34"/>
  <c r="AH88" i="34"/>
  <c r="AG88" i="34"/>
  <c r="AF88" i="34"/>
  <c r="AE88" i="34"/>
  <c r="AD88" i="34"/>
  <c r="AB88" i="34"/>
  <c r="AA88" i="34"/>
  <c r="Z88" i="34"/>
  <c r="U88" i="34"/>
  <c r="AO88" i="34" s="1"/>
  <c r="R88" i="34"/>
  <c r="AL88" i="34" s="1"/>
  <c r="Q88" i="34"/>
  <c r="S88" i="34" s="1"/>
  <c r="AM88" i="34" s="1"/>
  <c r="P88" i="34"/>
  <c r="AJ88" i="34" s="1"/>
  <c r="O88" i="34"/>
  <c r="T88" i="34" s="1"/>
  <c r="AN88" i="34" s="1"/>
  <c r="F88" i="34"/>
  <c r="AH87" i="34"/>
  <c r="AG87" i="34"/>
  <c r="AF87" i="34"/>
  <c r="AE87" i="34"/>
  <c r="AD87" i="34"/>
  <c r="AB87" i="34"/>
  <c r="AA87" i="34"/>
  <c r="Z87" i="34"/>
  <c r="U87" i="34"/>
  <c r="AO87" i="34" s="1"/>
  <c r="R87" i="34"/>
  <c r="AL87" i="34" s="1"/>
  <c r="Q87" i="34"/>
  <c r="P87" i="34"/>
  <c r="AJ87" i="34" s="1"/>
  <c r="O87" i="34"/>
  <c r="T87" i="34" s="1"/>
  <c r="AN87" i="34" s="1"/>
  <c r="F87" i="34"/>
  <c r="AH86" i="34"/>
  <c r="AG86" i="34"/>
  <c r="AF86" i="34"/>
  <c r="AE86" i="34"/>
  <c r="AD86" i="34"/>
  <c r="AB86" i="34"/>
  <c r="AA86" i="34"/>
  <c r="Z86" i="34"/>
  <c r="U86" i="34"/>
  <c r="AO86" i="34" s="1"/>
  <c r="R86" i="34"/>
  <c r="AL86" i="34" s="1"/>
  <c r="P86" i="34"/>
  <c r="AJ86" i="34" s="1"/>
  <c r="O86" i="34"/>
  <c r="T86" i="34" s="1"/>
  <c r="AN86" i="34" s="1"/>
  <c r="F86" i="34"/>
  <c r="AH85" i="34"/>
  <c r="AG85" i="34"/>
  <c r="AF85" i="34"/>
  <c r="AE85" i="34"/>
  <c r="AD85" i="34"/>
  <c r="AB85" i="34"/>
  <c r="AA85" i="34"/>
  <c r="Z85" i="34"/>
  <c r="U85" i="34"/>
  <c r="AO85" i="34" s="1"/>
  <c r="R85" i="34"/>
  <c r="AL85" i="34" s="1"/>
  <c r="P85" i="34"/>
  <c r="AJ85" i="34" s="1"/>
  <c r="O85" i="34"/>
  <c r="T85" i="34" s="1"/>
  <c r="AN85" i="34" s="1"/>
  <c r="F85" i="34"/>
  <c r="AH84" i="34"/>
  <c r="AG84" i="34"/>
  <c r="AF84" i="34"/>
  <c r="AE84" i="34"/>
  <c r="AD84" i="34"/>
  <c r="AB84" i="34"/>
  <c r="AA84" i="34"/>
  <c r="Z84" i="34"/>
  <c r="U84" i="34"/>
  <c r="AO84" i="34" s="1"/>
  <c r="R84" i="34"/>
  <c r="AL84" i="34" s="1"/>
  <c r="P84" i="34"/>
  <c r="AJ84" i="34" s="1"/>
  <c r="O84" i="34"/>
  <c r="T84" i="34" s="1"/>
  <c r="AN84" i="34" s="1"/>
  <c r="F84" i="34"/>
  <c r="AH83" i="34"/>
  <c r="AG83" i="34"/>
  <c r="AF83" i="34"/>
  <c r="AE83" i="34"/>
  <c r="AD83" i="34"/>
  <c r="AB83" i="34"/>
  <c r="AA83" i="34"/>
  <c r="Z83" i="34"/>
  <c r="U83" i="34"/>
  <c r="AO83" i="34" s="1"/>
  <c r="R83" i="34"/>
  <c r="AL83" i="34" s="1"/>
  <c r="P83" i="34"/>
  <c r="AJ83" i="34" s="1"/>
  <c r="O83" i="34"/>
  <c r="T83" i="34" s="1"/>
  <c r="AN83" i="34" s="1"/>
  <c r="F83" i="34"/>
  <c r="AH82" i="34"/>
  <c r="AG82" i="34"/>
  <c r="AF82" i="34"/>
  <c r="AE82" i="34"/>
  <c r="AD82" i="34"/>
  <c r="AB82" i="34"/>
  <c r="AA82" i="34"/>
  <c r="Z82" i="34"/>
  <c r="U82" i="34"/>
  <c r="AO82" i="34" s="1"/>
  <c r="R82" i="34"/>
  <c r="AL82" i="34" s="1"/>
  <c r="P82" i="34"/>
  <c r="AJ82" i="34" s="1"/>
  <c r="O82" i="34"/>
  <c r="T82" i="34" s="1"/>
  <c r="AN82" i="34" s="1"/>
  <c r="F82" i="34"/>
  <c r="AH81" i="34"/>
  <c r="AG81" i="34"/>
  <c r="AF81" i="34"/>
  <c r="AE81" i="34"/>
  <c r="AD81" i="34"/>
  <c r="AB81" i="34"/>
  <c r="AA81" i="34"/>
  <c r="Z81" i="34"/>
  <c r="U81" i="34"/>
  <c r="AO81" i="34" s="1"/>
  <c r="R81" i="34"/>
  <c r="AL81" i="34" s="1"/>
  <c r="Q81" i="34"/>
  <c r="P81" i="34"/>
  <c r="AJ81" i="34" s="1"/>
  <c r="O81" i="34"/>
  <c r="T81" i="34" s="1"/>
  <c r="AN81" i="34" s="1"/>
  <c r="F81" i="34"/>
  <c r="AH80" i="34"/>
  <c r="AG80" i="34"/>
  <c r="AF80" i="34"/>
  <c r="AE80" i="34"/>
  <c r="AD80" i="34"/>
  <c r="AB80" i="34"/>
  <c r="AA80" i="34"/>
  <c r="Z80" i="34"/>
  <c r="U80" i="34"/>
  <c r="AO80" i="34" s="1"/>
  <c r="R80" i="34"/>
  <c r="AL80" i="34" s="1"/>
  <c r="Q80" i="34"/>
  <c r="S80" i="34" s="1"/>
  <c r="AM80" i="34" s="1"/>
  <c r="P80" i="34"/>
  <c r="AJ80" i="34" s="1"/>
  <c r="O80" i="34"/>
  <c r="T80" i="34" s="1"/>
  <c r="AN80" i="34" s="1"/>
  <c r="F80" i="34"/>
  <c r="AH79" i="34"/>
  <c r="AG79" i="34"/>
  <c r="AF79" i="34"/>
  <c r="AE79" i="34"/>
  <c r="AD79" i="34"/>
  <c r="AB79" i="34"/>
  <c r="AA79" i="34"/>
  <c r="Z79" i="34"/>
  <c r="U79" i="34"/>
  <c r="AO79" i="34" s="1"/>
  <c r="R79" i="34"/>
  <c r="AL79" i="34" s="1"/>
  <c r="Q79" i="34"/>
  <c r="P79" i="34"/>
  <c r="AJ79" i="34" s="1"/>
  <c r="O79" i="34"/>
  <c r="T79" i="34" s="1"/>
  <c r="AN79" i="34" s="1"/>
  <c r="F79" i="34"/>
  <c r="AH78" i="34"/>
  <c r="AG78" i="34"/>
  <c r="AF78" i="34"/>
  <c r="AE78" i="34"/>
  <c r="AD78" i="34"/>
  <c r="AB78" i="34"/>
  <c r="AA78" i="34"/>
  <c r="Z78" i="34"/>
  <c r="U78" i="34"/>
  <c r="AO78" i="34" s="1"/>
  <c r="T78" i="34"/>
  <c r="AN78" i="34" s="1"/>
  <c r="R78" i="34"/>
  <c r="AL78" i="34" s="1"/>
  <c r="Q78" i="34"/>
  <c r="P78" i="34"/>
  <c r="AJ78" i="34" s="1"/>
  <c r="O78" i="34"/>
  <c r="AI78" i="34" s="1"/>
  <c r="F78" i="34"/>
  <c r="AH77" i="34"/>
  <c r="AG77" i="34"/>
  <c r="AF77" i="34"/>
  <c r="AE77" i="34"/>
  <c r="AD77" i="34"/>
  <c r="AB77" i="34"/>
  <c r="AA77" i="34"/>
  <c r="Z77" i="34"/>
  <c r="U77" i="34"/>
  <c r="AO77" i="34" s="1"/>
  <c r="T77" i="34"/>
  <c r="AN77" i="34" s="1"/>
  <c r="R77" i="34"/>
  <c r="AL77" i="34" s="1"/>
  <c r="Q77" i="34"/>
  <c r="P77" i="34"/>
  <c r="AJ77" i="34" s="1"/>
  <c r="O77" i="34"/>
  <c r="AI77" i="34" s="1"/>
  <c r="F77" i="34"/>
  <c r="AH76" i="34"/>
  <c r="AG76" i="34"/>
  <c r="AF76" i="34"/>
  <c r="AE76" i="34"/>
  <c r="AD76" i="34"/>
  <c r="AB76" i="34"/>
  <c r="AA76" i="34"/>
  <c r="Z76" i="34"/>
  <c r="U76" i="34"/>
  <c r="AO76" i="34" s="1"/>
  <c r="T76" i="34"/>
  <c r="AN76" i="34" s="1"/>
  <c r="R76" i="34"/>
  <c r="AL76" i="34" s="1"/>
  <c r="Q76" i="34"/>
  <c r="P76" i="34"/>
  <c r="AJ76" i="34" s="1"/>
  <c r="O76" i="34"/>
  <c r="AI76" i="34" s="1"/>
  <c r="F76" i="34"/>
  <c r="AH75" i="34"/>
  <c r="AG75" i="34"/>
  <c r="AF75" i="34"/>
  <c r="AE75" i="34"/>
  <c r="AD75" i="34"/>
  <c r="AB75" i="34"/>
  <c r="AA75" i="34"/>
  <c r="Z75" i="34"/>
  <c r="U75" i="34"/>
  <c r="AO75" i="34" s="1"/>
  <c r="R75" i="34"/>
  <c r="AL75" i="34" s="1"/>
  <c r="P75" i="34"/>
  <c r="AJ75" i="34" s="1"/>
  <c r="O75" i="34"/>
  <c r="T75" i="34" s="1"/>
  <c r="AN75" i="34" s="1"/>
  <c r="F75" i="34"/>
  <c r="AH74" i="34"/>
  <c r="AG74" i="34"/>
  <c r="AF74" i="34"/>
  <c r="AE74" i="34"/>
  <c r="AD74" i="34"/>
  <c r="AB74" i="34"/>
  <c r="AA74" i="34"/>
  <c r="Z74" i="34"/>
  <c r="U74" i="34"/>
  <c r="AO74" i="34" s="1"/>
  <c r="R74" i="34"/>
  <c r="AL74" i="34" s="1"/>
  <c r="P74" i="34"/>
  <c r="AJ74" i="34" s="1"/>
  <c r="O74" i="34"/>
  <c r="T74" i="34" s="1"/>
  <c r="AN74" i="34" s="1"/>
  <c r="F74" i="34"/>
  <c r="AH73" i="34"/>
  <c r="AG73" i="34"/>
  <c r="AF73" i="34"/>
  <c r="AE73" i="34"/>
  <c r="AD73" i="34"/>
  <c r="AB73" i="34"/>
  <c r="AA73" i="34"/>
  <c r="Z73" i="34"/>
  <c r="U73" i="34"/>
  <c r="AO73" i="34" s="1"/>
  <c r="R73" i="34"/>
  <c r="AL73" i="34" s="1"/>
  <c r="P73" i="34"/>
  <c r="AJ73" i="34" s="1"/>
  <c r="O73" i="34"/>
  <c r="AI73" i="34" s="1"/>
  <c r="F73" i="34"/>
  <c r="AH72" i="34"/>
  <c r="AG72" i="34"/>
  <c r="AF72" i="34"/>
  <c r="AE72" i="34"/>
  <c r="AD72" i="34"/>
  <c r="AB72" i="34"/>
  <c r="AA72" i="34"/>
  <c r="Z72" i="34"/>
  <c r="U72" i="34"/>
  <c r="AO72" i="34" s="1"/>
  <c r="R72" i="34"/>
  <c r="AL72" i="34" s="1"/>
  <c r="P72" i="34"/>
  <c r="AJ72" i="34" s="1"/>
  <c r="O72" i="34"/>
  <c r="T72" i="34" s="1"/>
  <c r="AN72" i="34" s="1"/>
  <c r="F72" i="34"/>
  <c r="AH71" i="34"/>
  <c r="AG71" i="34"/>
  <c r="AF71" i="34"/>
  <c r="AE71" i="34"/>
  <c r="AD71" i="34"/>
  <c r="AB71" i="34"/>
  <c r="AA71" i="34"/>
  <c r="Z71" i="34"/>
  <c r="U71" i="34"/>
  <c r="AO71" i="34" s="1"/>
  <c r="R71" i="34"/>
  <c r="AL71" i="34" s="1"/>
  <c r="P71" i="34"/>
  <c r="AJ71" i="34" s="1"/>
  <c r="O71" i="34"/>
  <c r="T71" i="34" s="1"/>
  <c r="AN71" i="34" s="1"/>
  <c r="F71" i="34"/>
  <c r="AH70" i="34"/>
  <c r="AG70" i="34"/>
  <c r="AF70" i="34"/>
  <c r="AE70" i="34"/>
  <c r="AD70" i="34"/>
  <c r="AB70" i="34"/>
  <c r="AA70" i="34"/>
  <c r="Z70" i="34"/>
  <c r="U70" i="34"/>
  <c r="AO70" i="34" s="1"/>
  <c r="R70" i="34"/>
  <c r="AL70" i="34" s="1"/>
  <c r="P70" i="34"/>
  <c r="AJ70" i="34" s="1"/>
  <c r="O70" i="34"/>
  <c r="AI70" i="34" s="1"/>
  <c r="F70" i="34"/>
  <c r="AH69" i="34"/>
  <c r="AG69" i="34"/>
  <c r="AF69" i="34"/>
  <c r="AE69" i="34"/>
  <c r="AD69" i="34"/>
  <c r="AB69" i="34"/>
  <c r="AA69" i="34"/>
  <c r="Z69" i="34"/>
  <c r="U69" i="34"/>
  <c r="AO69" i="34" s="1"/>
  <c r="R69" i="34"/>
  <c r="AL69" i="34" s="1"/>
  <c r="P69" i="34"/>
  <c r="AJ69" i="34" s="1"/>
  <c r="O69" i="34"/>
  <c r="AI69" i="34" s="1"/>
  <c r="F69" i="34"/>
  <c r="AH68" i="34"/>
  <c r="AG68" i="34"/>
  <c r="AF68" i="34"/>
  <c r="AE68" i="34"/>
  <c r="AD68" i="34"/>
  <c r="AB68" i="34"/>
  <c r="AA68" i="34"/>
  <c r="Z68" i="34"/>
  <c r="U68" i="34"/>
  <c r="AO68" i="34" s="1"/>
  <c r="R68" i="34"/>
  <c r="AL68" i="34" s="1"/>
  <c r="P68" i="34"/>
  <c r="AJ68" i="34" s="1"/>
  <c r="O68" i="34"/>
  <c r="AI68" i="34" s="1"/>
  <c r="F68" i="34"/>
  <c r="AH67" i="34"/>
  <c r="AG67" i="34"/>
  <c r="AF67" i="34"/>
  <c r="AE67" i="34"/>
  <c r="AD67" i="34"/>
  <c r="AD7" i="34" s="1"/>
  <c r="AB67" i="34"/>
  <c r="AA67" i="34"/>
  <c r="Z67" i="34"/>
  <c r="U67" i="34"/>
  <c r="AO67" i="34" s="1"/>
  <c r="R67" i="34"/>
  <c r="AL67" i="34" s="1"/>
  <c r="P67" i="34"/>
  <c r="AJ67" i="34" s="1"/>
  <c r="O67" i="34"/>
  <c r="AI67" i="34" s="1"/>
  <c r="F67" i="34"/>
  <c r="AH66" i="34"/>
  <c r="AG66" i="34"/>
  <c r="AF66" i="34"/>
  <c r="AE66" i="34"/>
  <c r="AD66" i="34"/>
  <c r="AB66" i="34"/>
  <c r="AA66" i="34"/>
  <c r="Z66" i="34"/>
  <c r="U66" i="34"/>
  <c r="AO66" i="34" s="1"/>
  <c r="R66" i="34"/>
  <c r="AL66" i="34" s="1"/>
  <c r="P66" i="34"/>
  <c r="AJ66" i="34" s="1"/>
  <c r="O66" i="34"/>
  <c r="AI66" i="34" s="1"/>
  <c r="F66" i="34"/>
  <c r="AH65" i="34"/>
  <c r="AG65" i="34"/>
  <c r="AF65" i="34"/>
  <c r="AE65" i="34"/>
  <c r="AD65" i="34"/>
  <c r="AB65" i="34"/>
  <c r="AA65" i="34"/>
  <c r="Z65" i="34"/>
  <c r="U65" i="34"/>
  <c r="AO65" i="34" s="1"/>
  <c r="R65" i="34"/>
  <c r="AL65" i="34" s="1"/>
  <c r="P65" i="34"/>
  <c r="AJ65" i="34" s="1"/>
  <c r="O65" i="34"/>
  <c r="AI65" i="34" s="1"/>
  <c r="F65" i="34"/>
  <c r="AH64" i="34"/>
  <c r="AG64" i="34"/>
  <c r="AF64" i="34"/>
  <c r="AE64" i="34"/>
  <c r="AD64" i="34"/>
  <c r="AB64" i="34"/>
  <c r="AA64" i="34"/>
  <c r="Z64" i="34"/>
  <c r="U64" i="34"/>
  <c r="AO64" i="34" s="1"/>
  <c r="R64" i="34"/>
  <c r="AL64" i="34" s="1"/>
  <c r="P64" i="34"/>
  <c r="O64" i="34"/>
  <c r="AI64" i="34" s="1"/>
  <c r="F64" i="34"/>
  <c r="AH63" i="34"/>
  <c r="AG63" i="34"/>
  <c r="AF63" i="34"/>
  <c r="AE63" i="34"/>
  <c r="AD63" i="34"/>
  <c r="AB63" i="34"/>
  <c r="AA63" i="34"/>
  <c r="Z63" i="34"/>
  <c r="U63" i="34"/>
  <c r="AO63" i="34" s="1"/>
  <c r="T63" i="34"/>
  <c r="AN63" i="34" s="1"/>
  <c r="R63" i="34"/>
  <c r="AL63" i="34" s="1"/>
  <c r="Q63" i="34"/>
  <c r="AK63" i="34" s="1"/>
  <c r="P63" i="34"/>
  <c r="S63" i="34" s="1"/>
  <c r="AM63" i="34" s="1"/>
  <c r="O63" i="34"/>
  <c r="AI63" i="34" s="1"/>
  <c r="F63" i="34"/>
  <c r="AH62" i="34"/>
  <c r="AG62" i="34"/>
  <c r="AF62" i="34"/>
  <c r="AE62" i="34"/>
  <c r="AD62" i="34"/>
  <c r="AB62" i="34"/>
  <c r="AA62" i="34"/>
  <c r="Z62" i="34"/>
  <c r="U62" i="34"/>
  <c r="AO62" i="34" s="1"/>
  <c r="T62" i="34"/>
  <c r="AN62" i="34" s="1"/>
  <c r="R62" i="34"/>
  <c r="AL62" i="34" s="1"/>
  <c r="Q62" i="34"/>
  <c r="AK62" i="34" s="1"/>
  <c r="P62" i="34"/>
  <c r="O62" i="34"/>
  <c r="AI62" i="34" s="1"/>
  <c r="F62" i="34"/>
  <c r="AH61" i="34"/>
  <c r="AG61" i="34"/>
  <c r="AF61" i="34"/>
  <c r="AE61" i="34"/>
  <c r="AD61" i="34"/>
  <c r="AD3" i="34" s="1"/>
  <c r="AB61" i="34"/>
  <c r="AA61" i="34"/>
  <c r="Z61" i="34"/>
  <c r="U61" i="34"/>
  <c r="AO61" i="34" s="1"/>
  <c r="R61" i="34"/>
  <c r="AL61" i="34" s="1"/>
  <c r="P61" i="34"/>
  <c r="O61" i="34"/>
  <c r="T61" i="34" s="1"/>
  <c r="AN61" i="34" s="1"/>
  <c r="F61" i="34"/>
  <c r="AH60" i="34"/>
  <c r="AG60" i="34"/>
  <c r="AF60" i="34"/>
  <c r="AE60" i="34"/>
  <c r="AD60" i="34"/>
  <c r="AB60" i="34"/>
  <c r="AA60" i="34"/>
  <c r="Z60" i="34"/>
  <c r="U60" i="34"/>
  <c r="AO60" i="34" s="1"/>
  <c r="R60" i="34"/>
  <c r="AL60" i="34" s="1"/>
  <c r="P60" i="34"/>
  <c r="O60" i="34"/>
  <c r="T60" i="34" s="1"/>
  <c r="AN60" i="34" s="1"/>
  <c r="F60" i="34"/>
  <c r="AH59" i="34"/>
  <c r="AG59" i="34"/>
  <c r="AF59" i="34"/>
  <c r="AE59" i="34"/>
  <c r="AD59" i="34"/>
  <c r="AB59" i="34"/>
  <c r="AA59" i="34"/>
  <c r="Z59" i="34"/>
  <c r="U59" i="34"/>
  <c r="AO59" i="34" s="1"/>
  <c r="R59" i="34"/>
  <c r="AL59" i="34" s="1"/>
  <c r="P59" i="34"/>
  <c r="O59" i="34"/>
  <c r="T59" i="34" s="1"/>
  <c r="AN59" i="34" s="1"/>
  <c r="F59" i="34"/>
  <c r="AH58" i="34"/>
  <c r="AG58" i="34"/>
  <c r="AF58" i="34"/>
  <c r="AE58" i="34"/>
  <c r="AD58" i="34"/>
  <c r="AB58" i="34"/>
  <c r="AA58" i="34"/>
  <c r="Z58" i="34"/>
  <c r="U58" i="34"/>
  <c r="AO58" i="34" s="1"/>
  <c r="R58" i="34"/>
  <c r="AL58" i="34" s="1"/>
  <c r="P58" i="34"/>
  <c r="O58" i="34"/>
  <c r="AI58" i="34" s="1"/>
  <c r="F58" i="34"/>
  <c r="AH57" i="34"/>
  <c r="AG57" i="34"/>
  <c r="AF57" i="34"/>
  <c r="AE57" i="34"/>
  <c r="AD57" i="34"/>
  <c r="AB57" i="34"/>
  <c r="AA57" i="34"/>
  <c r="Z57" i="34"/>
  <c r="U57" i="34"/>
  <c r="AO57" i="34" s="1"/>
  <c r="R57" i="34"/>
  <c r="AL57" i="34" s="1"/>
  <c r="P57" i="34"/>
  <c r="O57" i="34"/>
  <c r="AI57" i="34" s="1"/>
  <c r="F57" i="34"/>
  <c r="AH56" i="34"/>
  <c r="AG56" i="34"/>
  <c r="AF56" i="34"/>
  <c r="AE56" i="34"/>
  <c r="AD56" i="34"/>
  <c r="AB56" i="34"/>
  <c r="AA56" i="34"/>
  <c r="Z56" i="34"/>
  <c r="U56" i="34"/>
  <c r="AO56" i="34" s="1"/>
  <c r="R56" i="34"/>
  <c r="AL56" i="34" s="1"/>
  <c r="P56" i="34"/>
  <c r="O56" i="34"/>
  <c r="AI56" i="34" s="1"/>
  <c r="F56" i="34"/>
  <c r="AH55" i="34"/>
  <c r="AG55" i="34"/>
  <c r="AF55" i="34"/>
  <c r="AE55" i="34"/>
  <c r="AD55" i="34"/>
  <c r="AB55" i="34"/>
  <c r="AA55" i="34"/>
  <c r="Z55" i="34"/>
  <c r="U55" i="34"/>
  <c r="AO55" i="34" s="1"/>
  <c r="R55" i="34"/>
  <c r="AL55" i="34" s="1"/>
  <c r="P55" i="34"/>
  <c r="O55" i="34"/>
  <c r="AI55" i="34" s="1"/>
  <c r="F55" i="34"/>
  <c r="AH54" i="34"/>
  <c r="AG54" i="34"/>
  <c r="AF54" i="34"/>
  <c r="AE54" i="34"/>
  <c r="AD54" i="34"/>
  <c r="AB54" i="34"/>
  <c r="AA54" i="34"/>
  <c r="Z54" i="34"/>
  <c r="U54" i="34"/>
  <c r="AO54" i="34" s="1"/>
  <c r="R54" i="34"/>
  <c r="AL54" i="34" s="1"/>
  <c r="P54" i="34"/>
  <c r="O54" i="34"/>
  <c r="AI54" i="34" s="1"/>
  <c r="F54" i="34"/>
  <c r="AH53" i="34"/>
  <c r="AG53" i="34"/>
  <c r="AF53" i="34"/>
  <c r="AE53" i="34"/>
  <c r="AD53" i="34"/>
  <c r="AD6" i="34" s="1"/>
  <c r="AB53" i="34"/>
  <c r="AA53" i="34"/>
  <c r="Z53" i="34"/>
  <c r="U53" i="34"/>
  <c r="AO53" i="34" s="1"/>
  <c r="R53" i="34"/>
  <c r="AL53" i="34" s="1"/>
  <c r="P53" i="34"/>
  <c r="Q6" i="34" s="1"/>
  <c r="O53" i="34"/>
  <c r="T53" i="34" s="1"/>
  <c r="AN53" i="34" s="1"/>
  <c r="F53" i="34"/>
  <c r="AH52" i="34"/>
  <c r="AG52" i="34"/>
  <c r="AF52" i="34"/>
  <c r="AE52" i="34"/>
  <c r="AD52" i="34"/>
  <c r="AB52" i="34"/>
  <c r="AA52" i="34"/>
  <c r="AA3" i="34" s="1"/>
  <c r="Z52" i="34"/>
  <c r="U52" i="34"/>
  <c r="AO52" i="34" s="1"/>
  <c r="R52" i="34"/>
  <c r="AL52" i="34" s="1"/>
  <c r="P52" i="34"/>
  <c r="AJ52" i="34" s="1"/>
  <c r="O52" i="34"/>
  <c r="AI52" i="34" s="1"/>
  <c r="F52" i="34"/>
  <c r="AH51" i="34"/>
  <c r="AG51" i="34"/>
  <c r="AF51" i="34"/>
  <c r="AE51" i="34"/>
  <c r="AD51" i="34"/>
  <c r="AB51" i="34"/>
  <c r="AA51" i="34"/>
  <c r="Z51" i="34"/>
  <c r="U51" i="34"/>
  <c r="AO51" i="34" s="1"/>
  <c r="R51" i="34"/>
  <c r="AL51" i="34" s="1"/>
  <c r="P51" i="34"/>
  <c r="AJ51" i="34" s="1"/>
  <c r="O51" i="34"/>
  <c r="F51" i="34"/>
  <c r="AH50" i="34"/>
  <c r="AG50" i="34"/>
  <c r="AF50" i="34"/>
  <c r="AF6" i="34" s="1"/>
  <c r="AE50" i="34"/>
  <c r="AD50" i="34"/>
  <c r="AB50" i="34"/>
  <c r="AB6" i="34" s="1"/>
  <c r="AA50" i="34"/>
  <c r="Z50" i="34"/>
  <c r="U50" i="34"/>
  <c r="AO50" i="34" s="1"/>
  <c r="R50" i="34"/>
  <c r="AL50" i="34" s="1"/>
  <c r="P50" i="34"/>
  <c r="O50" i="34"/>
  <c r="AI50" i="34" s="1"/>
  <c r="F50" i="34"/>
  <c r="AI49" i="34"/>
  <c r="AH49" i="34"/>
  <c r="AG49" i="34"/>
  <c r="AF49" i="34"/>
  <c r="AE49" i="34"/>
  <c r="AD49" i="34"/>
  <c r="AB49" i="34"/>
  <c r="AA49" i="34"/>
  <c r="Z49" i="34"/>
  <c r="U49" i="34"/>
  <c r="AO49" i="34" s="1"/>
  <c r="R49" i="34"/>
  <c r="AL49" i="34" s="1"/>
  <c r="P49" i="34"/>
  <c r="O49" i="34"/>
  <c r="F49" i="34"/>
  <c r="AH48" i="34"/>
  <c r="AG48" i="34"/>
  <c r="AF48" i="34"/>
  <c r="AE48" i="34"/>
  <c r="AD48" i="34"/>
  <c r="AB48" i="34"/>
  <c r="AA48" i="34"/>
  <c r="Z48" i="34"/>
  <c r="U48" i="34"/>
  <c r="AO48" i="34" s="1"/>
  <c r="R48" i="34"/>
  <c r="AL48" i="34" s="1"/>
  <c r="P48" i="34"/>
  <c r="O48" i="34"/>
  <c r="AI48" i="34" s="1"/>
  <c r="F48" i="34"/>
  <c r="I4" i="34" s="1"/>
  <c r="AH47" i="34"/>
  <c r="AG47" i="34"/>
  <c r="AF47" i="34"/>
  <c r="AE47" i="34"/>
  <c r="AD47" i="34"/>
  <c r="AB47" i="34"/>
  <c r="AA47" i="34"/>
  <c r="Z47" i="34"/>
  <c r="U47" i="34"/>
  <c r="AO47" i="34" s="1"/>
  <c r="R47" i="34"/>
  <c r="AL47" i="34" s="1"/>
  <c r="P47" i="34"/>
  <c r="O47" i="34"/>
  <c r="AI47" i="34" s="1"/>
  <c r="F47" i="34"/>
  <c r="AH46" i="34"/>
  <c r="AG46" i="34"/>
  <c r="AF46" i="34"/>
  <c r="AE46" i="34"/>
  <c r="AD46" i="34"/>
  <c r="AB46" i="34"/>
  <c r="AA46" i="34"/>
  <c r="Z46" i="34"/>
  <c r="U46" i="34"/>
  <c r="AO46" i="34" s="1"/>
  <c r="R46" i="34"/>
  <c r="AL46" i="34" s="1"/>
  <c r="P46" i="34"/>
  <c r="O46" i="34"/>
  <c r="F46" i="34"/>
  <c r="AI45" i="34"/>
  <c r="AH45" i="34"/>
  <c r="AG45" i="34"/>
  <c r="AF45" i="34"/>
  <c r="AE45" i="34"/>
  <c r="AD45" i="34"/>
  <c r="AB45" i="34"/>
  <c r="AA45" i="34"/>
  <c r="Z45" i="34"/>
  <c r="U45" i="34"/>
  <c r="AO45" i="34" s="1"/>
  <c r="R45" i="34"/>
  <c r="AL45" i="34" s="1"/>
  <c r="P45" i="34"/>
  <c r="O45" i="34"/>
  <c r="F45" i="34"/>
  <c r="AH44" i="34"/>
  <c r="AG44" i="34"/>
  <c r="AF44" i="34"/>
  <c r="AE44" i="34"/>
  <c r="AD44" i="34"/>
  <c r="AB44" i="34"/>
  <c r="AA44" i="34"/>
  <c r="Z44" i="34"/>
  <c r="U44" i="34"/>
  <c r="AO44" i="34" s="1"/>
  <c r="R44" i="34"/>
  <c r="AL44" i="34" s="1"/>
  <c r="P44" i="34"/>
  <c r="O44" i="34"/>
  <c r="F44" i="34"/>
  <c r="AI43" i="34"/>
  <c r="AH43" i="34"/>
  <c r="AH7" i="34" s="1"/>
  <c r="AG43" i="34"/>
  <c r="AF43" i="34"/>
  <c r="AF7" i="34" s="1"/>
  <c r="AE43" i="34"/>
  <c r="AD43" i="34"/>
  <c r="AB43" i="34"/>
  <c r="AA43" i="34"/>
  <c r="Z43" i="34"/>
  <c r="U43" i="34"/>
  <c r="AO43" i="34" s="1"/>
  <c r="R43" i="34"/>
  <c r="AL43" i="34" s="1"/>
  <c r="AL7" i="34" s="1"/>
  <c r="P43" i="34"/>
  <c r="O43" i="34"/>
  <c r="F43" i="34"/>
  <c r="AH42" i="34"/>
  <c r="AG42" i="34"/>
  <c r="AF42" i="34"/>
  <c r="AE42" i="34"/>
  <c r="AD42" i="34"/>
  <c r="AB42" i="34"/>
  <c r="AA42" i="34"/>
  <c r="Z42" i="34"/>
  <c r="U42" i="34"/>
  <c r="AO42" i="34" s="1"/>
  <c r="R42" i="34"/>
  <c r="AL42" i="34" s="1"/>
  <c r="P42" i="34"/>
  <c r="O42" i="34"/>
  <c r="AI42" i="34" s="1"/>
  <c r="F42" i="34"/>
  <c r="AH41" i="34"/>
  <c r="AG41" i="34"/>
  <c r="AF41" i="34"/>
  <c r="AE41" i="34"/>
  <c r="AE7" i="34" s="1"/>
  <c r="AD41" i="34"/>
  <c r="AB41" i="34"/>
  <c r="AA41" i="34"/>
  <c r="Z41" i="34"/>
  <c r="U41" i="34"/>
  <c r="AO41" i="34" s="1"/>
  <c r="R41" i="34"/>
  <c r="AL41" i="34" s="1"/>
  <c r="P41" i="34"/>
  <c r="O41" i="34"/>
  <c r="AI41" i="34" s="1"/>
  <c r="F41" i="34"/>
  <c r="AH40" i="34"/>
  <c r="AG40" i="34"/>
  <c r="AF40" i="34"/>
  <c r="AE40" i="34"/>
  <c r="AD40" i="34"/>
  <c r="AB40" i="34"/>
  <c r="AA40" i="34"/>
  <c r="Z40" i="34"/>
  <c r="U40" i="34"/>
  <c r="AO40" i="34" s="1"/>
  <c r="R40" i="34"/>
  <c r="AL40" i="34" s="1"/>
  <c r="P40" i="34"/>
  <c r="O40" i="34"/>
  <c r="AI40" i="34" s="1"/>
  <c r="F40" i="34"/>
  <c r="AH39" i="34"/>
  <c r="AG39" i="34"/>
  <c r="AF39" i="34"/>
  <c r="AE39" i="34"/>
  <c r="AD39" i="34"/>
  <c r="AB39" i="34"/>
  <c r="AA39" i="34"/>
  <c r="Z39" i="34"/>
  <c r="V39" i="34"/>
  <c r="U39" i="34"/>
  <c r="AO39" i="34" s="1"/>
  <c r="R39" i="34"/>
  <c r="AL39" i="34" s="1"/>
  <c r="P39" i="34"/>
  <c r="O39" i="34"/>
  <c r="AI39" i="34" s="1"/>
  <c r="F39" i="34"/>
  <c r="AH38" i="34"/>
  <c r="AG38" i="34"/>
  <c r="AF38" i="34"/>
  <c r="AE38" i="34"/>
  <c r="AD38" i="34"/>
  <c r="AB38" i="34"/>
  <c r="AA38" i="34"/>
  <c r="Z38" i="34"/>
  <c r="G8" i="34" s="1"/>
  <c r="H8" i="34" s="1"/>
  <c r="U38" i="34"/>
  <c r="AO38" i="34" s="1"/>
  <c r="R38" i="34"/>
  <c r="AL38" i="34" s="1"/>
  <c r="P38" i="34"/>
  <c r="O38" i="34"/>
  <c r="F38" i="34"/>
  <c r="AH37" i="34"/>
  <c r="AG37" i="34"/>
  <c r="AF37" i="34"/>
  <c r="AE37" i="34"/>
  <c r="AD37" i="34"/>
  <c r="AB37" i="34"/>
  <c r="AA37" i="34"/>
  <c r="Z37" i="34"/>
  <c r="U37" i="34"/>
  <c r="AO37" i="34" s="1"/>
  <c r="R37" i="34"/>
  <c r="AL37" i="34" s="1"/>
  <c r="P37" i="34"/>
  <c r="O37" i="34"/>
  <c r="AI37" i="34" s="1"/>
  <c r="F37" i="34"/>
  <c r="AH36" i="34"/>
  <c r="AG36" i="34"/>
  <c r="AF36" i="34"/>
  <c r="AE36" i="34"/>
  <c r="AD36" i="34"/>
  <c r="AB36" i="34"/>
  <c r="AA36" i="34"/>
  <c r="Z36" i="34"/>
  <c r="V36" i="34"/>
  <c r="U36" i="34"/>
  <c r="AO36" i="34" s="1"/>
  <c r="R36" i="34"/>
  <c r="AL36" i="34" s="1"/>
  <c r="P36" i="34"/>
  <c r="O36" i="34"/>
  <c r="T36" i="34" s="1"/>
  <c r="AN36" i="34" s="1"/>
  <c r="F36" i="34"/>
  <c r="AH35" i="34"/>
  <c r="AG35" i="34"/>
  <c r="AF35" i="34"/>
  <c r="AE35" i="34"/>
  <c r="AD35" i="34"/>
  <c r="AB35" i="34"/>
  <c r="AA35" i="34"/>
  <c r="Z35" i="34"/>
  <c r="U35" i="34"/>
  <c r="AO35" i="34" s="1"/>
  <c r="R35" i="34"/>
  <c r="AL35" i="34" s="1"/>
  <c r="P35" i="34"/>
  <c r="O35" i="34"/>
  <c r="T35" i="34" s="1"/>
  <c r="AN35" i="34" s="1"/>
  <c r="F35" i="34"/>
  <c r="AH34" i="34"/>
  <c r="AG34" i="34"/>
  <c r="AF34" i="34"/>
  <c r="AE34" i="34"/>
  <c r="AD34" i="34"/>
  <c r="AB34" i="34"/>
  <c r="AA34" i="34"/>
  <c r="Z34" i="34"/>
  <c r="U34" i="34"/>
  <c r="AO34" i="34" s="1"/>
  <c r="R34" i="34"/>
  <c r="AL34" i="34" s="1"/>
  <c r="P34" i="34"/>
  <c r="O34" i="34"/>
  <c r="T34" i="34" s="1"/>
  <c r="AN34" i="34" s="1"/>
  <c r="F34" i="34"/>
  <c r="AH33" i="34"/>
  <c r="AH6" i="34" s="1"/>
  <c r="AG33" i="34"/>
  <c r="AG6" i="34" s="1"/>
  <c r="AF33" i="34"/>
  <c r="AE33" i="34"/>
  <c r="AD33" i="34"/>
  <c r="AB33" i="34"/>
  <c r="AA33" i="34"/>
  <c r="AA6" i="34" s="1"/>
  <c r="Z33" i="34"/>
  <c r="G6" i="34" s="1"/>
  <c r="H6" i="34" s="1"/>
  <c r="U33" i="34"/>
  <c r="AO33" i="34" s="1"/>
  <c r="R33" i="34"/>
  <c r="AL33" i="34" s="1"/>
  <c r="P33" i="34"/>
  <c r="O33" i="34"/>
  <c r="T33" i="34" s="1"/>
  <c r="AN33" i="34" s="1"/>
  <c r="F33" i="34"/>
  <c r="AI32" i="34"/>
  <c r="AH32" i="34"/>
  <c r="AG32" i="34"/>
  <c r="AF32" i="34"/>
  <c r="AE32" i="34"/>
  <c r="AD32" i="34"/>
  <c r="AB32" i="34"/>
  <c r="AA32" i="34"/>
  <c r="Z32" i="34"/>
  <c r="U32" i="34"/>
  <c r="AO32" i="34" s="1"/>
  <c r="R32" i="34"/>
  <c r="AL32" i="34" s="1"/>
  <c r="P32" i="34"/>
  <c r="O32" i="34"/>
  <c r="T32" i="34" s="1"/>
  <c r="AN32" i="34" s="1"/>
  <c r="F32" i="34"/>
  <c r="AH31" i="34"/>
  <c r="AG31" i="34"/>
  <c r="AF31" i="34"/>
  <c r="AE31" i="34"/>
  <c r="AD31" i="34"/>
  <c r="AB31" i="34"/>
  <c r="AA31" i="34"/>
  <c r="Z31" i="34"/>
  <c r="U31" i="34"/>
  <c r="AO31" i="34" s="1"/>
  <c r="R31" i="34"/>
  <c r="AL31" i="34" s="1"/>
  <c r="P31" i="34"/>
  <c r="O31" i="34"/>
  <c r="T31" i="34" s="1"/>
  <c r="AN31" i="34" s="1"/>
  <c r="F31" i="34"/>
  <c r="AI30" i="34"/>
  <c r="AH30" i="34"/>
  <c r="AG30" i="34"/>
  <c r="AF30" i="34"/>
  <c r="AE30" i="34"/>
  <c r="AD30" i="34"/>
  <c r="AB30" i="34"/>
  <c r="AA30" i="34"/>
  <c r="Z30" i="34"/>
  <c r="V30" i="34"/>
  <c r="U30" i="34"/>
  <c r="AO30" i="34" s="1"/>
  <c r="R30" i="34"/>
  <c r="AL30" i="34" s="1"/>
  <c r="Q30" i="34"/>
  <c r="AK30" i="34" s="1"/>
  <c r="P30" i="34"/>
  <c r="O30" i="34"/>
  <c r="T30" i="34" s="1"/>
  <c r="AN30" i="34" s="1"/>
  <c r="F30" i="34"/>
  <c r="AH29" i="34"/>
  <c r="AG29" i="34"/>
  <c r="AF29" i="34"/>
  <c r="AE29" i="34"/>
  <c r="AD29" i="34"/>
  <c r="AB29" i="34"/>
  <c r="AA29" i="34"/>
  <c r="Z29" i="34"/>
  <c r="V29" i="34"/>
  <c r="U29" i="34"/>
  <c r="AO29" i="34" s="1"/>
  <c r="R29" i="34"/>
  <c r="AL29" i="34" s="1"/>
  <c r="P29" i="34"/>
  <c r="O29" i="34"/>
  <c r="T29" i="34" s="1"/>
  <c r="AN29" i="34" s="1"/>
  <c r="F29" i="34"/>
  <c r="AH28" i="34"/>
  <c r="AG28" i="34"/>
  <c r="AF28" i="34"/>
  <c r="AE28" i="34"/>
  <c r="AD28" i="34"/>
  <c r="AB28" i="34"/>
  <c r="AA28" i="34"/>
  <c r="Z28" i="34"/>
  <c r="U28" i="34"/>
  <c r="AO28" i="34" s="1"/>
  <c r="R28" i="34"/>
  <c r="AL28" i="34" s="1"/>
  <c r="Q28" i="34"/>
  <c r="AK28" i="34" s="1"/>
  <c r="P28" i="34"/>
  <c r="O28" i="34"/>
  <c r="T28" i="34" s="1"/>
  <c r="AN28" i="34" s="1"/>
  <c r="F28" i="34"/>
  <c r="AH27" i="34"/>
  <c r="AG27" i="34"/>
  <c r="AF27" i="34"/>
  <c r="AF8" i="34" s="1"/>
  <c r="AE27" i="34"/>
  <c r="AD27" i="34"/>
  <c r="AB27" i="34"/>
  <c r="AA27" i="34"/>
  <c r="Z27" i="34"/>
  <c r="U27" i="34"/>
  <c r="AO27" i="34" s="1"/>
  <c r="R27" i="34"/>
  <c r="AL27" i="34" s="1"/>
  <c r="P27" i="34"/>
  <c r="O27" i="34"/>
  <c r="T27" i="34" s="1"/>
  <c r="AN27" i="34" s="1"/>
  <c r="F27" i="34"/>
  <c r="AH26" i="34"/>
  <c r="AG26" i="34"/>
  <c r="AF26" i="34"/>
  <c r="AE26" i="34"/>
  <c r="AD26" i="34"/>
  <c r="AB26" i="34"/>
  <c r="AA26" i="34"/>
  <c r="Z26" i="34"/>
  <c r="U26" i="34"/>
  <c r="AO26" i="34" s="1"/>
  <c r="R26" i="34"/>
  <c r="AL26" i="34" s="1"/>
  <c r="P26" i="34"/>
  <c r="AJ26" i="34" s="1"/>
  <c r="O26" i="34"/>
  <c r="T26" i="34" s="1"/>
  <c r="AN26" i="34" s="1"/>
  <c r="F26" i="34"/>
  <c r="AH25" i="34"/>
  <c r="AG25" i="34"/>
  <c r="AF25" i="34"/>
  <c r="AE25" i="34"/>
  <c r="AD25" i="34"/>
  <c r="AB25" i="34"/>
  <c r="AA25" i="34"/>
  <c r="Z25" i="34"/>
  <c r="U25" i="34"/>
  <c r="AO25" i="34" s="1"/>
  <c r="R25" i="34"/>
  <c r="AL25" i="34" s="1"/>
  <c r="P25" i="34"/>
  <c r="AJ25" i="34" s="1"/>
  <c r="O25" i="34"/>
  <c r="T25" i="34" s="1"/>
  <c r="AN25" i="34" s="1"/>
  <c r="F25" i="34"/>
  <c r="AI24" i="34"/>
  <c r="AH24" i="34"/>
  <c r="AG24" i="34"/>
  <c r="AF24" i="34"/>
  <c r="AE24" i="34"/>
  <c r="AD24" i="34"/>
  <c r="AB24" i="34"/>
  <c r="AA24" i="34"/>
  <c r="Z24" i="34"/>
  <c r="U24" i="34"/>
  <c r="AO24" i="34" s="1"/>
  <c r="R24" i="34"/>
  <c r="AL24" i="34" s="1"/>
  <c r="P24" i="34"/>
  <c r="AJ24" i="34" s="1"/>
  <c r="O24" i="34"/>
  <c r="T24" i="34" s="1"/>
  <c r="AN24" i="34" s="1"/>
  <c r="F24" i="34"/>
  <c r="AH23" i="34"/>
  <c r="AH3" i="34" s="1"/>
  <c r="AG23" i="34"/>
  <c r="AG3" i="34" s="1"/>
  <c r="AF23" i="34"/>
  <c r="AE23" i="34"/>
  <c r="AD23" i="34"/>
  <c r="AB23" i="34"/>
  <c r="AA23" i="34"/>
  <c r="Z23" i="34"/>
  <c r="U23" i="34"/>
  <c r="R23" i="34"/>
  <c r="AL23" i="34" s="1"/>
  <c r="P23" i="34"/>
  <c r="AJ23" i="34" s="1"/>
  <c r="O23" i="34"/>
  <c r="T23" i="34" s="1"/>
  <c r="AN23" i="34" s="1"/>
  <c r="F23" i="34"/>
  <c r="AI22" i="34"/>
  <c r="AH22" i="34"/>
  <c r="AG22" i="34"/>
  <c r="AF22" i="34"/>
  <c r="AE22" i="34"/>
  <c r="AD22" i="34"/>
  <c r="AB22" i="34"/>
  <c r="AA22" i="34"/>
  <c r="Z22" i="34"/>
  <c r="V22" i="34"/>
  <c r="U22" i="34"/>
  <c r="AO22" i="34" s="1"/>
  <c r="R22" i="34"/>
  <c r="AL22" i="34" s="1"/>
  <c r="P22" i="34"/>
  <c r="AJ22" i="34" s="1"/>
  <c r="O22" i="34"/>
  <c r="T22" i="34" s="1"/>
  <c r="AN22" i="34" s="1"/>
  <c r="F22" i="34"/>
  <c r="AH21" i="34"/>
  <c r="AG21" i="34"/>
  <c r="AF21" i="34"/>
  <c r="AE21" i="34"/>
  <c r="AD21" i="34"/>
  <c r="AB21" i="34"/>
  <c r="AA21" i="34"/>
  <c r="Z21" i="34"/>
  <c r="U21" i="34"/>
  <c r="AO21" i="34" s="1"/>
  <c r="R21" i="34"/>
  <c r="AL21" i="34" s="1"/>
  <c r="Q21" i="34"/>
  <c r="AK21" i="34" s="1"/>
  <c r="P21" i="34"/>
  <c r="AJ21" i="34" s="1"/>
  <c r="O21" i="34"/>
  <c r="T21" i="34" s="1"/>
  <c r="AN21" i="34" s="1"/>
  <c r="F21" i="34"/>
  <c r="AL20" i="34"/>
  <c r="AJ20" i="34"/>
  <c r="AH20" i="34"/>
  <c r="AG20" i="34"/>
  <c r="AG9" i="34" s="1"/>
  <c r="AF20" i="34"/>
  <c r="AE20" i="34"/>
  <c r="AD20" i="34"/>
  <c r="AB20" i="34"/>
  <c r="AA20" i="34"/>
  <c r="Z20" i="34"/>
  <c r="U20" i="34"/>
  <c r="AO20" i="34" s="1"/>
  <c r="R20" i="34"/>
  <c r="P20" i="34"/>
  <c r="O20" i="34"/>
  <c r="T20" i="34" s="1"/>
  <c r="AN20" i="34" s="1"/>
  <c r="F20" i="34"/>
  <c r="AO19" i="34"/>
  <c r="AL19" i="34"/>
  <c r="AJ19" i="34"/>
  <c r="AH19" i="34"/>
  <c r="AG19" i="34"/>
  <c r="AF19" i="34"/>
  <c r="AE19" i="34"/>
  <c r="AD19" i="34"/>
  <c r="AB19" i="34"/>
  <c r="AA19" i="34"/>
  <c r="Z19" i="34"/>
  <c r="U19" i="34"/>
  <c r="R19" i="34"/>
  <c r="P19" i="34"/>
  <c r="O19" i="34"/>
  <c r="T19" i="34" s="1"/>
  <c r="AN19" i="34" s="1"/>
  <c r="F19" i="34"/>
  <c r="AO18" i="34"/>
  <c r="AI18" i="34"/>
  <c r="AH18" i="34"/>
  <c r="AG18" i="34"/>
  <c r="AG2" i="34" s="1"/>
  <c r="AF18" i="34"/>
  <c r="AE18" i="34"/>
  <c r="AD18" i="34"/>
  <c r="AB18" i="34"/>
  <c r="AA18" i="34"/>
  <c r="Z18" i="34"/>
  <c r="U18" i="34"/>
  <c r="R18" i="34"/>
  <c r="AL18" i="34" s="1"/>
  <c r="P18" i="34"/>
  <c r="AJ18" i="34" s="1"/>
  <c r="O18" i="34"/>
  <c r="T18" i="34" s="1"/>
  <c r="AN18" i="34" s="1"/>
  <c r="F18" i="34"/>
  <c r="AH17" i="34"/>
  <c r="AG17" i="34"/>
  <c r="AF17" i="34"/>
  <c r="AE17" i="34"/>
  <c r="AD17" i="34"/>
  <c r="AB17" i="34"/>
  <c r="AA17" i="34"/>
  <c r="Z17" i="34"/>
  <c r="U17" i="34"/>
  <c r="AO17" i="34" s="1"/>
  <c r="R17" i="34"/>
  <c r="AL17" i="34" s="1"/>
  <c r="P17" i="34"/>
  <c r="AJ17" i="34" s="1"/>
  <c r="O17" i="34"/>
  <c r="AI17" i="34" s="1"/>
  <c r="F17" i="34"/>
  <c r="AH16" i="34"/>
  <c r="AG16" i="34"/>
  <c r="AF16" i="34"/>
  <c r="AE16" i="34"/>
  <c r="AD16" i="34"/>
  <c r="AB16" i="34"/>
  <c r="AA16" i="34"/>
  <c r="Z16" i="34"/>
  <c r="U16" i="34"/>
  <c r="AO16" i="34" s="1"/>
  <c r="R16" i="34"/>
  <c r="AL16" i="34" s="1"/>
  <c r="Q16" i="34"/>
  <c r="AK16" i="34" s="1"/>
  <c r="P16" i="34"/>
  <c r="AJ16" i="34" s="1"/>
  <c r="O16" i="34"/>
  <c r="AI16" i="34" s="1"/>
  <c r="F16" i="34"/>
  <c r="AH15" i="34"/>
  <c r="AG15" i="34"/>
  <c r="AF15" i="34"/>
  <c r="AE15" i="34"/>
  <c r="AD15" i="34"/>
  <c r="AB15" i="34"/>
  <c r="AA15" i="34"/>
  <c r="Z15" i="34"/>
  <c r="U15" i="34"/>
  <c r="AO15" i="34" s="1"/>
  <c r="R15" i="34"/>
  <c r="AL15" i="34" s="1"/>
  <c r="Q15" i="34"/>
  <c r="AK15" i="34" s="1"/>
  <c r="P15" i="34"/>
  <c r="AJ15" i="34" s="1"/>
  <c r="O15" i="34"/>
  <c r="AI15" i="34" s="1"/>
  <c r="F15" i="34"/>
  <c r="AH14" i="34"/>
  <c r="AG14" i="34"/>
  <c r="AF14" i="34"/>
  <c r="AE14" i="34"/>
  <c r="AD14" i="34"/>
  <c r="AB14" i="34"/>
  <c r="AA14" i="34"/>
  <c r="Z14" i="34"/>
  <c r="V14" i="34"/>
  <c r="U14" i="34"/>
  <c r="AO14" i="34" s="1"/>
  <c r="R14" i="34"/>
  <c r="AL14" i="34" s="1"/>
  <c r="Q14" i="34"/>
  <c r="P14" i="34"/>
  <c r="AJ14" i="34" s="1"/>
  <c r="O14" i="34"/>
  <c r="F14" i="34"/>
  <c r="L13" i="34"/>
  <c r="K13" i="34"/>
  <c r="N1" i="34" s="1"/>
  <c r="J13" i="34"/>
  <c r="M1" i="34" s="1"/>
  <c r="I13" i="34"/>
  <c r="H13" i="34"/>
  <c r="E13" i="34"/>
  <c r="O9" i="34"/>
  <c r="N9" i="34"/>
  <c r="M9" i="34"/>
  <c r="K9" i="34"/>
  <c r="J9" i="34"/>
  <c r="I9" i="34"/>
  <c r="F9" i="34"/>
  <c r="B9" i="34"/>
  <c r="M8" i="34"/>
  <c r="K8" i="34"/>
  <c r="J8" i="34"/>
  <c r="B8" i="34"/>
  <c r="Z7" i="34"/>
  <c r="O7" i="34"/>
  <c r="J7" i="34"/>
  <c r="G7" i="34"/>
  <c r="H7" i="34" s="1"/>
  <c r="B7" i="34"/>
  <c r="AE6" i="34"/>
  <c r="V6" i="34"/>
  <c r="N6" i="34"/>
  <c r="J6" i="34"/>
  <c r="I6" i="34"/>
  <c r="F6" i="34"/>
  <c r="B6" i="34"/>
  <c r="P6" i="34" s="1"/>
  <c r="Q5" i="34"/>
  <c r="O5" i="34"/>
  <c r="N5" i="34"/>
  <c r="M5" i="34"/>
  <c r="K5" i="34"/>
  <c r="J5" i="34"/>
  <c r="F5" i="34"/>
  <c r="B5" i="34"/>
  <c r="O4" i="34"/>
  <c r="M4" i="34"/>
  <c r="K4" i="34"/>
  <c r="J4" i="34"/>
  <c r="B4" i="34"/>
  <c r="O3" i="34"/>
  <c r="J3" i="34"/>
  <c r="G3" i="34"/>
  <c r="H3" i="34" s="1"/>
  <c r="B3" i="34"/>
  <c r="J2" i="34"/>
  <c r="B2" i="34"/>
  <c r="O1" i="34"/>
  <c r="L1" i="34"/>
  <c r="K1" i="34"/>
  <c r="W50" i="14"/>
  <c r="U50" i="14"/>
  <c r="T50" i="14"/>
  <c r="J50" i="14"/>
  <c r="I50" i="14"/>
  <c r="H50" i="14"/>
  <c r="G50" i="14"/>
  <c r="AH92" i="33"/>
  <c r="AG92" i="33"/>
  <c r="AF92" i="33"/>
  <c r="AE92" i="33"/>
  <c r="AD92" i="33"/>
  <c r="AB92" i="33"/>
  <c r="AA92" i="33"/>
  <c r="Z92" i="33"/>
  <c r="U92" i="33"/>
  <c r="AO92" i="33" s="1"/>
  <c r="R92" i="33"/>
  <c r="AL92" i="33" s="1"/>
  <c r="P92" i="33"/>
  <c r="O92" i="33"/>
  <c r="AI92" i="33" s="1"/>
  <c r="F92" i="33"/>
  <c r="AH91" i="33"/>
  <c r="AG91" i="33"/>
  <c r="AF91" i="33"/>
  <c r="AE91" i="33"/>
  <c r="AD91" i="33"/>
  <c r="AB91" i="33"/>
  <c r="AA91" i="33"/>
  <c r="Z91" i="33"/>
  <c r="U91" i="33"/>
  <c r="AO91" i="33" s="1"/>
  <c r="R91" i="33"/>
  <c r="AL91" i="33" s="1"/>
  <c r="P91" i="33"/>
  <c r="O91" i="33"/>
  <c r="AI91" i="33" s="1"/>
  <c r="F91" i="33"/>
  <c r="AI90" i="33"/>
  <c r="AH90" i="33"/>
  <c r="AG90" i="33"/>
  <c r="AF90" i="33"/>
  <c r="AE90" i="33"/>
  <c r="AD90" i="33"/>
  <c r="AB90" i="33"/>
  <c r="AA90" i="33"/>
  <c r="Z90" i="33"/>
  <c r="U90" i="33"/>
  <c r="AO90" i="33" s="1"/>
  <c r="R90" i="33"/>
  <c r="AL90" i="33" s="1"/>
  <c r="P90" i="33"/>
  <c r="O90" i="33"/>
  <c r="F90" i="33"/>
  <c r="AH89" i="33"/>
  <c r="AG89" i="33"/>
  <c r="AF89" i="33"/>
  <c r="AE89" i="33"/>
  <c r="AD89" i="33"/>
  <c r="AB89" i="33"/>
  <c r="AA89" i="33"/>
  <c r="Z89" i="33"/>
  <c r="V89" i="33"/>
  <c r="U89" i="33"/>
  <c r="AO89" i="33" s="1"/>
  <c r="R89" i="33"/>
  <c r="AL89" i="33" s="1"/>
  <c r="P89" i="33"/>
  <c r="O89" i="33"/>
  <c r="AI89" i="33" s="1"/>
  <c r="F89" i="33"/>
  <c r="AH88" i="33"/>
  <c r="AG88" i="33"/>
  <c r="AF88" i="33"/>
  <c r="AE88" i="33"/>
  <c r="AD88" i="33"/>
  <c r="AB88" i="33"/>
  <c r="AA88" i="33"/>
  <c r="Z88" i="33"/>
  <c r="U88" i="33"/>
  <c r="AO88" i="33" s="1"/>
  <c r="R88" i="33"/>
  <c r="AL88" i="33" s="1"/>
  <c r="P88" i="33"/>
  <c r="O88" i="33"/>
  <c r="AI88" i="33" s="1"/>
  <c r="F88" i="33"/>
  <c r="AH87" i="33"/>
  <c r="AG87" i="33"/>
  <c r="AF87" i="33"/>
  <c r="AE87" i="33"/>
  <c r="AD87" i="33"/>
  <c r="AB87" i="33"/>
  <c r="AA87" i="33"/>
  <c r="Z87" i="33"/>
  <c r="U87" i="33"/>
  <c r="AO87" i="33" s="1"/>
  <c r="R87" i="33"/>
  <c r="AL87" i="33" s="1"/>
  <c r="P87" i="33"/>
  <c r="O87" i="33"/>
  <c r="AI87" i="33" s="1"/>
  <c r="F87" i="33"/>
  <c r="AI86" i="33"/>
  <c r="AH86" i="33"/>
  <c r="AG86" i="33"/>
  <c r="AF86" i="33"/>
  <c r="AE86" i="33"/>
  <c r="AD86" i="33"/>
  <c r="AB86" i="33"/>
  <c r="AA86" i="33"/>
  <c r="Z86" i="33"/>
  <c r="U86" i="33"/>
  <c r="AO86" i="33" s="1"/>
  <c r="R86" i="33"/>
  <c r="AL86" i="33" s="1"/>
  <c r="P86" i="33"/>
  <c r="O86" i="33"/>
  <c r="F86" i="33"/>
  <c r="AI85" i="33"/>
  <c r="AH85" i="33"/>
  <c r="AG85" i="33"/>
  <c r="AF85" i="33"/>
  <c r="AE85" i="33"/>
  <c r="AD85" i="33"/>
  <c r="AB85" i="33"/>
  <c r="AA85" i="33"/>
  <c r="Z85" i="33"/>
  <c r="U85" i="33"/>
  <c r="AO85" i="33" s="1"/>
  <c r="R85" i="33"/>
  <c r="AL85" i="33" s="1"/>
  <c r="P85" i="33"/>
  <c r="O85" i="33"/>
  <c r="F85" i="33"/>
  <c r="AH84" i="33"/>
  <c r="AG84" i="33"/>
  <c r="AF84" i="33"/>
  <c r="AE84" i="33"/>
  <c r="AD84" i="33"/>
  <c r="AB84" i="33"/>
  <c r="AA84" i="33"/>
  <c r="Z84" i="33"/>
  <c r="U84" i="33"/>
  <c r="AO84" i="33" s="1"/>
  <c r="R84" i="33"/>
  <c r="AL84" i="33" s="1"/>
  <c r="P84" i="33"/>
  <c r="O84" i="33"/>
  <c r="AI84" i="33" s="1"/>
  <c r="F84" i="33"/>
  <c r="AH83" i="33"/>
  <c r="AG83" i="33"/>
  <c r="AF83" i="33"/>
  <c r="AE83" i="33"/>
  <c r="AD83" i="33"/>
  <c r="AB83" i="33"/>
  <c r="AA83" i="33"/>
  <c r="Z83" i="33"/>
  <c r="U83" i="33"/>
  <c r="AO83" i="33" s="1"/>
  <c r="R83" i="33"/>
  <c r="AL83" i="33" s="1"/>
  <c r="P83" i="33"/>
  <c r="O83" i="33"/>
  <c r="AI83" i="33" s="1"/>
  <c r="F83" i="33"/>
  <c r="AI82" i="33"/>
  <c r="AH82" i="33"/>
  <c r="AG82" i="33"/>
  <c r="AF82" i="33"/>
  <c r="AE82" i="33"/>
  <c r="AD82" i="33"/>
  <c r="AB82" i="33"/>
  <c r="AA82" i="33"/>
  <c r="Z82" i="33"/>
  <c r="U82" i="33"/>
  <c r="AO82" i="33" s="1"/>
  <c r="R82" i="33"/>
  <c r="AL82" i="33" s="1"/>
  <c r="P82" i="33"/>
  <c r="O82" i="33"/>
  <c r="F82" i="33"/>
  <c r="AH81" i="33"/>
  <c r="AG81" i="33"/>
  <c r="AF81" i="33"/>
  <c r="AE81" i="33"/>
  <c r="AD81" i="33"/>
  <c r="AB81" i="33"/>
  <c r="AA81" i="33"/>
  <c r="Z81" i="33"/>
  <c r="U81" i="33"/>
  <c r="AO81" i="33" s="1"/>
  <c r="R81" i="33"/>
  <c r="AL81" i="33" s="1"/>
  <c r="P81" i="33"/>
  <c r="O81" i="33"/>
  <c r="AI81" i="33" s="1"/>
  <c r="F81" i="33"/>
  <c r="AH80" i="33"/>
  <c r="AG80" i="33"/>
  <c r="AF80" i="33"/>
  <c r="AE80" i="33"/>
  <c r="AD80" i="33"/>
  <c r="AB80" i="33"/>
  <c r="AA80" i="33"/>
  <c r="Z80" i="33"/>
  <c r="U80" i="33"/>
  <c r="AO80" i="33" s="1"/>
  <c r="R80" i="33"/>
  <c r="AL80" i="33" s="1"/>
  <c r="P80" i="33"/>
  <c r="O80" i="33"/>
  <c r="AI80" i="33" s="1"/>
  <c r="F80" i="33"/>
  <c r="AH79" i="33"/>
  <c r="AG79" i="33"/>
  <c r="AF79" i="33"/>
  <c r="AE79" i="33"/>
  <c r="AD79" i="33"/>
  <c r="AB79" i="33"/>
  <c r="AA79" i="33"/>
  <c r="Z79" i="33"/>
  <c r="U79" i="33"/>
  <c r="AO79" i="33" s="1"/>
  <c r="R79" i="33"/>
  <c r="AL79" i="33" s="1"/>
  <c r="P79" i="33"/>
  <c r="O79" i="33"/>
  <c r="AI79" i="33" s="1"/>
  <c r="F79" i="33"/>
  <c r="AI78" i="33"/>
  <c r="AH78" i="33"/>
  <c r="AG78" i="33"/>
  <c r="AF78" i="33"/>
  <c r="AE78" i="33"/>
  <c r="AD78" i="33"/>
  <c r="AB78" i="33"/>
  <c r="AA78" i="33"/>
  <c r="Z78" i="33"/>
  <c r="U78" i="33"/>
  <c r="AO78" i="33" s="1"/>
  <c r="R78" i="33"/>
  <c r="AL78" i="33" s="1"/>
  <c r="P78" i="33"/>
  <c r="O78" i="33"/>
  <c r="F78" i="33"/>
  <c r="AI77" i="33"/>
  <c r="AH77" i="33"/>
  <c r="AG77" i="33"/>
  <c r="AF77" i="33"/>
  <c r="AE77" i="33"/>
  <c r="AD77" i="33"/>
  <c r="AB77" i="33"/>
  <c r="AA77" i="33"/>
  <c r="Z77" i="33"/>
  <c r="U77" i="33"/>
  <c r="AO77" i="33" s="1"/>
  <c r="R77" i="33"/>
  <c r="AL77" i="33" s="1"/>
  <c r="P77" i="33"/>
  <c r="O77" i="33"/>
  <c r="F77" i="33"/>
  <c r="AH76" i="33"/>
  <c r="AG76" i="33"/>
  <c r="AF76" i="33"/>
  <c r="AE76" i="33"/>
  <c r="AD76" i="33"/>
  <c r="AB76" i="33"/>
  <c r="AA76" i="33"/>
  <c r="Z76" i="33"/>
  <c r="U76" i="33"/>
  <c r="AO76" i="33" s="1"/>
  <c r="R76" i="33"/>
  <c r="AL76" i="33" s="1"/>
  <c r="P76" i="33"/>
  <c r="O76" i="33"/>
  <c r="AI76" i="33" s="1"/>
  <c r="F76" i="33"/>
  <c r="AH75" i="33"/>
  <c r="AG75" i="33"/>
  <c r="AF75" i="33"/>
  <c r="AE75" i="33"/>
  <c r="AD75" i="33"/>
  <c r="AB75" i="33"/>
  <c r="AA75" i="33"/>
  <c r="Z75" i="33"/>
  <c r="U75" i="33"/>
  <c r="AO75" i="33" s="1"/>
  <c r="R75" i="33"/>
  <c r="AL75" i="33" s="1"/>
  <c r="P75" i="33"/>
  <c r="O75" i="33"/>
  <c r="AI75" i="33" s="1"/>
  <c r="F75" i="33"/>
  <c r="AI74" i="33"/>
  <c r="AH74" i="33"/>
  <c r="AG74" i="33"/>
  <c r="AF74" i="33"/>
  <c r="AE74" i="33"/>
  <c r="AD74" i="33"/>
  <c r="AB74" i="33"/>
  <c r="AA74" i="33"/>
  <c r="Z74" i="33"/>
  <c r="U74" i="33"/>
  <c r="AO74" i="33" s="1"/>
  <c r="R74" i="33"/>
  <c r="AL74" i="33" s="1"/>
  <c r="P74" i="33"/>
  <c r="O74" i="33"/>
  <c r="F74" i="33"/>
  <c r="AH73" i="33"/>
  <c r="AG73" i="33"/>
  <c r="AF73" i="33"/>
  <c r="AE73" i="33"/>
  <c r="AD73" i="33"/>
  <c r="AB73" i="33"/>
  <c r="AA73" i="33"/>
  <c r="Z73" i="33"/>
  <c r="U73" i="33"/>
  <c r="AO73" i="33" s="1"/>
  <c r="R73" i="33"/>
  <c r="AL73" i="33" s="1"/>
  <c r="P73" i="33"/>
  <c r="O73" i="33"/>
  <c r="AI73" i="33" s="1"/>
  <c r="F73" i="33"/>
  <c r="AH72" i="33"/>
  <c r="AG72" i="33"/>
  <c r="AF72" i="33"/>
  <c r="AE72" i="33"/>
  <c r="AD72" i="33"/>
  <c r="AB72" i="33"/>
  <c r="AA72" i="33"/>
  <c r="Z72" i="33"/>
  <c r="U72" i="33"/>
  <c r="AO72" i="33" s="1"/>
  <c r="R72" i="33"/>
  <c r="AL72" i="33" s="1"/>
  <c r="P72" i="33"/>
  <c r="O72" i="33"/>
  <c r="AI72" i="33" s="1"/>
  <c r="F72" i="33"/>
  <c r="AH71" i="33"/>
  <c r="AG71" i="33"/>
  <c r="AF71" i="33"/>
  <c r="AE71" i="33"/>
  <c r="AD71" i="33"/>
  <c r="AB71" i="33"/>
  <c r="AA71" i="33"/>
  <c r="Z71" i="33"/>
  <c r="U71" i="33"/>
  <c r="AO71" i="33" s="1"/>
  <c r="R71" i="33"/>
  <c r="AL71" i="33" s="1"/>
  <c r="P71" i="33"/>
  <c r="O71" i="33"/>
  <c r="AI71" i="33" s="1"/>
  <c r="F71" i="33"/>
  <c r="AI70" i="33"/>
  <c r="AH70" i="33"/>
  <c r="AG70" i="33"/>
  <c r="AF70" i="33"/>
  <c r="AE70" i="33"/>
  <c r="AD70" i="33"/>
  <c r="AB70" i="33"/>
  <c r="AA70" i="33"/>
  <c r="Z70" i="33"/>
  <c r="U70" i="33"/>
  <c r="AO70" i="33" s="1"/>
  <c r="R70" i="33"/>
  <c r="AL70" i="33" s="1"/>
  <c r="P70" i="33"/>
  <c r="O70" i="33"/>
  <c r="F70" i="33"/>
  <c r="AI69" i="33"/>
  <c r="AH69" i="33"/>
  <c r="AG69" i="33"/>
  <c r="AF69" i="33"/>
  <c r="AE69" i="33"/>
  <c r="AD69" i="33"/>
  <c r="AB69" i="33"/>
  <c r="AA69" i="33"/>
  <c r="Z69" i="33"/>
  <c r="U69" i="33"/>
  <c r="AO69" i="33" s="1"/>
  <c r="R69" i="33"/>
  <c r="AL69" i="33" s="1"/>
  <c r="P69" i="33"/>
  <c r="O69" i="33"/>
  <c r="F69" i="33"/>
  <c r="AH68" i="33"/>
  <c r="AG68" i="33"/>
  <c r="AF68" i="33"/>
  <c r="AE68" i="33"/>
  <c r="AD68" i="33"/>
  <c r="AB68" i="33"/>
  <c r="AA68" i="33"/>
  <c r="Z68" i="33"/>
  <c r="U68" i="33"/>
  <c r="AO68" i="33" s="1"/>
  <c r="R68" i="33"/>
  <c r="AL68" i="33" s="1"/>
  <c r="P68" i="33"/>
  <c r="O68" i="33"/>
  <c r="AI68" i="33" s="1"/>
  <c r="F68" i="33"/>
  <c r="AH67" i="33"/>
  <c r="AG67" i="33"/>
  <c r="AF67" i="33"/>
  <c r="AE67" i="33"/>
  <c r="AD67" i="33"/>
  <c r="AB67" i="33"/>
  <c r="AA67" i="33"/>
  <c r="Z67" i="33"/>
  <c r="U67" i="33"/>
  <c r="AO67" i="33" s="1"/>
  <c r="R67" i="33"/>
  <c r="AL67" i="33" s="1"/>
  <c r="P67" i="33"/>
  <c r="O67" i="33"/>
  <c r="AI67" i="33" s="1"/>
  <c r="F67" i="33"/>
  <c r="AI66" i="33"/>
  <c r="AH66" i="33"/>
  <c r="AG66" i="33"/>
  <c r="AF66" i="33"/>
  <c r="AE66" i="33"/>
  <c r="AD66" i="33"/>
  <c r="AB66" i="33"/>
  <c r="AA66" i="33"/>
  <c r="Z66" i="33"/>
  <c r="U66" i="33"/>
  <c r="AO66" i="33" s="1"/>
  <c r="R66" i="33"/>
  <c r="AL66" i="33" s="1"/>
  <c r="P66" i="33"/>
  <c r="O66" i="33"/>
  <c r="F66" i="33"/>
  <c r="AH65" i="33"/>
  <c r="AG65" i="33"/>
  <c r="AF65" i="33"/>
  <c r="AE65" i="33"/>
  <c r="AD65" i="33"/>
  <c r="AB65" i="33"/>
  <c r="AA65" i="33"/>
  <c r="Z65" i="33"/>
  <c r="U65" i="33"/>
  <c r="AO65" i="33" s="1"/>
  <c r="R65" i="33"/>
  <c r="AL65" i="33" s="1"/>
  <c r="P65" i="33"/>
  <c r="O65" i="33"/>
  <c r="AI65" i="33" s="1"/>
  <c r="F65" i="33"/>
  <c r="AH64" i="33"/>
  <c r="AG64" i="33"/>
  <c r="AF64" i="33"/>
  <c r="AE64" i="33"/>
  <c r="AD64" i="33"/>
  <c r="AB64" i="33"/>
  <c r="AA64" i="33"/>
  <c r="Z64" i="33"/>
  <c r="U64" i="33"/>
  <c r="AO64" i="33" s="1"/>
  <c r="R64" i="33"/>
  <c r="AL64" i="33" s="1"/>
  <c r="P64" i="33"/>
  <c r="O64" i="33"/>
  <c r="AI64" i="33" s="1"/>
  <c r="F64" i="33"/>
  <c r="AH63" i="33"/>
  <c r="AG63" i="33"/>
  <c r="AF63" i="33"/>
  <c r="AE63" i="33"/>
  <c r="AD63" i="33"/>
  <c r="AB63" i="33"/>
  <c r="AA63" i="33"/>
  <c r="Z63" i="33"/>
  <c r="U63" i="33"/>
  <c r="AO63" i="33" s="1"/>
  <c r="R63" i="33"/>
  <c r="AL63" i="33" s="1"/>
  <c r="P63" i="33"/>
  <c r="O63" i="33"/>
  <c r="AI63" i="33" s="1"/>
  <c r="F63" i="33"/>
  <c r="AI62" i="33"/>
  <c r="AH62" i="33"/>
  <c r="AG62" i="33"/>
  <c r="AF62" i="33"/>
  <c r="AE62" i="33"/>
  <c r="AD62" i="33"/>
  <c r="AB62" i="33"/>
  <c r="AA62" i="33"/>
  <c r="Z62" i="33"/>
  <c r="U62" i="33"/>
  <c r="AO62" i="33" s="1"/>
  <c r="R62" i="33"/>
  <c r="AL62" i="33" s="1"/>
  <c r="P62" i="33"/>
  <c r="O62" i="33"/>
  <c r="F62" i="33"/>
  <c r="AI61" i="33"/>
  <c r="AH61" i="33"/>
  <c r="AG61" i="33"/>
  <c r="AF61" i="33"/>
  <c r="AE61" i="33"/>
  <c r="AD61" i="33"/>
  <c r="AB61" i="33"/>
  <c r="AA61" i="33"/>
  <c r="Z61" i="33"/>
  <c r="U61" i="33"/>
  <c r="AO61" i="33" s="1"/>
  <c r="R61" i="33"/>
  <c r="AL61" i="33" s="1"/>
  <c r="P61" i="33"/>
  <c r="O61" i="33"/>
  <c r="F61" i="33"/>
  <c r="AH60" i="33"/>
  <c r="AG60" i="33"/>
  <c r="AF60" i="33"/>
  <c r="AE60" i="33"/>
  <c r="AD60" i="33"/>
  <c r="AB60" i="33"/>
  <c r="AA60" i="33"/>
  <c r="Z60" i="33"/>
  <c r="U60" i="33"/>
  <c r="AO60" i="33" s="1"/>
  <c r="R60" i="33"/>
  <c r="AL60" i="33" s="1"/>
  <c r="P60" i="33"/>
  <c r="O60" i="33"/>
  <c r="AI60" i="33" s="1"/>
  <c r="F60" i="33"/>
  <c r="AH59" i="33"/>
  <c r="AG59" i="33"/>
  <c r="AF59" i="33"/>
  <c r="AE59" i="33"/>
  <c r="AD59" i="33"/>
  <c r="AB59" i="33"/>
  <c r="AA59" i="33"/>
  <c r="Z59" i="33"/>
  <c r="U59" i="33"/>
  <c r="AO59" i="33" s="1"/>
  <c r="R59" i="33"/>
  <c r="AL59" i="33" s="1"/>
  <c r="P59" i="33"/>
  <c r="AJ59" i="33" s="1"/>
  <c r="O59" i="33"/>
  <c r="AI59" i="33" s="1"/>
  <c r="F59" i="33"/>
  <c r="AH58" i="33"/>
  <c r="AG58" i="33"/>
  <c r="AF58" i="33"/>
  <c r="AE58" i="33"/>
  <c r="AD58" i="33"/>
  <c r="AB58" i="33"/>
  <c r="AA58" i="33"/>
  <c r="Z58" i="33"/>
  <c r="U58" i="33"/>
  <c r="AO58" i="33" s="1"/>
  <c r="R58" i="33"/>
  <c r="AL58" i="33" s="1"/>
  <c r="P58" i="33"/>
  <c r="AJ58" i="33" s="1"/>
  <c r="O58" i="33"/>
  <c r="AI58" i="33" s="1"/>
  <c r="F58" i="33"/>
  <c r="AH57" i="33"/>
  <c r="AG57" i="33"/>
  <c r="AF57" i="33"/>
  <c r="AE57" i="33"/>
  <c r="AD57" i="33"/>
  <c r="AB57" i="33"/>
  <c r="AA57" i="33"/>
  <c r="Z57" i="33"/>
  <c r="U57" i="33"/>
  <c r="AO57" i="33" s="1"/>
  <c r="R57" i="33"/>
  <c r="AL57" i="33" s="1"/>
  <c r="P57" i="33"/>
  <c r="AJ57" i="33" s="1"/>
  <c r="O57" i="33"/>
  <c r="AI57" i="33" s="1"/>
  <c r="F57" i="33"/>
  <c r="AH56" i="33"/>
  <c r="AG56" i="33"/>
  <c r="AF56" i="33"/>
  <c r="AE56" i="33"/>
  <c r="AD56" i="33"/>
  <c r="AB56" i="33"/>
  <c r="AA56" i="33"/>
  <c r="Z56" i="33"/>
  <c r="U56" i="33"/>
  <c r="AO56" i="33" s="1"/>
  <c r="R56" i="33"/>
  <c r="AL56" i="33" s="1"/>
  <c r="P56" i="33"/>
  <c r="AJ56" i="33" s="1"/>
  <c r="O56" i="33"/>
  <c r="F56" i="33"/>
  <c r="AO55" i="33"/>
  <c r="AH55" i="33"/>
  <c r="AG55" i="33"/>
  <c r="AF55" i="33"/>
  <c r="AE55" i="33"/>
  <c r="AD55" i="33"/>
  <c r="AB55" i="33"/>
  <c r="AA55" i="33"/>
  <c r="Z55" i="33"/>
  <c r="U55" i="33"/>
  <c r="R55" i="33"/>
  <c r="AL55" i="33" s="1"/>
  <c r="P55" i="33"/>
  <c r="O55" i="33"/>
  <c r="F55" i="33"/>
  <c r="AH54" i="33"/>
  <c r="AG54" i="33"/>
  <c r="AF54" i="33"/>
  <c r="AE54" i="33"/>
  <c r="AD54" i="33"/>
  <c r="AB54" i="33"/>
  <c r="AA54" i="33"/>
  <c r="Z54" i="33"/>
  <c r="U54" i="33"/>
  <c r="AO54" i="33" s="1"/>
  <c r="R54" i="33"/>
  <c r="AL54" i="33" s="1"/>
  <c r="Q54" i="33"/>
  <c r="AK54" i="33" s="1"/>
  <c r="P54" i="33"/>
  <c r="AJ54" i="33" s="1"/>
  <c r="O54" i="33"/>
  <c r="T54" i="33" s="1"/>
  <c r="AN54" i="33" s="1"/>
  <c r="F54" i="33"/>
  <c r="AH53" i="33"/>
  <c r="AG53" i="33"/>
  <c r="AF53" i="33"/>
  <c r="AE53" i="33"/>
  <c r="AD53" i="33"/>
  <c r="AB53" i="33"/>
  <c r="AA53" i="33"/>
  <c r="Z53" i="33"/>
  <c r="Z6" i="33" s="1"/>
  <c r="U53" i="33"/>
  <c r="AO53" i="33" s="1"/>
  <c r="R53" i="33"/>
  <c r="AL53" i="33" s="1"/>
  <c r="P53" i="33"/>
  <c r="AJ53" i="33" s="1"/>
  <c r="O53" i="33"/>
  <c r="T53" i="33" s="1"/>
  <c r="AN53" i="33" s="1"/>
  <c r="F53" i="33"/>
  <c r="AH52" i="33"/>
  <c r="AG52" i="33"/>
  <c r="AF52" i="33"/>
  <c r="AE52" i="33"/>
  <c r="AD52" i="33"/>
  <c r="AB52" i="33"/>
  <c r="AA52" i="33"/>
  <c r="Z52" i="33"/>
  <c r="U52" i="33"/>
  <c r="AO52" i="33" s="1"/>
  <c r="R52" i="33"/>
  <c r="AL52" i="33" s="1"/>
  <c r="Q52" i="33"/>
  <c r="AK52" i="33" s="1"/>
  <c r="P52" i="33"/>
  <c r="AJ52" i="33" s="1"/>
  <c r="O52" i="33"/>
  <c r="T52" i="33" s="1"/>
  <c r="AN52" i="33" s="1"/>
  <c r="F52" i="33"/>
  <c r="AH51" i="33"/>
  <c r="AG51" i="33"/>
  <c r="AF51" i="33"/>
  <c r="AE51" i="33"/>
  <c r="AD51" i="33"/>
  <c r="AB51" i="33"/>
  <c r="AA51" i="33"/>
  <c r="Z51" i="33"/>
  <c r="U51" i="33"/>
  <c r="AO51" i="33" s="1"/>
  <c r="R51" i="33"/>
  <c r="AL51" i="33" s="1"/>
  <c r="Q51" i="33"/>
  <c r="AK51" i="33" s="1"/>
  <c r="P51" i="33"/>
  <c r="AJ51" i="33" s="1"/>
  <c r="O51" i="33"/>
  <c r="AI51" i="33" s="1"/>
  <c r="F51" i="33"/>
  <c r="AH50" i="33"/>
  <c r="AG50" i="33"/>
  <c r="AF50" i="33"/>
  <c r="AE50" i="33"/>
  <c r="AD50" i="33"/>
  <c r="AB50" i="33"/>
  <c r="AA50" i="33"/>
  <c r="Z50" i="33"/>
  <c r="U50" i="33"/>
  <c r="AO50" i="33" s="1"/>
  <c r="R50" i="33"/>
  <c r="AL50" i="33" s="1"/>
  <c r="Q50" i="33"/>
  <c r="AK50" i="33" s="1"/>
  <c r="P50" i="33"/>
  <c r="S50" i="33" s="1"/>
  <c r="AM50" i="33" s="1"/>
  <c r="O50" i="33"/>
  <c r="AI50" i="33" s="1"/>
  <c r="F50" i="33"/>
  <c r="AH49" i="33"/>
  <c r="AG49" i="33"/>
  <c r="AF49" i="33"/>
  <c r="AE49" i="33"/>
  <c r="AD49" i="33"/>
  <c r="AB49" i="33"/>
  <c r="AA49" i="33"/>
  <c r="Z49" i="33"/>
  <c r="U49" i="33"/>
  <c r="AO49" i="33" s="1"/>
  <c r="R49" i="33"/>
  <c r="AL49" i="33" s="1"/>
  <c r="P49" i="33"/>
  <c r="O49" i="33"/>
  <c r="AI49" i="33" s="1"/>
  <c r="F49" i="33"/>
  <c r="AH48" i="33"/>
  <c r="AG48" i="33"/>
  <c r="AF48" i="33"/>
  <c r="AE48" i="33"/>
  <c r="AD48" i="33"/>
  <c r="AB48" i="33"/>
  <c r="AA48" i="33"/>
  <c r="Z48" i="33"/>
  <c r="U48" i="33"/>
  <c r="AO48" i="33" s="1"/>
  <c r="R48" i="33"/>
  <c r="AL48" i="33" s="1"/>
  <c r="P48" i="33"/>
  <c r="AJ48" i="33" s="1"/>
  <c r="O48" i="33"/>
  <c r="AI48" i="33" s="1"/>
  <c r="F48" i="33"/>
  <c r="AH47" i="33"/>
  <c r="AG47" i="33"/>
  <c r="AF47" i="33"/>
  <c r="AE47" i="33"/>
  <c r="AD47" i="33"/>
  <c r="AB47" i="33"/>
  <c r="AB9" i="33" s="1"/>
  <c r="AA47" i="33"/>
  <c r="Z47" i="33"/>
  <c r="U47" i="33"/>
  <c r="AO47" i="33" s="1"/>
  <c r="R47" i="33"/>
  <c r="AL47" i="33" s="1"/>
  <c r="P47" i="33"/>
  <c r="AJ47" i="33" s="1"/>
  <c r="O47" i="33"/>
  <c r="AI47" i="33" s="1"/>
  <c r="F47" i="33"/>
  <c r="AH46" i="33"/>
  <c r="AG46" i="33"/>
  <c r="AF46" i="33"/>
  <c r="AE46" i="33"/>
  <c r="AD46" i="33"/>
  <c r="AB46" i="33"/>
  <c r="AA46" i="33"/>
  <c r="Z46" i="33"/>
  <c r="U46" i="33"/>
  <c r="AO46" i="33" s="1"/>
  <c r="R46" i="33"/>
  <c r="AL46" i="33" s="1"/>
  <c r="P46" i="33"/>
  <c r="AJ46" i="33" s="1"/>
  <c r="O46" i="33"/>
  <c r="AI46" i="33" s="1"/>
  <c r="F46" i="33"/>
  <c r="AH45" i="33"/>
  <c r="AG45" i="33"/>
  <c r="AF45" i="33"/>
  <c r="AE45" i="33"/>
  <c r="AD45" i="33"/>
  <c r="AB45" i="33"/>
  <c r="AA45" i="33"/>
  <c r="Z45" i="33"/>
  <c r="U45" i="33"/>
  <c r="AO45" i="33" s="1"/>
  <c r="R45" i="33"/>
  <c r="AL45" i="33" s="1"/>
  <c r="P45" i="33"/>
  <c r="O45" i="33"/>
  <c r="AI45" i="33" s="1"/>
  <c r="F45" i="33"/>
  <c r="AH44" i="33"/>
  <c r="AG44" i="33"/>
  <c r="AF44" i="33"/>
  <c r="AE44" i="33"/>
  <c r="AD44" i="33"/>
  <c r="AB44" i="33"/>
  <c r="AA44" i="33"/>
  <c r="Z44" i="33"/>
  <c r="U44" i="33"/>
  <c r="AO44" i="33" s="1"/>
  <c r="R44" i="33"/>
  <c r="AL44" i="33" s="1"/>
  <c r="Q44" i="33"/>
  <c r="AK44" i="33" s="1"/>
  <c r="P44" i="33"/>
  <c r="AJ44" i="33" s="1"/>
  <c r="O44" i="33"/>
  <c r="AI44" i="33" s="1"/>
  <c r="F44" i="33"/>
  <c r="AL43" i="33"/>
  <c r="AJ43" i="33"/>
  <c r="AH43" i="33"/>
  <c r="AG43" i="33"/>
  <c r="AF43" i="33"/>
  <c r="AE43" i="33"/>
  <c r="AD43" i="33"/>
  <c r="AB43" i="33"/>
  <c r="AB7" i="33" s="1"/>
  <c r="AA43" i="33"/>
  <c r="AA7" i="33" s="1"/>
  <c r="Z43" i="33"/>
  <c r="U43" i="33"/>
  <c r="AO43" i="33" s="1"/>
  <c r="R43" i="33"/>
  <c r="P43" i="33"/>
  <c r="O43" i="33"/>
  <c r="AI43" i="33" s="1"/>
  <c r="F43" i="33"/>
  <c r="AL42" i="33"/>
  <c r="AH42" i="33"/>
  <c r="AG42" i="33"/>
  <c r="AF42" i="33"/>
  <c r="AE42" i="33"/>
  <c r="AD42" i="33"/>
  <c r="AB42" i="33"/>
  <c r="AA42" i="33"/>
  <c r="Z42" i="33"/>
  <c r="U42" i="33"/>
  <c r="AO42" i="33" s="1"/>
  <c r="R42" i="33"/>
  <c r="Q42" i="33"/>
  <c r="AK42" i="33" s="1"/>
  <c r="P42" i="33"/>
  <c r="AJ42" i="33" s="1"/>
  <c r="O42" i="33"/>
  <c r="AI42" i="33" s="1"/>
  <c r="F42" i="33"/>
  <c r="AH41" i="33"/>
  <c r="AG41" i="33"/>
  <c r="AF41" i="33"/>
  <c r="AE41" i="33"/>
  <c r="AD41" i="33"/>
  <c r="AB41" i="33"/>
  <c r="AA41" i="33"/>
  <c r="Z41" i="33"/>
  <c r="Z7" i="33" s="1"/>
  <c r="U41" i="33"/>
  <c r="AO41" i="33" s="1"/>
  <c r="R41" i="33"/>
  <c r="AL41" i="33" s="1"/>
  <c r="P41" i="33"/>
  <c r="AJ41" i="33" s="1"/>
  <c r="O41" i="33"/>
  <c r="AI41" i="33" s="1"/>
  <c r="AI7" i="33" s="1"/>
  <c r="F41" i="33"/>
  <c r="AH40" i="33"/>
  <c r="AG40" i="33"/>
  <c r="AF40" i="33"/>
  <c r="AE40" i="33"/>
  <c r="AD40" i="33"/>
  <c r="AB40" i="33"/>
  <c r="AA40" i="33"/>
  <c r="Z40" i="33"/>
  <c r="U40" i="33"/>
  <c r="AO40" i="33" s="1"/>
  <c r="R40" i="33"/>
  <c r="AL40" i="33" s="1"/>
  <c r="P40" i="33"/>
  <c r="AJ40" i="33" s="1"/>
  <c r="O40" i="33"/>
  <c r="AI40" i="33" s="1"/>
  <c r="F40" i="33"/>
  <c r="AH39" i="33"/>
  <c r="AG39" i="33"/>
  <c r="AF39" i="33"/>
  <c r="AE39" i="33"/>
  <c r="AD39" i="33"/>
  <c r="AB39" i="33"/>
  <c r="AA39" i="33"/>
  <c r="Z39" i="33"/>
  <c r="V39" i="33"/>
  <c r="U39" i="33"/>
  <c r="AO39" i="33" s="1"/>
  <c r="R39" i="33"/>
  <c r="AL39" i="33" s="1"/>
  <c r="Q39" i="33"/>
  <c r="AK39" i="33" s="1"/>
  <c r="P39" i="33"/>
  <c r="AJ39" i="33" s="1"/>
  <c r="O39" i="33"/>
  <c r="AI39" i="33" s="1"/>
  <c r="F39" i="33"/>
  <c r="AJ38" i="33"/>
  <c r="AH38" i="33"/>
  <c r="AG38" i="33"/>
  <c r="AF38" i="33"/>
  <c r="AE38" i="33"/>
  <c r="AD38" i="33"/>
  <c r="AB38" i="33"/>
  <c r="AA38" i="33"/>
  <c r="Z38" i="33"/>
  <c r="U38" i="33"/>
  <c r="AO38" i="33" s="1"/>
  <c r="R38" i="33"/>
  <c r="AL38" i="33" s="1"/>
  <c r="Q38" i="33"/>
  <c r="AK38" i="33" s="1"/>
  <c r="P38" i="33"/>
  <c r="O38" i="33"/>
  <c r="AI38" i="33" s="1"/>
  <c r="F38" i="33"/>
  <c r="AH37" i="33"/>
  <c r="AG37" i="33"/>
  <c r="AF37" i="33"/>
  <c r="AE37" i="33"/>
  <c r="AD37" i="33"/>
  <c r="AB37" i="33"/>
  <c r="AA37" i="33"/>
  <c r="Z37" i="33"/>
  <c r="U37" i="33"/>
  <c r="AO37" i="33" s="1"/>
  <c r="R37" i="33"/>
  <c r="AL37" i="33" s="1"/>
  <c r="P37" i="33"/>
  <c r="AJ37" i="33" s="1"/>
  <c r="O37" i="33"/>
  <c r="AI37" i="33" s="1"/>
  <c r="F37" i="33"/>
  <c r="AH36" i="33"/>
  <c r="AG36" i="33"/>
  <c r="AF36" i="33"/>
  <c r="AE36" i="33"/>
  <c r="AD36" i="33"/>
  <c r="AB36" i="33"/>
  <c r="AA36" i="33"/>
  <c r="Z36" i="33"/>
  <c r="V36" i="33"/>
  <c r="U36" i="33"/>
  <c r="AO36" i="33" s="1"/>
  <c r="R36" i="33"/>
  <c r="AL36" i="33" s="1"/>
  <c r="P36" i="33"/>
  <c r="O36" i="33"/>
  <c r="AI36" i="33" s="1"/>
  <c r="F36" i="33"/>
  <c r="AH35" i="33"/>
  <c r="AG35" i="33"/>
  <c r="AF35" i="33"/>
  <c r="AE35" i="33"/>
  <c r="AD35" i="33"/>
  <c r="AB35" i="33"/>
  <c r="AA35" i="33"/>
  <c r="Z35" i="33"/>
  <c r="U35" i="33"/>
  <c r="AO35" i="33" s="1"/>
  <c r="R35" i="33"/>
  <c r="AL35" i="33" s="1"/>
  <c r="Q35" i="33"/>
  <c r="AK35" i="33" s="1"/>
  <c r="P35" i="33"/>
  <c r="AJ35" i="33" s="1"/>
  <c r="O35" i="33"/>
  <c r="AI35" i="33" s="1"/>
  <c r="F35" i="33"/>
  <c r="AJ34" i="33"/>
  <c r="AH34" i="33"/>
  <c r="AG34" i="33"/>
  <c r="AF34" i="33"/>
  <c r="AE34" i="33"/>
  <c r="AD34" i="33"/>
  <c r="AB34" i="33"/>
  <c r="AA34" i="33"/>
  <c r="Z34" i="33"/>
  <c r="U34" i="33"/>
  <c r="AO34" i="33" s="1"/>
  <c r="R34" i="33"/>
  <c r="AL34" i="33" s="1"/>
  <c r="Q34" i="33"/>
  <c r="AK34" i="33" s="1"/>
  <c r="P34" i="33"/>
  <c r="O34" i="33"/>
  <c r="AI34" i="33" s="1"/>
  <c r="F34" i="33"/>
  <c r="AH33" i="33"/>
  <c r="AG33" i="33"/>
  <c r="AG6" i="33" s="1"/>
  <c r="AF33" i="33"/>
  <c r="AE33" i="33"/>
  <c r="AD33" i="33"/>
  <c r="AD6" i="33" s="1"/>
  <c r="AB33" i="33"/>
  <c r="AA33" i="33"/>
  <c r="Z33" i="33"/>
  <c r="U33" i="33"/>
  <c r="AO33" i="33" s="1"/>
  <c r="R33" i="33"/>
  <c r="AL33" i="33" s="1"/>
  <c r="Q33" i="33"/>
  <c r="AK33" i="33" s="1"/>
  <c r="P33" i="33"/>
  <c r="AJ33" i="33" s="1"/>
  <c r="O33" i="33"/>
  <c r="AI33" i="33" s="1"/>
  <c r="F33" i="33"/>
  <c r="AH32" i="33"/>
  <c r="AG32" i="33"/>
  <c r="AF32" i="33"/>
  <c r="AE32" i="33"/>
  <c r="AD32" i="33"/>
  <c r="AB32" i="33"/>
  <c r="AA32" i="33"/>
  <c r="Z32" i="33"/>
  <c r="U32" i="33"/>
  <c r="AO32" i="33" s="1"/>
  <c r="R32" i="33"/>
  <c r="AL32" i="33" s="1"/>
  <c r="Q32" i="33"/>
  <c r="AK32" i="33" s="1"/>
  <c r="P32" i="33"/>
  <c r="S32" i="33" s="1"/>
  <c r="AM32" i="33" s="1"/>
  <c r="O32" i="33"/>
  <c r="AI32" i="33" s="1"/>
  <c r="F32" i="33"/>
  <c r="AH31" i="33"/>
  <c r="AG31" i="33"/>
  <c r="AF31" i="33"/>
  <c r="AE31" i="33"/>
  <c r="AD31" i="33"/>
  <c r="AB31" i="33"/>
  <c r="AA31" i="33"/>
  <c r="Z31" i="33"/>
  <c r="U31" i="33"/>
  <c r="AO31" i="33" s="1"/>
  <c r="R31" i="33"/>
  <c r="AL31" i="33" s="1"/>
  <c r="P31" i="33"/>
  <c r="AJ31" i="33" s="1"/>
  <c r="O31" i="33"/>
  <c r="AI31" i="33" s="1"/>
  <c r="F31" i="33"/>
  <c r="AH30" i="33"/>
  <c r="AG30" i="33"/>
  <c r="AF30" i="33"/>
  <c r="AE30" i="33"/>
  <c r="AD30" i="33"/>
  <c r="AB30" i="33"/>
  <c r="AA30" i="33"/>
  <c r="Z30" i="33"/>
  <c r="V30" i="33"/>
  <c r="U30" i="33"/>
  <c r="AO30" i="33" s="1"/>
  <c r="R30" i="33"/>
  <c r="AL30" i="33" s="1"/>
  <c r="P30" i="33"/>
  <c r="O30" i="33"/>
  <c r="AI30" i="33" s="1"/>
  <c r="F30" i="33"/>
  <c r="AH29" i="33"/>
  <c r="AG29" i="33"/>
  <c r="AF29" i="33"/>
  <c r="AE29" i="33"/>
  <c r="AD29" i="33"/>
  <c r="AB29" i="33"/>
  <c r="AA29" i="33"/>
  <c r="Z29" i="33"/>
  <c r="V29" i="33"/>
  <c r="U29" i="33"/>
  <c r="AO29" i="33" s="1"/>
  <c r="R29" i="33"/>
  <c r="AL29" i="33" s="1"/>
  <c r="P29" i="33"/>
  <c r="AJ29" i="33" s="1"/>
  <c r="O29" i="33"/>
  <c r="AI29" i="33" s="1"/>
  <c r="F29" i="33"/>
  <c r="AH28" i="33"/>
  <c r="AG28" i="33"/>
  <c r="AF28" i="33"/>
  <c r="AE28" i="33"/>
  <c r="AD28" i="33"/>
  <c r="AB28" i="33"/>
  <c r="AB8" i="33" s="1"/>
  <c r="AA28" i="33"/>
  <c r="Z28" i="33"/>
  <c r="U28" i="33"/>
  <c r="AO28" i="33" s="1"/>
  <c r="R28" i="33"/>
  <c r="AL28" i="33" s="1"/>
  <c r="P28" i="33"/>
  <c r="AJ28" i="33" s="1"/>
  <c r="O28" i="33"/>
  <c r="AI28" i="33" s="1"/>
  <c r="F28" i="33"/>
  <c r="AH27" i="33"/>
  <c r="AG27" i="33"/>
  <c r="AF27" i="33"/>
  <c r="AE27" i="33"/>
  <c r="AE8" i="33" s="1"/>
  <c r="AD27" i="33"/>
  <c r="AB27" i="33"/>
  <c r="AA27" i="33"/>
  <c r="Z27" i="33"/>
  <c r="U27" i="33"/>
  <c r="AO27" i="33" s="1"/>
  <c r="R27" i="33"/>
  <c r="AL27" i="33" s="1"/>
  <c r="Q27" i="33"/>
  <c r="AK27" i="33" s="1"/>
  <c r="P27" i="33"/>
  <c r="AJ27" i="33" s="1"/>
  <c r="O27" i="33"/>
  <c r="AI27" i="33" s="1"/>
  <c r="F27" i="33"/>
  <c r="AH26" i="33"/>
  <c r="AG26" i="33"/>
  <c r="AF26" i="33"/>
  <c r="AE26" i="33"/>
  <c r="AD26" i="33"/>
  <c r="AB26" i="33"/>
  <c r="AA26" i="33"/>
  <c r="Z26" i="33"/>
  <c r="U26" i="33"/>
  <c r="AO26" i="33" s="1"/>
  <c r="R26" i="33"/>
  <c r="AL26" i="33" s="1"/>
  <c r="P26" i="33"/>
  <c r="AJ26" i="33" s="1"/>
  <c r="O26" i="33"/>
  <c r="AI26" i="33" s="1"/>
  <c r="F26" i="33"/>
  <c r="AH25" i="33"/>
  <c r="AG25" i="33"/>
  <c r="AF25" i="33"/>
  <c r="AE25" i="33"/>
  <c r="AD25" i="33"/>
  <c r="AB25" i="33"/>
  <c r="AA25" i="33"/>
  <c r="Z25" i="33"/>
  <c r="U25" i="33"/>
  <c r="AO25" i="33" s="1"/>
  <c r="R25" i="33"/>
  <c r="AL25" i="33" s="1"/>
  <c r="P25" i="33"/>
  <c r="AJ25" i="33" s="1"/>
  <c r="O25" i="33"/>
  <c r="AI25" i="33" s="1"/>
  <c r="F25" i="33"/>
  <c r="AH24" i="33"/>
  <c r="AG24" i="33"/>
  <c r="AF24" i="33"/>
  <c r="AE24" i="33"/>
  <c r="AD24" i="33"/>
  <c r="AB24" i="33"/>
  <c r="AA24" i="33"/>
  <c r="Z24" i="33"/>
  <c r="U24" i="33"/>
  <c r="AO24" i="33" s="1"/>
  <c r="R24" i="33"/>
  <c r="AL24" i="33" s="1"/>
  <c r="Q24" i="33"/>
  <c r="AK24" i="33" s="1"/>
  <c r="P24" i="33"/>
  <c r="AJ24" i="33" s="1"/>
  <c r="O24" i="33"/>
  <c r="AI24" i="33" s="1"/>
  <c r="F24" i="33"/>
  <c r="AH23" i="33"/>
  <c r="AG23" i="33"/>
  <c r="AG3" i="33" s="1"/>
  <c r="AF23" i="33"/>
  <c r="AE23" i="33"/>
  <c r="AE3" i="33" s="1"/>
  <c r="AD23" i="33"/>
  <c r="AB23" i="33"/>
  <c r="AB3" i="33" s="1"/>
  <c r="AA23" i="33"/>
  <c r="Z23" i="33"/>
  <c r="U23" i="33"/>
  <c r="AO23" i="33" s="1"/>
  <c r="R23" i="33"/>
  <c r="AL23" i="33" s="1"/>
  <c r="Q23" i="33"/>
  <c r="AK23" i="33" s="1"/>
  <c r="P23" i="33"/>
  <c r="AJ23" i="33" s="1"/>
  <c r="O23" i="33"/>
  <c r="AI23" i="33" s="1"/>
  <c r="F23" i="33"/>
  <c r="AH22" i="33"/>
  <c r="AG22" i="33"/>
  <c r="AF22" i="33"/>
  <c r="AE22" i="33"/>
  <c r="AD22" i="33"/>
  <c r="AB22" i="33"/>
  <c r="AA22" i="33"/>
  <c r="Z22" i="33"/>
  <c r="V22" i="33"/>
  <c r="U22" i="33"/>
  <c r="AO22" i="33" s="1"/>
  <c r="R22" i="33"/>
  <c r="AL22" i="33" s="1"/>
  <c r="Q22" i="33"/>
  <c r="AK22" i="33" s="1"/>
  <c r="P22" i="33"/>
  <c r="AJ22" i="33" s="1"/>
  <c r="O22" i="33"/>
  <c r="AI22" i="33" s="1"/>
  <c r="F22" i="33"/>
  <c r="AH21" i="33"/>
  <c r="AG21" i="33"/>
  <c r="AF21" i="33"/>
  <c r="AE21" i="33"/>
  <c r="AD21" i="33"/>
  <c r="AB21" i="33"/>
  <c r="AA21" i="33"/>
  <c r="Z21" i="33"/>
  <c r="U21" i="33"/>
  <c r="AO21" i="33" s="1"/>
  <c r="R21" i="33"/>
  <c r="AL21" i="33" s="1"/>
  <c r="P21" i="33"/>
  <c r="AJ21" i="33" s="1"/>
  <c r="O21" i="33"/>
  <c r="AI21" i="33" s="1"/>
  <c r="F21" i="33"/>
  <c r="AH20" i="33"/>
  <c r="AG20" i="33"/>
  <c r="AF20" i="33"/>
  <c r="AE20" i="33"/>
  <c r="AD20" i="33"/>
  <c r="AB20" i="33"/>
  <c r="AA20" i="33"/>
  <c r="Z20" i="33"/>
  <c r="G9" i="33" s="1"/>
  <c r="H9" i="33" s="1"/>
  <c r="U20" i="33"/>
  <c r="AO20" i="33" s="1"/>
  <c r="R20" i="33"/>
  <c r="AL20" i="33" s="1"/>
  <c r="P20" i="33"/>
  <c r="O20" i="33"/>
  <c r="AI20" i="33" s="1"/>
  <c r="F20" i="33"/>
  <c r="I9" i="33" s="1"/>
  <c r="AH19" i="33"/>
  <c r="AG19" i="33"/>
  <c r="AF19" i="33"/>
  <c r="AE19" i="33"/>
  <c r="AD19" i="33"/>
  <c r="AB19" i="33"/>
  <c r="AA19" i="33"/>
  <c r="Z19" i="33"/>
  <c r="G4" i="33" s="1"/>
  <c r="H4" i="33" s="1"/>
  <c r="U19" i="33"/>
  <c r="AO19" i="33" s="1"/>
  <c r="R19" i="33"/>
  <c r="AL19" i="33" s="1"/>
  <c r="Q19" i="33"/>
  <c r="AK19" i="33" s="1"/>
  <c r="P19" i="33"/>
  <c r="AJ19" i="33" s="1"/>
  <c r="O19" i="33"/>
  <c r="AI19" i="33" s="1"/>
  <c r="F19" i="33"/>
  <c r="AH18" i="33"/>
  <c r="AH2" i="33" s="1"/>
  <c r="AG18" i="33"/>
  <c r="AF18" i="33"/>
  <c r="AE18" i="33"/>
  <c r="AD18" i="33"/>
  <c r="AB18" i="33"/>
  <c r="AA18" i="33"/>
  <c r="Z18" i="33"/>
  <c r="U18" i="33"/>
  <c r="AO18" i="33" s="1"/>
  <c r="R18" i="33"/>
  <c r="AL18" i="33" s="1"/>
  <c r="P18" i="33"/>
  <c r="AJ18" i="33" s="1"/>
  <c r="O18" i="33"/>
  <c r="AI18" i="33" s="1"/>
  <c r="F18" i="33"/>
  <c r="AH17" i="33"/>
  <c r="AG17" i="33"/>
  <c r="AF17" i="33"/>
  <c r="AF4" i="33" s="1"/>
  <c r="AE17" i="33"/>
  <c r="AD17" i="33"/>
  <c r="AB17" i="33"/>
  <c r="AA17" i="33"/>
  <c r="Z17" i="33"/>
  <c r="U17" i="33"/>
  <c r="AO17" i="33" s="1"/>
  <c r="R17" i="33"/>
  <c r="AL17" i="33" s="1"/>
  <c r="P17" i="33"/>
  <c r="O17" i="33"/>
  <c r="AI17" i="33" s="1"/>
  <c r="F17" i="33"/>
  <c r="AH16" i="33"/>
  <c r="AG16" i="33"/>
  <c r="AF16" i="33"/>
  <c r="AE16" i="33"/>
  <c r="AD16" i="33"/>
  <c r="AB16" i="33"/>
  <c r="AA16" i="33"/>
  <c r="Z16" i="33"/>
  <c r="Z5" i="33" s="1"/>
  <c r="U16" i="33"/>
  <c r="AO16" i="33" s="1"/>
  <c r="R16" i="33"/>
  <c r="AL16" i="33" s="1"/>
  <c r="Q16" i="33"/>
  <c r="AK16" i="33" s="1"/>
  <c r="P16" i="33"/>
  <c r="O16" i="33"/>
  <c r="AI16" i="33" s="1"/>
  <c r="F16" i="33"/>
  <c r="AH15" i="33"/>
  <c r="AG15" i="33"/>
  <c r="AF15" i="33"/>
  <c r="AE15" i="33"/>
  <c r="AD15" i="33"/>
  <c r="AB15" i="33"/>
  <c r="AA15" i="33"/>
  <c r="Z15" i="33"/>
  <c r="U15" i="33"/>
  <c r="AO15" i="33" s="1"/>
  <c r="R15" i="33"/>
  <c r="AL15" i="33" s="1"/>
  <c r="Q15" i="33"/>
  <c r="AK15" i="33" s="1"/>
  <c r="P15" i="33"/>
  <c r="O15" i="33"/>
  <c r="AI15" i="33" s="1"/>
  <c r="F15" i="33"/>
  <c r="AH14" i="33"/>
  <c r="AG14" i="33"/>
  <c r="AF14" i="33"/>
  <c r="AE14" i="33"/>
  <c r="AD14" i="33"/>
  <c r="AB14" i="33"/>
  <c r="AA14" i="33"/>
  <c r="Z14" i="33"/>
  <c r="V14" i="33"/>
  <c r="U14" i="33"/>
  <c r="R14" i="33"/>
  <c r="AL14" i="33" s="1"/>
  <c r="Q14" i="33"/>
  <c r="P14" i="33"/>
  <c r="AJ14" i="33" s="1"/>
  <c r="O14" i="33"/>
  <c r="AI14" i="33" s="1"/>
  <c r="F14" i="33"/>
  <c r="L13" i="33"/>
  <c r="O1" i="33" s="1"/>
  <c r="K13" i="33"/>
  <c r="J13" i="33"/>
  <c r="M1" i="33" s="1"/>
  <c r="I13" i="33"/>
  <c r="L1" i="33" s="1"/>
  <c r="H13" i="33"/>
  <c r="E13" i="33"/>
  <c r="AG9" i="33"/>
  <c r="J9" i="33"/>
  <c r="B9" i="33"/>
  <c r="O9" i="33" s="1"/>
  <c r="AF8" i="33"/>
  <c r="S8" i="33"/>
  <c r="K8" i="33"/>
  <c r="J8" i="33"/>
  <c r="B8" i="33"/>
  <c r="AE7" i="33"/>
  <c r="J7" i="33"/>
  <c r="B7" i="33"/>
  <c r="AH6" i="33"/>
  <c r="V6" i="33"/>
  <c r="P6" i="33"/>
  <c r="O6" i="33"/>
  <c r="N6" i="33"/>
  <c r="M6" i="33"/>
  <c r="K6" i="33"/>
  <c r="J6" i="33"/>
  <c r="I6" i="33"/>
  <c r="F6" i="33"/>
  <c r="B6" i="33"/>
  <c r="O5" i="33"/>
  <c r="M5" i="33"/>
  <c r="K5" i="33"/>
  <c r="J5" i="33"/>
  <c r="B5" i="33"/>
  <c r="O4" i="33"/>
  <c r="M4" i="33"/>
  <c r="K4" i="33"/>
  <c r="J4" i="33"/>
  <c r="I4" i="33"/>
  <c r="B4" i="33"/>
  <c r="Z3" i="33"/>
  <c r="J3" i="33"/>
  <c r="G3" i="33"/>
  <c r="H3" i="33" s="1"/>
  <c r="B3" i="33"/>
  <c r="O2" i="33"/>
  <c r="N2" i="33"/>
  <c r="M2" i="33"/>
  <c r="K2" i="33"/>
  <c r="J2" i="33"/>
  <c r="I2" i="33"/>
  <c r="F2" i="33"/>
  <c r="B2" i="33"/>
  <c r="B10" i="33" s="1"/>
  <c r="N1" i="33"/>
  <c r="K1" i="33"/>
  <c r="W51" i="14"/>
  <c r="U51" i="14"/>
  <c r="T51" i="14"/>
  <c r="J51" i="14"/>
  <c r="I51" i="14"/>
  <c r="H51" i="14"/>
  <c r="G51" i="14"/>
  <c r="AH92" i="32"/>
  <c r="AG92" i="32"/>
  <c r="AF92" i="32"/>
  <c r="AE92" i="32"/>
  <c r="AD92" i="32"/>
  <c r="AB92" i="32"/>
  <c r="AA92" i="32"/>
  <c r="Z92" i="32"/>
  <c r="Z8" i="32" s="1"/>
  <c r="U92" i="32"/>
  <c r="AO92" i="32" s="1"/>
  <c r="R92" i="32"/>
  <c r="AL92" i="32" s="1"/>
  <c r="P92" i="32"/>
  <c r="AJ92" i="32" s="1"/>
  <c r="O92" i="32"/>
  <c r="AI92" i="32" s="1"/>
  <c r="F92" i="32"/>
  <c r="AI91" i="32"/>
  <c r="AH91" i="32"/>
  <c r="AH8" i="32" s="1"/>
  <c r="AG91" i="32"/>
  <c r="AF91" i="32"/>
  <c r="AE91" i="32"/>
  <c r="AD91" i="32"/>
  <c r="AB91" i="32"/>
  <c r="AA91" i="32"/>
  <c r="Z91" i="32"/>
  <c r="U91" i="32"/>
  <c r="AO91" i="32" s="1"/>
  <c r="R91" i="32"/>
  <c r="AL91" i="32" s="1"/>
  <c r="P91" i="32"/>
  <c r="AJ91" i="32" s="1"/>
  <c r="O91" i="32"/>
  <c r="F91" i="32"/>
  <c r="AH90" i="32"/>
  <c r="AG90" i="32"/>
  <c r="AF90" i="32"/>
  <c r="AE90" i="32"/>
  <c r="AD90" i="32"/>
  <c r="AB90" i="32"/>
  <c r="AA90" i="32"/>
  <c r="Z90" i="32"/>
  <c r="U90" i="32"/>
  <c r="AO90" i="32" s="1"/>
  <c r="R90" i="32"/>
  <c r="AL90" i="32" s="1"/>
  <c r="P90" i="32"/>
  <c r="AJ90" i="32" s="1"/>
  <c r="O90" i="32"/>
  <c r="AI90" i="32" s="1"/>
  <c r="F90" i="32"/>
  <c r="AI89" i="32"/>
  <c r="AH89" i="32"/>
  <c r="AG89" i="32"/>
  <c r="AF89" i="32"/>
  <c r="AE89" i="32"/>
  <c r="AD89" i="32"/>
  <c r="AB89" i="32"/>
  <c r="AA89" i="32"/>
  <c r="Z89" i="32"/>
  <c r="V89" i="32"/>
  <c r="U89" i="32"/>
  <c r="AO89" i="32" s="1"/>
  <c r="R89" i="32"/>
  <c r="AL89" i="32" s="1"/>
  <c r="P89" i="32"/>
  <c r="AJ89" i="32" s="1"/>
  <c r="O89" i="32"/>
  <c r="F89" i="32"/>
  <c r="AH88" i="32"/>
  <c r="AG88" i="32"/>
  <c r="AF88" i="32"/>
  <c r="AE88" i="32"/>
  <c r="AD88" i="32"/>
  <c r="AB88" i="32"/>
  <c r="AA88" i="32"/>
  <c r="Z88" i="32"/>
  <c r="U88" i="32"/>
  <c r="AO88" i="32" s="1"/>
  <c r="R88" i="32"/>
  <c r="AL88" i="32" s="1"/>
  <c r="P88" i="32"/>
  <c r="AJ88" i="32" s="1"/>
  <c r="O88" i="32"/>
  <c r="AI88" i="32" s="1"/>
  <c r="F88" i="32"/>
  <c r="AH87" i="32"/>
  <c r="AG87" i="32"/>
  <c r="AF87" i="32"/>
  <c r="AE87" i="32"/>
  <c r="AD87" i="32"/>
  <c r="AB87" i="32"/>
  <c r="AA87" i="32"/>
  <c r="Z87" i="32"/>
  <c r="U87" i="32"/>
  <c r="AO87" i="32" s="1"/>
  <c r="R87" i="32"/>
  <c r="AL87" i="32" s="1"/>
  <c r="P87" i="32"/>
  <c r="AJ87" i="32" s="1"/>
  <c r="O87" i="32"/>
  <c r="AI87" i="32" s="1"/>
  <c r="F87" i="32"/>
  <c r="AH86" i="32"/>
  <c r="AG86" i="32"/>
  <c r="AF86" i="32"/>
  <c r="AE86" i="32"/>
  <c r="AD86" i="32"/>
  <c r="AB86" i="32"/>
  <c r="AA86" i="32"/>
  <c r="Z86" i="32"/>
  <c r="U86" i="32"/>
  <c r="AO86" i="32" s="1"/>
  <c r="R86" i="32"/>
  <c r="AL86" i="32" s="1"/>
  <c r="P86" i="32"/>
  <c r="AJ86" i="32" s="1"/>
  <c r="O86" i="32"/>
  <c r="AI86" i="32" s="1"/>
  <c r="F86" i="32"/>
  <c r="AI85" i="32"/>
  <c r="AH85" i="32"/>
  <c r="AG85" i="32"/>
  <c r="AF85" i="32"/>
  <c r="AE85" i="32"/>
  <c r="AD85" i="32"/>
  <c r="AB85" i="32"/>
  <c r="AA85" i="32"/>
  <c r="Z85" i="32"/>
  <c r="U85" i="32"/>
  <c r="AO85" i="32" s="1"/>
  <c r="R85" i="32"/>
  <c r="AL85" i="32" s="1"/>
  <c r="P85" i="32"/>
  <c r="AJ85" i="32" s="1"/>
  <c r="O85" i="32"/>
  <c r="F85" i="32"/>
  <c r="AH84" i="32"/>
  <c r="AG84" i="32"/>
  <c r="AF84" i="32"/>
  <c r="AE84" i="32"/>
  <c r="AD84" i="32"/>
  <c r="AB84" i="32"/>
  <c r="AA84" i="32"/>
  <c r="Z84" i="32"/>
  <c r="U84" i="32"/>
  <c r="AO84" i="32" s="1"/>
  <c r="R84" i="32"/>
  <c r="AL84" i="32" s="1"/>
  <c r="P84" i="32"/>
  <c r="AJ84" i="32" s="1"/>
  <c r="O84" i="32"/>
  <c r="AI84" i="32" s="1"/>
  <c r="F84" i="32"/>
  <c r="AI83" i="32"/>
  <c r="AH83" i="32"/>
  <c r="AG83" i="32"/>
  <c r="AF83" i="32"/>
  <c r="AE83" i="32"/>
  <c r="AD83" i="32"/>
  <c r="AB83" i="32"/>
  <c r="AA83" i="32"/>
  <c r="Z83" i="32"/>
  <c r="U83" i="32"/>
  <c r="AO83" i="32" s="1"/>
  <c r="R83" i="32"/>
  <c r="AL83" i="32" s="1"/>
  <c r="P83" i="32"/>
  <c r="AJ83" i="32" s="1"/>
  <c r="O83" i="32"/>
  <c r="F83" i="32"/>
  <c r="I8" i="32" s="1"/>
  <c r="AH82" i="32"/>
  <c r="AG82" i="32"/>
  <c r="AF82" i="32"/>
  <c r="AE82" i="32"/>
  <c r="AD82" i="32"/>
  <c r="AB82" i="32"/>
  <c r="AA82" i="32"/>
  <c r="Z82" i="32"/>
  <c r="U82" i="32"/>
  <c r="AO82" i="32" s="1"/>
  <c r="R82" i="32"/>
  <c r="AL82" i="32" s="1"/>
  <c r="P82" i="32"/>
  <c r="AJ82" i="32" s="1"/>
  <c r="O82" i="32"/>
  <c r="AI82" i="32" s="1"/>
  <c r="F82" i="32"/>
  <c r="AI81" i="32"/>
  <c r="AH81" i="32"/>
  <c r="AG81" i="32"/>
  <c r="AF81" i="32"/>
  <c r="AE81" i="32"/>
  <c r="AD81" i="32"/>
  <c r="AB81" i="32"/>
  <c r="AA81" i="32"/>
  <c r="Z81" i="32"/>
  <c r="U81" i="32"/>
  <c r="AO81" i="32" s="1"/>
  <c r="R81" i="32"/>
  <c r="AL81" i="32" s="1"/>
  <c r="P81" i="32"/>
  <c r="AJ81" i="32" s="1"/>
  <c r="O81" i="32"/>
  <c r="F81" i="32"/>
  <c r="AH80" i="32"/>
  <c r="AG80" i="32"/>
  <c r="AF80" i="32"/>
  <c r="AE80" i="32"/>
  <c r="AD80" i="32"/>
  <c r="AB80" i="32"/>
  <c r="AA80" i="32"/>
  <c r="Z80" i="32"/>
  <c r="U80" i="32"/>
  <c r="AO80" i="32" s="1"/>
  <c r="R80" i="32"/>
  <c r="AL80" i="32" s="1"/>
  <c r="P80" i="32"/>
  <c r="AJ80" i="32" s="1"/>
  <c r="O80" i="32"/>
  <c r="AI80" i="32" s="1"/>
  <c r="F80" i="32"/>
  <c r="AH79" i="32"/>
  <c r="AG79" i="32"/>
  <c r="AF79" i="32"/>
  <c r="AE79" i="32"/>
  <c r="AD79" i="32"/>
  <c r="AD5" i="32" s="1"/>
  <c r="AB79" i="32"/>
  <c r="AA79" i="32"/>
  <c r="Z79" i="32"/>
  <c r="U79" i="32"/>
  <c r="AO79" i="32" s="1"/>
  <c r="R79" i="32"/>
  <c r="AL79" i="32" s="1"/>
  <c r="P79" i="32"/>
  <c r="AJ79" i="32" s="1"/>
  <c r="O79" i="32"/>
  <c r="AI79" i="32" s="1"/>
  <c r="F79" i="32"/>
  <c r="AH78" i="32"/>
  <c r="AG78" i="32"/>
  <c r="AF78" i="32"/>
  <c r="AE78" i="32"/>
  <c r="AD78" i="32"/>
  <c r="AB78" i="32"/>
  <c r="AA78" i="32"/>
  <c r="Z78" i="32"/>
  <c r="U78" i="32"/>
  <c r="AO78" i="32" s="1"/>
  <c r="R78" i="32"/>
  <c r="AL78" i="32" s="1"/>
  <c r="P78" i="32"/>
  <c r="AJ78" i="32" s="1"/>
  <c r="O78" i="32"/>
  <c r="AI78" i="32" s="1"/>
  <c r="F78" i="32"/>
  <c r="AI77" i="32"/>
  <c r="AH77" i="32"/>
  <c r="AG77" i="32"/>
  <c r="AF77" i="32"/>
  <c r="AE77" i="32"/>
  <c r="AD77" i="32"/>
  <c r="AB77" i="32"/>
  <c r="AA77" i="32"/>
  <c r="Z77" i="32"/>
  <c r="G4" i="32" s="1"/>
  <c r="H4" i="32" s="1"/>
  <c r="U77" i="32"/>
  <c r="AO77" i="32" s="1"/>
  <c r="R77" i="32"/>
  <c r="AL77" i="32" s="1"/>
  <c r="P77" i="32"/>
  <c r="AJ77" i="32" s="1"/>
  <c r="O77" i="32"/>
  <c r="F77" i="32"/>
  <c r="AH76" i="32"/>
  <c r="AG76" i="32"/>
  <c r="AF76" i="32"/>
  <c r="AE76" i="32"/>
  <c r="AD76" i="32"/>
  <c r="AB76" i="32"/>
  <c r="AA76" i="32"/>
  <c r="Z76" i="32"/>
  <c r="U76" i="32"/>
  <c r="AO76" i="32" s="1"/>
  <c r="R76" i="32"/>
  <c r="AL76" i="32" s="1"/>
  <c r="P76" i="32"/>
  <c r="AJ76" i="32" s="1"/>
  <c r="O76" i="32"/>
  <c r="AI76" i="32" s="1"/>
  <c r="F76" i="32"/>
  <c r="AI75" i="32"/>
  <c r="AH75" i="32"/>
  <c r="AG75" i="32"/>
  <c r="AF75" i="32"/>
  <c r="AE75" i="32"/>
  <c r="AD75" i="32"/>
  <c r="AB75" i="32"/>
  <c r="AA75" i="32"/>
  <c r="Z75" i="32"/>
  <c r="U75" i="32"/>
  <c r="AO75" i="32" s="1"/>
  <c r="R75" i="32"/>
  <c r="AL75" i="32" s="1"/>
  <c r="P75" i="32"/>
  <c r="AJ75" i="32" s="1"/>
  <c r="O75" i="32"/>
  <c r="F75" i="32"/>
  <c r="AH74" i="32"/>
  <c r="AG74" i="32"/>
  <c r="AF74" i="32"/>
  <c r="AE74" i="32"/>
  <c r="AD74" i="32"/>
  <c r="AD7" i="32" s="1"/>
  <c r="AB74" i="32"/>
  <c r="AA74" i="32"/>
  <c r="Z74" i="32"/>
  <c r="U74" i="32"/>
  <c r="AO74" i="32" s="1"/>
  <c r="R74" i="32"/>
  <c r="AL74" i="32" s="1"/>
  <c r="P74" i="32"/>
  <c r="AJ74" i="32" s="1"/>
  <c r="O74" i="32"/>
  <c r="AI74" i="32" s="1"/>
  <c r="F74" i="32"/>
  <c r="AI73" i="32"/>
  <c r="AH73" i="32"/>
  <c r="AG73" i="32"/>
  <c r="AF73" i="32"/>
  <c r="AE73" i="32"/>
  <c r="AD73" i="32"/>
  <c r="AB73" i="32"/>
  <c r="AA73" i="32"/>
  <c r="Z73" i="32"/>
  <c r="U73" i="32"/>
  <c r="AO73" i="32" s="1"/>
  <c r="R73" i="32"/>
  <c r="AL73" i="32" s="1"/>
  <c r="P73" i="32"/>
  <c r="AJ73" i="32" s="1"/>
  <c r="O73" i="32"/>
  <c r="F73" i="32"/>
  <c r="AH72" i="32"/>
  <c r="AG72" i="32"/>
  <c r="AF72" i="32"/>
  <c r="AE72" i="32"/>
  <c r="AD72" i="32"/>
  <c r="AB72" i="32"/>
  <c r="AA72" i="32"/>
  <c r="Z72" i="32"/>
  <c r="U72" i="32"/>
  <c r="AO72" i="32" s="1"/>
  <c r="R72" i="32"/>
  <c r="AL72" i="32" s="1"/>
  <c r="P72" i="32"/>
  <c r="AJ72" i="32" s="1"/>
  <c r="O72" i="32"/>
  <c r="AI72" i="32" s="1"/>
  <c r="F72" i="32"/>
  <c r="AH71" i="32"/>
  <c r="AG71" i="32"/>
  <c r="AG4" i="32" s="1"/>
  <c r="AF71" i="32"/>
  <c r="AE71" i="32"/>
  <c r="AD71" i="32"/>
  <c r="AB71" i="32"/>
  <c r="AA71" i="32"/>
  <c r="Z71" i="32"/>
  <c r="U71" i="32"/>
  <c r="AO71" i="32" s="1"/>
  <c r="R71" i="32"/>
  <c r="AL71" i="32" s="1"/>
  <c r="P71" i="32"/>
  <c r="AJ71" i="32" s="1"/>
  <c r="O71" i="32"/>
  <c r="AI71" i="32" s="1"/>
  <c r="F71" i="32"/>
  <c r="AH70" i="32"/>
  <c r="AG70" i="32"/>
  <c r="AF70" i="32"/>
  <c r="AE70" i="32"/>
  <c r="AD70" i="32"/>
  <c r="AB70" i="32"/>
  <c r="AA70" i="32"/>
  <c r="Z70" i="32"/>
  <c r="U70" i="32"/>
  <c r="AO70" i="32" s="1"/>
  <c r="R70" i="32"/>
  <c r="AL70" i="32" s="1"/>
  <c r="P70" i="32"/>
  <c r="AJ70" i="32" s="1"/>
  <c r="O70" i="32"/>
  <c r="AI70" i="32" s="1"/>
  <c r="F70" i="32"/>
  <c r="AI69" i="32"/>
  <c r="AH69" i="32"/>
  <c r="AG69" i="32"/>
  <c r="AF69" i="32"/>
  <c r="AE69" i="32"/>
  <c r="AD69" i="32"/>
  <c r="AD4" i="32" s="1"/>
  <c r="AB69" i="32"/>
  <c r="AA69" i="32"/>
  <c r="Z69" i="32"/>
  <c r="U69" i="32"/>
  <c r="AO69" i="32" s="1"/>
  <c r="R69" i="32"/>
  <c r="AL69" i="32" s="1"/>
  <c r="P69" i="32"/>
  <c r="AJ69" i="32" s="1"/>
  <c r="O69" i="32"/>
  <c r="F69" i="32"/>
  <c r="AH68" i="32"/>
  <c r="AG68" i="32"/>
  <c r="AF68" i="32"/>
  <c r="AE68" i="32"/>
  <c r="AD68" i="32"/>
  <c r="AB68" i="32"/>
  <c r="AA68" i="32"/>
  <c r="Z68" i="32"/>
  <c r="U68" i="32"/>
  <c r="AO68" i="32" s="1"/>
  <c r="R68" i="32"/>
  <c r="AL68" i="32" s="1"/>
  <c r="P68" i="32"/>
  <c r="AJ68" i="32" s="1"/>
  <c r="O68" i="32"/>
  <c r="AI68" i="32" s="1"/>
  <c r="F68" i="32"/>
  <c r="AI67" i="32"/>
  <c r="AH67" i="32"/>
  <c r="AG67" i="32"/>
  <c r="AF67" i="32"/>
  <c r="AE67" i="32"/>
  <c r="AD67" i="32"/>
  <c r="AB67" i="32"/>
  <c r="AA67" i="32"/>
  <c r="Z67" i="32"/>
  <c r="U67" i="32"/>
  <c r="AO67" i="32" s="1"/>
  <c r="R67" i="32"/>
  <c r="AL67" i="32" s="1"/>
  <c r="P67" i="32"/>
  <c r="AJ67" i="32" s="1"/>
  <c r="O67" i="32"/>
  <c r="F67" i="32"/>
  <c r="AH66" i="32"/>
  <c r="AG66" i="32"/>
  <c r="AF66" i="32"/>
  <c r="AE66" i="32"/>
  <c r="AD66" i="32"/>
  <c r="AB66" i="32"/>
  <c r="AA66" i="32"/>
  <c r="Z66" i="32"/>
  <c r="U66" i="32"/>
  <c r="AO66" i="32" s="1"/>
  <c r="R66" i="32"/>
  <c r="AL66" i="32" s="1"/>
  <c r="P66" i="32"/>
  <c r="AJ66" i="32" s="1"/>
  <c r="O66" i="32"/>
  <c r="AI66" i="32" s="1"/>
  <c r="F66" i="32"/>
  <c r="AH65" i="32"/>
  <c r="AG65" i="32"/>
  <c r="AF65" i="32"/>
  <c r="AE65" i="32"/>
  <c r="AD65" i="32"/>
  <c r="AB65" i="32"/>
  <c r="AA65" i="32"/>
  <c r="Z65" i="32"/>
  <c r="U65" i="32"/>
  <c r="AO65" i="32" s="1"/>
  <c r="R65" i="32"/>
  <c r="AL65" i="32" s="1"/>
  <c r="P65" i="32"/>
  <c r="AJ65" i="32" s="1"/>
  <c r="O65" i="32"/>
  <c r="AI65" i="32" s="1"/>
  <c r="F65" i="32"/>
  <c r="AH64" i="32"/>
  <c r="AG64" i="32"/>
  <c r="AF64" i="32"/>
  <c r="AE64" i="32"/>
  <c r="AD64" i="32"/>
  <c r="AB64" i="32"/>
  <c r="AA64" i="32"/>
  <c r="Z64" i="32"/>
  <c r="U64" i="32"/>
  <c r="AO64" i="32" s="1"/>
  <c r="R64" i="32"/>
  <c r="AL64" i="32" s="1"/>
  <c r="P64" i="32"/>
  <c r="AJ64" i="32" s="1"/>
  <c r="O64" i="32"/>
  <c r="AI64" i="32" s="1"/>
  <c r="F64" i="32"/>
  <c r="AH63" i="32"/>
  <c r="AG63" i="32"/>
  <c r="AF63" i="32"/>
  <c r="AE63" i="32"/>
  <c r="AD63" i="32"/>
  <c r="AB63" i="32"/>
  <c r="AA63" i="32"/>
  <c r="Z63" i="32"/>
  <c r="U63" i="32"/>
  <c r="AO63" i="32" s="1"/>
  <c r="R63" i="32"/>
  <c r="AL63" i="32" s="1"/>
  <c r="P63" i="32"/>
  <c r="AJ63" i="32" s="1"/>
  <c r="O63" i="32"/>
  <c r="AI63" i="32" s="1"/>
  <c r="F63" i="32"/>
  <c r="AH62" i="32"/>
  <c r="AG62" i="32"/>
  <c r="AF62" i="32"/>
  <c r="AE62" i="32"/>
  <c r="AD62" i="32"/>
  <c r="AB62" i="32"/>
  <c r="AA62" i="32"/>
  <c r="Z62" i="32"/>
  <c r="U62" i="32"/>
  <c r="AO62" i="32" s="1"/>
  <c r="R62" i="32"/>
  <c r="AL62" i="32" s="1"/>
  <c r="P62" i="32"/>
  <c r="AJ62" i="32" s="1"/>
  <c r="O62" i="32"/>
  <c r="AI62" i="32" s="1"/>
  <c r="F62" i="32"/>
  <c r="AI61" i="32"/>
  <c r="AH61" i="32"/>
  <c r="AG61" i="32"/>
  <c r="AF61" i="32"/>
  <c r="AF3" i="32" s="1"/>
  <c r="AE61" i="32"/>
  <c r="AD61" i="32"/>
  <c r="AB61" i="32"/>
  <c r="AA61" i="32"/>
  <c r="Z61" i="32"/>
  <c r="U61" i="32"/>
  <c r="AO61" i="32" s="1"/>
  <c r="R61" i="32"/>
  <c r="AL61" i="32" s="1"/>
  <c r="P61" i="32"/>
  <c r="AJ61" i="32" s="1"/>
  <c r="O61" i="32"/>
  <c r="F61" i="32"/>
  <c r="AH60" i="32"/>
  <c r="AG60" i="32"/>
  <c r="AF60" i="32"/>
  <c r="AE60" i="32"/>
  <c r="AD60" i="32"/>
  <c r="AB60" i="32"/>
  <c r="AA60" i="32"/>
  <c r="Z60" i="32"/>
  <c r="U60" i="32"/>
  <c r="AO60" i="32" s="1"/>
  <c r="R60" i="32"/>
  <c r="AL60" i="32" s="1"/>
  <c r="P60" i="32"/>
  <c r="AJ60" i="32" s="1"/>
  <c r="O60" i="32"/>
  <c r="AI60" i="32" s="1"/>
  <c r="F60" i="32"/>
  <c r="AI59" i="32"/>
  <c r="AH59" i="32"/>
  <c r="AG59" i="32"/>
  <c r="AF59" i="32"/>
  <c r="AE59" i="32"/>
  <c r="AD59" i="32"/>
  <c r="AB59" i="32"/>
  <c r="AA59" i="32"/>
  <c r="Z59" i="32"/>
  <c r="U59" i="32"/>
  <c r="AO59" i="32" s="1"/>
  <c r="R59" i="32"/>
  <c r="AL59" i="32" s="1"/>
  <c r="P59" i="32"/>
  <c r="AJ59" i="32" s="1"/>
  <c r="O59" i="32"/>
  <c r="F59" i="32"/>
  <c r="AH58" i="32"/>
  <c r="AG58" i="32"/>
  <c r="AF58" i="32"/>
  <c r="AE58" i="32"/>
  <c r="AD58" i="32"/>
  <c r="AB58" i="32"/>
  <c r="AA58" i="32"/>
  <c r="Z58" i="32"/>
  <c r="U58" i="32"/>
  <c r="AO58" i="32" s="1"/>
  <c r="R58" i="32"/>
  <c r="AL58" i="32" s="1"/>
  <c r="P58" i="32"/>
  <c r="AJ58" i="32" s="1"/>
  <c r="O58" i="32"/>
  <c r="AI58" i="32" s="1"/>
  <c r="F58" i="32"/>
  <c r="AH57" i="32"/>
  <c r="AG57" i="32"/>
  <c r="AF57" i="32"/>
  <c r="AE57" i="32"/>
  <c r="AD57" i="32"/>
  <c r="AB57" i="32"/>
  <c r="AA57" i="32"/>
  <c r="Z57" i="32"/>
  <c r="U57" i="32"/>
  <c r="AO57" i="32" s="1"/>
  <c r="R57" i="32"/>
  <c r="AL57" i="32" s="1"/>
  <c r="P57" i="32"/>
  <c r="AJ57" i="32" s="1"/>
  <c r="O57" i="32"/>
  <c r="AI57" i="32" s="1"/>
  <c r="F57" i="32"/>
  <c r="AH56" i="32"/>
  <c r="AG56" i="32"/>
  <c r="AF56" i="32"/>
  <c r="AE56" i="32"/>
  <c r="AD56" i="32"/>
  <c r="AB56" i="32"/>
  <c r="AA56" i="32"/>
  <c r="Z56" i="32"/>
  <c r="U56" i="32"/>
  <c r="AO56" i="32" s="1"/>
  <c r="R56" i="32"/>
  <c r="AL56" i="32" s="1"/>
  <c r="P56" i="32"/>
  <c r="AJ56" i="32" s="1"/>
  <c r="O56" i="32"/>
  <c r="AI56" i="32" s="1"/>
  <c r="F56" i="32"/>
  <c r="AH55" i="32"/>
  <c r="AG55" i="32"/>
  <c r="AF55" i="32"/>
  <c r="AE55" i="32"/>
  <c r="AD55" i="32"/>
  <c r="AB55" i="32"/>
  <c r="AA55" i="32"/>
  <c r="Z55" i="32"/>
  <c r="U55" i="32"/>
  <c r="AO55" i="32" s="1"/>
  <c r="R55" i="32"/>
  <c r="AL55" i="32" s="1"/>
  <c r="Q55" i="32"/>
  <c r="AK55" i="32" s="1"/>
  <c r="P55" i="32"/>
  <c r="AJ55" i="32" s="1"/>
  <c r="O55" i="32"/>
  <c r="T55" i="32" s="1"/>
  <c r="AN55" i="32" s="1"/>
  <c r="F55" i="32"/>
  <c r="AH54" i="32"/>
  <c r="AG54" i="32"/>
  <c r="AF54" i="32"/>
  <c r="AE54" i="32"/>
  <c r="AD54" i="32"/>
  <c r="AB54" i="32"/>
  <c r="AA54" i="32"/>
  <c r="AA9" i="32" s="1"/>
  <c r="Z54" i="32"/>
  <c r="U54" i="32"/>
  <c r="AO54" i="32" s="1"/>
  <c r="R54" i="32"/>
  <c r="AL54" i="32" s="1"/>
  <c r="P54" i="32"/>
  <c r="AJ54" i="32" s="1"/>
  <c r="O54" i="32"/>
  <c r="F54" i="32"/>
  <c r="AH53" i="32"/>
  <c r="AG53" i="32"/>
  <c r="AF53" i="32"/>
  <c r="AE53" i="32"/>
  <c r="AD53" i="32"/>
  <c r="AB53" i="32"/>
  <c r="AA53" i="32"/>
  <c r="Z53" i="32"/>
  <c r="U53" i="32"/>
  <c r="AO53" i="32" s="1"/>
  <c r="R53" i="32"/>
  <c r="AL53" i="32" s="1"/>
  <c r="P53" i="32"/>
  <c r="AJ53" i="32" s="1"/>
  <c r="O53" i="32"/>
  <c r="T53" i="32" s="1"/>
  <c r="AN53" i="32" s="1"/>
  <c r="F53" i="32"/>
  <c r="AL52" i="32"/>
  <c r="AH52" i="32"/>
  <c r="AG52" i="32"/>
  <c r="AF52" i="32"/>
  <c r="AE52" i="32"/>
  <c r="AD52" i="32"/>
  <c r="AB52" i="32"/>
  <c r="AA52" i="32"/>
  <c r="Z52" i="32"/>
  <c r="U52" i="32"/>
  <c r="AO52" i="32" s="1"/>
  <c r="R52" i="32"/>
  <c r="P52" i="32"/>
  <c r="AJ52" i="32" s="1"/>
  <c r="O52" i="32"/>
  <c r="F52" i="32"/>
  <c r="AH51" i="32"/>
  <c r="AG51" i="32"/>
  <c r="AF51" i="32"/>
  <c r="AE51" i="32"/>
  <c r="AE3" i="32" s="1"/>
  <c r="AD51" i="32"/>
  <c r="AB51" i="32"/>
  <c r="AB3" i="32" s="1"/>
  <c r="AA51" i="32"/>
  <c r="Z51" i="32"/>
  <c r="U51" i="32"/>
  <c r="AO51" i="32" s="1"/>
  <c r="R51" i="32"/>
  <c r="AL51" i="32" s="1"/>
  <c r="Q51" i="32"/>
  <c r="AK51" i="32" s="1"/>
  <c r="P51" i="32"/>
  <c r="AJ51" i="32" s="1"/>
  <c r="O51" i="32"/>
  <c r="AI51" i="32" s="1"/>
  <c r="F51" i="32"/>
  <c r="AH50" i="32"/>
  <c r="AG50" i="32"/>
  <c r="AF50" i="32"/>
  <c r="AE50" i="32"/>
  <c r="AD50" i="32"/>
  <c r="AD6" i="32" s="1"/>
  <c r="AB50" i="32"/>
  <c r="AB6" i="32" s="1"/>
  <c r="AA50" i="32"/>
  <c r="Z50" i="32"/>
  <c r="U50" i="32"/>
  <c r="AO50" i="32" s="1"/>
  <c r="R50" i="32"/>
  <c r="AL50" i="32" s="1"/>
  <c r="Q50" i="32"/>
  <c r="AK50" i="32" s="1"/>
  <c r="P50" i="32"/>
  <c r="AJ50" i="32" s="1"/>
  <c r="AJ6" i="32" s="1"/>
  <c r="O50" i="32"/>
  <c r="AI50" i="32" s="1"/>
  <c r="F50" i="32"/>
  <c r="AH49" i="32"/>
  <c r="AG49" i="32"/>
  <c r="AF49" i="32"/>
  <c r="AE49" i="32"/>
  <c r="AD49" i="32"/>
  <c r="AB49" i="32"/>
  <c r="AA49" i="32"/>
  <c r="Z49" i="32"/>
  <c r="U49" i="32"/>
  <c r="AO49" i="32" s="1"/>
  <c r="T49" i="32"/>
  <c r="AN49" i="32" s="1"/>
  <c r="R49" i="32"/>
  <c r="AL49" i="32" s="1"/>
  <c r="P49" i="32"/>
  <c r="AJ49" i="32" s="1"/>
  <c r="O49" i="32"/>
  <c r="AI49" i="32" s="1"/>
  <c r="F49" i="32"/>
  <c r="AH48" i="32"/>
  <c r="AG48" i="32"/>
  <c r="AF48" i="32"/>
  <c r="AE48" i="32"/>
  <c r="AD48" i="32"/>
  <c r="AB48" i="32"/>
  <c r="AA48" i="32"/>
  <c r="Z48" i="32"/>
  <c r="U48" i="32"/>
  <c r="AO48" i="32" s="1"/>
  <c r="T48" i="32"/>
  <c r="AN48" i="32" s="1"/>
  <c r="R48" i="32"/>
  <c r="AL48" i="32" s="1"/>
  <c r="P48" i="32"/>
  <c r="AJ48" i="32" s="1"/>
  <c r="O48" i="32"/>
  <c r="AI48" i="32" s="1"/>
  <c r="F48" i="32"/>
  <c r="AH47" i="32"/>
  <c r="AG47" i="32"/>
  <c r="AF47" i="32"/>
  <c r="AE47" i="32"/>
  <c r="AD47" i="32"/>
  <c r="AB47" i="32"/>
  <c r="AA47" i="32"/>
  <c r="Z47" i="32"/>
  <c r="U47" i="32"/>
  <c r="AO47" i="32" s="1"/>
  <c r="T47" i="32"/>
  <c r="AN47" i="32" s="1"/>
  <c r="R47" i="32"/>
  <c r="AL47" i="32" s="1"/>
  <c r="P47" i="32"/>
  <c r="AJ47" i="32" s="1"/>
  <c r="O47" i="32"/>
  <c r="AI47" i="32" s="1"/>
  <c r="F47" i="32"/>
  <c r="AO46" i="32"/>
  <c r="AH46" i="32"/>
  <c r="AG46" i="32"/>
  <c r="AF46" i="32"/>
  <c r="AE46" i="32"/>
  <c r="AD46" i="32"/>
  <c r="AB46" i="32"/>
  <c r="AA46" i="32"/>
  <c r="Z46" i="32"/>
  <c r="Z2" i="32" s="1"/>
  <c r="U46" i="32"/>
  <c r="T46" i="32"/>
  <c r="AN46" i="32" s="1"/>
  <c r="R46" i="32"/>
  <c r="AL46" i="32" s="1"/>
  <c r="Q46" i="32"/>
  <c r="AK46" i="32" s="1"/>
  <c r="P46" i="32"/>
  <c r="AJ46" i="32" s="1"/>
  <c r="O46" i="32"/>
  <c r="AI46" i="32" s="1"/>
  <c r="F46" i="32"/>
  <c r="AH45" i="32"/>
  <c r="AG45" i="32"/>
  <c r="AF45" i="32"/>
  <c r="AE45" i="32"/>
  <c r="AD45" i="32"/>
  <c r="AB45" i="32"/>
  <c r="AA45" i="32"/>
  <c r="Z45" i="32"/>
  <c r="G3" i="32" s="1"/>
  <c r="H3" i="32" s="1"/>
  <c r="U45" i="32"/>
  <c r="AO45" i="32" s="1"/>
  <c r="R45" i="32"/>
  <c r="AL45" i="32" s="1"/>
  <c r="P45" i="32"/>
  <c r="AJ45" i="32" s="1"/>
  <c r="O45" i="32"/>
  <c r="AI45" i="32" s="1"/>
  <c r="F45" i="32"/>
  <c r="AH44" i="32"/>
  <c r="AG44" i="32"/>
  <c r="AF44" i="32"/>
  <c r="AE44" i="32"/>
  <c r="AD44" i="32"/>
  <c r="AB44" i="32"/>
  <c r="AA44" i="32"/>
  <c r="Z44" i="32"/>
  <c r="U44" i="32"/>
  <c r="AO44" i="32" s="1"/>
  <c r="R44" i="32"/>
  <c r="AL44" i="32" s="1"/>
  <c r="P44" i="32"/>
  <c r="AJ44" i="32" s="1"/>
  <c r="O44" i="32"/>
  <c r="AI44" i="32" s="1"/>
  <c r="F44" i="32"/>
  <c r="AH43" i="32"/>
  <c r="AG43" i="32"/>
  <c r="AF43" i="32"/>
  <c r="AE43" i="32"/>
  <c r="AE7" i="32" s="1"/>
  <c r="AD43" i="32"/>
  <c r="AB43" i="32"/>
  <c r="AA43" i="32"/>
  <c r="AA7" i="32" s="1"/>
  <c r="Z43" i="32"/>
  <c r="U43" i="32"/>
  <c r="AO43" i="32" s="1"/>
  <c r="R43" i="32"/>
  <c r="AL43" i="32" s="1"/>
  <c r="P43" i="32"/>
  <c r="AJ43" i="32" s="1"/>
  <c r="O43" i="32"/>
  <c r="AI43" i="32" s="1"/>
  <c r="F43" i="32"/>
  <c r="AH42" i="32"/>
  <c r="AG42" i="32"/>
  <c r="AF42" i="32"/>
  <c r="AE42" i="32"/>
  <c r="AD42" i="32"/>
  <c r="AB42" i="32"/>
  <c r="AA42" i="32"/>
  <c r="Z42" i="32"/>
  <c r="U42" i="32"/>
  <c r="AO42" i="32" s="1"/>
  <c r="R42" i="32"/>
  <c r="AL42" i="32" s="1"/>
  <c r="P42" i="32"/>
  <c r="AJ42" i="32" s="1"/>
  <c r="O42" i="32"/>
  <c r="AI42" i="32" s="1"/>
  <c r="F42" i="32"/>
  <c r="AH41" i="32"/>
  <c r="AG41" i="32"/>
  <c r="AF41" i="32"/>
  <c r="AE41" i="32"/>
  <c r="AD41" i="32"/>
  <c r="AB41" i="32"/>
  <c r="AA41" i="32"/>
  <c r="Z41" i="32"/>
  <c r="Z7" i="32" s="1"/>
  <c r="U41" i="32"/>
  <c r="AO41" i="32" s="1"/>
  <c r="R41" i="32"/>
  <c r="AL41" i="32" s="1"/>
  <c r="P41" i="32"/>
  <c r="AJ41" i="32" s="1"/>
  <c r="O41" i="32"/>
  <c r="AI41" i="32" s="1"/>
  <c r="F41" i="32"/>
  <c r="I7" i="32" s="1"/>
  <c r="AH40" i="32"/>
  <c r="AG40" i="32"/>
  <c r="AF40" i="32"/>
  <c r="AE40" i="32"/>
  <c r="AD40" i="32"/>
  <c r="AB40" i="32"/>
  <c r="AA40" i="32"/>
  <c r="Z40" i="32"/>
  <c r="U40" i="32"/>
  <c r="AO40" i="32" s="1"/>
  <c r="R40" i="32"/>
  <c r="AL40" i="32" s="1"/>
  <c r="P40" i="32"/>
  <c r="AJ40" i="32" s="1"/>
  <c r="O40" i="32"/>
  <c r="AI40" i="32" s="1"/>
  <c r="F40" i="32"/>
  <c r="AH39" i="32"/>
  <c r="AG39" i="32"/>
  <c r="AF39" i="32"/>
  <c r="AE39" i="32"/>
  <c r="AD39" i="32"/>
  <c r="AB39" i="32"/>
  <c r="AA39" i="32"/>
  <c r="Z39" i="32"/>
  <c r="V39" i="32"/>
  <c r="U39" i="32"/>
  <c r="AO39" i="32" s="1"/>
  <c r="R39" i="32"/>
  <c r="AL39" i="32" s="1"/>
  <c r="P39" i="32"/>
  <c r="AJ39" i="32" s="1"/>
  <c r="O39" i="32"/>
  <c r="AI39" i="32" s="1"/>
  <c r="F39" i="32"/>
  <c r="AO38" i="32"/>
  <c r="AH38" i="32"/>
  <c r="AG38" i="32"/>
  <c r="AF38" i="32"/>
  <c r="AE38" i="32"/>
  <c r="AD38" i="32"/>
  <c r="AB38" i="32"/>
  <c r="AA38" i="32"/>
  <c r="Z38" i="32"/>
  <c r="U38" i="32"/>
  <c r="T38" i="32"/>
  <c r="AN38" i="32" s="1"/>
  <c r="R38" i="32"/>
  <c r="AL38" i="32" s="1"/>
  <c r="P38" i="32"/>
  <c r="AJ38" i="32" s="1"/>
  <c r="O38" i="32"/>
  <c r="AI38" i="32" s="1"/>
  <c r="F38" i="32"/>
  <c r="AH37" i="32"/>
  <c r="AG37" i="32"/>
  <c r="AF37" i="32"/>
  <c r="AE37" i="32"/>
  <c r="AD37" i="32"/>
  <c r="AB37" i="32"/>
  <c r="AB5" i="32" s="1"/>
  <c r="AA37" i="32"/>
  <c r="Z37" i="32"/>
  <c r="U37" i="32"/>
  <c r="AO37" i="32" s="1"/>
  <c r="T37" i="32"/>
  <c r="AN37" i="32" s="1"/>
  <c r="R37" i="32"/>
  <c r="AL37" i="32" s="1"/>
  <c r="P37" i="32"/>
  <c r="AJ37" i="32" s="1"/>
  <c r="O37" i="32"/>
  <c r="AI37" i="32" s="1"/>
  <c r="F37" i="32"/>
  <c r="AH36" i="32"/>
  <c r="AG36" i="32"/>
  <c r="AF36" i="32"/>
  <c r="AE36" i="32"/>
  <c r="AD36" i="32"/>
  <c r="AB36" i="32"/>
  <c r="AA36" i="32"/>
  <c r="Z36" i="32"/>
  <c r="V36" i="32"/>
  <c r="U36" i="32"/>
  <c r="AO36" i="32" s="1"/>
  <c r="T36" i="32"/>
  <c r="AN36" i="32" s="1"/>
  <c r="R36" i="32"/>
  <c r="AL36" i="32" s="1"/>
  <c r="P36" i="32"/>
  <c r="AJ36" i="32" s="1"/>
  <c r="O36" i="32"/>
  <c r="AI36" i="32" s="1"/>
  <c r="F36" i="32"/>
  <c r="AH35" i="32"/>
  <c r="AG35" i="32"/>
  <c r="AF35" i="32"/>
  <c r="AE35" i="32"/>
  <c r="AD35" i="32"/>
  <c r="AB35" i="32"/>
  <c r="AA35" i="32"/>
  <c r="Z35" i="32"/>
  <c r="G5" i="32" s="1"/>
  <c r="H5" i="32" s="1"/>
  <c r="U35" i="32"/>
  <c r="AO35" i="32" s="1"/>
  <c r="T35" i="32"/>
  <c r="AN35" i="32" s="1"/>
  <c r="R35" i="32"/>
  <c r="AL35" i="32" s="1"/>
  <c r="P35" i="32"/>
  <c r="AJ35" i="32" s="1"/>
  <c r="O35" i="32"/>
  <c r="AI35" i="32" s="1"/>
  <c r="F35" i="32"/>
  <c r="AH34" i="32"/>
  <c r="AG34" i="32"/>
  <c r="AF34" i="32"/>
  <c r="AE34" i="32"/>
  <c r="AD34" i="32"/>
  <c r="AB34" i="32"/>
  <c r="AA34" i="32"/>
  <c r="Z34" i="32"/>
  <c r="U34" i="32"/>
  <c r="AO34" i="32" s="1"/>
  <c r="T34" i="32"/>
  <c r="AN34" i="32" s="1"/>
  <c r="R34" i="32"/>
  <c r="AL34" i="32" s="1"/>
  <c r="P34" i="32"/>
  <c r="AJ34" i="32" s="1"/>
  <c r="O34" i="32"/>
  <c r="AI34" i="32" s="1"/>
  <c r="F34" i="32"/>
  <c r="AO33" i="32"/>
  <c r="AH33" i="32"/>
  <c r="AH6" i="32" s="1"/>
  <c r="AG33" i="32"/>
  <c r="AF33" i="32"/>
  <c r="AE33" i="32"/>
  <c r="AD33" i="32"/>
  <c r="AB33" i="32"/>
  <c r="AA33" i="32"/>
  <c r="AA6" i="32" s="1"/>
  <c r="Z33" i="32"/>
  <c r="U33" i="32"/>
  <c r="T33" i="32"/>
  <c r="AN33" i="32" s="1"/>
  <c r="R33" i="32"/>
  <c r="AL33" i="32" s="1"/>
  <c r="Q33" i="32"/>
  <c r="AK33" i="32" s="1"/>
  <c r="P33" i="32"/>
  <c r="AJ33" i="32" s="1"/>
  <c r="O33" i="32"/>
  <c r="AI33" i="32" s="1"/>
  <c r="F33" i="32"/>
  <c r="AH32" i="32"/>
  <c r="AG32" i="32"/>
  <c r="AF32" i="32"/>
  <c r="AE32" i="32"/>
  <c r="AD32" i="32"/>
  <c r="AB32" i="32"/>
  <c r="AA32" i="32"/>
  <c r="Z32" i="32"/>
  <c r="U32" i="32"/>
  <c r="AO32" i="32" s="1"/>
  <c r="T32" i="32"/>
  <c r="AN32" i="32" s="1"/>
  <c r="R32" i="32"/>
  <c r="AL32" i="32" s="1"/>
  <c r="Q32" i="32"/>
  <c r="AK32" i="32" s="1"/>
  <c r="P32" i="32"/>
  <c r="AJ32" i="32" s="1"/>
  <c r="O32" i="32"/>
  <c r="AI32" i="32" s="1"/>
  <c r="F32" i="32"/>
  <c r="AH31" i="32"/>
  <c r="AG31" i="32"/>
  <c r="AF31" i="32"/>
  <c r="AE31" i="32"/>
  <c r="AD31" i="32"/>
  <c r="AB31" i="32"/>
  <c r="AA31" i="32"/>
  <c r="Z31" i="32"/>
  <c r="U31" i="32"/>
  <c r="AO31" i="32" s="1"/>
  <c r="R31" i="32"/>
  <c r="AL31" i="32" s="1"/>
  <c r="P31" i="32"/>
  <c r="AJ31" i="32" s="1"/>
  <c r="O31" i="32"/>
  <c r="AI31" i="32" s="1"/>
  <c r="F31" i="32"/>
  <c r="AO30" i="32"/>
  <c r="AH30" i="32"/>
  <c r="AG30" i="32"/>
  <c r="AF30" i="32"/>
  <c r="AE30" i="32"/>
  <c r="AD30" i="32"/>
  <c r="AB30" i="32"/>
  <c r="AA30" i="32"/>
  <c r="Z30" i="32"/>
  <c r="V30" i="32"/>
  <c r="U30" i="32"/>
  <c r="T30" i="32"/>
  <c r="AN30" i="32" s="1"/>
  <c r="R30" i="32"/>
  <c r="AL30" i="32" s="1"/>
  <c r="Q30" i="32"/>
  <c r="AK30" i="32" s="1"/>
  <c r="P30" i="32"/>
  <c r="AJ30" i="32" s="1"/>
  <c r="O30" i="32"/>
  <c r="AI30" i="32" s="1"/>
  <c r="F30" i="32"/>
  <c r="AH29" i="32"/>
  <c r="AG29" i="32"/>
  <c r="AF29" i="32"/>
  <c r="AE29" i="32"/>
  <c r="AD29" i="32"/>
  <c r="AB29" i="32"/>
  <c r="AA29" i="32"/>
  <c r="Z29" i="32"/>
  <c r="V29" i="32"/>
  <c r="U29" i="32"/>
  <c r="AO29" i="32" s="1"/>
  <c r="T29" i="32"/>
  <c r="AN29" i="32" s="1"/>
  <c r="R29" i="32"/>
  <c r="AL29" i="32" s="1"/>
  <c r="Q29" i="32"/>
  <c r="AK29" i="32" s="1"/>
  <c r="P29" i="32"/>
  <c r="AJ29" i="32" s="1"/>
  <c r="O29" i="32"/>
  <c r="AI29" i="32" s="1"/>
  <c r="F29" i="32"/>
  <c r="AH28" i="32"/>
  <c r="AG28" i="32"/>
  <c r="AF28" i="32"/>
  <c r="AE28" i="32"/>
  <c r="AD28" i="32"/>
  <c r="AB28" i="32"/>
  <c r="AA28" i="32"/>
  <c r="Z28" i="32"/>
  <c r="U28" i="32"/>
  <c r="AO28" i="32" s="1"/>
  <c r="T28" i="32"/>
  <c r="AN28" i="32" s="1"/>
  <c r="R28" i="32"/>
  <c r="AL28" i="32" s="1"/>
  <c r="Q28" i="32"/>
  <c r="AK28" i="32" s="1"/>
  <c r="P28" i="32"/>
  <c r="AJ28" i="32" s="1"/>
  <c r="O28" i="32"/>
  <c r="AI28" i="32" s="1"/>
  <c r="F28" i="32"/>
  <c r="AH27" i="32"/>
  <c r="AG27" i="32"/>
  <c r="AF27" i="32"/>
  <c r="AE27" i="32"/>
  <c r="AD27" i="32"/>
  <c r="AB27" i="32"/>
  <c r="AA27" i="32"/>
  <c r="Z27" i="32"/>
  <c r="U27" i="32"/>
  <c r="T27" i="32"/>
  <c r="AN27" i="32" s="1"/>
  <c r="R27" i="32"/>
  <c r="AL27" i="32" s="1"/>
  <c r="Q27" i="32"/>
  <c r="AK27" i="32" s="1"/>
  <c r="P27" i="32"/>
  <c r="AJ27" i="32" s="1"/>
  <c r="O27" i="32"/>
  <c r="AI27" i="32" s="1"/>
  <c r="F27" i="32"/>
  <c r="AH26" i="32"/>
  <c r="AG26" i="32"/>
  <c r="AF26" i="32"/>
  <c r="AE26" i="32"/>
  <c r="AD26" i="32"/>
  <c r="AB26" i="32"/>
  <c r="AA26" i="32"/>
  <c r="Z26" i="32"/>
  <c r="U26" i="32"/>
  <c r="AO26" i="32" s="1"/>
  <c r="T26" i="32"/>
  <c r="AN26" i="32" s="1"/>
  <c r="R26" i="32"/>
  <c r="AL26" i="32" s="1"/>
  <c r="Q26" i="32"/>
  <c r="AK26" i="32" s="1"/>
  <c r="P26" i="32"/>
  <c r="AJ26" i="32" s="1"/>
  <c r="O26" i="32"/>
  <c r="AI26" i="32" s="1"/>
  <c r="F26" i="32"/>
  <c r="AH25" i="32"/>
  <c r="AG25" i="32"/>
  <c r="AF25" i="32"/>
  <c r="AE25" i="32"/>
  <c r="AD25" i="32"/>
  <c r="AB25" i="32"/>
  <c r="AA25" i="32"/>
  <c r="Z25" i="32"/>
  <c r="U25" i="32"/>
  <c r="AO25" i="32" s="1"/>
  <c r="R25" i="32"/>
  <c r="AL25" i="32" s="1"/>
  <c r="Q25" i="32"/>
  <c r="AK25" i="32" s="1"/>
  <c r="P25" i="32"/>
  <c r="AJ25" i="32" s="1"/>
  <c r="O25" i="32"/>
  <c r="AI25" i="32" s="1"/>
  <c r="F25" i="32"/>
  <c r="AN24" i="32"/>
  <c r="AH24" i="32"/>
  <c r="AG24" i="32"/>
  <c r="AF24" i="32"/>
  <c r="AE24" i="32"/>
  <c r="AD24" i="32"/>
  <c r="AB24" i="32"/>
  <c r="AA24" i="32"/>
  <c r="Z24" i="32"/>
  <c r="U24" i="32"/>
  <c r="AO24" i="32" s="1"/>
  <c r="T24" i="32"/>
  <c r="R24" i="32"/>
  <c r="AL24" i="32" s="1"/>
  <c r="Q24" i="32"/>
  <c r="AK24" i="32" s="1"/>
  <c r="P24" i="32"/>
  <c r="AJ24" i="32" s="1"/>
  <c r="O24" i="32"/>
  <c r="AI24" i="32" s="1"/>
  <c r="F24" i="32"/>
  <c r="AH23" i="32"/>
  <c r="AG23" i="32"/>
  <c r="AF23" i="32"/>
  <c r="AE23" i="32"/>
  <c r="AD23" i="32"/>
  <c r="AB23" i="32"/>
  <c r="AA23" i="32"/>
  <c r="Z23" i="32"/>
  <c r="Z3" i="32" s="1"/>
  <c r="U23" i="32"/>
  <c r="AO23" i="32" s="1"/>
  <c r="T23" i="32"/>
  <c r="AN23" i="32" s="1"/>
  <c r="R23" i="32"/>
  <c r="AL23" i="32" s="1"/>
  <c r="Q23" i="32"/>
  <c r="AK23" i="32" s="1"/>
  <c r="P23" i="32"/>
  <c r="AJ23" i="32" s="1"/>
  <c r="O23" i="32"/>
  <c r="AI23" i="32" s="1"/>
  <c r="F23" i="32"/>
  <c r="I3" i="32" s="1"/>
  <c r="AH22" i="32"/>
  <c r="AG22" i="32"/>
  <c r="AF22" i="32"/>
  <c r="AE22" i="32"/>
  <c r="AD22" i="32"/>
  <c r="AB22" i="32"/>
  <c r="AA22" i="32"/>
  <c r="Z22" i="32"/>
  <c r="V22" i="32"/>
  <c r="U22" i="32"/>
  <c r="AO22" i="32" s="1"/>
  <c r="R22" i="32"/>
  <c r="AL22" i="32" s="1"/>
  <c r="P22" i="32"/>
  <c r="AJ22" i="32" s="1"/>
  <c r="O22" i="32"/>
  <c r="AI22" i="32" s="1"/>
  <c r="F22" i="32"/>
  <c r="AH21" i="32"/>
  <c r="AG21" i="32"/>
  <c r="AF21" i="32"/>
  <c r="AE21" i="32"/>
  <c r="AD21" i="32"/>
  <c r="AB21" i="32"/>
  <c r="AA21" i="32"/>
  <c r="Z21" i="32"/>
  <c r="U21" i="32"/>
  <c r="AO21" i="32" s="1"/>
  <c r="R21" i="32"/>
  <c r="AL21" i="32" s="1"/>
  <c r="P21" i="32"/>
  <c r="AJ21" i="32" s="1"/>
  <c r="O21" i="32"/>
  <c r="AI21" i="32" s="1"/>
  <c r="F21" i="32"/>
  <c r="AK20" i="32"/>
  <c r="AH20" i="32"/>
  <c r="AG20" i="32"/>
  <c r="AF20" i="32"/>
  <c r="AE20" i="32"/>
  <c r="AD20" i="32"/>
  <c r="AB20" i="32"/>
  <c r="AA20" i="32"/>
  <c r="Z20" i="32"/>
  <c r="U20" i="32"/>
  <c r="AO20" i="32" s="1"/>
  <c r="T20" i="32"/>
  <c r="AN20" i="32" s="1"/>
  <c r="R20" i="32"/>
  <c r="AL20" i="32" s="1"/>
  <c r="Q20" i="32"/>
  <c r="P20" i="32"/>
  <c r="AJ20" i="32" s="1"/>
  <c r="O20" i="32"/>
  <c r="AI20" i="32" s="1"/>
  <c r="F20" i="32"/>
  <c r="AN19" i="32"/>
  <c r="AH19" i="32"/>
  <c r="AG19" i="32"/>
  <c r="AF19" i="32"/>
  <c r="AE19" i="32"/>
  <c r="AE4" i="32" s="1"/>
  <c r="AD19" i="32"/>
  <c r="AB19" i="32"/>
  <c r="AA19" i="32"/>
  <c r="Z19" i="32"/>
  <c r="U19" i="32"/>
  <c r="AO19" i="32" s="1"/>
  <c r="T19" i="32"/>
  <c r="R19" i="32"/>
  <c r="AL19" i="32" s="1"/>
  <c r="Q19" i="32"/>
  <c r="AK19" i="32" s="1"/>
  <c r="P19" i="32"/>
  <c r="AJ19" i="32" s="1"/>
  <c r="O19" i="32"/>
  <c r="AI19" i="32" s="1"/>
  <c r="F19" i="32"/>
  <c r="AH18" i="32"/>
  <c r="AG18" i="32"/>
  <c r="AF18" i="32"/>
  <c r="AE18" i="32"/>
  <c r="AE2" i="32" s="1"/>
  <c r="AD18" i="32"/>
  <c r="AB18" i="32"/>
  <c r="AA18" i="32"/>
  <c r="Z18" i="32"/>
  <c r="U18" i="32"/>
  <c r="AO18" i="32" s="1"/>
  <c r="R18" i="32"/>
  <c r="AL18" i="32" s="1"/>
  <c r="P18" i="32"/>
  <c r="AJ18" i="32" s="1"/>
  <c r="O18" i="32"/>
  <c r="AI18" i="32" s="1"/>
  <c r="F18" i="32"/>
  <c r="AH17" i="32"/>
  <c r="AG17" i="32"/>
  <c r="AF17" i="32"/>
  <c r="AE17" i="32"/>
  <c r="AD17" i="32"/>
  <c r="AB17" i="32"/>
  <c r="AB4" i="32" s="1"/>
  <c r="AA17" i="32"/>
  <c r="Z17" i="32"/>
  <c r="U17" i="32"/>
  <c r="AO17" i="32" s="1"/>
  <c r="R17" i="32"/>
  <c r="AL17" i="32" s="1"/>
  <c r="P17" i="32"/>
  <c r="AJ17" i="32" s="1"/>
  <c r="O17" i="32"/>
  <c r="AI17" i="32" s="1"/>
  <c r="F17" i="32"/>
  <c r="I4" i="32" s="1"/>
  <c r="AK16" i="32"/>
  <c r="AH16" i="32"/>
  <c r="AG16" i="32"/>
  <c r="AF16" i="32"/>
  <c r="AE16" i="32"/>
  <c r="AD16" i="32"/>
  <c r="AB16" i="32"/>
  <c r="AA16" i="32"/>
  <c r="Z16" i="32"/>
  <c r="U16" i="32"/>
  <c r="AO16" i="32" s="1"/>
  <c r="T16" i="32"/>
  <c r="AN16" i="32" s="1"/>
  <c r="R16" i="32"/>
  <c r="AL16" i="32" s="1"/>
  <c r="Q16" i="32"/>
  <c r="P16" i="32"/>
  <c r="AJ16" i="32" s="1"/>
  <c r="O16" i="32"/>
  <c r="AI16" i="32" s="1"/>
  <c r="F16" i="32"/>
  <c r="AH15" i="32"/>
  <c r="AG15" i="32"/>
  <c r="AF15" i="32"/>
  <c r="AE15" i="32"/>
  <c r="AD15" i="32"/>
  <c r="AB15" i="32"/>
  <c r="AA15" i="32"/>
  <c r="Z15" i="32"/>
  <c r="U15" i="32"/>
  <c r="AO15" i="32" s="1"/>
  <c r="R15" i="32"/>
  <c r="Q15" i="32"/>
  <c r="AK15" i="32" s="1"/>
  <c r="P15" i="32"/>
  <c r="AJ15" i="32" s="1"/>
  <c r="O15" i="32"/>
  <c r="AI15" i="32" s="1"/>
  <c r="F15" i="32"/>
  <c r="AH14" i="32"/>
  <c r="AG14" i="32"/>
  <c r="AF14" i="32"/>
  <c r="AE14" i="32"/>
  <c r="AD14" i="32"/>
  <c r="AB14" i="32"/>
  <c r="AA14" i="32"/>
  <c r="Z14" i="32"/>
  <c r="V14" i="32"/>
  <c r="U14" i="32"/>
  <c r="R14" i="32"/>
  <c r="AL14" i="32" s="1"/>
  <c r="P14" i="32"/>
  <c r="AJ14" i="32" s="1"/>
  <c r="O14" i="32"/>
  <c r="AI14" i="32" s="1"/>
  <c r="F14" i="32"/>
  <c r="L13" i="32"/>
  <c r="K13" i="32"/>
  <c r="J13" i="32"/>
  <c r="I13" i="32"/>
  <c r="H13" i="32"/>
  <c r="E13" i="32"/>
  <c r="AH9" i="32"/>
  <c r="O9" i="32"/>
  <c r="M9" i="32"/>
  <c r="J9" i="32"/>
  <c r="B9" i="32"/>
  <c r="AE8" i="32"/>
  <c r="AA8" i="32"/>
  <c r="O8" i="32"/>
  <c r="N8" i="32"/>
  <c r="J8" i="32"/>
  <c r="F8" i="32"/>
  <c r="B8" i="32"/>
  <c r="AL7" i="32"/>
  <c r="AF7" i="32"/>
  <c r="AB7" i="32"/>
  <c r="S7" i="32"/>
  <c r="K7" i="32"/>
  <c r="J7" i="32"/>
  <c r="G7" i="32"/>
  <c r="H7" i="32" s="1"/>
  <c r="B7" i="32"/>
  <c r="O7" i="32" s="1"/>
  <c r="AF6" i="32"/>
  <c r="AE6" i="32"/>
  <c r="Z6" i="32"/>
  <c r="M6" i="32"/>
  <c r="K6" i="32"/>
  <c r="J6" i="32"/>
  <c r="G6" i="32"/>
  <c r="H6" i="32" s="1"/>
  <c r="B6" i="32"/>
  <c r="O5" i="32"/>
  <c r="M5" i="32"/>
  <c r="J5" i="32"/>
  <c r="B5" i="32"/>
  <c r="V4" i="32"/>
  <c r="O4" i="32"/>
  <c r="N4" i="32"/>
  <c r="J4" i="32"/>
  <c r="F4" i="32"/>
  <c r="B4" i="32"/>
  <c r="AH3" i="32"/>
  <c r="AD3" i="32"/>
  <c r="N3" i="32"/>
  <c r="K3" i="32"/>
  <c r="J3" i="32"/>
  <c r="F3" i="32"/>
  <c r="B3" i="32"/>
  <c r="O3" i="32" s="1"/>
  <c r="M2" i="32"/>
  <c r="K2" i="32"/>
  <c r="J2" i="32"/>
  <c r="B2" i="32"/>
  <c r="O1" i="32"/>
  <c r="N1" i="32"/>
  <c r="M1" i="32"/>
  <c r="L1" i="32"/>
  <c r="K1" i="32"/>
  <c r="W52" i="14"/>
  <c r="U52" i="14"/>
  <c r="T52" i="14"/>
  <c r="J52" i="14"/>
  <c r="I52" i="14"/>
  <c r="H52" i="14"/>
  <c r="G52" i="14"/>
  <c r="AH92" i="31"/>
  <c r="AG92" i="31"/>
  <c r="AF92" i="31"/>
  <c r="AE92" i="31"/>
  <c r="AD92" i="31"/>
  <c r="AB92" i="31"/>
  <c r="AA92" i="31"/>
  <c r="Z92" i="31"/>
  <c r="U92" i="31"/>
  <c r="AO92" i="31" s="1"/>
  <c r="R92" i="31"/>
  <c r="AL92" i="31" s="1"/>
  <c r="P92" i="31"/>
  <c r="AJ92" i="31" s="1"/>
  <c r="O92" i="31"/>
  <c r="T92" i="31" s="1"/>
  <c r="AN92" i="31" s="1"/>
  <c r="F92" i="31"/>
  <c r="AH91" i="31"/>
  <c r="AG91" i="31"/>
  <c r="AG8" i="31" s="1"/>
  <c r="AF91" i="31"/>
  <c r="AE91" i="31"/>
  <c r="AD91" i="31"/>
  <c r="AB91" i="31"/>
  <c r="AA91" i="31"/>
  <c r="Z91" i="31"/>
  <c r="U91" i="31"/>
  <c r="AO91" i="31" s="1"/>
  <c r="R91" i="31"/>
  <c r="AL91" i="31" s="1"/>
  <c r="P91" i="31"/>
  <c r="AJ91" i="31" s="1"/>
  <c r="O91" i="31"/>
  <c r="AI91" i="31" s="1"/>
  <c r="F91" i="31"/>
  <c r="AH90" i="31"/>
  <c r="AG90" i="31"/>
  <c r="AF90" i="31"/>
  <c r="AE90" i="31"/>
  <c r="AD90" i="31"/>
  <c r="AB90" i="31"/>
  <c r="AA90" i="31"/>
  <c r="Z90" i="31"/>
  <c r="U90" i="31"/>
  <c r="AO90" i="31" s="1"/>
  <c r="R90" i="31"/>
  <c r="AL90" i="31" s="1"/>
  <c r="P90" i="31"/>
  <c r="AJ90" i="31" s="1"/>
  <c r="O90" i="31"/>
  <c r="AI90" i="31" s="1"/>
  <c r="F90" i="31"/>
  <c r="AH89" i="31"/>
  <c r="AG89" i="31"/>
  <c r="AF89" i="31"/>
  <c r="AE89" i="31"/>
  <c r="AD89" i="31"/>
  <c r="AB89" i="31"/>
  <c r="AA89" i="31"/>
  <c r="Z89" i="31"/>
  <c r="V89" i="31"/>
  <c r="U89" i="31"/>
  <c r="AO89" i="31" s="1"/>
  <c r="R89" i="31"/>
  <c r="AL89" i="31" s="1"/>
  <c r="P89" i="31"/>
  <c r="AJ89" i="31" s="1"/>
  <c r="O89" i="31"/>
  <c r="AI89" i="31" s="1"/>
  <c r="F89" i="31"/>
  <c r="AH88" i="31"/>
  <c r="AG88" i="31"/>
  <c r="AF88" i="31"/>
  <c r="AE88" i="31"/>
  <c r="AD88" i="31"/>
  <c r="AB88" i="31"/>
  <c r="AA88" i="31"/>
  <c r="Z88" i="31"/>
  <c r="U88" i="31"/>
  <c r="AO88" i="31" s="1"/>
  <c r="R88" i="31"/>
  <c r="AL88" i="31" s="1"/>
  <c r="P88" i="31"/>
  <c r="AJ88" i="31" s="1"/>
  <c r="O88" i="31"/>
  <c r="AI88" i="31" s="1"/>
  <c r="F88" i="31"/>
  <c r="AH87" i="31"/>
  <c r="AG87" i="31"/>
  <c r="AF87" i="31"/>
  <c r="AE87" i="31"/>
  <c r="AD87" i="31"/>
  <c r="AB87" i="31"/>
  <c r="AA87" i="31"/>
  <c r="Z87" i="31"/>
  <c r="U87" i="31"/>
  <c r="AO87" i="31" s="1"/>
  <c r="R87" i="31"/>
  <c r="AL87" i="31" s="1"/>
  <c r="P87" i="31"/>
  <c r="AJ87" i="31" s="1"/>
  <c r="O87" i="31"/>
  <c r="AI87" i="31" s="1"/>
  <c r="F87" i="31"/>
  <c r="AH86" i="31"/>
  <c r="AG86" i="31"/>
  <c r="AF86" i="31"/>
  <c r="AE86" i="31"/>
  <c r="AD86" i="31"/>
  <c r="AB86" i="31"/>
  <c r="AA86" i="31"/>
  <c r="Z86" i="31"/>
  <c r="U86" i="31"/>
  <c r="AO86" i="31" s="1"/>
  <c r="R86" i="31"/>
  <c r="AL86" i="31" s="1"/>
  <c r="P86" i="31"/>
  <c r="AJ86" i="31" s="1"/>
  <c r="O86" i="31"/>
  <c r="T86" i="31" s="1"/>
  <c r="AN86" i="31" s="1"/>
  <c r="F86" i="31"/>
  <c r="AH85" i="31"/>
  <c r="AG85" i="31"/>
  <c r="AF85" i="31"/>
  <c r="AE85" i="31"/>
  <c r="AD85" i="31"/>
  <c r="AB85" i="31"/>
  <c r="AA85" i="31"/>
  <c r="Z85" i="31"/>
  <c r="U85" i="31"/>
  <c r="AO85" i="31" s="1"/>
  <c r="R85" i="31"/>
  <c r="AL85" i="31" s="1"/>
  <c r="P85" i="31"/>
  <c r="AJ85" i="31" s="1"/>
  <c r="O85" i="31"/>
  <c r="T85" i="31" s="1"/>
  <c r="AN85" i="31" s="1"/>
  <c r="F85" i="31"/>
  <c r="AH84" i="31"/>
  <c r="AG84" i="31"/>
  <c r="AF84" i="31"/>
  <c r="AE84" i="31"/>
  <c r="AD84" i="31"/>
  <c r="AB84" i="31"/>
  <c r="AA84" i="31"/>
  <c r="Z84" i="31"/>
  <c r="U84" i="31"/>
  <c r="AO84" i="31" s="1"/>
  <c r="R84" i="31"/>
  <c r="AL84" i="31" s="1"/>
  <c r="Q84" i="31"/>
  <c r="AK84" i="31" s="1"/>
  <c r="P84" i="31"/>
  <c r="AJ84" i="31" s="1"/>
  <c r="O84" i="31"/>
  <c r="T84" i="31" s="1"/>
  <c r="AN84" i="31" s="1"/>
  <c r="F84" i="31"/>
  <c r="AH83" i="31"/>
  <c r="AG83" i="31"/>
  <c r="AF83" i="31"/>
  <c r="AE83" i="31"/>
  <c r="AD83" i="31"/>
  <c r="AB83" i="31"/>
  <c r="AA83" i="31"/>
  <c r="Z83" i="31"/>
  <c r="U83" i="31"/>
  <c r="AO83" i="31" s="1"/>
  <c r="R83" i="31"/>
  <c r="AL83" i="31" s="1"/>
  <c r="P83" i="31"/>
  <c r="AJ83" i="31" s="1"/>
  <c r="O83" i="31"/>
  <c r="T83" i="31" s="1"/>
  <c r="AN83" i="31" s="1"/>
  <c r="F83" i="31"/>
  <c r="AH82" i="31"/>
  <c r="AG82" i="31"/>
  <c r="AF82" i="31"/>
  <c r="AE82" i="31"/>
  <c r="AD82" i="31"/>
  <c r="AB82" i="31"/>
  <c r="AA82" i="31"/>
  <c r="Z82" i="31"/>
  <c r="U82" i="31"/>
  <c r="AO82" i="31" s="1"/>
  <c r="R82" i="31"/>
  <c r="AL82" i="31" s="1"/>
  <c r="Q82" i="31"/>
  <c r="AK82" i="31" s="1"/>
  <c r="P82" i="31"/>
  <c r="AJ82" i="31" s="1"/>
  <c r="O82" i="31"/>
  <c r="T82" i="31" s="1"/>
  <c r="AN82" i="31" s="1"/>
  <c r="F82" i="31"/>
  <c r="AH81" i="31"/>
  <c r="AG81" i="31"/>
  <c r="AF81" i="31"/>
  <c r="AE81" i="31"/>
  <c r="AD81" i="31"/>
  <c r="AB81" i="31"/>
  <c r="AA81" i="31"/>
  <c r="Z81" i="31"/>
  <c r="U81" i="31"/>
  <c r="AO81" i="31" s="1"/>
  <c r="R81" i="31"/>
  <c r="AL81" i="31" s="1"/>
  <c r="P81" i="31"/>
  <c r="AJ81" i="31" s="1"/>
  <c r="O81" i="31"/>
  <c r="T81" i="31" s="1"/>
  <c r="AN81" i="31" s="1"/>
  <c r="F81" i="31"/>
  <c r="AH80" i="31"/>
  <c r="AG80" i="31"/>
  <c r="AF80" i="31"/>
  <c r="AE80" i="31"/>
  <c r="AD80" i="31"/>
  <c r="AB80" i="31"/>
  <c r="AA80" i="31"/>
  <c r="Z80" i="31"/>
  <c r="U80" i="31"/>
  <c r="AO80" i="31" s="1"/>
  <c r="R80" i="31"/>
  <c r="AL80" i="31" s="1"/>
  <c r="P80" i="31"/>
  <c r="AJ80" i="31" s="1"/>
  <c r="O80" i="31"/>
  <c r="T80" i="31" s="1"/>
  <c r="AN80" i="31" s="1"/>
  <c r="F80" i="31"/>
  <c r="AH79" i="31"/>
  <c r="AG79" i="31"/>
  <c r="AF79" i="31"/>
  <c r="AE79" i="31"/>
  <c r="AD79" i="31"/>
  <c r="AB79" i="31"/>
  <c r="AA79" i="31"/>
  <c r="Z79" i="31"/>
  <c r="U79" i="31"/>
  <c r="AO79" i="31" s="1"/>
  <c r="T79" i="31"/>
  <c r="AN79" i="31" s="1"/>
  <c r="R79" i="31"/>
  <c r="AL79" i="31" s="1"/>
  <c r="P79" i="31"/>
  <c r="AJ79" i="31" s="1"/>
  <c r="O79" i="31"/>
  <c r="AI79" i="31" s="1"/>
  <c r="F79" i="31"/>
  <c r="AH78" i="31"/>
  <c r="AG78" i="31"/>
  <c r="AF78" i="31"/>
  <c r="AE78" i="31"/>
  <c r="AD78" i="31"/>
  <c r="AB78" i="31"/>
  <c r="AA78" i="31"/>
  <c r="Z78" i="31"/>
  <c r="U78" i="31"/>
  <c r="AO78" i="31" s="1"/>
  <c r="T78" i="31"/>
  <c r="AN78" i="31" s="1"/>
  <c r="R78" i="31"/>
  <c r="AL78" i="31" s="1"/>
  <c r="P78" i="31"/>
  <c r="AJ78" i="31" s="1"/>
  <c r="O78" i="31"/>
  <c r="AI78" i="31" s="1"/>
  <c r="F78" i="31"/>
  <c r="AH77" i="31"/>
  <c r="AG77" i="31"/>
  <c r="AF77" i="31"/>
  <c r="AE77" i="31"/>
  <c r="AD77" i="31"/>
  <c r="AB77" i="31"/>
  <c r="AA77" i="31"/>
  <c r="Z77" i="31"/>
  <c r="U77" i="31"/>
  <c r="AO77" i="31" s="1"/>
  <c r="R77" i="31"/>
  <c r="AL77" i="31" s="1"/>
  <c r="P77" i="31"/>
  <c r="AJ77" i="31" s="1"/>
  <c r="O77" i="31"/>
  <c r="AI77" i="31" s="1"/>
  <c r="F77" i="31"/>
  <c r="AH76" i="31"/>
  <c r="AG76" i="31"/>
  <c r="AF76" i="31"/>
  <c r="AF8" i="31" s="1"/>
  <c r="AE76" i="31"/>
  <c r="AD76" i="31"/>
  <c r="AB76" i="31"/>
  <c r="AA76" i="31"/>
  <c r="Z76" i="31"/>
  <c r="U76" i="31"/>
  <c r="AO76" i="31" s="1"/>
  <c r="R76" i="31"/>
  <c r="AL76" i="31" s="1"/>
  <c r="P76" i="31"/>
  <c r="AJ76" i="31" s="1"/>
  <c r="O76" i="31"/>
  <c r="AI76" i="31" s="1"/>
  <c r="F76" i="31"/>
  <c r="AH75" i="31"/>
  <c r="AG75" i="31"/>
  <c r="AF75" i="31"/>
  <c r="AE75" i="31"/>
  <c r="AD75" i="31"/>
  <c r="AB75" i="31"/>
  <c r="AA75" i="31"/>
  <c r="Z75" i="31"/>
  <c r="U75" i="31"/>
  <c r="AO75" i="31" s="1"/>
  <c r="R75" i="31"/>
  <c r="AL75" i="31" s="1"/>
  <c r="Q75" i="31"/>
  <c r="AK75" i="31" s="1"/>
  <c r="P75" i="31"/>
  <c r="AJ75" i="31" s="1"/>
  <c r="O75" i="31"/>
  <c r="T75" i="31" s="1"/>
  <c r="AN75" i="31" s="1"/>
  <c r="F75" i="31"/>
  <c r="AH74" i="31"/>
  <c r="AG74" i="31"/>
  <c r="AF74" i="31"/>
  <c r="AE74" i="31"/>
  <c r="AD74" i="31"/>
  <c r="AB74" i="31"/>
  <c r="AA74" i="31"/>
  <c r="Z74" i="31"/>
  <c r="U74" i="31"/>
  <c r="AO74" i="31" s="1"/>
  <c r="R74" i="31"/>
  <c r="AL74" i="31" s="1"/>
  <c r="Q74" i="31"/>
  <c r="AK74" i="31" s="1"/>
  <c r="P74" i="31"/>
  <c r="AJ74" i="31" s="1"/>
  <c r="O74" i="31"/>
  <c r="AI74" i="31" s="1"/>
  <c r="F74" i="31"/>
  <c r="AH73" i="31"/>
  <c r="AG73" i="31"/>
  <c r="AF73" i="31"/>
  <c r="AE73" i="31"/>
  <c r="AD73" i="31"/>
  <c r="AB73" i="31"/>
  <c r="AA73" i="31"/>
  <c r="Z73" i="31"/>
  <c r="U73" i="31"/>
  <c r="AO73" i="31" s="1"/>
  <c r="R73" i="31"/>
  <c r="AL73" i="31" s="1"/>
  <c r="Q73" i="31"/>
  <c r="AK73" i="31" s="1"/>
  <c r="P73" i="31"/>
  <c r="AJ73" i="31" s="1"/>
  <c r="O73" i="31"/>
  <c r="T73" i="31" s="1"/>
  <c r="AN73" i="31" s="1"/>
  <c r="F73" i="31"/>
  <c r="AH72" i="31"/>
  <c r="AG72" i="31"/>
  <c r="AF72" i="31"/>
  <c r="AE72" i="31"/>
  <c r="AD72" i="31"/>
  <c r="AB72" i="31"/>
  <c r="AA72" i="31"/>
  <c r="Z72" i="31"/>
  <c r="U72" i="31"/>
  <c r="AO72" i="31" s="1"/>
  <c r="R72" i="31"/>
  <c r="AL72" i="31" s="1"/>
  <c r="Q72" i="31"/>
  <c r="AK72" i="31" s="1"/>
  <c r="P72" i="31"/>
  <c r="AJ72" i="31" s="1"/>
  <c r="O72" i="31"/>
  <c r="T72" i="31" s="1"/>
  <c r="AN72" i="31" s="1"/>
  <c r="F72" i="31"/>
  <c r="AH71" i="31"/>
  <c r="AG71" i="31"/>
  <c r="AF71" i="31"/>
  <c r="AE71" i="31"/>
  <c r="AD71" i="31"/>
  <c r="AB71" i="31"/>
  <c r="AA71" i="31"/>
  <c r="Z71" i="31"/>
  <c r="U71" i="31"/>
  <c r="AO71" i="31" s="1"/>
  <c r="R71" i="31"/>
  <c r="AL71" i="31" s="1"/>
  <c r="P71" i="31"/>
  <c r="AJ71" i="31" s="1"/>
  <c r="O71" i="31"/>
  <c r="AI71" i="31" s="1"/>
  <c r="F71" i="31"/>
  <c r="AH70" i="31"/>
  <c r="AG70" i="31"/>
  <c r="AF70" i="31"/>
  <c r="AE70" i="31"/>
  <c r="AD70" i="31"/>
  <c r="AB70" i="31"/>
  <c r="AA70" i="31"/>
  <c r="Z70" i="31"/>
  <c r="U70" i="31"/>
  <c r="AO70" i="31" s="1"/>
  <c r="R70" i="31"/>
  <c r="AL70" i="31" s="1"/>
  <c r="Q70" i="31"/>
  <c r="AK70" i="31" s="1"/>
  <c r="P70" i="31"/>
  <c r="AJ70" i="31" s="1"/>
  <c r="O70" i="31"/>
  <c r="T70" i="31" s="1"/>
  <c r="AN70" i="31" s="1"/>
  <c r="F70" i="31"/>
  <c r="AH69" i="31"/>
  <c r="AG69" i="31"/>
  <c r="AF69" i="31"/>
  <c r="AE69" i="31"/>
  <c r="AD69" i="31"/>
  <c r="AB69" i="31"/>
  <c r="AA69" i="31"/>
  <c r="Z69" i="31"/>
  <c r="U69" i="31"/>
  <c r="AO69" i="31" s="1"/>
  <c r="R69" i="31"/>
  <c r="AL69" i="31" s="1"/>
  <c r="Q69" i="31"/>
  <c r="AK69" i="31" s="1"/>
  <c r="P69" i="31"/>
  <c r="AJ69" i="31" s="1"/>
  <c r="O69" i="31"/>
  <c r="T69" i="31" s="1"/>
  <c r="AN69" i="31" s="1"/>
  <c r="F69" i="31"/>
  <c r="AH68" i="31"/>
  <c r="AG68" i="31"/>
  <c r="AF68" i="31"/>
  <c r="AE68" i="31"/>
  <c r="AD68" i="31"/>
  <c r="AB68" i="31"/>
  <c r="AA68" i="31"/>
  <c r="Z68" i="31"/>
  <c r="U68" i="31"/>
  <c r="AO68" i="31" s="1"/>
  <c r="R68" i="31"/>
  <c r="AL68" i="31" s="1"/>
  <c r="P68" i="31"/>
  <c r="AJ68" i="31" s="1"/>
  <c r="O68" i="31"/>
  <c r="T68" i="31" s="1"/>
  <c r="AN68" i="31" s="1"/>
  <c r="F68" i="31"/>
  <c r="AH67" i="31"/>
  <c r="AG67" i="31"/>
  <c r="AF67" i="31"/>
  <c r="AE67" i="31"/>
  <c r="AD67" i="31"/>
  <c r="AB67" i="31"/>
  <c r="AA67" i="31"/>
  <c r="Z67" i="31"/>
  <c r="U67" i="31"/>
  <c r="AO67" i="31" s="1"/>
  <c r="S67" i="31"/>
  <c r="AM67" i="31" s="1"/>
  <c r="R67" i="31"/>
  <c r="AL67" i="31" s="1"/>
  <c r="Q67" i="31"/>
  <c r="AK67" i="31" s="1"/>
  <c r="P67" i="31"/>
  <c r="AJ67" i="31" s="1"/>
  <c r="O67" i="31"/>
  <c r="AI67" i="31" s="1"/>
  <c r="F67" i="31"/>
  <c r="AH66" i="31"/>
  <c r="AG66" i="31"/>
  <c r="AF66" i="31"/>
  <c r="AE66" i="31"/>
  <c r="AD66" i="31"/>
  <c r="AB66" i="31"/>
  <c r="AA66" i="31"/>
  <c r="Z66" i="31"/>
  <c r="Z7" i="31" s="1"/>
  <c r="U66" i="31"/>
  <c r="AO66" i="31" s="1"/>
  <c r="S66" i="31"/>
  <c r="AM66" i="31" s="1"/>
  <c r="R66" i="31"/>
  <c r="AL66" i="31" s="1"/>
  <c r="Q66" i="31"/>
  <c r="AK66" i="31" s="1"/>
  <c r="P66" i="31"/>
  <c r="AJ66" i="31" s="1"/>
  <c r="O66" i="31"/>
  <c r="T66" i="31" s="1"/>
  <c r="AN66" i="31" s="1"/>
  <c r="F66" i="31"/>
  <c r="AH65" i="31"/>
  <c r="AG65" i="31"/>
  <c r="AF65" i="31"/>
  <c r="AE65" i="31"/>
  <c r="AD65" i="31"/>
  <c r="AB65" i="31"/>
  <c r="AA65" i="31"/>
  <c r="Z65" i="31"/>
  <c r="U65" i="31"/>
  <c r="AO65" i="31" s="1"/>
  <c r="R65" i="31"/>
  <c r="AL65" i="31" s="1"/>
  <c r="P65" i="31"/>
  <c r="AJ65" i="31" s="1"/>
  <c r="O65" i="31"/>
  <c r="T65" i="31" s="1"/>
  <c r="AN65" i="31" s="1"/>
  <c r="F65" i="31"/>
  <c r="AH64" i="31"/>
  <c r="AG64" i="31"/>
  <c r="AG4" i="31" s="1"/>
  <c r="AF64" i="31"/>
  <c r="AE64" i="31"/>
  <c r="AD64" i="31"/>
  <c r="AB64" i="31"/>
  <c r="AA64" i="31"/>
  <c r="Z64" i="31"/>
  <c r="U64" i="31"/>
  <c r="AO64" i="31" s="1"/>
  <c r="R64" i="31"/>
  <c r="AL64" i="31" s="1"/>
  <c r="P64" i="31"/>
  <c r="AJ64" i="31" s="1"/>
  <c r="O64" i="31"/>
  <c r="AI64" i="31" s="1"/>
  <c r="F64" i="31"/>
  <c r="AH63" i="31"/>
  <c r="AG63" i="31"/>
  <c r="AF63" i="31"/>
  <c r="AE63" i="31"/>
  <c r="AD63" i="31"/>
  <c r="AB63" i="31"/>
  <c r="AA63" i="31"/>
  <c r="Z63" i="31"/>
  <c r="U63" i="31"/>
  <c r="AO63" i="31" s="1"/>
  <c r="R63" i="31"/>
  <c r="AL63" i="31" s="1"/>
  <c r="P63" i="31"/>
  <c r="AJ63" i="31" s="1"/>
  <c r="O63" i="31"/>
  <c r="AI63" i="31" s="1"/>
  <c r="F63" i="31"/>
  <c r="AH62" i="31"/>
  <c r="AG62" i="31"/>
  <c r="AF62" i="31"/>
  <c r="AE62" i="31"/>
  <c r="AD62" i="31"/>
  <c r="AB62" i="31"/>
  <c r="AA62" i="31"/>
  <c r="Z62" i="31"/>
  <c r="U62" i="31"/>
  <c r="AO62" i="31" s="1"/>
  <c r="T62" i="31"/>
  <c r="AN62" i="31" s="1"/>
  <c r="R62" i="31"/>
  <c r="AL62" i="31" s="1"/>
  <c r="P62" i="31"/>
  <c r="AJ62" i="31" s="1"/>
  <c r="O62" i="31"/>
  <c r="AI62" i="31" s="1"/>
  <c r="F62" i="31"/>
  <c r="AH61" i="31"/>
  <c r="AG61" i="31"/>
  <c r="AF61" i="31"/>
  <c r="AE61" i="31"/>
  <c r="AD61" i="31"/>
  <c r="AB61" i="31"/>
  <c r="AA61" i="31"/>
  <c r="AA3" i="31" s="1"/>
  <c r="Z61" i="31"/>
  <c r="U61" i="31"/>
  <c r="AO61" i="31" s="1"/>
  <c r="T61" i="31"/>
  <c r="AN61" i="31" s="1"/>
  <c r="R61" i="31"/>
  <c r="AL61" i="31" s="1"/>
  <c r="P61" i="31"/>
  <c r="AJ61" i="31" s="1"/>
  <c r="O61" i="31"/>
  <c r="AI61" i="31" s="1"/>
  <c r="F61" i="31"/>
  <c r="AH60" i="31"/>
  <c r="AG60" i="31"/>
  <c r="AF60" i="31"/>
  <c r="AE60" i="31"/>
  <c r="AD60" i="31"/>
  <c r="AB60" i="31"/>
  <c r="AA60" i="31"/>
  <c r="Z60" i="31"/>
  <c r="U60" i="31"/>
  <c r="AO60" i="31" s="1"/>
  <c r="T60" i="31"/>
  <c r="AN60" i="31" s="1"/>
  <c r="R60" i="31"/>
  <c r="AL60" i="31" s="1"/>
  <c r="P60" i="31"/>
  <c r="AJ60" i="31" s="1"/>
  <c r="O60" i="31"/>
  <c r="AI60" i="31" s="1"/>
  <c r="F60" i="31"/>
  <c r="I2" i="31" s="1"/>
  <c r="AH59" i="31"/>
  <c r="AG59" i="31"/>
  <c r="AF59" i="31"/>
  <c r="AE59" i="31"/>
  <c r="AD59" i="31"/>
  <c r="AB59" i="31"/>
  <c r="AA59" i="31"/>
  <c r="Z59" i="31"/>
  <c r="U59" i="31"/>
  <c r="AO59" i="31" s="1"/>
  <c r="R59" i="31"/>
  <c r="AL59" i="31" s="1"/>
  <c r="P59" i="31"/>
  <c r="AJ59" i="31" s="1"/>
  <c r="O59" i="31"/>
  <c r="T59" i="31" s="1"/>
  <c r="AN59" i="31" s="1"/>
  <c r="F59" i="31"/>
  <c r="AH58" i="31"/>
  <c r="AG58" i="31"/>
  <c r="AF58" i="31"/>
  <c r="AE58" i="31"/>
  <c r="AD58" i="31"/>
  <c r="AB58" i="31"/>
  <c r="AA58" i="31"/>
  <c r="Z58" i="31"/>
  <c r="U58" i="31"/>
  <c r="AO58" i="31" s="1"/>
  <c r="R58" i="31"/>
  <c r="AL58" i="31" s="1"/>
  <c r="Q58" i="31"/>
  <c r="AK58" i="31" s="1"/>
  <c r="P58" i="31"/>
  <c r="AJ58" i="31" s="1"/>
  <c r="O58" i="31"/>
  <c r="T58" i="31" s="1"/>
  <c r="AN58" i="31" s="1"/>
  <c r="F58" i="31"/>
  <c r="AH57" i="31"/>
  <c r="AG57" i="31"/>
  <c r="AF57" i="31"/>
  <c r="AE57" i="31"/>
  <c r="AD57" i="31"/>
  <c r="AB57" i="31"/>
  <c r="AA57" i="31"/>
  <c r="Z57" i="31"/>
  <c r="U57" i="31"/>
  <c r="AO57" i="31" s="1"/>
  <c r="R57" i="31"/>
  <c r="AL57" i="31" s="1"/>
  <c r="Q57" i="31"/>
  <c r="AK57" i="31" s="1"/>
  <c r="P57" i="31"/>
  <c r="AJ57" i="31" s="1"/>
  <c r="O57" i="31"/>
  <c r="T57" i="31" s="1"/>
  <c r="AN57" i="31" s="1"/>
  <c r="F57" i="31"/>
  <c r="AH56" i="31"/>
  <c r="AG56" i="31"/>
  <c r="AF56" i="31"/>
  <c r="AE56" i="31"/>
  <c r="AD56" i="31"/>
  <c r="AB56" i="31"/>
  <c r="AA56" i="31"/>
  <c r="Z56" i="31"/>
  <c r="U56" i="31"/>
  <c r="AO56" i="31" s="1"/>
  <c r="R56" i="31"/>
  <c r="AL56" i="31" s="1"/>
  <c r="P56" i="31"/>
  <c r="AJ56" i="31" s="1"/>
  <c r="O56" i="31"/>
  <c r="T56" i="31" s="1"/>
  <c r="AN56" i="31" s="1"/>
  <c r="F56" i="31"/>
  <c r="AH55" i="31"/>
  <c r="AG55" i="31"/>
  <c r="AF55" i="31"/>
  <c r="AE55" i="31"/>
  <c r="AD55" i="31"/>
  <c r="AB55" i="31"/>
  <c r="AA55" i="31"/>
  <c r="Z55" i="31"/>
  <c r="U55" i="31"/>
  <c r="AO55" i="31" s="1"/>
  <c r="R55" i="31"/>
  <c r="AL55" i="31" s="1"/>
  <c r="P55" i="31"/>
  <c r="O55" i="31"/>
  <c r="T55" i="31" s="1"/>
  <c r="AN55" i="31" s="1"/>
  <c r="F55" i="31"/>
  <c r="AH54" i="31"/>
  <c r="AG54" i="31"/>
  <c r="AF54" i="31"/>
  <c r="AE54" i="31"/>
  <c r="AD54" i="31"/>
  <c r="AB54" i="31"/>
  <c r="AA54" i="31"/>
  <c r="Z54" i="31"/>
  <c r="G9" i="31" s="1"/>
  <c r="H9" i="31" s="1"/>
  <c r="U54" i="31"/>
  <c r="AO54" i="31" s="1"/>
  <c r="R54" i="31"/>
  <c r="AL54" i="31" s="1"/>
  <c r="P54" i="31"/>
  <c r="AJ54" i="31" s="1"/>
  <c r="O54" i="31"/>
  <c r="T54" i="31" s="1"/>
  <c r="AN54" i="31" s="1"/>
  <c r="F54" i="31"/>
  <c r="AH53" i="31"/>
  <c r="AG53" i="31"/>
  <c r="AG6" i="31" s="1"/>
  <c r="AF53" i="31"/>
  <c r="AF6" i="31" s="1"/>
  <c r="AE53" i="31"/>
  <c r="AD53" i="31"/>
  <c r="AB53" i="31"/>
  <c r="AA53" i="31"/>
  <c r="Z53" i="31"/>
  <c r="U53" i="31"/>
  <c r="AO53" i="31" s="1"/>
  <c r="R53" i="31"/>
  <c r="AL53" i="31" s="1"/>
  <c r="P53" i="31"/>
  <c r="AJ53" i="31" s="1"/>
  <c r="O53" i="31"/>
  <c r="AI53" i="31" s="1"/>
  <c r="F53" i="31"/>
  <c r="AH52" i="31"/>
  <c r="AG52" i="31"/>
  <c r="AF52" i="31"/>
  <c r="AE52" i="31"/>
  <c r="AD52" i="31"/>
  <c r="AB52" i="31"/>
  <c r="AA52" i="31"/>
  <c r="Z52" i="31"/>
  <c r="U52" i="31"/>
  <c r="AO52" i="31" s="1"/>
  <c r="R52" i="31"/>
  <c r="AL52" i="31" s="1"/>
  <c r="Q52" i="31"/>
  <c r="P52" i="31"/>
  <c r="AJ52" i="31" s="1"/>
  <c r="O52" i="31"/>
  <c r="T52" i="31" s="1"/>
  <c r="AN52" i="31" s="1"/>
  <c r="F52" i="31"/>
  <c r="AH51" i="31"/>
  <c r="AG51" i="31"/>
  <c r="AF51" i="31"/>
  <c r="AE51" i="31"/>
  <c r="AD51" i="31"/>
  <c r="AB51" i="31"/>
  <c r="AA51" i="31"/>
  <c r="Z51" i="31"/>
  <c r="U51" i="31"/>
  <c r="AO51" i="31" s="1"/>
  <c r="R51" i="31"/>
  <c r="AL51" i="31" s="1"/>
  <c r="P51" i="31"/>
  <c r="O51" i="31"/>
  <c r="T51" i="31" s="1"/>
  <c r="AN51" i="31" s="1"/>
  <c r="F51" i="31"/>
  <c r="AH50" i="31"/>
  <c r="AG50" i="31"/>
  <c r="AF50" i="31"/>
  <c r="AE50" i="31"/>
  <c r="AD50" i="31"/>
  <c r="AB50" i="31"/>
  <c r="AA50" i="31"/>
  <c r="Z50" i="31"/>
  <c r="G6" i="31" s="1"/>
  <c r="H6" i="31" s="1"/>
  <c r="U50" i="31"/>
  <c r="AO50" i="31" s="1"/>
  <c r="R50" i="31"/>
  <c r="AL50" i="31" s="1"/>
  <c r="P50" i="31"/>
  <c r="O50" i="31"/>
  <c r="T50" i="31" s="1"/>
  <c r="AN50" i="31" s="1"/>
  <c r="F50" i="31"/>
  <c r="AH49" i="31"/>
  <c r="AG49" i="31"/>
  <c r="AF49" i="31"/>
  <c r="AE49" i="31"/>
  <c r="AD49" i="31"/>
  <c r="AB49" i="31"/>
  <c r="AA49" i="31"/>
  <c r="Z49" i="31"/>
  <c r="U49" i="31"/>
  <c r="AO49" i="31" s="1"/>
  <c r="R49" i="31"/>
  <c r="P49" i="31"/>
  <c r="AJ49" i="31" s="1"/>
  <c r="O49" i="31"/>
  <c r="T49" i="31" s="1"/>
  <c r="AN49" i="31" s="1"/>
  <c r="F49" i="31"/>
  <c r="AH48" i="31"/>
  <c r="AG48" i="31"/>
  <c r="AF48" i="31"/>
  <c r="AE48" i="31"/>
  <c r="AD48" i="31"/>
  <c r="AB48" i="31"/>
  <c r="AA48" i="31"/>
  <c r="Z48" i="31"/>
  <c r="U48" i="31"/>
  <c r="AO48" i="31" s="1"/>
  <c r="T48" i="31"/>
  <c r="AN48" i="31" s="1"/>
  <c r="R48" i="31"/>
  <c r="AL48" i="31" s="1"/>
  <c r="Q48" i="31"/>
  <c r="AK48" i="31" s="1"/>
  <c r="P48" i="31"/>
  <c r="AJ48" i="31" s="1"/>
  <c r="O48" i="31"/>
  <c r="AI48" i="31" s="1"/>
  <c r="F48" i="31"/>
  <c r="AJ47" i="31"/>
  <c r="AH47" i="31"/>
  <c r="AG47" i="31"/>
  <c r="AF47" i="31"/>
  <c r="AE47" i="31"/>
  <c r="AD47" i="31"/>
  <c r="AB47" i="31"/>
  <c r="AA47" i="31"/>
  <c r="Z47" i="31"/>
  <c r="U47" i="31"/>
  <c r="AO47" i="31" s="1"/>
  <c r="T47" i="31"/>
  <c r="AN47" i="31" s="1"/>
  <c r="R47" i="31"/>
  <c r="AL47" i="31" s="1"/>
  <c r="P47" i="31"/>
  <c r="O47" i="31"/>
  <c r="AI47" i="31" s="1"/>
  <c r="F47" i="31"/>
  <c r="AH46" i="31"/>
  <c r="AG46" i="31"/>
  <c r="AF46" i="31"/>
  <c r="AE46" i="31"/>
  <c r="AD46" i="31"/>
  <c r="AB46" i="31"/>
  <c r="AA46" i="31"/>
  <c r="Z46" i="31"/>
  <c r="U46" i="31"/>
  <c r="AO46" i="31" s="1"/>
  <c r="T46" i="31"/>
  <c r="AN46" i="31" s="1"/>
  <c r="R46" i="31"/>
  <c r="AL46" i="31" s="1"/>
  <c r="P46" i="31"/>
  <c r="AJ46" i="31" s="1"/>
  <c r="O46" i="31"/>
  <c r="AI46" i="31" s="1"/>
  <c r="F46" i="31"/>
  <c r="AH45" i="31"/>
  <c r="AG45" i="31"/>
  <c r="AF45" i="31"/>
  <c r="AE45" i="31"/>
  <c r="AE3" i="31" s="1"/>
  <c r="AD45" i="31"/>
  <c r="AB45" i="31"/>
  <c r="AA45" i="31"/>
  <c r="Z45" i="31"/>
  <c r="U45" i="31"/>
  <c r="AO45" i="31" s="1"/>
  <c r="R45" i="31"/>
  <c r="P45" i="31"/>
  <c r="AJ45" i="31" s="1"/>
  <c r="O45" i="31"/>
  <c r="AI45" i="31" s="1"/>
  <c r="F45" i="31"/>
  <c r="AL44" i="31"/>
  <c r="AH44" i="31"/>
  <c r="AG44" i="31"/>
  <c r="AF44" i="31"/>
  <c r="AE44" i="31"/>
  <c r="AD44" i="31"/>
  <c r="AB44" i="31"/>
  <c r="AA44" i="31"/>
  <c r="Z44" i="31"/>
  <c r="U44" i="31"/>
  <c r="AO44" i="31" s="1"/>
  <c r="T44" i="31"/>
  <c r="AN44" i="31" s="1"/>
  <c r="R44" i="31"/>
  <c r="Q44" i="31"/>
  <c r="AK44" i="31" s="1"/>
  <c r="P44" i="31"/>
  <c r="AJ44" i="31" s="1"/>
  <c r="O44" i="31"/>
  <c r="AI44" i="31" s="1"/>
  <c r="F44" i="31"/>
  <c r="AH43" i="31"/>
  <c r="AG43" i="31"/>
  <c r="AF43" i="31"/>
  <c r="AF7" i="31" s="1"/>
  <c r="AE43" i="31"/>
  <c r="AD43" i="31"/>
  <c r="AB43" i="31"/>
  <c r="AA43" i="31"/>
  <c r="Z43" i="31"/>
  <c r="U43" i="31"/>
  <c r="AO43" i="31" s="1"/>
  <c r="T43" i="31"/>
  <c r="AN43" i="31" s="1"/>
  <c r="R43" i="31"/>
  <c r="AL43" i="31" s="1"/>
  <c r="Q43" i="31"/>
  <c r="AK43" i="31" s="1"/>
  <c r="P43" i="31"/>
  <c r="AJ43" i="31" s="1"/>
  <c r="O43" i="31"/>
  <c r="AI43" i="31" s="1"/>
  <c r="F43" i="31"/>
  <c r="AH42" i="31"/>
  <c r="AG42" i="31"/>
  <c r="AF42" i="31"/>
  <c r="AE42" i="31"/>
  <c r="AD42" i="31"/>
  <c r="AB42" i="31"/>
  <c r="AA42" i="31"/>
  <c r="Z42" i="31"/>
  <c r="U42" i="31"/>
  <c r="AO42" i="31" s="1"/>
  <c r="T42" i="31"/>
  <c r="AN42" i="31" s="1"/>
  <c r="R42" i="31"/>
  <c r="AL42" i="31" s="1"/>
  <c r="Q42" i="31"/>
  <c r="AK42" i="31" s="1"/>
  <c r="P42" i="31"/>
  <c r="O42" i="31"/>
  <c r="AI42" i="31" s="1"/>
  <c r="F42" i="31"/>
  <c r="AJ41" i="31"/>
  <c r="AH41" i="31"/>
  <c r="AG41" i="31"/>
  <c r="AF41" i="31"/>
  <c r="AE41" i="31"/>
  <c r="AE7" i="31" s="1"/>
  <c r="AD41" i="31"/>
  <c r="AB41" i="31"/>
  <c r="AA41" i="31"/>
  <c r="Z41" i="31"/>
  <c r="U41" i="31"/>
  <c r="AO41" i="31" s="1"/>
  <c r="R41" i="31"/>
  <c r="P41" i="31"/>
  <c r="O41" i="31"/>
  <c r="AI41" i="31" s="1"/>
  <c r="F41" i="31"/>
  <c r="AL40" i="31"/>
  <c r="AH40" i="31"/>
  <c r="AG40" i="31"/>
  <c r="AF40" i="31"/>
  <c r="AE40" i="31"/>
  <c r="AD40" i="31"/>
  <c r="AB40" i="31"/>
  <c r="AA40" i="31"/>
  <c r="Z40" i="31"/>
  <c r="U40" i="31"/>
  <c r="AO40" i="31" s="1"/>
  <c r="T40" i="31"/>
  <c r="AN40" i="31" s="1"/>
  <c r="R40" i="31"/>
  <c r="Q40" i="31"/>
  <c r="AK40" i="31" s="1"/>
  <c r="P40" i="31"/>
  <c r="AJ40" i="31" s="1"/>
  <c r="O40" i="31"/>
  <c r="AI40" i="31" s="1"/>
  <c r="F40" i="31"/>
  <c r="AJ39" i="31"/>
  <c r="AH39" i="31"/>
  <c r="AG39" i="31"/>
  <c r="AF39" i="31"/>
  <c r="AE39" i="31"/>
  <c r="AD39" i="31"/>
  <c r="AB39" i="31"/>
  <c r="AA39" i="31"/>
  <c r="Z39" i="31"/>
  <c r="V39" i="31"/>
  <c r="U39" i="31"/>
  <c r="AO39" i="31" s="1"/>
  <c r="R39" i="31"/>
  <c r="AL39" i="31" s="1"/>
  <c r="P39" i="31"/>
  <c r="O39" i="31"/>
  <c r="AI39" i="31" s="1"/>
  <c r="F39" i="31"/>
  <c r="AJ38" i="31"/>
  <c r="AH38" i="31"/>
  <c r="AG38" i="31"/>
  <c r="AF38" i="31"/>
  <c r="AE38" i="31"/>
  <c r="AD38" i="31"/>
  <c r="AB38" i="31"/>
  <c r="AA38" i="31"/>
  <c r="Z38" i="31"/>
  <c r="U38" i="31"/>
  <c r="AO38" i="31" s="1"/>
  <c r="T38" i="31"/>
  <c r="AN38" i="31" s="1"/>
  <c r="R38" i="31"/>
  <c r="AL38" i="31" s="1"/>
  <c r="P38" i="31"/>
  <c r="O38" i="31"/>
  <c r="AI38" i="31" s="1"/>
  <c r="F38" i="31"/>
  <c r="AH37" i="31"/>
  <c r="AG37" i="31"/>
  <c r="AF37" i="31"/>
  <c r="AE37" i="31"/>
  <c r="AD37" i="31"/>
  <c r="AB37" i="31"/>
  <c r="AA37" i="31"/>
  <c r="Z37" i="31"/>
  <c r="U37" i="31"/>
  <c r="R37" i="31"/>
  <c r="P37" i="31"/>
  <c r="AJ37" i="31" s="1"/>
  <c r="O37" i="31"/>
  <c r="AI37" i="31" s="1"/>
  <c r="F37" i="31"/>
  <c r="AH36" i="31"/>
  <c r="AG36" i="31"/>
  <c r="AF36" i="31"/>
  <c r="AE36" i="31"/>
  <c r="AD36" i="31"/>
  <c r="AB36" i="31"/>
  <c r="AA36" i="31"/>
  <c r="Z36" i="31"/>
  <c r="V36" i="31"/>
  <c r="U36" i="31"/>
  <c r="AO36" i="31" s="1"/>
  <c r="R36" i="31"/>
  <c r="AL36" i="31" s="1"/>
  <c r="Q36" i="31"/>
  <c r="AK36" i="31" s="1"/>
  <c r="P36" i="31"/>
  <c r="AJ36" i="31" s="1"/>
  <c r="O36" i="31"/>
  <c r="AI36" i="31" s="1"/>
  <c r="F36" i="31"/>
  <c r="AH35" i="31"/>
  <c r="AG35" i="31"/>
  <c r="AF35" i="31"/>
  <c r="AE35" i="31"/>
  <c r="AD35" i="31"/>
  <c r="AB35" i="31"/>
  <c r="AA35" i="31"/>
  <c r="Z35" i="31"/>
  <c r="U35" i="31"/>
  <c r="AO35" i="31" s="1"/>
  <c r="R35" i="31"/>
  <c r="AL35" i="31" s="1"/>
  <c r="P35" i="31"/>
  <c r="AJ35" i="31" s="1"/>
  <c r="O35" i="31"/>
  <c r="AI35" i="31" s="1"/>
  <c r="F35" i="31"/>
  <c r="AH34" i="31"/>
  <c r="AG34" i="31"/>
  <c r="AF34" i="31"/>
  <c r="AE34" i="31"/>
  <c r="AD34" i="31"/>
  <c r="AB34" i="31"/>
  <c r="AA34" i="31"/>
  <c r="Z34" i="31"/>
  <c r="U34" i="31"/>
  <c r="AO34" i="31" s="1"/>
  <c r="R34" i="31"/>
  <c r="AL34" i="31" s="1"/>
  <c r="P34" i="31"/>
  <c r="AJ34" i="31" s="1"/>
  <c r="O34" i="31"/>
  <c r="Q34" i="31" s="1"/>
  <c r="AK34" i="31" s="1"/>
  <c r="F34" i="31"/>
  <c r="AH33" i="31"/>
  <c r="AG33" i="31"/>
  <c r="AF33" i="31"/>
  <c r="AE33" i="31"/>
  <c r="AD33" i="31"/>
  <c r="AB33" i="31"/>
  <c r="AA33" i="31"/>
  <c r="Z33" i="31"/>
  <c r="U33" i="31"/>
  <c r="AO33" i="31" s="1"/>
  <c r="R33" i="31"/>
  <c r="AL33" i="31" s="1"/>
  <c r="P33" i="31"/>
  <c r="AJ33" i="31" s="1"/>
  <c r="O33" i="31"/>
  <c r="Q33" i="31" s="1"/>
  <c r="AK33" i="31" s="1"/>
  <c r="F33" i="31"/>
  <c r="AH32" i="31"/>
  <c r="AG32" i="31"/>
  <c r="AF32" i="31"/>
  <c r="AE32" i="31"/>
  <c r="AD32" i="31"/>
  <c r="AB32" i="31"/>
  <c r="AA32" i="31"/>
  <c r="Z32" i="31"/>
  <c r="U32" i="31"/>
  <c r="AO32" i="31" s="1"/>
  <c r="R32" i="31"/>
  <c r="AL32" i="31" s="1"/>
  <c r="P32" i="31"/>
  <c r="AJ32" i="31" s="1"/>
  <c r="O32" i="31"/>
  <c r="Q32" i="31" s="1"/>
  <c r="AK32" i="31" s="1"/>
  <c r="F32" i="31"/>
  <c r="AL31" i="31"/>
  <c r="AH31" i="31"/>
  <c r="AG31" i="31"/>
  <c r="AF31" i="31"/>
  <c r="AE31" i="31"/>
  <c r="AD31" i="31"/>
  <c r="AB31" i="31"/>
  <c r="AA31" i="31"/>
  <c r="Z31" i="31"/>
  <c r="U31" i="31"/>
  <c r="AO31" i="31" s="1"/>
  <c r="R31" i="31"/>
  <c r="P31" i="31"/>
  <c r="AJ31" i="31" s="1"/>
  <c r="O31" i="31"/>
  <c r="Q31" i="31" s="1"/>
  <c r="AK31" i="31" s="1"/>
  <c r="F31" i="31"/>
  <c r="AH30" i="31"/>
  <c r="AG30" i="31"/>
  <c r="AF30" i="31"/>
  <c r="AE30" i="31"/>
  <c r="AD30" i="31"/>
  <c r="AB30" i="31"/>
  <c r="AA30" i="31"/>
  <c r="Z30" i="31"/>
  <c r="V30" i="31"/>
  <c r="U30" i="31"/>
  <c r="AO30" i="31" s="1"/>
  <c r="R30" i="31"/>
  <c r="AL30" i="31" s="1"/>
  <c r="P30" i="31"/>
  <c r="AJ30" i="31" s="1"/>
  <c r="O30" i="31"/>
  <c r="Q30" i="31" s="1"/>
  <c r="AK30" i="31" s="1"/>
  <c r="F30" i="31"/>
  <c r="AH29" i="31"/>
  <c r="AG29" i="31"/>
  <c r="AF29" i="31"/>
  <c r="AE29" i="31"/>
  <c r="AD29" i="31"/>
  <c r="AB29" i="31"/>
  <c r="AA29" i="31"/>
  <c r="Z29" i="31"/>
  <c r="V29" i="31"/>
  <c r="U29" i="31"/>
  <c r="AO29" i="31" s="1"/>
  <c r="R29" i="31"/>
  <c r="AL29" i="31" s="1"/>
  <c r="P29" i="31"/>
  <c r="AJ29" i="31" s="1"/>
  <c r="O29" i="31"/>
  <c r="Q29" i="31" s="1"/>
  <c r="AK29" i="31" s="1"/>
  <c r="F29" i="31"/>
  <c r="AH28" i="31"/>
  <c r="AG28" i="31"/>
  <c r="AF28" i="31"/>
  <c r="AE28" i="31"/>
  <c r="AD28" i="31"/>
  <c r="AB28" i="31"/>
  <c r="AA28" i="31"/>
  <c r="Z28" i="31"/>
  <c r="U28" i="31"/>
  <c r="AO28" i="31" s="1"/>
  <c r="R28" i="31"/>
  <c r="AL28" i="31" s="1"/>
  <c r="P28" i="31"/>
  <c r="AJ28" i="31" s="1"/>
  <c r="O28" i="31"/>
  <c r="Q28" i="31" s="1"/>
  <c r="AK28" i="31" s="1"/>
  <c r="F28" i="31"/>
  <c r="AH27" i="31"/>
  <c r="AG27" i="31"/>
  <c r="AF27" i="31"/>
  <c r="AE27" i="31"/>
  <c r="AD27" i="31"/>
  <c r="AB27" i="31"/>
  <c r="AA27" i="31"/>
  <c r="Z27" i="31"/>
  <c r="U27" i="31"/>
  <c r="AO27" i="31" s="1"/>
  <c r="R27" i="31"/>
  <c r="AL27" i="31" s="1"/>
  <c r="P27" i="31"/>
  <c r="AJ27" i="31" s="1"/>
  <c r="O27" i="31"/>
  <c r="Q27" i="31" s="1"/>
  <c r="AK27" i="31" s="1"/>
  <c r="F27" i="31"/>
  <c r="AH26" i="31"/>
  <c r="AG26" i="31"/>
  <c r="AF26" i="31"/>
  <c r="AE26" i="31"/>
  <c r="AD26" i="31"/>
  <c r="AB26" i="31"/>
  <c r="AA26" i="31"/>
  <c r="Z26" i="31"/>
  <c r="U26" i="31"/>
  <c r="AO26" i="31" s="1"/>
  <c r="R26" i="31"/>
  <c r="AL26" i="31" s="1"/>
  <c r="P26" i="31"/>
  <c r="AJ26" i="31" s="1"/>
  <c r="O26" i="31"/>
  <c r="Q26" i="31" s="1"/>
  <c r="AK26" i="31" s="1"/>
  <c r="F26" i="31"/>
  <c r="AH25" i="31"/>
  <c r="AG25" i="31"/>
  <c r="AF25" i="31"/>
  <c r="AE25" i="31"/>
  <c r="AD25" i="31"/>
  <c r="AB25" i="31"/>
  <c r="AA25" i="31"/>
  <c r="Z25" i="31"/>
  <c r="U25" i="31"/>
  <c r="AO25" i="31" s="1"/>
  <c r="R25" i="31"/>
  <c r="AL25" i="31" s="1"/>
  <c r="P25" i="31"/>
  <c r="AJ25" i="31" s="1"/>
  <c r="O25" i="31"/>
  <c r="Q25" i="31" s="1"/>
  <c r="AK25" i="31" s="1"/>
  <c r="F25" i="31"/>
  <c r="AH24" i="31"/>
  <c r="AG24" i="31"/>
  <c r="AF24" i="31"/>
  <c r="AE24" i="31"/>
  <c r="AD24" i="31"/>
  <c r="AB24" i="31"/>
  <c r="AA24" i="31"/>
  <c r="Z24" i="31"/>
  <c r="U24" i="31"/>
  <c r="AO24" i="31" s="1"/>
  <c r="R24" i="31"/>
  <c r="AL24" i="31" s="1"/>
  <c r="P24" i="31"/>
  <c r="AJ24" i="31" s="1"/>
  <c r="O24" i="31"/>
  <c r="Q24" i="31" s="1"/>
  <c r="AK24" i="31" s="1"/>
  <c r="F24" i="31"/>
  <c r="AH23" i="31"/>
  <c r="AG23" i="31"/>
  <c r="AF23" i="31"/>
  <c r="AE23" i="31"/>
  <c r="AD23" i="31"/>
  <c r="AB23" i="31"/>
  <c r="AA23" i="31"/>
  <c r="Z23" i="31"/>
  <c r="Z3" i="31" s="1"/>
  <c r="U23" i="31"/>
  <c r="AO23" i="31" s="1"/>
  <c r="R23" i="31"/>
  <c r="AL23" i="31" s="1"/>
  <c r="P23" i="31"/>
  <c r="AJ23" i="31" s="1"/>
  <c r="O23" i="31"/>
  <c r="Q23" i="31" s="1"/>
  <c r="AK23" i="31" s="1"/>
  <c r="F23" i="31"/>
  <c r="AH22" i="31"/>
  <c r="AG22" i="31"/>
  <c r="AF22" i="31"/>
  <c r="AE22" i="31"/>
  <c r="AD22" i="31"/>
  <c r="AB22" i="31"/>
  <c r="AA22" i="31"/>
  <c r="Z22" i="31"/>
  <c r="V22" i="31"/>
  <c r="U22" i="31"/>
  <c r="AO22" i="31" s="1"/>
  <c r="R22" i="31"/>
  <c r="AL22" i="31" s="1"/>
  <c r="P22" i="31"/>
  <c r="AJ22" i="31" s="1"/>
  <c r="O22" i="31"/>
  <c r="Q22" i="31" s="1"/>
  <c r="AK22" i="31" s="1"/>
  <c r="F22" i="31"/>
  <c r="AH21" i="31"/>
  <c r="AG21" i="31"/>
  <c r="AF21" i="31"/>
  <c r="AE21" i="31"/>
  <c r="AD21" i="31"/>
  <c r="AB21" i="31"/>
  <c r="AA21" i="31"/>
  <c r="Z21" i="31"/>
  <c r="U21" i="31"/>
  <c r="AO21" i="31" s="1"/>
  <c r="R21" i="31"/>
  <c r="AL21" i="31" s="1"/>
  <c r="P21" i="31"/>
  <c r="AJ21" i="31" s="1"/>
  <c r="O21" i="31"/>
  <c r="Q21" i="31" s="1"/>
  <c r="AK21" i="31" s="1"/>
  <c r="F21" i="31"/>
  <c r="AH20" i="31"/>
  <c r="AG20" i="31"/>
  <c r="AF20" i="31"/>
  <c r="AE20" i="31"/>
  <c r="AD20" i="31"/>
  <c r="AB20" i="31"/>
  <c r="AA20" i="31"/>
  <c r="Z20" i="31"/>
  <c r="U20" i="31"/>
  <c r="AO20" i="31" s="1"/>
  <c r="R20" i="31"/>
  <c r="AL20" i="31" s="1"/>
  <c r="P20" i="31"/>
  <c r="AJ20" i="31" s="1"/>
  <c r="O20" i="31"/>
  <c r="Q20" i="31" s="1"/>
  <c r="AK20" i="31" s="1"/>
  <c r="F20" i="31"/>
  <c r="AH19" i="31"/>
  <c r="AH4" i="31" s="1"/>
  <c r="AG19" i="31"/>
  <c r="AF19" i="31"/>
  <c r="AE19" i="31"/>
  <c r="AD19" i="31"/>
  <c r="AB19" i="31"/>
  <c r="AB4" i="31" s="1"/>
  <c r="AA19" i="31"/>
  <c r="Z19" i="31"/>
  <c r="G4" i="31" s="1"/>
  <c r="H4" i="31" s="1"/>
  <c r="U19" i="31"/>
  <c r="AO19" i="31" s="1"/>
  <c r="R19" i="31"/>
  <c r="AL19" i="31" s="1"/>
  <c r="P19" i="31"/>
  <c r="AJ19" i="31" s="1"/>
  <c r="O19" i="31"/>
  <c r="Q19" i="31" s="1"/>
  <c r="AK19" i="31" s="1"/>
  <c r="F19" i="31"/>
  <c r="I4" i="31" s="1"/>
  <c r="AH18" i="31"/>
  <c r="AG18" i="31"/>
  <c r="AF18" i="31"/>
  <c r="AF2" i="31" s="1"/>
  <c r="AE18" i="31"/>
  <c r="AD18" i="31"/>
  <c r="AB18" i="31"/>
  <c r="AA18" i="31"/>
  <c r="Z18" i="31"/>
  <c r="U18" i="31"/>
  <c r="AO18" i="31" s="1"/>
  <c r="R18" i="31"/>
  <c r="AL18" i="31" s="1"/>
  <c r="P18" i="31"/>
  <c r="AJ18" i="31" s="1"/>
  <c r="O18" i="31"/>
  <c r="Q18" i="31" s="1"/>
  <c r="AK18" i="31" s="1"/>
  <c r="F18" i="31"/>
  <c r="AH17" i="31"/>
  <c r="AG17" i="31"/>
  <c r="AF17" i="31"/>
  <c r="AE17" i="31"/>
  <c r="AD17" i="31"/>
  <c r="AD4" i="31" s="1"/>
  <c r="AB17" i="31"/>
  <c r="AA17" i="31"/>
  <c r="AA4" i="31" s="1"/>
  <c r="Z17" i="31"/>
  <c r="U17" i="31"/>
  <c r="AO17" i="31" s="1"/>
  <c r="R17" i="31"/>
  <c r="AL17" i="31" s="1"/>
  <c r="P17" i="31"/>
  <c r="AJ17" i="31" s="1"/>
  <c r="O17" i="31"/>
  <c r="Q17" i="31" s="1"/>
  <c r="AK17" i="31" s="1"/>
  <c r="F17" i="31"/>
  <c r="AH16" i="31"/>
  <c r="AG16" i="31"/>
  <c r="AF16" i="31"/>
  <c r="AE16" i="31"/>
  <c r="AD16" i="31"/>
  <c r="AB16" i="31"/>
  <c r="AA16" i="31"/>
  <c r="AA5" i="31" s="1"/>
  <c r="Z16" i="31"/>
  <c r="U16" i="31"/>
  <c r="AO16" i="31" s="1"/>
  <c r="R16" i="31"/>
  <c r="AL16" i="31" s="1"/>
  <c r="P16" i="31"/>
  <c r="AJ16" i="31" s="1"/>
  <c r="O16" i="31"/>
  <c r="Q16" i="31" s="1"/>
  <c r="AK16" i="31" s="1"/>
  <c r="F16" i="31"/>
  <c r="AL15" i="31"/>
  <c r="AH15" i="31"/>
  <c r="AG15" i="31"/>
  <c r="AF15" i="31"/>
  <c r="AE15" i="31"/>
  <c r="AD15" i="31"/>
  <c r="AB15" i="31"/>
  <c r="AB2" i="31" s="1"/>
  <c r="AA15" i="31"/>
  <c r="Z15" i="31"/>
  <c r="Z2" i="31" s="1"/>
  <c r="U15" i="31"/>
  <c r="AO15" i="31" s="1"/>
  <c r="R15" i="31"/>
  <c r="P15" i="31"/>
  <c r="AJ15" i="31" s="1"/>
  <c r="O15" i="31"/>
  <c r="Q15" i="31" s="1"/>
  <c r="AK15" i="31" s="1"/>
  <c r="F15" i="31"/>
  <c r="AH14" i="31"/>
  <c r="AG14" i="31"/>
  <c r="AF14" i="31"/>
  <c r="AE14" i="31"/>
  <c r="AD14" i="31"/>
  <c r="AB14" i="31"/>
  <c r="AA14" i="31"/>
  <c r="Z14" i="31"/>
  <c r="V14" i="31"/>
  <c r="U14" i="31"/>
  <c r="AO14" i="31" s="1"/>
  <c r="R14" i="31"/>
  <c r="AL14" i="31" s="1"/>
  <c r="P14" i="31"/>
  <c r="O14" i="31"/>
  <c r="Q14" i="31" s="1"/>
  <c r="AK14" i="31" s="1"/>
  <c r="F14" i="31"/>
  <c r="L13" i="31"/>
  <c r="K13" i="31"/>
  <c r="N1" i="31" s="1"/>
  <c r="J13" i="31"/>
  <c r="I13" i="31"/>
  <c r="H13" i="31"/>
  <c r="E13" i="31"/>
  <c r="O9" i="31"/>
  <c r="N9" i="31"/>
  <c r="J9" i="31"/>
  <c r="F9" i="31"/>
  <c r="B9" i="31"/>
  <c r="L8" i="31"/>
  <c r="J8" i="31"/>
  <c r="B8" i="31"/>
  <c r="N7" i="31"/>
  <c r="K7" i="31"/>
  <c r="J7" i="31"/>
  <c r="F7" i="31"/>
  <c r="B7" i="31"/>
  <c r="AE6" i="31"/>
  <c r="M6" i="31"/>
  <c r="L6" i="31"/>
  <c r="J6" i="31"/>
  <c r="B6" i="31"/>
  <c r="V5" i="31"/>
  <c r="O5" i="31"/>
  <c r="N5" i="31"/>
  <c r="L5" i="31"/>
  <c r="J5" i="31"/>
  <c r="F5" i="31"/>
  <c r="B5" i="31"/>
  <c r="O4" i="31"/>
  <c r="N4" i="31"/>
  <c r="L4" i="31"/>
  <c r="J4" i="31"/>
  <c r="F4" i="31"/>
  <c r="B4" i="31"/>
  <c r="Q4" i="31" s="1"/>
  <c r="AF3" i="31"/>
  <c r="O3" i="31"/>
  <c r="J3" i="31"/>
  <c r="B3" i="31"/>
  <c r="V3" i="31" s="1"/>
  <c r="AH2" i="31"/>
  <c r="P2" i="31"/>
  <c r="O2" i="31"/>
  <c r="N2" i="31"/>
  <c r="M2" i="31"/>
  <c r="K2" i="31"/>
  <c r="J2" i="31"/>
  <c r="F2" i="31"/>
  <c r="B2" i="31"/>
  <c r="O1" i="31"/>
  <c r="M1" i="31"/>
  <c r="L1" i="31"/>
  <c r="K1" i="31"/>
  <c r="W53" i="14"/>
  <c r="U53" i="14"/>
  <c r="T53" i="14"/>
  <c r="J53" i="14"/>
  <c r="I53" i="14"/>
  <c r="H53" i="14"/>
  <c r="G53" i="14"/>
  <c r="AH92" i="30"/>
  <c r="AG92" i="30"/>
  <c r="AF92" i="30"/>
  <c r="AE92" i="30"/>
  <c r="AD92" i="30"/>
  <c r="AB92" i="30"/>
  <c r="AA92" i="30"/>
  <c r="Z92" i="30"/>
  <c r="U92" i="30"/>
  <c r="AO92" i="30" s="1"/>
  <c r="T92" i="30"/>
  <c r="AN92" i="30" s="1"/>
  <c r="R92" i="30"/>
  <c r="P92" i="30"/>
  <c r="AJ92" i="30" s="1"/>
  <c r="O92" i="30"/>
  <c r="AI92" i="30" s="1"/>
  <c r="F92" i="30"/>
  <c r="AH91" i="30"/>
  <c r="AG91" i="30"/>
  <c r="AF91" i="30"/>
  <c r="AE91" i="30"/>
  <c r="AD91" i="30"/>
  <c r="AB91" i="30"/>
  <c r="AA91" i="30"/>
  <c r="Z91" i="30"/>
  <c r="U91" i="30"/>
  <c r="AO91" i="30" s="1"/>
  <c r="R91" i="30"/>
  <c r="P91" i="30"/>
  <c r="AJ91" i="30" s="1"/>
  <c r="O91" i="30"/>
  <c r="AI91" i="30" s="1"/>
  <c r="F91" i="30"/>
  <c r="AH90" i="30"/>
  <c r="AG90" i="30"/>
  <c r="AF90" i="30"/>
  <c r="AE90" i="30"/>
  <c r="AD90" i="30"/>
  <c r="AB90" i="30"/>
  <c r="AA90" i="30"/>
  <c r="Z90" i="30"/>
  <c r="U90" i="30"/>
  <c r="AO90" i="30" s="1"/>
  <c r="R90" i="30"/>
  <c r="P90" i="30"/>
  <c r="AJ90" i="30" s="1"/>
  <c r="O90" i="30"/>
  <c r="AI90" i="30" s="1"/>
  <c r="F90" i="30"/>
  <c r="AH89" i="30"/>
  <c r="AG89" i="30"/>
  <c r="AF89" i="30"/>
  <c r="AE89" i="30"/>
  <c r="AD89" i="30"/>
  <c r="AB89" i="30"/>
  <c r="AA89" i="30"/>
  <c r="Z89" i="30"/>
  <c r="V89" i="30"/>
  <c r="U89" i="30"/>
  <c r="AO89" i="30" s="1"/>
  <c r="R89" i="30"/>
  <c r="P89" i="30"/>
  <c r="AJ89" i="30" s="1"/>
  <c r="O89" i="30"/>
  <c r="AI89" i="30" s="1"/>
  <c r="F89" i="30"/>
  <c r="AH88" i="30"/>
  <c r="AG88" i="30"/>
  <c r="AF88" i="30"/>
  <c r="AE88" i="30"/>
  <c r="AD88" i="30"/>
  <c r="AB88" i="30"/>
  <c r="AA88" i="30"/>
  <c r="Z88" i="30"/>
  <c r="U88" i="30"/>
  <c r="AO88" i="30" s="1"/>
  <c r="R88" i="30"/>
  <c r="P88" i="30"/>
  <c r="AJ88" i="30" s="1"/>
  <c r="O88" i="30"/>
  <c r="AI88" i="30" s="1"/>
  <c r="F88" i="30"/>
  <c r="AH87" i="30"/>
  <c r="AH4" i="30" s="1"/>
  <c r="AG87" i="30"/>
  <c r="AF87" i="30"/>
  <c r="AE87" i="30"/>
  <c r="AD87" i="30"/>
  <c r="AB87" i="30"/>
  <c r="AA87" i="30"/>
  <c r="Z87" i="30"/>
  <c r="U87" i="30"/>
  <c r="AO87" i="30" s="1"/>
  <c r="R87" i="30"/>
  <c r="P87" i="30"/>
  <c r="AJ87" i="30" s="1"/>
  <c r="O87" i="30"/>
  <c r="AI87" i="30" s="1"/>
  <c r="F87" i="30"/>
  <c r="AH86" i="30"/>
  <c r="AG86" i="30"/>
  <c r="AF86" i="30"/>
  <c r="AE86" i="30"/>
  <c r="AD86" i="30"/>
  <c r="AB86" i="30"/>
  <c r="AA86" i="30"/>
  <c r="Z86" i="30"/>
  <c r="U86" i="30"/>
  <c r="AO86" i="30" s="1"/>
  <c r="R86" i="30"/>
  <c r="P86" i="30"/>
  <c r="AJ86" i="30" s="1"/>
  <c r="O86" i="30"/>
  <c r="AI86" i="30" s="1"/>
  <c r="F86" i="30"/>
  <c r="AH85" i="30"/>
  <c r="AG85" i="30"/>
  <c r="AF85" i="30"/>
  <c r="AE85" i="30"/>
  <c r="AD85" i="30"/>
  <c r="AD8" i="30" s="1"/>
  <c r="AB85" i="30"/>
  <c r="AA85" i="30"/>
  <c r="Z85" i="30"/>
  <c r="U85" i="30"/>
  <c r="AO85" i="30" s="1"/>
  <c r="T85" i="30"/>
  <c r="AN85" i="30" s="1"/>
  <c r="R85" i="30"/>
  <c r="P85" i="30"/>
  <c r="AJ85" i="30" s="1"/>
  <c r="O85" i="30"/>
  <c r="AI85" i="30" s="1"/>
  <c r="F85" i="30"/>
  <c r="AH84" i="30"/>
  <c r="AG84" i="30"/>
  <c r="AF84" i="30"/>
  <c r="AE84" i="30"/>
  <c r="AD84" i="30"/>
  <c r="AB84" i="30"/>
  <c r="AA84" i="30"/>
  <c r="Z84" i="30"/>
  <c r="U84" i="30"/>
  <c r="AO84" i="30" s="1"/>
  <c r="T84" i="30"/>
  <c r="AN84" i="30" s="1"/>
  <c r="R84" i="30"/>
  <c r="P84" i="30"/>
  <c r="AJ84" i="30" s="1"/>
  <c r="O84" i="30"/>
  <c r="AI84" i="30" s="1"/>
  <c r="F84" i="30"/>
  <c r="AH83" i="30"/>
  <c r="AG83" i="30"/>
  <c r="AF83" i="30"/>
  <c r="AE83" i="30"/>
  <c r="AD83" i="30"/>
  <c r="AB83" i="30"/>
  <c r="AA83" i="30"/>
  <c r="Z83" i="30"/>
  <c r="U83" i="30"/>
  <c r="AO83" i="30" s="1"/>
  <c r="T83" i="30"/>
  <c r="AN83" i="30" s="1"/>
  <c r="R83" i="30"/>
  <c r="P83" i="30"/>
  <c r="AJ83" i="30" s="1"/>
  <c r="O83" i="30"/>
  <c r="AI83" i="30" s="1"/>
  <c r="F83" i="30"/>
  <c r="AH82" i="30"/>
  <c r="AG82" i="30"/>
  <c r="AF82" i="30"/>
  <c r="AE82" i="30"/>
  <c r="AD82" i="30"/>
  <c r="AB82" i="30"/>
  <c r="AA82" i="30"/>
  <c r="Z82" i="30"/>
  <c r="U82" i="30"/>
  <c r="AO82" i="30" s="1"/>
  <c r="T82" i="30"/>
  <c r="AN82" i="30" s="1"/>
  <c r="R82" i="30"/>
  <c r="P82" i="30"/>
  <c r="AJ82" i="30" s="1"/>
  <c r="O82" i="30"/>
  <c r="AI82" i="30" s="1"/>
  <c r="F82" i="30"/>
  <c r="AH81" i="30"/>
  <c r="AG81" i="30"/>
  <c r="AF81" i="30"/>
  <c r="AE81" i="30"/>
  <c r="AD81" i="30"/>
  <c r="AB81" i="30"/>
  <c r="AA81" i="30"/>
  <c r="Z81" i="30"/>
  <c r="U81" i="30"/>
  <c r="AO81" i="30" s="1"/>
  <c r="T81" i="30"/>
  <c r="AN81" i="30" s="1"/>
  <c r="R81" i="30"/>
  <c r="P81" i="30"/>
  <c r="AJ81" i="30" s="1"/>
  <c r="O81" i="30"/>
  <c r="AI81" i="30" s="1"/>
  <c r="F81" i="30"/>
  <c r="AH80" i="30"/>
  <c r="AG80" i="30"/>
  <c r="AF80" i="30"/>
  <c r="AE80" i="30"/>
  <c r="AD80" i="30"/>
  <c r="AB80" i="30"/>
  <c r="AA80" i="30"/>
  <c r="Z80" i="30"/>
  <c r="U80" i="30"/>
  <c r="AO80" i="30" s="1"/>
  <c r="T80" i="30"/>
  <c r="AN80" i="30" s="1"/>
  <c r="R80" i="30"/>
  <c r="P80" i="30"/>
  <c r="AJ80" i="30" s="1"/>
  <c r="O80" i="30"/>
  <c r="AI80" i="30" s="1"/>
  <c r="F80" i="30"/>
  <c r="AH79" i="30"/>
  <c r="AG79" i="30"/>
  <c r="AF79" i="30"/>
  <c r="AE79" i="30"/>
  <c r="AD79" i="30"/>
  <c r="AB79" i="30"/>
  <c r="AA79" i="30"/>
  <c r="Z79" i="30"/>
  <c r="U79" i="30"/>
  <c r="AO79" i="30" s="1"/>
  <c r="T79" i="30"/>
  <c r="AN79" i="30" s="1"/>
  <c r="R79" i="30"/>
  <c r="AL79" i="30" s="1"/>
  <c r="P79" i="30"/>
  <c r="O79" i="30"/>
  <c r="AI79" i="30" s="1"/>
  <c r="F79" i="30"/>
  <c r="AH78" i="30"/>
  <c r="AG78" i="30"/>
  <c r="AF78" i="30"/>
  <c r="AE78" i="30"/>
  <c r="AD78" i="30"/>
  <c r="AB78" i="30"/>
  <c r="AA78" i="30"/>
  <c r="Z78" i="30"/>
  <c r="U78" i="30"/>
  <c r="AO78" i="30" s="1"/>
  <c r="R78" i="30"/>
  <c r="AL78" i="30" s="1"/>
  <c r="P78" i="30"/>
  <c r="O78" i="30"/>
  <c r="AI78" i="30" s="1"/>
  <c r="F78" i="30"/>
  <c r="AO77" i="30"/>
  <c r="AH77" i="30"/>
  <c r="AG77" i="30"/>
  <c r="AF77" i="30"/>
  <c r="AE77" i="30"/>
  <c r="AD77" i="30"/>
  <c r="AB77" i="30"/>
  <c r="AA77" i="30"/>
  <c r="Z77" i="30"/>
  <c r="U77" i="30"/>
  <c r="R77" i="30"/>
  <c r="AL77" i="30" s="1"/>
  <c r="P77" i="30"/>
  <c r="O77" i="30"/>
  <c r="AI77" i="30" s="1"/>
  <c r="F77" i="30"/>
  <c r="AH76" i="30"/>
  <c r="AG76" i="30"/>
  <c r="AF76" i="30"/>
  <c r="AE76" i="30"/>
  <c r="AD76" i="30"/>
  <c r="AB76" i="30"/>
  <c r="AA76" i="30"/>
  <c r="Z76" i="30"/>
  <c r="U76" i="30"/>
  <c r="AO76" i="30" s="1"/>
  <c r="R76" i="30"/>
  <c r="AL76" i="30" s="1"/>
  <c r="P76" i="30"/>
  <c r="O76" i="30"/>
  <c r="AI76" i="30" s="1"/>
  <c r="F76" i="30"/>
  <c r="AH75" i="30"/>
  <c r="AG75" i="30"/>
  <c r="AF75" i="30"/>
  <c r="AE75" i="30"/>
  <c r="AD75" i="30"/>
  <c r="AB75" i="30"/>
  <c r="AA75" i="30"/>
  <c r="Z75" i="30"/>
  <c r="U75" i="30"/>
  <c r="AO75" i="30" s="1"/>
  <c r="R75" i="30"/>
  <c r="AL75" i="30" s="1"/>
  <c r="P75" i="30"/>
  <c r="O75" i="30"/>
  <c r="AI75" i="30" s="1"/>
  <c r="F75" i="30"/>
  <c r="AH74" i="30"/>
  <c r="AG74" i="30"/>
  <c r="AF74" i="30"/>
  <c r="AF7" i="30" s="1"/>
  <c r="AE74" i="30"/>
  <c r="AD74" i="30"/>
  <c r="AB74" i="30"/>
  <c r="AA74" i="30"/>
  <c r="Z74" i="30"/>
  <c r="U74" i="30"/>
  <c r="AO74" i="30" s="1"/>
  <c r="R74" i="30"/>
  <c r="AL74" i="30" s="1"/>
  <c r="P74" i="30"/>
  <c r="Q7" i="30" s="1"/>
  <c r="O74" i="30"/>
  <c r="AI74" i="30" s="1"/>
  <c r="F74" i="30"/>
  <c r="AO73" i="30"/>
  <c r="AH73" i="30"/>
  <c r="AG73" i="30"/>
  <c r="AF73" i="30"/>
  <c r="AE73" i="30"/>
  <c r="AD73" i="30"/>
  <c r="AB73" i="30"/>
  <c r="AA73" i="30"/>
  <c r="Z73" i="30"/>
  <c r="U73" i="30"/>
  <c r="T73" i="30"/>
  <c r="AN73" i="30" s="1"/>
  <c r="R73" i="30"/>
  <c r="AL73" i="30" s="1"/>
  <c r="Q73" i="30"/>
  <c r="AK73" i="30" s="1"/>
  <c r="P73" i="30"/>
  <c r="O73" i="30"/>
  <c r="AI73" i="30" s="1"/>
  <c r="F73" i="30"/>
  <c r="AH72" i="30"/>
  <c r="AG72" i="30"/>
  <c r="AF72" i="30"/>
  <c r="AE72" i="30"/>
  <c r="AD72" i="30"/>
  <c r="AB72" i="30"/>
  <c r="AA72" i="30"/>
  <c r="Z72" i="30"/>
  <c r="U72" i="30"/>
  <c r="AO72" i="30" s="1"/>
  <c r="T72" i="30"/>
  <c r="AN72" i="30" s="1"/>
  <c r="R72" i="30"/>
  <c r="AL72" i="30" s="1"/>
  <c r="Q72" i="30"/>
  <c r="AK72" i="30" s="1"/>
  <c r="P72" i="30"/>
  <c r="O72" i="30"/>
  <c r="AI72" i="30" s="1"/>
  <c r="F72" i="30"/>
  <c r="AH71" i="30"/>
  <c r="AG71" i="30"/>
  <c r="AF71" i="30"/>
  <c r="AE71" i="30"/>
  <c r="AD71" i="30"/>
  <c r="AB71" i="30"/>
  <c r="AA71" i="30"/>
  <c r="Z71" i="30"/>
  <c r="U71" i="30"/>
  <c r="AO71" i="30" s="1"/>
  <c r="T71" i="30"/>
  <c r="AN71" i="30" s="1"/>
  <c r="R71" i="30"/>
  <c r="AL71" i="30" s="1"/>
  <c r="Q71" i="30"/>
  <c r="AK71" i="30" s="1"/>
  <c r="P71" i="30"/>
  <c r="O71" i="30"/>
  <c r="AI71" i="30" s="1"/>
  <c r="F71" i="30"/>
  <c r="AH70" i="30"/>
  <c r="AG70" i="30"/>
  <c r="AF70" i="30"/>
  <c r="AE70" i="30"/>
  <c r="AD70" i="30"/>
  <c r="AB70" i="30"/>
  <c r="AA70" i="30"/>
  <c r="Z70" i="30"/>
  <c r="U70" i="30"/>
  <c r="AO70" i="30" s="1"/>
  <c r="T70" i="30"/>
  <c r="AN70" i="30" s="1"/>
  <c r="R70" i="30"/>
  <c r="AL70" i="30" s="1"/>
  <c r="Q70" i="30"/>
  <c r="AK70" i="30" s="1"/>
  <c r="P70" i="30"/>
  <c r="O70" i="30"/>
  <c r="AI70" i="30" s="1"/>
  <c r="F70" i="30"/>
  <c r="AH69" i="30"/>
  <c r="AG69" i="30"/>
  <c r="AF69" i="30"/>
  <c r="AE69" i="30"/>
  <c r="AD69" i="30"/>
  <c r="AB69" i="30"/>
  <c r="AA69" i="30"/>
  <c r="Z69" i="30"/>
  <c r="U69" i="30"/>
  <c r="AO69" i="30" s="1"/>
  <c r="T69" i="30"/>
  <c r="AN69" i="30" s="1"/>
  <c r="R69" i="30"/>
  <c r="AL69" i="30" s="1"/>
  <c r="Q69" i="30"/>
  <c r="AK69" i="30" s="1"/>
  <c r="P69" i="30"/>
  <c r="O69" i="30"/>
  <c r="AI69" i="30" s="1"/>
  <c r="F69" i="30"/>
  <c r="AH68" i="30"/>
  <c r="AG68" i="30"/>
  <c r="AF68" i="30"/>
  <c r="AE68" i="30"/>
  <c r="AD68" i="30"/>
  <c r="AB68" i="30"/>
  <c r="AA68" i="30"/>
  <c r="Z68" i="30"/>
  <c r="U68" i="30"/>
  <c r="AO68" i="30" s="1"/>
  <c r="T68" i="30"/>
  <c r="AN68" i="30" s="1"/>
  <c r="R68" i="30"/>
  <c r="AL68" i="30" s="1"/>
  <c r="Q68" i="30"/>
  <c r="AK68" i="30" s="1"/>
  <c r="P68" i="30"/>
  <c r="O68" i="30"/>
  <c r="AI68" i="30" s="1"/>
  <c r="F68" i="30"/>
  <c r="AH67" i="30"/>
  <c r="AG67" i="30"/>
  <c r="AF67" i="30"/>
  <c r="AE67" i="30"/>
  <c r="AD67" i="30"/>
  <c r="AB67" i="30"/>
  <c r="AA67" i="30"/>
  <c r="Z67" i="30"/>
  <c r="U67" i="30"/>
  <c r="AO67" i="30" s="1"/>
  <c r="T67" i="30"/>
  <c r="AN67" i="30" s="1"/>
  <c r="R67" i="30"/>
  <c r="AL67" i="30" s="1"/>
  <c r="Q67" i="30"/>
  <c r="AK67" i="30" s="1"/>
  <c r="P67" i="30"/>
  <c r="O67" i="30"/>
  <c r="AI67" i="30" s="1"/>
  <c r="F67" i="30"/>
  <c r="AH66" i="30"/>
  <c r="AG66" i="30"/>
  <c r="AF66" i="30"/>
  <c r="AE66" i="30"/>
  <c r="AD66" i="30"/>
  <c r="AB66" i="30"/>
  <c r="AA66" i="30"/>
  <c r="Z66" i="30"/>
  <c r="U66" i="30"/>
  <c r="AO66" i="30" s="1"/>
  <c r="T66" i="30"/>
  <c r="AN66" i="30" s="1"/>
  <c r="R66" i="30"/>
  <c r="AL66" i="30" s="1"/>
  <c r="Q66" i="30"/>
  <c r="AK66" i="30" s="1"/>
  <c r="P66" i="30"/>
  <c r="O66" i="30"/>
  <c r="AI66" i="30" s="1"/>
  <c r="F66" i="30"/>
  <c r="AH65" i="30"/>
  <c r="AG65" i="30"/>
  <c r="AF65" i="30"/>
  <c r="AE65" i="30"/>
  <c r="AE9" i="30" s="1"/>
  <c r="AD65" i="30"/>
  <c r="AB65" i="30"/>
  <c r="AA65" i="30"/>
  <c r="Z65" i="30"/>
  <c r="U65" i="30"/>
  <c r="AO65" i="30" s="1"/>
  <c r="T65" i="30"/>
  <c r="AN65" i="30" s="1"/>
  <c r="R65" i="30"/>
  <c r="AL65" i="30" s="1"/>
  <c r="Q65" i="30"/>
  <c r="AK65" i="30" s="1"/>
  <c r="P65" i="30"/>
  <c r="O65" i="30"/>
  <c r="AI65" i="30" s="1"/>
  <c r="F65" i="30"/>
  <c r="AH64" i="30"/>
  <c r="AG64" i="30"/>
  <c r="AF64" i="30"/>
  <c r="AE64" i="30"/>
  <c r="AD64" i="30"/>
  <c r="AB64" i="30"/>
  <c r="AA64" i="30"/>
  <c r="Z64" i="30"/>
  <c r="U64" i="30"/>
  <c r="AO64" i="30" s="1"/>
  <c r="T64" i="30"/>
  <c r="AN64" i="30" s="1"/>
  <c r="R64" i="30"/>
  <c r="AL64" i="30" s="1"/>
  <c r="Q64" i="30"/>
  <c r="AK64" i="30" s="1"/>
  <c r="P64" i="30"/>
  <c r="O64" i="30"/>
  <c r="AI64" i="30" s="1"/>
  <c r="F64" i="30"/>
  <c r="AH63" i="30"/>
  <c r="AG63" i="30"/>
  <c r="AF63" i="30"/>
  <c r="AE63" i="30"/>
  <c r="AD63" i="30"/>
  <c r="AB63" i="30"/>
  <c r="AA63" i="30"/>
  <c r="Z63" i="30"/>
  <c r="U63" i="30"/>
  <c r="AO63" i="30" s="1"/>
  <c r="T63" i="30"/>
  <c r="AN63" i="30" s="1"/>
  <c r="R63" i="30"/>
  <c r="AL63" i="30" s="1"/>
  <c r="Q63" i="30"/>
  <c r="AK63" i="30" s="1"/>
  <c r="P63" i="30"/>
  <c r="O63" i="30"/>
  <c r="AI63" i="30" s="1"/>
  <c r="F63" i="30"/>
  <c r="AH62" i="30"/>
  <c r="AG62" i="30"/>
  <c r="AF62" i="30"/>
  <c r="AE62" i="30"/>
  <c r="AD62" i="30"/>
  <c r="AB62" i="30"/>
  <c r="AA62" i="30"/>
  <c r="Z62" i="30"/>
  <c r="U62" i="30"/>
  <c r="AO62" i="30" s="1"/>
  <c r="T62" i="30"/>
  <c r="AN62" i="30" s="1"/>
  <c r="R62" i="30"/>
  <c r="AL62" i="30" s="1"/>
  <c r="Q62" i="30"/>
  <c r="AK62" i="30" s="1"/>
  <c r="P62" i="30"/>
  <c r="O62" i="30"/>
  <c r="AI62" i="30" s="1"/>
  <c r="F62" i="30"/>
  <c r="AO61" i="30"/>
  <c r="AH61" i="30"/>
  <c r="AG61" i="30"/>
  <c r="AF61" i="30"/>
  <c r="AE61" i="30"/>
  <c r="AD61" i="30"/>
  <c r="AB61" i="30"/>
  <c r="AA61" i="30"/>
  <c r="Z61" i="30"/>
  <c r="U61" i="30"/>
  <c r="T61" i="30"/>
  <c r="AN61" i="30" s="1"/>
  <c r="R61" i="30"/>
  <c r="AL61" i="30" s="1"/>
  <c r="P61" i="30"/>
  <c r="O61" i="30"/>
  <c r="AI61" i="30" s="1"/>
  <c r="F61" i="30"/>
  <c r="AH60" i="30"/>
  <c r="AG60" i="30"/>
  <c r="AF60" i="30"/>
  <c r="AE60" i="30"/>
  <c r="AD60" i="30"/>
  <c r="AB60" i="30"/>
  <c r="AA60" i="30"/>
  <c r="Z60" i="30"/>
  <c r="U60" i="30"/>
  <c r="AO60" i="30" s="1"/>
  <c r="T60" i="30"/>
  <c r="AN60" i="30" s="1"/>
  <c r="R60" i="30"/>
  <c r="AL60" i="30" s="1"/>
  <c r="P60" i="30"/>
  <c r="O60" i="30"/>
  <c r="AI60" i="30" s="1"/>
  <c r="F60" i="30"/>
  <c r="AH59" i="30"/>
  <c r="AG59" i="30"/>
  <c r="AF59" i="30"/>
  <c r="AE59" i="30"/>
  <c r="AD59" i="30"/>
  <c r="AB59" i="30"/>
  <c r="AA59" i="30"/>
  <c r="Z59" i="30"/>
  <c r="U59" i="30"/>
  <c r="AO59" i="30" s="1"/>
  <c r="T59" i="30"/>
  <c r="AN59" i="30" s="1"/>
  <c r="R59" i="30"/>
  <c r="AL59" i="30" s="1"/>
  <c r="P59" i="30"/>
  <c r="O59" i="30"/>
  <c r="AI59" i="30" s="1"/>
  <c r="F59" i="30"/>
  <c r="AH58" i="30"/>
  <c r="AG58" i="30"/>
  <c r="AF58" i="30"/>
  <c r="AE58" i="30"/>
  <c r="AD58" i="30"/>
  <c r="AB58" i="30"/>
  <c r="AA58" i="30"/>
  <c r="Z58" i="30"/>
  <c r="U58" i="30"/>
  <c r="AO58" i="30" s="1"/>
  <c r="T58" i="30"/>
  <c r="AN58" i="30" s="1"/>
  <c r="R58" i="30"/>
  <c r="AL58" i="30" s="1"/>
  <c r="P58" i="30"/>
  <c r="O58" i="30"/>
  <c r="AI58" i="30" s="1"/>
  <c r="F58" i="30"/>
  <c r="AH57" i="30"/>
  <c r="AG57" i="30"/>
  <c r="AF57" i="30"/>
  <c r="AE57" i="30"/>
  <c r="AD57" i="30"/>
  <c r="AB57" i="30"/>
  <c r="AA57" i="30"/>
  <c r="Z57" i="30"/>
  <c r="U57" i="30"/>
  <c r="AO57" i="30" s="1"/>
  <c r="R57" i="30"/>
  <c r="AL57" i="30" s="1"/>
  <c r="P57" i="30"/>
  <c r="O57" i="30"/>
  <c r="AI57" i="30" s="1"/>
  <c r="F57" i="30"/>
  <c r="AH56" i="30"/>
  <c r="AG56" i="30"/>
  <c r="AF56" i="30"/>
  <c r="AE56" i="30"/>
  <c r="AD56" i="30"/>
  <c r="AB56" i="30"/>
  <c r="AA56" i="30"/>
  <c r="Z56" i="30"/>
  <c r="U56" i="30"/>
  <c r="AO56" i="30" s="1"/>
  <c r="R56" i="30"/>
  <c r="AL56" i="30" s="1"/>
  <c r="P56" i="30"/>
  <c r="O56" i="30"/>
  <c r="AI56" i="30" s="1"/>
  <c r="F56" i="30"/>
  <c r="AH55" i="30"/>
  <c r="AG55" i="30"/>
  <c r="AF55" i="30"/>
  <c r="AE55" i="30"/>
  <c r="AD55" i="30"/>
  <c r="AB55" i="30"/>
  <c r="AA55" i="30"/>
  <c r="Z55" i="30"/>
  <c r="U55" i="30"/>
  <c r="AO55" i="30" s="1"/>
  <c r="R55" i="30"/>
  <c r="AL55" i="30" s="1"/>
  <c r="P55" i="30"/>
  <c r="AJ55" i="30" s="1"/>
  <c r="O55" i="30"/>
  <c r="AI55" i="30" s="1"/>
  <c r="F55" i="30"/>
  <c r="AH54" i="30"/>
  <c r="AG54" i="30"/>
  <c r="AF54" i="30"/>
  <c r="AE54" i="30"/>
  <c r="AD54" i="30"/>
  <c r="AB54" i="30"/>
  <c r="AA54" i="30"/>
  <c r="Z54" i="30"/>
  <c r="U54" i="30"/>
  <c r="AO54" i="30" s="1"/>
  <c r="R54" i="30"/>
  <c r="AL54" i="30" s="1"/>
  <c r="P54" i="30"/>
  <c r="AJ54" i="30" s="1"/>
  <c r="O54" i="30"/>
  <c r="AI54" i="30" s="1"/>
  <c r="F54" i="30"/>
  <c r="AH53" i="30"/>
  <c r="AG53" i="30"/>
  <c r="AF53" i="30"/>
  <c r="AE53" i="30"/>
  <c r="AD53" i="30"/>
  <c r="AB53" i="30"/>
  <c r="AA53" i="30"/>
  <c r="Z53" i="30"/>
  <c r="U53" i="30"/>
  <c r="AO53" i="30" s="1"/>
  <c r="R53" i="30"/>
  <c r="AL53" i="30" s="1"/>
  <c r="P53" i="30"/>
  <c r="AJ53" i="30" s="1"/>
  <c r="O53" i="30"/>
  <c r="AI53" i="30" s="1"/>
  <c r="F53" i="30"/>
  <c r="AH52" i="30"/>
  <c r="AG52" i="30"/>
  <c r="AF52" i="30"/>
  <c r="AE52" i="30"/>
  <c r="AD52" i="30"/>
  <c r="AB52" i="30"/>
  <c r="AA52" i="30"/>
  <c r="Z52" i="30"/>
  <c r="U52" i="30"/>
  <c r="AO52" i="30" s="1"/>
  <c r="R52" i="30"/>
  <c r="AL52" i="30" s="1"/>
  <c r="P52" i="30"/>
  <c r="AJ52" i="30" s="1"/>
  <c r="O52" i="30"/>
  <c r="AI52" i="30" s="1"/>
  <c r="F52" i="30"/>
  <c r="AH51" i="30"/>
  <c r="AG51" i="30"/>
  <c r="AF51" i="30"/>
  <c r="AE51" i="30"/>
  <c r="AD51" i="30"/>
  <c r="AB51" i="30"/>
  <c r="AA51" i="30"/>
  <c r="Z51" i="30"/>
  <c r="U51" i="30"/>
  <c r="AO51" i="30" s="1"/>
  <c r="T51" i="30"/>
  <c r="AN51" i="30" s="1"/>
  <c r="R51" i="30"/>
  <c r="AL51" i="30" s="1"/>
  <c r="P51" i="30"/>
  <c r="AJ51" i="30" s="1"/>
  <c r="O51" i="30"/>
  <c r="AI51" i="30" s="1"/>
  <c r="F51" i="30"/>
  <c r="AH50" i="30"/>
  <c r="AG50" i="30"/>
  <c r="AF50" i="30"/>
  <c r="AF6" i="30" s="1"/>
  <c r="AE50" i="30"/>
  <c r="AE6" i="30" s="1"/>
  <c r="AD50" i="30"/>
  <c r="AB50" i="30"/>
  <c r="AA50" i="30"/>
  <c r="Z50" i="30"/>
  <c r="U50" i="30"/>
  <c r="AO50" i="30" s="1"/>
  <c r="R50" i="30"/>
  <c r="P50" i="30"/>
  <c r="AJ50" i="30" s="1"/>
  <c r="O50" i="30"/>
  <c r="AI50" i="30" s="1"/>
  <c r="F50" i="30"/>
  <c r="AH49" i="30"/>
  <c r="AG49" i="30"/>
  <c r="AF49" i="30"/>
  <c r="AE49" i="30"/>
  <c r="AD49" i="30"/>
  <c r="AB49" i="30"/>
  <c r="AA49" i="30"/>
  <c r="Z49" i="30"/>
  <c r="U49" i="30"/>
  <c r="AO49" i="30" s="1"/>
  <c r="R49" i="30"/>
  <c r="P49" i="30"/>
  <c r="AJ49" i="30" s="1"/>
  <c r="O49" i="30"/>
  <c r="Q49" i="30" s="1"/>
  <c r="AK49" i="30" s="1"/>
  <c r="F49" i="30"/>
  <c r="AH48" i="30"/>
  <c r="AG48" i="30"/>
  <c r="AF48" i="30"/>
  <c r="AE48" i="30"/>
  <c r="AD48" i="30"/>
  <c r="AB48" i="30"/>
  <c r="AA48" i="30"/>
  <c r="Z48" i="30"/>
  <c r="Z4" i="30" s="1"/>
  <c r="U48" i="30"/>
  <c r="AO48" i="30" s="1"/>
  <c r="T48" i="30"/>
  <c r="AN48" i="30" s="1"/>
  <c r="R48" i="30"/>
  <c r="P48" i="30"/>
  <c r="AJ48" i="30" s="1"/>
  <c r="O48" i="30"/>
  <c r="Q48" i="30" s="1"/>
  <c r="AK48" i="30" s="1"/>
  <c r="F48" i="30"/>
  <c r="AH47" i="30"/>
  <c r="AG47" i="30"/>
  <c r="AF47" i="30"/>
  <c r="AE47" i="30"/>
  <c r="AD47" i="30"/>
  <c r="AB47" i="30"/>
  <c r="AA47" i="30"/>
  <c r="Z47" i="30"/>
  <c r="U47" i="30"/>
  <c r="AO47" i="30" s="1"/>
  <c r="R47" i="30"/>
  <c r="P47" i="30"/>
  <c r="AJ47" i="30" s="1"/>
  <c r="O47" i="30"/>
  <c r="Q47" i="30" s="1"/>
  <c r="AK47" i="30" s="1"/>
  <c r="F47" i="30"/>
  <c r="AH46" i="30"/>
  <c r="AG46" i="30"/>
  <c r="AF46" i="30"/>
  <c r="AE46" i="30"/>
  <c r="AD46" i="30"/>
  <c r="AB46" i="30"/>
  <c r="AA46" i="30"/>
  <c r="Z46" i="30"/>
  <c r="U46" i="30"/>
  <c r="AO46" i="30" s="1"/>
  <c r="R46" i="30"/>
  <c r="P46" i="30"/>
  <c r="AJ46" i="30" s="1"/>
  <c r="O46" i="30"/>
  <c r="Q46" i="30" s="1"/>
  <c r="AK46" i="30" s="1"/>
  <c r="F46" i="30"/>
  <c r="AH45" i="30"/>
  <c r="AG45" i="30"/>
  <c r="AF45" i="30"/>
  <c r="AE45" i="30"/>
  <c r="AD45" i="30"/>
  <c r="AD3" i="30" s="1"/>
  <c r="AB45" i="30"/>
  <c r="AA45" i="30"/>
  <c r="Z45" i="30"/>
  <c r="U45" i="30"/>
  <c r="AO45" i="30" s="1"/>
  <c r="T45" i="30"/>
  <c r="AN45" i="30" s="1"/>
  <c r="R45" i="30"/>
  <c r="P45" i="30"/>
  <c r="AJ45" i="30" s="1"/>
  <c r="O45" i="30"/>
  <c r="Q45" i="30" s="1"/>
  <c r="AK45" i="30" s="1"/>
  <c r="F45" i="30"/>
  <c r="AH44" i="30"/>
  <c r="AG44" i="30"/>
  <c r="AF44" i="30"/>
  <c r="AE44" i="30"/>
  <c r="AD44" i="30"/>
  <c r="AB44" i="30"/>
  <c r="AA44" i="30"/>
  <c r="Z44" i="30"/>
  <c r="U44" i="30"/>
  <c r="AO44" i="30" s="1"/>
  <c r="T44" i="30"/>
  <c r="AN44" i="30" s="1"/>
  <c r="R44" i="30"/>
  <c r="P44" i="30"/>
  <c r="AJ44" i="30" s="1"/>
  <c r="O44" i="30"/>
  <c r="Q44" i="30" s="1"/>
  <c r="AK44" i="30" s="1"/>
  <c r="F44" i="30"/>
  <c r="AH43" i="30"/>
  <c r="AG43" i="30"/>
  <c r="AF43" i="30"/>
  <c r="AE43" i="30"/>
  <c r="AD43" i="30"/>
  <c r="AD7" i="30" s="1"/>
  <c r="AB43" i="30"/>
  <c r="AA43" i="30"/>
  <c r="Z43" i="30"/>
  <c r="U43" i="30"/>
  <c r="AO43" i="30" s="1"/>
  <c r="T43" i="30"/>
  <c r="AN43" i="30" s="1"/>
  <c r="R43" i="30"/>
  <c r="S7" i="30" s="1"/>
  <c r="P43" i="30"/>
  <c r="AJ43" i="30" s="1"/>
  <c r="O43" i="30"/>
  <c r="Q43" i="30" s="1"/>
  <c r="AK43" i="30" s="1"/>
  <c r="F43" i="30"/>
  <c r="I7" i="30" s="1"/>
  <c r="AH42" i="30"/>
  <c r="AG42" i="30"/>
  <c r="AF42" i="30"/>
  <c r="AE42" i="30"/>
  <c r="AD42" i="30"/>
  <c r="AB42" i="30"/>
  <c r="AA42" i="30"/>
  <c r="Z42" i="30"/>
  <c r="U42" i="30"/>
  <c r="AO42" i="30" s="1"/>
  <c r="R42" i="30"/>
  <c r="P42" i="30"/>
  <c r="AJ42" i="30" s="1"/>
  <c r="O42" i="30"/>
  <c r="Q42" i="30" s="1"/>
  <c r="AK42" i="30" s="1"/>
  <c r="F42" i="30"/>
  <c r="AH41" i="30"/>
  <c r="AH7" i="30" s="1"/>
  <c r="AG41" i="30"/>
  <c r="AG7" i="30" s="1"/>
  <c r="AF41" i="30"/>
  <c r="AE41" i="30"/>
  <c r="AD41" i="30"/>
  <c r="AB41" i="30"/>
  <c r="AA41" i="30"/>
  <c r="Z41" i="30"/>
  <c r="U41" i="30"/>
  <c r="AO41" i="30" s="1"/>
  <c r="R41" i="30"/>
  <c r="P41" i="30"/>
  <c r="AJ41" i="30" s="1"/>
  <c r="O41" i="30"/>
  <c r="Q41" i="30" s="1"/>
  <c r="AK41" i="30" s="1"/>
  <c r="F41" i="30"/>
  <c r="AH40" i="30"/>
  <c r="AG40" i="30"/>
  <c r="AG8" i="30" s="1"/>
  <c r="AF40" i="30"/>
  <c r="AE40" i="30"/>
  <c r="AE8" i="30" s="1"/>
  <c r="AD40" i="30"/>
  <c r="AB40" i="30"/>
  <c r="AA40" i="30"/>
  <c r="Z40" i="30"/>
  <c r="U40" i="30"/>
  <c r="AO40" i="30" s="1"/>
  <c r="T40" i="30"/>
  <c r="AN40" i="30" s="1"/>
  <c r="R40" i="30"/>
  <c r="P40" i="30"/>
  <c r="AJ40" i="30" s="1"/>
  <c r="O40" i="30"/>
  <c r="Q40" i="30" s="1"/>
  <c r="AK40" i="30" s="1"/>
  <c r="F40" i="30"/>
  <c r="AH39" i="30"/>
  <c r="AG39" i="30"/>
  <c r="AF39" i="30"/>
  <c r="AE39" i="30"/>
  <c r="AD39" i="30"/>
  <c r="AB39" i="30"/>
  <c r="AA39" i="30"/>
  <c r="Z39" i="30"/>
  <c r="V39" i="30"/>
  <c r="U39" i="30"/>
  <c r="AO39" i="30" s="1"/>
  <c r="R39" i="30"/>
  <c r="P39" i="30"/>
  <c r="AJ39" i="30" s="1"/>
  <c r="O39" i="30"/>
  <c r="Q39" i="30" s="1"/>
  <c r="AK39" i="30" s="1"/>
  <c r="F39" i="30"/>
  <c r="AH38" i="30"/>
  <c r="AG38" i="30"/>
  <c r="AF38" i="30"/>
  <c r="AE38" i="30"/>
  <c r="AD38" i="30"/>
  <c r="AB38" i="30"/>
  <c r="AA38" i="30"/>
  <c r="Z38" i="30"/>
  <c r="U38" i="30"/>
  <c r="AO38" i="30" s="1"/>
  <c r="R38" i="30"/>
  <c r="P38" i="30"/>
  <c r="AJ38" i="30" s="1"/>
  <c r="O38" i="30"/>
  <c r="Q38" i="30" s="1"/>
  <c r="AK38" i="30" s="1"/>
  <c r="F38" i="30"/>
  <c r="AH37" i="30"/>
  <c r="AG37" i="30"/>
  <c r="AF37" i="30"/>
  <c r="AE37" i="30"/>
  <c r="AD37" i="30"/>
  <c r="AB37" i="30"/>
  <c r="AA37" i="30"/>
  <c r="Z37" i="30"/>
  <c r="U37" i="30"/>
  <c r="AO37" i="30" s="1"/>
  <c r="T37" i="30"/>
  <c r="AN37" i="30" s="1"/>
  <c r="R37" i="30"/>
  <c r="P37" i="30"/>
  <c r="AJ37" i="30" s="1"/>
  <c r="O37" i="30"/>
  <c r="Q37" i="30" s="1"/>
  <c r="AK37" i="30" s="1"/>
  <c r="F37" i="30"/>
  <c r="AH36" i="30"/>
  <c r="AG36" i="30"/>
  <c r="AF36" i="30"/>
  <c r="AE36" i="30"/>
  <c r="AD36" i="30"/>
  <c r="AB36" i="30"/>
  <c r="AA36" i="30"/>
  <c r="Z36" i="30"/>
  <c r="V36" i="30"/>
  <c r="U36" i="30"/>
  <c r="AO36" i="30" s="1"/>
  <c r="T36" i="30"/>
  <c r="AN36" i="30" s="1"/>
  <c r="R36" i="30"/>
  <c r="P36" i="30"/>
  <c r="AJ36" i="30" s="1"/>
  <c r="O36" i="30"/>
  <c r="Q36" i="30" s="1"/>
  <c r="AK36" i="30" s="1"/>
  <c r="F36" i="30"/>
  <c r="AH35" i="30"/>
  <c r="AG35" i="30"/>
  <c r="AF35" i="30"/>
  <c r="AE35" i="30"/>
  <c r="AD35" i="30"/>
  <c r="AB35" i="30"/>
  <c r="AA35" i="30"/>
  <c r="Z35" i="30"/>
  <c r="U35" i="30"/>
  <c r="AO35" i="30" s="1"/>
  <c r="T35" i="30"/>
  <c r="AN35" i="30" s="1"/>
  <c r="R35" i="30"/>
  <c r="S5" i="30" s="1"/>
  <c r="P35" i="30"/>
  <c r="AJ35" i="30" s="1"/>
  <c r="O35" i="30"/>
  <c r="Q35" i="30" s="1"/>
  <c r="AK35" i="30" s="1"/>
  <c r="F35" i="30"/>
  <c r="AH34" i="30"/>
  <c r="AG34" i="30"/>
  <c r="AF34" i="30"/>
  <c r="AE34" i="30"/>
  <c r="AE5" i="30" s="1"/>
  <c r="AD34" i="30"/>
  <c r="AB34" i="30"/>
  <c r="AA34" i="30"/>
  <c r="Z34" i="30"/>
  <c r="U34" i="30"/>
  <c r="AO34" i="30" s="1"/>
  <c r="R34" i="30"/>
  <c r="P34" i="30"/>
  <c r="AJ34" i="30" s="1"/>
  <c r="O34" i="30"/>
  <c r="Q34" i="30" s="1"/>
  <c r="AK34" i="30" s="1"/>
  <c r="F34" i="30"/>
  <c r="AH33" i="30"/>
  <c r="AG33" i="30"/>
  <c r="AF33" i="30"/>
  <c r="AE33" i="30"/>
  <c r="AD33" i="30"/>
  <c r="AD6" i="30" s="1"/>
  <c r="AB33" i="30"/>
  <c r="AB6" i="30" s="1"/>
  <c r="AA33" i="30"/>
  <c r="Z33" i="30"/>
  <c r="U33" i="30"/>
  <c r="AO33" i="30" s="1"/>
  <c r="R33" i="30"/>
  <c r="AL33" i="30" s="1"/>
  <c r="P33" i="30"/>
  <c r="O33" i="30"/>
  <c r="Q33" i="30" s="1"/>
  <c r="AK33" i="30" s="1"/>
  <c r="F33" i="30"/>
  <c r="I6" i="30" s="1"/>
  <c r="AH32" i="30"/>
  <c r="AG32" i="30"/>
  <c r="AF32" i="30"/>
  <c r="AE32" i="30"/>
  <c r="AD32" i="30"/>
  <c r="AB32" i="30"/>
  <c r="AA32" i="30"/>
  <c r="Z32" i="30"/>
  <c r="U32" i="30"/>
  <c r="AO32" i="30" s="1"/>
  <c r="T32" i="30"/>
  <c r="AN32" i="30" s="1"/>
  <c r="R32" i="30"/>
  <c r="AL32" i="30" s="1"/>
  <c r="P32" i="30"/>
  <c r="O32" i="30"/>
  <c r="Q32" i="30" s="1"/>
  <c r="AK32" i="30" s="1"/>
  <c r="F32" i="30"/>
  <c r="AH31" i="30"/>
  <c r="AG31" i="30"/>
  <c r="AF31" i="30"/>
  <c r="AE31" i="30"/>
  <c r="AD31" i="30"/>
  <c r="AB31" i="30"/>
  <c r="AA31" i="30"/>
  <c r="Z31" i="30"/>
  <c r="U31" i="30"/>
  <c r="AO31" i="30" s="1"/>
  <c r="R31" i="30"/>
  <c r="AL31" i="30" s="1"/>
  <c r="P31" i="30"/>
  <c r="O31" i="30"/>
  <c r="Q31" i="30" s="1"/>
  <c r="AK31" i="30" s="1"/>
  <c r="F31" i="30"/>
  <c r="AH30" i="30"/>
  <c r="AG30" i="30"/>
  <c r="AF30" i="30"/>
  <c r="AE30" i="30"/>
  <c r="AD30" i="30"/>
  <c r="AB30" i="30"/>
  <c r="AA30" i="30"/>
  <c r="Z30" i="30"/>
  <c r="V30" i="30"/>
  <c r="U30" i="30"/>
  <c r="AO30" i="30" s="1"/>
  <c r="R30" i="30"/>
  <c r="AL30" i="30" s="1"/>
  <c r="P30" i="30"/>
  <c r="O30" i="30"/>
  <c r="Q30" i="30" s="1"/>
  <c r="AK30" i="30" s="1"/>
  <c r="F30" i="30"/>
  <c r="AH29" i="30"/>
  <c r="AG29" i="30"/>
  <c r="AF29" i="30"/>
  <c r="AE29" i="30"/>
  <c r="AD29" i="30"/>
  <c r="AB29" i="30"/>
  <c r="AA29" i="30"/>
  <c r="Z29" i="30"/>
  <c r="V29" i="30"/>
  <c r="U29" i="30"/>
  <c r="AO29" i="30" s="1"/>
  <c r="T29" i="30"/>
  <c r="AN29" i="30" s="1"/>
  <c r="R29" i="30"/>
  <c r="AL29" i="30" s="1"/>
  <c r="P29" i="30"/>
  <c r="O29" i="30"/>
  <c r="Q29" i="30" s="1"/>
  <c r="AK29" i="30" s="1"/>
  <c r="F29" i="30"/>
  <c r="AH28" i="30"/>
  <c r="AG28" i="30"/>
  <c r="AF28" i="30"/>
  <c r="AE28" i="30"/>
  <c r="AD28" i="30"/>
  <c r="AB28" i="30"/>
  <c r="AA28" i="30"/>
  <c r="Z28" i="30"/>
  <c r="U28" i="30"/>
  <c r="AO28" i="30" s="1"/>
  <c r="T28" i="30"/>
  <c r="AN28" i="30" s="1"/>
  <c r="R28" i="30"/>
  <c r="AL28" i="30" s="1"/>
  <c r="P28" i="30"/>
  <c r="O28" i="30"/>
  <c r="Q28" i="30" s="1"/>
  <c r="AK28" i="30" s="1"/>
  <c r="F28" i="30"/>
  <c r="AH27" i="30"/>
  <c r="AG27" i="30"/>
  <c r="AF27" i="30"/>
  <c r="AE27" i="30"/>
  <c r="AD27" i="30"/>
  <c r="AB27" i="30"/>
  <c r="AA27" i="30"/>
  <c r="Z27" i="30"/>
  <c r="U27" i="30"/>
  <c r="AO27" i="30" s="1"/>
  <c r="T27" i="30"/>
  <c r="AN27" i="30" s="1"/>
  <c r="R27" i="30"/>
  <c r="AL27" i="30" s="1"/>
  <c r="P27" i="30"/>
  <c r="O27" i="30"/>
  <c r="Q27" i="30" s="1"/>
  <c r="AK27" i="30" s="1"/>
  <c r="F27" i="30"/>
  <c r="AH26" i="30"/>
  <c r="AG26" i="30"/>
  <c r="AF26" i="30"/>
  <c r="AE26" i="30"/>
  <c r="AD26" i="30"/>
  <c r="AB26" i="30"/>
  <c r="AA26" i="30"/>
  <c r="Z26" i="30"/>
  <c r="U26" i="30"/>
  <c r="AO26" i="30" s="1"/>
  <c r="T26" i="30"/>
  <c r="AN26" i="30" s="1"/>
  <c r="R26" i="30"/>
  <c r="AL26" i="30" s="1"/>
  <c r="P26" i="30"/>
  <c r="O26" i="30"/>
  <c r="Q26" i="30" s="1"/>
  <c r="AK26" i="30" s="1"/>
  <c r="F26" i="30"/>
  <c r="AH25" i="30"/>
  <c r="AG25" i="30"/>
  <c r="AF25" i="30"/>
  <c r="AE25" i="30"/>
  <c r="AD25" i="30"/>
  <c r="AB25" i="30"/>
  <c r="AA25" i="30"/>
  <c r="Z25" i="30"/>
  <c r="U25" i="30"/>
  <c r="AO25" i="30" s="1"/>
  <c r="R25" i="30"/>
  <c r="AL25" i="30" s="1"/>
  <c r="P25" i="30"/>
  <c r="O25" i="30"/>
  <c r="Q25" i="30" s="1"/>
  <c r="AK25" i="30" s="1"/>
  <c r="F25" i="30"/>
  <c r="AH24" i="30"/>
  <c r="AG24" i="30"/>
  <c r="AF24" i="30"/>
  <c r="AF9" i="30" s="1"/>
  <c r="AE24" i="30"/>
  <c r="AD24" i="30"/>
  <c r="AB24" i="30"/>
  <c r="AA24" i="30"/>
  <c r="Z24" i="30"/>
  <c r="U24" i="30"/>
  <c r="AO24" i="30" s="1"/>
  <c r="T24" i="30"/>
  <c r="AN24" i="30" s="1"/>
  <c r="R24" i="30"/>
  <c r="AL24" i="30" s="1"/>
  <c r="P24" i="30"/>
  <c r="O24" i="30"/>
  <c r="Q24" i="30" s="1"/>
  <c r="AK24" i="30" s="1"/>
  <c r="F24" i="30"/>
  <c r="AH23" i="30"/>
  <c r="AG23" i="30"/>
  <c r="AF23" i="30"/>
  <c r="AE23" i="30"/>
  <c r="AE3" i="30" s="1"/>
  <c r="AD23" i="30"/>
  <c r="AB23" i="30"/>
  <c r="AB3" i="30" s="1"/>
  <c r="AA23" i="30"/>
  <c r="AA3" i="30" s="1"/>
  <c r="Z23" i="30"/>
  <c r="U23" i="30"/>
  <c r="AO23" i="30" s="1"/>
  <c r="R23" i="30"/>
  <c r="AL23" i="30" s="1"/>
  <c r="P23" i="30"/>
  <c r="O23" i="30"/>
  <c r="Q23" i="30" s="1"/>
  <c r="AK23" i="30" s="1"/>
  <c r="F23" i="30"/>
  <c r="AH22" i="30"/>
  <c r="AG22" i="30"/>
  <c r="AF22" i="30"/>
  <c r="AE22" i="30"/>
  <c r="AD22" i="30"/>
  <c r="AB22" i="30"/>
  <c r="AA22" i="30"/>
  <c r="Z22" i="30"/>
  <c r="V22" i="30"/>
  <c r="U22" i="30"/>
  <c r="AO22" i="30" s="1"/>
  <c r="R22" i="30"/>
  <c r="AL22" i="30" s="1"/>
  <c r="P22" i="30"/>
  <c r="O22" i="30"/>
  <c r="Q22" i="30" s="1"/>
  <c r="AK22" i="30" s="1"/>
  <c r="F22" i="30"/>
  <c r="AH21" i="30"/>
  <c r="AG21" i="30"/>
  <c r="AF21" i="30"/>
  <c r="AE21" i="30"/>
  <c r="AD21" i="30"/>
  <c r="AB21" i="30"/>
  <c r="AA21" i="30"/>
  <c r="Z21" i="30"/>
  <c r="U21" i="30"/>
  <c r="AO21" i="30" s="1"/>
  <c r="T21" i="30"/>
  <c r="AN21" i="30" s="1"/>
  <c r="R21" i="30"/>
  <c r="AL21" i="30" s="1"/>
  <c r="P21" i="30"/>
  <c r="O21" i="30"/>
  <c r="Q21" i="30" s="1"/>
  <c r="AK21" i="30" s="1"/>
  <c r="F21" i="30"/>
  <c r="AH20" i="30"/>
  <c r="AG20" i="30"/>
  <c r="AF20" i="30"/>
  <c r="AE20" i="30"/>
  <c r="AD20" i="30"/>
  <c r="AB20" i="30"/>
  <c r="AA20" i="30"/>
  <c r="Z20" i="30"/>
  <c r="G9" i="30" s="1"/>
  <c r="H9" i="30" s="1"/>
  <c r="U20" i="30"/>
  <c r="AO20" i="30" s="1"/>
  <c r="T20" i="30"/>
  <c r="AN20" i="30" s="1"/>
  <c r="R20" i="30"/>
  <c r="AL20" i="30" s="1"/>
  <c r="P20" i="30"/>
  <c r="O20" i="30"/>
  <c r="Q20" i="30" s="1"/>
  <c r="AK20" i="30" s="1"/>
  <c r="F20" i="30"/>
  <c r="AH19" i="30"/>
  <c r="AG19" i="30"/>
  <c r="AG4" i="30" s="1"/>
  <c r="AF19" i="30"/>
  <c r="AE19" i="30"/>
  <c r="AD19" i="30"/>
  <c r="AB19" i="30"/>
  <c r="AA19" i="30"/>
  <c r="Z19" i="30"/>
  <c r="U19" i="30"/>
  <c r="AO19" i="30" s="1"/>
  <c r="T19" i="30"/>
  <c r="AN19" i="30" s="1"/>
  <c r="R19" i="30"/>
  <c r="AL19" i="30" s="1"/>
  <c r="P19" i="30"/>
  <c r="AJ19" i="30" s="1"/>
  <c r="O19" i="30"/>
  <c r="Q19" i="30" s="1"/>
  <c r="AK19" i="30" s="1"/>
  <c r="F19" i="30"/>
  <c r="AH18" i="30"/>
  <c r="AG18" i="30"/>
  <c r="AF18" i="30"/>
  <c r="AE18" i="30"/>
  <c r="AD18" i="30"/>
  <c r="AB18" i="30"/>
  <c r="AA18" i="30"/>
  <c r="Z18" i="30"/>
  <c r="U18" i="30"/>
  <c r="AO18" i="30" s="1"/>
  <c r="R18" i="30"/>
  <c r="AL18" i="30" s="1"/>
  <c r="P18" i="30"/>
  <c r="AJ18" i="30" s="1"/>
  <c r="O18" i="30"/>
  <c r="Q18" i="30" s="1"/>
  <c r="AK18" i="30" s="1"/>
  <c r="F18" i="30"/>
  <c r="AH17" i="30"/>
  <c r="AG17" i="30"/>
  <c r="AF17" i="30"/>
  <c r="AE17" i="30"/>
  <c r="AD17" i="30"/>
  <c r="AB17" i="30"/>
  <c r="AA17" i="30"/>
  <c r="Z17" i="30"/>
  <c r="U17" i="30"/>
  <c r="AO17" i="30" s="1"/>
  <c r="T17" i="30"/>
  <c r="AN17" i="30" s="1"/>
  <c r="R17" i="30"/>
  <c r="AL17" i="30" s="1"/>
  <c r="P17" i="30"/>
  <c r="AJ17" i="30" s="1"/>
  <c r="O17" i="30"/>
  <c r="Q17" i="30" s="1"/>
  <c r="AK17" i="30" s="1"/>
  <c r="F17" i="30"/>
  <c r="AH16" i="30"/>
  <c r="AG16" i="30"/>
  <c r="AF16" i="30"/>
  <c r="AE16" i="30"/>
  <c r="AD16" i="30"/>
  <c r="AD5" i="30" s="1"/>
  <c r="AB16" i="30"/>
  <c r="AA16" i="30"/>
  <c r="Z16" i="30"/>
  <c r="U16" i="30"/>
  <c r="AO16" i="30" s="1"/>
  <c r="R16" i="30"/>
  <c r="AL16" i="30" s="1"/>
  <c r="P16" i="30"/>
  <c r="O16" i="30"/>
  <c r="Q16" i="30" s="1"/>
  <c r="AK16" i="30" s="1"/>
  <c r="F16" i="30"/>
  <c r="I5" i="30" s="1"/>
  <c r="AH15" i="30"/>
  <c r="AG15" i="30"/>
  <c r="AF15" i="30"/>
  <c r="AE15" i="30"/>
  <c r="AD15" i="30"/>
  <c r="AD2" i="30" s="1"/>
  <c r="AB15" i="30"/>
  <c r="AA15" i="30"/>
  <c r="Z15" i="30"/>
  <c r="Z2" i="30" s="1"/>
  <c r="U15" i="30"/>
  <c r="AO15" i="30" s="1"/>
  <c r="T15" i="30"/>
  <c r="AN15" i="30" s="1"/>
  <c r="R15" i="30"/>
  <c r="AL15" i="30" s="1"/>
  <c r="P15" i="30"/>
  <c r="AJ15" i="30" s="1"/>
  <c r="O15" i="30"/>
  <c r="Q15" i="30" s="1"/>
  <c r="AK15" i="30" s="1"/>
  <c r="F15" i="30"/>
  <c r="AH14" i="30"/>
  <c r="AG14" i="30"/>
  <c r="AF14" i="30"/>
  <c r="AE14" i="30"/>
  <c r="AD14" i="30"/>
  <c r="AB14" i="30"/>
  <c r="AA14" i="30"/>
  <c r="Z14" i="30"/>
  <c r="V14" i="30"/>
  <c r="U14" i="30"/>
  <c r="AO14" i="30" s="1"/>
  <c r="R14" i="30"/>
  <c r="AL14" i="30" s="1"/>
  <c r="P14" i="30"/>
  <c r="AJ14" i="30" s="1"/>
  <c r="O14" i="30"/>
  <c r="Q14" i="30" s="1"/>
  <c r="AK14" i="30" s="1"/>
  <c r="F14" i="30"/>
  <c r="L13" i="30"/>
  <c r="O1" i="30" s="1"/>
  <c r="K13" i="30"/>
  <c r="J13" i="30"/>
  <c r="I13" i="30"/>
  <c r="H13" i="30"/>
  <c r="E13" i="30"/>
  <c r="S9" i="30"/>
  <c r="M9" i="30"/>
  <c r="K9" i="30"/>
  <c r="J9" i="30"/>
  <c r="B9" i="30"/>
  <c r="O8" i="30"/>
  <c r="M8" i="30"/>
  <c r="J8" i="30"/>
  <c r="B8" i="30"/>
  <c r="Z7" i="30"/>
  <c r="V7" i="30"/>
  <c r="O7" i="30"/>
  <c r="N7" i="30"/>
  <c r="M7" i="30"/>
  <c r="K7" i="30"/>
  <c r="J7" i="30"/>
  <c r="G7" i="30"/>
  <c r="H7" i="30" s="1"/>
  <c r="F7" i="30"/>
  <c r="B7" i="30"/>
  <c r="P7" i="30" s="1"/>
  <c r="Z6" i="30"/>
  <c r="Q6" i="30"/>
  <c r="K6" i="30"/>
  <c r="J6" i="30"/>
  <c r="G6" i="30"/>
  <c r="B6" i="30"/>
  <c r="O5" i="30"/>
  <c r="N5" i="30"/>
  <c r="M5" i="30"/>
  <c r="K5" i="30"/>
  <c r="J5" i="30"/>
  <c r="F5" i="30"/>
  <c r="B5" i="30"/>
  <c r="P4" i="30"/>
  <c r="O4" i="30"/>
  <c r="M4" i="30"/>
  <c r="J4" i="30"/>
  <c r="B4" i="30"/>
  <c r="Z3" i="30"/>
  <c r="O3" i="30"/>
  <c r="N3" i="30"/>
  <c r="M3" i="30"/>
  <c r="K3" i="30"/>
  <c r="J3" i="30"/>
  <c r="I3" i="30"/>
  <c r="G3" i="30"/>
  <c r="H3" i="30" s="1"/>
  <c r="F3" i="30"/>
  <c r="B3" i="30"/>
  <c r="K2" i="30"/>
  <c r="J2" i="30"/>
  <c r="I2" i="30"/>
  <c r="B2" i="30"/>
  <c r="N1" i="30"/>
  <c r="M1" i="30"/>
  <c r="L1" i="30"/>
  <c r="K1" i="30"/>
  <c r="W54" i="14"/>
  <c r="U54" i="14"/>
  <c r="T54" i="14"/>
  <c r="J54" i="14"/>
  <c r="I54" i="14"/>
  <c r="H54" i="14"/>
  <c r="G54" i="14"/>
  <c r="AH92" i="29"/>
  <c r="AG92" i="29"/>
  <c r="AF92" i="29"/>
  <c r="AE92" i="29"/>
  <c r="AD92" i="29"/>
  <c r="AB92" i="29"/>
  <c r="AA92" i="29"/>
  <c r="Z92" i="29"/>
  <c r="U92" i="29"/>
  <c r="AO92" i="29" s="1"/>
  <c r="R92" i="29"/>
  <c r="AL92" i="29" s="1"/>
  <c r="P92" i="29"/>
  <c r="O92" i="29"/>
  <c r="AI92" i="29" s="1"/>
  <c r="F92" i="29"/>
  <c r="AH91" i="29"/>
  <c r="AG91" i="29"/>
  <c r="AF91" i="29"/>
  <c r="AE91" i="29"/>
  <c r="AD91" i="29"/>
  <c r="AB91" i="29"/>
  <c r="AA91" i="29"/>
  <c r="Z91" i="29"/>
  <c r="U91" i="29"/>
  <c r="AO91" i="29" s="1"/>
  <c r="R91" i="29"/>
  <c r="AL91" i="29" s="1"/>
  <c r="P91" i="29"/>
  <c r="O91" i="29"/>
  <c r="AI91" i="29" s="1"/>
  <c r="F91" i="29"/>
  <c r="AH90" i="29"/>
  <c r="AG90" i="29"/>
  <c r="AF90" i="29"/>
  <c r="AE90" i="29"/>
  <c r="AD90" i="29"/>
  <c r="AB90" i="29"/>
  <c r="AA90" i="29"/>
  <c r="Z90" i="29"/>
  <c r="U90" i="29"/>
  <c r="AO90" i="29" s="1"/>
  <c r="R90" i="29"/>
  <c r="AL90" i="29" s="1"/>
  <c r="P90" i="29"/>
  <c r="O90" i="29"/>
  <c r="AI90" i="29" s="1"/>
  <c r="F90" i="29"/>
  <c r="AH89" i="29"/>
  <c r="AG89" i="29"/>
  <c r="AF89" i="29"/>
  <c r="AE89" i="29"/>
  <c r="AD89" i="29"/>
  <c r="AB89" i="29"/>
  <c r="AA89" i="29"/>
  <c r="Z89" i="29"/>
  <c r="V89" i="29"/>
  <c r="U89" i="29"/>
  <c r="AO89" i="29" s="1"/>
  <c r="R89" i="29"/>
  <c r="AL89" i="29" s="1"/>
  <c r="P89" i="29"/>
  <c r="O89" i="29"/>
  <c r="AI89" i="29" s="1"/>
  <c r="F89" i="29"/>
  <c r="AH88" i="29"/>
  <c r="AG88" i="29"/>
  <c r="AF88" i="29"/>
  <c r="AE88" i="29"/>
  <c r="AD88" i="29"/>
  <c r="AB88" i="29"/>
  <c r="AA88" i="29"/>
  <c r="Z88" i="29"/>
  <c r="U88" i="29"/>
  <c r="AO88" i="29" s="1"/>
  <c r="R88" i="29"/>
  <c r="AL88" i="29" s="1"/>
  <c r="P88" i="29"/>
  <c r="O88" i="29"/>
  <c r="AI88" i="29" s="1"/>
  <c r="F88" i="29"/>
  <c r="AH87" i="29"/>
  <c r="AG87" i="29"/>
  <c r="AF87" i="29"/>
  <c r="AE87" i="29"/>
  <c r="AD87" i="29"/>
  <c r="AB87" i="29"/>
  <c r="AA87" i="29"/>
  <c r="Z87" i="29"/>
  <c r="U87" i="29"/>
  <c r="AO87" i="29" s="1"/>
  <c r="R87" i="29"/>
  <c r="AL87" i="29" s="1"/>
  <c r="P87" i="29"/>
  <c r="O87" i="29"/>
  <c r="AI87" i="29" s="1"/>
  <c r="F87" i="29"/>
  <c r="AH86" i="29"/>
  <c r="AG86" i="29"/>
  <c r="AF86" i="29"/>
  <c r="AE86" i="29"/>
  <c r="AD86" i="29"/>
  <c r="AB86" i="29"/>
  <c r="AA86" i="29"/>
  <c r="Z86" i="29"/>
  <c r="U86" i="29"/>
  <c r="AO86" i="29" s="1"/>
  <c r="R86" i="29"/>
  <c r="AL86" i="29" s="1"/>
  <c r="P86" i="29"/>
  <c r="O86" i="29"/>
  <c r="AI86" i="29" s="1"/>
  <c r="F86" i="29"/>
  <c r="AH85" i="29"/>
  <c r="AG85" i="29"/>
  <c r="AF85" i="29"/>
  <c r="AE85" i="29"/>
  <c r="AD85" i="29"/>
  <c r="AB85" i="29"/>
  <c r="AA85" i="29"/>
  <c r="Z85" i="29"/>
  <c r="U85" i="29"/>
  <c r="AO85" i="29" s="1"/>
  <c r="R85" i="29"/>
  <c r="AL85" i="29" s="1"/>
  <c r="P85" i="29"/>
  <c r="O85" i="29"/>
  <c r="AI85" i="29" s="1"/>
  <c r="F85" i="29"/>
  <c r="AH84" i="29"/>
  <c r="AG84" i="29"/>
  <c r="AF84" i="29"/>
  <c r="AE84" i="29"/>
  <c r="AD84" i="29"/>
  <c r="AB84" i="29"/>
  <c r="AA84" i="29"/>
  <c r="Z84" i="29"/>
  <c r="U84" i="29"/>
  <c r="AO84" i="29" s="1"/>
  <c r="R84" i="29"/>
  <c r="AL84" i="29" s="1"/>
  <c r="P84" i="29"/>
  <c r="O84" i="29"/>
  <c r="AI84" i="29" s="1"/>
  <c r="F84" i="29"/>
  <c r="AI83" i="29"/>
  <c r="AH83" i="29"/>
  <c r="AG83" i="29"/>
  <c r="AF83" i="29"/>
  <c r="AE83" i="29"/>
  <c r="AD83" i="29"/>
  <c r="AB83" i="29"/>
  <c r="AA83" i="29"/>
  <c r="Z83" i="29"/>
  <c r="U83" i="29"/>
  <c r="AO83" i="29" s="1"/>
  <c r="R83" i="29"/>
  <c r="AL83" i="29" s="1"/>
  <c r="P83" i="29"/>
  <c r="O83" i="29"/>
  <c r="F83" i="29"/>
  <c r="AH82" i="29"/>
  <c r="AG82" i="29"/>
  <c r="AF82" i="29"/>
  <c r="AE82" i="29"/>
  <c r="AD82" i="29"/>
  <c r="AB82" i="29"/>
  <c r="AA82" i="29"/>
  <c r="Z82" i="29"/>
  <c r="U82" i="29"/>
  <c r="AO82" i="29" s="1"/>
  <c r="R82" i="29"/>
  <c r="AL82" i="29" s="1"/>
  <c r="P82" i="29"/>
  <c r="O82" i="29"/>
  <c r="AI82" i="29" s="1"/>
  <c r="F82" i="29"/>
  <c r="AI81" i="29"/>
  <c r="AH81" i="29"/>
  <c r="AG81" i="29"/>
  <c r="AF81" i="29"/>
  <c r="AE81" i="29"/>
  <c r="AD81" i="29"/>
  <c r="AB81" i="29"/>
  <c r="AA81" i="29"/>
  <c r="Z81" i="29"/>
  <c r="U81" i="29"/>
  <c r="AO81" i="29" s="1"/>
  <c r="R81" i="29"/>
  <c r="AL81" i="29" s="1"/>
  <c r="P81" i="29"/>
  <c r="O81" i="29"/>
  <c r="F81" i="29"/>
  <c r="AH80" i="29"/>
  <c r="AG80" i="29"/>
  <c r="AF80" i="29"/>
  <c r="AE80" i="29"/>
  <c r="AD80" i="29"/>
  <c r="AB80" i="29"/>
  <c r="AA80" i="29"/>
  <c r="Z80" i="29"/>
  <c r="U80" i="29"/>
  <c r="AO80" i="29" s="1"/>
  <c r="R80" i="29"/>
  <c r="AL80" i="29" s="1"/>
  <c r="P80" i="29"/>
  <c r="O80" i="29"/>
  <c r="AI80" i="29" s="1"/>
  <c r="F80" i="29"/>
  <c r="AH79" i="29"/>
  <c r="AG79" i="29"/>
  <c r="AF79" i="29"/>
  <c r="AE79" i="29"/>
  <c r="AD79" i="29"/>
  <c r="AB79" i="29"/>
  <c r="AA79" i="29"/>
  <c r="Z79" i="29"/>
  <c r="U79" i="29"/>
  <c r="AO79" i="29" s="1"/>
  <c r="R79" i="29"/>
  <c r="AL79" i="29" s="1"/>
  <c r="P79" i="29"/>
  <c r="O79" i="29"/>
  <c r="AI79" i="29" s="1"/>
  <c r="F79" i="29"/>
  <c r="AH78" i="29"/>
  <c r="AG78" i="29"/>
  <c r="AF78" i="29"/>
  <c r="AE78" i="29"/>
  <c r="AD78" i="29"/>
  <c r="AB78" i="29"/>
  <c r="AA78" i="29"/>
  <c r="Z78" i="29"/>
  <c r="U78" i="29"/>
  <c r="AO78" i="29" s="1"/>
  <c r="R78" i="29"/>
  <c r="AL78" i="29" s="1"/>
  <c r="P78" i="29"/>
  <c r="O78" i="29"/>
  <c r="F78" i="29"/>
  <c r="AH77" i="29"/>
  <c r="AG77" i="29"/>
  <c r="AF77" i="29"/>
  <c r="AE77" i="29"/>
  <c r="AD77" i="29"/>
  <c r="AB77" i="29"/>
  <c r="AA77" i="29"/>
  <c r="Z77" i="29"/>
  <c r="U77" i="29"/>
  <c r="AO77" i="29" s="1"/>
  <c r="R77" i="29"/>
  <c r="AL77" i="29" s="1"/>
  <c r="P77" i="29"/>
  <c r="O77" i="29"/>
  <c r="AI77" i="29" s="1"/>
  <c r="F77" i="29"/>
  <c r="AH76" i="29"/>
  <c r="AG76" i="29"/>
  <c r="AF76" i="29"/>
  <c r="AE76" i="29"/>
  <c r="AD76" i="29"/>
  <c r="AB76" i="29"/>
  <c r="AA76" i="29"/>
  <c r="Z76" i="29"/>
  <c r="U76" i="29"/>
  <c r="AO76" i="29" s="1"/>
  <c r="R76" i="29"/>
  <c r="AL76" i="29" s="1"/>
  <c r="P76" i="29"/>
  <c r="O76" i="29"/>
  <c r="AI76" i="29" s="1"/>
  <c r="F76" i="29"/>
  <c r="AI75" i="29"/>
  <c r="AH75" i="29"/>
  <c r="AG75" i="29"/>
  <c r="AF75" i="29"/>
  <c r="AE75" i="29"/>
  <c r="AD75" i="29"/>
  <c r="AB75" i="29"/>
  <c r="AA75" i="29"/>
  <c r="Z75" i="29"/>
  <c r="U75" i="29"/>
  <c r="AO75" i="29" s="1"/>
  <c r="R75" i="29"/>
  <c r="AL75" i="29" s="1"/>
  <c r="P75" i="29"/>
  <c r="O75" i="29"/>
  <c r="F75" i="29"/>
  <c r="AH74" i="29"/>
  <c r="AG74" i="29"/>
  <c r="AF74" i="29"/>
  <c r="AE74" i="29"/>
  <c r="AD74" i="29"/>
  <c r="AB74" i="29"/>
  <c r="AA74" i="29"/>
  <c r="Z74" i="29"/>
  <c r="U74" i="29"/>
  <c r="AO74" i="29" s="1"/>
  <c r="R74" i="29"/>
  <c r="AL74" i="29" s="1"/>
  <c r="P74" i="29"/>
  <c r="O74" i="29"/>
  <c r="AI74" i="29" s="1"/>
  <c r="F74" i="29"/>
  <c r="AH73" i="29"/>
  <c r="AG73" i="29"/>
  <c r="AF73" i="29"/>
  <c r="AE73" i="29"/>
  <c r="AD73" i="29"/>
  <c r="AB73" i="29"/>
  <c r="AA73" i="29"/>
  <c r="Z73" i="29"/>
  <c r="U73" i="29"/>
  <c r="AO73" i="29" s="1"/>
  <c r="R73" i="29"/>
  <c r="AL73" i="29" s="1"/>
  <c r="P73" i="29"/>
  <c r="AJ73" i="29" s="1"/>
  <c r="O73" i="29"/>
  <c r="AI73" i="29" s="1"/>
  <c r="F73" i="29"/>
  <c r="AH72" i="29"/>
  <c r="AG72" i="29"/>
  <c r="AF72" i="29"/>
  <c r="AE72" i="29"/>
  <c r="AD72" i="29"/>
  <c r="AB72" i="29"/>
  <c r="AA72" i="29"/>
  <c r="Z72" i="29"/>
  <c r="U72" i="29"/>
  <c r="AO72" i="29" s="1"/>
  <c r="R72" i="29"/>
  <c r="AL72" i="29" s="1"/>
  <c r="P72" i="29"/>
  <c r="AJ72" i="29" s="1"/>
  <c r="O72" i="29"/>
  <c r="AI72" i="29" s="1"/>
  <c r="F72" i="29"/>
  <c r="AH71" i="29"/>
  <c r="AG71" i="29"/>
  <c r="AF71" i="29"/>
  <c r="AE71" i="29"/>
  <c r="AD71" i="29"/>
  <c r="AB71" i="29"/>
  <c r="AA71" i="29"/>
  <c r="Z71" i="29"/>
  <c r="U71" i="29"/>
  <c r="AO71" i="29" s="1"/>
  <c r="R71" i="29"/>
  <c r="AL71" i="29" s="1"/>
  <c r="P71" i="29"/>
  <c r="AJ71" i="29" s="1"/>
  <c r="O71" i="29"/>
  <c r="AI71" i="29" s="1"/>
  <c r="F71" i="29"/>
  <c r="AH70" i="29"/>
  <c r="AG70" i="29"/>
  <c r="AF70" i="29"/>
  <c r="AE70" i="29"/>
  <c r="AD70" i="29"/>
  <c r="AB70" i="29"/>
  <c r="AA70" i="29"/>
  <c r="Z70" i="29"/>
  <c r="U70" i="29"/>
  <c r="AO70" i="29" s="1"/>
  <c r="R70" i="29"/>
  <c r="AL70" i="29" s="1"/>
  <c r="P70" i="29"/>
  <c r="AJ70" i="29" s="1"/>
  <c r="O70" i="29"/>
  <c r="AI70" i="29" s="1"/>
  <c r="F70" i="29"/>
  <c r="AH69" i="29"/>
  <c r="AG69" i="29"/>
  <c r="AF69" i="29"/>
  <c r="AE69" i="29"/>
  <c r="AD69" i="29"/>
  <c r="AB69" i="29"/>
  <c r="AA69" i="29"/>
  <c r="Z69" i="29"/>
  <c r="U69" i="29"/>
  <c r="AO69" i="29" s="1"/>
  <c r="R69" i="29"/>
  <c r="AL69" i="29" s="1"/>
  <c r="P69" i="29"/>
  <c r="AJ69" i="29" s="1"/>
  <c r="O69" i="29"/>
  <c r="F69" i="29"/>
  <c r="AH68" i="29"/>
  <c r="AG68" i="29"/>
  <c r="AF68" i="29"/>
  <c r="AE68" i="29"/>
  <c r="AD68" i="29"/>
  <c r="AB68" i="29"/>
  <c r="AA68" i="29"/>
  <c r="Z68" i="29"/>
  <c r="U68" i="29"/>
  <c r="AO68" i="29" s="1"/>
  <c r="R68" i="29"/>
  <c r="AL68" i="29" s="1"/>
  <c r="P68" i="29"/>
  <c r="O68" i="29"/>
  <c r="F68" i="29"/>
  <c r="AH67" i="29"/>
  <c r="AG67" i="29"/>
  <c r="AF67" i="29"/>
  <c r="AE67" i="29"/>
  <c r="AD67" i="29"/>
  <c r="AB67" i="29"/>
  <c r="AA67" i="29"/>
  <c r="Z67" i="29"/>
  <c r="U67" i="29"/>
  <c r="AO67" i="29" s="1"/>
  <c r="R67" i="29"/>
  <c r="AL67" i="29" s="1"/>
  <c r="P67" i="29"/>
  <c r="O67" i="29"/>
  <c r="AI67" i="29" s="1"/>
  <c r="F67" i="29"/>
  <c r="AH66" i="29"/>
  <c r="AG66" i="29"/>
  <c r="AF66" i="29"/>
  <c r="AE66" i="29"/>
  <c r="AD66" i="29"/>
  <c r="AB66" i="29"/>
  <c r="AA66" i="29"/>
  <c r="Z66" i="29"/>
  <c r="U66" i="29"/>
  <c r="AO66" i="29" s="1"/>
  <c r="R66" i="29"/>
  <c r="AL66" i="29" s="1"/>
  <c r="P66" i="29"/>
  <c r="AJ66" i="29" s="1"/>
  <c r="O66" i="29"/>
  <c r="AI66" i="29" s="1"/>
  <c r="F66" i="29"/>
  <c r="AH65" i="29"/>
  <c r="AG65" i="29"/>
  <c r="AF65" i="29"/>
  <c r="AE65" i="29"/>
  <c r="AD65" i="29"/>
  <c r="AB65" i="29"/>
  <c r="AA65" i="29"/>
  <c r="Z65" i="29"/>
  <c r="U65" i="29"/>
  <c r="AO65" i="29" s="1"/>
  <c r="R65" i="29"/>
  <c r="AL65" i="29" s="1"/>
  <c r="P65" i="29"/>
  <c r="AJ65" i="29" s="1"/>
  <c r="O65" i="29"/>
  <c r="AI65" i="29" s="1"/>
  <c r="F65" i="29"/>
  <c r="AI64" i="29"/>
  <c r="AH64" i="29"/>
  <c r="AG64" i="29"/>
  <c r="AF64" i="29"/>
  <c r="AE64" i="29"/>
  <c r="AD64" i="29"/>
  <c r="AB64" i="29"/>
  <c r="AA64" i="29"/>
  <c r="Z64" i="29"/>
  <c r="U64" i="29"/>
  <c r="AO64" i="29" s="1"/>
  <c r="R64" i="29"/>
  <c r="AL64" i="29" s="1"/>
  <c r="P64" i="29"/>
  <c r="AJ64" i="29" s="1"/>
  <c r="O64" i="29"/>
  <c r="F64" i="29"/>
  <c r="AH63" i="29"/>
  <c r="AG63" i="29"/>
  <c r="AF63" i="29"/>
  <c r="AE63" i="29"/>
  <c r="AD63" i="29"/>
  <c r="AB63" i="29"/>
  <c r="AA63" i="29"/>
  <c r="Z63" i="29"/>
  <c r="U63" i="29"/>
  <c r="AO63" i="29" s="1"/>
  <c r="R63" i="29"/>
  <c r="AL63" i="29" s="1"/>
  <c r="P63" i="29"/>
  <c r="AJ63" i="29" s="1"/>
  <c r="O63" i="29"/>
  <c r="AI63" i="29" s="1"/>
  <c r="F63" i="29"/>
  <c r="AI62" i="29"/>
  <c r="AH62" i="29"/>
  <c r="AG62" i="29"/>
  <c r="AF62" i="29"/>
  <c r="AE62" i="29"/>
  <c r="AD62" i="29"/>
  <c r="AB62" i="29"/>
  <c r="AA62" i="29"/>
  <c r="Z62" i="29"/>
  <c r="U62" i="29"/>
  <c r="AO62" i="29" s="1"/>
  <c r="R62" i="29"/>
  <c r="AL62" i="29" s="1"/>
  <c r="P62" i="29"/>
  <c r="AJ62" i="29" s="1"/>
  <c r="O62" i="29"/>
  <c r="F62" i="29"/>
  <c r="AH61" i="29"/>
  <c r="AG61" i="29"/>
  <c r="AF61" i="29"/>
  <c r="AE61" i="29"/>
  <c r="AD61" i="29"/>
  <c r="AB61" i="29"/>
  <c r="AA61" i="29"/>
  <c r="Z61" i="29"/>
  <c r="U61" i="29"/>
  <c r="AO61" i="29" s="1"/>
  <c r="R61" i="29"/>
  <c r="AL61" i="29" s="1"/>
  <c r="P61" i="29"/>
  <c r="AJ61" i="29" s="1"/>
  <c r="O61" i="29"/>
  <c r="F61" i="29"/>
  <c r="AH60" i="29"/>
  <c r="AG60" i="29"/>
  <c r="AF60" i="29"/>
  <c r="AE60" i="29"/>
  <c r="AD60" i="29"/>
  <c r="AB60" i="29"/>
  <c r="AA60" i="29"/>
  <c r="Z60" i="29"/>
  <c r="U60" i="29"/>
  <c r="AO60" i="29" s="1"/>
  <c r="R60" i="29"/>
  <c r="AL60" i="29" s="1"/>
  <c r="P60" i="29"/>
  <c r="O60" i="29"/>
  <c r="F60" i="29"/>
  <c r="AH59" i="29"/>
  <c r="AG59" i="29"/>
  <c r="AF59" i="29"/>
  <c r="AE59" i="29"/>
  <c r="AD59" i="29"/>
  <c r="AB59" i="29"/>
  <c r="AA59" i="29"/>
  <c r="Z59" i="29"/>
  <c r="U59" i="29"/>
  <c r="AO59" i="29" s="1"/>
  <c r="R59" i="29"/>
  <c r="AL59" i="29" s="1"/>
  <c r="P59" i="29"/>
  <c r="O59" i="29"/>
  <c r="AI59" i="29" s="1"/>
  <c r="F59" i="29"/>
  <c r="AH58" i="29"/>
  <c r="AG58" i="29"/>
  <c r="AF58" i="29"/>
  <c r="AE58" i="29"/>
  <c r="AD58" i="29"/>
  <c r="AB58" i="29"/>
  <c r="AA58" i="29"/>
  <c r="Z58" i="29"/>
  <c r="U58" i="29"/>
  <c r="AO58" i="29" s="1"/>
  <c r="R58" i="29"/>
  <c r="AL58" i="29" s="1"/>
  <c r="P58" i="29"/>
  <c r="AJ58" i="29" s="1"/>
  <c r="O58" i="29"/>
  <c r="AI58" i="29" s="1"/>
  <c r="F58" i="29"/>
  <c r="AH57" i="29"/>
  <c r="AG57" i="29"/>
  <c r="AF57" i="29"/>
  <c r="AE57" i="29"/>
  <c r="AD57" i="29"/>
  <c r="AB57" i="29"/>
  <c r="AA57" i="29"/>
  <c r="Z57" i="29"/>
  <c r="U57" i="29"/>
  <c r="AO57" i="29" s="1"/>
  <c r="R57" i="29"/>
  <c r="AL57" i="29" s="1"/>
  <c r="P57" i="29"/>
  <c r="AJ57" i="29" s="1"/>
  <c r="O57" i="29"/>
  <c r="AI57" i="29" s="1"/>
  <c r="F57" i="29"/>
  <c r="AI56" i="29"/>
  <c r="AH56" i="29"/>
  <c r="AG56" i="29"/>
  <c r="AF56" i="29"/>
  <c r="AE56" i="29"/>
  <c r="AD56" i="29"/>
  <c r="AB56" i="29"/>
  <c r="AA56" i="29"/>
  <c r="Z56" i="29"/>
  <c r="U56" i="29"/>
  <c r="AO56" i="29" s="1"/>
  <c r="R56" i="29"/>
  <c r="AL56" i="29" s="1"/>
  <c r="P56" i="29"/>
  <c r="AJ56" i="29" s="1"/>
  <c r="O56" i="29"/>
  <c r="F56" i="29"/>
  <c r="AH55" i="29"/>
  <c r="AG55" i="29"/>
  <c r="AF55" i="29"/>
  <c r="AE55" i="29"/>
  <c r="AD55" i="29"/>
  <c r="AB55" i="29"/>
  <c r="AA55" i="29"/>
  <c r="Z55" i="29"/>
  <c r="U55" i="29"/>
  <c r="AO55" i="29" s="1"/>
  <c r="R55" i="29"/>
  <c r="AL55" i="29" s="1"/>
  <c r="P55" i="29"/>
  <c r="AJ55" i="29" s="1"/>
  <c r="O55" i="29"/>
  <c r="AI55" i="29" s="1"/>
  <c r="F55" i="29"/>
  <c r="AH54" i="29"/>
  <c r="AG54" i="29"/>
  <c r="AF54" i="29"/>
  <c r="AE54" i="29"/>
  <c r="AD54" i="29"/>
  <c r="AB54" i="29"/>
  <c r="AA54" i="29"/>
  <c r="Z54" i="29"/>
  <c r="U54" i="29"/>
  <c r="AO54" i="29" s="1"/>
  <c r="R54" i="29"/>
  <c r="AL54" i="29" s="1"/>
  <c r="P54" i="29"/>
  <c r="AJ54" i="29" s="1"/>
  <c r="O54" i="29"/>
  <c r="F54" i="29"/>
  <c r="AH53" i="29"/>
  <c r="AG53" i="29"/>
  <c r="AF53" i="29"/>
  <c r="AE53" i="29"/>
  <c r="AD53" i="29"/>
  <c r="AB53" i="29"/>
  <c r="AA53" i="29"/>
  <c r="Z53" i="29"/>
  <c r="Z6" i="29" s="1"/>
  <c r="U53" i="29"/>
  <c r="AO53" i="29" s="1"/>
  <c r="R53" i="29"/>
  <c r="AL53" i="29" s="1"/>
  <c r="P53" i="29"/>
  <c r="AJ53" i="29" s="1"/>
  <c r="O53" i="29"/>
  <c r="T53" i="29" s="1"/>
  <c r="AN53" i="29" s="1"/>
  <c r="F53" i="29"/>
  <c r="AH52" i="29"/>
  <c r="AG52" i="29"/>
  <c r="AF52" i="29"/>
  <c r="AE52" i="29"/>
  <c r="AD52" i="29"/>
  <c r="AB52" i="29"/>
  <c r="AA52" i="29"/>
  <c r="Z52" i="29"/>
  <c r="U52" i="29"/>
  <c r="AO52" i="29" s="1"/>
  <c r="R52" i="29"/>
  <c r="AL52" i="29" s="1"/>
  <c r="P52" i="29"/>
  <c r="AJ52" i="29" s="1"/>
  <c r="O52" i="29"/>
  <c r="T52" i="29" s="1"/>
  <c r="AN52" i="29" s="1"/>
  <c r="F52" i="29"/>
  <c r="AH51" i="29"/>
  <c r="AG51" i="29"/>
  <c r="AF51" i="29"/>
  <c r="AE51" i="29"/>
  <c r="AD51" i="29"/>
  <c r="AB51" i="29"/>
  <c r="AA51" i="29"/>
  <c r="Z51" i="29"/>
  <c r="U51" i="29"/>
  <c r="AO51" i="29" s="1"/>
  <c r="R51" i="29"/>
  <c r="AL51" i="29" s="1"/>
  <c r="P51" i="29"/>
  <c r="AJ51" i="29" s="1"/>
  <c r="O51" i="29"/>
  <c r="AI51" i="29" s="1"/>
  <c r="F51" i="29"/>
  <c r="AH50" i="29"/>
  <c r="AG50" i="29"/>
  <c r="AF50" i="29"/>
  <c r="AE50" i="29"/>
  <c r="AD50" i="29"/>
  <c r="AB50" i="29"/>
  <c r="AA50" i="29"/>
  <c r="Z50" i="29"/>
  <c r="U50" i="29"/>
  <c r="AO50" i="29" s="1"/>
  <c r="R50" i="29"/>
  <c r="AL50" i="29" s="1"/>
  <c r="P50" i="29"/>
  <c r="AJ50" i="29" s="1"/>
  <c r="O50" i="29"/>
  <c r="AI50" i="29" s="1"/>
  <c r="F50" i="29"/>
  <c r="AH49" i="29"/>
  <c r="AG49" i="29"/>
  <c r="AF49" i="29"/>
  <c r="AE49" i="29"/>
  <c r="AD49" i="29"/>
  <c r="AB49" i="29"/>
  <c r="AA49" i="29"/>
  <c r="Z49" i="29"/>
  <c r="U49" i="29"/>
  <c r="AO49" i="29" s="1"/>
  <c r="R49" i="29"/>
  <c r="AL49" i="29" s="1"/>
  <c r="P49" i="29"/>
  <c r="AJ49" i="29" s="1"/>
  <c r="O49" i="29"/>
  <c r="AI49" i="29" s="1"/>
  <c r="F49" i="29"/>
  <c r="AH48" i="29"/>
  <c r="AG48" i="29"/>
  <c r="AF48" i="29"/>
  <c r="AE48" i="29"/>
  <c r="AD48" i="29"/>
  <c r="AB48" i="29"/>
  <c r="AA48" i="29"/>
  <c r="Z48" i="29"/>
  <c r="U48" i="29"/>
  <c r="AO48" i="29" s="1"/>
  <c r="R48" i="29"/>
  <c r="AL48" i="29" s="1"/>
  <c r="P48" i="29"/>
  <c r="AJ48" i="29" s="1"/>
  <c r="O48" i="29"/>
  <c r="AI48" i="29" s="1"/>
  <c r="F48" i="29"/>
  <c r="AH47" i="29"/>
  <c r="AG47" i="29"/>
  <c r="AF47" i="29"/>
  <c r="AE47" i="29"/>
  <c r="AD47" i="29"/>
  <c r="AB47" i="29"/>
  <c r="AA47" i="29"/>
  <c r="Z47" i="29"/>
  <c r="U47" i="29"/>
  <c r="AO47" i="29" s="1"/>
  <c r="R47" i="29"/>
  <c r="AL47" i="29" s="1"/>
  <c r="P47" i="29"/>
  <c r="AJ47" i="29" s="1"/>
  <c r="O47" i="29"/>
  <c r="AI47" i="29" s="1"/>
  <c r="F47" i="29"/>
  <c r="AH46" i="29"/>
  <c r="AG46" i="29"/>
  <c r="AF46" i="29"/>
  <c r="AE46" i="29"/>
  <c r="AD46" i="29"/>
  <c r="AB46" i="29"/>
  <c r="AA46" i="29"/>
  <c r="Z46" i="29"/>
  <c r="U46" i="29"/>
  <c r="AO46" i="29" s="1"/>
  <c r="R46" i="29"/>
  <c r="AL46" i="29" s="1"/>
  <c r="P46" i="29"/>
  <c r="AJ46" i="29" s="1"/>
  <c r="O46" i="29"/>
  <c r="AI46" i="29" s="1"/>
  <c r="F46" i="29"/>
  <c r="AH45" i="29"/>
  <c r="AG45" i="29"/>
  <c r="AF45" i="29"/>
  <c r="AE45" i="29"/>
  <c r="AD45" i="29"/>
  <c r="AB45" i="29"/>
  <c r="AA45" i="29"/>
  <c r="Z45" i="29"/>
  <c r="U45" i="29"/>
  <c r="AO45" i="29" s="1"/>
  <c r="T45" i="29"/>
  <c r="AN45" i="29" s="1"/>
  <c r="R45" i="29"/>
  <c r="AL45" i="29" s="1"/>
  <c r="P45" i="29"/>
  <c r="AJ45" i="29" s="1"/>
  <c r="O45" i="29"/>
  <c r="AI45" i="29" s="1"/>
  <c r="F45" i="29"/>
  <c r="AH44" i="29"/>
  <c r="AG44" i="29"/>
  <c r="AF44" i="29"/>
  <c r="AE44" i="29"/>
  <c r="AD44" i="29"/>
  <c r="AB44" i="29"/>
  <c r="AA44" i="29"/>
  <c r="Z44" i="29"/>
  <c r="U44" i="29"/>
  <c r="AO44" i="29" s="1"/>
  <c r="T44" i="29"/>
  <c r="AN44" i="29" s="1"/>
  <c r="R44" i="29"/>
  <c r="AL44" i="29" s="1"/>
  <c r="P44" i="29"/>
  <c r="AJ44" i="29" s="1"/>
  <c r="O44" i="29"/>
  <c r="AI44" i="29" s="1"/>
  <c r="F44" i="29"/>
  <c r="AH43" i="29"/>
  <c r="AG43" i="29"/>
  <c r="AF43" i="29"/>
  <c r="AE43" i="29"/>
  <c r="AD43" i="29"/>
  <c r="AB43" i="29"/>
  <c r="AA43" i="29"/>
  <c r="Z43" i="29"/>
  <c r="U43" i="29"/>
  <c r="AO43" i="29" s="1"/>
  <c r="T43" i="29"/>
  <c r="AN43" i="29" s="1"/>
  <c r="R43" i="29"/>
  <c r="AL43" i="29" s="1"/>
  <c r="P43" i="29"/>
  <c r="AJ43" i="29" s="1"/>
  <c r="O43" i="29"/>
  <c r="AI43" i="29" s="1"/>
  <c r="F43" i="29"/>
  <c r="AH42" i="29"/>
  <c r="AG42" i="29"/>
  <c r="AF42" i="29"/>
  <c r="AE42" i="29"/>
  <c r="AD42" i="29"/>
  <c r="AB42" i="29"/>
  <c r="AA42" i="29"/>
  <c r="Z42" i="29"/>
  <c r="U42" i="29"/>
  <c r="AO42" i="29" s="1"/>
  <c r="R42" i="29"/>
  <c r="AL42" i="29" s="1"/>
  <c r="P42" i="29"/>
  <c r="AJ42" i="29" s="1"/>
  <c r="O42" i="29"/>
  <c r="AI42" i="29" s="1"/>
  <c r="F42" i="29"/>
  <c r="AH41" i="29"/>
  <c r="AG41" i="29"/>
  <c r="AF41" i="29"/>
  <c r="AE41" i="29"/>
  <c r="AD41" i="29"/>
  <c r="AB41" i="29"/>
  <c r="AA41" i="29"/>
  <c r="Z41" i="29"/>
  <c r="U41" i="29"/>
  <c r="AO41" i="29" s="1"/>
  <c r="T41" i="29"/>
  <c r="AN41" i="29" s="1"/>
  <c r="R41" i="29"/>
  <c r="AL41" i="29" s="1"/>
  <c r="P41" i="29"/>
  <c r="AJ41" i="29" s="1"/>
  <c r="O41" i="29"/>
  <c r="AI41" i="29" s="1"/>
  <c r="F41" i="29"/>
  <c r="AH40" i="29"/>
  <c r="AG40" i="29"/>
  <c r="AF40" i="29"/>
  <c r="AE40" i="29"/>
  <c r="AD40" i="29"/>
  <c r="AB40" i="29"/>
  <c r="AA40" i="29"/>
  <c r="Z40" i="29"/>
  <c r="U40" i="29"/>
  <c r="AO40" i="29" s="1"/>
  <c r="R40" i="29"/>
  <c r="AL40" i="29" s="1"/>
  <c r="P40" i="29"/>
  <c r="AJ40" i="29" s="1"/>
  <c r="O40" i="29"/>
  <c r="AI40" i="29" s="1"/>
  <c r="F40" i="29"/>
  <c r="AH39" i="29"/>
  <c r="AG39" i="29"/>
  <c r="AF39" i="29"/>
  <c r="AE39" i="29"/>
  <c r="AD39" i="29"/>
  <c r="AB39" i="29"/>
  <c r="AA39" i="29"/>
  <c r="Z39" i="29"/>
  <c r="V39" i="29"/>
  <c r="U39" i="29"/>
  <c r="AO39" i="29" s="1"/>
  <c r="R39" i="29"/>
  <c r="AL39" i="29" s="1"/>
  <c r="P39" i="29"/>
  <c r="AJ39" i="29" s="1"/>
  <c r="O39" i="29"/>
  <c r="AI39" i="29" s="1"/>
  <c r="F39" i="29"/>
  <c r="AH38" i="29"/>
  <c r="AG38" i="29"/>
  <c r="AF38" i="29"/>
  <c r="AE38" i="29"/>
  <c r="AD38" i="29"/>
  <c r="AB38" i="29"/>
  <c r="AA38" i="29"/>
  <c r="Z38" i="29"/>
  <c r="U38" i="29"/>
  <c r="AO38" i="29" s="1"/>
  <c r="R38" i="29"/>
  <c r="AL38" i="29" s="1"/>
  <c r="P38" i="29"/>
  <c r="AJ38" i="29" s="1"/>
  <c r="O38" i="29"/>
  <c r="AI38" i="29" s="1"/>
  <c r="F38" i="29"/>
  <c r="AH37" i="29"/>
  <c r="AG37" i="29"/>
  <c r="AF37" i="29"/>
  <c r="AE37" i="29"/>
  <c r="AD37" i="29"/>
  <c r="AB37" i="29"/>
  <c r="AA37" i="29"/>
  <c r="Z37" i="29"/>
  <c r="U37" i="29"/>
  <c r="AO37" i="29" s="1"/>
  <c r="R37" i="29"/>
  <c r="AL37" i="29" s="1"/>
  <c r="P37" i="29"/>
  <c r="AJ37" i="29" s="1"/>
  <c r="O37" i="29"/>
  <c r="AI37" i="29" s="1"/>
  <c r="F37" i="29"/>
  <c r="AH36" i="29"/>
  <c r="AG36" i="29"/>
  <c r="AF36" i="29"/>
  <c r="AE36" i="29"/>
  <c r="AD36" i="29"/>
  <c r="AB36" i="29"/>
  <c r="AA36" i="29"/>
  <c r="Z36" i="29"/>
  <c r="V36" i="29"/>
  <c r="U36" i="29"/>
  <c r="AO36" i="29" s="1"/>
  <c r="R36" i="29"/>
  <c r="AL36" i="29" s="1"/>
  <c r="P36" i="29"/>
  <c r="AJ36" i="29" s="1"/>
  <c r="O36" i="29"/>
  <c r="AI36" i="29" s="1"/>
  <c r="F36" i="29"/>
  <c r="AH35" i="29"/>
  <c r="AG35" i="29"/>
  <c r="AF35" i="29"/>
  <c r="AE35" i="29"/>
  <c r="AD35" i="29"/>
  <c r="AB35" i="29"/>
  <c r="AA35" i="29"/>
  <c r="Z35" i="29"/>
  <c r="U35" i="29"/>
  <c r="AO35" i="29" s="1"/>
  <c r="R35" i="29"/>
  <c r="AL35" i="29" s="1"/>
  <c r="P35" i="29"/>
  <c r="AJ35" i="29" s="1"/>
  <c r="O35" i="29"/>
  <c r="AI35" i="29" s="1"/>
  <c r="F35" i="29"/>
  <c r="AH34" i="29"/>
  <c r="AG34" i="29"/>
  <c r="AF34" i="29"/>
  <c r="AE34" i="29"/>
  <c r="AD34" i="29"/>
  <c r="AB34" i="29"/>
  <c r="AA34" i="29"/>
  <c r="Z34" i="29"/>
  <c r="U34" i="29"/>
  <c r="AO34" i="29" s="1"/>
  <c r="R34" i="29"/>
  <c r="AL34" i="29" s="1"/>
  <c r="P34" i="29"/>
  <c r="AJ34" i="29" s="1"/>
  <c r="O34" i="29"/>
  <c r="AI34" i="29" s="1"/>
  <c r="F34" i="29"/>
  <c r="AH33" i="29"/>
  <c r="AG33" i="29"/>
  <c r="AF33" i="29"/>
  <c r="AF6" i="29" s="1"/>
  <c r="AE33" i="29"/>
  <c r="AD33" i="29"/>
  <c r="AB33" i="29"/>
  <c r="AA33" i="29"/>
  <c r="Z33" i="29"/>
  <c r="U33" i="29"/>
  <c r="AO33" i="29" s="1"/>
  <c r="R33" i="29"/>
  <c r="AL33" i="29" s="1"/>
  <c r="P33" i="29"/>
  <c r="AJ33" i="29" s="1"/>
  <c r="O33" i="29"/>
  <c r="AI33" i="29" s="1"/>
  <c r="F33" i="29"/>
  <c r="AH32" i="29"/>
  <c r="AG32" i="29"/>
  <c r="AF32" i="29"/>
  <c r="AE32" i="29"/>
  <c r="AD32" i="29"/>
  <c r="AB32" i="29"/>
  <c r="AA32" i="29"/>
  <c r="Z32" i="29"/>
  <c r="U32" i="29"/>
  <c r="AO32" i="29" s="1"/>
  <c r="R32" i="29"/>
  <c r="AL32" i="29" s="1"/>
  <c r="P32" i="29"/>
  <c r="AJ32" i="29" s="1"/>
  <c r="O32" i="29"/>
  <c r="AI32" i="29" s="1"/>
  <c r="F32" i="29"/>
  <c r="AH31" i="29"/>
  <c r="AG31" i="29"/>
  <c r="AF31" i="29"/>
  <c r="AE31" i="29"/>
  <c r="AD31" i="29"/>
  <c r="AB31" i="29"/>
  <c r="AA31" i="29"/>
  <c r="Z31" i="29"/>
  <c r="Z5" i="29" s="1"/>
  <c r="U31" i="29"/>
  <c r="AO31" i="29" s="1"/>
  <c r="R31" i="29"/>
  <c r="AL31" i="29" s="1"/>
  <c r="P31" i="29"/>
  <c r="AJ31" i="29" s="1"/>
  <c r="O31" i="29"/>
  <c r="AI31" i="29" s="1"/>
  <c r="F31" i="29"/>
  <c r="AH30" i="29"/>
  <c r="AG30" i="29"/>
  <c r="AF30" i="29"/>
  <c r="AE30" i="29"/>
  <c r="AD30" i="29"/>
  <c r="AB30" i="29"/>
  <c r="AA30" i="29"/>
  <c r="Z30" i="29"/>
  <c r="V30" i="29"/>
  <c r="U30" i="29"/>
  <c r="AO30" i="29" s="1"/>
  <c r="R30" i="29"/>
  <c r="AL30" i="29" s="1"/>
  <c r="Q30" i="29"/>
  <c r="AK30" i="29" s="1"/>
  <c r="P30" i="29"/>
  <c r="AJ30" i="29" s="1"/>
  <c r="O30" i="29"/>
  <c r="AI30" i="29" s="1"/>
  <c r="F30" i="29"/>
  <c r="AH29" i="29"/>
  <c r="AG29" i="29"/>
  <c r="AF29" i="29"/>
  <c r="AE29" i="29"/>
  <c r="AD29" i="29"/>
  <c r="AB29" i="29"/>
  <c r="AA29" i="29"/>
  <c r="Z29" i="29"/>
  <c r="V29" i="29"/>
  <c r="U29" i="29"/>
  <c r="AO29" i="29" s="1"/>
  <c r="R29" i="29"/>
  <c r="AL29" i="29" s="1"/>
  <c r="P29" i="29"/>
  <c r="AJ29" i="29" s="1"/>
  <c r="O29" i="29"/>
  <c r="AI29" i="29" s="1"/>
  <c r="F29" i="29"/>
  <c r="AH28" i="29"/>
  <c r="AG28" i="29"/>
  <c r="AF28" i="29"/>
  <c r="AE28" i="29"/>
  <c r="AD28" i="29"/>
  <c r="AB28" i="29"/>
  <c r="AA28" i="29"/>
  <c r="Z28" i="29"/>
  <c r="U28" i="29"/>
  <c r="AO28" i="29" s="1"/>
  <c r="R28" i="29"/>
  <c r="AL28" i="29" s="1"/>
  <c r="P28" i="29"/>
  <c r="AJ28" i="29" s="1"/>
  <c r="O28" i="29"/>
  <c r="AI28" i="29" s="1"/>
  <c r="F28" i="29"/>
  <c r="AH27" i="29"/>
  <c r="AG27" i="29"/>
  <c r="AF27" i="29"/>
  <c r="AE27" i="29"/>
  <c r="AD27" i="29"/>
  <c r="AB27" i="29"/>
  <c r="AA27" i="29"/>
  <c r="Z27" i="29"/>
  <c r="U27" i="29"/>
  <c r="AO27" i="29" s="1"/>
  <c r="R27" i="29"/>
  <c r="AL27" i="29" s="1"/>
  <c r="P27" i="29"/>
  <c r="AJ27" i="29" s="1"/>
  <c r="O27" i="29"/>
  <c r="AI27" i="29" s="1"/>
  <c r="F27" i="29"/>
  <c r="AH26" i="29"/>
  <c r="AG26" i="29"/>
  <c r="AF26" i="29"/>
  <c r="AE26" i="29"/>
  <c r="AD26" i="29"/>
  <c r="AB26" i="29"/>
  <c r="AA26" i="29"/>
  <c r="Z26" i="29"/>
  <c r="U26" i="29"/>
  <c r="AO26" i="29" s="1"/>
  <c r="R26" i="29"/>
  <c r="AL26" i="29" s="1"/>
  <c r="P26" i="29"/>
  <c r="AJ26" i="29" s="1"/>
  <c r="O26" i="29"/>
  <c r="AI26" i="29" s="1"/>
  <c r="F26" i="29"/>
  <c r="AH25" i="29"/>
  <c r="AG25" i="29"/>
  <c r="AF25" i="29"/>
  <c r="AE25" i="29"/>
  <c r="AD25" i="29"/>
  <c r="AB25" i="29"/>
  <c r="AA25" i="29"/>
  <c r="Z25" i="29"/>
  <c r="U25" i="29"/>
  <c r="AO25" i="29" s="1"/>
  <c r="R25" i="29"/>
  <c r="AL25" i="29" s="1"/>
  <c r="P25" i="29"/>
  <c r="AJ25" i="29" s="1"/>
  <c r="O25" i="29"/>
  <c r="AI25" i="29" s="1"/>
  <c r="F25" i="29"/>
  <c r="AH24" i="29"/>
  <c r="AG24" i="29"/>
  <c r="AF24" i="29"/>
  <c r="AE24" i="29"/>
  <c r="AD24" i="29"/>
  <c r="AB24" i="29"/>
  <c r="AA24" i="29"/>
  <c r="Z24" i="29"/>
  <c r="U24" i="29"/>
  <c r="AO24" i="29" s="1"/>
  <c r="R24" i="29"/>
  <c r="AL24" i="29" s="1"/>
  <c r="P24" i="29"/>
  <c r="AJ24" i="29" s="1"/>
  <c r="O24" i="29"/>
  <c r="AI24" i="29" s="1"/>
  <c r="F24" i="29"/>
  <c r="AH23" i="29"/>
  <c r="AG23" i="29"/>
  <c r="AF23" i="29"/>
  <c r="AE23" i="29"/>
  <c r="AD23" i="29"/>
  <c r="AB23" i="29"/>
  <c r="AA23" i="29"/>
  <c r="Z23" i="29"/>
  <c r="U23" i="29"/>
  <c r="AO23" i="29" s="1"/>
  <c r="R23" i="29"/>
  <c r="AL23" i="29" s="1"/>
  <c r="P23" i="29"/>
  <c r="AJ23" i="29" s="1"/>
  <c r="O23" i="29"/>
  <c r="AI23" i="29" s="1"/>
  <c r="F23" i="29"/>
  <c r="AH22" i="29"/>
  <c r="AG22" i="29"/>
  <c r="AF22" i="29"/>
  <c r="AE22" i="29"/>
  <c r="AD22" i="29"/>
  <c r="AB22" i="29"/>
  <c r="AA22" i="29"/>
  <c r="Z22" i="29"/>
  <c r="V22" i="29"/>
  <c r="U22" i="29"/>
  <c r="AO22" i="29" s="1"/>
  <c r="R22" i="29"/>
  <c r="AL22" i="29" s="1"/>
  <c r="P22" i="29"/>
  <c r="AJ22" i="29" s="1"/>
  <c r="O22" i="29"/>
  <c r="AI22" i="29" s="1"/>
  <c r="F22" i="29"/>
  <c r="AH21" i="29"/>
  <c r="AG21" i="29"/>
  <c r="AF21" i="29"/>
  <c r="AE21" i="29"/>
  <c r="AD21" i="29"/>
  <c r="AB21" i="29"/>
  <c r="AA21" i="29"/>
  <c r="Z21" i="29"/>
  <c r="U21" i="29"/>
  <c r="AO21" i="29" s="1"/>
  <c r="T21" i="29"/>
  <c r="AN21" i="29" s="1"/>
  <c r="R21" i="29"/>
  <c r="AL21" i="29" s="1"/>
  <c r="P21" i="29"/>
  <c r="AJ21" i="29" s="1"/>
  <c r="O21" i="29"/>
  <c r="AI21" i="29" s="1"/>
  <c r="F21" i="29"/>
  <c r="AH20" i="29"/>
  <c r="AG20" i="29"/>
  <c r="AF20" i="29"/>
  <c r="AE20" i="29"/>
  <c r="AD20" i="29"/>
  <c r="AB20" i="29"/>
  <c r="AA20" i="29"/>
  <c r="Z20" i="29"/>
  <c r="U20" i="29"/>
  <c r="AO20" i="29" s="1"/>
  <c r="R20" i="29"/>
  <c r="AL20" i="29" s="1"/>
  <c r="P20" i="29"/>
  <c r="AJ20" i="29" s="1"/>
  <c r="O20" i="29"/>
  <c r="AI20" i="29" s="1"/>
  <c r="F20" i="29"/>
  <c r="AH19" i="29"/>
  <c r="AG19" i="29"/>
  <c r="AF19" i="29"/>
  <c r="AE19" i="29"/>
  <c r="AD19" i="29"/>
  <c r="AB19" i="29"/>
  <c r="AA19" i="29"/>
  <c r="Z19" i="29"/>
  <c r="U19" i="29"/>
  <c r="AO19" i="29" s="1"/>
  <c r="T19" i="29"/>
  <c r="AN19" i="29" s="1"/>
  <c r="R19" i="29"/>
  <c r="AL19" i="29" s="1"/>
  <c r="P19" i="29"/>
  <c r="AJ19" i="29" s="1"/>
  <c r="O19" i="29"/>
  <c r="AI19" i="29" s="1"/>
  <c r="F19" i="29"/>
  <c r="I4" i="29" s="1"/>
  <c r="AH18" i="29"/>
  <c r="AG18" i="29"/>
  <c r="AF18" i="29"/>
  <c r="AE18" i="29"/>
  <c r="AD18" i="29"/>
  <c r="AB18" i="29"/>
  <c r="AA18" i="29"/>
  <c r="Z18" i="29"/>
  <c r="G2" i="29" s="1"/>
  <c r="U18" i="29"/>
  <c r="AO18" i="29" s="1"/>
  <c r="T18" i="29"/>
  <c r="AN18" i="29" s="1"/>
  <c r="R18" i="29"/>
  <c r="AL18" i="29" s="1"/>
  <c r="P18" i="29"/>
  <c r="AJ18" i="29" s="1"/>
  <c r="O18" i="29"/>
  <c r="AI18" i="29" s="1"/>
  <c r="F18" i="29"/>
  <c r="AH17" i="29"/>
  <c r="AG17" i="29"/>
  <c r="AF17" i="29"/>
  <c r="AE17" i="29"/>
  <c r="AD17" i="29"/>
  <c r="AB17" i="29"/>
  <c r="AA17" i="29"/>
  <c r="Z17" i="29"/>
  <c r="U17" i="29"/>
  <c r="AO17" i="29" s="1"/>
  <c r="R17" i="29"/>
  <c r="AL17" i="29" s="1"/>
  <c r="Q17" i="29"/>
  <c r="AK17" i="29" s="1"/>
  <c r="P17" i="29"/>
  <c r="AJ17" i="29" s="1"/>
  <c r="O17" i="29"/>
  <c r="AI17" i="29" s="1"/>
  <c r="F17" i="29"/>
  <c r="AH16" i="29"/>
  <c r="AG16" i="29"/>
  <c r="AF16" i="29"/>
  <c r="AE16" i="29"/>
  <c r="AD16" i="29"/>
  <c r="AB16" i="29"/>
  <c r="AA16" i="29"/>
  <c r="Z16" i="29"/>
  <c r="U16" i="29"/>
  <c r="AO16" i="29" s="1"/>
  <c r="R16" i="29"/>
  <c r="AL16" i="29" s="1"/>
  <c r="Q16" i="29"/>
  <c r="AK16" i="29" s="1"/>
  <c r="P16" i="29"/>
  <c r="AJ16" i="29" s="1"/>
  <c r="O16" i="29"/>
  <c r="AI16" i="29" s="1"/>
  <c r="F16" i="29"/>
  <c r="AH15" i="29"/>
  <c r="AG15" i="29"/>
  <c r="AF15" i="29"/>
  <c r="AE15" i="29"/>
  <c r="AD15" i="29"/>
  <c r="AB15" i="29"/>
  <c r="AA15" i="29"/>
  <c r="Z15" i="29"/>
  <c r="U15" i="29"/>
  <c r="AO15" i="29" s="1"/>
  <c r="R15" i="29"/>
  <c r="AL15" i="29" s="1"/>
  <c r="Q15" i="29"/>
  <c r="AK15" i="29" s="1"/>
  <c r="P15" i="29"/>
  <c r="AJ15" i="29" s="1"/>
  <c r="O15" i="29"/>
  <c r="AI15" i="29" s="1"/>
  <c r="F15" i="29"/>
  <c r="AH14" i="29"/>
  <c r="AG14" i="29"/>
  <c r="AF14" i="29"/>
  <c r="AE14" i="29"/>
  <c r="AD14" i="29"/>
  <c r="AB14" i="29"/>
  <c r="AA14" i="29"/>
  <c r="Z14" i="29"/>
  <c r="V14" i="29"/>
  <c r="U14" i="29"/>
  <c r="AO14" i="29" s="1"/>
  <c r="R14" i="29"/>
  <c r="AL14" i="29" s="1"/>
  <c r="P14" i="29"/>
  <c r="O14" i="29"/>
  <c r="AI14" i="29" s="1"/>
  <c r="F14" i="29"/>
  <c r="L13" i="29"/>
  <c r="O1" i="29" s="1"/>
  <c r="K13" i="29"/>
  <c r="J13" i="29"/>
  <c r="M1" i="29" s="1"/>
  <c r="I13" i="29"/>
  <c r="L1" i="29" s="1"/>
  <c r="H13" i="29"/>
  <c r="E13" i="29"/>
  <c r="N9" i="29"/>
  <c r="L9" i="29"/>
  <c r="K9" i="29"/>
  <c r="J9" i="29"/>
  <c r="F9" i="29"/>
  <c r="B9" i="29"/>
  <c r="N8" i="29"/>
  <c r="M8" i="29"/>
  <c r="J8" i="29"/>
  <c r="F8" i="29"/>
  <c r="B8" i="29"/>
  <c r="O7" i="29"/>
  <c r="N7" i="29"/>
  <c r="K7" i="29"/>
  <c r="J7" i="29"/>
  <c r="I7" i="29"/>
  <c r="F7" i="29"/>
  <c r="B7" i="29"/>
  <c r="N6" i="29"/>
  <c r="K6" i="29"/>
  <c r="J6" i="29"/>
  <c r="G6" i="29"/>
  <c r="F6" i="29"/>
  <c r="B6" i="29"/>
  <c r="M5" i="29"/>
  <c r="J5" i="29"/>
  <c r="B5" i="29"/>
  <c r="O4" i="29"/>
  <c r="J4" i="29"/>
  <c r="B4" i="29"/>
  <c r="J3" i="29"/>
  <c r="B3" i="29"/>
  <c r="N2" i="29"/>
  <c r="M2" i="29"/>
  <c r="K2" i="29"/>
  <c r="J2" i="29"/>
  <c r="F2" i="29"/>
  <c r="B2" i="29"/>
  <c r="N1" i="29"/>
  <c r="K1" i="29"/>
  <c r="I55" i="14"/>
  <c r="H55" i="14"/>
  <c r="G55" i="14"/>
  <c r="AH92" i="28"/>
  <c r="AG92" i="28"/>
  <c r="AF92" i="28"/>
  <c r="AE92" i="28"/>
  <c r="AD92" i="28"/>
  <c r="AB92" i="28"/>
  <c r="AA92" i="28"/>
  <c r="Z92" i="28"/>
  <c r="U92" i="28"/>
  <c r="AO92" i="28" s="1"/>
  <c r="R92" i="28"/>
  <c r="AL92" i="28" s="1"/>
  <c r="P92" i="28"/>
  <c r="O92" i="28"/>
  <c r="AI92" i="28" s="1"/>
  <c r="F92" i="28"/>
  <c r="AH91" i="28"/>
  <c r="AG91" i="28"/>
  <c r="AF91" i="28"/>
  <c r="AE91" i="28"/>
  <c r="AD91" i="28"/>
  <c r="AB91" i="28"/>
  <c r="AA91" i="28"/>
  <c r="Z91" i="28"/>
  <c r="U91" i="28"/>
  <c r="AO91" i="28" s="1"/>
  <c r="R91" i="28"/>
  <c r="AL91" i="28" s="1"/>
  <c r="P91" i="28"/>
  <c r="O91" i="28"/>
  <c r="AI91" i="28" s="1"/>
  <c r="F91" i="28"/>
  <c r="AH90" i="28"/>
  <c r="AG90" i="28"/>
  <c r="AF90" i="28"/>
  <c r="AE90" i="28"/>
  <c r="AD90" i="28"/>
  <c r="AB90" i="28"/>
  <c r="AA90" i="28"/>
  <c r="Z90" i="28"/>
  <c r="U90" i="28"/>
  <c r="AO90" i="28" s="1"/>
  <c r="R90" i="28"/>
  <c r="AL90" i="28" s="1"/>
  <c r="P90" i="28"/>
  <c r="O90" i="28"/>
  <c r="AI90" i="28" s="1"/>
  <c r="F90" i="28"/>
  <c r="AH89" i="28"/>
  <c r="AG89" i="28"/>
  <c r="AF89" i="28"/>
  <c r="AE89" i="28"/>
  <c r="AD89" i="28"/>
  <c r="AB89" i="28"/>
  <c r="AA89" i="28"/>
  <c r="Z89" i="28"/>
  <c r="V89" i="28"/>
  <c r="U89" i="28"/>
  <c r="AO89" i="28" s="1"/>
  <c r="R89" i="28"/>
  <c r="AL89" i="28" s="1"/>
  <c r="P89" i="28"/>
  <c r="O89" i="28"/>
  <c r="AI89" i="28" s="1"/>
  <c r="F89" i="28"/>
  <c r="AH88" i="28"/>
  <c r="AG88" i="28"/>
  <c r="AF88" i="28"/>
  <c r="AE88" i="28"/>
  <c r="AD88" i="28"/>
  <c r="AB88" i="28"/>
  <c r="AA88" i="28"/>
  <c r="Z88" i="28"/>
  <c r="U88" i="28"/>
  <c r="AO88" i="28" s="1"/>
  <c r="T88" i="28"/>
  <c r="AN88" i="28" s="1"/>
  <c r="R88" i="28"/>
  <c r="AL88" i="28" s="1"/>
  <c r="Q88" i="28"/>
  <c r="AK88" i="28" s="1"/>
  <c r="P88" i="28"/>
  <c r="O88" i="28"/>
  <c r="AI88" i="28" s="1"/>
  <c r="F88" i="28"/>
  <c r="AH87" i="28"/>
  <c r="AG87" i="28"/>
  <c r="AF87" i="28"/>
  <c r="AE87" i="28"/>
  <c r="AD87" i="28"/>
  <c r="AB87" i="28"/>
  <c r="AA87" i="28"/>
  <c r="Z87" i="28"/>
  <c r="U87" i="28"/>
  <c r="AO87" i="28" s="1"/>
  <c r="T87" i="28"/>
  <c r="AN87" i="28" s="1"/>
  <c r="R87" i="28"/>
  <c r="AL87" i="28" s="1"/>
  <c r="Q87" i="28"/>
  <c r="AK87" i="28" s="1"/>
  <c r="P87" i="28"/>
  <c r="O87" i="28"/>
  <c r="AI87" i="28" s="1"/>
  <c r="F87" i="28"/>
  <c r="AH86" i="28"/>
  <c r="AG86" i="28"/>
  <c r="AF86" i="28"/>
  <c r="AE86" i="28"/>
  <c r="AD86" i="28"/>
  <c r="AB86" i="28"/>
  <c r="AA86" i="28"/>
  <c r="Z86" i="28"/>
  <c r="U86" i="28"/>
  <c r="AO86" i="28" s="1"/>
  <c r="T86" i="28"/>
  <c r="AN86" i="28" s="1"/>
  <c r="R86" i="28"/>
  <c r="AL86" i="28" s="1"/>
  <c r="Q86" i="28"/>
  <c r="AK86" i="28" s="1"/>
  <c r="P86" i="28"/>
  <c r="O86" i="28"/>
  <c r="AI86" i="28" s="1"/>
  <c r="F86" i="28"/>
  <c r="AH85" i="28"/>
  <c r="AG85" i="28"/>
  <c r="AF85" i="28"/>
  <c r="AE85" i="28"/>
  <c r="AD85" i="28"/>
  <c r="AB85" i="28"/>
  <c r="AA85" i="28"/>
  <c r="Z85" i="28"/>
  <c r="U85" i="28"/>
  <c r="AO85" i="28" s="1"/>
  <c r="T85" i="28"/>
  <c r="AN85" i="28" s="1"/>
  <c r="R85" i="28"/>
  <c r="AL85" i="28" s="1"/>
  <c r="Q85" i="28"/>
  <c r="AK85" i="28" s="1"/>
  <c r="P85" i="28"/>
  <c r="O85" i="28"/>
  <c r="AI85" i="28" s="1"/>
  <c r="F85" i="28"/>
  <c r="AH84" i="28"/>
  <c r="AG84" i="28"/>
  <c r="AF84" i="28"/>
  <c r="AE84" i="28"/>
  <c r="AD84" i="28"/>
  <c r="AB84" i="28"/>
  <c r="AA84" i="28"/>
  <c r="Z84" i="28"/>
  <c r="U84" i="28"/>
  <c r="AO84" i="28" s="1"/>
  <c r="T84" i="28"/>
  <c r="AN84" i="28" s="1"/>
  <c r="R84" i="28"/>
  <c r="AL84" i="28" s="1"/>
  <c r="Q84" i="28"/>
  <c r="AK84" i="28" s="1"/>
  <c r="P84" i="28"/>
  <c r="O84" i="28"/>
  <c r="AI84" i="28" s="1"/>
  <c r="F84" i="28"/>
  <c r="AH83" i="28"/>
  <c r="AG83" i="28"/>
  <c r="AF83" i="28"/>
  <c r="AE83" i="28"/>
  <c r="AD83" i="28"/>
  <c r="AB83" i="28"/>
  <c r="AA83" i="28"/>
  <c r="Z83" i="28"/>
  <c r="U83" i="28"/>
  <c r="AO83" i="28" s="1"/>
  <c r="T83" i="28"/>
  <c r="AN83" i="28" s="1"/>
  <c r="R83" i="28"/>
  <c r="AL83" i="28" s="1"/>
  <c r="Q83" i="28"/>
  <c r="AK83" i="28" s="1"/>
  <c r="P83" i="28"/>
  <c r="O83" i="28"/>
  <c r="AI83" i="28" s="1"/>
  <c r="F83" i="28"/>
  <c r="AH82" i="28"/>
  <c r="AG82" i="28"/>
  <c r="AF82" i="28"/>
  <c r="AE82" i="28"/>
  <c r="AD82" i="28"/>
  <c r="AB82" i="28"/>
  <c r="AA82" i="28"/>
  <c r="Z82" i="28"/>
  <c r="U82" i="28"/>
  <c r="AO82" i="28" s="1"/>
  <c r="T82" i="28"/>
  <c r="AN82" i="28" s="1"/>
  <c r="R82" i="28"/>
  <c r="AL82" i="28" s="1"/>
  <c r="Q82" i="28"/>
  <c r="AK82" i="28" s="1"/>
  <c r="P82" i="28"/>
  <c r="O82" i="28"/>
  <c r="AI82" i="28" s="1"/>
  <c r="F82" i="28"/>
  <c r="AH81" i="28"/>
  <c r="AG81" i="28"/>
  <c r="AF81" i="28"/>
  <c r="AE81" i="28"/>
  <c r="AD81" i="28"/>
  <c r="AB81" i="28"/>
  <c r="AA81" i="28"/>
  <c r="Z81" i="28"/>
  <c r="U81" i="28"/>
  <c r="AO81" i="28" s="1"/>
  <c r="T81" i="28"/>
  <c r="AN81" i="28" s="1"/>
  <c r="R81" i="28"/>
  <c r="AL81" i="28" s="1"/>
  <c r="Q81" i="28"/>
  <c r="AK81" i="28" s="1"/>
  <c r="P81" i="28"/>
  <c r="O81" i="28"/>
  <c r="AI81" i="28" s="1"/>
  <c r="F81" i="28"/>
  <c r="AH80" i="28"/>
  <c r="AG80" i="28"/>
  <c r="AF80" i="28"/>
  <c r="AE80" i="28"/>
  <c r="AD80" i="28"/>
  <c r="AB80" i="28"/>
  <c r="AA80" i="28"/>
  <c r="Z80" i="28"/>
  <c r="U80" i="28"/>
  <c r="AO80" i="28" s="1"/>
  <c r="T80" i="28"/>
  <c r="AN80" i="28" s="1"/>
  <c r="R80" i="28"/>
  <c r="AL80" i="28" s="1"/>
  <c r="Q80" i="28"/>
  <c r="AK80" i="28" s="1"/>
  <c r="P80" i="28"/>
  <c r="O80" i="28"/>
  <c r="AI80" i="28" s="1"/>
  <c r="F80" i="28"/>
  <c r="AH79" i="28"/>
  <c r="AG79" i="28"/>
  <c r="AF79" i="28"/>
  <c r="AE79" i="28"/>
  <c r="AD79" i="28"/>
  <c r="AB79" i="28"/>
  <c r="AA79" i="28"/>
  <c r="Z79" i="28"/>
  <c r="U79" i="28"/>
  <c r="AO79" i="28" s="1"/>
  <c r="T79" i="28"/>
  <c r="AN79" i="28" s="1"/>
  <c r="R79" i="28"/>
  <c r="AL79" i="28" s="1"/>
  <c r="Q79" i="28"/>
  <c r="AK79" i="28" s="1"/>
  <c r="P79" i="28"/>
  <c r="O79" i="28"/>
  <c r="AI79" i="28" s="1"/>
  <c r="F79" i="28"/>
  <c r="AH78" i="28"/>
  <c r="AG78" i="28"/>
  <c r="AF78" i="28"/>
  <c r="AE78" i="28"/>
  <c r="AD78" i="28"/>
  <c r="AB78" i="28"/>
  <c r="AA78" i="28"/>
  <c r="Z78" i="28"/>
  <c r="U78" i="28"/>
  <c r="AO78" i="28" s="1"/>
  <c r="R78" i="28"/>
  <c r="AL78" i="28" s="1"/>
  <c r="P78" i="28"/>
  <c r="O78" i="28"/>
  <c r="AI78" i="28" s="1"/>
  <c r="F78" i="28"/>
  <c r="AH77" i="28"/>
  <c r="AG77" i="28"/>
  <c r="AF77" i="28"/>
  <c r="AE77" i="28"/>
  <c r="AD77" i="28"/>
  <c r="AB77" i="28"/>
  <c r="AA77" i="28"/>
  <c r="Z77" i="28"/>
  <c r="U77" i="28"/>
  <c r="AO77" i="28" s="1"/>
  <c r="R77" i="28"/>
  <c r="AL77" i="28" s="1"/>
  <c r="P77" i="28"/>
  <c r="O77" i="28"/>
  <c r="AI77" i="28" s="1"/>
  <c r="F77" i="28"/>
  <c r="AH76" i="28"/>
  <c r="AG76" i="28"/>
  <c r="AF76" i="28"/>
  <c r="AE76" i="28"/>
  <c r="AD76" i="28"/>
  <c r="AB76" i="28"/>
  <c r="AA76" i="28"/>
  <c r="Z76" i="28"/>
  <c r="U76" i="28"/>
  <c r="AO76" i="28" s="1"/>
  <c r="R76" i="28"/>
  <c r="AL76" i="28" s="1"/>
  <c r="P76" i="28"/>
  <c r="O76" i="28"/>
  <c r="AI76" i="28" s="1"/>
  <c r="F76" i="28"/>
  <c r="AH75" i="28"/>
  <c r="AG75" i="28"/>
  <c r="AF75" i="28"/>
  <c r="AE75" i="28"/>
  <c r="AD75" i="28"/>
  <c r="AB75" i="28"/>
  <c r="AA75" i="28"/>
  <c r="Z75" i="28"/>
  <c r="U75" i="28"/>
  <c r="AO75" i="28" s="1"/>
  <c r="R75" i="28"/>
  <c r="AL75" i="28" s="1"/>
  <c r="P75" i="28"/>
  <c r="O75" i="28"/>
  <c r="AI75" i="28" s="1"/>
  <c r="F75" i="28"/>
  <c r="AH74" i="28"/>
  <c r="AG74" i="28"/>
  <c r="AF74" i="28"/>
  <c r="AE74" i="28"/>
  <c r="AD74" i="28"/>
  <c r="AD7" i="28" s="1"/>
  <c r="AB74" i="28"/>
  <c r="AA74" i="28"/>
  <c r="Z74" i="28"/>
  <c r="U74" i="28"/>
  <c r="R74" i="28"/>
  <c r="AL74" i="28" s="1"/>
  <c r="P74" i="28"/>
  <c r="O74" i="28"/>
  <c r="AI74" i="28" s="1"/>
  <c r="F74" i="28"/>
  <c r="AH73" i="28"/>
  <c r="AG73" i="28"/>
  <c r="AF73" i="28"/>
  <c r="AE73" i="28"/>
  <c r="AD73" i="28"/>
  <c r="AB73" i="28"/>
  <c r="AA73" i="28"/>
  <c r="Z73" i="28"/>
  <c r="U73" i="28"/>
  <c r="AO73" i="28" s="1"/>
  <c r="R73" i="28"/>
  <c r="AL73" i="28" s="1"/>
  <c r="P73" i="28"/>
  <c r="O73" i="28"/>
  <c r="AI73" i="28" s="1"/>
  <c r="F73" i="28"/>
  <c r="AH72" i="28"/>
  <c r="AG72" i="28"/>
  <c r="AF72" i="28"/>
  <c r="AE72" i="28"/>
  <c r="AD72" i="28"/>
  <c r="AB72" i="28"/>
  <c r="AA72" i="28"/>
  <c r="Z72" i="28"/>
  <c r="U72" i="28"/>
  <c r="AO72" i="28" s="1"/>
  <c r="R72" i="28"/>
  <c r="AL72" i="28" s="1"/>
  <c r="Q72" i="28"/>
  <c r="AK72" i="28" s="1"/>
  <c r="P72" i="28"/>
  <c r="O72" i="28"/>
  <c r="AI72" i="28" s="1"/>
  <c r="F72" i="28"/>
  <c r="AH71" i="28"/>
  <c r="AG71" i="28"/>
  <c r="AF71" i="28"/>
  <c r="AE71" i="28"/>
  <c r="AD71" i="28"/>
  <c r="AB71" i="28"/>
  <c r="AA71" i="28"/>
  <c r="Z71" i="28"/>
  <c r="U71" i="28"/>
  <c r="AO71" i="28" s="1"/>
  <c r="R71" i="28"/>
  <c r="AL71" i="28" s="1"/>
  <c r="Q71" i="28"/>
  <c r="AK71" i="28" s="1"/>
  <c r="P71" i="28"/>
  <c r="O71" i="28"/>
  <c r="AI71" i="28" s="1"/>
  <c r="F71" i="28"/>
  <c r="AH70" i="28"/>
  <c r="AG70" i="28"/>
  <c r="AF70" i="28"/>
  <c r="AE70" i="28"/>
  <c r="AD70" i="28"/>
  <c r="AB70" i="28"/>
  <c r="AA70" i="28"/>
  <c r="Z70" i="28"/>
  <c r="U70" i="28"/>
  <c r="AO70" i="28" s="1"/>
  <c r="R70" i="28"/>
  <c r="AL70" i="28" s="1"/>
  <c r="Q70" i="28"/>
  <c r="AK70" i="28" s="1"/>
  <c r="P70" i="28"/>
  <c r="O70" i="28"/>
  <c r="AI70" i="28" s="1"/>
  <c r="F70" i="28"/>
  <c r="AH69" i="28"/>
  <c r="AG69" i="28"/>
  <c r="AF69" i="28"/>
  <c r="AE69" i="28"/>
  <c r="AD69" i="28"/>
  <c r="AB69" i="28"/>
  <c r="AA69" i="28"/>
  <c r="Z69" i="28"/>
  <c r="U69" i="28"/>
  <c r="AO69" i="28" s="1"/>
  <c r="R69" i="28"/>
  <c r="AL69" i="28" s="1"/>
  <c r="Q69" i="28"/>
  <c r="AK69" i="28" s="1"/>
  <c r="P69" i="28"/>
  <c r="O69" i="28"/>
  <c r="AI69" i="28" s="1"/>
  <c r="F69" i="28"/>
  <c r="AH68" i="28"/>
  <c r="AG68" i="28"/>
  <c r="AF68" i="28"/>
  <c r="AE68" i="28"/>
  <c r="AD68" i="28"/>
  <c r="AB68" i="28"/>
  <c r="AA68" i="28"/>
  <c r="Z68" i="28"/>
  <c r="U68" i="28"/>
  <c r="AO68" i="28" s="1"/>
  <c r="R68" i="28"/>
  <c r="AL68" i="28" s="1"/>
  <c r="Q68" i="28"/>
  <c r="AK68" i="28" s="1"/>
  <c r="P68" i="28"/>
  <c r="O68" i="28"/>
  <c r="AI68" i="28" s="1"/>
  <c r="F68" i="28"/>
  <c r="AH67" i="28"/>
  <c r="AG67" i="28"/>
  <c r="AF67" i="28"/>
  <c r="AE67" i="28"/>
  <c r="AD67" i="28"/>
  <c r="AB67" i="28"/>
  <c r="AA67" i="28"/>
  <c r="Z67" i="28"/>
  <c r="U67" i="28"/>
  <c r="AO67" i="28" s="1"/>
  <c r="R67" i="28"/>
  <c r="AL67" i="28" s="1"/>
  <c r="Q67" i="28"/>
  <c r="AK67" i="28" s="1"/>
  <c r="P67" i="28"/>
  <c r="O67" i="28"/>
  <c r="AI67" i="28" s="1"/>
  <c r="AI7" i="28" s="1"/>
  <c r="F67" i="28"/>
  <c r="AH66" i="28"/>
  <c r="AG66" i="28"/>
  <c r="AF66" i="28"/>
  <c r="AE66" i="28"/>
  <c r="AD66" i="28"/>
  <c r="AB66" i="28"/>
  <c r="AA66" i="28"/>
  <c r="Z66" i="28"/>
  <c r="U66" i="28"/>
  <c r="AO66" i="28" s="1"/>
  <c r="R66" i="28"/>
  <c r="AL66" i="28" s="1"/>
  <c r="Q66" i="28"/>
  <c r="AK66" i="28" s="1"/>
  <c r="P66" i="28"/>
  <c r="O66" i="28"/>
  <c r="AI66" i="28" s="1"/>
  <c r="F66" i="28"/>
  <c r="AH65" i="28"/>
  <c r="AG65" i="28"/>
  <c r="AF65" i="28"/>
  <c r="AE65" i="28"/>
  <c r="AD65" i="28"/>
  <c r="AB65" i="28"/>
  <c r="AA65" i="28"/>
  <c r="Z65" i="28"/>
  <c r="U65" i="28"/>
  <c r="AO65" i="28" s="1"/>
  <c r="R65" i="28"/>
  <c r="AL65" i="28" s="1"/>
  <c r="Q65" i="28"/>
  <c r="AK65" i="28" s="1"/>
  <c r="P65" i="28"/>
  <c r="O65" i="28"/>
  <c r="AI65" i="28" s="1"/>
  <c r="F65" i="28"/>
  <c r="AH64" i="28"/>
  <c r="AG64" i="28"/>
  <c r="AF64" i="28"/>
  <c r="AE64" i="28"/>
  <c r="AD64" i="28"/>
  <c r="AB64" i="28"/>
  <c r="AA64" i="28"/>
  <c r="Z64" i="28"/>
  <c r="U64" i="28"/>
  <c r="AO64" i="28" s="1"/>
  <c r="R64" i="28"/>
  <c r="AL64" i="28" s="1"/>
  <c r="Q64" i="28"/>
  <c r="AK64" i="28" s="1"/>
  <c r="P64" i="28"/>
  <c r="O64" i="28"/>
  <c r="AI64" i="28" s="1"/>
  <c r="F64" i="28"/>
  <c r="AH63" i="28"/>
  <c r="AG63" i="28"/>
  <c r="AF63" i="28"/>
  <c r="AE63" i="28"/>
  <c r="AD63" i="28"/>
  <c r="AB63" i="28"/>
  <c r="AA63" i="28"/>
  <c r="Z63" i="28"/>
  <c r="U63" i="28"/>
  <c r="AO63" i="28" s="1"/>
  <c r="R63" i="28"/>
  <c r="AL63" i="28" s="1"/>
  <c r="Q63" i="28"/>
  <c r="AK63" i="28" s="1"/>
  <c r="P63" i="28"/>
  <c r="O63" i="28"/>
  <c r="AI63" i="28" s="1"/>
  <c r="F63" i="28"/>
  <c r="AH62" i="28"/>
  <c r="AG62" i="28"/>
  <c r="AF62" i="28"/>
  <c r="AE62" i="28"/>
  <c r="AD62" i="28"/>
  <c r="AB62" i="28"/>
  <c r="AA62" i="28"/>
  <c r="Z62" i="28"/>
  <c r="U62" i="28"/>
  <c r="AO62" i="28" s="1"/>
  <c r="R62" i="28"/>
  <c r="AL62" i="28" s="1"/>
  <c r="Q62" i="28"/>
  <c r="AK62" i="28" s="1"/>
  <c r="P62" i="28"/>
  <c r="O62" i="28"/>
  <c r="AI62" i="28" s="1"/>
  <c r="F62" i="28"/>
  <c r="AH61" i="28"/>
  <c r="AG61" i="28"/>
  <c r="AF61" i="28"/>
  <c r="AE61" i="28"/>
  <c r="AD61" i="28"/>
  <c r="AB61" i="28"/>
  <c r="AA61" i="28"/>
  <c r="Z61" i="28"/>
  <c r="U61" i="28"/>
  <c r="AO61" i="28" s="1"/>
  <c r="T61" i="28"/>
  <c r="AN61" i="28" s="1"/>
  <c r="R61" i="28"/>
  <c r="AL61" i="28" s="1"/>
  <c r="Q61" i="28"/>
  <c r="AK61" i="28" s="1"/>
  <c r="P61" i="28"/>
  <c r="O61" i="28"/>
  <c r="AI61" i="28" s="1"/>
  <c r="F61" i="28"/>
  <c r="AH60" i="28"/>
  <c r="AG60" i="28"/>
  <c r="AF60" i="28"/>
  <c r="AE60" i="28"/>
  <c r="AD60" i="28"/>
  <c r="AB60" i="28"/>
  <c r="AA60" i="28"/>
  <c r="Z60" i="28"/>
  <c r="U60" i="28"/>
  <c r="AO60" i="28" s="1"/>
  <c r="T60" i="28"/>
  <c r="AN60" i="28" s="1"/>
  <c r="R60" i="28"/>
  <c r="AL60" i="28" s="1"/>
  <c r="Q60" i="28"/>
  <c r="AK60" i="28" s="1"/>
  <c r="P60" i="28"/>
  <c r="O60" i="28"/>
  <c r="AI60" i="28" s="1"/>
  <c r="F60" i="28"/>
  <c r="AH59" i="28"/>
  <c r="AG59" i="28"/>
  <c r="AF59" i="28"/>
  <c r="AE59" i="28"/>
  <c r="AD59" i="28"/>
  <c r="AB59" i="28"/>
  <c r="AA59" i="28"/>
  <c r="Z59" i="28"/>
  <c r="U59" i="28"/>
  <c r="AO59" i="28" s="1"/>
  <c r="R59" i="28"/>
  <c r="AL59" i="28" s="1"/>
  <c r="Q59" i="28"/>
  <c r="AK59" i="28" s="1"/>
  <c r="P59" i="28"/>
  <c r="O59" i="28"/>
  <c r="AI59" i="28" s="1"/>
  <c r="F59" i="28"/>
  <c r="AH58" i="28"/>
  <c r="AG58" i="28"/>
  <c r="AF58" i="28"/>
  <c r="AE58" i="28"/>
  <c r="AD58" i="28"/>
  <c r="AB58" i="28"/>
  <c r="AA58" i="28"/>
  <c r="Z58" i="28"/>
  <c r="U58" i="28"/>
  <c r="AO58" i="28" s="1"/>
  <c r="T58" i="28"/>
  <c r="AN58" i="28" s="1"/>
  <c r="R58" i="28"/>
  <c r="AL58" i="28" s="1"/>
  <c r="P58" i="28"/>
  <c r="O58" i="28"/>
  <c r="AI58" i="28" s="1"/>
  <c r="F58" i="28"/>
  <c r="AH57" i="28"/>
  <c r="AG57" i="28"/>
  <c r="AF57" i="28"/>
  <c r="AE57" i="28"/>
  <c r="AD57" i="28"/>
  <c r="AB57" i="28"/>
  <c r="AA57" i="28"/>
  <c r="Z57" i="28"/>
  <c r="U57" i="28"/>
  <c r="AO57" i="28" s="1"/>
  <c r="R57" i="28"/>
  <c r="AL57" i="28" s="1"/>
  <c r="P57" i="28"/>
  <c r="AJ57" i="28" s="1"/>
  <c r="O57" i="28"/>
  <c r="AI57" i="28" s="1"/>
  <c r="F57" i="28"/>
  <c r="AL56" i="28"/>
  <c r="AH56" i="28"/>
  <c r="AG56" i="28"/>
  <c r="AF56" i="28"/>
  <c r="AE56" i="28"/>
  <c r="AD56" i="28"/>
  <c r="AB56" i="28"/>
  <c r="AA56" i="28"/>
  <c r="Z56" i="28"/>
  <c r="U56" i="28"/>
  <c r="AO56" i="28" s="1"/>
  <c r="R56" i="28"/>
  <c r="P56" i="28"/>
  <c r="O56" i="28"/>
  <c r="AI56" i="28" s="1"/>
  <c r="F56" i="28"/>
  <c r="AH55" i="28"/>
  <c r="AG55" i="28"/>
  <c r="AF55" i="28"/>
  <c r="AE55" i="28"/>
  <c r="AD55" i="28"/>
  <c r="AB55" i="28"/>
  <c r="AA55" i="28"/>
  <c r="Z55" i="28"/>
  <c r="U55" i="28"/>
  <c r="AO55" i="28" s="1"/>
  <c r="R55" i="28"/>
  <c r="AL55" i="28" s="1"/>
  <c r="P55" i="28"/>
  <c r="AJ55" i="28" s="1"/>
  <c r="O55" i="28"/>
  <c r="AI55" i="28" s="1"/>
  <c r="F55" i="28"/>
  <c r="AH54" i="28"/>
  <c r="AG54" i="28"/>
  <c r="AF54" i="28"/>
  <c r="AE54" i="28"/>
  <c r="AD54" i="28"/>
  <c r="AB54" i="28"/>
  <c r="AA54" i="28"/>
  <c r="Z54" i="28"/>
  <c r="U54" i="28"/>
  <c r="AO54" i="28" s="1"/>
  <c r="R54" i="28"/>
  <c r="AL54" i="28" s="1"/>
  <c r="Q54" i="28"/>
  <c r="AK54" i="28" s="1"/>
  <c r="P54" i="28"/>
  <c r="O54" i="28"/>
  <c r="AI54" i="28" s="1"/>
  <c r="F54" i="28"/>
  <c r="AH53" i="28"/>
  <c r="AG53" i="28"/>
  <c r="AF53" i="28"/>
  <c r="AE53" i="28"/>
  <c r="AD53" i="28"/>
  <c r="AB53" i="28"/>
  <c r="AA53" i="28"/>
  <c r="Z53" i="28"/>
  <c r="U53" i="28"/>
  <c r="AO53" i="28" s="1"/>
  <c r="T53" i="28"/>
  <c r="AN53" i="28" s="1"/>
  <c r="R53" i="28"/>
  <c r="AL53" i="28" s="1"/>
  <c r="Q53" i="28"/>
  <c r="AK53" i="28" s="1"/>
  <c r="P53" i="28"/>
  <c r="O53" i="28"/>
  <c r="AI53" i="28" s="1"/>
  <c r="F53" i="28"/>
  <c r="AJ52" i="28"/>
  <c r="AH52" i="28"/>
  <c r="AG52" i="28"/>
  <c r="AF52" i="28"/>
  <c r="AE52" i="28"/>
  <c r="AD52" i="28"/>
  <c r="AB52" i="28"/>
  <c r="AA52" i="28"/>
  <c r="Z52" i="28"/>
  <c r="U52" i="28"/>
  <c r="AO52" i="28" s="1"/>
  <c r="R52" i="28"/>
  <c r="AL52" i="28" s="1"/>
  <c r="P52" i="28"/>
  <c r="O52" i="28"/>
  <c r="AI52" i="28" s="1"/>
  <c r="F52" i="28"/>
  <c r="AH51" i="28"/>
  <c r="AG51" i="28"/>
  <c r="AF51" i="28"/>
  <c r="AE51" i="28"/>
  <c r="AD51" i="28"/>
  <c r="AB51" i="28"/>
  <c r="AA51" i="28"/>
  <c r="Z51" i="28"/>
  <c r="U51" i="28"/>
  <c r="AO51" i="28" s="1"/>
  <c r="R51" i="28"/>
  <c r="AL51" i="28" s="1"/>
  <c r="P51" i="28"/>
  <c r="O51" i="28"/>
  <c r="AI51" i="28" s="1"/>
  <c r="F51" i="28"/>
  <c r="AH50" i="28"/>
  <c r="AG50" i="28"/>
  <c r="AF50" i="28"/>
  <c r="AE50" i="28"/>
  <c r="AD50" i="28"/>
  <c r="AB50" i="28"/>
  <c r="AA50" i="28"/>
  <c r="Z50" i="28"/>
  <c r="U50" i="28"/>
  <c r="AO50" i="28" s="1"/>
  <c r="R50" i="28"/>
  <c r="AL50" i="28" s="1"/>
  <c r="P50" i="28"/>
  <c r="AJ50" i="28" s="1"/>
  <c r="O50" i="28"/>
  <c r="AI50" i="28" s="1"/>
  <c r="F50" i="28"/>
  <c r="AH49" i="28"/>
  <c r="AG49" i="28"/>
  <c r="AF49" i="28"/>
  <c r="AE49" i="28"/>
  <c r="AD49" i="28"/>
  <c r="AB49" i="28"/>
  <c r="AA49" i="28"/>
  <c r="Z49" i="28"/>
  <c r="U49" i="28"/>
  <c r="AO49" i="28" s="1"/>
  <c r="R49" i="28"/>
  <c r="AL49" i="28" s="1"/>
  <c r="P49" i="28"/>
  <c r="AJ49" i="28" s="1"/>
  <c r="O49" i="28"/>
  <c r="AI49" i="28" s="1"/>
  <c r="F49" i="28"/>
  <c r="AH48" i="28"/>
  <c r="AG48" i="28"/>
  <c r="AF48" i="28"/>
  <c r="AE48" i="28"/>
  <c r="AD48" i="28"/>
  <c r="AB48" i="28"/>
  <c r="AA48" i="28"/>
  <c r="Z48" i="28"/>
  <c r="U48" i="28"/>
  <c r="AO48" i="28" s="1"/>
  <c r="R48" i="28"/>
  <c r="AL48" i="28" s="1"/>
  <c r="P48" i="28"/>
  <c r="AJ48" i="28" s="1"/>
  <c r="O48" i="28"/>
  <c r="AI48" i="28" s="1"/>
  <c r="F48" i="28"/>
  <c r="AH47" i="28"/>
  <c r="AG47" i="28"/>
  <c r="AF47" i="28"/>
  <c r="AE47" i="28"/>
  <c r="AD47" i="28"/>
  <c r="AB47" i="28"/>
  <c r="AA47" i="28"/>
  <c r="Z47" i="28"/>
  <c r="U47" i="28"/>
  <c r="AO47" i="28" s="1"/>
  <c r="R47" i="28"/>
  <c r="AL47" i="28" s="1"/>
  <c r="P47" i="28"/>
  <c r="AJ47" i="28" s="1"/>
  <c r="O47" i="28"/>
  <c r="AI47" i="28" s="1"/>
  <c r="F47" i="28"/>
  <c r="AJ46" i="28"/>
  <c r="AH46" i="28"/>
  <c r="AG46" i="28"/>
  <c r="AF46" i="28"/>
  <c r="AE46" i="28"/>
  <c r="AD46" i="28"/>
  <c r="AB46" i="28"/>
  <c r="AA46" i="28"/>
  <c r="Z46" i="28"/>
  <c r="U46" i="28"/>
  <c r="AO46" i="28" s="1"/>
  <c r="R46" i="28"/>
  <c r="AL46" i="28" s="1"/>
  <c r="P46" i="28"/>
  <c r="O46" i="28"/>
  <c r="AI46" i="28" s="1"/>
  <c r="F46" i="28"/>
  <c r="AH45" i="28"/>
  <c r="AG45" i="28"/>
  <c r="AF45" i="28"/>
  <c r="AE45" i="28"/>
  <c r="AD45" i="28"/>
  <c r="AB45" i="28"/>
  <c r="AA45" i="28"/>
  <c r="Z45" i="28"/>
  <c r="U45" i="28"/>
  <c r="AO45" i="28" s="1"/>
  <c r="R45" i="28"/>
  <c r="AL45" i="28" s="1"/>
  <c r="P45" i="28"/>
  <c r="AJ45" i="28" s="1"/>
  <c r="O45" i="28"/>
  <c r="AI45" i="28" s="1"/>
  <c r="F45" i="28"/>
  <c r="AH44" i="28"/>
  <c r="AG44" i="28"/>
  <c r="AF44" i="28"/>
  <c r="AE44" i="28"/>
  <c r="AD44" i="28"/>
  <c r="AB44" i="28"/>
  <c r="AA44" i="28"/>
  <c r="Z44" i="28"/>
  <c r="U44" i="28"/>
  <c r="AO44" i="28" s="1"/>
  <c r="R44" i="28"/>
  <c r="AL44" i="28" s="1"/>
  <c r="P44" i="28"/>
  <c r="AJ44" i="28" s="1"/>
  <c r="O44" i="28"/>
  <c r="AI44" i="28" s="1"/>
  <c r="F44" i="28"/>
  <c r="AJ43" i="28"/>
  <c r="AH43" i="28"/>
  <c r="AG43" i="28"/>
  <c r="AF43" i="28"/>
  <c r="AF7" i="28" s="1"/>
  <c r="AE43" i="28"/>
  <c r="AD43" i="28"/>
  <c r="AB43" i="28"/>
  <c r="AA43" i="28"/>
  <c r="Z43" i="28"/>
  <c r="U43" i="28"/>
  <c r="AO43" i="28" s="1"/>
  <c r="R43" i="28"/>
  <c r="AL43" i="28" s="1"/>
  <c r="P43" i="28"/>
  <c r="O43" i="28"/>
  <c r="AI43" i="28" s="1"/>
  <c r="F43" i="28"/>
  <c r="AH42" i="28"/>
  <c r="AG42" i="28"/>
  <c r="AF42" i="28"/>
  <c r="AE42" i="28"/>
  <c r="AD42" i="28"/>
  <c r="AB42" i="28"/>
  <c r="AA42" i="28"/>
  <c r="Z42" i="28"/>
  <c r="U42" i="28"/>
  <c r="AO42" i="28" s="1"/>
  <c r="R42" i="28"/>
  <c r="AL42" i="28" s="1"/>
  <c r="P42" i="28"/>
  <c r="AJ42" i="28" s="1"/>
  <c r="O42" i="28"/>
  <c r="AI42" i="28" s="1"/>
  <c r="F42" i="28"/>
  <c r="AH41" i="28"/>
  <c r="AG41" i="28"/>
  <c r="AF41" i="28"/>
  <c r="AE41" i="28"/>
  <c r="AD41" i="28"/>
  <c r="AB41" i="28"/>
  <c r="AA41" i="28"/>
  <c r="Z41" i="28"/>
  <c r="U41" i="28"/>
  <c r="AO41" i="28" s="1"/>
  <c r="R41" i="28"/>
  <c r="AL41" i="28" s="1"/>
  <c r="P41" i="28"/>
  <c r="AJ41" i="28" s="1"/>
  <c r="O41" i="28"/>
  <c r="AI41" i="28" s="1"/>
  <c r="F41" i="28"/>
  <c r="AH40" i="28"/>
  <c r="AG40" i="28"/>
  <c r="AF40" i="28"/>
  <c r="AE40" i="28"/>
  <c r="AD40" i="28"/>
  <c r="AB40" i="28"/>
  <c r="AA40" i="28"/>
  <c r="Z40" i="28"/>
  <c r="U40" i="28"/>
  <c r="AO40" i="28" s="1"/>
  <c r="R40" i="28"/>
  <c r="AL40" i="28" s="1"/>
  <c r="P40" i="28"/>
  <c r="AJ40" i="28" s="1"/>
  <c r="O40" i="28"/>
  <c r="AI40" i="28" s="1"/>
  <c r="F40" i="28"/>
  <c r="AH39" i="28"/>
  <c r="AG39" i="28"/>
  <c r="AF39" i="28"/>
  <c r="AE39" i="28"/>
  <c r="AD39" i="28"/>
  <c r="AB39" i="28"/>
  <c r="AA39" i="28"/>
  <c r="Z39" i="28"/>
  <c r="V39" i="28"/>
  <c r="U39" i="28"/>
  <c r="AO39" i="28" s="1"/>
  <c r="R39" i="28"/>
  <c r="AL39" i="28" s="1"/>
  <c r="P39" i="28"/>
  <c r="AJ39" i="28" s="1"/>
  <c r="O39" i="28"/>
  <c r="AI39" i="28" s="1"/>
  <c r="F39" i="28"/>
  <c r="AH38" i="28"/>
  <c r="AG38" i="28"/>
  <c r="AF38" i="28"/>
  <c r="AE38" i="28"/>
  <c r="AD38" i="28"/>
  <c r="AB38" i="28"/>
  <c r="AA38" i="28"/>
  <c r="Z38" i="28"/>
  <c r="U38" i="28"/>
  <c r="AO38" i="28" s="1"/>
  <c r="R38" i="28"/>
  <c r="AL38" i="28" s="1"/>
  <c r="P38" i="28"/>
  <c r="AJ38" i="28" s="1"/>
  <c r="O38" i="28"/>
  <c r="AI38" i="28" s="1"/>
  <c r="F38" i="28"/>
  <c r="AJ37" i="28"/>
  <c r="AH37" i="28"/>
  <c r="AG37" i="28"/>
  <c r="AF37" i="28"/>
  <c r="AE37" i="28"/>
  <c r="AD37" i="28"/>
  <c r="AB37" i="28"/>
  <c r="AA37" i="28"/>
  <c r="Z37" i="28"/>
  <c r="U37" i="28"/>
  <c r="AO37" i="28" s="1"/>
  <c r="R37" i="28"/>
  <c r="AL37" i="28" s="1"/>
  <c r="P37" i="28"/>
  <c r="O37" i="28"/>
  <c r="AI37" i="28" s="1"/>
  <c r="F37" i="28"/>
  <c r="AJ36" i="28"/>
  <c r="AH36" i="28"/>
  <c r="AG36" i="28"/>
  <c r="AF36" i="28"/>
  <c r="AE36" i="28"/>
  <c r="AD36" i="28"/>
  <c r="AB36" i="28"/>
  <c r="AA36" i="28"/>
  <c r="Z36" i="28"/>
  <c r="V36" i="28"/>
  <c r="U36" i="28"/>
  <c r="AO36" i="28" s="1"/>
  <c r="R36" i="28"/>
  <c r="AL36" i="28" s="1"/>
  <c r="P36" i="28"/>
  <c r="O36" i="28"/>
  <c r="AI36" i="28" s="1"/>
  <c r="F36" i="28"/>
  <c r="AH35" i="28"/>
  <c r="AG35" i="28"/>
  <c r="AF35" i="28"/>
  <c r="AE35" i="28"/>
  <c r="AD35" i="28"/>
  <c r="AB35" i="28"/>
  <c r="AA35" i="28"/>
  <c r="Z35" i="28"/>
  <c r="U35" i="28"/>
  <c r="AO35" i="28" s="1"/>
  <c r="R35" i="28"/>
  <c r="AL35" i="28" s="1"/>
  <c r="P35" i="28"/>
  <c r="AJ35" i="28" s="1"/>
  <c r="O35" i="28"/>
  <c r="AI35" i="28" s="1"/>
  <c r="F35" i="28"/>
  <c r="AH34" i="28"/>
  <c r="AG34" i="28"/>
  <c r="AF34" i="28"/>
  <c r="AE34" i="28"/>
  <c r="AD34" i="28"/>
  <c r="AB34" i="28"/>
  <c r="AA34" i="28"/>
  <c r="Z34" i="28"/>
  <c r="U34" i="28"/>
  <c r="AO34" i="28" s="1"/>
  <c r="R34" i="28"/>
  <c r="AL34" i="28" s="1"/>
  <c r="P34" i="28"/>
  <c r="AJ34" i="28" s="1"/>
  <c r="O34" i="28"/>
  <c r="AI34" i="28" s="1"/>
  <c r="F34" i="28"/>
  <c r="AH33" i="28"/>
  <c r="AG33" i="28"/>
  <c r="AF33" i="28"/>
  <c r="AE33" i="28"/>
  <c r="AD33" i="28"/>
  <c r="AB33" i="28"/>
  <c r="AB6" i="28" s="1"/>
  <c r="AA33" i="28"/>
  <c r="Z33" i="28"/>
  <c r="Z6" i="28" s="1"/>
  <c r="U33" i="28"/>
  <c r="AO33" i="28" s="1"/>
  <c r="R33" i="28"/>
  <c r="AL33" i="28" s="1"/>
  <c r="P33" i="28"/>
  <c r="AJ33" i="28" s="1"/>
  <c r="O33" i="28"/>
  <c r="AI33" i="28" s="1"/>
  <c r="F33" i="28"/>
  <c r="AH32" i="28"/>
  <c r="AG32" i="28"/>
  <c r="AF32" i="28"/>
  <c r="AE32" i="28"/>
  <c r="AD32" i="28"/>
  <c r="AB32" i="28"/>
  <c r="AA32" i="28"/>
  <c r="Z32" i="28"/>
  <c r="Z5" i="28" s="1"/>
  <c r="U32" i="28"/>
  <c r="AO32" i="28" s="1"/>
  <c r="R32" i="28"/>
  <c r="AL32" i="28" s="1"/>
  <c r="P32" i="28"/>
  <c r="AJ32" i="28" s="1"/>
  <c r="O32" i="28"/>
  <c r="AI32" i="28" s="1"/>
  <c r="F32" i="28"/>
  <c r="AH31" i="28"/>
  <c r="AG31" i="28"/>
  <c r="AF31" i="28"/>
  <c r="AE31" i="28"/>
  <c r="AD31" i="28"/>
  <c r="AB31" i="28"/>
  <c r="AA31" i="28"/>
  <c r="Z31" i="28"/>
  <c r="U31" i="28"/>
  <c r="AO31" i="28" s="1"/>
  <c r="R31" i="28"/>
  <c r="AL31" i="28" s="1"/>
  <c r="P31" i="28"/>
  <c r="AJ31" i="28" s="1"/>
  <c r="O31" i="28"/>
  <c r="AI31" i="28" s="1"/>
  <c r="F31" i="28"/>
  <c r="AJ30" i="28"/>
  <c r="AH30" i="28"/>
  <c r="AG30" i="28"/>
  <c r="AF30" i="28"/>
  <c r="AE30" i="28"/>
  <c r="AD30" i="28"/>
  <c r="AB30" i="28"/>
  <c r="AA30" i="28"/>
  <c r="Z30" i="28"/>
  <c r="V30" i="28"/>
  <c r="U30" i="28"/>
  <c r="AO30" i="28" s="1"/>
  <c r="R30" i="28"/>
  <c r="AL30" i="28" s="1"/>
  <c r="P30" i="28"/>
  <c r="O30" i="28"/>
  <c r="AI30" i="28" s="1"/>
  <c r="F30" i="28"/>
  <c r="AH29" i="28"/>
  <c r="AG29" i="28"/>
  <c r="AF29" i="28"/>
  <c r="AE29" i="28"/>
  <c r="AD29" i="28"/>
  <c r="AB29" i="28"/>
  <c r="AA29" i="28"/>
  <c r="Z29" i="28"/>
  <c r="V29" i="28"/>
  <c r="U29" i="28"/>
  <c r="AO29" i="28" s="1"/>
  <c r="R29" i="28"/>
  <c r="AL29" i="28" s="1"/>
  <c r="P29" i="28"/>
  <c r="AJ29" i="28" s="1"/>
  <c r="O29" i="28"/>
  <c r="AI29" i="28" s="1"/>
  <c r="F29" i="28"/>
  <c r="AH28" i="28"/>
  <c r="AG28" i="28"/>
  <c r="AF28" i="28"/>
  <c r="AE28" i="28"/>
  <c r="AD28" i="28"/>
  <c r="AB28" i="28"/>
  <c r="AA28" i="28"/>
  <c r="Z28" i="28"/>
  <c r="U28" i="28"/>
  <c r="AO28" i="28" s="1"/>
  <c r="R28" i="28"/>
  <c r="AL28" i="28" s="1"/>
  <c r="P28" i="28"/>
  <c r="O28" i="28"/>
  <c r="AI28" i="28" s="1"/>
  <c r="F28" i="28"/>
  <c r="I8" i="28" s="1"/>
  <c r="AH27" i="28"/>
  <c r="AG27" i="28"/>
  <c r="AF27" i="28"/>
  <c r="AE27" i="28"/>
  <c r="AD27" i="28"/>
  <c r="AB27" i="28"/>
  <c r="AA27" i="28"/>
  <c r="Z27" i="28"/>
  <c r="U27" i="28"/>
  <c r="AO27" i="28" s="1"/>
  <c r="R27" i="28"/>
  <c r="AL27" i="28" s="1"/>
  <c r="P27" i="28"/>
  <c r="O27" i="28"/>
  <c r="AI27" i="28" s="1"/>
  <c r="F27" i="28"/>
  <c r="AJ26" i="28"/>
  <c r="AH26" i="28"/>
  <c r="AG26" i="28"/>
  <c r="AF26" i="28"/>
  <c r="AE26" i="28"/>
  <c r="AD26" i="28"/>
  <c r="AB26" i="28"/>
  <c r="AA26" i="28"/>
  <c r="Z26" i="28"/>
  <c r="U26" i="28"/>
  <c r="AO26" i="28" s="1"/>
  <c r="R26" i="28"/>
  <c r="AL26" i="28" s="1"/>
  <c r="P26" i="28"/>
  <c r="O26" i="28"/>
  <c r="AI26" i="28" s="1"/>
  <c r="F26" i="28"/>
  <c r="AH25" i="28"/>
  <c r="AG25" i="28"/>
  <c r="AF25" i="28"/>
  <c r="AE25" i="28"/>
  <c r="AD25" i="28"/>
  <c r="AB25" i="28"/>
  <c r="AA25" i="28"/>
  <c r="Z25" i="28"/>
  <c r="U25" i="28"/>
  <c r="AO25" i="28" s="1"/>
  <c r="R25" i="28"/>
  <c r="AL25" i="28" s="1"/>
  <c r="P25" i="28"/>
  <c r="O25" i="28"/>
  <c r="AI25" i="28" s="1"/>
  <c r="F25" i="28"/>
  <c r="AH24" i="28"/>
  <c r="AG24" i="28"/>
  <c r="AF24" i="28"/>
  <c r="AE24" i="28"/>
  <c r="AD24" i="28"/>
  <c r="AB24" i="28"/>
  <c r="AA24" i="28"/>
  <c r="Z24" i="28"/>
  <c r="U24" i="28"/>
  <c r="AO24" i="28" s="1"/>
  <c r="R24" i="28"/>
  <c r="AL24" i="28" s="1"/>
  <c r="P24" i="28"/>
  <c r="AJ24" i="28" s="1"/>
  <c r="O24" i="28"/>
  <c r="AI24" i="28" s="1"/>
  <c r="F24" i="28"/>
  <c r="AH23" i="28"/>
  <c r="AG23" i="28"/>
  <c r="AF23" i="28"/>
  <c r="AE23" i="28"/>
  <c r="AD23" i="28"/>
  <c r="AB23" i="28"/>
  <c r="AA23" i="28"/>
  <c r="Z23" i="28"/>
  <c r="U23" i="28"/>
  <c r="AO23" i="28" s="1"/>
  <c r="R23" i="28"/>
  <c r="AL23" i="28" s="1"/>
  <c r="P23" i="28"/>
  <c r="O23" i="28"/>
  <c r="AI23" i="28" s="1"/>
  <c r="F23" i="28"/>
  <c r="AH22" i="28"/>
  <c r="AG22" i="28"/>
  <c r="AF22" i="28"/>
  <c r="AE22" i="28"/>
  <c r="AD22" i="28"/>
  <c r="AB22" i="28"/>
  <c r="AA22" i="28"/>
  <c r="Z22" i="28"/>
  <c r="V22" i="28"/>
  <c r="U22" i="28"/>
  <c r="AO22" i="28" s="1"/>
  <c r="R22" i="28"/>
  <c r="AL22" i="28" s="1"/>
  <c r="P22" i="28"/>
  <c r="AJ22" i="28" s="1"/>
  <c r="O22" i="28"/>
  <c r="AI22" i="28" s="1"/>
  <c r="F22" i="28"/>
  <c r="AH21" i="28"/>
  <c r="AG21" i="28"/>
  <c r="AF21" i="28"/>
  <c r="AE21" i="28"/>
  <c r="AD21" i="28"/>
  <c r="AB21" i="28"/>
  <c r="AA21" i="28"/>
  <c r="Z21" i="28"/>
  <c r="U21" i="28"/>
  <c r="AO21" i="28" s="1"/>
  <c r="R21" i="28"/>
  <c r="AL21" i="28" s="1"/>
  <c r="P21" i="28"/>
  <c r="AJ21" i="28" s="1"/>
  <c r="O21" i="28"/>
  <c r="AI21" i="28" s="1"/>
  <c r="F21" i="28"/>
  <c r="AH20" i="28"/>
  <c r="AG20" i="28"/>
  <c r="AF20" i="28"/>
  <c r="AE20" i="28"/>
  <c r="AD20" i="28"/>
  <c r="AB20" i="28"/>
  <c r="AA20" i="28"/>
  <c r="AA9" i="28" s="1"/>
  <c r="Z20" i="28"/>
  <c r="U20" i="28"/>
  <c r="AO20" i="28" s="1"/>
  <c r="R20" i="28"/>
  <c r="AL20" i="28" s="1"/>
  <c r="Q20" i="28"/>
  <c r="AK20" i="28" s="1"/>
  <c r="P20" i="28"/>
  <c r="AJ20" i="28" s="1"/>
  <c r="O20" i="28"/>
  <c r="AI20" i="28" s="1"/>
  <c r="F20" i="28"/>
  <c r="AH19" i="28"/>
  <c r="AG19" i="28"/>
  <c r="AF19" i="28"/>
  <c r="AE19" i="28"/>
  <c r="AD19" i="28"/>
  <c r="AB19" i="28"/>
  <c r="AA19" i="28"/>
  <c r="Z19" i="28"/>
  <c r="U19" i="28"/>
  <c r="AO19" i="28" s="1"/>
  <c r="R19" i="28"/>
  <c r="AL19" i="28" s="1"/>
  <c r="Q19" i="28"/>
  <c r="AK19" i="28" s="1"/>
  <c r="P19" i="28"/>
  <c r="O19" i="28"/>
  <c r="AI19" i="28" s="1"/>
  <c r="F19" i="28"/>
  <c r="I4" i="28" s="1"/>
  <c r="AH18" i="28"/>
  <c r="AG18" i="28"/>
  <c r="AF18" i="28"/>
  <c r="AE18" i="28"/>
  <c r="AD18" i="28"/>
  <c r="AB18" i="28"/>
  <c r="AA18" i="28"/>
  <c r="Z18" i="28"/>
  <c r="U18" i="28"/>
  <c r="AO18" i="28" s="1"/>
  <c r="R18" i="28"/>
  <c r="AL18" i="28" s="1"/>
  <c r="P18" i="28"/>
  <c r="AJ18" i="28" s="1"/>
  <c r="O18" i="28"/>
  <c r="AI18" i="28" s="1"/>
  <c r="F18" i="28"/>
  <c r="AH17" i="28"/>
  <c r="AG17" i="28"/>
  <c r="AF17" i="28"/>
  <c r="AE17" i="28"/>
  <c r="AD17" i="28"/>
  <c r="AB17" i="28"/>
  <c r="AA17" i="28"/>
  <c r="Z17" i="28"/>
  <c r="U17" i="28"/>
  <c r="AO17" i="28" s="1"/>
  <c r="R17" i="28"/>
  <c r="AL17" i="28" s="1"/>
  <c r="P17" i="28"/>
  <c r="AJ17" i="28" s="1"/>
  <c r="O17" i="28"/>
  <c r="AI17" i="28" s="1"/>
  <c r="F17" i="28"/>
  <c r="AH16" i="28"/>
  <c r="AG16" i="28"/>
  <c r="AF16" i="28"/>
  <c r="AE16" i="28"/>
  <c r="AD16" i="28"/>
  <c r="AB16" i="28"/>
  <c r="AA16" i="28"/>
  <c r="Z16" i="28"/>
  <c r="U16" i="28"/>
  <c r="AO16" i="28" s="1"/>
  <c r="R16" i="28"/>
  <c r="AL16" i="28" s="1"/>
  <c r="P16" i="28"/>
  <c r="O16" i="28"/>
  <c r="AI16" i="28" s="1"/>
  <c r="F16" i="28"/>
  <c r="AH15" i="28"/>
  <c r="AG15" i="28"/>
  <c r="AF15" i="28"/>
  <c r="AE15" i="28"/>
  <c r="AD15" i="28"/>
  <c r="AB15" i="28"/>
  <c r="AA15" i="28"/>
  <c r="Z15" i="28"/>
  <c r="Z2" i="28" s="1"/>
  <c r="U15" i="28"/>
  <c r="AO15" i="28" s="1"/>
  <c r="R15" i="28"/>
  <c r="AL15" i="28" s="1"/>
  <c r="P15" i="28"/>
  <c r="O15" i="28"/>
  <c r="AI15" i="28" s="1"/>
  <c r="F15" i="28"/>
  <c r="AH14" i="28"/>
  <c r="AG14" i="28"/>
  <c r="AF14" i="28"/>
  <c r="AE14" i="28"/>
  <c r="AD14" i="28"/>
  <c r="AB14" i="28"/>
  <c r="AA14" i="28"/>
  <c r="Z14" i="28"/>
  <c r="V14" i="28"/>
  <c r="U14" i="28"/>
  <c r="AO14" i="28" s="1"/>
  <c r="R14" i="28"/>
  <c r="P14" i="28"/>
  <c r="AJ14" i="28" s="1"/>
  <c r="O14" i="28"/>
  <c r="AI14" i="28" s="1"/>
  <c r="F14" i="28"/>
  <c r="L13" i="28"/>
  <c r="O1" i="28" s="1"/>
  <c r="K13" i="28"/>
  <c r="N1" i="28" s="1"/>
  <c r="J13" i="28"/>
  <c r="M1" i="28" s="1"/>
  <c r="I13" i="28"/>
  <c r="L1" i="28" s="1"/>
  <c r="H13" i="28"/>
  <c r="E13" i="28"/>
  <c r="N9" i="28"/>
  <c r="J9" i="28"/>
  <c r="F9" i="28"/>
  <c r="B9" i="28"/>
  <c r="O9" i="28" s="1"/>
  <c r="O8" i="28"/>
  <c r="N8" i="28"/>
  <c r="J8" i="28"/>
  <c r="F8" i="28"/>
  <c r="B8" i="28"/>
  <c r="Z7" i="28"/>
  <c r="P7" i="28"/>
  <c r="O7" i="28"/>
  <c r="N7" i="28"/>
  <c r="K7" i="28"/>
  <c r="J7" i="28"/>
  <c r="G7" i="28"/>
  <c r="H7" i="28" s="1"/>
  <c r="F7" i="28"/>
  <c r="B7" i="28"/>
  <c r="AH6" i="28"/>
  <c r="J6" i="28"/>
  <c r="B6" i="28"/>
  <c r="J5" i="28"/>
  <c r="B5" i="28"/>
  <c r="O4" i="28"/>
  <c r="N4" i="28"/>
  <c r="J4" i="28"/>
  <c r="F4" i="28"/>
  <c r="B4" i="28"/>
  <c r="O3" i="28"/>
  <c r="N3" i="28"/>
  <c r="K3" i="28"/>
  <c r="J3" i="28"/>
  <c r="F3" i="28"/>
  <c r="B3" i="28"/>
  <c r="J2" i="28"/>
  <c r="B2" i="28"/>
  <c r="B10" i="28" s="1"/>
  <c r="K1" i="28"/>
  <c r="W56" i="14"/>
  <c r="U56" i="14"/>
  <c r="T56" i="14"/>
  <c r="J56" i="14"/>
  <c r="I56" i="14"/>
  <c r="H56" i="14"/>
  <c r="G56" i="14"/>
  <c r="AH92" i="27"/>
  <c r="AG92" i="27"/>
  <c r="AF92" i="27"/>
  <c r="AE92" i="27"/>
  <c r="AD92" i="27"/>
  <c r="AB92" i="27"/>
  <c r="AA92" i="27"/>
  <c r="Z92" i="27"/>
  <c r="U92" i="27"/>
  <c r="AO92" i="27" s="1"/>
  <c r="T92" i="27"/>
  <c r="AN92" i="27" s="1"/>
  <c r="R92" i="27"/>
  <c r="AL92" i="27" s="1"/>
  <c r="P92" i="27"/>
  <c r="O92" i="27"/>
  <c r="AI92" i="27" s="1"/>
  <c r="F92" i="27"/>
  <c r="AO91" i="27"/>
  <c r="AH91" i="27"/>
  <c r="AG91" i="27"/>
  <c r="AF91" i="27"/>
  <c r="AE91" i="27"/>
  <c r="AD91" i="27"/>
  <c r="AB91" i="27"/>
  <c r="AA91" i="27"/>
  <c r="Z91" i="27"/>
  <c r="U91" i="27"/>
  <c r="R91" i="27"/>
  <c r="AL91" i="27" s="1"/>
  <c r="P91" i="27"/>
  <c r="O91" i="27"/>
  <c r="AI91" i="27" s="1"/>
  <c r="F91" i="27"/>
  <c r="AH90" i="27"/>
  <c r="AG90" i="27"/>
  <c r="AF90" i="27"/>
  <c r="AE90" i="27"/>
  <c r="AD90" i="27"/>
  <c r="AB90" i="27"/>
  <c r="AA90" i="27"/>
  <c r="Z90" i="27"/>
  <c r="U90" i="27"/>
  <c r="AO90" i="27" s="1"/>
  <c r="T90" i="27"/>
  <c r="AN90" i="27" s="1"/>
  <c r="R90" i="27"/>
  <c r="AL90" i="27" s="1"/>
  <c r="Q90" i="27"/>
  <c r="AK90" i="27" s="1"/>
  <c r="P90" i="27"/>
  <c r="O90" i="27"/>
  <c r="AI90" i="27" s="1"/>
  <c r="F90" i="27"/>
  <c r="AH89" i="27"/>
  <c r="AG89" i="27"/>
  <c r="AF89" i="27"/>
  <c r="AE89" i="27"/>
  <c r="AD89" i="27"/>
  <c r="AB89" i="27"/>
  <c r="AA89" i="27"/>
  <c r="Z89" i="27"/>
  <c r="V89" i="27"/>
  <c r="U89" i="27"/>
  <c r="AO89" i="27" s="1"/>
  <c r="T89" i="27"/>
  <c r="AN89" i="27" s="1"/>
  <c r="R89" i="27"/>
  <c r="AL89" i="27" s="1"/>
  <c r="Q89" i="27"/>
  <c r="AK89" i="27" s="1"/>
  <c r="P89" i="27"/>
  <c r="O89" i="27"/>
  <c r="AI89" i="27" s="1"/>
  <c r="F89" i="27"/>
  <c r="AH88" i="27"/>
  <c r="AG88" i="27"/>
  <c r="AF88" i="27"/>
  <c r="AE88" i="27"/>
  <c r="AD88" i="27"/>
  <c r="AB88" i="27"/>
  <c r="AA88" i="27"/>
  <c r="Z88" i="27"/>
  <c r="U88" i="27"/>
  <c r="AO88" i="27" s="1"/>
  <c r="T88" i="27"/>
  <c r="AN88" i="27" s="1"/>
  <c r="R88" i="27"/>
  <c r="AL88" i="27" s="1"/>
  <c r="Q88" i="27"/>
  <c r="AK88" i="27" s="1"/>
  <c r="P88" i="27"/>
  <c r="O88" i="27"/>
  <c r="AI88" i="27" s="1"/>
  <c r="F88" i="27"/>
  <c r="AH87" i="27"/>
  <c r="AG87" i="27"/>
  <c r="AF87" i="27"/>
  <c r="AE87" i="27"/>
  <c r="AD87" i="27"/>
  <c r="AB87" i="27"/>
  <c r="AA87" i="27"/>
  <c r="Z87" i="27"/>
  <c r="U87" i="27"/>
  <c r="AO87" i="27" s="1"/>
  <c r="T87" i="27"/>
  <c r="AN87" i="27" s="1"/>
  <c r="R87" i="27"/>
  <c r="AL87" i="27" s="1"/>
  <c r="Q87" i="27"/>
  <c r="AK87" i="27" s="1"/>
  <c r="P87" i="27"/>
  <c r="O87" i="27"/>
  <c r="AI87" i="27" s="1"/>
  <c r="F87" i="27"/>
  <c r="AH86" i="27"/>
  <c r="AG86" i="27"/>
  <c r="AF86" i="27"/>
  <c r="AE86" i="27"/>
  <c r="AD86" i="27"/>
  <c r="AB86" i="27"/>
  <c r="AA86" i="27"/>
  <c r="Z86" i="27"/>
  <c r="U86" i="27"/>
  <c r="AO86" i="27" s="1"/>
  <c r="T86" i="27"/>
  <c r="AN86" i="27" s="1"/>
  <c r="R86" i="27"/>
  <c r="AL86" i="27" s="1"/>
  <c r="Q86" i="27"/>
  <c r="AK86" i="27" s="1"/>
  <c r="P86" i="27"/>
  <c r="O86" i="27"/>
  <c r="AI86" i="27" s="1"/>
  <c r="F86" i="27"/>
  <c r="AH85" i="27"/>
  <c r="AG85" i="27"/>
  <c r="AF85" i="27"/>
  <c r="AE85" i="27"/>
  <c r="AD85" i="27"/>
  <c r="AB85" i="27"/>
  <c r="AA85" i="27"/>
  <c r="Z85" i="27"/>
  <c r="U85" i="27"/>
  <c r="AO85" i="27" s="1"/>
  <c r="T85" i="27"/>
  <c r="AN85" i="27" s="1"/>
  <c r="R85" i="27"/>
  <c r="AL85" i="27" s="1"/>
  <c r="Q85" i="27"/>
  <c r="AK85" i="27" s="1"/>
  <c r="P85" i="27"/>
  <c r="O85" i="27"/>
  <c r="AI85" i="27" s="1"/>
  <c r="F85" i="27"/>
  <c r="AH84" i="27"/>
  <c r="AG84" i="27"/>
  <c r="AF84" i="27"/>
  <c r="AE84" i="27"/>
  <c r="AD84" i="27"/>
  <c r="AB84" i="27"/>
  <c r="AA84" i="27"/>
  <c r="Z84" i="27"/>
  <c r="U84" i="27"/>
  <c r="AO84" i="27" s="1"/>
  <c r="T84" i="27"/>
  <c r="AN84" i="27" s="1"/>
  <c r="R84" i="27"/>
  <c r="AL84" i="27" s="1"/>
  <c r="P84" i="27"/>
  <c r="O84" i="27"/>
  <c r="AI84" i="27" s="1"/>
  <c r="F84" i="27"/>
  <c r="AH83" i="27"/>
  <c r="AG83" i="27"/>
  <c r="AF83" i="27"/>
  <c r="AE83" i="27"/>
  <c r="AD83" i="27"/>
  <c r="AB83" i="27"/>
  <c r="AA83" i="27"/>
  <c r="Z83" i="27"/>
  <c r="U83" i="27"/>
  <c r="AO83" i="27" s="1"/>
  <c r="R83" i="27"/>
  <c r="AL83" i="27" s="1"/>
  <c r="P83" i="27"/>
  <c r="O83" i="27"/>
  <c r="AI83" i="27" s="1"/>
  <c r="F83" i="27"/>
  <c r="AH82" i="27"/>
  <c r="AG82" i="27"/>
  <c r="AF82" i="27"/>
  <c r="AE82" i="27"/>
  <c r="AD82" i="27"/>
  <c r="AB82" i="27"/>
  <c r="AA82" i="27"/>
  <c r="Z82" i="27"/>
  <c r="U82" i="27"/>
  <c r="AO82" i="27" s="1"/>
  <c r="R82" i="27"/>
  <c r="AL82" i="27" s="1"/>
  <c r="P82" i="27"/>
  <c r="O82" i="27"/>
  <c r="AI82" i="27" s="1"/>
  <c r="F82" i="27"/>
  <c r="AH81" i="27"/>
  <c r="AG81" i="27"/>
  <c r="AF81" i="27"/>
  <c r="AE81" i="27"/>
  <c r="AD81" i="27"/>
  <c r="AB81" i="27"/>
  <c r="AA81" i="27"/>
  <c r="Z81" i="27"/>
  <c r="U81" i="27"/>
  <c r="AO81" i="27" s="1"/>
  <c r="R81" i="27"/>
  <c r="AL81" i="27" s="1"/>
  <c r="P81" i="27"/>
  <c r="O81" i="27"/>
  <c r="AI81" i="27" s="1"/>
  <c r="F81" i="27"/>
  <c r="AH80" i="27"/>
  <c r="AG80" i="27"/>
  <c r="AF80" i="27"/>
  <c r="AE80" i="27"/>
  <c r="AD80" i="27"/>
  <c r="AB80" i="27"/>
  <c r="AA80" i="27"/>
  <c r="Z80" i="27"/>
  <c r="U80" i="27"/>
  <c r="AO80" i="27" s="1"/>
  <c r="R80" i="27"/>
  <c r="AL80" i="27" s="1"/>
  <c r="P80" i="27"/>
  <c r="O80" i="27"/>
  <c r="AI80" i="27" s="1"/>
  <c r="F80" i="27"/>
  <c r="AO79" i="27"/>
  <c r="AL79" i="27"/>
  <c r="AH79" i="27"/>
  <c r="AG79" i="27"/>
  <c r="AF79" i="27"/>
  <c r="AE79" i="27"/>
  <c r="AD79" i="27"/>
  <c r="AB79" i="27"/>
  <c r="AA79" i="27"/>
  <c r="Z79" i="27"/>
  <c r="U79" i="27"/>
  <c r="R79" i="27"/>
  <c r="P79" i="27"/>
  <c r="O79" i="27"/>
  <c r="AI79" i="27" s="1"/>
  <c r="F79" i="27"/>
  <c r="AO78" i="27"/>
  <c r="AL78" i="27"/>
  <c r="AH78" i="27"/>
  <c r="AG78" i="27"/>
  <c r="AF78" i="27"/>
  <c r="AE78" i="27"/>
  <c r="AD78" i="27"/>
  <c r="AB78" i="27"/>
  <c r="AA78" i="27"/>
  <c r="Z78" i="27"/>
  <c r="U78" i="27"/>
  <c r="T78" i="27"/>
  <c r="AN78" i="27" s="1"/>
  <c r="R78" i="27"/>
  <c r="Q78" i="27"/>
  <c r="AK78" i="27" s="1"/>
  <c r="P78" i="27"/>
  <c r="O78" i="27"/>
  <c r="AI78" i="27" s="1"/>
  <c r="F78" i="27"/>
  <c r="AH77" i="27"/>
  <c r="AG77" i="27"/>
  <c r="AF77" i="27"/>
  <c r="AE77" i="27"/>
  <c r="AD77" i="27"/>
  <c r="AB77" i="27"/>
  <c r="AA77" i="27"/>
  <c r="Z77" i="27"/>
  <c r="U77" i="27"/>
  <c r="AO77" i="27" s="1"/>
  <c r="T77" i="27"/>
  <c r="AN77" i="27" s="1"/>
  <c r="R77" i="27"/>
  <c r="AL77" i="27" s="1"/>
  <c r="Q77" i="27"/>
  <c r="AK77" i="27" s="1"/>
  <c r="P77" i="27"/>
  <c r="O77" i="27"/>
  <c r="AI77" i="27" s="1"/>
  <c r="F77" i="27"/>
  <c r="AH76" i="27"/>
  <c r="AH8" i="27" s="1"/>
  <c r="AG76" i="27"/>
  <c r="AF76" i="27"/>
  <c r="AE76" i="27"/>
  <c r="AD76" i="27"/>
  <c r="AB76" i="27"/>
  <c r="AA76" i="27"/>
  <c r="Z76" i="27"/>
  <c r="U76" i="27"/>
  <c r="AO76" i="27" s="1"/>
  <c r="T76" i="27"/>
  <c r="AN76" i="27" s="1"/>
  <c r="R76" i="27"/>
  <c r="AL76" i="27" s="1"/>
  <c r="Q76" i="27"/>
  <c r="AK76" i="27" s="1"/>
  <c r="P76" i="27"/>
  <c r="O76" i="27"/>
  <c r="AI76" i="27" s="1"/>
  <c r="F76" i="27"/>
  <c r="AH75" i="27"/>
  <c r="AG75" i="27"/>
  <c r="AF75" i="27"/>
  <c r="AE75" i="27"/>
  <c r="AD75" i="27"/>
  <c r="AB75" i="27"/>
  <c r="AA75" i="27"/>
  <c r="Z75" i="27"/>
  <c r="U75" i="27"/>
  <c r="AO75" i="27" s="1"/>
  <c r="T75" i="27"/>
  <c r="AN75" i="27" s="1"/>
  <c r="R75" i="27"/>
  <c r="AL75" i="27" s="1"/>
  <c r="Q75" i="27"/>
  <c r="AK75" i="27" s="1"/>
  <c r="P75" i="27"/>
  <c r="O75" i="27"/>
  <c r="AI75" i="27" s="1"/>
  <c r="F75" i="27"/>
  <c r="AH74" i="27"/>
  <c r="AG74" i="27"/>
  <c r="AF74" i="27"/>
  <c r="AE74" i="27"/>
  <c r="AD74" i="27"/>
  <c r="AB74" i="27"/>
  <c r="AA74" i="27"/>
  <c r="Z74" i="27"/>
  <c r="U74" i="27"/>
  <c r="AO74" i="27" s="1"/>
  <c r="T74" i="27"/>
  <c r="AN74" i="27" s="1"/>
  <c r="R74" i="27"/>
  <c r="AL74" i="27" s="1"/>
  <c r="Q74" i="27"/>
  <c r="AK74" i="27" s="1"/>
  <c r="P74" i="27"/>
  <c r="O74" i="27"/>
  <c r="AI74" i="27" s="1"/>
  <c r="F74" i="27"/>
  <c r="AH73" i="27"/>
  <c r="AG73" i="27"/>
  <c r="AF73" i="27"/>
  <c r="AE73" i="27"/>
  <c r="AD73" i="27"/>
  <c r="AB73" i="27"/>
  <c r="AA73" i="27"/>
  <c r="Z73" i="27"/>
  <c r="U73" i="27"/>
  <c r="AO73" i="27" s="1"/>
  <c r="T73" i="27"/>
  <c r="AN73" i="27" s="1"/>
  <c r="R73" i="27"/>
  <c r="AL73" i="27" s="1"/>
  <c r="Q73" i="27"/>
  <c r="AK73" i="27" s="1"/>
  <c r="P73" i="27"/>
  <c r="O73" i="27"/>
  <c r="AI73" i="27" s="1"/>
  <c r="F73" i="27"/>
  <c r="AH72" i="27"/>
  <c r="AG72" i="27"/>
  <c r="AF72" i="27"/>
  <c r="AE72" i="27"/>
  <c r="AD72" i="27"/>
  <c r="AB72" i="27"/>
  <c r="AA72" i="27"/>
  <c r="Z72" i="27"/>
  <c r="U72" i="27"/>
  <c r="AO72" i="27" s="1"/>
  <c r="T72" i="27"/>
  <c r="AN72" i="27" s="1"/>
  <c r="R72" i="27"/>
  <c r="AL72" i="27" s="1"/>
  <c r="Q72" i="27"/>
  <c r="AK72" i="27" s="1"/>
  <c r="P72" i="27"/>
  <c r="O72" i="27"/>
  <c r="AI72" i="27" s="1"/>
  <c r="F72" i="27"/>
  <c r="AH71" i="27"/>
  <c r="AG71" i="27"/>
  <c r="AF71" i="27"/>
  <c r="AE71" i="27"/>
  <c r="AD71" i="27"/>
  <c r="AB71" i="27"/>
  <c r="AA71" i="27"/>
  <c r="Z71" i="27"/>
  <c r="U71" i="27"/>
  <c r="AO71" i="27" s="1"/>
  <c r="T71" i="27"/>
  <c r="AN71" i="27" s="1"/>
  <c r="R71" i="27"/>
  <c r="AL71" i="27" s="1"/>
  <c r="Q71" i="27"/>
  <c r="AK71" i="27" s="1"/>
  <c r="P71" i="27"/>
  <c r="O71" i="27"/>
  <c r="AI71" i="27" s="1"/>
  <c r="F71" i="27"/>
  <c r="AH70" i="27"/>
  <c r="AG70" i="27"/>
  <c r="AF70" i="27"/>
  <c r="AE70" i="27"/>
  <c r="AD70" i="27"/>
  <c r="AB70" i="27"/>
  <c r="AA70" i="27"/>
  <c r="Z70" i="27"/>
  <c r="U70" i="27"/>
  <c r="AO70" i="27" s="1"/>
  <c r="T70" i="27"/>
  <c r="AN70" i="27" s="1"/>
  <c r="R70" i="27"/>
  <c r="AL70" i="27" s="1"/>
  <c r="P70" i="27"/>
  <c r="O70" i="27"/>
  <c r="AI70" i="27" s="1"/>
  <c r="F70" i="27"/>
  <c r="AH69" i="27"/>
  <c r="AG69" i="27"/>
  <c r="AF69" i="27"/>
  <c r="AE69" i="27"/>
  <c r="AD69" i="27"/>
  <c r="AB69" i="27"/>
  <c r="AA69" i="27"/>
  <c r="Z69" i="27"/>
  <c r="U69" i="27"/>
  <c r="AO69" i="27" s="1"/>
  <c r="T69" i="27"/>
  <c r="AN69" i="27" s="1"/>
  <c r="R69" i="27"/>
  <c r="AL69" i="27" s="1"/>
  <c r="P69" i="27"/>
  <c r="O69" i="27"/>
  <c r="AI69" i="27" s="1"/>
  <c r="F69" i="27"/>
  <c r="AH68" i="27"/>
  <c r="AG68" i="27"/>
  <c r="AF68" i="27"/>
  <c r="AE68" i="27"/>
  <c r="AD68" i="27"/>
  <c r="AB68" i="27"/>
  <c r="AA68" i="27"/>
  <c r="Z68" i="27"/>
  <c r="U68" i="27"/>
  <c r="AO68" i="27" s="1"/>
  <c r="T68" i="27"/>
  <c r="AN68" i="27" s="1"/>
  <c r="R68" i="27"/>
  <c r="AL68" i="27" s="1"/>
  <c r="P68" i="27"/>
  <c r="O68" i="27"/>
  <c r="AI68" i="27" s="1"/>
  <c r="F68" i="27"/>
  <c r="AL67" i="27"/>
  <c r="AH67" i="27"/>
  <c r="AG67" i="27"/>
  <c r="AF67" i="27"/>
  <c r="AE67" i="27"/>
  <c r="AD67" i="27"/>
  <c r="AB67" i="27"/>
  <c r="AB7" i="27" s="1"/>
  <c r="AA67" i="27"/>
  <c r="Z67" i="27"/>
  <c r="U67" i="27"/>
  <c r="AO67" i="27" s="1"/>
  <c r="R67" i="27"/>
  <c r="P67" i="27"/>
  <c r="O67" i="27"/>
  <c r="AI67" i="27" s="1"/>
  <c r="F67" i="27"/>
  <c r="AO66" i="27"/>
  <c r="AL66" i="27"/>
  <c r="AH66" i="27"/>
  <c r="AG66" i="27"/>
  <c r="AF66" i="27"/>
  <c r="AF7" i="27" s="1"/>
  <c r="AE66" i="27"/>
  <c r="AD66" i="27"/>
  <c r="AB66" i="27"/>
  <c r="AA66" i="27"/>
  <c r="Z66" i="27"/>
  <c r="U66" i="27"/>
  <c r="R66" i="27"/>
  <c r="P66" i="27"/>
  <c r="O66" i="27"/>
  <c r="AI66" i="27" s="1"/>
  <c r="F66" i="27"/>
  <c r="AH65" i="27"/>
  <c r="AG65" i="27"/>
  <c r="AF65" i="27"/>
  <c r="AE65" i="27"/>
  <c r="AD65" i="27"/>
  <c r="AB65" i="27"/>
  <c r="AA65" i="27"/>
  <c r="Z65" i="27"/>
  <c r="U65" i="27"/>
  <c r="AO65" i="27" s="1"/>
  <c r="R65" i="27"/>
  <c r="AL65" i="27" s="1"/>
  <c r="P65" i="27"/>
  <c r="O65" i="27"/>
  <c r="AI65" i="27" s="1"/>
  <c r="F65" i="27"/>
  <c r="AO64" i="27"/>
  <c r="AH64" i="27"/>
  <c r="AG64" i="27"/>
  <c r="AF64" i="27"/>
  <c r="AE64" i="27"/>
  <c r="AD64" i="27"/>
  <c r="AB64" i="27"/>
  <c r="AA64" i="27"/>
  <c r="Z64" i="27"/>
  <c r="U64" i="27"/>
  <c r="R64" i="27"/>
  <c r="AL64" i="27" s="1"/>
  <c r="P64" i="27"/>
  <c r="O64" i="27"/>
  <c r="AI64" i="27" s="1"/>
  <c r="F64" i="27"/>
  <c r="AH63" i="27"/>
  <c r="AG63" i="27"/>
  <c r="AF63" i="27"/>
  <c r="AE63" i="27"/>
  <c r="AD63" i="27"/>
  <c r="AB63" i="27"/>
  <c r="AA63" i="27"/>
  <c r="Z63" i="27"/>
  <c r="U63" i="27"/>
  <c r="AO63" i="27" s="1"/>
  <c r="R63" i="27"/>
  <c r="AL63" i="27" s="1"/>
  <c r="P63" i="27"/>
  <c r="O63" i="27"/>
  <c r="AI63" i="27" s="1"/>
  <c r="F63" i="27"/>
  <c r="AH62" i="27"/>
  <c r="AG62" i="27"/>
  <c r="AF62" i="27"/>
  <c r="AE62" i="27"/>
  <c r="AD62" i="27"/>
  <c r="AB62" i="27"/>
  <c r="AA62" i="27"/>
  <c r="Z62" i="27"/>
  <c r="U62" i="27"/>
  <c r="AO62" i="27" s="1"/>
  <c r="R62" i="27"/>
  <c r="AL62" i="27" s="1"/>
  <c r="P62" i="27"/>
  <c r="O62" i="27"/>
  <c r="AI62" i="27" s="1"/>
  <c r="F62" i="27"/>
  <c r="AH61" i="27"/>
  <c r="AG61" i="27"/>
  <c r="AF61" i="27"/>
  <c r="AE61" i="27"/>
  <c r="AD61" i="27"/>
  <c r="AB61" i="27"/>
  <c r="AA61" i="27"/>
  <c r="Z61" i="27"/>
  <c r="U61" i="27"/>
  <c r="AO61" i="27" s="1"/>
  <c r="T61" i="27"/>
  <c r="AN61" i="27" s="1"/>
  <c r="R61" i="27"/>
  <c r="AL61" i="27" s="1"/>
  <c r="Q61" i="27"/>
  <c r="AK61" i="27" s="1"/>
  <c r="P61" i="27"/>
  <c r="O61" i="27"/>
  <c r="AI61" i="27" s="1"/>
  <c r="F61" i="27"/>
  <c r="AH60" i="27"/>
  <c r="AG60" i="27"/>
  <c r="AF60" i="27"/>
  <c r="AE60" i="27"/>
  <c r="AD60" i="27"/>
  <c r="AB60" i="27"/>
  <c r="AA60" i="27"/>
  <c r="Z60" i="27"/>
  <c r="U60" i="27"/>
  <c r="AO60" i="27" s="1"/>
  <c r="T60" i="27"/>
  <c r="AN60" i="27" s="1"/>
  <c r="R60" i="27"/>
  <c r="AL60" i="27" s="1"/>
  <c r="Q60" i="27"/>
  <c r="AK60" i="27" s="1"/>
  <c r="P60" i="27"/>
  <c r="O60" i="27"/>
  <c r="AI60" i="27" s="1"/>
  <c r="F60" i="27"/>
  <c r="AH59" i="27"/>
  <c r="AG59" i="27"/>
  <c r="AF59" i="27"/>
  <c r="AE59" i="27"/>
  <c r="AE4" i="27" s="1"/>
  <c r="AD59" i="27"/>
  <c r="AB59" i="27"/>
  <c r="AA59" i="27"/>
  <c r="Z59" i="27"/>
  <c r="U59" i="27"/>
  <c r="AO59" i="27" s="1"/>
  <c r="T59" i="27"/>
  <c r="AN59" i="27" s="1"/>
  <c r="R59" i="27"/>
  <c r="AL59" i="27" s="1"/>
  <c r="Q59" i="27"/>
  <c r="AK59" i="27" s="1"/>
  <c r="P59" i="27"/>
  <c r="O59" i="27"/>
  <c r="AI59" i="27" s="1"/>
  <c r="F59" i="27"/>
  <c r="AH58" i="27"/>
  <c r="AG58" i="27"/>
  <c r="AF58" i="27"/>
  <c r="AE58" i="27"/>
  <c r="AD58" i="27"/>
  <c r="AB58" i="27"/>
  <c r="AA58" i="27"/>
  <c r="Z58" i="27"/>
  <c r="U58" i="27"/>
  <c r="AO58" i="27" s="1"/>
  <c r="T58" i="27"/>
  <c r="AN58" i="27" s="1"/>
  <c r="R58" i="27"/>
  <c r="AL58" i="27" s="1"/>
  <c r="Q58" i="27"/>
  <c r="AK58" i="27" s="1"/>
  <c r="P58" i="27"/>
  <c r="O58" i="27"/>
  <c r="AI58" i="27" s="1"/>
  <c r="F58" i="27"/>
  <c r="AH57" i="27"/>
  <c r="AG57" i="27"/>
  <c r="AF57" i="27"/>
  <c r="AE57" i="27"/>
  <c r="AD57" i="27"/>
  <c r="AB57" i="27"/>
  <c r="AA57" i="27"/>
  <c r="Z57" i="27"/>
  <c r="U57" i="27"/>
  <c r="AO57" i="27" s="1"/>
  <c r="T57" i="27"/>
  <c r="AN57" i="27" s="1"/>
  <c r="R57" i="27"/>
  <c r="AL57" i="27" s="1"/>
  <c r="Q57" i="27"/>
  <c r="AK57" i="27" s="1"/>
  <c r="P57" i="27"/>
  <c r="AJ57" i="27" s="1"/>
  <c r="O57" i="27"/>
  <c r="AI57" i="27" s="1"/>
  <c r="F57" i="27"/>
  <c r="AJ56" i="27"/>
  <c r="AH56" i="27"/>
  <c r="AG56" i="27"/>
  <c r="AF56" i="27"/>
  <c r="AE56" i="27"/>
  <c r="AD56" i="27"/>
  <c r="AB56" i="27"/>
  <c r="AA56" i="27"/>
  <c r="Z56" i="27"/>
  <c r="U56" i="27"/>
  <c r="AO56" i="27" s="1"/>
  <c r="T56" i="27"/>
  <c r="AN56" i="27" s="1"/>
  <c r="R56" i="27"/>
  <c r="AL56" i="27" s="1"/>
  <c r="P56" i="27"/>
  <c r="O56" i="27"/>
  <c r="AI56" i="27" s="1"/>
  <c r="F56" i="27"/>
  <c r="AJ55" i="27"/>
  <c r="AH55" i="27"/>
  <c r="AG55" i="27"/>
  <c r="AF55" i="27"/>
  <c r="AE55" i="27"/>
  <c r="AD55" i="27"/>
  <c r="AB55" i="27"/>
  <c r="AA55" i="27"/>
  <c r="Z55" i="27"/>
  <c r="U55" i="27"/>
  <c r="AO55" i="27" s="1"/>
  <c r="R55" i="27"/>
  <c r="AL55" i="27" s="1"/>
  <c r="P55" i="27"/>
  <c r="O55" i="27"/>
  <c r="AI55" i="27" s="1"/>
  <c r="F55" i="27"/>
  <c r="AH54" i="27"/>
  <c r="AG54" i="27"/>
  <c r="AF54" i="27"/>
  <c r="AE54" i="27"/>
  <c r="AD54" i="27"/>
  <c r="AB54" i="27"/>
  <c r="AA54" i="27"/>
  <c r="Z54" i="27"/>
  <c r="U54" i="27"/>
  <c r="AO54" i="27" s="1"/>
  <c r="R54" i="27"/>
  <c r="AL54" i="27" s="1"/>
  <c r="P54" i="27"/>
  <c r="AJ54" i="27" s="1"/>
  <c r="O54" i="27"/>
  <c r="AI54" i="27" s="1"/>
  <c r="F54" i="27"/>
  <c r="AL53" i="27"/>
  <c r="AH53" i="27"/>
  <c r="AG53" i="27"/>
  <c r="AF53" i="27"/>
  <c r="AE53" i="27"/>
  <c r="AD53" i="27"/>
  <c r="AB53" i="27"/>
  <c r="AA53" i="27"/>
  <c r="Z53" i="27"/>
  <c r="U53" i="27"/>
  <c r="AO53" i="27" s="1"/>
  <c r="R53" i="27"/>
  <c r="P53" i="27"/>
  <c r="AJ53" i="27" s="1"/>
  <c r="O53" i="27"/>
  <c r="AI53" i="27" s="1"/>
  <c r="F53" i="27"/>
  <c r="AL52" i="27"/>
  <c r="AH52" i="27"/>
  <c r="AG52" i="27"/>
  <c r="AF52" i="27"/>
  <c r="AE52" i="27"/>
  <c r="AD52" i="27"/>
  <c r="AB52" i="27"/>
  <c r="AA52" i="27"/>
  <c r="Z52" i="27"/>
  <c r="U52" i="27"/>
  <c r="AO52" i="27" s="1"/>
  <c r="R52" i="27"/>
  <c r="P52" i="27"/>
  <c r="O52" i="27"/>
  <c r="AI52" i="27" s="1"/>
  <c r="F52" i="27"/>
  <c r="AH51" i="27"/>
  <c r="AG51" i="27"/>
  <c r="AF51" i="27"/>
  <c r="AE51" i="27"/>
  <c r="AD51" i="27"/>
  <c r="AB51" i="27"/>
  <c r="AA51" i="27"/>
  <c r="Z51" i="27"/>
  <c r="U51" i="27"/>
  <c r="AO51" i="27" s="1"/>
  <c r="R51" i="27"/>
  <c r="AL51" i="27" s="1"/>
  <c r="P51" i="27"/>
  <c r="O51" i="27"/>
  <c r="AI51" i="27" s="1"/>
  <c r="F51" i="27"/>
  <c r="AH50" i="27"/>
  <c r="AG50" i="27"/>
  <c r="AF50" i="27"/>
  <c r="AF6" i="27" s="1"/>
  <c r="AE50" i="27"/>
  <c r="AD50" i="27"/>
  <c r="AB50" i="27"/>
  <c r="AA50" i="27"/>
  <c r="Z50" i="27"/>
  <c r="U50" i="27"/>
  <c r="AO50" i="27" s="1"/>
  <c r="R50" i="27"/>
  <c r="AL50" i="27" s="1"/>
  <c r="P50" i="27"/>
  <c r="O50" i="27"/>
  <c r="Q50" i="27" s="1"/>
  <c r="AK50" i="27" s="1"/>
  <c r="F50" i="27"/>
  <c r="AH49" i="27"/>
  <c r="AG49" i="27"/>
  <c r="AF49" i="27"/>
  <c r="AE49" i="27"/>
  <c r="AD49" i="27"/>
  <c r="AB49" i="27"/>
  <c r="AA49" i="27"/>
  <c r="Z49" i="27"/>
  <c r="U49" i="27"/>
  <c r="AO49" i="27" s="1"/>
  <c r="T49" i="27"/>
  <c r="AN49" i="27" s="1"/>
  <c r="R49" i="27"/>
  <c r="AL49" i="27" s="1"/>
  <c r="P49" i="27"/>
  <c r="O49" i="27"/>
  <c r="Q49" i="27" s="1"/>
  <c r="AK49" i="27" s="1"/>
  <c r="F49" i="27"/>
  <c r="AH48" i="27"/>
  <c r="AG48" i="27"/>
  <c r="AF48" i="27"/>
  <c r="AE48" i="27"/>
  <c r="AD48" i="27"/>
  <c r="AB48" i="27"/>
  <c r="AA48" i="27"/>
  <c r="Z48" i="27"/>
  <c r="U48" i="27"/>
  <c r="AO48" i="27" s="1"/>
  <c r="T48" i="27"/>
  <c r="AN48" i="27" s="1"/>
  <c r="R48" i="27"/>
  <c r="AL48" i="27" s="1"/>
  <c r="P48" i="27"/>
  <c r="O48" i="27"/>
  <c r="Q48" i="27" s="1"/>
  <c r="AK48" i="27" s="1"/>
  <c r="F48" i="27"/>
  <c r="AH47" i="27"/>
  <c r="AG47" i="27"/>
  <c r="AF47" i="27"/>
  <c r="AE47" i="27"/>
  <c r="AD47" i="27"/>
  <c r="AB47" i="27"/>
  <c r="AA47" i="27"/>
  <c r="Z47" i="27"/>
  <c r="U47" i="27"/>
  <c r="AO47" i="27" s="1"/>
  <c r="T47" i="27"/>
  <c r="AN47" i="27" s="1"/>
  <c r="R47" i="27"/>
  <c r="AL47" i="27" s="1"/>
  <c r="P47" i="27"/>
  <c r="O47" i="27"/>
  <c r="Q47" i="27" s="1"/>
  <c r="AK47" i="27" s="1"/>
  <c r="F47" i="27"/>
  <c r="AH46" i="27"/>
  <c r="AG46" i="27"/>
  <c r="AF46" i="27"/>
  <c r="AE46" i="27"/>
  <c r="AD46" i="27"/>
  <c r="AB46" i="27"/>
  <c r="AA46" i="27"/>
  <c r="Z46" i="27"/>
  <c r="U46" i="27"/>
  <c r="AO46" i="27" s="1"/>
  <c r="T46" i="27"/>
  <c r="AN46" i="27" s="1"/>
  <c r="R46" i="27"/>
  <c r="AL46" i="27" s="1"/>
  <c r="P46" i="27"/>
  <c r="O46" i="27"/>
  <c r="Q46" i="27" s="1"/>
  <c r="AK46" i="27" s="1"/>
  <c r="F46" i="27"/>
  <c r="AH45" i="27"/>
  <c r="AG45" i="27"/>
  <c r="AF45" i="27"/>
  <c r="AE45" i="27"/>
  <c r="AD45" i="27"/>
  <c r="AB45" i="27"/>
  <c r="AB3" i="27" s="1"/>
  <c r="AA45" i="27"/>
  <c r="Z45" i="27"/>
  <c r="U45" i="27"/>
  <c r="AO45" i="27" s="1"/>
  <c r="T45" i="27"/>
  <c r="AN45" i="27" s="1"/>
  <c r="R45" i="27"/>
  <c r="AL45" i="27" s="1"/>
  <c r="P45" i="27"/>
  <c r="O45" i="27"/>
  <c r="Q45" i="27" s="1"/>
  <c r="AK45" i="27" s="1"/>
  <c r="F45" i="27"/>
  <c r="AH44" i="27"/>
  <c r="AG44" i="27"/>
  <c r="AF44" i="27"/>
  <c r="AE44" i="27"/>
  <c r="AD44" i="27"/>
  <c r="AB44" i="27"/>
  <c r="AA44" i="27"/>
  <c r="Z44" i="27"/>
  <c r="U44" i="27"/>
  <c r="AO44" i="27" s="1"/>
  <c r="R44" i="27"/>
  <c r="AL44" i="27" s="1"/>
  <c r="P44" i="27"/>
  <c r="O44" i="27"/>
  <c r="Q44" i="27" s="1"/>
  <c r="AK44" i="27" s="1"/>
  <c r="F44" i="27"/>
  <c r="AH43" i="27"/>
  <c r="AG43" i="27"/>
  <c r="AF43" i="27"/>
  <c r="AE43" i="27"/>
  <c r="AD43" i="27"/>
  <c r="AB43" i="27"/>
  <c r="AA43" i="27"/>
  <c r="AA7" i="27" s="1"/>
  <c r="Z43" i="27"/>
  <c r="U43" i="27"/>
  <c r="AO43" i="27" s="1"/>
  <c r="R43" i="27"/>
  <c r="AL43" i="27" s="1"/>
  <c r="P43" i="27"/>
  <c r="O43" i="27"/>
  <c r="Q43" i="27" s="1"/>
  <c r="AK43" i="27" s="1"/>
  <c r="F43" i="27"/>
  <c r="AH42" i="27"/>
  <c r="AG42" i="27"/>
  <c r="AF42" i="27"/>
  <c r="AE42" i="27"/>
  <c r="AD42" i="27"/>
  <c r="AB42" i="27"/>
  <c r="AA42" i="27"/>
  <c r="Z42" i="27"/>
  <c r="U42" i="27"/>
  <c r="AO42" i="27" s="1"/>
  <c r="R42" i="27"/>
  <c r="AL42" i="27" s="1"/>
  <c r="P42" i="27"/>
  <c r="O42" i="27"/>
  <c r="Q42" i="27" s="1"/>
  <c r="AK42" i="27" s="1"/>
  <c r="F42" i="27"/>
  <c r="AH41" i="27"/>
  <c r="AG41" i="27"/>
  <c r="AF41" i="27"/>
  <c r="AE41" i="27"/>
  <c r="AD41" i="27"/>
  <c r="AB41" i="27"/>
  <c r="AA41" i="27"/>
  <c r="Z41" i="27"/>
  <c r="Z7" i="27" s="1"/>
  <c r="U41" i="27"/>
  <c r="AO41" i="27" s="1"/>
  <c r="T41" i="27"/>
  <c r="AN41" i="27" s="1"/>
  <c r="R41" i="27"/>
  <c r="AL41" i="27" s="1"/>
  <c r="P41" i="27"/>
  <c r="O41" i="27"/>
  <c r="Q41" i="27" s="1"/>
  <c r="AK41" i="27" s="1"/>
  <c r="F41" i="27"/>
  <c r="AJ40" i="27"/>
  <c r="AH40" i="27"/>
  <c r="AG40" i="27"/>
  <c r="AF40" i="27"/>
  <c r="AE40" i="27"/>
  <c r="AD40" i="27"/>
  <c r="AB40" i="27"/>
  <c r="AA40" i="27"/>
  <c r="Z40" i="27"/>
  <c r="U40" i="27"/>
  <c r="AO40" i="27" s="1"/>
  <c r="T40" i="27"/>
  <c r="AN40" i="27" s="1"/>
  <c r="R40" i="27"/>
  <c r="AL40" i="27" s="1"/>
  <c r="P40" i="27"/>
  <c r="O40" i="27"/>
  <c r="Q40" i="27" s="1"/>
  <c r="AK40" i="27" s="1"/>
  <c r="F40" i="27"/>
  <c r="AH39" i="27"/>
  <c r="AG39" i="27"/>
  <c r="AF39" i="27"/>
  <c r="AE39" i="27"/>
  <c r="AD39" i="27"/>
  <c r="AB39" i="27"/>
  <c r="AA39" i="27"/>
  <c r="Z39" i="27"/>
  <c r="V39" i="27"/>
  <c r="U39" i="27"/>
  <c r="AO39" i="27" s="1"/>
  <c r="T39" i="27"/>
  <c r="AN39" i="27" s="1"/>
  <c r="R39" i="27"/>
  <c r="AL39" i="27" s="1"/>
  <c r="P39" i="27"/>
  <c r="AJ39" i="27" s="1"/>
  <c r="O39" i="27"/>
  <c r="Q39" i="27" s="1"/>
  <c r="AK39" i="27" s="1"/>
  <c r="F39" i="27"/>
  <c r="AH38" i="27"/>
  <c r="AG38" i="27"/>
  <c r="AF38" i="27"/>
  <c r="AE38" i="27"/>
  <c r="AD38" i="27"/>
  <c r="AB38" i="27"/>
  <c r="AA38" i="27"/>
  <c r="Z38" i="27"/>
  <c r="U38" i="27"/>
  <c r="AO38" i="27" s="1"/>
  <c r="T38" i="27"/>
  <c r="AN38" i="27" s="1"/>
  <c r="R38" i="27"/>
  <c r="AL38" i="27" s="1"/>
  <c r="P38" i="27"/>
  <c r="O38" i="27"/>
  <c r="Q38" i="27" s="1"/>
  <c r="AK38" i="27" s="1"/>
  <c r="F38" i="27"/>
  <c r="AH37" i="27"/>
  <c r="AG37" i="27"/>
  <c r="AF37" i="27"/>
  <c r="AE37" i="27"/>
  <c r="AD37" i="27"/>
  <c r="AB37" i="27"/>
  <c r="AA37" i="27"/>
  <c r="Z37" i="27"/>
  <c r="U37" i="27"/>
  <c r="AO37" i="27" s="1"/>
  <c r="T37" i="27"/>
  <c r="AN37" i="27" s="1"/>
  <c r="R37" i="27"/>
  <c r="AL37" i="27" s="1"/>
  <c r="P37" i="27"/>
  <c r="O37" i="27"/>
  <c r="Q37" i="27" s="1"/>
  <c r="AK37" i="27" s="1"/>
  <c r="F37" i="27"/>
  <c r="AH36" i="27"/>
  <c r="AG36" i="27"/>
  <c r="AF36" i="27"/>
  <c r="AE36" i="27"/>
  <c r="AD36" i="27"/>
  <c r="AB36" i="27"/>
  <c r="AA36" i="27"/>
  <c r="Z36" i="27"/>
  <c r="V36" i="27"/>
  <c r="U36" i="27"/>
  <c r="AO36" i="27" s="1"/>
  <c r="T36" i="27"/>
  <c r="AN36" i="27" s="1"/>
  <c r="R36" i="27"/>
  <c r="AL36" i="27" s="1"/>
  <c r="P36" i="27"/>
  <c r="AJ36" i="27" s="1"/>
  <c r="O36" i="27"/>
  <c r="Q36" i="27" s="1"/>
  <c r="AK36" i="27" s="1"/>
  <c r="F36" i="27"/>
  <c r="AJ35" i="27"/>
  <c r="AH35" i="27"/>
  <c r="AG35" i="27"/>
  <c r="AF35" i="27"/>
  <c r="AE35" i="27"/>
  <c r="AD35" i="27"/>
  <c r="AB35" i="27"/>
  <c r="AA35" i="27"/>
  <c r="Z35" i="27"/>
  <c r="U35" i="27"/>
  <c r="AO35" i="27" s="1"/>
  <c r="T35" i="27"/>
  <c r="AN35" i="27" s="1"/>
  <c r="R35" i="27"/>
  <c r="AL35" i="27" s="1"/>
  <c r="P35" i="27"/>
  <c r="O35" i="27"/>
  <c r="Q35" i="27" s="1"/>
  <c r="AK35" i="27" s="1"/>
  <c r="F35" i="27"/>
  <c r="AJ34" i="27"/>
  <c r="AH34" i="27"/>
  <c r="AG34" i="27"/>
  <c r="AF34" i="27"/>
  <c r="AE34" i="27"/>
  <c r="AD34" i="27"/>
  <c r="AB34" i="27"/>
  <c r="AA34" i="27"/>
  <c r="Z34" i="27"/>
  <c r="U34" i="27"/>
  <c r="AO34" i="27" s="1"/>
  <c r="T34" i="27"/>
  <c r="AN34" i="27" s="1"/>
  <c r="R34" i="27"/>
  <c r="AL34" i="27" s="1"/>
  <c r="P34" i="27"/>
  <c r="O34" i="27"/>
  <c r="Q34" i="27" s="1"/>
  <c r="AK34" i="27" s="1"/>
  <c r="F34" i="27"/>
  <c r="AL33" i="27"/>
  <c r="AH33" i="27"/>
  <c r="AG33" i="27"/>
  <c r="AG6" i="27" s="1"/>
  <c r="AF33" i="27"/>
  <c r="AE33" i="27"/>
  <c r="AE6" i="27" s="1"/>
  <c r="AD33" i="27"/>
  <c r="AB33" i="27"/>
  <c r="AA33" i="27"/>
  <c r="AA6" i="27" s="1"/>
  <c r="Z33" i="27"/>
  <c r="U33" i="27"/>
  <c r="AO33" i="27" s="1"/>
  <c r="AO6" i="27" s="1"/>
  <c r="T33" i="27"/>
  <c r="AN33" i="27" s="1"/>
  <c r="R33" i="27"/>
  <c r="P33" i="27"/>
  <c r="AJ33" i="27" s="1"/>
  <c r="O33" i="27"/>
  <c r="Q33" i="27" s="1"/>
  <c r="AK33" i="27" s="1"/>
  <c r="F33" i="27"/>
  <c r="AH32" i="27"/>
  <c r="AG32" i="27"/>
  <c r="AF32" i="27"/>
  <c r="AE32" i="27"/>
  <c r="AD32" i="27"/>
  <c r="AB32" i="27"/>
  <c r="AA32" i="27"/>
  <c r="Z32" i="27"/>
  <c r="U32" i="27"/>
  <c r="AO32" i="27" s="1"/>
  <c r="T32" i="27"/>
  <c r="AN32" i="27" s="1"/>
  <c r="R32" i="27"/>
  <c r="AL32" i="27" s="1"/>
  <c r="P32" i="27"/>
  <c r="AJ32" i="27" s="1"/>
  <c r="O32" i="27"/>
  <c r="F32" i="27"/>
  <c r="AJ31" i="27"/>
  <c r="AH31" i="27"/>
  <c r="AG31" i="27"/>
  <c r="AF31" i="27"/>
  <c r="AE31" i="27"/>
  <c r="AD31" i="27"/>
  <c r="AB31" i="27"/>
  <c r="AA31" i="27"/>
  <c r="Z31" i="27"/>
  <c r="U31" i="27"/>
  <c r="AO31" i="27" s="1"/>
  <c r="R31" i="27"/>
  <c r="AL31" i="27" s="1"/>
  <c r="P31" i="27"/>
  <c r="O31" i="27"/>
  <c r="Q31" i="27" s="1"/>
  <c r="AK31" i="27" s="1"/>
  <c r="F31" i="27"/>
  <c r="AH30" i="27"/>
  <c r="AG30" i="27"/>
  <c r="AF30" i="27"/>
  <c r="AE30" i="27"/>
  <c r="AD30" i="27"/>
  <c r="AB30" i="27"/>
  <c r="AA30" i="27"/>
  <c r="Z30" i="27"/>
  <c r="V30" i="27"/>
  <c r="U30" i="27"/>
  <c r="AO30" i="27" s="1"/>
  <c r="R30" i="27"/>
  <c r="AL30" i="27" s="1"/>
  <c r="P30" i="27"/>
  <c r="O30" i="27"/>
  <c r="Q30" i="27" s="1"/>
  <c r="AK30" i="27" s="1"/>
  <c r="F30" i="27"/>
  <c r="AH29" i="27"/>
  <c r="AG29" i="27"/>
  <c r="AF29" i="27"/>
  <c r="AE29" i="27"/>
  <c r="AD29" i="27"/>
  <c r="AB29" i="27"/>
  <c r="AA29" i="27"/>
  <c r="Z29" i="27"/>
  <c r="V29" i="27"/>
  <c r="U29" i="27"/>
  <c r="AO29" i="27" s="1"/>
  <c r="R29" i="27"/>
  <c r="AL29" i="27" s="1"/>
  <c r="P29" i="27"/>
  <c r="AJ29" i="27" s="1"/>
  <c r="O29" i="27"/>
  <c r="Q29" i="27" s="1"/>
  <c r="AK29" i="27" s="1"/>
  <c r="F29" i="27"/>
  <c r="AH28" i="27"/>
  <c r="AG28" i="27"/>
  <c r="AF28" i="27"/>
  <c r="AE28" i="27"/>
  <c r="AE8" i="27" s="1"/>
  <c r="AD28" i="27"/>
  <c r="AB28" i="27"/>
  <c r="AA28" i="27"/>
  <c r="Z28" i="27"/>
  <c r="U28" i="27"/>
  <c r="AO28" i="27" s="1"/>
  <c r="R28" i="27"/>
  <c r="AL28" i="27" s="1"/>
  <c r="P28" i="27"/>
  <c r="O28" i="27"/>
  <c r="Q28" i="27" s="1"/>
  <c r="AK28" i="27" s="1"/>
  <c r="F28" i="27"/>
  <c r="I8" i="27" s="1"/>
  <c r="AH27" i="27"/>
  <c r="AG27" i="27"/>
  <c r="AF27" i="27"/>
  <c r="AE27" i="27"/>
  <c r="AD27" i="27"/>
  <c r="AB27" i="27"/>
  <c r="AA27" i="27"/>
  <c r="Z27" i="27"/>
  <c r="U27" i="27"/>
  <c r="AO27" i="27" s="1"/>
  <c r="T27" i="27"/>
  <c r="AN27" i="27" s="1"/>
  <c r="R27" i="27"/>
  <c r="P27" i="27"/>
  <c r="AJ27" i="27" s="1"/>
  <c r="O27" i="27"/>
  <c r="Q27" i="27" s="1"/>
  <c r="AK27" i="27" s="1"/>
  <c r="F27" i="27"/>
  <c r="AH26" i="27"/>
  <c r="AG26" i="27"/>
  <c r="AF26" i="27"/>
  <c r="AE26" i="27"/>
  <c r="AD26" i="27"/>
  <c r="AB26" i="27"/>
  <c r="AA26" i="27"/>
  <c r="Z26" i="27"/>
  <c r="U26" i="27"/>
  <c r="AO26" i="27" s="1"/>
  <c r="R26" i="27"/>
  <c r="AL26" i="27" s="1"/>
  <c r="P26" i="27"/>
  <c r="AJ26" i="27" s="1"/>
  <c r="O26" i="27"/>
  <c r="Q26" i="27" s="1"/>
  <c r="AK26" i="27" s="1"/>
  <c r="F26" i="27"/>
  <c r="AH25" i="27"/>
  <c r="AG25" i="27"/>
  <c r="AF25" i="27"/>
  <c r="AE25" i="27"/>
  <c r="AD25" i="27"/>
  <c r="AB25" i="27"/>
  <c r="AA25" i="27"/>
  <c r="Z25" i="27"/>
  <c r="U25" i="27"/>
  <c r="AO25" i="27" s="1"/>
  <c r="T25" i="27"/>
  <c r="AN25" i="27" s="1"/>
  <c r="R25" i="27"/>
  <c r="AL25" i="27" s="1"/>
  <c r="P25" i="27"/>
  <c r="AJ25" i="27" s="1"/>
  <c r="O25" i="27"/>
  <c r="Q25" i="27" s="1"/>
  <c r="AK25" i="27" s="1"/>
  <c r="F25" i="27"/>
  <c r="AH24" i="27"/>
  <c r="AG24" i="27"/>
  <c r="AG9" i="27" s="1"/>
  <c r="AF24" i="27"/>
  <c r="AE24" i="27"/>
  <c r="AE9" i="27" s="1"/>
  <c r="AD24" i="27"/>
  <c r="AB24" i="27"/>
  <c r="AA24" i="27"/>
  <c r="Z24" i="27"/>
  <c r="U24" i="27"/>
  <c r="AO24" i="27" s="1"/>
  <c r="T24" i="27"/>
  <c r="AN24" i="27" s="1"/>
  <c r="R24" i="27"/>
  <c r="AL24" i="27" s="1"/>
  <c r="P24" i="27"/>
  <c r="AJ24" i="27" s="1"/>
  <c r="O24" i="27"/>
  <c r="Q24" i="27" s="1"/>
  <c r="AK24" i="27" s="1"/>
  <c r="F24" i="27"/>
  <c r="AH23" i="27"/>
  <c r="AG23" i="27"/>
  <c r="AG3" i="27" s="1"/>
  <c r="AF23" i="27"/>
  <c r="AE23" i="27"/>
  <c r="AD23" i="27"/>
  <c r="AB23" i="27"/>
  <c r="AA23" i="27"/>
  <c r="Z23" i="27"/>
  <c r="Z3" i="27" s="1"/>
  <c r="U23" i="27"/>
  <c r="AO23" i="27" s="1"/>
  <c r="R23" i="27"/>
  <c r="AL23" i="27" s="1"/>
  <c r="P23" i="27"/>
  <c r="AJ23" i="27" s="1"/>
  <c r="O23" i="27"/>
  <c r="Q23" i="27" s="1"/>
  <c r="AK23" i="27" s="1"/>
  <c r="F23" i="27"/>
  <c r="AH22" i="27"/>
  <c r="AG22" i="27"/>
  <c r="AF22" i="27"/>
  <c r="AE22" i="27"/>
  <c r="AD22" i="27"/>
  <c r="AB22" i="27"/>
  <c r="AA22" i="27"/>
  <c r="Z22" i="27"/>
  <c r="V22" i="27"/>
  <c r="U22" i="27"/>
  <c r="AO22" i="27" s="1"/>
  <c r="R22" i="27"/>
  <c r="AL22" i="27" s="1"/>
  <c r="P22" i="27"/>
  <c r="O22" i="27"/>
  <c r="Q22" i="27" s="1"/>
  <c r="AK22" i="27" s="1"/>
  <c r="F22" i="27"/>
  <c r="AH21" i="27"/>
  <c r="AG21" i="27"/>
  <c r="AF21" i="27"/>
  <c r="AE21" i="27"/>
  <c r="AD21" i="27"/>
  <c r="AB21" i="27"/>
  <c r="AA21" i="27"/>
  <c r="Z21" i="27"/>
  <c r="U21" i="27"/>
  <c r="AO21" i="27" s="1"/>
  <c r="R21" i="27"/>
  <c r="AL21" i="27" s="1"/>
  <c r="P21" i="27"/>
  <c r="AJ21" i="27" s="1"/>
  <c r="O21" i="27"/>
  <c r="Q21" i="27" s="1"/>
  <c r="AK21" i="27" s="1"/>
  <c r="F21" i="27"/>
  <c r="AH20" i="27"/>
  <c r="AG20" i="27"/>
  <c r="AF20" i="27"/>
  <c r="AE20" i="27"/>
  <c r="AD20" i="27"/>
  <c r="AB20" i="27"/>
  <c r="AA20" i="27"/>
  <c r="Z20" i="27"/>
  <c r="Z9" i="27" s="1"/>
  <c r="U20" i="27"/>
  <c r="AO20" i="27" s="1"/>
  <c r="R20" i="27"/>
  <c r="AL20" i="27" s="1"/>
  <c r="P20" i="27"/>
  <c r="O20" i="27"/>
  <c r="T20" i="27" s="1"/>
  <c r="F20" i="27"/>
  <c r="AH19" i="27"/>
  <c r="AG19" i="27"/>
  <c r="AG4" i="27" s="1"/>
  <c r="AF19" i="27"/>
  <c r="AF4" i="27" s="1"/>
  <c r="AE19" i="27"/>
  <c r="AD19" i="27"/>
  <c r="AB19" i="27"/>
  <c r="AA19" i="27"/>
  <c r="Z19" i="27"/>
  <c r="U19" i="27"/>
  <c r="AO19" i="27" s="1"/>
  <c r="R19" i="27"/>
  <c r="AL19" i="27" s="1"/>
  <c r="P19" i="27"/>
  <c r="O19" i="27"/>
  <c r="AI19" i="27" s="1"/>
  <c r="F19" i="27"/>
  <c r="AH18" i="27"/>
  <c r="AG18" i="27"/>
  <c r="AF18" i="27"/>
  <c r="AE18" i="27"/>
  <c r="AD18" i="27"/>
  <c r="AB18" i="27"/>
  <c r="AA18" i="27"/>
  <c r="Z18" i="27"/>
  <c r="U18" i="27"/>
  <c r="AO18" i="27" s="1"/>
  <c r="R18" i="27"/>
  <c r="AL18" i="27" s="1"/>
  <c r="P18" i="27"/>
  <c r="O18" i="27"/>
  <c r="T18" i="27" s="1"/>
  <c r="AN18" i="27" s="1"/>
  <c r="F18" i="27"/>
  <c r="AH17" i="27"/>
  <c r="AG17" i="27"/>
  <c r="AF17" i="27"/>
  <c r="AE17" i="27"/>
  <c r="AD17" i="27"/>
  <c r="AB17" i="27"/>
  <c r="AA17" i="27"/>
  <c r="Z17" i="27"/>
  <c r="U17" i="27"/>
  <c r="AO17" i="27" s="1"/>
  <c r="R17" i="27"/>
  <c r="AL17" i="27" s="1"/>
  <c r="P17" i="27"/>
  <c r="O17" i="27"/>
  <c r="P4" i="27" s="1"/>
  <c r="F17" i="27"/>
  <c r="I4" i="27" s="1"/>
  <c r="AH16" i="27"/>
  <c r="AG16" i="27"/>
  <c r="AF16" i="27"/>
  <c r="AE16" i="27"/>
  <c r="AD16" i="27"/>
  <c r="AB16" i="27"/>
  <c r="AA16" i="27"/>
  <c r="Z16" i="27"/>
  <c r="G5" i="27" s="1"/>
  <c r="H5" i="27" s="1"/>
  <c r="U16" i="27"/>
  <c r="AO16" i="27" s="1"/>
  <c r="R16" i="27"/>
  <c r="AL16" i="27" s="1"/>
  <c r="P16" i="27"/>
  <c r="AJ16" i="27" s="1"/>
  <c r="O16" i="27"/>
  <c r="T16" i="27" s="1"/>
  <c r="AN16" i="27" s="1"/>
  <c r="F16" i="27"/>
  <c r="AH15" i="27"/>
  <c r="AG15" i="27"/>
  <c r="AF15" i="27"/>
  <c r="AF2" i="27" s="1"/>
  <c r="AE15" i="27"/>
  <c r="AD15" i="27"/>
  <c r="AB15" i="27"/>
  <c r="AA15" i="27"/>
  <c r="Z15" i="27"/>
  <c r="U15" i="27"/>
  <c r="AO15" i="27" s="1"/>
  <c r="R15" i="27"/>
  <c r="AL15" i="27" s="1"/>
  <c r="P15" i="27"/>
  <c r="O15" i="27"/>
  <c r="AI15" i="27" s="1"/>
  <c r="F15" i="27"/>
  <c r="AH14" i="27"/>
  <c r="AG14" i="27"/>
  <c r="AF14" i="27"/>
  <c r="AE14" i="27"/>
  <c r="AD14" i="27"/>
  <c r="AB14" i="27"/>
  <c r="AA14" i="27"/>
  <c r="Z14" i="27"/>
  <c r="V14" i="27"/>
  <c r="U14" i="27"/>
  <c r="AO14" i="27" s="1"/>
  <c r="R14" i="27"/>
  <c r="AL14" i="27" s="1"/>
  <c r="P14" i="27"/>
  <c r="O14" i="27"/>
  <c r="AI14" i="27" s="1"/>
  <c r="F14" i="27"/>
  <c r="L13" i="27"/>
  <c r="O1" i="27" s="1"/>
  <c r="K13" i="27"/>
  <c r="N1" i="27" s="1"/>
  <c r="J13" i="27"/>
  <c r="M1" i="27" s="1"/>
  <c r="I13" i="27"/>
  <c r="L1" i="27" s="1"/>
  <c r="H13" i="27"/>
  <c r="E13" i="27"/>
  <c r="O9" i="27"/>
  <c r="N9" i="27"/>
  <c r="M9" i="27"/>
  <c r="J9" i="27"/>
  <c r="F9" i="27"/>
  <c r="B9" i="27"/>
  <c r="O8" i="27"/>
  <c r="N8" i="27"/>
  <c r="M8" i="27"/>
  <c r="J8" i="27"/>
  <c r="F8" i="27"/>
  <c r="B8" i="27"/>
  <c r="K7" i="27"/>
  <c r="J7" i="27"/>
  <c r="B7" i="27"/>
  <c r="Z6" i="27"/>
  <c r="N6" i="27"/>
  <c r="M6" i="27"/>
  <c r="J6" i="27"/>
  <c r="G6" i="27"/>
  <c r="H6" i="27" s="1"/>
  <c r="F6" i="27"/>
  <c r="B6" i="27"/>
  <c r="O5" i="27"/>
  <c r="N5" i="27"/>
  <c r="J5" i="27"/>
  <c r="F5" i="27"/>
  <c r="B5" i="27"/>
  <c r="V4" i="27"/>
  <c r="O4" i="27"/>
  <c r="N4" i="27"/>
  <c r="M4" i="27"/>
  <c r="K4" i="27"/>
  <c r="J4" i="27"/>
  <c r="F4" i="27"/>
  <c r="B4" i="27"/>
  <c r="K3" i="27"/>
  <c r="J3" i="27"/>
  <c r="G3" i="27"/>
  <c r="B3" i="27"/>
  <c r="N2" i="27"/>
  <c r="M2" i="27"/>
  <c r="J2" i="27"/>
  <c r="F2" i="27"/>
  <c r="B2" i="27"/>
  <c r="B10" i="27" s="1"/>
  <c r="K1" i="27"/>
  <c r="I57" i="14"/>
  <c r="H57" i="14"/>
  <c r="G57" i="14"/>
  <c r="AH92" i="26"/>
  <c r="AG92" i="26"/>
  <c r="AF92" i="26"/>
  <c r="AE92" i="26"/>
  <c r="AD92" i="26"/>
  <c r="AB92" i="26"/>
  <c r="AA92" i="26"/>
  <c r="Z92" i="26"/>
  <c r="U92" i="26"/>
  <c r="AO92" i="26" s="1"/>
  <c r="T92" i="26"/>
  <c r="AN92" i="26" s="1"/>
  <c r="R92" i="26"/>
  <c r="AL92" i="26" s="1"/>
  <c r="P92" i="26"/>
  <c r="O92" i="26"/>
  <c r="AI92" i="26" s="1"/>
  <c r="F92" i="26"/>
  <c r="AH91" i="26"/>
  <c r="AG91" i="26"/>
  <c r="AF91" i="26"/>
  <c r="AE91" i="26"/>
  <c r="AD91" i="26"/>
  <c r="AB91" i="26"/>
  <c r="AA91" i="26"/>
  <c r="Z91" i="26"/>
  <c r="U91" i="26"/>
  <c r="AO91" i="26" s="1"/>
  <c r="R91" i="26"/>
  <c r="AL91" i="26" s="1"/>
  <c r="P91" i="26"/>
  <c r="O91" i="26"/>
  <c r="AI91" i="26" s="1"/>
  <c r="F91" i="26"/>
  <c r="AH90" i="26"/>
  <c r="AG90" i="26"/>
  <c r="AF90" i="26"/>
  <c r="AE90" i="26"/>
  <c r="AD90" i="26"/>
  <c r="AB90" i="26"/>
  <c r="AA90" i="26"/>
  <c r="Z90" i="26"/>
  <c r="U90" i="26"/>
  <c r="AO90" i="26" s="1"/>
  <c r="R90" i="26"/>
  <c r="AL90" i="26" s="1"/>
  <c r="P90" i="26"/>
  <c r="O90" i="26"/>
  <c r="AI90" i="26" s="1"/>
  <c r="F90" i="26"/>
  <c r="AH89" i="26"/>
  <c r="AG89" i="26"/>
  <c r="AF89" i="26"/>
  <c r="AE89" i="26"/>
  <c r="AD89" i="26"/>
  <c r="AB89" i="26"/>
  <c r="AA89" i="26"/>
  <c r="Z89" i="26"/>
  <c r="V89" i="26"/>
  <c r="U89" i="26"/>
  <c r="AO89" i="26" s="1"/>
  <c r="R89" i="26"/>
  <c r="AL89" i="26" s="1"/>
  <c r="P89" i="26"/>
  <c r="O89" i="26"/>
  <c r="AI89" i="26" s="1"/>
  <c r="F89" i="26"/>
  <c r="AH88" i="26"/>
  <c r="AG88" i="26"/>
  <c r="AF88" i="26"/>
  <c r="AE88" i="26"/>
  <c r="AD88" i="26"/>
  <c r="AB88" i="26"/>
  <c r="AA88" i="26"/>
  <c r="Z88" i="26"/>
  <c r="U88" i="26"/>
  <c r="AO88" i="26" s="1"/>
  <c r="R88" i="26"/>
  <c r="AL88" i="26" s="1"/>
  <c r="P88" i="26"/>
  <c r="O88" i="26"/>
  <c r="AI88" i="26" s="1"/>
  <c r="F88" i="26"/>
  <c r="AH87" i="26"/>
  <c r="AG87" i="26"/>
  <c r="AF87" i="26"/>
  <c r="AE87" i="26"/>
  <c r="AD87" i="26"/>
  <c r="AB87" i="26"/>
  <c r="AA87" i="26"/>
  <c r="Z87" i="26"/>
  <c r="U87" i="26"/>
  <c r="AO87" i="26" s="1"/>
  <c r="T87" i="26"/>
  <c r="AN87" i="26" s="1"/>
  <c r="R87" i="26"/>
  <c r="AL87" i="26" s="1"/>
  <c r="P87" i="26"/>
  <c r="O87" i="26"/>
  <c r="AI87" i="26" s="1"/>
  <c r="F87" i="26"/>
  <c r="AH86" i="26"/>
  <c r="AG86" i="26"/>
  <c r="AF86" i="26"/>
  <c r="AE86" i="26"/>
  <c r="AD86" i="26"/>
  <c r="AB86" i="26"/>
  <c r="AA86" i="26"/>
  <c r="Z86" i="26"/>
  <c r="U86" i="26"/>
  <c r="AO86" i="26" s="1"/>
  <c r="T86" i="26"/>
  <c r="AN86" i="26" s="1"/>
  <c r="R86" i="26"/>
  <c r="AL86" i="26" s="1"/>
  <c r="P86" i="26"/>
  <c r="O86" i="26"/>
  <c r="AI86" i="26" s="1"/>
  <c r="F86" i="26"/>
  <c r="AH85" i="26"/>
  <c r="AG85" i="26"/>
  <c r="AF85" i="26"/>
  <c r="AE85" i="26"/>
  <c r="AD85" i="26"/>
  <c r="AB85" i="26"/>
  <c r="AA85" i="26"/>
  <c r="Z85" i="26"/>
  <c r="U85" i="26"/>
  <c r="AO85" i="26" s="1"/>
  <c r="T85" i="26"/>
  <c r="AN85" i="26" s="1"/>
  <c r="R85" i="26"/>
  <c r="AL85" i="26" s="1"/>
  <c r="P85" i="26"/>
  <c r="O85" i="26"/>
  <c r="AI85" i="26" s="1"/>
  <c r="F85" i="26"/>
  <c r="AH84" i="26"/>
  <c r="AG84" i="26"/>
  <c r="AF84" i="26"/>
  <c r="AE84" i="26"/>
  <c r="AD84" i="26"/>
  <c r="AB84" i="26"/>
  <c r="AA84" i="26"/>
  <c r="Z84" i="26"/>
  <c r="U84" i="26"/>
  <c r="AO84" i="26" s="1"/>
  <c r="T84" i="26"/>
  <c r="AN84" i="26" s="1"/>
  <c r="R84" i="26"/>
  <c r="AL84" i="26" s="1"/>
  <c r="P84" i="26"/>
  <c r="O84" i="26"/>
  <c r="AI84" i="26" s="1"/>
  <c r="F84" i="26"/>
  <c r="AH83" i="26"/>
  <c r="AG83" i="26"/>
  <c r="AF83" i="26"/>
  <c r="AE83" i="26"/>
  <c r="AD83" i="26"/>
  <c r="AB83" i="26"/>
  <c r="AA83" i="26"/>
  <c r="Z83" i="26"/>
  <c r="U83" i="26"/>
  <c r="AO83" i="26" s="1"/>
  <c r="T83" i="26"/>
  <c r="AN83" i="26" s="1"/>
  <c r="R83" i="26"/>
  <c r="AL83" i="26" s="1"/>
  <c r="P83" i="26"/>
  <c r="O83" i="26"/>
  <c r="AI83" i="26" s="1"/>
  <c r="F83" i="26"/>
  <c r="AH82" i="26"/>
  <c r="AG82" i="26"/>
  <c r="AF82" i="26"/>
  <c r="AE82" i="26"/>
  <c r="AD82" i="26"/>
  <c r="AB82" i="26"/>
  <c r="AA82" i="26"/>
  <c r="Z82" i="26"/>
  <c r="U82" i="26"/>
  <c r="AO82" i="26" s="1"/>
  <c r="T82" i="26"/>
  <c r="AN82" i="26" s="1"/>
  <c r="R82" i="26"/>
  <c r="AL82" i="26" s="1"/>
  <c r="P82" i="26"/>
  <c r="O82" i="26"/>
  <c r="AI82" i="26" s="1"/>
  <c r="F82" i="26"/>
  <c r="AH81" i="26"/>
  <c r="AG81" i="26"/>
  <c r="AF81" i="26"/>
  <c r="AE81" i="26"/>
  <c r="AD81" i="26"/>
  <c r="AB81" i="26"/>
  <c r="AA81" i="26"/>
  <c r="Z81" i="26"/>
  <c r="U81" i="26"/>
  <c r="AO81" i="26" s="1"/>
  <c r="T81" i="26"/>
  <c r="AN81" i="26" s="1"/>
  <c r="R81" i="26"/>
  <c r="AL81" i="26" s="1"/>
  <c r="P81" i="26"/>
  <c r="O81" i="26"/>
  <c r="AI81" i="26" s="1"/>
  <c r="F81" i="26"/>
  <c r="AH80" i="26"/>
  <c r="AG80" i="26"/>
  <c r="AF80" i="26"/>
  <c r="AE80" i="26"/>
  <c r="AD80" i="26"/>
  <c r="AB80" i="26"/>
  <c r="AA80" i="26"/>
  <c r="Z80" i="26"/>
  <c r="U80" i="26"/>
  <c r="AO80" i="26" s="1"/>
  <c r="T80" i="26"/>
  <c r="AN80" i="26" s="1"/>
  <c r="R80" i="26"/>
  <c r="AL80" i="26" s="1"/>
  <c r="P80" i="26"/>
  <c r="O80" i="26"/>
  <c r="AI80" i="26" s="1"/>
  <c r="F80" i="26"/>
  <c r="AH79" i="26"/>
  <c r="AG79" i="26"/>
  <c r="AF79" i="26"/>
  <c r="AE79" i="26"/>
  <c r="AD79" i="26"/>
  <c r="AB79" i="26"/>
  <c r="AA79" i="26"/>
  <c r="Z79" i="26"/>
  <c r="U79" i="26"/>
  <c r="AO79" i="26" s="1"/>
  <c r="R79" i="26"/>
  <c r="AL79" i="26" s="1"/>
  <c r="Q79" i="26"/>
  <c r="AK79" i="26" s="1"/>
  <c r="P79" i="26"/>
  <c r="O79" i="26"/>
  <c r="AI79" i="26" s="1"/>
  <c r="F79" i="26"/>
  <c r="AO78" i="26"/>
  <c r="AH78" i="26"/>
  <c r="AG78" i="26"/>
  <c r="AF78" i="26"/>
  <c r="AE78" i="26"/>
  <c r="AD78" i="26"/>
  <c r="AB78" i="26"/>
  <c r="AA78" i="26"/>
  <c r="Z78" i="26"/>
  <c r="U78" i="26"/>
  <c r="R78" i="26"/>
  <c r="AL78" i="26" s="1"/>
  <c r="P78" i="26"/>
  <c r="O78" i="26"/>
  <c r="AI78" i="26" s="1"/>
  <c r="F78" i="26"/>
  <c r="AH77" i="26"/>
  <c r="AG77" i="26"/>
  <c r="AF77" i="26"/>
  <c r="AE77" i="26"/>
  <c r="AD77" i="26"/>
  <c r="AB77" i="26"/>
  <c r="AA77" i="26"/>
  <c r="Z77" i="26"/>
  <c r="U77" i="26"/>
  <c r="AO77" i="26" s="1"/>
  <c r="R77" i="26"/>
  <c r="AL77" i="26" s="1"/>
  <c r="P77" i="26"/>
  <c r="O77" i="26"/>
  <c r="AI77" i="26" s="1"/>
  <c r="F77" i="26"/>
  <c r="AH76" i="26"/>
  <c r="AG76" i="26"/>
  <c r="AF76" i="26"/>
  <c r="AE76" i="26"/>
  <c r="AD76" i="26"/>
  <c r="AB76" i="26"/>
  <c r="AA76" i="26"/>
  <c r="Z76" i="26"/>
  <c r="U76" i="26"/>
  <c r="AO76" i="26" s="1"/>
  <c r="R76" i="26"/>
  <c r="AL76" i="26" s="1"/>
  <c r="P76" i="26"/>
  <c r="O76" i="26"/>
  <c r="AI76" i="26" s="1"/>
  <c r="F76" i="26"/>
  <c r="AH75" i="26"/>
  <c r="AG75" i="26"/>
  <c r="AF75" i="26"/>
  <c r="AE75" i="26"/>
  <c r="AD75" i="26"/>
  <c r="AB75" i="26"/>
  <c r="AA75" i="26"/>
  <c r="Z75" i="26"/>
  <c r="U75" i="26"/>
  <c r="AO75" i="26" s="1"/>
  <c r="R75" i="26"/>
  <c r="AL75" i="26" s="1"/>
  <c r="P75" i="26"/>
  <c r="O75" i="26"/>
  <c r="AI75" i="26" s="1"/>
  <c r="F75" i="26"/>
  <c r="AH74" i="26"/>
  <c r="AG74" i="26"/>
  <c r="AF74" i="26"/>
  <c r="AE74" i="26"/>
  <c r="AD74" i="26"/>
  <c r="AB74" i="26"/>
  <c r="AA74" i="26"/>
  <c r="Z74" i="26"/>
  <c r="U74" i="26"/>
  <c r="AO74" i="26" s="1"/>
  <c r="R74" i="26"/>
  <c r="AL74" i="26" s="1"/>
  <c r="P74" i="26"/>
  <c r="O74" i="26"/>
  <c r="AI74" i="26" s="1"/>
  <c r="F74" i="26"/>
  <c r="AH73" i="26"/>
  <c r="AG73" i="26"/>
  <c r="AF73" i="26"/>
  <c r="AE73" i="26"/>
  <c r="AD73" i="26"/>
  <c r="AB73" i="26"/>
  <c r="AA73" i="26"/>
  <c r="Z73" i="26"/>
  <c r="U73" i="26"/>
  <c r="AO73" i="26" s="1"/>
  <c r="R73" i="26"/>
  <c r="AL73" i="26" s="1"/>
  <c r="P73" i="26"/>
  <c r="O73" i="26"/>
  <c r="AI73" i="26" s="1"/>
  <c r="F73" i="26"/>
  <c r="AH72" i="26"/>
  <c r="AG72" i="26"/>
  <c r="AF72" i="26"/>
  <c r="AE72" i="26"/>
  <c r="AD72" i="26"/>
  <c r="AB72" i="26"/>
  <c r="AA72" i="26"/>
  <c r="Z72" i="26"/>
  <c r="U72" i="26"/>
  <c r="AO72" i="26" s="1"/>
  <c r="R72" i="26"/>
  <c r="AL72" i="26" s="1"/>
  <c r="P72" i="26"/>
  <c r="O72" i="26"/>
  <c r="AI72" i="26" s="1"/>
  <c r="F72" i="26"/>
  <c r="AO71" i="26"/>
  <c r="AH71" i="26"/>
  <c r="AG71" i="26"/>
  <c r="AF71" i="26"/>
  <c r="AE71" i="26"/>
  <c r="AD71" i="26"/>
  <c r="AB71" i="26"/>
  <c r="AA71" i="26"/>
  <c r="Z71" i="26"/>
  <c r="U71" i="26"/>
  <c r="T71" i="26"/>
  <c r="AN71" i="26" s="1"/>
  <c r="R71" i="26"/>
  <c r="AL71" i="26" s="1"/>
  <c r="P71" i="26"/>
  <c r="O71" i="26"/>
  <c r="AI71" i="26" s="1"/>
  <c r="F71" i="26"/>
  <c r="AH70" i="26"/>
  <c r="AG70" i="26"/>
  <c r="AF70" i="26"/>
  <c r="AE70" i="26"/>
  <c r="AD70" i="26"/>
  <c r="AB70" i="26"/>
  <c r="AA70" i="26"/>
  <c r="Z70" i="26"/>
  <c r="U70" i="26"/>
  <c r="AO70" i="26" s="1"/>
  <c r="T70" i="26"/>
  <c r="AN70" i="26" s="1"/>
  <c r="R70" i="26"/>
  <c r="AL70" i="26" s="1"/>
  <c r="P70" i="26"/>
  <c r="O70" i="26"/>
  <c r="AI70" i="26" s="1"/>
  <c r="F70" i="26"/>
  <c r="AH69" i="26"/>
  <c r="AG69" i="26"/>
  <c r="AF69" i="26"/>
  <c r="AE69" i="26"/>
  <c r="AD69" i="26"/>
  <c r="AB69" i="26"/>
  <c r="AA69" i="26"/>
  <c r="Z69" i="26"/>
  <c r="U69" i="26"/>
  <c r="AO69" i="26" s="1"/>
  <c r="T69" i="26"/>
  <c r="AN69" i="26" s="1"/>
  <c r="R69" i="26"/>
  <c r="AL69" i="26" s="1"/>
  <c r="P69" i="26"/>
  <c r="O69" i="26"/>
  <c r="AI69" i="26" s="1"/>
  <c r="F69" i="26"/>
  <c r="AH68" i="26"/>
  <c r="AG68" i="26"/>
  <c r="AF68" i="26"/>
  <c r="AE68" i="26"/>
  <c r="AD68" i="26"/>
  <c r="AB68" i="26"/>
  <c r="AA68" i="26"/>
  <c r="Z68" i="26"/>
  <c r="U68" i="26"/>
  <c r="AO68" i="26" s="1"/>
  <c r="T68" i="26"/>
  <c r="AN68" i="26" s="1"/>
  <c r="R68" i="26"/>
  <c r="AL68" i="26" s="1"/>
  <c r="P68" i="26"/>
  <c r="O68" i="26"/>
  <c r="AI68" i="26" s="1"/>
  <c r="F68" i="26"/>
  <c r="AH67" i="26"/>
  <c r="AG67" i="26"/>
  <c r="AF67" i="26"/>
  <c r="AE67" i="26"/>
  <c r="AD67" i="26"/>
  <c r="AB67" i="26"/>
  <c r="AB7" i="26" s="1"/>
  <c r="AA67" i="26"/>
  <c r="Z67" i="26"/>
  <c r="U67" i="26"/>
  <c r="AO67" i="26" s="1"/>
  <c r="T67" i="26"/>
  <c r="AN67" i="26" s="1"/>
  <c r="R67" i="26"/>
  <c r="AL67" i="26" s="1"/>
  <c r="P67" i="26"/>
  <c r="O67" i="26"/>
  <c r="AI67" i="26" s="1"/>
  <c r="F67" i="26"/>
  <c r="AH66" i="26"/>
  <c r="AG66" i="26"/>
  <c r="AF66" i="26"/>
  <c r="AE66" i="26"/>
  <c r="AD66" i="26"/>
  <c r="AB66" i="26"/>
  <c r="AA66" i="26"/>
  <c r="Z66" i="26"/>
  <c r="U66" i="26"/>
  <c r="AO66" i="26" s="1"/>
  <c r="T66" i="26"/>
  <c r="AN66" i="26" s="1"/>
  <c r="R66" i="26"/>
  <c r="AL66" i="26" s="1"/>
  <c r="P66" i="26"/>
  <c r="O66" i="26"/>
  <c r="AI66" i="26" s="1"/>
  <c r="F66" i="26"/>
  <c r="AH65" i="26"/>
  <c r="AG65" i="26"/>
  <c r="AF65" i="26"/>
  <c r="AE65" i="26"/>
  <c r="AD65" i="26"/>
  <c r="AB65" i="26"/>
  <c r="AA65" i="26"/>
  <c r="Z65" i="26"/>
  <c r="U65" i="26"/>
  <c r="AO65" i="26" s="1"/>
  <c r="T65" i="26"/>
  <c r="AN65" i="26" s="1"/>
  <c r="R65" i="26"/>
  <c r="AL65" i="26" s="1"/>
  <c r="P65" i="26"/>
  <c r="O65" i="26"/>
  <c r="AI65" i="26" s="1"/>
  <c r="F65" i="26"/>
  <c r="AH64" i="26"/>
  <c r="AG64" i="26"/>
  <c r="AF64" i="26"/>
  <c r="AE64" i="26"/>
  <c r="AD64" i="26"/>
  <c r="AB64" i="26"/>
  <c r="AA64" i="26"/>
  <c r="Z64" i="26"/>
  <c r="U64" i="26"/>
  <c r="AO64" i="26" s="1"/>
  <c r="T64" i="26"/>
  <c r="AN64" i="26" s="1"/>
  <c r="R64" i="26"/>
  <c r="AL64" i="26" s="1"/>
  <c r="P64" i="26"/>
  <c r="O64" i="26"/>
  <c r="AI64" i="26" s="1"/>
  <c r="F64" i="26"/>
  <c r="AH63" i="26"/>
  <c r="AG63" i="26"/>
  <c r="AF63" i="26"/>
  <c r="AE63" i="26"/>
  <c r="AD63" i="26"/>
  <c r="AB63" i="26"/>
  <c r="AA63" i="26"/>
  <c r="Z63" i="26"/>
  <c r="U63" i="26"/>
  <c r="AO63" i="26" s="1"/>
  <c r="T63" i="26"/>
  <c r="AN63" i="26" s="1"/>
  <c r="R63" i="26"/>
  <c r="AL63" i="26" s="1"/>
  <c r="P63" i="26"/>
  <c r="O63" i="26"/>
  <c r="AI63" i="26" s="1"/>
  <c r="F63" i="26"/>
  <c r="AH62" i="26"/>
  <c r="AG62" i="26"/>
  <c r="AF62" i="26"/>
  <c r="AE62" i="26"/>
  <c r="AD62" i="26"/>
  <c r="AB62" i="26"/>
  <c r="AA62" i="26"/>
  <c r="Z62" i="26"/>
  <c r="U62" i="26"/>
  <c r="AO62" i="26" s="1"/>
  <c r="T62" i="26"/>
  <c r="AN62" i="26" s="1"/>
  <c r="R62" i="26"/>
  <c r="AL62" i="26" s="1"/>
  <c r="P62" i="26"/>
  <c r="O62" i="26"/>
  <c r="AI62" i="26" s="1"/>
  <c r="F62" i="26"/>
  <c r="AH61" i="26"/>
  <c r="AG61" i="26"/>
  <c r="AF61" i="26"/>
  <c r="AE61" i="26"/>
  <c r="AD61" i="26"/>
  <c r="AB61" i="26"/>
  <c r="AA61" i="26"/>
  <c r="Z61" i="26"/>
  <c r="U61" i="26"/>
  <c r="AO61" i="26" s="1"/>
  <c r="T61" i="26"/>
  <c r="AN61" i="26" s="1"/>
  <c r="R61" i="26"/>
  <c r="AL61" i="26" s="1"/>
  <c r="P61" i="26"/>
  <c r="O61" i="26"/>
  <c r="AI61" i="26" s="1"/>
  <c r="F61" i="26"/>
  <c r="AH60" i="26"/>
  <c r="AG60" i="26"/>
  <c r="AF60" i="26"/>
  <c r="AE60" i="26"/>
  <c r="AD60" i="26"/>
  <c r="AB60" i="26"/>
  <c r="AA60" i="26"/>
  <c r="Z60" i="26"/>
  <c r="U60" i="26"/>
  <c r="AO60" i="26" s="1"/>
  <c r="T60" i="26"/>
  <c r="AN60" i="26" s="1"/>
  <c r="R60" i="26"/>
  <c r="AL60" i="26" s="1"/>
  <c r="P60" i="26"/>
  <c r="O60" i="26"/>
  <c r="AI60" i="26" s="1"/>
  <c r="F60" i="26"/>
  <c r="AH59" i="26"/>
  <c r="AG59" i="26"/>
  <c r="AF59" i="26"/>
  <c r="AE59" i="26"/>
  <c r="AD59" i="26"/>
  <c r="AB59" i="26"/>
  <c r="AA59" i="26"/>
  <c r="Z59" i="26"/>
  <c r="U59" i="26"/>
  <c r="AO59" i="26" s="1"/>
  <c r="T59" i="26"/>
  <c r="AN59" i="26" s="1"/>
  <c r="R59" i="26"/>
  <c r="AL59" i="26" s="1"/>
  <c r="P59" i="26"/>
  <c r="O59" i="26"/>
  <c r="AI59" i="26" s="1"/>
  <c r="F59" i="26"/>
  <c r="AH58" i="26"/>
  <c r="AG58" i="26"/>
  <c r="AF58" i="26"/>
  <c r="AE58" i="26"/>
  <c r="AD58" i="26"/>
  <c r="AB58" i="26"/>
  <c r="AA58" i="26"/>
  <c r="Z58" i="26"/>
  <c r="U58" i="26"/>
  <c r="AO58" i="26" s="1"/>
  <c r="R58" i="26"/>
  <c r="AL58" i="26" s="1"/>
  <c r="P58" i="26"/>
  <c r="O58" i="26"/>
  <c r="AI58" i="26" s="1"/>
  <c r="F58" i="26"/>
  <c r="AH57" i="26"/>
  <c r="AG57" i="26"/>
  <c r="AF57" i="26"/>
  <c r="AE57" i="26"/>
  <c r="AD57" i="26"/>
  <c r="AB57" i="26"/>
  <c r="AA57" i="26"/>
  <c r="Z57" i="26"/>
  <c r="U57" i="26"/>
  <c r="AO57" i="26" s="1"/>
  <c r="R57" i="26"/>
  <c r="AL57" i="26" s="1"/>
  <c r="P57" i="26"/>
  <c r="O57" i="26"/>
  <c r="AI57" i="26" s="1"/>
  <c r="F57" i="26"/>
  <c r="AK56" i="26"/>
  <c r="AH56" i="26"/>
  <c r="AG56" i="26"/>
  <c r="AF56" i="26"/>
  <c r="AE56" i="26"/>
  <c r="AD56" i="26"/>
  <c r="AB56" i="26"/>
  <c r="AA56" i="26"/>
  <c r="Z56" i="26"/>
  <c r="U56" i="26"/>
  <c r="AO56" i="26" s="1"/>
  <c r="T56" i="26"/>
  <c r="AN56" i="26" s="1"/>
  <c r="R56" i="26"/>
  <c r="AL56" i="26" s="1"/>
  <c r="Q56" i="26"/>
  <c r="P56" i="26"/>
  <c r="O56" i="26"/>
  <c r="AI56" i="26" s="1"/>
  <c r="F56" i="26"/>
  <c r="AH55" i="26"/>
  <c r="AG55" i="26"/>
  <c r="AF55" i="26"/>
  <c r="AE55" i="26"/>
  <c r="AD55" i="26"/>
  <c r="AB55" i="26"/>
  <c r="AA55" i="26"/>
  <c r="Z55" i="26"/>
  <c r="U55" i="26"/>
  <c r="AO55" i="26" s="1"/>
  <c r="T55" i="26"/>
  <c r="AN55" i="26" s="1"/>
  <c r="R55" i="26"/>
  <c r="AL55" i="26" s="1"/>
  <c r="Q55" i="26"/>
  <c r="AK55" i="26" s="1"/>
  <c r="P55" i="26"/>
  <c r="S55" i="26" s="1"/>
  <c r="AM55" i="26" s="1"/>
  <c r="O55" i="26"/>
  <c r="AI55" i="26" s="1"/>
  <c r="F55" i="26"/>
  <c r="AH54" i="26"/>
  <c r="AG54" i="26"/>
  <c r="AF54" i="26"/>
  <c r="AE54" i="26"/>
  <c r="AD54" i="26"/>
  <c r="AB54" i="26"/>
  <c r="AA54" i="26"/>
  <c r="Z54" i="26"/>
  <c r="U54" i="26"/>
  <c r="AO54" i="26" s="1"/>
  <c r="R54" i="26"/>
  <c r="AL54" i="26" s="1"/>
  <c r="P54" i="26"/>
  <c r="O54" i="26"/>
  <c r="AI54" i="26" s="1"/>
  <c r="F54" i="26"/>
  <c r="AL53" i="26"/>
  <c r="AH53" i="26"/>
  <c r="AG53" i="26"/>
  <c r="AF53" i="26"/>
  <c r="AE53" i="26"/>
  <c r="AD53" i="26"/>
  <c r="AB53" i="26"/>
  <c r="AA53" i="26"/>
  <c r="Z53" i="26"/>
  <c r="U53" i="26"/>
  <c r="AO53" i="26" s="1"/>
  <c r="T53" i="26"/>
  <c r="AN53" i="26" s="1"/>
  <c r="R53" i="26"/>
  <c r="Q53" i="26"/>
  <c r="AK53" i="26" s="1"/>
  <c r="P53" i="26"/>
  <c r="O53" i="26"/>
  <c r="AI53" i="26" s="1"/>
  <c r="F53" i="26"/>
  <c r="AH52" i="26"/>
  <c r="AG52" i="26"/>
  <c r="AF52" i="26"/>
  <c r="AE52" i="26"/>
  <c r="AD52" i="26"/>
  <c r="AB52" i="26"/>
  <c r="AA52" i="26"/>
  <c r="Z52" i="26"/>
  <c r="U52" i="26"/>
  <c r="AO52" i="26" s="1"/>
  <c r="T52" i="26"/>
  <c r="AN52" i="26" s="1"/>
  <c r="R52" i="26"/>
  <c r="AL52" i="26" s="1"/>
  <c r="Q52" i="26"/>
  <c r="AK52" i="26" s="1"/>
  <c r="P52" i="26"/>
  <c r="AJ52" i="26" s="1"/>
  <c r="O52" i="26"/>
  <c r="AI52" i="26" s="1"/>
  <c r="F52" i="26"/>
  <c r="AH51" i="26"/>
  <c r="AG51" i="26"/>
  <c r="AF51" i="26"/>
  <c r="AE51" i="26"/>
  <c r="AD51" i="26"/>
  <c r="AB51" i="26"/>
  <c r="AA51" i="26"/>
  <c r="Z51" i="26"/>
  <c r="U51" i="26"/>
  <c r="AO51" i="26" s="1"/>
  <c r="R51" i="26"/>
  <c r="AL51" i="26" s="1"/>
  <c r="P51" i="26"/>
  <c r="O51" i="26"/>
  <c r="AI51" i="26" s="1"/>
  <c r="F51" i="26"/>
  <c r="AH50" i="26"/>
  <c r="AH6" i="26" s="1"/>
  <c r="AG50" i="26"/>
  <c r="AF50" i="26"/>
  <c r="AE50" i="26"/>
  <c r="AD50" i="26"/>
  <c r="AB50" i="26"/>
  <c r="AA50" i="26"/>
  <c r="Z50" i="26"/>
  <c r="U50" i="26"/>
  <c r="AO50" i="26" s="1"/>
  <c r="R50" i="26"/>
  <c r="AL50" i="26" s="1"/>
  <c r="P50" i="26"/>
  <c r="AJ50" i="26" s="1"/>
  <c r="O50" i="26"/>
  <c r="AI50" i="26" s="1"/>
  <c r="F50" i="26"/>
  <c r="AH49" i="26"/>
  <c r="AG49" i="26"/>
  <c r="AF49" i="26"/>
  <c r="AE49" i="26"/>
  <c r="AD49" i="26"/>
  <c r="AB49" i="26"/>
  <c r="AA49" i="26"/>
  <c r="Z49" i="26"/>
  <c r="U49" i="26"/>
  <c r="AO49" i="26" s="1"/>
  <c r="R49" i="26"/>
  <c r="AL49" i="26" s="1"/>
  <c r="P49" i="26"/>
  <c r="AJ49" i="26" s="1"/>
  <c r="O49" i="26"/>
  <c r="AI49" i="26" s="1"/>
  <c r="F49" i="26"/>
  <c r="AL48" i="26"/>
  <c r="AH48" i="26"/>
  <c r="AG48" i="26"/>
  <c r="AF48" i="26"/>
  <c r="AE48" i="26"/>
  <c r="AE4" i="26" s="1"/>
  <c r="AD48" i="26"/>
  <c r="AB48" i="26"/>
  <c r="AA48" i="26"/>
  <c r="Z48" i="26"/>
  <c r="U48" i="26"/>
  <c r="AO48" i="26" s="1"/>
  <c r="R48" i="26"/>
  <c r="P48" i="26"/>
  <c r="AJ48" i="26" s="1"/>
  <c r="O48" i="26"/>
  <c r="AI48" i="26" s="1"/>
  <c r="F48" i="26"/>
  <c r="AH47" i="26"/>
  <c r="AG47" i="26"/>
  <c r="AF47" i="26"/>
  <c r="AE47" i="26"/>
  <c r="AD47" i="26"/>
  <c r="AB47" i="26"/>
  <c r="AA47" i="26"/>
  <c r="Z47" i="26"/>
  <c r="U47" i="26"/>
  <c r="AO47" i="26" s="1"/>
  <c r="R47" i="26"/>
  <c r="AL47" i="26" s="1"/>
  <c r="P47" i="26"/>
  <c r="AJ47" i="26" s="1"/>
  <c r="O47" i="26"/>
  <c r="AI47" i="26" s="1"/>
  <c r="F47" i="26"/>
  <c r="AH46" i="26"/>
  <c r="AG46" i="26"/>
  <c r="AF46" i="26"/>
  <c r="AE46" i="26"/>
  <c r="AD46" i="26"/>
  <c r="AB46" i="26"/>
  <c r="AA46" i="26"/>
  <c r="Z46" i="26"/>
  <c r="U46" i="26"/>
  <c r="AO46" i="26" s="1"/>
  <c r="R46" i="26"/>
  <c r="AL46" i="26" s="1"/>
  <c r="P46" i="26"/>
  <c r="AJ46" i="26" s="1"/>
  <c r="O46" i="26"/>
  <c r="AI46" i="26" s="1"/>
  <c r="F46" i="26"/>
  <c r="AL45" i="26"/>
  <c r="AH45" i="26"/>
  <c r="AG45" i="26"/>
  <c r="AF45" i="26"/>
  <c r="AE45" i="26"/>
  <c r="AD45" i="26"/>
  <c r="AB45" i="26"/>
  <c r="AA45" i="26"/>
  <c r="Z45" i="26"/>
  <c r="U45" i="26"/>
  <c r="AO45" i="26" s="1"/>
  <c r="R45" i="26"/>
  <c r="P45" i="26"/>
  <c r="AJ45" i="26" s="1"/>
  <c r="O45" i="26"/>
  <c r="AI45" i="26" s="1"/>
  <c r="F45" i="26"/>
  <c r="AH44" i="26"/>
  <c r="AG44" i="26"/>
  <c r="AF44" i="26"/>
  <c r="AE44" i="26"/>
  <c r="AD44" i="26"/>
  <c r="AB44" i="26"/>
  <c r="AA44" i="26"/>
  <c r="Z44" i="26"/>
  <c r="U44" i="26"/>
  <c r="AO44" i="26" s="1"/>
  <c r="R44" i="26"/>
  <c r="AL44" i="26" s="1"/>
  <c r="P44" i="26"/>
  <c r="AJ44" i="26" s="1"/>
  <c r="O44" i="26"/>
  <c r="AI44" i="26" s="1"/>
  <c r="F44" i="26"/>
  <c r="AH43" i="26"/>
  <c r="AG43" i="26"/>
  <c r="AF43" i="26"/>
  <c r="AE43" i="26"/>
  <c r="AD43" i="26"/>
  <c r="AD7" i="26" s="1"/>
  <c r="AB43" i="26"/>
  <c r="AA43" i="26"/>
  <c r="Z43" i="26"/>
  <c r="U43" i="26"/>
  <c r="AO43" i="26" s="1"/>
  <c r="R43" i="26"/>
  <c r="AL43" i="26" s="1"/>
  <c r="P43" i="26"/>
  <c r="AJ43" i="26" s="1"/>
  <c r="O43" i="26"/>
  <c r="AI43" i="26" s="1"/>
  <c r="F43" i="26"/>
  <c r="AH42" i="26"/>
  <c r="AG42" i="26"/>
  <c r="AF42" i="26"/>
  <c r="AE42" i="26"/>
  <c r="AD42" i="26"/>
  <c r="AB42" i="26"/>
  <c r="AA42" i="26"/>
  <c r="Z42" i="26"/>
  <c r="U42" i="26"/>
  <c r="AO42" i="26" s="1"/>
  <c r="R42" i="26"/>
  <c r="AL42" i="26" s="1"/>
  <c r="P42" i="26"/>
  <c r="AJ42" i="26" s="1"/>
  <c r="O42" i="26"/>
  <c r="AI42" i="26" s="1"/>
  <c r="F42" i="26"/>
  <c r="AH41" i="26"/>
  <c r="AG41" i="26"/>
  <c r="AF41" i="26"/>
  <c r="AE41" i="26"/>
  <c r="AD41" i="26"/>
  <c r="AB41" i="26"/>
  <c r="AA41" i="26"/>
  <c r="AA7" i="26" s="1"/>
  <c r="Z41" i="26"/>
  <c r="U41" i="26"/>
  <c r="AO41" i="26" s="1"/>
  <c r="R41" i="26"/>
  <c r="AL41" i="26" s="1"/>
  <c r="P41" i="26"/>
  <c r="AJ41" i="26" s="1"/>
  <c r="O41" i="26"/>
  <c r="AI41" i="26" s="1"/>
  <c r="F41" i="26"/>
  <c r="AL40" i="26"/>
  <c r="AH40" i="26"/>
  <c r="AG40" i="26"/>
  <c r="AG8" i="26" s="1"/>
  <c r="AF40" i="26"/>
  <c r="AE40" i="26"/>
  <c r="AD40" i="26"/>
  <c r="AB40" i="26"/>
  <c r="AA40" i="26"/>
  <c r="Z40" i="26"/>
  <c r="U40" i="26"/>
  <c r="AO40" i="26" s="1"/>
  <c r="R40" i="26"/>
  <c r="P40" i="26"/>
  <c r="AJ40" i="26" s="1"/>
  <c r="O40" i="26"/>
  <c r="AI40" i="26" s="1"/>
  <c r="F40" i="26"/>
  <c r="AH39" i="26"/>
  <c r="AG39" i="26"/>
  <c r="AF39" i="26"/>
  <c r="AE39" i="26"/>
  <c r="AD39" i="26"/>
  <c r="AB39" i="26"/>
  <c r="AA39" i="26"/>
  <c r="Z39" i="26"/>
  <c r="V39" i="26"/>
  <c r="U39" i="26"/>
  <c r="AO39" i="26" s="1"/>
  <c r="R39" i="26"/>
  <c r="AL39" i="26" s="1"/>
  <c r="P39" i="26"/>
  <c r="AJ39" i="26" s="1"/>
  <c r="O39" i="26"/>
  <c r="AI39" i="26" s="1"/>
  <c r="F39" i="26"/>
  <c r="AH38" i="26"/>
  <c r="AG38" i="26"/>
  <c r="AF38" i="26"/>
  <c r="AE38" i="26"/>
  <c r="AD38" i="26"/>
  <c r="AB38" i="26"/>
  <c r="AA38" i="26"/>
  <c r="Z38" i="26"/>
  <c r="U38" i="26"/>
  <c r="AO38" i="26" s="1"/>
  <c r="R38" i="26"/>
  <c r="AL38" i="26" s="1"/>
  <c r="P38" i="26"/>
  <c r="AJ38" i="26" s="1"/>
  <c r="O38" i="26"/>
  <c r="AI38" i="26" s="1"/>
  <c r="F38" i="26"/>
  <c r="AL37" i="26"/>
  <c r="AH37" i="26"/>
  <c r="AG37" i="26"/>
  <c r="AF37" i="26"/>
  <c r="AE37" i="26"/>
  <c r="AD37" i="26"/>
  <c r="AB37" i="26"/>
  <c r="AA37" i="26"/>
  <c r="Z37" i="26"/>
  <c r="U37" i="26"/>
  <c r="AO37" i="26" s="1"/>
  <c r="R37" i="26"/>
  <c r="P37" i="26"/>
  <c r="AJ37" i="26" s="1"/>
  <c r="O37" i="26"/>
  <c r="AI37" i="26" s="1"/>
  <c r="F37" i="26"/>
  <c r="AH36" i="26"/>
  <c r="AG36" i="26"/>
  <c r="AF36" i="26"/>
  <c r="AE36" i="26"/>
  <c r="AD36" i="26"/>
  <c r="AB36" i="26"/>
  <c r="AA36" i="26"/>
  <c r="Z36" i="26"/>
  <c r="V36" i="26"/>
  <c r="U36" i="26"/>
  <c r="AO36" i="26" s="1"/>
  <c r="R36" i="26"/>
  <c r="AL36" i="26" s="1"/>
  <c r="P36" i="26"/>
  <c r="AJ36" i="26" s="1"/>
  <c r="O36" i="26"/>
  <c r="AI36" i="26" s="1"/>
  <c r="F36" i="26"/>
  <c r="AH35" i="26"/>
  <c r="AG35" i="26"/>
  <c r="AF35" i="26"/>
  <c r="AE35" i="26"/>
  <c r="AD35" i="26"/>
  <c r="AB35" i="26"/>
  <c r="AA35" i="26"/>
  <c r="Z35" i="26"/>
  <c r="U35" i="26"/>
  <c r="AO35" i="26" s="1"/>
  <c r="T35" i="26"/>
  <c r="AN35" i="26" s="1"/>
  <c r="R35" i="26"/>
  <c r="AL35" i="26" s="1"/>
  <c r="P35" i="26"/>
  <c r="AJ35" i="26" s="1"/>
  <c r="O35" i="26"/>
  <c r="AI35" i="26" s="1"/>
  <c r="F35" i="26"/>
  <c r="AH34" i="26"/>
  <c r="AG34" i="26"/>
  <c r="AF34" i="26"/>
  <c r="AE34" i="26"/>
  <c r="AD34" i="26"/>
  <c r="AB34" i="26"/>
  <c r="AA34" i="26"/>
  <c r="Z34" i="26"/>
  <c r="U34" i="26"/>
  <c r="AO34" i="26" s="1"/>
  <c r="R34" i="26"/>
  <c r="AL34" i="26" s="1"/>
  <c r="P34" i="26"/>
  <c r="AJ34" i="26" s="1"/>
  <c r="O34" i="26"/>
  <c r="AI34" i="26" s="1"/>
  <c r="F34" i="26"/>
  <c r="AH33" i="26"/>
  <c r="AG33" i="26"/>
  <c r="AF33" i="26"/>
  <c r="AE33" i="26"/>
  <c r="AD33" i="26"/>
  <c r="AB33" i="26"/>
  <c r="AA33" i="26"/>
  <c r="Z33" i="26"/>
  <c r="U33" i="26"/>
  <c r="AO33" i="26" s="1"/>
  <c r="T33" i="26"/>
  <c r="AN33" i="26" s="1"/>
  <c r="R33" i="26"/>
  <c r="AL33" i="26" s="1"/>
  <c r="AL6" i="26" s="1"/>
  <c r="P33" i="26"/>
  <c r="O33" i="26"/>
  <c r="AI33" i="26" s="1"/>
  <c r="F33" i="26"/>
  <c r="AH32" i="26"/>
  <c r="AG32" i="26"/>
  <c r="AF32" i="26"/>
  <c r="AE32" i="26"/>
  <c r="AD32" i="26"/>
  <c r="AB32" i="26"/>
  <c r="AA32" i="26"/>
  <c r="Z32" i="26"/>
  <c r="U32" i="26"/>
  <c r="AO32" i="26" s="1"/>
  <c r="R32" i="26"/>
  <c r="AL32" i="26" s="1"/>
  <c r="P32" i="26"/>
  <c r="AJ32" i="26" s="1"/>
  <c r="O32" i="26"/>
  <c r="AI32" i="26" s="1"/>
  <c r="F32" i="26"/>
  <c r="AH31" i="26"/>
  <c r="AH5" i="26" s="1"/>
  <c r="AG31" i="26"/>
  <c r="AF31" i="26"/>
  <c r="AE31" i="26"/>
  <c r="AD31" i="26"/>
  <c r="AB31" i="26"/>
  <c r="AA31" i="26"/>
  <c r="Z31" i="26"/>
  <c r="U31" i="26"/>
  <c r="AO31" i="26" s="1"/>
  <c r="R31" i="26"/>
  <c r="AL31" i="26" s="1"/>
  <c r="P31" i="26"/>
  <c r="O31" i="26"/>
  <c r="AI31" i="26" s="1"/>
  <c r="F31" i="26"/>
  <c r="AH30" i="26"/>
  <c r="AG30" i="26"/>
  <c r="AF30" i="26"/>
  <c r="AE30" i="26"/>
  <c r="AD30" i="26"/>
  <c r="AB30" i="26"/>
  <c r="AA30" i="26"/>
  <c r="Z30" i="26"/>
  <c r="V30" i="26"/>
  <c r="U30" i="26"/>
  <c r="AO30" i="26" s="1"/>
  <c r="T30" i="26"/>
  <c r="AN30" i="26" s="1"/>
  <c r="R30" i="26"/>
  <c r="AL30" i="26" s="1"/>
  <c r="P30" i="26"/>
  <c r="AJ30" i="26" s="1"/>
  <c r="O30" i="26"/>
  <c r="AI30" i="26" s="1"/>
  <c r="F30" i="26"/>
  <c r="AH29" i="26"/>
  <c r="AG29" i="26"/>
  <c r="AF29" i="26"/>
  <c r="AE29" i="26"/>
  <c r="AD29" i="26"/>
  <c r="AB29" i="26"/>
  <c r="AA29" i="26"/>
  <c r="Z29" i="26"/>
  <c r="V29" i="26"/>
  <c r="U29" i="26"/>
  <c r="AO29" i="26" s="1"/>
  <c r="T29" i="26"/>
  <c r="AN29" i="26" s="1"/>
  <c r="R29" i="26"/>
  <c r="AL29" i="26" s="1"/>
  <c r="P29" i="26"/>
  <c r="AJ29" i="26" s="1"/>
  <c r="O29" i="26"/>
  <c r="AI29" i="26" s="1"/>
  <c r="F29" i="26"/>
  <c r="AH28" i="26"/>
  <c r="AG28" i="26"/>
  <c r="AF28" i="26"/>
  <c r="AE28" i="26"/>
  <c r="AD28" i="26"/>
  <c r="AB28" i="26"/>
  <c r="AA28" i="26"/>
  <c r="Z28" i="26"/>
  <c r="U28" i="26"/>
  <c r="AO28" i="26" s="1"/>
  <c r="R28" i="26"/>
  <c r="AL28" i="26" s="1"/>
  <c r="P28" i="26"/>
  <c r="AJ28" i="26" s="1"/>
  <c r="O28" i="26"/>
  <c r="AI28" i="26" s="1"/>
  <c r="F28" i="26"/>
  <c r="AH27" i="26"/>
  <c r="AG27" i="26"/>
  <c r="AF27" i="26"/>
  <c r="AE27" i="26"/>
  <c r="AD27" i="26"/>
  <c r="AB27" i="26"/>
  <c r="AA27" i="26"/>
  <c r="Z27" i="26"/>
  <c r="U27" i="26"/>
  <c r="AO27" i="26" s="1"/>
  <c r="T27" i="26"/>
  <c r="AN27" i="26" s="1"/>
  <c r="R27" i="26"/>
  <c r="AL27" i="26" s="1"/>
  <c r="P27" i="26"/>
  <c r="AJ27" i="26" s="1"/>
  <c r="O27" i="26"/>
  <c r="AI27" i="26" s="1"/>
  <c r="F27" i="26"/>
  <c r="I8" i="26" s="1"/>
  <c r="AH26" i="26"/>
  <c r="AG26" i="26"/>
  <c r="AF26" i="26"/>
  <c r="AE26" i="26"/>
  <c r="AD26" i="26"/>
  <c r="AB26" i="26"/>
  <c r="AA26" i="26"/>
  <c r="Z26" i="26"/>
  <c r="U26" i="26"/>
  <c r="AO26" i="26" s="1"/>
  <c r="R26" i="26"/>
  <c r="AL26" i="26" s="1"/>
  <c r="P26" i="26"/>
  <c r="AJ26" i="26" s="1"/>
  <c r="O26" i="26"/>
  <c r="AI26" i="26" s="1"/>
  <c r="F26" i="26"/>
  <c r="AH25" i="26"/>
  <c r="AG25" i="26"/>
  <c r="AF25" i="26"/>
  <c r="AE25" i="26"/>
  <c r="AD25" i="26"/>
  <c r="AB25" i="26"/>
  <c r="AA25" i="26"/>
  <c r="Z25" i="26"/>
  <c r="U25" i="26"/>
  <c r="AO25" i="26" s="1"/>
  <c r="T25" i="26"/>
  <c r="AN25" i="26" s="1"/>
  <c r="R25" i="26"/>
  <c r="AL25" i="26" s="1"/>
  <c r="P25" i="26"/>
  <c r="O25" i="26"/>
  <c r="AI25" i="26" s="1"/>
  <c r="F25" i="26"/>
  <c r="AH24" i="26"/>
  <c r="AG24" i="26"/>
  <c r="AF24" i="26"/>
  <c r="AE24" i="26"/>
  <c r="AD24" i="26"/>
  <c r="AB24" i="26"/>
  <c r="AA24" i="26"/>
  <c r="Z24" i="26"/>
  <c r="U24" i="26"/>
  <c r="AO24" i="26" s="1"/>
  <c r="R24" i="26"/>
  <c r="AL24" i="26" s="1"/>
  <c r="P24" i="26"/>
  <c r="AJ24" i="26" s="1"/>
  <c r="O24" i="26"/>
  <c r="AI24" i="26" s="1"/>
  <c r="F24" i="26"/>
  <c r="AH23" i="26"/>
  <c r="AG23" i="26"/>
  <c r="AF23" i="26"/>
  <c r="AE23" i="26"/>
  <c r="AD23" i="26"/>
  <c r="AD3" i="26" s="1"/>
  <c r="AB23" i="26"/>
  <c r="AA23" i="26"/>
  <c r="Z23" i="26"/>
  <c r="U23" i="26"/>
  <c r="AO23" i="26" s="1"/>
  <c r="R23" i="26"/>
  <c r="AL23" i="26" s="1"/>
  <c r="AL3" i="26" s="1"/>
  <c r="P23" i="26"/>
  <c r="O23" i="26"/>
  <c r="AI23" i="26" s="1"/>
  <c r="F23" i="26"/>
  <c r="AH22" i="26"/>
  <c r="AG22" i="26"/>
  <c r="AF22" i="26"/>
  <c r="AE22" i="26"/>
  <c r="AD22" i="26"/>
  <c r="AB22" i="26"/>
  <c r="AA22" i="26"/>
  <c r="Z22" i="26"/>
  <c r="V22" i="26"/>
  <c r="U22" i="26"/>
  <c r="AO22" i="26" s="1"/>
  <c r="T22" i="26"/>
  <c r="AN22" i="26" s="1"/>
  <c r="R22" i="26"/>
  <c r="AL22" i="26" s="1"/>
  <c r="P22" i="26"/>
  <c r="AJ22" i="26" s="1"/>
  <c r="O22" i="26"/>
  <c r="AI22" i="26" s="1"/>
  <c r="F22" i="26"/>
  <c r="AH21" i="26"/>
  <c r="AG21" i="26"/>
  <c r="AF21" i="26"/>
  <c r="AE21" i="26"/>
  <c r="AD21" i="26"/>
  <c r="AB21" i="26"/>
  <c r="AB2" i="26" s="1"/>
  <c r="AA21" i="26"/>
  <c r="Z21" i="26"/>
  <c r="Z2" i="26" s="1"/>
  <c r="U21" i="26"/>
  <c r="AO21" i="26" s="1"/>
  <c r="T21" i="26"/>
  <c r="AN21" i="26" s="1"/>
  <c r="R21" i="26"/>
  <c r="AL21" i="26" s="1"/>
  <c r="P21" i="26"/>
  <c r="AJ21" i="26" s="1"/>
  <c r="O21" i="26"/>
  <c r="AI21" i="26" s="1"/>
  <c r="F21" i="26"/>
  <c r="AH20" i="26"/>
  <c r="AH9" i="26" s="1"/>
  <c r="AG20" i="26"/>
  <c r="AF20" i="26"/>
  <c r="AE20" i="26"/>
  <c r="AD20" i="26"/>
  <c r="AB20" i="26"/>
  <c r="AA20" i="26"/>
  <c r="Z20" i="26"/>
  <c r="U20" i="26"/>
  <c r="AO20" i="26" s="1"/>
  <c r="R20" i="26"/>
  <c r="AL20" i="26" s="1"/>
  <c r="P20" i="26"/>
  <c r="AJ20" i="26" s="1"/>
  <c r="O20" i="26"/>
  <c r="AI20" i="26" s="1"/>
  <c r="F20" i="26"/>
  <c r="AH19" i="26"/>
  <c r="AG19" i="26"/>
  <c r="AF19" i="26"/>
  <c r="AF13" i="26" s="1"/>
  <c r="Q57" i="14" s="1"/>
  <c r="AE19" i="26"/>
  <c r="AD19" i="26"/>
  <c r="AB19" i="26"/>
  <c r="AA19" i="26"/>
  <c r="Z19" i="26"/>
  <c r="U19" i="26"/>
  <c r="AO19" i="26" s="1"/>
  <c r="T19" i="26"/>
  <c r="AN19" i="26" s="1"/>
  <c r="R19" i="26"/>
  <c r="AL19" i="26" s="1"/>
  <c r="P19" i="26"/>
  <c r="AJ19" i="26" s="1"/>
  <c r="O19" i="26"/>
  <c r="AI19" i="26" s="1"/>
  <c r="F19" i="26"/>
  <c r="AH18" i="26"/>
  <c r="AG18" i="26"/>
  <c r="AF18" i="26"/>
  <c r="AE18" i="26"/>
  <c r="AD18" i="26"/>
  <c r="AB18" i="26"/>
  <c r="AA18" i="26"/>
  <c r="Z18" i="26"/>
  <c r="U18" i="26"/>
  <c r="AO18" i="26" s="1"/>
  <c r="T18" i="26"/>
  <c r="AN18" i="26" s="1"/>
  <c r="R18" i="26"/>
  <c r="AL18" i="26" s="1"/>
  <c r="P18" i="26"/>
  <c r="O18" i="26"/>
  <c r="AI18" i="26" s="1"/>
  <c r="F18" i="26"/>
  <c r="AH17" i="26"/>
  <c r="AG17" i="26"/>
  <c r="AF17" i="26"/>
  <c r="AE17" i="26"/>
  <c r="AD17" i="26"/>
  <c r="AD4" i="26" s="1"/>
  <c r="AB17" i="26"/>
  <c r="AA17" i="26"/>
  <c r="Z17" i="26"/>
  <c r="U17" i="26"/>
  <c r="AO17" i="26" s="1"/>
  <c r="T17" i="26"/>
  <c r="AN17" i="26" s="1"/>
  <c r="R17" i="26"/>
  <c r="AL17" i="26" s="1"/>
  <c r="P17" i="26"/>
  <c r="O17" i="26"/>
  <c r="AI17" i="26" s="1"/>
  <c r="F17" i="26"/>
  <c r="AH16" i="26"/>
  <c r="AG16" i="26"/>
  <c r="AF16" i="26"/>
  <c r="AE16" i="26"/>
  <c r="AD16" i="26"/>
  <c r="AB16" i="26"/>
  <c r="AA16" i="26"/>
  <c r="Z16" i="26"/>
  <c r="U16" i="26"/>
  <c r="AO16" i="26" s="1"/>
  <c r="T16" i="26"/>
  <c r="AN16" i="26" s="1"/>
  <c r="R16" i="26"/>
  <c r="AL16" i="26" s="1"/>
  <c r="P16" i="26"/>
  <c r="AJ16" i="26" s="1"/>
  <c r="O16" i="26"/>
  <c r="AI16" i="26" s="1"/>
  <c r="F16" i="26"/>
  <c r="AH15" i="26"/>
  <c r="AG15" i="26"/>
  <c r="AF15" i="26"/>
  <c r="AE15" i="26"/>
  <c r="AD15" i="26"/>
  <c r="AD2" i="26" s="1"/>
  <c r="AB15" i="26"/>
  <c r="AA15" i="26"/>
  <c r="Z15" i="26"/>
  <c r="U15" i="26"/>
  <c r="AO15" i="26" s="1"/>
  <c r="R15" i="26"/>
  <c r="AL15" i="26" s="1"/>
  <c r="P15" i="26"/>
  <c r="AJ15" i="26" s="1"/>
  <c r="O15" i="26"/>
  <c r="AI15" i="26" s="1"/>
  <c r="F15" i="26"/>
  <c r="AH14" i="26"/>
  <c r="AG14" i="26"/>
  <c r="AF14" i="26"/>
  <c r="AE14" i="26"/>
  <c r="AD14" i="26"/>
  <c r="AB14" i="26"/>
  <c r="AA14" i="26"/>
  <c r="Z14" i="26"/>
  <c r="V14" i="26"/>
  <c r="U14" i="26"/>
  <c r="AO14" i="26" s="1"/>
  <c r="R14" i="26"/>
  <c r="P14" i="26"/>
  <c r="AJ14" i="26" s="1"/>
  <c r="O14" i="26"/>
  <c r="AI14" i="26" s="1"/>
  <c r="F14" i="26"/>
  <c r="O13" i="26"/>
  <c r="P1" i="26" s="1"/>
  <c r="L13" i="26"/>
  <c r="K13" i="26"/>
  <c r="J13" i="26"/>
  <c r="I13" i="26"/>
  <c r="H13" i="26"/>
  <c r="E13" i="26"/>
  <c r="K1" i="26" s="1"/>
  <c r="Z9" i="26"/>
  <c r="N9" i="26"/>
  <c r="J9" i="26"/>
  <c r="G9" i="26"/>
  <c r="H9" i="26" s="1"/>
  <c r="F9" i="26"/>
  <c r="B9" i="26"/>
  <c r="N8" i="26"/>
  <c r="J8" i="26"/>
  <c r="G8" i="26"/>
  <c r="H8" i="26" s="1"/>
  <c r="F8" i="26"/>
  <c r="B8" i="26"/>
  <c r="Z7" i="26"/>
  <c r="M7" i="26"/>
  <c r="K7" i="26"/>
  <c r="J7" i="26"/>
  <c r="G7" i="26"/>
  <c r="H7" i="26" s="1"/>
  <c r="B7" i="26"/>
  <c r="O7" i="26" s="1"/>
  <c r="AG6" i="26"/>
  <c r="AF6" i="26"/>
  <c r="AE6" i="26"/>
  <c r="Z6" i="26"/>
  <c r="J6" i="26"/>
  <c r="G6" i="26"/>
  <c r="H6" i="26" s="1"/>
  <c r="B6" i="26"/>
  <c r="Q6" i="26" s="1"/>
  <c r="J5" i="26"/>
  <c r="B5" i="26"/>
  <c r="Z4" i="26"/>
  <c r="P4" i="26"/>
  <c r="O4" i="26"/>
  <c r="N4" i="26"/>
  <c r="M4" i="26"/>
  <c r="K4" i="26"/>
  <c r="J4" i="26"/>
  <c r="G4" i="26"/>
  <c r="H4" i="26" s="1"/>
  <c r="F4" i="26"/>
  <c r="B4" i="26"/>
  <c r="AF3" i="26"/>
  <c r="AE3" i="26"/>
  <c r="AB3" i="26"/>
  <c r="Z3" i="26"/>
  <c r="O3" i="26"/>
  <c r="M3" i="26"/>
  <c r="K3" i="26"/>
  <c r="J3" i="26"/>
  <c r="I3" i="26"/>
  <c r="B3" i="26"/>
  <c r="J2" i="26"/>
  <c r="B2" i="26"/>
  <c r="O1" i="26"/>
  <c r="N1" i="26"/>
  <c r="M1" i="26"/>
  <c r="L1" i="26"/>
  <c r="W58" i="14"/>
  <c r="U58" i="14"/>
  <c r="T58" i="14"/>
  <c r="J58" i="14"/>
  <c r="I58" i="14"/>
  <c r="H58" i="14"/>
  <c r="G58" i="14"/>
  <c r="AH92" i="25"/>
  <c r="AG92" i="25"/>
  <c r="AF92" i="25"/>
  <c r="AE92" i="25"/>
  <c r="AD92" i="25"/>
  <c r="AB92" i="25"/>
  <c r="AA92" i="25"/>
  <c r="Z92" i="25"/>
  <c r="U92" i="25"/>
  <c r="AO92" i="25" s="1"/>
  <c r="R92" i="25"/>
  <c r="P92" i="25"/>
  <c r="AJ92" i="25" s="1"/>
  <c r="O92" i="25"/>
  <c r="AI92" i="25" s="1"/>
  <c r="F92" i="25"/>
  <c r="AH91" i="25"/>
  <c r="AG91" i="25"/>
  <c r="AF91" i="25"/>
  <c r="AE91" i="25"/>
  <c r="AD91" i="25"/>
  <c r="AB91" i="25"/>
  <c r="AA91" i="25"/>
  <c r="Z91" i="25"/>
  <c r="U91" i="25"/>
  <c r="AO91" i="25" s="1"/>
  <c r="R91" i="25"/>
  <c r="P91" i="25"/>
  <c r="AJ91" i="25" s="1"/>
  <c r="O91" i="25"/>
  <c r="AI91" i="25" s="1"/>
  <c r="F91" i="25"/>
  <c r="AH90" i="25"/>
  <c r="AG90" i="25"/>
  <c r="AF90" i="25"/>
  <c r="AE90" i="25"/>
  <c r="AD90" i="25"/>
  <c r="AB90" i="25"/>
  <c r="AA90" i="25"/>
  <c r="Z90" i="25"/>
  <c r="U90" i="25"/>
  <c r="AO90" i="25" s="1"/>
  <c r="R90" i="25"/>
  <c r="AL90" i="25" s="1"/>
  <c r="P90" i="25"/>
  <c r="AJ90" i="25" s="1"/>
  <c r="O90" i="25"/>
  <c r="AI90" i="25" s="1"/>
  <c r="F90" i="25"/>
  <c r="AH89" i="25"/>
  <c r="AG89" i="25"/>
  <c r="AF89" i="25"/>
  <c r="AE89" i="25"/>
  <c r="AD89" i="25"/>
  <c r="AB89" i="25"/>
  <c r="AA89" i="25"/>
  <c r="Z89" i="25"/>
  <c r="V89" i="25"/>
  <c r="U89" i="25"/>
  <c r="AO89" i="25" s="1"/>
  <c r="T89" i="25"/>
  <c r="AN89" i="25" s="1"/>
  <c r="R89" i="25"/>
  <c r="AL89" i="25" s="1"/>
  <c r="Q89" i="25"/>
  <c r="AK89" i="25" s="1"/>
  <c r="P89" i="25"/>
  <c r="AJ89" i="25" s="1"/>
  <c r="O89" i="25"/>
  <c r="AI89" i="25" s="1"/>
  <c r="F89" i="25"/>
  <c r="AH88" i="25"/>
  <c r="AG88" i="25"/>
  <c r="AF88" i="25"/>
  <c r="AE88" i="25"/>
  <c r="AD88" i="25"/>
  <c r="AB88" i="25"/>
  <c r="AA88" i="25"/>
  <c r="Z88" i="25"/>
  <c r="U88" i="25"/>
  <c r="AO88" i="25" s="1"/>
  <c r="R88" i="25"/>
  <c r="P88" i="25"/>
  <c r="AJ88" i="25" s="1"/>
  <c r="O88" i="25"/>
  <c r="AI88" i="25" s="1"/>
  <c r="F88" i="25"/>
  <c r="AH87" i="25"/>
  <c r="AG87" i="25"/>
  <c r="AF87" i="25"/>
  <c r="AE87" i="25"/>
  <c r="AD87" i="25"/>
  <c r="AB87" i="25"/>
  <c r="AA87" i="25"/>
  <c r="Z87" i="25"/>
  <c r="U87" i="25"/>
  <c r="AO87" i="25" s="1"/>
  <c r="R87" i="25"/>
  <c r="AL87" i="25" s="1"/>
  <c r="P87" i="25"/>
  <c r="AJ87" i="25" s="1"/>
  <c r="O87" i="25"/>
  <c r="AI87" i="25" s="1"/>
  <c r="F87" i="25"/>
  <c r="AH86" i="25"/>
  <c r="AG86" i="25"/>
  <c r="AF86" i="25"/>
  <c r="AE86" i="25"/>
  <c r="AD86" i="25"/>
  <c r="AB86" i="25"/>
  <c r="AA86" i="25"/>
  <c r="Z86" i="25"/>
  <c r="U86" i="25"/>
  <c r="AO86" i="25" s="1"/>
  <c r="R86" i="25"/>
  <c r="AL86" i="25" s="1"/>
  <c r="P86" i="25"/>
  <c r="AJ86" i="25" s="1"/>
  <c r="O86" i="25"/>
  <c r="AI86" i="25" s="1"/>
  <c r="F86" i="25"/>
  <c r="AH85" i="25"/>
  <c r="AG85" i="25"/>
  <c r="AF85" i="25"/>
  <c r="AE85" i="25"/>
  <c r="AD85" i="25"/>
  <c r="AB85" i="25"/>
  <c r="AA85" i="25"/>
  <c r="Z85" i="25"/>
  <c r="U85" i="25"/>
  <c r="AO85" i="25" s="1"/>
  <c r="R85" i="25"/>
  <c r="P85" i="25"/>
  <c r="AJ85" i="25" s="1"/>
  <c r="O85" i="25"/>
  <c r="AI85" i="25" s="1"/>
  <c r="F85" i="25"/>
  <c r="AH84" i="25"/>
  <c r="AG84" i="25"/>
  <c r="AF84" i="25"/>
  <c r="AE84" i="25"/>
  <c r="AD84" i="25"/>
  <c r="AB84" i="25"/>
  <c r="AA84" i="25"/>
  <c r="Z84" i="25"/>
  <c r="U84" i="25"/>
  <c r="AO84" i="25" s="1"/>
  <c r="R84" i="25"/>
  <c r="AL84" i="25" s="1"/>
  <c r="P84" i="25"/>
  <c r="O84" i="25"/>
  <c r="AI84" i="25" s="1"/>
  <c r="F84" i="25"/>
  <c r="AH83" i="25"/>
  <c r="AG83" i="25"/>
  <c r="AF83" i="25"/>
  <c r="AE83" i="25"/>
  <c r="AD83" i="25"/>
  <c r="AB83" i="25"/>
  <c r="AA83" i="25"/>
  <c r="Z83" i="25"/>
  <c r="U83" i="25"/>
  <c r="AO83" i="25" s="1"/>
  <c r="T83" i="25"/>
  <c r="AN83" i="25" s="1"/>
  <c r="R83" i="25"/>
  <c r="AL83" i="25" s="1"/>
  <c r="P83" i="25"/>
  <c r="O83" i="25"/>
  <c r="AI83" i="25" s="1"/>
  <c r="F83" i="25"/>
  <c r="AH82" i="25"/>
  <c r="AG82" i="25"/>
  <c r="AF82" i="25"/>
  <c r="AE82" i="25"/>
  <c r="AD82" i="25"/>
  <c r="AB82" i="25"/>
  <c r="AA82" i="25"/>
  <c r="Z82" i="25"/>
  <c r="U82" i="25"/>
  <c r="AO82" i="25" s="1"/>
  <c r="T82" i="25"/>
  <c r="AN82" i="25" s="1"/>
  <c r="R82" i="25"/>
  <c r="AL82" i="25" s="1"/>
  <c r="P82" i="25"/>
  <c r="O82" i="25"/>
  <c r="AI82" i="25" s="1"/>
  <c r="F82" i="25"/>
  <c r="AH81" i="25"/>
  <c r="AG81" i="25"/>
  <c r="AF81" i="25"/>
  <c r="AE81" i="25"/>
  <c r="AD81" i="25"/>
  <c r="AB81" i="25"/>
  <c r="AA81" i="25"/>
  <c r="Z81" i="25"/>
  <c r="U81" i="25"/>
  <c r="AO81" i="25" s="1"/>
  <c r="R81" i="25"/>
  <c r="AL81" i="25" s="1"/>
  <c r="P81" i="25"/>
  <c r="O81" i="25"/>
  <c r="AI81" i="25" s="1"/>
  <c r="F81" i="25"/>
  <c r="AH80" i="25"/>
  <c r="AG80" i="25"/>
  <c r="AF80" i="25"/>
  <c r="AE80" i="25"/>
  <c r="AD80" i="25"/>
  <c r="AB80" i="25"/>
  <c r="AA80" i="25"/>
  <c r="Z80" i="25"/>
  <c r="U80" i="25"/>
  <c r="AO80" i="25" s="1"/>
  <c r="R80" i="25"/>
  <c r="AL80" i="25" s="1"/>
  <c r="P80" i="25"/>
  <c r="O80" i="25"/>
  <c r="AI80" i="25" s="1"/>
  <c r="F80" i="25"/>
  <c r="AH79" i="25"/>
  <c r="AG79" i="25"/>
  <c r="AF79" i="25"/>
  <c r="AE79" i="25"/>
  <c r="AD79" i="25"/>
  <c r="AB79" i="25"/>
  <c r="AA79" i="25"/>
  <c r="Z79" i="25"/>
  <c r="U79" i="25"/>
  <c r="AO79" i="25" s="1"/>
  <c r="R79" i="25"/>
  <c r="AL79" i="25" s="1"/>
  <c r="P79" i="25"/>
  <c r="O79" i="25"/>
  <c r="AI79" i="25" s="1"/>
  <c r="F79" i="25"/>
  <c r="AL78" i="25"/>
  <c r="AH78" i="25"/>
  <c r="AG78" i="25"/>
  <c r="AF78" i="25"/>
  <c r="AE78" i="25"/>
  <c r="AD78" i="25"/>
  <c r="AB78" i="25"/>
  <c r="AA78" i="25"/>
  <c r="Z78" i="25"/>
  <c r="U78" i="25"/>
  <c r="AO78" i="25" s="1"/>
  <c r="T78" i="25"/>
  <c r="AN78" i="25" s="1"/>
  <c r="R78" i="25"/>
  <c r="P78" i="25"/>
  <c r="O78" i="25"/>
  <c r="AI78" i="25" s="1"/>
  <c r="F78" i="25"/>
  <c r="AH77" i="25"/>
  <c r="AG77" i="25"/>
  <c r="AF77" i="25"/>
  <c r="AE77" i="25"/>
  <c r="AD77" i="25"/>
  <c r="AB77" i="25"/>
  <c r="AA77" i="25"/>
  <c r="Z77" i="25"/>
  <c r="U77" i="25"/>
  <c r="AO77" i="25" s="1"/>
  <c r="T77" i="25"/>
  <c r="AN77" i="25" s="1"/>
  <c r="R77" i="25"/>
  <c r="AL77" i="25" s="1"/>
  <c r="P77" i="25"/>
  <c r="O77" i="25"/>
  <c r="AI77" i="25" s="1"/>
  <c r="F77" i="25"/>
  <c r="AL76" i="25"/>
  <c r="AH76" i="25"/>
  <c r="AG76" i="25"/>
  <c r="AF76" i="25"/>
  <c r="AE76" i="25"/>
  <c r="AD76" i="25"/>
  <c r="AB76" i="25"/>
  <c r="AA76" i="25"/>
  <c r="Z76" i="25"/>
  <c r="U76" i="25"/>
  <c r="AO76" i="25" s="1"/>
  <c r="R76" i="25"/>
  <c r="P76" i="25"/>
  <c r="O76" i="25"/>
  <c r="AI76" i="25" s="1"/>
  <c r="F76" i="25"/>
  <c r="AH75" i="25"/>
  <c r="AG75" i="25"/>
  <c r="AF75" i="25"/>
  <c r="AE75" i="25"/>
  <c r="AD75" i="25"/>
  <c r="AB75" i="25"/>
  <c r="AA75" i="25"/>
  <c r="Z75" i="25"/>
  <c r="U75" i="25"/>
  <c r="AO75" i="25" s="1"/>
  <c r="R75" i="25"/>
  <c r="AL75" i="25" s="1"/>
  <c r="P75" i="25"/>
  <c r="O75" i="25"/>
  <c r="AI75" i="25" s="1"/>
  <c r="F75" i="25"/>
  <c r="AH74" i="25"/>
  <c r="AG74" i="25"/>
  <c r="AF74" i="25"/>
  <c r="AE74" i="25"/>
  <c r="AD74" i="25"/>
  <c r="AB74" i="25"/>
  <c r="AA74" i="25"/>
  <c r="Z74" i="25"/>
  <c r="U74" i="25"/>
  <c r="AO74" i="25" s="1"/>
  <c r="R74" i="25"/>
  <c r="AL74" i="25" s="1"/>
  <c r="P74" i="25"/>
  <c r="O74" i="25"/>
  <c r="AI74" i="25" s="1"/>
  <c r="F74" i="25"/>
  <c r="AH73" i="25"/>
  <c r="AG73" i="25"/>
  <c r="AF73" i="25"/>
  <c r="AE73" i="25"/>
  <c r="AD73" i="25"/>
  <c r="AB73" i="25"/>
  <c r="AA73" i="25"/>
  <c r="Z73" i="25"/>
  <c r="U73" i="25"/>
  <c r="AO73" i="25" s="1"/>
  <c r="R73" i="25"/>
  <c r="AL73" i="25" s="1"/>
  <c r="Q73" i="25"/>
  <c r="AK73" i="25" s="1"/>
  <c r="P73" i="25"/>
  <c r="O73" i="25"/>
  <c r="AI73" i="25" s="1"/>
  <c r="F73" i="25"/>
  <c r="AH72" i="25"/>
  <c r="AG72" i="25"/>
  <c r="AF72" i="25"/>
  <c r="AE72" i="25"/>
  <c r="AD72" i="25"/>
  <c r="AB72" i="25"/>
  <c r="AA72" i="25"/>
  <c r="Z72" i="25"/>
  <c r="U72" i="25"/>
  <c r="AO72" i="25" s="1"/>
  <c r="R72" i="25"/>
  <c r="AL72" i="25" s="1"/>
  <c r="P72" i="25"/>
  <c r="O72" i="25"/>
  <c r="AI72" i="25" s="1"/>
  <c r="F72" i="25"/>
  <c r="AH71" i="25"/>
  <c r="AG71" i="25"/>
  <c r="AF71" i="25"/>
  <c r="AE71" i="25"/>
  <c r="AD71" i="25"/>
  <c r="AB71" i="25"/>
  <c r="AA71" i="25"/>
  <c r="Z71" i="25"/>
  <c r="U71" i="25"/>
  <c r="AO71" i="25" s="1"/>
  <c r="R71" i="25"/>
  <c r="AL71" i="25" s="1"/>
  <c r="P71" i="25"/>
  <c r="O71" i="25"/>
  <c r="AI71" i="25" s="1"/>
  <c r="F71" i="25"/>
  <c r="AH70" i="25"/>
  <c r="AG70" i="25"/>
  <c r="AF70" i="25"/>
  <c r="AE70" i="25"/>
  <c r="AD70" i="25"/>
  <c r="AB70" i="25"/>
  <c r="AA70" i="25"/>
  <c r="Z70" i="25"/>
  <c r="U70" i="25"/>
  <c r="AO70" i="25" s="1"/>
  <c r="R70" i="25"/>
  <c r="AL70" i="25" s="1"/>
  <c r="P70" i="25"/>
  <c r="O70" i="25"/>
  <c r="AI70" i="25" s="1"/>
  <c r="F70" i="25"/>
  <c r="AH69" i="25"/>
  <c r="AG69" i="25"/>
  <c r="AF69" i="25"/>
  <c r="AE69" i="25"/>
  <c r="AD69" i="25"/>
  <c r="AB69" i="25"/>
  <c r="AA69" i="25"/>
  <c r="Z69" i="25"/>
  <c r="U69" i="25"/>
  <c r="AO69" i="25" s="1"/>
  <c r="R69" i="25"/>
  <c r="AL69" i="25" s="1"/>
  <c r="Q69" i="25"/>
  <c r="AK69" i="25" s="1"/>
  <c r="P69" i="25"/>
  <c r="O69" i="25"/>
  <c r="AI69" i="25" s="1"/>
  <c r="F69" i="25"/>
  <c r="AH68" i="25"/>
  <c r="AG68" i="25"/>
  <c r="AF68" i="25"/>
  <c r="AE68" i="25"/>
  <c r="AD68" i="25"/>
  <c r="AB68" i="25"/>
  <c r="AA68" i="25"/>
  <c r="Z68" i="25"/>
  <c r="U68" i="25"/>
  <c r="AO68" i="25" s="1"/>
  <c r="R68" i="25"/>
  <c r="AL68" i="25" s="1"/>
  <c r="P68" i="25"/>
  <c r="O68" i="25"/>
  <c r="AI68" i="25" s="1"/>
  <c r="F68" i="25"/>
  <c r="AH67" i="25"/>
  <c r="AG67" i="25"/>
  <c r="AF67" i="25"/>
  <c r="AE67" i="25"/>
  <c r="AD67" i="25"/>
  <c r="AB67" i="25"/>
  <c r="AA67" i="25"/>
  <c r="Z67" i="25"/>
  <c r="U67" i="25"/>
  <c r="AO67" i="25" s="1"/>
  <c r="R67" i="25"/>
  <c r="P67" i="25"/>
  <c r="O67" i="25"/>
  <c r="AI67" i="25" s="1"/>
  <c r="F67" i="25"/>
  <c r="AH66" i="25"/>
  <c r="AG66" i="25"/>
  <c r="AF66" i="25"/>
  <c r="AE66" i="25"/>
  <c r="AD66" i="25"/>
  <c r="AB66" i="25"/>
  <c r="AA66" i="25"/>
  <c r="Z66" i="25"/>
  <c r="U66" i="25"/>
  <c r="AO66" i="25" s="1"/>
  <c r="R66" i="25"/>
  <c r="AL66" i="25" s="1"/>
  <c r="P66" i="25"/>
  <c r="O66" i="25"/>
  <c r="AI66" i="25" s="1"/>
  <c r="F66" i="25"/>
  <c r="AH65" i="25"/>
  <c r="AG65" i="25"/>
  <c r="AF65" i="25"/>
  <c r="AE65" i="25"/>
  <c r="AD65" i="25"/>
  <c r="AB65" i="25"/>
  <c r="AA65" i="25"/>
  <c r="Z65" i="25"/>
  <c r="U65" i="25"/>
  <c r="AO65" i="25" s="1"/>
  <c r="R65" i="25"/>
  <c r="AL65" i="25" s="1"/>
  <c r="P65" i="25"/>
  <c r="O65" i="25"/>
  <c r="AI65" i="25" s="1"/>
  <c r="F65" i="25"/>
  <c r="AH64" i="25"/>
  <c r="AG64" i="25"/>
  <c r="AF64" i="25"/>
  <c r="AE64" i="25"/>
  <c r="AD64" i="25"/>
  <c r="AB64" i="25"/>
  <c r="AA64" i="25"/>
  <c r="Z64" i="25"/>
  <c r="U64" i="25"/>
  <c r="AO64" i="25" s="1"/>
  <c r="R64" i="25"/>
  <c r="AL64" i="25" s="1"/>
  <c r="P64" i="25"/>
  <c r="O64" i="25"/>
  <c r="AI64" i="25" s="1"/>
  <c r="F64" i="25"/>
  <c r="AH63" i="25"/>
  <c r="AG63" i="25"/>
  <c r="AF63" i="25"/>
  <c r="AE63" i="25"/>
  <c r="AD63" i="25"/>
  <c r="AB63" i="25"/>
  <c r="AA63" i="25"/>
  <c r="Z63" i="25"/>
  <c r="U63" i="25"/>
  <c r="AO63" i="25" s="1"/>
  <c r="R63" i="25"/>
  <c r="AL63" i="25" s="1"/>
  <c r="P63" i="25"/>
  <c r="O63" i="25"/>
  <c r="AI63" i="25" s="1"/>
  <c r="F63" i="25"/>
  <c r="AH62" i="25"/>
  <c r="AG62" i="25"/>
  <c r="AF62" i="25"/>
  <c r="AE62" i="25"/>
  <c r="AD62" i="25"/>
  <c r="AB62" i="25"/>
  <c r="AA62" i="25"/>
  <c r="Z62" i="25"/>
  <c r="U62" i="25"/>
  <c r="AO62" i="25" s="1"/>
  <c r="R62" i="25"/>
  <c r="AL62" i="25" s="1"/>
  <c r="P62" i="25"/>
  <c r="O62" i="25"/>
  <c r="AI62" i="25" s="1"/>
  <c r="F62" i="25"/>
  <c r="AH61" i="25"/>
  <c r="AG61" i="25"/>
  <c r="AF61" i="25"/>
  <c r="AE61" i="25"/>
  <c r="AD61" i="25"/>
  <c r="AB61" i="25"/>
  <c r="AA61" i="25"/>
  <c r="Z61" i="25"/>
  <c r="U61" i="25"/>
  <c r="AO61" i="25" s="1"/>
  <c r="R61" i="25"/>
  <c r="AL61" i="25" s="1"/>
  <c r="P61" i="25"/>
  <c r="O61" i="25"/>
  <c r="AI61" i="25" s="1"/>
  <c r="F61" i="25"/>
  <c r="AH60" i="25"/>
  <c r="AG60" i="25"/>
  <c r="AF60" i="25"/>
  <c r="AE60" i="25"/>
  <c r="AD60" i="25"/>
  <c r="AB60" i="25"/>
  <c r="AA60" i="25"/>
  <c r="Z60" i="25"/>
  <c r="U60" i="25"/>
  <c r="AO60" i="25" s="1"/>
  <c r="T60" i="25"/>
  <c r="AN60" i="25" s="1"/>
  <c r="R60" i="25"/>
  <c r="AL60" i="25" s="1"/>
  <c r="Q60" i="25"/>
  <c r="AK60" i="25" s="1"/>
  <c r="P60" i="25"/>
  <c r="O60" i="25"/>
  <c r="AI60" i="25" s="1"/>
  <c r="F60" i="25"/>
  <c r="AH59" i="25"/>
  <c r="AG59" i="25"/>
  <c r="AF59" i="25"/>
  <c r="AE59" i="25"/>
  <c r="AD59" i="25"/>
  <c r="AB59" i="25"/>
  <c r="AA59" i="25"/>
  <c r="Z59" i="25"/>
  <c r="U59" i="25"/>
  <c r="AO59" i="25" s="1"/>
  <c r="R59" i="25"/>
  <c r="AL59" i="25" s="1"/>
  <c r="P59" i="25"/>
  <c r="O59" i="25"/>
  <c r="AI59" i="25" s="1"/>
  <c r="F59" i="25"/>
  <c r="AH58" i="25"/>
  <c r="AG58" i="25"/>
  <c r="AF58" i="25"/>
  <c r="AE58" i="25"/>
  <c r="AD58" i="25"/>
  <c r="AB58" i="25"/>
  <c r="AA58" i="25"/>
  <c r="Z58" i="25"/>
  <c r="U58" i="25"/>
  <c r="AO58" i="25" s="1"/>
  <c r="R58" i="25"/>
  <c r="AL58" i="25" s="1"/>
  <c r="P58" i="25"/>
  <c r="O58" i="25"/>
  <c r="AI58" i="25" s="1"/>
  <c r="F58" i="25"/>
  <c r="AH57" i="25"/>
  <c r="AG57" i="25"/>
  <c r="AF57" i="25"/>
  <c r="AE57" i="25"/>
  <c r="AD57" i="25"/>
  <c r="AB57" i="25"/>
  <c r="AA57" i="25"/>
  <c r="Z57" i="25"/>
  <c r="U57" i="25"/>
  <c r="AO57" i="25" s="1"/>
  <c r="R57" i="25"/>
  <c r="AL57" i="25" s="1"/>
  <c r="P57" i="25"/>
  <c r="O57" i="25"/>
  <c r="AI57" i="25" s="1"/>
  <c r="F57" i="25"/>
  <c r="AL56" i="25"/>
  <c r="AH56" i="25"/>
  <c r="AG56" i="25"/>
  <c r="AF56" i="25"/>
  <c r="AE56" i="25"/>
  <c r="AD56" i="25"/>
  <c r="AB56" i="25"/>
  <c r="AA56" i="25"/>
  <c r="Z56" i="25"/>
  <c r="U56" i="25"/>
  <c r="AO56" i="25" s="1"/>
  <c r="R56" i="25"/>
  <c r="P56" i="25"/>
  <c r="O56" i="25"/>
  <c r="AI56" i="25" s="1"/>
  <c r="F56" i="25"/>
  <c r="AH55" i="25"/>
  <c r="AG55" i="25"/>
  <c r="AF55" i="25"/>
  <c r="AE55" i="25"/>
  <c r="AD55" i="25"/>
  <c r="AB55" i="25"/>
  <c r="AA55" i="25"/>
  <c r="Z55" i="25"/>
  <c r="U55" i="25"/>
  <c r="AO55" i="25" s="1"/>
  <c r="R55" i="25"/>
  <c r="AL55" i="25" s="1"/>
  <c r="P55" i="25"/>
  <c r="O55" i="25"/>
  <c r="AI55" i="25" s="1"/>
  <c r="F55" i="25"/>
  <c r="AL54" i="25"/>
  <c r="AH54" i="25"/>
  <c r="AG54" i="25"/>
  <c r="AF54" i="25"/>
  <c r="AE54" i="25"/>
  <c r="AD54" i="25"/>
  <c r="AB54" i="25"/>
  <c r="AA54" i="25"/>
  <c r="Z54" i="25"/>
  <c r="U54" i="25"/>
  <c r="AO54" i="25" s="1"/>
  <c r="R54" i="25"/>
  <c r="P54" i="25"/>
  <c r="O54" i="25"/>
  <c r="AI54" i="25" s="1"/>
  <c r="F54" i="25"/>
  <c r="AH53" i="25"/>
  <c r="AG53" i="25"/>
  <c r="AF53" i="25"/>
  <c r="AE53" i="25"/>
  <c r="AD53" i="25"/>
  <c r="AB53" i="25"/>
  <c r="AA53" i="25"/>
  <c r="Z53" i="25"/>
  <c r="U53" i="25"/>
  <c r="AO53" i="25" s="1"/>
  <c r="T53" i="25"/>
  <c r="AN53" i="25" s="1"/>
  <c r="R53" i="25"/>
  <c r="AL53" i="25" s="1"/>
  <c r="P53" i="25"/>
  <c r="O53" i="25"/>
  <c r="AI53" i="25" s="1"/>
  <c r="F53" i="25"/>
  <c r="AL52" i="25"/>
  <c r="AH52" i="25"/>
  <c r="AG52" i="25"/>
  <c r="AF52" i="25"/>
  <c r="AE52" i="25"/>
  <c r="AD52" i="25"/>
  <c r="AB52" i="25"/>
  <c r="AA52" i="25"/>
  <c r="Z52" i="25"/>
  <c r="U52" i="25"/>
  <c r="AO52" i="25" s="1"/>
  <c r="R52" i="25"/>
  <c r="P52" i="25"/>
  <c r="O52" i="25"/>
  <c r="AI52" i="25" s="1"/>
  <c r="F52" i="25"/>
  <c r="AH51" i="25"/>
  <c r="AG51" i="25"/>
  <c r="AF51" i="25"/>
  <c r="AE51" i="25"/>
  <c r="AD51" i="25"/>
  <c r="AB51" i="25"/>
  <c r="AA51" i="25"/>
  <c r="Z51" i="25"/>
  <c r="U51" i="25"/>
  <c r="AO51" i="25" s="1"/>
  <c r="R51" i="25"/>
  <c r="AL51" i="25" s="1"/>
  <c r="P51" i="25"/>
  <c r="O51" i="25"/>
  <c r="AI51" i="25" s="1"/>
  <c r="F51" i="25"/>
  <c r="AH50" i="25"/>
  <c r="AG50" i="25"/>
  <c r="AF50" i="25"/>
  <c r="AE50" i="25"/>
  <c r="AD50" i="25"/>
  <c r="AB50" i="25"/>
  <c r="AA50" i="25"/>
  <c r="Z50" i="25"/>
  <c r="U50" i="25"/>
  <c r="AO50" i="25" s="1"/>
  <c r="R50" i="25"/>
  <c r="AL50" i="25" s="1"/>
  <c r="P50" i="25"/>
  <c r="AJ50" i="25" s="1"/>
  <c r="O50" i="25"/>
  <c r="AI50" i="25" s="1"/>
  <c r="F50" i="25"/>
  <c r="AH49" i="25"/>
  <c r="AG49" i="25"/>
  <c r="AF49" i="25"/>
  <c r="AE49" i="25"/>
  <c r="AD49" i="25"/>
  <c r="AB49" i="25"/>
  <c r="AA49" i="25"/>
  <c r="Z49" i="25"/>
  <c r="U49" i="25"/>
  <c r="AO49" i="25" s="1"/>
  <c r="R49" i="25"/>
  <c r="AL49" i="25" s="1"/>
  <c r="P49" i="25"/>
  <c r="AJ49" i="25" s="1"/>
  <c r="O49" i="25"/>
  <c r="Q49" i="25" s="1"/>
  <c r="AK49" i="25" s="1"/>
  <c r="F49" i="25"/>
  <c r="AH48" i="25"/>
  <c r="AG48" i="25"/>
  <c r="AF48" i="25"/>
  <c r="AE48" i="25"/>
  <c r="AD48" i="25"/>
  <c r="AB48" i="25"/>
  <c r="AA48" i="25"/>
  <c r="Z48" i="25"/>
  <c r="U48" i="25"/>
  <c r="AO48" i="25" s="1"/>
  <c r="R48" i="25"/>
  <c r="AL48" i="25" s="1"/>
  <c r="P48" i="25"/>
  <c r="AJ48" i="25" s="1"/>
  <c r="O48" i="25"/>
  <c r="Q48" i="25" s="1"/>
  <c r="AK48" i="25" s="1"/>
  <c r="F48" i="25"/>
  <c r="AH47" i="25"/>
  <c r="AG47" i="25"/>
  <c r="AF47" i="25"/>
  <c r="AE47" i="25"/>
  <c r="AD47" i="25"/>
  <c r="AB47" i="25"/>
  <c r="AA47" i="25"/>
  <c r="Z47" i="25"/>
  <c r="U47" i="25"/>
  <c r="AO47" i="25" s="1"/>
  <c r="R47" i="25"/>
  <c r="AL47" i="25" s="1"/>
  <c r="P47" i="25"/>
  <c r="AJ47" i="25" s="1"/>
  <c r="O47" i="25"/>
  <c r="Q47" i="25" s="1"/>
  <c r="AK47" i="25" s="1"/>
  <c r="F47" i="25"/>
  <c r="AH46" i="25"/>
  <c r="AG46" i="25"/>
  <c r="AF46" i="25"/>
  <c r="AE46" i="25"/>
  <c r="AD46" i="25"/>
  <c r="AB46" i="25"/>
  <c r="AA46" i="25"/>
  <c r="Z46" i="25"/>
  <c r="U46" i="25"/>
  <c r="AO46" i="25" s="1"/>
  <c r="R46" i="25"/>
  <c r="AL46" i="25" s="1"/>
  <c r="P46" i="25"/>
  <c r="AJ46" i="25" s="1"/>
  <c r="O46" i="25"/>
  <c r="Q46" i="25" s="1"/>
  <c r="AK46" i="25" s="1"/>
  <c r="F46" i="25"/>
  <c r="AH45" i="25"/>
  <c r="AG45" i="25"/>
  <c r="AF45" i="25"/>
  <c r="AE45" i="25"/>
  <c r="AD45" i="25"/>
  <c r="AB45" i="25"/>
  <c r="AA45" i="25"/>
  <c r="Z45" i="25"/>
  <c r="U45" i="25"/>
  <c r="AO45" i="25" s="1"/>
  <c r="R45" i="25"/>
  <c r="AL45" i="25" s="1"/>
  <c r="P45" i="25"/>
  <c r="AJ45" i="25" s="1"/>
  <c r="O45" i="25"/>
  <c r="Q45" i="25" s="1"/>
  <c r="AK45" i="25" s="1"/>
  <c r="F45" i="25"/>
  <c r="AH44" i="25"/>
  <c r="AG44" i="25"/>
  <c r="AF44" i="25"/>
  <c r="AE44" i="25"/>
  <c r="AD44" i="25"/>
  <c r="AB44" i="25"/>
  <c r="AA44" i="25"/>
  <c r="Z44" i="25"/>
  <c r="U44" i="25"/>
  <c r="AO44" i="25" s="1"/>
  <c r="R44" i="25"/>
  <c r="AL44" i="25" s="1"/>
  <c r="P44" i="25"/>
  <c r="AJ44" i="25" s="1"/>
  <c r="O44" i="25"/>
  <c r="Q44" i="25" s="1"/>
  <c r="AK44" i="25" s="1"/>
  <c r="F44" i="25"/>
  <c r="AH43" i="25"/>
  <c r="AG43" i="25"/>
  <c r="AG7" i="25" s="1"/>
  <c r="AF43" i="25"/>
  <c r="AE43" i="25"/>
  <c r="AD43" i="25"/>
  <c r="AB43" i="25"/>
  <c r="AA43" i="25"/>
  <c r="Z43" i="25"/>
  <c r="U43" i="25"/>
  <c r="AO43" i="25" s="1"/>
  <c r="T43" i="25"/>
  <c r="AN43" i="25" s="1"/>
  <c r="R43" i="25"/>
  <c r="AL43" i="25" s="1"/>
  <c r="P43" i="25"/>
  <c r="AJ43" i="25" s="1"/>
  <c r="O43" i="25"/>
  <c r="Q43" i="25" s="1"/>
  <c r="AK43" i="25" s="1"/>
  <c r="F43" i="25"/>
  <c r="AH42" i="25"/>
  <c r="AG42" i="25"/>
  <c r="AF42" i="25"/>
  <c r="AE42" i="25"/>
  <c r="AD42" i="25"/>
  <c r="AB42" i="25"/>
  <c r="AA42" i="25"/>
  <c r="Z42" i="25"/>
  <c r="U42" i="25"/>
  <c r="AO42" i="25" s="1"/>
  <c r="R42" i="25"/>
  <c r="AL42" i="25" s="1"/>
  <c r="P42" i="25"/>
  <c r="AJ42" i="25" s="1"/>
  <c r="O42" i="25"/>
  <c r="Q42" i="25" s="1"/>
  <c r="AK42" i="25" s="1"/>
  <c r="F42" i="25"/>
  <c r="AH41" i="25"/>
  <c r="AG41" i="25"/>
  <c r="AF41" i="25"/>
  <c r="AE41" i="25"/>
  <c r="AD41" i="25"/>
  <c r="AB41" i="25"/>
  <c r="AB7" i="25" s="1"/>
  <c r="AA41" i="25"/>
  <c r="AA7" i="25" s="1"/>
  <c r="Z41" i="25"/>
  <c r="U41" i="25"/>
  <c r="AO41" i="25" s="1"/>
  <c r="T41" i="25"/>
  <c r="AN41" i="25" s="1"/>
  <c r="R41" i="25"/>
  <c r="AL41" i="25" s="1"/>
  <c r="P41" i="25"/>
  <c r="AJ41" i="25" s="1"/>
  <c r="O41" i="25"/>
  <c r="Q41" i="25" s="1"/>
  <c r="AK41" i="25" s="1"/>
  <c r="F41" i="25"/>
  <c r="AH40" i="25"/>
  <c r="AG40" i="25"/>
  <c r="AF40" i="25"/>
  <c r="AE40" i="25"/>
  <c r="AD40" i="25"/>
  <c r="AB40" i="25"/>
  <c r="AA40" i="25"/>
  <c r="Z40" i="25"/>
  <c r="U40" i="25"/>
  <c r="AO40" i="25" s="1"/>
  <c r="R40" i="25"/>
  <c r="AL40" i="25" s="1"/>
  <c r="P40" i="25"/>
  <c r="AJ40" i="25" s="1"/>
  <c r="O40" i="25"/>
  <c r="Q40" i="25" s="1"/>
  <c r="AK40" i="25" s="1"/>
  <c r="F40" i="25"/>
  <c r="AH39" i="25"/>
  <c r="AG39" i="25"/>
  <c r="AF39" i="25"/>
  <c r="AE39" i="25"/>
  <c r="AD39" i="25"/>
  <c r="AB39" i="25"/>
  <c r="AA39" i="25"/>
  <c r="Z39" i="25"/>
  <c r="V39" i="25"/>
  <c r="U39" i="25"/>
  <c r="AO39" i="25" s="1"/>
  <c r="R39" i="25"/>
  <c r="AL39" i="25" s="1"/>
  <c r="P39" i="25"/>
  <c r="AJ39" i="25" s="1"/>
  <c r="O39" i="25"/>
  <c r="Q39" i="25" s="1"/>
  <c r="AK39" i="25" s="1"/>
  <c r="F39" i="25"/>
  <c r="AH38" i="25"/>
  <c r="AG38" i="25"/>
  <c r="AF38" i="25"/>
  <c r="AE38" i="25"/>
  <c r="AD38" i="25"/>
  <c r="AB38" i="25"/>
  <c r="AA38" i="25"/>
  <c r="Z38" i="25"/>
  <c r="U38" i="25"/>
  <c r="AO38" i="25" s="1"/>
  <c r="R38" i="25"/>
  <c r="AL38" i="25" s="1"/>
  <c r="P38" i="25"/>
  <c r="AJ38" i="25" s="1"/>
  <c r="O38" i="25"/>
  <c r="Q38" i="25" s="1"/>
  <c r="AK38" i="25" s="1"/>
  <c r="F38" i="25"/>
  <c r="AH37" i="25"/>
  <c r="AG37" i="25"/>
  <c r="AF37" i="25"/>
  <c r="AE37" i="25"/>
  <c r="AD37" i="25"/>
  <c r="AB37" i="25"/>
  <c r="AA37" i="25"/>
  <c r="Z37" i="25"/>
  <c r="U37" i="25"/>
  <c r="AO37" i="25" s="1"/>
  <c r="T37" i="25"/>
  <c r="AN37" i="25" s="1"/>
  <c r="R37" i="25"/>
  <c r="AL37" i="25" s="1"/>
  <c r="P37" i="25"/>
  <c r="AJ37" i="25" s="1"/>
  <c r="O37" i="25"/>
  <c r="Q37" i="25" s="1"/>
  <c r="AK37" i="25" s="1"/>
  <c r="F37" i="25"/>
  <c r="AH36" i="25"/>
  <c r="AG36" i="25"/>
  <c r="AF36" i="25"/>
  <c r="AE36" i="25"/>
  <c r="AD36" i="25"/>
  <c r="AB36" i="25"/>
  <c r="AA36" i="25"/>
  <c r="Z36" i="25"/>
  <c r="V36" i="25"/>
  <c r="U36" i="25"/>
  <c r="AO36" i="25" s="1"/>
  <c r="R36" i="25"/>
  <c r="AL36" i="25" s="1"/>
  <c r="P36" i="25"/>
  <c r="AJ36" i="25" s="1"/>
  <c r="O36" i="25"/>
  <c r="Q36" i="25" s="1"/>
  <c r="AK36" i="25" s="1"/>
  <c r="F36" i="25"/>
  <c r="AH35" i="25"/>
  <c r="AG35" i="25"/>
  <c r="AF35" i="25"/>
  <c r="AE35" i="25"/>
  <c r="AD35" i="25"/>
  <c r="AB35" i="25"/>
  <c r="AA35" i="25"/>
  <c r="Z35" i="25"/>
  <c r="U35" i="25"/>
  <c r="AO35" i="25" s="1"/>
  <c r="R35" i="25"/>
  <c r="AL35" i="25" s="1"/>
  <c r="P35" i="25"/>
  <c r="AJ35" i="25" s="1"/>
  <c r="O35" i="25"/>
  <c r="Q35" i="25" s="1"/>
  <c r="AK35" i="25" s="1"/>
  <c r="F35" i="25"/>
  <c r="AH34" i="25"/>
  <c r="AG34" i="25"/>
  <c r="AF34" i="25"/>
  <c r="AE34" i="25"/>
  <c r="AD34" i="25"/>
  <c r="AB34" i="25"/>
  <c r="AA34" i="25"/>
  <c r="Z34" i="25"/>
  <c r="U34" i="25"/>
  <c r="AO34" i="25" s="1"/>
  <c r="R34" i="25"/>
  <c r="AL34" i="25" s="1"/>
  <c r="P34" i="25"/>
  <c r="AJ34" i="25" s="1"/>
  <c r="O34" i="25"/>
  <c r="Q34" i="25" s="1"/>
  <c r="AK34" i="25" s="1"/>
  <c r="F34" i="25"/>
  <c r="AH33" i="25"/>
  <c r="AG33" i="25"/>
  <c r="AF33" i="25"/>
  <c r="AE33" i="25"/>
  <c r="AD33" i="25"/>
  <c r="AB33" i="25"/>
  <c r="AA33" i="25"/>
  <c r="Z33" i="25"/>
  <c r="U33" i="25"/>
  <c r="AO33" i="25" s="1"/>
  <c r="T33" i="25"/>
  <c r="AN33" i="25" s="1"/>
  <c r="R33" i="25"/>
  <c r="AL33" i="25" s="1"/>
  <c r="P33" i="25"/>
  <c r="AJ33" i="25" s="1"/>
  <c r="O33" i="25"/>
  <c r="Q33" i="25" s="1"/>
  <c r="AK33" i="25" s="1"/>
  <c r="F33" i="25"/>
  <c r="AH32" i="25"/>
  <c r="AG32" i="25"/>
  <c r="AF32" i="25"/>
  <c r="AE32" i="25"/>
  <c r="AD32" i="25"/>
  <c r="AB32" i="25"/>
  <c r="AA32" i="25"/>
  <c r="Z32" i="25"/>
  <c r="U32" i="25"/>
  <c r="AO32" i="25" s="1"/>
  <c r="R32" i="25"/>
  <c r="AL32" i="25" s="1"/>
  <c r="P32" i="25"/>
  <c r="AJ32" i="25" s="1"/>
  <c r="O32" i="25"/>
  <c r="Q32" i="25" s="1"/>
  <c r="AK32" i="25" s="1"/>
  <c r="F32" i="25"/>
  <c r="AH31" i="25"/>
  <c r="AG31" i="25"/>
  <c r="AF31" i="25"/>
  <c r="AE31" i="25"/>
  <c r="AD31" i="25"/>
  <c r="AB31" i="25"/>
  <c r="AA31" i="25"/>
  <c r="Z31" i="25"/>
  <c r="U31" i="25"/>
  <c r="AO31" i="25" s="1"/>
  <c r="R31" i="25"/>
  <c r="AL31" i="25" s="1"/>
  <c r="P31" i="25"/>
  <c r="AJ31" i="25" s="1"/>
  <c r="O31" i="25"/>
  <c r="Q31" i="25" s="1"/>
  <c r="AK31" i="25" s="1"/>
  <c r="F31" i="25"/>
  <c r="AH30" i="25"/>
  <c r="AG30" i="25"/>
  <c r="AF30" i="25"/>
  <c r="AE30" i="25"/>
  <c r="AD30" i="25"/>
  <c r="AB30" i="25"/>
  <c r="AA30" i="25"/>
  <c r="Z30" i="25"/>
  <c r="V30" i="25"/>
  <c r="U30" i="25"/>
  <c r="AO30" i="25" s="1"/>
  <c r="R30" i="25"/>
  <c r="AL30" i="25" s="1"/>
  <c r="P30" i="25"/>
  <c r="AJ30" i="25" s="1"/>
  <c r="O30" i="25"/>
  <c r="Q30" i="25" s="1"/>
  <c r="AK30" i="25" s="1"/>
  <c r="F30" i="25"/>
  <c r="AH29" i="25"/>
  <c r="AG29" i="25"/>
  <c r="AF29" i="25"/>
  <c r="AE29" i="25"/>
  <c r="AD29" i="25"/>
  <c r="AB29" i="25"/>
  <c r="AA29" i="25"/>
  <c r="Z29" i="25"/>
  <c r="V29" i="25"/>
  <c r="U29" i="25"/>
  <c r="AO29" i="25" s="1"/>
  <c r="R29" i="25"/>
  <c r="AL29" i="25" s="1"/>
  <c r="P29" i="25"/>
  <c r="AJ29" i="25" s="1"/>
  <c r="O29" i="25"/>
  <c r="Q29" i="25" s="1"/>
  <c r="AK29" i="25" s="1"/>
  <c r="F29" i="25"/>
  <c r="AH28" i="25"/>
  <c r="AG28" i="25"/>
  <c r="AF28" i="25"/>
  <c r="AE28" i="25"/>
  <c r="AD28" i="25"/>
  <c r="AB28" i="25"/>
  <c r="AA28" i="25"/>
  <c r="Z28" i="25"/>
  <c r="U28" i="25"/>
  <c r="AO28" i="25" s="1"/>
  <c r="R28" i="25"/>
  <c r="AL28" i="25" s="1"/>
  <c r="P28" i="25"/>
  <c r="AJ28" i="25" s="1"/>
  <c r="O28" i="25"/>
  <c r="Q28" i="25" s="1"/>
  <c r="AK28" i="25" s="1"/>
  <c r="F28" i="25"/>
  <c r="AH27" i="25"/>
  <c r="AG27" i="25"/>
  <c r="AF27" i="25"/>
  <c r="AE27" i="25"/>
  <c r="AD27" i="25"/>
  <c r="AB27" i="25"/>
  <c r="AA27" i="25"/>
  <c r="Z27" i="25"/>
  <c r="Z8" i="25" s="1"/>
  <c r="U27" i="25"/>
  <c r="AO27" i="25" s="1"/>
  <c r="R27" i="25"/>
  <c r="AL27" i="25" s="1"/>
  <c r="P27" i="25"/>
  <c r="AJ27" i="25" s="1"/>
  <c r="O27" i="25"/>
  <c r="Q27" i="25" s="1"/>
  <c r="F27" i="25"/>
  <c r="I8" i="25" s="1"/>
  <c r="AH26" i="25"/>
  <c r="AG26" i="25"/>
  <c r="AF26" i="25"/>
  <c r="AE26" i="25"/>
  <c r="AD26" i="25"/>
  <c r="AB26" i="25"/>
  <c r="AA26" i="25"/>
  <c r="Z26" i="25"/>
  <c r="U26" i="25"/>
  <c r="AO26" i="25" s="1"/>
  <c r="R26" i="25"/>
  <c r="AL26" i="25" s="1"/>
  <c r="P26" i="25"/>
  <c r="AJ26" i="25" s="1"/>
  <c r="O26" i="25"/>
  <c r="Q26" i="25" s="1"/>
  <c r="AK26" i="25" s="1"/>
  <c r="F26" i="25"/>
  <c r="AH25" i="25"/>
  <c r="AG25" i="25"/>
  <c r="AF25" i="25"/>
  <c r="AE25" i="25"/>
  <c r="AD25" i="25"/>
  <c r="AB25" i="25"/>
  <c r="AA25" i="25"/>
  <c r="Z25" i="25"/>
  <c r="U25" i="25"/>
  <c r="AO25" i="25" s="1"/>
  <c r="R25" i="25"/>
  <c r="AL25" i="25" s="1"/>
  <c r="P25" i="25"/>
  <c r="AJ25" i="25" s="1"/>
  <c r="O25" i="25"/>
  <c r="Q25" i="25" s="1"/>
  <c r="AK25" i="25" s="1"/>
  <c r="F25" i="25"/>
  <c r="AH24" i="25"/>
  <c r="AG24" i="25"/>
  <c r="AF24" i="25"/>
  <c r="AE24" i="25"/>
  <c r="AD24" i="25"/>
  <c r="AB24" i="25"/>
  <c r="AA24" i="25"/>
  <c r="Z24" i="25"/>
  <c r="Z9" i="25" s="1"/>
  <c r="U24" i="25"/>
  <c r="AO24" i="25" s="1"/>
  <c r="R24" i="25"/>
  <c r="AL24" i="25" s="1"/>
  <c r="P24" i="25"/>
  <c r="AJ24" i="25" s="1"/>
  <c r="O24" i="25"/>
  <c r="Q24" i="25" s="1"/>
  <c r="AK24" i="25" s="1"/>
  <c r="F24" i="25"/>
  <c r="AH23" i="25"/>
  <c r="AG23" i="25"/>
  <c r="AF23" i="25"/>
  <c r="AE23" i="25"/>
  <c r="AD23" i="25"/>
  <c r="AB23" i="25"/>
  <c r="AB3" i="25" s="1"/>
  <c r="AA23" i="25"/>
  <c r="Z23" i="25"/>
  <c r="Z3" i="25" s="1"/>
  <c r="U23" i="25"/>
  <c r="AO23" i="25" s="1"/>
  <c r="R23" i="25"/>
  <c r="AL23" i="25" s="1"/>
  <c r="P23" i="25"/>
  <c r="AJ23" i="25" s="1"/>
  <c r="O23" i="25"/>
  <c r="Q23" i="25" s="1"/>
  <c r="AK23" i="25" s="1"/>
  <c r="F23" i="25"/>
  <c r="AH22" i="25"/>
  <c r="AG22" i="25"/>
  <c r="AF22" i="25"/>
  <c r="AE22" i="25"/>
  <c r="AD22" i="25"/>
  <c r="AB22" i="25"/>
  <c r="AA22" i="25"/>
  <c r="Z22" i="25"/>
  <c r="V22" i="25"/>
  <c r="U22" i="25"/>
  <c r="AO22" i="25" s="1"/>
  <c r="R22" i="25"/>
  <c r="AL22" i="25" s="1"/>
  <c r="P22" i="25"/>
  <c r="AJ22" i="25" s="1"/>
  <c r="O22" i="25"/>
  <c r="Q22" i="25" s="1"/>
  <c r="AK22" i="25" s="1"/>
  <c r="F22" i="25"/>
  <c r="AH21" i="25"/>
  <c r="AG21" i="25"/>
  <c r="AF21" i="25"/>
  <c r="AE21" i="25"/>
  <c r="AE2" i="25" s="1"/>
  <c r="AD21" i="25"/>
  <c r="AB21" i="25"/>
  <c r="AA21" i="25"/>
  <c r="Z21" i="25"/>
  <c r="U21" i="25"/>
  <c r="AO21" i="25" s="1"/>
  <c r="T21" i="25"/>
  <c r="R21" i="25"/>
  <c r="AL21" i="25" s="1"/>
  <c r="P21" i="25"/>
  <c r="AJ21" i="25" s="1"/>
  <c r="O21" i="25"/>
  <c r="Q21" i="25" s="1"/>
  <c r="AK21" i="25" s="1"/>
  <c r="F21" i="25"/>
  <c r="AH20" i="25"/>
  <c r="AG20" i="25"/>
  <c r="AF20" i="25"/>
  <c r="AE20" i="25"/>
  <c r="AD20" i="25"/>
  <c r="AB20" i="25"/>
  <c r="AA20" i="25"/>
  <c r="Z20" i="25"/>
  <c r="U20" i="25"/>
  <c r="AO20" i="25" s="1"/>
  <c r="T20" i="25"/>
  <c r="AN20" i="25" s="1"/>
  <c r="R20" i="25"/>
  <c r="AL20" i="25" s="1"/>
  <c r="P20" i="25"/>
  <c r="AJ20" i="25" s="1"/>
  <c r="O20" i="25"/>
  <c r="Q20" i="25" s="1"/>
  <c r="AK20" i="25" s="1"/>
  <c r="F20" i="25"/>
  <c r="AH19" i="25"/>
  <c r="AG19" i="25"/>
  <c r="AF19" i="25"/>
  <c r="AE19" i="25"/>
  <c r="AD19" i="25"/>
  <c r="AB19" i="25"/>
  <c r="AA19" i="25"/>
  <c r="Z19" i="25"/>
  <c r="U19" i="25"/>
  <c r="AO19" i="25" s="1"/>
  <c r="T19" i="25"/>
  <c r="AN19" i="25" s="1"/>
  <c r="R19" i="25"/>
  <c r="AL19" i="25" s="1"/>
  <c r="P19" i="25"/>
  <c r="AJ19" i="25" s="1"/>
  <c r="O19" i="25"/>
  <c r="Q19" i="25" s="1"/>
  <c r="AK19" i="25" s="1"/>
  <c r="F19" i="25"/>
  <c r="AH18" i="25"/>
  <c r="AG18" i="25"/>
  <c r="AF18" i="25"/>
  <c r="AE18" i="25"/>
  <c r="AD18" i="25"/>
  <c r="AB18" i="25"/>
  <c r="AA18" i="25"/>
  <c r="Z18" i="25"/>
  <c r="U18" i="25"/>
  <c r="AO18" i="25" s="1"/>
  <c r="R18" i="25"/>
  <c r="AL18" i="25" s="1"/>
  <c r="P18" i="25"/>
  <c r="AJ18" i="25" s="1"/>
  <c r="O18" i="25"/>
  <c r="Q18" i="25" s="1"/>
  <c r="AK18" i="25" s="1"/>
  <c r="F18" i="25"/>
  <c r="AH17" i="25"/>
  <c r="AG17" i="25"/>
  <c r="AF17" i="25"/>
  <c r="AE17" i="25"/>
  <c r="AD17" i="25"/>
  <c r="AB17" i="25"/>
  <c r="AA17" i="25"/>
  <c r="Z17" i="25"/>
  <c r="U17" i="25"/>
  <c r="AO17" i="25" s="1"/>
  <c r="R17" i="25"/>
  <c r="AL17" i="25" s="1"/>
  <c r="P17" i="25"/>
  <c r="AJ17" i="25" s="1"/>
  <c r="O17" i="25"/>
  <c r="Q17" i="25" s="1"/>
  <c r="F17" i="25"/>
  <c r="I4" i="25" s="1"/>
  <c r="AH16" i="25"/>
  <c r="AG16" i="25"/>
  <c r="AF16" i="25"/>
  <c r="AE16" i="25"/>
  <c r="AD16" i="25"/>
  <c r="AB16" i="25"/>
  <c r="AA16" i="25"/>
  <c r="Z16" i="25"/>
  <c r="Z5" i="25" s="1"/>
  <c r="U16" i="25"/>
  <c r="AO16" i="25" s="1"/>
  <c r="R16" i="25"/>
  <c r="AL16" i="25" s="1"/>
  <c r="P16" i="25"/>
  <c r="AJ16" i="25" s="1"/>
  <c r="O16" i="25"/>
  <c r="Q16" i="25" s="1"/>
  <c r="AK16" i="25" s="1"/>
  <c r="F16" i="25"/>
  <c r="AH15" i="25"/>
  <c r="AG15" i="25"/>
  <c r="AF15" i="25"/>
  <c r="AE15" i="25"/>
  <c r="AD15" i="25"/>
  <c r="AB15" i="25"/>
  <c r="AA15" i="25"/>
  <c r="Z15" i="25"/>
  <c r="U15" i="25"/>
  <c r="AO15" i="25" s="1"/>
  <c r="R15" i="25"/>
  <c r="AL15" i="25" s="1"/>
  <c r="P15" i="25"/>
  <c r="AJ15" i="25" s="1"/>
  <c r="O15" i="25"/>
  <c r="Q15" i="25" s="1"/>
  <c r="AK15" i="25" s="1"/>
  <c r="F15" i="25"/>
  <c r="AH14" i="25"/>
  <c r="AG14" i="25"/>
  <c r="AF14" i="25"/>
  <c r="AE14" i="25"/>
  <c r="AD14" i="25"/>
  <c r="AB14" i="25"/>
  <c r="AA14" i="25"/>
  <c r="Z14" i="25"/>
  <c r="V14" i="25"/>
  <c r="U14" i="25"/>
  <c r="AO14" i="25" s="1"/>
  <c r="R14" i="25"/>
  <c r="AL14" i="25" s="1"/>
  <c r="P14" i="25"/>
  <c r="O14" i="25"/>
  <c r="Q14" i="25" s="1"/>
  <c r="F14" i="25"/>
  <c r="Z13" i="25"/>
  <c r="K58" i="14" s="1"/>
  <c r="L13" i="25"/>
  <c r="O1" i="25" s="1"/>
  <c r="K13" i="25"/>
  <c r="J13" i="25"/>
  <c r="I13" i="25"/>
  <c r="H13" i="25"/>
  <c r="E13" i="25"/>
  <c r="J9" i="25"/>
  <c r="G9" i="25"/>
  <c r="B9" i="25"/>
  <c r="N8" i="25"/>
  <c r="M8" i="25"/>
  <c r="J8" i="25"/>
  <c r="F8" i="25"/>
  <c r="B8" i="25"/>
  <c r="Z7" i="25"/>
  <c r="P7" i="25"/>
  <c r="O7" i="25"/>
  <c r="K7" i="25"/>
  <c r="J7" i="25"/>
  <c r="G7" i="25"/>
  <c r="H7" i="25" s="1"/>
  <c r="B7" i="25"/>
  <c r="V7" i="25" s="1"/>
  <c r="AG6" i="25"/>
  <c r="L6" i="25"/>
  <c r="J6" i="25"/>
  <c r="I6" i="25"/>
  <c r="B6" i="25"/>
  <c r="O5" i="25"/>
  <c r="N5" i="25"/>
  <c r="L5" i="25"/>
  <c r="K5" i="25"/>
  <c r="J5" i="25"/>
  <c r="F5" i="25"/>
  <c r="B5" i="25"/>
  <c r="Q4" i="25"/>
  <c r="O4" i="25"/>
  <c r="N4" i="25"/>
  <c r="M4" i="25"/>
  <c r="J4" i="25"/>
  <c r="F4" i="25"/>
  <c r="B4" i="25"/>
  <c r="S3" i="25"/>
  <c r="Q3" i="25"/>
  <c r="O3" i="25"/>
  <c r="K3" i="25"/>
  <c r="J3" i="25"/>
  <c r="B3" i="25"/>
  <c r="S2" i="25"/>
  <c r="N2" i="25"/>
  <c r="L2" i="25"/>
  <c r="K2" i="25"/>
  <c r="J2" i="25"/>
  <c r="F2" i="25"/>
  <c r="B2" i="25"/>
  <c r="N1" i="25"/>
  <c r="M1" i="25"/>
  <c r="L1" i="25"/>
  <c r="K1" i="25"/>
  <c r="W59" i="14"/>
  <c r="U59" i="14"/>
  <c r="T59" i="14"/>
  <c r="J59" i="14"/>
  <c r="I59" i="14"/>
  <c r="H59" i="14"/>
  <c r="G59" i="14"/>
  <c r="G60" i="14"/>
  <c r="AH92" i="24"/>
  <c r="AG92" i="24"/>
  <c r="AF92" i="24"/>
  <c r="AE92" i="24"/>
  <c r="AD92" i="24"/>
  <c r="AB92" i="24"/>
  <c r="AA92" i="24"/>
  <c r="Z92" i="24"/>
  <c r="U92" i="24"/>
  <c r="AO92" i="24" s="1"/>
  <c r="T92" i="24"/>
  <c r="AN92" i="24" s="1"/>
  <c r="R92" i="24"/>
  <c r="AL92" i="24" s="1"/>
  <c r="P92" i="24"/>
  <c r="AJ92" i="24" s="1"/>
  <c r="O92" i="24"/>
  <c r="AI92" i="24" s="1"/>
  <c r="F92" i="24"/>
  <c r="AH91" i="24"/>
  <c r="AG91" i="24"/>
  <c r="AF91" i="24"/>
  <c r="AE91" i="24"/>
  <c r="AD91" i="24"/>
  <c r="AB91" i="24"/>
  <c r="AA91" i="24"/>
  <c r="Z91" i="24"/>
  <c r="U91" i="24"/>
  <c r="AO91" i="24" s="1"/>
  <c r="R91" i="24"/>
  <c r="AL91" i="24" s="1"/>
  <c r="P91" i="24"/>
  <c r="AJ91" i="24" s="1"/>
  <c r="O91" i="24"/>
  <c r="AI91" i="24" s="1"/>
  <c r="F91" i="24"/>
  <c r="AH90" i="24"/>
  <c r="AG90" i="24"/>
  <c r="AF90" i="24"/>
  <c r="AE90" i="24"/>
  <c r="AD90" i="24"/>
  <c r="AB90" i="24"/>
  <c r="AA90" i="24"/>
  <c r="Z90" i="24"/>
  <c r="U90" i="24"/>
  <c r="AO90" i="24" s="1"/>
  <c r="R90" i="24"/>
  <c r="AL90" i="24" s="1"/>
  <c r="P90" i="24"/>
  <c r="AJ90" i="24" s="1"/>
  <c r="O90" i="24"/>
  <c r="AI90" i="24" s="1"/>
  <c r="F90" i="24"/>
  <c r="AH89" i="24"/>
  <c r="AG89" i="24"/>
  <c r="AF89" i="24"/>
  <c r="AE89" i="24"/>
  <c r="AD89" i="24"/>
  <c r="AB89" i="24"/>
  <c r="AA89" i="24"/>
  <c r="Z89" i="24"/>
  <c r="V89" i="24"/>
  <c r="U89" i="24"/>
  <c r="AO89" i="24" s="1"/>
  <c r="R89" i="24"/>
  <c r="AL89" i="24" s="1"/>
  <c r="P89" i="24"/>
  <c r="AJ89" i="24" s="1"/>
  <c r="O89" i="24"/>
  <c r="AI89" i="24" s="1"/>
  <c r="F89" i="24"/>
  <c r="AH88" i="24"/>
  <c r="AG88" i="24"/>
  <c r="AF88" i="24"/>
  <c r="AE88" i="24"/>
  <c r="AD88" i="24"/>
  <c r="AB88" i="24"/>
  <c r="AA88" i="24"/>
  <c r="Z88" i="24"/>
  <c r="U88" i="24"/>
  <c r="AO88" i="24" s="1"/>
  <c r="R88" i="24"/>
  <c r="AL88" i="24" s="1"/>
  <c r="P88" i="24"/>
  <c r="AJ88" i="24" s="1"/>
  <c r="O88" i="24"/>
  <c r="AI88" i="24" s="1"/>
  <c r="F88" i="24"/>
  <c r="AH87" i="24"/>
  <c r="AG87" i="24"/>
  <c r="AF87" i="24"/>
  <c r="AE87" i="24"/>
  <c r="AD87" i="24"/>
  <c r="AB87" i="24"/>
  <c r="AA87" i="24"/>
  <c r="Z87" i="24"/>
  <c r="U87" i="24"/>
  <c r="AO87" i="24" s="1"/>
  <c r="R87" i="24"/>
  <c r="AL87" i="24" s="1"/>
  <c r="P87" i="24"/>
  <c r="AJ87" i="24" s="1"/>
  <c r="O87" i="24"/>
  <c r="AI87" i="24" s="1"/>
  <c r="F87" i="24"/>
  <c r="AH86" i="24"/>
  <c r="AG86" i="24"/>
  <c r="AF86" i="24"/>
  <c r="AE86" i="24"/>
  <c r="AD86" i="24"/>
  <c r="AB86" i="24"/>
  <c r="AA86" i="24"/>
  <c r="Z86" i="24"/>
  <c r="U86" i="24"/>
  <c r="AO86" i="24" s="1"/>
  <c r="R86" i="24"/>
  <c r="AL86" i="24" s="1"/>
  <c r="P86" i="24"/>
  <c r="AJ86" i="24" s="1"/>
  <c r="O86" i="24"/>
  <c r="AI86" i="24" s="1"/>
  <c r="F86" i="24"/>
  <c r="AH85" i="24"/>
  <c r="AG85" i="24"/>
  <c r="AF85" i="24"/>
  <c r="AE85" i="24"/>
  <c r="AD85" i="24"/>
  <c r="AD8" i="24" s="1"/>
  <c r="AB85" i="24"/>
  <c r="AA85" i="24"/>
  <c r="Z85" i="24"/>
  <c r="U85" i="24"/>
  <c r="AO85" i="24" s="1"/>
  <c r="T85" i="24"/>
  <c r="AN85" i="24" s="1"/>
  <c r="R85" i="24"/>
  <c r="AL85" i="24" s="1"/>
  <c r="Q85" i="24"/>
  <c r="AK85" i="24" s="1"/>
  <c r="P85" i="24"/>
  <c r="AJ85" i="24" s="1"/>
  <c r="O85" i="24"/>
  <c r="AI85" i="24" s="1"/>
  <c r="F85" i="24"/>
  <c r="AN84" i="24"/>
  <c r="AH84" i="24"/>
  <c r="AG84" i="24"/>
  <c r="AF84" i="24"/>
  <c r="AE84" i="24"/>
  <c r="AD84" i="24"/>
  <c r="AB84" i="24"/>
  <c r="AA84" i="24"/>
  <c r="Z84" i="24"/>
  <c r="U84" i="24"/>
  <c r="AO84" i="24" s="1"/>
  <c r="T84" i="24"/>
  <c r="R84" i="24"/>
  <c r="AL84" i="24" s="1"/>
  <c r="Q84" i="24"/>
  <c r="AK84" i="24" s="1"/>
  <c r="P84" i="24"/>
  <c r="AJ84" i="24" s="1"/>
  <c r="O84" i="24"/>
  <c r="AI84" i="24" s="1"/>
  <c r="F84" i="24"/>
  <c r="AH83" i="24"/>
  <c r="AG83" i="24"/>
  <c r="AF83" i="24"/>
  <c r="AE83" i="24"/>
  <c r="AD83" i="24"/>
  <c r="AB83" i="24"/>
  <c r="AA83" i="24"/>
  <c r="Z83" i="24"/>
  <c r="U83" i="24"/>
  <c r="AO83" i="24" s="1"/>
  <c r="T83" i="24"/>
  <c r="AN83" i="24" s="1"/>
  <c r="R83" i="24"/>
  <c r="AL83" i="24" s="1"/>
  <c r="Q83" i="24"/>
  <c r="AK83" i="24" s="1"/>
  <c r="P83" i="24"/>
  <c r="AJ83" i="24" s="1"/>
  <c r="O83" i="24"/>
  <c r="AI83" i="24" s="1"/>
  <c r="F83" i="24"/>
  <c r="AH82" i="24"/>
  <c r="AG82" i="24"/>
  <c r="AF82" i="24"/>
  <c r="AE82" i="24"/>
  <c r="AD82" i="24"/>
  <c r="AB82" i="24"/>
  <c r="AA82" i="24"/>
  <c r="Z82" i="24"/>
  <c r="U82" i="24"/>
  <c r="AO82" i="24" s="1"/>
  <c r="R82" i="24"/>
  <c r="AL82" i="24" s="1"/>
  <c r="P82" i="24"/>
  <c r="AJ82" i="24" s="1"/>
  <c r="O82" i="24"/>
  <c r="AI82" i="24" s="1"/>
  <c r="F82" i="24"/>
  <c r="AN81" i="24"/>
  <c r="AH81" i="24"/>
  <c r="AG81" i="24"/>
  <c r="AF81" i="24"/>
  <c r="AE81" i="24"/>
  <c r="AD81" i="24"/>
  <c r="AB81" i="24"/>
  <c r="AA81" i="24"/>
  <c r="Z81" i="24"/>
  <c r="U81" i="24"/>
  <c r="AO81" i="24" s="1"/>
  <c r="T81" i="24"/>
  <c r="R81" i="24"/>
  <c r="AL81" i="24" s="1"/>
  <c r="P81" i="24"/>
  <c r="AJ81" i="24" s="1"/>
  <c r="O81" i="24"/>
  <c r="AI81" i="24" s="1"/>
  <c r="F81" i="24"/>
  <c r="AH80" i="24"/>
  <c r="AG80" i="24"/>
  <c r="AF80" i="24"/>
  <c r="AE80" i="24"/>
  <c r="AD80" i="24"/>
  <c r="AB80" i="24"/>
  <c r="AA80" i="24"/>
  <c r="Z80" i="24"/>
  <c r="U80" i="24"/>
  <c r="AO80" i="24" s="1"/>
  <c r="T80" i="24"/>
  <c r="AN80" i="24" s="1"/>
  <c r="R80" i="24"/>
  <c r="AL80" i="24" s="1"/>
  <c r="P80" i="24"/>
  <c r="AJ80" i="24" s="1"/>
  <c r="O80" i="24"/>
  <c r="AI80" i="24" s="1"/>
  <c r="F80" i="24"/>
  <c r="AH79" i="24"/>
  <c r="AG79" i="24"/>
  <c r="AF79" i="24"/>
  <c r="AE79" i="24"/>
  <c r="AD79" i="24"/>
  <c r="AB79" i="24"/>
  <c r="AA79" i="24"/>
  <c r="Z79" i="24"/>
  <c r="U79" i="24"/>
  <c r="AO79" i="24" s="1"/>
  <c r="T79" i="24"/>
  <c r="AN79" i="24" s="1"/>
  <c r="R79" i="24"/>
  <c r="AL79" i="24" s="1"/>
  <c r="P79" i="24"/>
  <c r="AJ79" i="24" s="1"/>
  <c r="O79" i="24"/>
  <c r="AI79" i="24" s="1"/>
  <c r="F79" i="24"/>
  <c r="AH78" i="24"/>
  <c r="AG78" i="24"/>
  <c r="AF78" i="24"/>
  <c r="AE78" i="24"/>
  <c r="AD78" i="24"/>
  <c r="AB78" i="24"/>
  <c r="AA78" i="24"/>
  <c r="Z78" i="24"/>
  <c r="U78" i="24"/>
  <c r="AO78" i="24" s="1"/>
  <c r="T78" i="24"/>
  <c r="AN78" i="24" s="1"/>
  <c r="R78" i="24"/>
  <c r="AL78" i="24" s="1"/>
  <c r="P78" i="24"/>
  <c r="AJ78" i="24" s="1"/>
  <c r="O78" i="24"/>
  <c r="AI78" i="24" s="1"/>
  <c r="F78" i="24"/>
  <c r="AH77" i="24"/>
  <c r="AG77" i="24"/>
  <c r="AF77" i="24"/>
  <c r="AE77" i="24"/>
  <c r="AD77" i="24"/>
  <c r="AB77" i="24"/>
  <c r="AA77" i="24"/>
  <c r="Z77" i="24"/>
  <c r="U77" i="24"/>
  <c r="AO77" i="24" s="1"/>
  <c r="T77" i="24"/>
  <c r="AN77" i="24" s="1"/>
  <c r="R77" i="24"/>
  <c r="AL77" i="24" s="1"/>
  <c r="P77" i="24"/>
  <c r="AJ77" i="24" s="1"/>
  <c r="O77" i="24"/>
  <c r="AI77" i="24" s="1"/>
  <c r="F77" i="24"/>
  <c r="AN76" i="24"/>
  <c r="AH76" i="24"/>
  <c r="AG76" i="24"/>
  <c r="AF76" i="24"/>
  <c r="AE76" i="24"/>
  <c r="AD76" i="24"/>
  <c r="AB76" i="24"/>
  <c r="AA76" i="24"/>
  <c r="Z76" i="24"/>
  <c r="U76" i="24"/>
  <c r="AO76" i="24" s="1"/>
  <c r="T76" i="24"/>
  <c r="R76" i="24"/>
  <c r="AL76" i="24" s="1"/>
  <c r="Q76" i="24"/>
  <c r="AK76" i="24" s="1"/>
  <c r="P76" i="24"/>
  <c r="AJ76" i="24" s="1"/>
  <c r="O76" i="24"/>
  <c r="AI76" i="24" s="1"/>
  <c r="F76" i="24"/>
  <c r="AH75" i="24"/>
  <c r="AG75" i="24"/>
  <c r="AF75" i="24"/>
  <c r="AE75" i="24"/>
  <c r="AD75" i="24"/>
  <c r="AB75" i="24"/>
  <c r="AA75" i="24"/>
  <c r="Z75" i="24"/>
  <c r="U75" i="24"/>
  <c r="AO75" i="24" s="1"/>
  <c r="T75" i="24"/>
  <c r="AN75" i="24" s="1"/>
  <c r="R75" i="24"/>
  <c r="AL75" i="24" s="1"/>
  <c r="Q75" i="24"/>
  <c r="AK75" i="24" s="1"/>
  <c r="P75" i="24"/>
  <c r="AJ75" i="24" s="1"/>
  <c r="O75" i="24"/>
  <c r="AI75" i="24" s="1"/>
  <c r="F75" i="24"/>
  <c r="AH74" i="24"/>
  <c r="AG74" i="24"/>
  <c r="AF74" i="24"/>
  <c r="AE74" i="24"/>
  <c r="AD74" i="24"/>
  <c r="AB74" i="24"/>
  <c r="AA74" i="24"/>
  <c r="Z74" i="24"/>
  <c r="U74" i="24"/>
  <c r="AO74" i="24" s="1"/>
  <c r="R74" i="24"/>
  <c r="AL74" i="24" s="1"/>
  <c r="P74" i="24"/>
  <c r="AJ74" i="24" s="1"/>
  <c r="O74" i="24"/>
  <c r="AI74" i="24" s="1"/>
  <c r="F74" i="24"/>
  <c r="AH73" i="24"/>
  <c r="AG73" i="24"/>
  <c r="AF73" i="24"/>
  <c r="AE73" i="24"/>
  <c r="AD73" i="24"/>
  <c r="AB73" i="24"/>
  <c r="AA73" i="24"/>
  <c r="Z73" i="24"/>
  <c r="U73" i="24"/>
  <c r="AO73" i="24" s="1"/>
  <c r="R73" i="24"/>
  <c r="AL73" i="24" s="1"/>
  <c r="P73" i="24"/>
  <c r="AJ73" i="24" s="1"/>
  <c r="O73" i="24"/>
  <c r="AI73" i="24" s="1"/>
  <c r="F73" i="24"/>
  <c r="AH72" i="24"/>
  <c r="AG72" i="24"/>
  <c r="AF72" i="24"/>
  <c r="AE72" i="24"/>
  <c r="AD72" i="24"/>
  <c r="AB72" i="24"/>
  <c r="AA72" i="24"/>
  <c r="Z72" i="24"/>
  <c r="U72" i="24"/>
  <c r="AO72" i="24" s="1"/>
  <c r="R72" i="24"/>
  <c r="AL72" i="24" s="1"/>
  <c r="P72" i="24"/>
  <c r="AJ72" i="24" s="1"/>
  <c r="O72" i="24"/>
  <c r="AI72" i="24" s="1"/>
  <c r="F72" i="24"/>
  <c r="AH71" i="24"/>
  <c r="AG71" i="24"/>
  <c r="AF71" i="24"/>
  <c r="AE71" i="24"/>
  <c r="AD71" i="24"/>
  <c r="AB71" i="24"/>
  <c r="AA71" i="24"/>
  <c r="Z71" i="24"/>
  <c r="U71" i="24"/>
  <c r="AO71" i="24" s="1"/>
  <c r="T71" i="24"/>
  <c r="AN71" i="24" s="1"/>
  <c r="R71" i="24"/>
  <c r="AL71" i="24" s="1"/>
  <c r="Q71" i="24"/>
  <c r="AK71" i="24" s="1"/>
  <c r="P71" i="24"/>
  <c r="AJ71" i="24" s="1"/>
  <c r="O71" i="24"/>
  <c r="AI71" i="24" s="1"/>
  <c r="F71" i="24"/>
  <c r="AH70" i="24"/>
  <c r="AG70" i="24"/>
  <c r="AF70" i="24"/>
  <c r="AE70" i="24"/>
  <c r="AD70" i="24"/>
  <c r="AB70" i="24"/>
  <c r="AA70" i="24"/>
  <c r="Z70" i="24"/>
  <c r="U70" i="24"/>
  <c r="AO70" i="24" s="1"/>
  <c r="T70" i="24"/>
  <c r="AN70" i="24" s="1"/>
  <c r="R70" i="24"/>
  <c r="AL70" i="24" s="1"/>
  <c r="Q70" i="24"/>
  <c r="AK70" i="24" s="1"/>
  <c r="P70" i="24"/>
  <c r="AJ70" i="24" s="1"/>
  <c r="O70" i="24"/>
  <c r="AI70" i="24" s="1"/>
  <c r="F70" i="24"/>
  <c r="AH69" i="24"/>
  <c r="AG69" i="24"/>
  <c r="AF69" i="24"/>
  <c r="AE69" i="24"/>
  <c r="AD69" i="24"/>
  <c r="AB69" i="24"/>
  <c r="AA69" i="24"/>
  <c r="Z69" i="24"/>
  <c r="U69" i="24"/>
  <c r="AO69" i="24" s="1"/>
  <c r="T69" i="24"/>
  <c r="AN69" i="24" s="1"/>
  <c r="R69" i="24"/>
  <c r="AL69" i="24" s="1"/>
  <c r="Q69" i="24"/>
  <c r="AK69" i="24" s="1"/>
  <c r="P69" i="24"/>
  <c r="AJ69" i="24" s="1"/>
  <c r="O69" i="24"/>
  <c r="AI69" i="24" s="1"/>
  <c r="F69" i="24"/>
  <c r="AH68" i="24"/>
  <c r="AG68" i="24"/>
  <c r="AF68" i="24"/>
  <c r="AE68" i="24"/>
  <c r="AD68" i="24"/>
  <c r="AB68" i="24"/>
  <c r="AA68" i="24"/>
  <c r="Z68" i="24"/>
  <c r="U68" i="24"/>
  <c r="AO68" i="24" s="1"/>
  <c r="T68" i="24"/>
  <c r="AN68" i="24" s="1"/>
  <c r="R68" i="24"/>
  <c r="AL68" i="24" s="1"/>
  <c r="P68" i="24"/>
  <c r="AJ68" i="24" s="1"/>
  <c r="O68" i="24"/>
  <c r="AI68" i="24" s="1"/>
  <c r="F68" i="24"/>
  <c r="AH67" i="24"/>
  <c r="AG67" i="24"/>
  <c r="AF67" i="24"/>
  <c r="AE67" i="24"/>
  <c r="AD67" i="24"/>
  <c r="AB67" i="24"/>
  <c r="AA67" i="24"/>
  <c r="Z67" i="24"/>
  <c r="U67" i="24"/>
  <c r="AO67" i="24" s="1"/>
  <c r="T67" i="24"/>
  <c r="AN67" i="24" s="1"/>
  <c r="R67" i="24"/>
  <c r="AL67" i="24" s="1"/>
  <c r="P67" i="24"/>
  <c r="AJ67" i="24" s="1"/>
  <c r="O67" i="24"/>
  <c r="AI67" i="24" s="1"/>
  <c r="F67" i="24"/>
  <c r="AH66" i="24"/>
  <c r="AG66" i="24"/>
  <c r="AF66" i="24"/>
  <c r="AE66" i="24"/>
  <c r="AD66" i="24"/>
  <c r="AB66" i="24"/>
  <c r="AA66" i="24"/>
  <c r="Z66" i="24"/>
  <c r="U66" i="24"/>
  <c r="AO66" i="24" s="1"/>
  <c r="T66" i="24"/>
  <c r="AN66" i="24" s="1"/>
  <c r="R66" i="24"/>
  <c r="AL66" i="24" s="1"/>
  <c r="P66" i="24"/>
  <c r="AJ66" i="24" s="1"/>
  <c r="O66" i="24"/>
  <c r="AI66" i="24" s="1"/>
  <c r="F66" i="24"/>
  <c r="AH65" i="24"/>
  <c r="AG65" i="24"/>
  <c r="AF65" i="24"/>
  <c r="AE65" i="24"/>
  <c r="AD65" i="24"/>
  <c r="AB65" i="24"/>
  <c r="AA65" i="24"/>
  <c r="Z65" i="24"/>
  <c r="U65" i="24"/>
  <c r="AO65" i="24" s="1"/>
  <c r="R65" i="24"/>
  <c r="AL65" i="24" s="1"/>
  <c r="P65" i="24"/>
  <c r="AJ65" i="24" s="1"/>
  <c r="O65" i="24"/>
  <c r="AI65" i="24" s="1"/>
  <c r="F65" i="24"/>
  <c r="AH64" i="24"/>
  <c r="AG64" i="24"/>
  <c r="AF64" i="24"/>
  <c r="AE64" i="24"/>
  <c r="AD64" i="24"/>
  <c r="AB64" i="24"/>
  <c r="AA64" i="24"/>
  <c r="Z64" i="24"/>
  <c r="U64" i="24"/>
  <c r="AO64" i="24" s="1"/>
  <c r="R64" i="24"/>
  <c r="AL64" i="24" s="1"/>
  <c r="P64" i="24"/>
  <c r="AJ64" i="24" s="1"/>
  <c r="O64" i="24"/>
  <c r="AI64" i="24" s="1"/>
  <c r="F64" i="24"/>
  <c r="AH63" i="24"/>
  <c r="AG63" i="24"/>
  <c r="AF63" i="24"/>
  <c r="AE63" i="24"/>
  <c r="AD63" i="24"/>
  <c r="AB63" i="24"/>
  <c r="AA63" i="24"/>
  <c r="Z63" i="24"/>
  <c r="U63" i="24"/>
  <c r="AO63" i="24" s="1"/>
  <c r="R63" i="24"/>
  <c r="AL63" i="24" s="1"/>
  <c r="P63" i="24"/>
  <c r="AJ63" i="24" s="1"/>
  <c r="O63" i="24"/>
  <c r="AI63" i="24" s="1"/>
  <c r="F63" i="24"/>
  <c r="AH62" i="24"/>
  <c r="AG62" i="24"/>
  <c r="AF62" i="24"/>
  <c r="AE62" i="24"/>
  <c r="AD62" i="24"/>
  <c r="AB62" i="24"/>
  <c r="AA62" i="24"/>
  <c r="Z62" i="24"/>
  <c r="U62" i="24"/>
  <c r="AO62" i="24" s="1"/>
  <c r="R62" i="24"/>
  <c r="AL62" i="24" s="1"/>
  <c r="P62" i="24"/>
  <c r="AJ62" i="24" s="1"/>
  <c r="O62" i="24"/>
  <c r="AI62" i="24" s="1"/>
  <c r="F62" i="24"/>
  <c r="AH61" i="24"/>
  <c r="AG61" i="24"/>
  <c r="AF61" i="24"/>
  <c r="AE61" i="24"/>
  <c r="AD61" i="24"/>
  <c r="AB61" i="24"/>
  <c r="AA61" i="24"/>
  <c r="Z61" i="24"/>
  <c r="U61" i="24"/>
  <c r="AO61" i="24" s="1"/>
  <c r="T61" i="24"/>
  <c r="AN61" i="24" s="1"/>
  <c r="R61" i="24"/>
  <c r="AL61" i="24" s="1"/>
  <c r="Q61" i="24"/>
  <c r="AK61" i="24" s="1"/>
  <c r="P61" i="24"/>
  <c r="AJ61" i="24" s="1"/>
  <c r="O61" i="24"/>
  <c r="AI61" i="24" s="1"/>
  <c r="F61" i="24"/>
  <c r="AH60" i="24"/>
  <c r="AG60" i="24"/>
  <c r="AF60" i="24"/>
  <c r="AE60" i="24"/>
  <c r="AD60" i="24"/>
  <c r="AB60" i="24"/>
  <c r="AA60" i="24"/>
  <c r="Z60" i="24"/>
  <c r="U60" i="24"/>
  <c r="AO60" i="24" s="1"/>
  <c r="R60" i="24"/>
  <c r="AL60" i="24" s="1"/>
  <c r="P60" i="24"/>
  <c r="AJ60" i="24" s="1"/>
  <c r="O60" i="24"/>
  <c r="AI60" i="24" s="1"/>
  <c r="F60" i="24"/>
  <c r="AH59" i="24"/>
  <c r="AG59" i="24"/>
  <c r="AF59" i="24"/>
  <c r="AE59" i="24"/>
  <c r="AD59" i="24"/>
  <c r="AB59" i="24"/>
  <c r="AA59" i="24"/>
  <c r="Z59" i="24"/>
  <c r="U59" i="24"/>
  <c r="AO59" i="24" s="1"/>
  <c r="R59" i="24"/>
  <c r="AL59" i="24" s="1"/>
  <c r="P59" i="24"/>
  <c r="AJ59" i="24" s="1"/>
  <c r="O59" i="24"/>
  <c r="AI59" i="24" s="1"/>
  <c r="F59" i="24"/>
  <c r="AH58" i="24"/>
  <c r="AG58" i="24"/>
  <c r="AF58" i="24"/>
  <c r="AE58" i="24"/>
  <c r="AD58" i="24"/>
  <c r="AB58" i="24"/>
  <c r="AA58" i="24"/>
  <c r="Z58" i="24"/>
  <c r="U58" i="24"/>
  <c r="AO58" i="24" s="1"/>
  <c r="R58" i="24"/>
  <c r="AL58" i="24" s="1"/>
  <c r="P58" i="24"/>
  <c r="AJ58" i="24" s="1"/>
  <c r="O58" i="24"/>
  <c r="AI58" i="24" s="1"/>
  <c r="F58" i="24"/>
  <c r="AH57" i="24"/>
  <c r="AG57" i="24"/>
  <c r="AF57" i="24"/>
  <c r="AE57" i="24"/>
  <c r="AD57" i="24"/>
  <c r="AB57" i="24"/>
  <c r="AA57" i="24"/>
  <c r="Z57" i="24"/>
  <c r="U57" i="24"/>
  <c r="AO57" i="24" s="1"/>
  <c r="R57" i="24"/>
  <c r="AL57" i="24" s="1"/>
  <c r="P57" i="24"/>
  <c r="AJ57" i="24" s="1"/>
  <c r="O57" i="24"/>
  <c r="AI57" i="24" s="1"/>
  <c r="F57" i="24"/>
  <c r="AH56" i="24"/>
  <c r="AG56" i="24"/>
  <c r="AF56" i="24"/>
  <c r="AE56" i="24"/>
  <c r="AD56" i="24"/>
  <c r="AB56" i="24"/>
  <c r="AA56" i="24"/>
  <c r="Z56" i="24"/>
  <c r="U56" i="24"/>
  <c r="AO56" i="24" s="1"/>
  <c r="R56" i="24"/>
  <c r="AL56" i="24" s="1"/>
  <c r="P56" i="24"/>
  <c r="AJ56" i="24" s="1"/>
  <c r="O56" i="24"/>
  <c r="AI56" i="24" s="1"/>
  <c r="F56" i="24"/>
  <c r="AH55" i="24"/>
  <c r="AG55" i="24"/>
  <c r="AF55" i="24"/>
  <c r="AE55" i="24"/>
  <c r="AD55" i="24"/>
  <c r="AB55" i="24"/>
  <c r="AA55" i="24"/>
  <c r="Z55" i="24"/>
  <c r="U55" i="24"/>
  <c r="AO55" i="24" s="1"/>
  <c r="R55" i="24"/>
  <c r="AL55" i="24" s="1"/>
  <c r="P55" i="24"/>
  <c r="AJ55" i="24" s="1"/>
  <c r="O55" i="24"/>
  <c r="AI55" i="24" s="1"/>
  <c r="F55" i="24"/>
  <c r="AH54" i="24"/>
  <c r="AG54" i="24"/>
  <c r="AF54" i="24"/>
  <c r="AE54" i="24"/>
  <c r="AD54" i="24"/>
  <c r="AB54" i="24"/>
  <c r="AA54" i="24"/>
  <c r="Z54" i="24"/>
  <c r="U54" i="24"/>
  <c r="AO54" i="24" s="1"/>
  <c r="R54" i="24"/>
  <c r="AL54" i="24" s="1"/>
  <c r="P54" i="24"/>
  <c r="AJ54" i="24" s="1"/>
  <c r="O54" i="24"/>
  <c r="AI54" i="24" s="1"/>
  <c r="F54" i="24"/>
  <c r="AH53" i="24"/>
  <c r="AG53" i="24"/>
  <c r="AF53" i="24"/>
  <c r="AE53" i="24"/>
  <c r="AD53" i="24"/>
  <c r="AB53" i="24"/>
  <c r="AA53" i="24"/>
  <c r="Z53" i="24"/>
  <c r="Z6" i="24" s="1"/>
  <c r="U53" i="24"/>
  <c r="AO53" i="24" s="1"/>
  <c r="T53" i="24"/>
  <c r="R53" i="24"/>
  <c r="AL53" i="24" s="1"/>
  <c r="Q53" i="24"/>
  <c r="AK53" i="24" s="1"/>
  <c r="P53" i="24"/>
  <c r="AJ53" i="24" s="1"/>
  <c r="O53" i="24"/>
  <c r="AI53" i="24" s="1"/>
  <c r="F53" i="24"/>
  <c r="AH52" i="24"/>
  <c r="AG52" i="24"/>
  <c r="AF52" i="24"/>
  <c r="AE52" i="24"/>
  <c r="AD52" i="24"/>
  <c r="AB52" i="24"/>
  <c r="AA52" i="24"/>
  <c r="Z52" i="24"/>
  <c r="U52" i="24"/>
  <c r="AO52" i="24" s="1"/>
  <c r="R52" i="24"/>
  <c r="AL52" i="24" s="1"/>
  <c r="Q52" i="24"/>
  <c r="AK52" i="24" s="1"/>
  <c r="P52" i="24"/>
  <c r="AJ52" i="24" s="1"/>
  <c r="O52" i="24"/>
  <c r="AI52" i="24" s="1"/>
  <c r="F52" i="24"/>
  <c r="AH51" i="24"/>
  <c r="AG51" i="24"/>
  <c r="AF51" i="24"/>
  <c r="AE51" i="24"/>
  <c r="AD51" i="24"/>
  <c r="AB51" i="24"/>
  <c r="AA51" i="24"/>
  <c r="Z51" i="24"/>
  <c r="U51" i="24"/>
  <c r="AO51" i="24" s="1"/>
  <c r="R51" i="24"/>
  <c r="AL51" i="24" s="1"/>
  <c r="Q51" i="24"/>
  <c r="AK51" i="24" s="1"/>
  <c r="P51" i="24"/>
  <c r="AJ51" i="24" s="1"/>
  <c r="O51" i="24"/>
  <c r="AI51" i="24" s="1"/>
  <c r="F51" i="24"/>
  <c r="AH50" i="24"/>
  <c r="AG50" i="24"/>
  <c r="AF50" i="24"/>
  <c r="AE50" i="24"/>
  <c r="AD50" i="24"/>
  <c r="AB50" i="24"/>
  <c r="AA50" i="24"/>
  <c r="Z50" i="24"/>
  <c r="U50" i="24"/>
  <c r="AO50" i="24" s="1"/>
  <c r="R50" i="24"/>
  <c r="AL50" i="24" s="1"/>
  <c r="P50" i="24"/>
  <c r="AJ50" i="24" s="1"/>
  <c r="O50" i="24"/>
  <c r="AI50" i="24" s="1"/>
  <c r="F50" i="24"/>
  <c r="AH49" i="24"/>
  <c r="AG49" i="24"/>
  <c r="AF49" i="24"/>
  <c r="AE49" i="24"/>
  <c r="AD49" i="24"/>
  <c r="AB49" i="24"/>
  <c r="AA49" i="24"/>
  <c r="Z49" i="24"/>
  <c r="U49" i="24"/>
  <c r="AO49" i="24" s="1"/>
  <c r="T49" i="24"/>
  <c r="AN49" i="24" s="1"/>
  <c r="R49" i="24"/>
  <c r="AL49" i="24" s="1"/>
  <c r="P49" i="24"/>
  <c r="AJ49" i="24" s="1"/>
  <c r="O49" i="24"/>
  <c r="AI49" i="24" s="1"/>
  <c r="F49" i="24"/>
  <c r="AH48" i="24"/>
  <c r="AG48" i="24"/>
  <c r="AF48" i="24"/>
  <c r="AE48" i="24"/>
  <c r="AD48" i="24"/>
  <c r="AB48" i="24"/>
  <c r="AA48" i="24"/>
  <c r="Z48" i="24"/>
  <c r="U48" i="24"/>
  <c r="AO48" i="24" s="1"/>
  <c r="T48" i="24"/>
  <c r="AN48" i="24" s="1"/>
  <c r="R48" i="24"/>
  <c r="AL48" i="24" s="1"/>
  <c r="P48" i="24"/>
  <c r="AJ48" i="24" s="1"/>
  <c r="O48" i="24"/>
  <c r="AI48" i="24" s="1"/>
  <c r="F48" i="24"/>
  <c r="AH47" i="24"/>
  <c r="AG47" i="24"/>
  <c r="AF47" i="24"/>
  <c r="AE47" i="24"/>
  <c r="AD47" i="24"/>
  <c r="AB47" i="24"/>
  <c r="AA47" i="24"/>
  <c r="Z47" i="24"/>
  <c r="U47" i="24"/>
  <c r="AO47" i="24" s="1"/>
  <c r="T47" i="24"/>
  <c r="AN47" i="24" s="1"/>
  <c r="R47" i="24"/>
  <c r="AL47" i="24" s="1"/>
  <c r="P47" i="24"/>
  <c r="AJ47" i="24" s="1"/>
  <c r="O47" i="24"/>
  <c r="AI47" i="24" s="1"/>
  <c r="AI9" i="24" s="1"/>
  <c r="F47" i="24"/>
  <c r="AH46" i="24"/>
  <c r="AG46" i="24"/>
  <c r="AF46" i="24"/>
  <c r="AE46" i="24"/>
  <c r="AD46" i="24"/>
  <c r="AB46" i="24"/>
  <c r="AA46" i="24"/>
  <c r="Z46" i="24"/>
  <c r="U46" i="24"/>
  <c r="AO46" i="24" s="1"/>
  <c r="T46" i="24"/>
  <c r="AN46" i="24" s="1"/>
  <c r="R46" i="24"/>
  <c r="AL46" i="24" s="1"/>
  <c r="P46" i="24"/>
  <c r="AJ46" i="24" s="1"/>
  <c r="O46" i="24"/>
  <c r="AI46" i="24" s="1"/>
  <c r="F46" i="24"/>
  <c r="AH45" i="24"/>
  <c r="AG45" i="24"/>
  <c r="AF45" i="24"/>
  <c r="AE45" i="24"/>
  <c r="AD45" i="24"/>
  <c r="AB45" i="24"/>
  <c r="AA45" i="24"/>
  <c r="Z45" i="24"/>
  <c r="G3" i="24" s="1"/>
  <c r="H3" i="24" s="1"/>
  <c r="U45" i="24"/>
  <c r="AO45" i="24" s="1"/>
  <c r="T45" i="24"/>
  <c r="AN45" i="24" s="1"/>
  <c r="R45" i="24"/>
  <c r="AL45" i="24" s="1"/>
  <c r="Q45" i="24"/>
  <c r="AK45" i="24" s="1"/>
  <c r="P45" i="24"/>
  <c r="AJ45" i="24" s="1"/>
  <c r="O45" i="24"/>
  <c r="AI45" i="24" s="1"/>
  <c r="F45" i="24"/>
  <c r="AN44" i="24"/>
  <c r="AH44" i="24"/>
  <c r="AG44" i="24"/>
  <c r="AF44" i="24"/>
  <c r="AE44" i="24"/>
  <c r="AD44" i="24"/>
  <c r="AB44" i="24"/>
  <c r="AA44" i="24"/>
  <c r="Z44" i="24"/>
  <c r="U44" i="24"/>
  <c r="AO44" i="24" s="1"/>
  <c r="T44" i="24"/>
  <c r="R44" i="24"/>
  <c r="AL44" i="24" s="1"/>
  <c r="Q44" i="24"/>
  <c r="AK44" i="24" s="1"/>
  <c r="P44" i="24"/>
  <c r="AJ44" i="24" s="1"/>
  <c r="O44" i="24"/>
  <c r="AI44" i="24" s="1"/>
  <c r="F44" i="24"/>
  <c r="AH43" i="24"/>
  <c r="AG43" i="24"/>
  <c r="AF43" i="24"/>
  <c r="AE43" i="24"/>
  <c r="AE7" i="24" s="1"/>
  <c r="AD43" i="24"/>
  <c r="AB43" i="24"/>
  <c r="AA43" i="24"/>
  <c r="AA7" i="24" s="1"/>
  <c r="Z43" i="24"/>
  <c r="U43" i="24"/>
  <c r="AO43" i="24" s="1"/>
  <c r="T43" i="24"/>
  <c r="AN43" i="24" s="1"/>
  <c r="R43" i="24"/>
  <c r="AL43" i="24" s="1"/>
  <c r="Q43" i="24"/>
  <c r="AK43" i="24" s="1"/>
  <c r="P43" i="24"/>
  <c r="AJ43" i="24" s="1"/>
  <c r="O43" i="24"/>
  <c r="AI43" i="24" s="1"/>
  <c r="F43" i="24"/>
  <c r="AH42" i="24"/>
  <c r="AG42" i="24"/>
  <c r="AF42" i="24"/>
  <c r="AE42" i="24"/>
  <c r="AD42" i="24"/>
  <c r="AB42" i="24"/>
  <c r="AA42" i="24"/>
  <c r="Z42" i="24"/>
  <c r="U42" i="24"/>
  <c r="AO42" i="24" s="1"/>
  <c r="R42" i="24"/>
  <c r="AL42" i="24" s="1"/>
  <c r="P42" i="24"/>
  <c r="AJ42" i="24" s="1"/>
  <c r="O42" i="24"/>
  <c r="AI42" i="24" s="1"/>
  <c r="F42" i="24"/>
  <c r="AH41" i="24"/>
  <c r="AH7" i="24" s="1"/>
  <c r="AG41" i="24"/>
  <c r="AF41" i="24"/>
  <c r="AE41" i="24"/>
  <c r="AD41" i="24"/>
  <c r="AB41" i="24"/>
  <c r="AA41" i="24"/>
  <c r="Z41" i="24"/>
  <c r="U41" i="24"/>
  <c r="AO41" i="24" s="1"/>
  <c r="T41" i="24"/>
  <c r="AN41" i="24" s="1"/>
  <c r="R41" i="24"/>
  <c r="AL41" i="24" s="1"/>
  <c r="P41" i="24"/>
  <c r="AJ41" i="24" s="1"/>
  <c r="AJ7" i="24" s="1"/>
  <c r="O41" i="24"/>
  <c r="AI41" i="24" s="1"/>
  <c r="F41" i="24"/>
  <c r="AH40" i="24"/>
  <c r="AG40" i="24"/>
  <c r="AG8" i="24" s="1"/>
  <c r="AF40" i="24"/>
  <c r="AE40" i="24"/>
  <c r="AD40" i="24"/>
  <c r="AB40" i="24"/>
  <c r="AA40" i="24"/>
  <c r="Z40" i="24"/>
  <c r="U40" i="24"/>
  <c r="AO40" i="24" s="1"/>
  <c r="T40" i="24"/>
  <c r="AN40" i="24" s="1"/>
  <c r="R40" i="24"/>
  <c r="AL40" i="24" s="1"/>
  <c r="P40" i="24"/>
  <c r="AJ40" i="24" s="1"/>
  <c r="O40" i="24"/>
  <c r="AI40" i="24" s="1"/>
  <c r="F40" i="24"/>
  <c r="AH39" i="24"/>
  <c r="AG39" i="24"/>
  <c r="AF39" i="24"/>
  <c r="AE39" i="24"/>
  <c r="AD39" i="24"/>
  <c r="AB39" i="24"/>
  <c r="AA39" i="24"/>
  <c r="Z39" i="24"/>
  <c r="V39" i="24"/>
  <c r="U39" i="24"/>
  <c r="AO39" i="24" s="1"/>
  <c r="T39" i="24"/>
  <c r="AN39" i="24" s="1"/>
  <c r="R39" i="24"/>
  <c r="AL39" i="24" s="1"/>
  <c r="P39" i="24"/>
  <c r="AJ39" i="24" s="1"/>
  <c r="O39" i="24"/>
  <c r="AI39" i="24" s="1"/>
  <c r="F39" i="24"/>
  <c r="AH38" i="24"/>
  <c r="AH8" i="24" s="1"/>
  <c r="AG38" i="24"/>
  <c r="AF38" i="24"/>
  <c r="AE38" i="24"/>
  <c r="AD38" i="24"/>
  <c r="AB38" i="24"/>
  <c r="AA38" i="24"/>
  <c r="Z38" i="24"/>
  <c r="U38" i="24"/>
  <c r="AO38" i="24" s="1"/>
  <c r="T38" i="24"/>
  <c r="AN38" i="24" s="1"/>
  <c r="R38" i="24"/>
  <c r="AL38" i="24" s="1"/>
  <c r="Q38" i="24"/>
  <c r="AK38" i="24" s="1"/>
  <c r="P38" i="24"/>
  <c r="AJ38" i="24" s="1"/>
  <c r="O38" i="24"/>
  <c r="AI38" i="24" s="1"/>
  <c r="F38" i="24"/>
  <c r="AH37" i="24"/>
  <c r="AG37" i="24"/>
  <c r="AF37" i="24"/>
  <c r="AE37" i="24"/>
  <c r="AD37" i="24"/>
  <c r="AB37" i="24"/>
  <c r="AA37" i="24"/>
  <c r="Z37" i="24"/>
  <c r="U37" i="24"/>
  <c r="AO37" i="24" s="1"/>
  <c r="T37" i="24"/>
  <c r="AN37" i="24" s="1"/>
  <c r="R37" i="24"/>
  <c r="AL37" i="24" s="1"/>
  <c r="Q37" i="24"/>
  <c r="AK37" i="24" s="1"/>
  <c r="P37" i="24"/>
  <c r="AJ37" i="24" s="1"/>
  <c r="O37" i="24"/>
  <c r="AI37" i="24" s="1"/>
  <c r="F37" i="24"/>
  <c r="AN36" i="24"/>
  <c r="AH36" i="24"/>
  <c r="AG36" i="24"/>
  <c r="AF36" i="24"/>
  <c r="AE36" i="24"/>
  <c r="AD36" i="24"/>
  <c r="AB36" i="24"/>
  <c r="AA36" i="24"/>
  <c r="Z36" i="24"/>
  <c r="V36" i="24"/>
  <c r="U36" i="24"/>
  <c r="AO36" i="24" s="1"/>
  <c r="T36" i="24"/>
  <c r="R36" i="24"/>
  <c r="AL36" i="24" s="1"/>
  <c r="Q36" i="24"/>
  <c r="AK36" i="24" s="1"/>
  <c r="P36" i="24"/>
  <c r="AJ36" i="24" s="1"/>
  <c r="O36" i="24"/>
  <c r="AI36" i="24" s="1"/>
  <c r="F36" i="24"/>
  <c r="AH35" i="24"/>
  <c r="AG35" i="24"/>
  <c r="AF35" i="24"/>
  <c r="AE35" i="24"/>
  <c r="AD35" i="24"/>
  <c r="AB35" i="24"/>
  <c r="AA35" i="24"/>
  <c r="Z35" i="24"/>
  <c r="U35" i="24"/>
  <c r="AO35" i="24" s="1"/>
  <c r="T35" i="24"/>
  <c r="AN35" i="24" s="1"/>
  <c r="R35" i="24"/>
  <c r="AL35" i="24" s="1"/>
  <c r="Q35" i="24"/>
  <c r="AK35" i="24" s="1"/>
  <c r="P35" i="24"/>
  <c r="AJ35" i="24" s="1"/>
  <c r="O35" i="24"/>
  <c r="AI35" i="24" s="1"/>
  <c r="F35" i="24"/>
  <c r="AH34" i="24"/>
  <c r="AG34" i="24"/>
  <c r="AF34" i="24"/>
  <c r="AE34" i="24"/>
  <c r="AD34" i="24"/>
  <c r="AB34" i="24"/>
  <c r="AA34" i="24"/>
  <c r="Z34" i="24"/>
  <c r="U34" i="24"/>
  <c r="AO34" i="24" s="1"/>
  <c r="R34" i="24"/>
  <c r="AL34" i="24" s="1"/>
  <c r="P34" i="24"/>
  <c r="AJ34" i="24" s="1"/>
  <c r="O34" i="24"/>
  <c r="AI34" i="24" s="1"/>
  <c r="F34" i="24"/>
  <c r="AH33" i="24"/>
  <c r="AG33" i="24"/>
  <c r="AF33" i="24"/>
  <c r="AE33" i="24"/>
  <c r="AD33" i="24"/>
  <c r="AB33" i="24"/>
  <c r="AA33" i="24"/>
  <c r="AA6" i="24" s="1"/>
  <c r="Z33" i="24"/>
  <c r="U33" i="24"/>
  <c r="AO33" i="24" s="1"/>
  <c r="R33" i="24"/>
  <c r="AL33" i="24" s="1"/>
  <c r="P33" i="24"/>
  <c r="AJ33" i="24" s="1"/>
  <c r="AJ6" i="24" s="1"/>
  <c r="O33" i="24"/>
  <c r="AI33" i="24" s="1"/>
  <c r="F33" i="24"/>
  <c r="AH32" i="24"/>
  <c r="AG32" i="24"/>
  <c r="AF32" i="24"/>
  <c r="AE32" i="24"/>
  <c r="AD32" i="24"/>
  <c r="AB32" i="24"/>
  <c r="AA32" i="24"/>
  <c r="Z32" i="24"/>
  <c r="U32" i="24"/>
  <c r="AO32" i="24" s="1"/>
  <c r="R32" i="24"/>
  <c r="AL32" i="24" s="1"/>
  <c r="P32" i="24"/>
  <c r="AJ32" i="24" s="1"/>
  <c r="O32" i="24"/>
  <c r="AI32" i="24" s="1"/>
  <c r="F32" i="24"/>
  <c r="AH31" i="24"/>
  <c r="AG31" i="24"/>
  <c r="AF31" i="24"/>
  <c r="AE31" i="24"/>
  <c r="AD31" i="24"/>
  <c r="AB31" i="24"/>
  <c r="AA31" i="24"/>
  <c r="Z31" i="24"/>
  <c r="U31" i="24"/>
  <c r="AO31" i="24" s="1"/>
  <c r="R31" i="24"/>
  <c r="AL31" i="24" s="1"/>
  <c r="P31" i="24"/>
  <c r="AJ31" i="24" s="1"/>
  <c r="O31" i="24"/>
  <c r="AI31" i="24" s="1"/>
  <c r="F31" i="24"/>
  <c r="AH30" i="24"/>
  <c r="AG30" i="24"/>
  <c r="AF30" i="24"/>
  <c r="AE30" i="24"/>
  <c r="AD30" i="24"/>
  <c r="AB30" i="24"/>
  <c r="AA30" i="24"/>
  <c r="Z30" i="24"/>
  <c r="V30" i="24"/>
  <c r="U30" i="24"/>
  <c r="AO30" i="24" s="1"/>
  <c r="T30" i="24"/>
  <c r="AN30" i="24" s="1"/>
  <c r="R30" i="24"/>
  <c r="AL30" i="24" s="1"/>
  <c r="Q30" i="24"/>
  <c r="AK30" i="24" s="1"/>
  <c r="P30" i="24"/>
  <c r="AJ30" i="24" s="1"/>
  <c r="O30" i="24"/>
  <c r="AI30" i="24" s="1"/>
  <c r="F30" i="24"/>
  <c r="AH29" i="24"/>
  <c r="AG29" i="24"/>
  <c r="AF29" i="24"/>
  <c r="AE29" i="24"/>
  <c r="AD29" i="24"/>
  <c r="AB29" i="24"/>
  <c r="AA29" i="24"/>
  <c r="Z29" i="24"/>
  <c r="V29" i="24"/>
  <c r="U29" i="24"/>
  <c r="AO29" i="24" s="1"/>
  <c r="R29" i="24"/>
  <c r="AL29" i="24" s="1"/>
  <c r="Q29" i="24"/>
  <c r="AK29" i="24" s="1"/>
  <c r="P29" i="24"/>
  <c r="O29" i="24"/>
  <c r="AI29" i="24" s="1"/>
  <c r="F29" i="24"/>
  <c r="AN28" i="24"/>
  <c r="AH28" i="24"/>
  <c r="AG28" i="24"/>
  <c r="AF28" i="24"/>
  <c r="AE28" i="24"/>
  <c r="AD28" i="24"/>
  <c r="AB28" i="24"/>
  <c r="AA28" i="24"/>
  <c r="Z28" i="24"/>
  <c r="U28" i="24"/>
  <c r="AO28" i="24" s="1"/>
  <c r="T28" i="24"/>
  <c r="R28" i="24"/>
  <c r="AL28" i="24" s="1"/>
  <c r="Q28" i="24"/>
  <c r="AK28" i="24" s="1"/>
  <c r="P28" i="24"/>
  <c r="AJ28" i="24" s="1"/>
  <c r="O28" i="24"/>
  <c r="AI28" i="24" s="1"/>
  <c r="F28" i="24"/>
  <c r="AH27" i="24"/>
  <c r="AG27" i="24"/>
  <c r="AF27" i="24"/>
  <c r="AE27" i="24"/>
  <c r="AD27" i="24"/>
  <c r="AB27" i="24"/>
  <c r="AA27" i="24"/>
  <c r="Z27" i="24"/>
  <c r="Z8" i="24" s="1"/>
  <c r="U27" i="24"/>
  <c r="AO27" i="24" s="1"/>
  <c r="T27" i="24"/>
  <c r="AN27" i="24" s="1"/>
  <c r="R27" i="24"/>
  <c r="AL27" i="24" s="1"/>
  <c r="Q27" i="24"/>
  <c r="AK27" i="24" s="1"/>
  <c r="P27" i="24"/>
  <c r="AJ27" i="24" s="1"/>
  <c r="O27" i="24"/>
  <c r="AI27" i="24" s="1"/>
  <c r="AI8" i="24" s="1"/>
  <c r="F27" i="24"/>
  <c r="AH26" i="24"/>
  <c r="AG26" i="24"/>
  <c r="AF26" i="24"/>
  <c r="AE26" i="24"/>
  <c r="AD26" i="24"/>
  <c r="AB26" i="24"/>
  <c r="AA26" i="24"/>
  <c r="Z26" i="24"/>
  <c r="U26" i="24"/>
  <c r="AO26" i="24" s="1"/>
  <c r="R26" i="24"/>
  <c r="AL26" i="24" s="1"/>
  <c r="P26" i="24"/>
  <c r="AJ26" i="24" s="1"/>
  <c r="O26" i="24"/>
  <c r="AI26" i="24" s="1"/>
  <c r="F26" i="24"/>
  <c r="AH25" i="24"/>
  <c r="AG25" i="24"/>
  <c r="AF25" i="24"/>
  <c r="AE25" i="24"/>
  <c r="AD25" i="24"/>
  <c r="AB25" i="24"/>
  <c r="AA25" i="24"/>
  <c r="Z25" i="24"/>
  <c r="U25" i="24"/>
  <c r="AO25" i="24" s="1"/>
  <c r="T25" i="24"/>
  <c r="AN25" i="24" s="1"/>
  <c r="R25" i="24"/>
  <c r="AL25" i="24" s="1"/>
  <c r="P25" i="24"/>
  <c r="AJ25" i="24" s="1"/>
  <c r="O25" i="24"/>
  <c r="AI25" i="24" s="1"/>
  <c r="F25" i="24"/>
  <c r="AH24" i="24"/>
  <c r="AG24" i="24"/>
  <c r="AF24" i="24"/>
  <c r="AE24" i="24"/>
  <c r="AD24" i="24"/>
  <c r="AB24" i="24"/>
  <c r="AA24" i="24"/>
  <c r="Z24" i="24"/>
  <c r="U24" i="24"/>
  <c r="AO24" i="24" s="1"/>
  <c r="T24" i="24"/>
  <c r="AN24" i="24" s="1"/>
  <c r="R24" i="24"/>
  <c r="AL24" i="24" s="1"/>
  <c r="Q24" i="24"/>
  <c r="AK24" i="24" s="1"/>
  <c r="P24" i="24"/>
  <c r="AJ24" i="24" s="1"/>
  <c r="O24" i="24"/>
  <c r="AI24" i="24" s="1"/>
  <c r="F24" i="24"/>
  <c r="AN23" i="24"/>
  <c r="AH23" i="24"/>
  <c r="AG23" i="24"/>
  <c r="AF23" i="24"/>
  <c r="AE23" i="24"/>
  <c r="AE3" i="24" s="1"/>
  <c r="AD23" i="24"/>
  <c r="AD3" i="24" s="1"/>
  <c r="AB23" i="24"/>
  <c r="AA23" i="24"/>
  <c r="Z23" i="24"/>
  <c r="U23" i="24"/>
  <c r="AO23" i="24" s="1"/>
  <c r="T23" i="24"/>
  <c r="R23" i="24"/>
  <c r="AL23" i="24" s="1"/>
  <c r="Q23" i="24"/>
  <c r="P23" i="24"/>
  <c r="AJ23" i="24" s="1"/>
  <c r="AJ3" i="24" s="1"/>
  <c r="O23" i="24"/>
  <c r="AI23" i="24" s="1"/>
  <c r="AI3" i="24" s="1"/>
  <c r="F23" i="24"/>
  <c r="AH22" i="24"/>
  <c r="AG22" i="24"/>
  <c r="AF22" i="24"/>
  <c r="AE22" i="24"/>
  <c r="AD22" i="24"/>
  <c r="AB22" i="24"/>
  <c r="AA22" i="24"/>
  <c r="Z22" i="24"/>
  <c r="V22" i="24"/>
  <c r="U22" i="24"/>
  <c r="AO22" i="24" s="1"/>
  <c r="T22" i="24"/>
  <c r="AN22" i="24" s="1"/>
  <c r="R22" i="24"/>
  <c r="AL22" i="24" s="1"/>
  <c r="P22" i="24"/>
  <c r="O22" i="24"/>
  <c r="AI22" i="24" s="1"/>
  <c r="F22" i="24"/>
  <c r="AH21" i="24"/>
  <c r="AG21" i="24"/>
  <c r="AF21" i="24"/>
  <c r="AE21" i="24"/>
  <c r="AD21" i="24"/>
  <c r="AB21" i="24"/>
  <c r="AA21" i="24"/>
  <c r="Z21" i="24"/>
  <c r="U21" i="24"/>
  <c r="AO21" i="24" s="1"/>
  <c r="R21" i="24"/>
  <c r="AL21" i="24" s="1"/>
  <c r="P21" i="24"/>
  <c r="AJ21" i="24" s="1"/>
  <c r="O21" i="24"/>
  <c r="AI21" i="24" s="1"/>
  <c r="F21" i="24"/>
  <c r="AH20" i="24"/>
  <c r="AH9" i="24" s="1"/>
  <c r="AG20" i="24"/>
  <c r="AF20" i="24"/>
  <c r="AE20" i="24"/>
  <c r="AD20" i="24"/>
  <c r="AB20" i="24"/>
  <c r="AA20" i="24"/>
  <c r="Z20" i="24"/>
  <c r="Z9" i="24" s="1"/>
  <c r="U20" i="24"/>
  <c r="AO20" i="24" s="1"/>
  <c r="T20" i="24"/>
  <c r="AN20" i="24" s="1"/>
  <c r="R20" i="24"/>
  <c r="AL20" i="24" s="1"/>
  <c r="Q20" i="24"/>
  <c r="AK20" i="24" s="1"/>
  <c r="P20" i="24"/>
  <c r="O20" i="24"/>
  <c r="AI20" i="24" s="1"/>
  <c r="F20" i="24"/>
  <c r="AJ19" i="24"/>
  <c r="AH19" i="24"/>
  <c r="AG19" i="24"/>
  <c r="AF19" i="24"/>
  <c r="AE19" i="24"/>
  <c r="AD19" i="24"/>
  <c r="AB19" i="24"/>
  <c r="AA19" i="24"/>
  <c r="Z19" i="24"/>
  <c r="U19" i="24"/>
  <c r="AO19" i="24" s="1"/>
  <c r="R19" i="24"/>
  <c r="AL19" i="24" s="1"/>
  <c r="P19" i="24"/>
  <c r="O19" i="24"/>
  <c r="AI19" i="24" s="1"/>
  <c r="F19" i="24"/>
  <c r="AH18" i="24"/>
  <c r="AG18" i="24"/>
  <c r="AF18" i="24"/>
  <c r="AE18" i="24"/>
  <c r="AD18" i="24"/>
  <c r="AB18" i="24"/>
  <c r="AA18" i="24"/>
  <c r="Z18" i="24"/>
  <c r="U18" i="24"/>
  <c r="AO18" i="24" s="1"/>
  <c r="R18" i="24"/>
  <c r="AL18" i="24" s="1"/>
  <c r="P18" i="24"/>
  <c r="AJ18" i="24" s="1"/>
  <c r="O18" i="24"/>
  <c r="AI18" i="24" s="1"/>
  <c r="F18" i="24"/>
  <c r="I2" i="24" s="1"/>
  <c r="AH17" i="24"/>
  <c r="AG17" i="24"/>
  <c r="AF17" i="24"/>
  <c r="AF4" i="24" s="1"/>
  <c r="AE17" i="24"/>
  <c r="AD17" i="24"/>
  <c r="AB17" i="24"/>
  <c r="AA17" i="24"/>
  <c r="Z17" i="24"/>
  <c r="Z4" i="24" s="1"/>
  <c r="U17" i="24"/>
  <c r="AO17" i="24" s="1"/>
  <c r="T17" i="24"/>
  <c r="AN17" i="24" s="1"/>
  <c r="R17" i="24"/>
  <c r="AL17" i="24" s="1"/>
  <c r="P17" i="24"/>
  <c r="AJ17" i="24" s="1"/>
  <c r="O17" i="24"/>
  <c r="AI17" i="24" s="1"/>
  <c r="F17" i="24"/>
  <c r="AO16" i="24"/>
  <c r="AJ16" i="24"/>
  <c r="AH16" i="24"/>
  <c r="AG16" i="24"/>
  <c r="AF16" i="24"/>
  <c r="AE16" i="24"/>
  <c r="AD16" i="24"/>
  <c r="AB16" i="24"/>
  <c r="AA16" i="24"/>
  <c r="Z16" i="24"/>
  <c r="U16" i="24"/>
  <c r="T16" i="24"/>
  <c r="AN16" i="24" s="1"/>
  <c r="R16" i="24"/>
  <c r="AL16" i="24" s="1"/>
  <c r="P16" i="24"/>
  <c r="O16" i="24"/>
  <c r="AI16" i="24" s="1"/>
  <c r="F16" i="24"/>
  <c r="AH15" i="24"/>
  <c r="AG15" i="24"/>
  <c r="AF15" i="24"/>
  <c r="AF2" i="24" s="1"/>
  <c r="AE15" i="24"/>
  <c r="AD15" i="24"/>
  <c r="AB15" i="24"/>
  <c r="AA15" i="24"/>
  <c r="Z15" i="24"/>
  <c r="U15" i="24"/>
  <c r="V2" i="24" s="1"/>
  <c r="R15" i="24"/>
  <c r="AL15" i="24" s="1"/>
  <c r="AL2" i="24" s="1"/>
  <c r="P15" i="24"/>
  <c r="AJ15" i="24" s="1"/>
  <c r="O15" i="24"/>
  <c r="AI15" i="24" s="1"/>
  <c r="F15" i="24"/>
  <c r="AH14" i="24"/>
  <c r="AG14" i="24"/>
  <c r="AF14" i="24"/>
  <c r="AE14" i="24"/>
  <c r="AD14" i="24"/>
  <c r="AB14" i="24"/>
  <c r="AA14" i="24"/>
  <c r="Z14" i="24"/>
  <c r="Z13" i="24" s="1"/>
  <c r="K59" i="14" s="1"/>
  <c r="V14" i="24"/>
  <c r="U14" i="24"/>
  <c r="AO14" i="24" s="1"/>
  <c r="R14" i="24"/>
  <c r="AL14" i="24" s="1"/>
  <c r="P14" i="24"/>
  <c r="AJ14" i="24" s="1"/>
  <c r="O14" i="24"/>
  <c r="AI14" i="24" s="1"/>
  <c r="F14" i="24"/>
  <c r="L13" i="24"/>
  <c r="O1" i="24" s="1"/>
  <c r="K13" i="24"/>
  <c r="N1" i="24" s="1"/>
  <c r="J13" i="24"/>
  <c r="M1" i="24" s="1"/>
  <c r="I13" i="24"/>
  <c r="H13" i="24"/>
  <c r="E13" i="24"/>
  <c r="K1" i="24" s="1"/>
  <c r="J9" i="24"/>
  <c r="B9" i="24"/>
  <c r="AF8" i="24"/>
  <c r="J8" i="24"/>
  <c r="B8" i="24"/>
  <c r="AG7" i="24"/>
  <c r="AD7" i="24"/>
  <c r="V7" i="24"/>
  <c r="N7" i="24"/>
  <c r="J7" i="24"/>
  <c r="F7" i="24"/>
  <c r="B7" i="24"/>
  <c r="AL6" i="24"/>
  <c r="AD6" i="24"/>
  <c r="S6" i="24"/>
  <c r="Q6" i="24"/>
  <c r="P6" i="24"/>
  <c r="O6" i="24"/>
  <c r="N6" i="24"/>
  <c r="M6" i="24"/>
  <c r="K6" i="24"/>
  <c r="J6" i="24"/>
  <c r="F6" i="24"/>
  <c r="B6" i="24"/>
  <c r="J5" i="24"/>
  <c r="G5" i="24"/>
  <c r="B5" i="24"/>
  <c r="J4" i="24"/>
  <c r="B4" i="24"/>
  <c r="Z3" i="24"/>
  <c r="P3" i="24"/>
  <c r="N3" i="24"/>
  <c r="J3" i="24"/>
  <c r="F3" i="24"/>
  <c r="B3" i="24"/>
  <c r="AH2" i="24"/>
  <c r="O2" i="24"/>
  <c r="N2" i="24"/>
  <c r="M2" i="24"/>
  <c r="K2" i="24"/>
  <c r="J2" i="24"/>
  <c r="F2" i="24"/>
  <c r="B2" i="24"/>
  <c r="B10" i="24" s="1"/>
  <c r="L1" i="24"/>
  <c r="W60" i="14"/>
  <c r="U60" i="14"/>
  <c r="T60" i="14"/>
  <c r="J60" i="14"/>
  <c r="I60" i="14"/>
  <c r="H60" i="14"/>
  <c r="AH92" i="23"/>
  <c r="AG92" i="23"/>
  <c r="AF92" i="23"/>
  <c r="AE92" i="23"/>
  <c r="AD92" i="23"/>
  <c r="AB92" i="23"/>
  <c r="AA92" i="23"/>
  <c r="Z92" i="23"/>
  <c r="U92" i="23"/>
  <c r="AO92" i="23" s="1"/>
  <c r="R92" i="23"/>
  <c r="AL92" i="23" s="1"/>
  <c r="P92" i="23"/>
  <c r="AJ92" i="23" s="1"/>
  <c r="O92" i="23"/>
  <c r="AI92" i="23" s="1"/>
  <c r="F92" i="23"/>
  <c r="AH91" i="23"/>
  <c r="AG91" i="23"/>
  <c r="AF91" i="23"/>
  <c r="AE91" i="23"/>
  <c r="AD91" i="23"/>
  <c r="AB91" i="23"/>
  <c r="AA91" i="23"/>
  <c r="Z91" i="23"/>
  <c r="U91" i="23"/>
  <c r="AO91" i="23" s="1"/>
  <c r="R91" i="23"/>
  <c r="AL91" i="23" s="1"/>
  <c r="P91" i="23"/>
  <c r="AJ91" i="23" s="1"/>
  <c r="O91" i="23"/>
  <c r="AI91" i="23" s="1"/>
  <c r="F91" i="23"/>
  <c r="AH90" i="23"/>
  <c r="AG90" i="23"/>
  <c r="AF90" i="23"/>
  <c r="AE90" i="23"/>
  <c r="AD90" i="23"/>
  <c r="AB90" i="23"/>
  <c r="AA90" i="23"/>
  <c r="Z90" i="23"/>
  <c r="U90" i="23"/>
  <c r="AO90" i="23" s="1"/>
  <c r="R90" i="23"/>
  <c r="AL90" i="23" s="1"/>
  <c r="P90" i="23"/>
  <c r="AJ90" i="23" s="1"/>
  <c r="O90" i="23"/>
  <c r="AI90" i="23" s="1"/>
  <c r="F90" i="23"/>
  <c r="AN89" i="23"/>
  <c r="AH89" i="23"/>
  <c r="AG89" i="23"/>
  <c r="AF89" i="23"/>
  <c r="AE89" i="23"/>
  <c r="AD89" i="23"/>
  <c r="AB89" i="23"/>
  <c r="AA89" i="23"/>
  <c r="Z89" i="23"/>
  <c r="V89" i="23"/>
  <c r="U89" i="23"/>
  <c r="AO89" i="23" s="1"/>
  <c r="T89" i="23"/>
  <c r="R89" i="23"/>
  <c r="AL89" i="23" s="1"/>
  <c r="Q89" i="23"/>
  <c r="AK89" i="23" s="1"/>
  <c r="P89" i="23"/>
  <c r="AJ89" i="23" s="1"/>
  <c r="O89" i="23"/>
  <c r="AI89" i="23" s="1"/>
  <c r="F89" i="23"/>
  <c r="AH88" i="23"/>
  <c r="AG88" i="23"/>
  <c r="AF88" i="23"/>
  <c r="AE88" i="23"/>
  <c r="AD88" i="23"/>
  <c r="AB88" i="23"/>
  <c r="AA88" i="23"/>
  <c r="Z88" i="23"/>
  <c r="U88" i="23"/>
  <c r="AO88" i="23" s="1"/>
  <c r="T88" i="23"/>
  <c r="AN88" i="23" s="1"/>
  <c r="R88" i="23"/>
  <c r="AL88" i="23" s="1"/>
  <c r="Q88" i="23"/>
  <c r="AK88" i="23" s="1"/>
  <c r="P88" i="23"/>
  <c r="AJ88" i="23" s="1"/>
  <c r="O88" i="23"/>
  <c r="AI88" i="23" s="1"/>
  <c r="F88" i="23"/>
  <c r="AH87" i="23"/>
  <c r="AG87" i="23"/>
  <c r="AF87" i="23"/>
  <c r="AE87" i="23"/>
  <c r="AD87" i="23"/>
  <c r="AB87" i="23"/>
  <c r="AA87" i="23"/>
  <c r="Z87" i="23"/>
  <c r="U87" i="23"/>
  <c r="AO87" i="23" s="1"/>
  <c r="T87" i="23"/>
  <c r="AN87" i="23" s="1"/>
  <c r="R87" i="23"/>
  <c r="AL87" i="23" s="1"/>
  <c r="Q87" i="23"/>
  <c r="AK87" i="23" s="1"/>
  <c r="P87" i="23"/>
  <c r="AJ87" i="23" s="1"/>
  <c r="O87" i="23"/>
  <c r="AI87" i="23" s="1"/>
  <c r="F87" i="23"/>
  <c r="AH86" i="23"/>
  <c r="AG86" i="23"/>
  <c r="AF86" i="23"/>
  <c r="AE86" i="23"/>
  <c r="AD86" i="23"/>
  <c r="AB86" i="23"/>
  <c r="AA86" i="23"/>
  <c r="Z86" i="23"/>
  <c r="U86" i="23"/>
  <c r="AO86" i="23" s="1"/>
  <c r="R86" i="23"/>
  <c r="AL86" i="23" s="1"/>
  <c r="Q86" i="23"/>
  <c r="AK86" i="23" s="1"/>
  <c r="P86" i="23"/>
  <c r="AJ86" i="23" s="1"/>
  <c r="O86" i="23"/>
  <c r="AI86" i="23" s="1"/>
  <c r="F86" i="23"/>
  <c r="AH85" i="23"/>
  <c r="AG85" i="23"/>
  <c r="AF85" i="23"/>
  <c r="AE85" i="23"/>
  <c r="AD85" i="23"/>
  <c r="AB85" i="23"/>
  <c r="AA85" i="23"/>
  <c r="Z85" i="23"/>
  <c r="U85" i="23"/>
  <c r="AO85" i="23" s="1"/>
  <c r="T85" i="23"/>
  <c r="AN85" i="23" s="1"/>
  <c r="R85" i="23"/>
  <c r="AL85" i="23" s="1"/>
  <c r="Q85" i="23"/>
  <c r="AK85" i="23" s="1"/>
  <c r="P85" i="23"/>
  <c r="AJ85" i="23" s="1"/>
  <c r="O85" i="23"/>
  <c r="AI85" i="23" s="1"/>
  <c r="F85" i="23"/>
  <c r="AH84" i="23"/>
  <c r="AG84" i="23"/>
  <c r="AF84" i="23"/>
  <c r="AE84" i="23"/>
  <c r="AD84" i="23"/>
  <c r="AB84" i="23"/>
  <c r="AA84" i="23"/>
  <c r="Z84" i="23"/>
  <c r="U84" i="23"/>
  <c r="AO84" i="23" s="1"/>
  <c r="T84" i="23"/>
  <c r="AN84" i="23" s="1"/>
  <c r="R84" i="23"/>
  <c r="AL84" i="23" s="1"/>
  <c r="Q84" i="23"/>
  <c r="AK84" i="23" s="1"/>
  <c r="P84" i="23"/>
  <c r="AJ84" i="23" s="1"/>
  <c r="O84" i="23"/>
  <c r="AI84" i="23" s="1"/>
  <c r="F84" i="23"/>
  <c r="AH83" i="23"/>
  <c r="AG83" i="23"/>
  <c r="AF83" i="23"/>
  <c r="AE83" i="23"/>
  <c r="AD83" i="23"/>
  <c r="AB83" i="23"/>
  <c r="AA83" i="23"/>
  <c r="Z83" i="23"/>
  <c r="U83" i="23"/>
  <c r="AO83" i="23" s="1"/>
  <c r="S83" i="23"/>
  <c r="AM83" i="23" s="1"/>
  <c r="R83" i="23"/>
  <c r="AL83" i="23" s="1"/>
  <c r="Q83" i="23"/>
  <c r="AK83" i="23" s="1"/>
  <c r="P83" i="23"/>
  <c r="AJ83" i="23" s="1"/>
  <c r="O83" i="23"/>
  <c r="AI83" i="23" s="1"/>
  <c r="F83" i="23"/>
  <c r="AH82" i="23"/>
  <c r="AG82" i="23"/>
  <c r="AF82" i="23"/>
  <c r="AE82" i="23"/>
  <c r="AD82" i="23"/>
  <c r="AB82" i="23"/>
  <c r="AA82" i="23"/>
  <c r="Z82" i="23"/>
  <c r="U82" i="23"/>
  <c r="AO82" i="23" s="1"/>
  <c r="T82" i="23"/>
  <c r="AN82" i="23" s="1"/>
  <c r="R82" i="23"/>
  <c r="AL82" i="23" s="1"/>
  <c r="Q82" i="23"/>
  <c r="AK82" i="23" s="1"/>
  <c r="P82" i="23"/>
  <c r="AJ82" i="23" s="1"/>
  <c r="O82" i="23"/>
  <c r="AI82" i="23" s="1"/>
  <c r="F82" i="23"/>
  <c r="AN81" i="23"/>
  <c r="AH81" i="23"/>
  <c r="AG81" i="23"/>
  <c r="AF81" i="23"/>
  <c r="AE81" i="23"/>
  <c r="AD81" i="23"/>
  <c r="AB81" i="23"/>
  <c r="AA81" i="23"/>
  <c r="Z81" i="23"/>
  <c r="U81" i="23"/>
  <c r="AO81" i="23" s="1"/>
  <c r="T81" i="23"/>
  <c r="R81" i="23"/>
  <c r="AL81" i="23" s="1"/>
  <c r="P81" i="23"/>
  <c r="AJ81" i="23" s="1"/>
  <c r="O81" i="23"/>
  <c r="AI81" i="23" s="1"/>
  <c r="F81" i="23"/>
  <c r="AH80" i="23"/>
  <c r="AG80" i="23"/>
  <c r="AF80" i="23"/>
  <c r="AE80" i="23"/>
  <c r="AD80" i="23"/>
  <c r="AB80" i="23"/>
  <c r="AA80" i="23"/>
  <c r="Z80" i="23"/>
  <c r="U80" i="23"/>
  <c r="AO80" i="23" s="1"/>
  <c r="R80" i="23"/>
  <c r="AL80" i="23" s="1"/>
  <c r="P80" i="23"/>
  <c r="AJ80" i="23" s="1"/>
  <c r="O80" i="23"/>
  <c r="AI80" i="23" s="1"/>
  <c r="F80" i="23"/>
  <c r="AH79" i="23"/>
  <c r="AG79" i="23"/>
  <c r="AF79" i="23"/>
  <c r="AE79" i="23"/>
  <c r="AD79" i="23"/>
  <c r="AB79" i="23"/>
  <c r="AA79" i="23"/>
  <c r="Z79" i="23"/>
  <c r="U79" i="23"/>
  <c r="AO79" i="23" s="1"/>
  <c r="R79" i="23"/>
  <c r="AL79" i="23" s="1"/>
  <c r="P79" i="23"/>
  <c r="AJ79" i="23" s="1"/>
  <c r="O79" i="23"/>
  <c r="AI79" i="23" s="1"/>
  <c r="F79" i="23"/>
  <c r="AH78" i="23"/>
  <c r="AG78" i="23"/>
  <c r="AF78" i="23"/>
  <c r="AE78" i="23"/>
  <c r="AD78" i="23"/>
  <c r="AB78" i="23"/>
  <c r="AA78" i="23"/>
  <c r="Z78" i="23"/>
  <c r="U78" i="23"/>
  <c r="AO78" i="23" s="1"/>
  <c r="R78" i="23"/>
  <c r="AL78" i="23" s="1"/>
  <c r="P78" i="23"/>
  <c r="AJ78" i="23" s="1"/>
  <c r="O78" i="23"/>
  <c r="AI78" i="23" s="1"/>
  <c r="F78" i="23"/>
  <c r="AH77" i="23"/>
  <c r="AG77" i="23"/>
  <c r="AF77" i="23"/>
  <c r="AE77" i="23"/>
  <c r="AD77" i="23"/>
  <c r="AB77" i="23"/>
  <c r="AA77" i="23"/>
  <c r="Z77" i="23"/>
  <c r="U77" i="23"/>
  <c r="AO77" i="23" s="1"/>
  <c r="T77" i="23"/>
  <c r="AN77" i="23" s="1"/>
  <c r="R77" i="23"/>
  <c r="AL77" i="23" s="1"/>
  <c r="P77" i="23"/>
  <c r="AJ77" i="23" s="1"/>
  <c r="O77" i="23"/>
  <c r="AI77" i="23" s="1"/>
  <c r="F77" i="23"/>
  <c r="AH76" i="23"/>
  <c r="AG76" i="23"/>
  <c r="AF76" i="23"/>
  <c r="AE76" i="23"/>
  <c r="AD76" i="23"/>
  <c r="AB76" i="23"/>
  <c r="AA76" i="23"/>
  <c r="Z76" i="23"/>
  <c r="U76" i="23"/>
  <c r="AO76" i="23" s="1"/>
  <c r="T76" i="23"/>
  <c r="AN76" i="23" s="1"/>
  <c r="R76" i="23"/>
  <c r="AL76" i="23" s="1"/>
  <c r="P76" i="23"/>
  <c r="AJ76" i="23" s="1"/>
  <c r="O76" i="23"/>
  <c r="AI76" i="23" s="1"/>
  <c r="F76" i="23"/>
  <c r="AH75" i="23"/>
  <c r="AG75" i="23"/>
  <c r="AF75" i="23"/>
  <c r="AE75" i="23"/>
  <c r="AD75" i="23"/>
  <c r="AB75" i="23"/>
  <c r="AA75" i="23"/>
  <c r="Z75" i="23"/>
  <c r="U75" i="23"/>
  <c r="AO75" i="23" s="1"/>
  <c r="R75" i="23"/>
  <c r="AL75" i="23" s="1"/>
  <c r="P75" i="23"/>
  <c r="AJ75" i="23" s="1"/>
  <c r="O75" i="23"/>
  <c r="AI75" i="23" s="1"/>
  <c r="F75" i="23"/>
  <c r="AH74" i="23"/>
  <c r="AG74" i="23"/>
  <c r="AF74" i="23"/>
  <c r="AE74" i="23"/>
  <c r="AD74" i="23"/>
  <c r="AB74" i="23"/>
  <c r="AA74" i="23"/>
  <c r="Z74" i="23"/>
  <c r="U74" i="23"/>
  <c r="AO74" i="23" s="1"/>
  <c r="R74" i="23"/>
  <c r="AL74" i="23" s="1"/>
  <c r="P74" i="23"/>
  <c r="AJ74" i="23" s="1"/>
  <c r="O74" i="23"/>
  <c r="AI74" i="23" s="1"/>
  <c r="F74" i="23"/>
  <c r="AN73" i="23"/>
  <c r="AH73" i="23"/>
  <c r="AG73" i="23"/>
  <c r="AF73" i="23"/>
  <c r="AE73" i="23"/>
  <c r="AD73" i="23"/>
  <c r="AB73" i="23"/>
  <c r="AA73" i="23"/>
  <c r="Z73" i="23"/>
  <c r="U73" i="23"/>
  <c r="AO73" i="23" s="1"/>
  <c r="T73" i="23"/>
  <c r="R73" i="23"/>
  <c r="AL73" i="23" s="1"/>
  <c r="P73" i="23"/>
  <c r="AJ73" i="23" s="1"/>
  <c r="O73" i="23"/>
  <c r="AI73" i="23" s="1"/>
  <c r="F73" i="23"/>
  <c r="AH72" i="23"/>
  <c r="AG72" i="23"/>
  <c r="AF72" i="23"/>
  <c r="AE72" i="23"/>
  <c r="AD72" i="23"/>
  <c r="AB72" i="23"/>
  <c r="AA72" i="23"/>
  <c r="Z72" i="23"/>
  <c r="U72" i="23"/>
  <c r="AO72" i="23" s="1"/>
  <c r="T72" i="23"/>
  <c r="AN72" i="23" s="1"/>
  <c r="R72" i="23"/>
  <c r="AL72" i="23" s="1"/>
  <c r="P72" i="23"/>
  <c r="AJ72" i="23" s="1"/>
  <c r="O72" i="23"/>
  <c r="AI72" i="23" s="1"/>
  <c r="F72" i="23"/>
  <c r="AH71" i="23"/>
  <c r="AG71" i="23"/>
  <c r="AF71" i="23"/>
  <c r="AE71" i="23"/>
  <c r="AD71" i="23"/>
  <c r="AB71" i="23"/>
  <c r="AA71" i="23"/>
  <c r="Z71" i="23"/>
  <c r="U71" i="23"/>
  <c r="AO71" i="23" s="1"/>
  <c r="T71" i="23"/>
  <c r="AN71" i="23" s="1"/>
  <c r="R71" i="23"/>
  <c r="AL71" i="23" s="1"/>
  <c r="P71" i="23"/>
  <c r="AJ71" i="23" s="1"/>
  <c r="O71" i="23"/>
  <c r="AI71" i="23" s="1"/>
  <c r="F71" i="23"/>
  <c r="AH70" i="23"/>
  <c r="AG70" i="23"/>
  <c r="AF70" i="23"/>
  <c r="AE70" i="23"/>
  <c r="AD70" i="23"/>
  <c r="AB70" i="23"/>
  <c r="AA70" i="23"/>
  <c r="Z70" i="23"/>
  <c r="U70" i="23"/>
  <c r="AO70" i="23" s="1"/>
  <c r="R70" i="23"/>
  <c r="AL70" i="23" s="1"/>
  <c r="Q70" i="23"/>
  <c r="AK70" i="23" s="1"/>
  <c r="P70" i="23"/>
  <c r="AJ70" i="23" s="1"/>
  <c r="O70" i="23"/>
  <c r="AI70" i="23" s="1"/>
  <c r="F70" i="23"/>
  <c r="AH69" i="23"/>
  <c r="AG69" i="23"/>
  <c r="AF69" i="23"/>
  <c r="AE69" i="23"/>
  <c r="AD69" i="23"/>
  <c r="AB69" i="23"/>
  <c r="AA69" i="23"/>
  <c r="Z69" i="23"/>
  <c r="U69" i="23"/>
  <c r="AO69" i="23" s="1"/>
  <c r="R69" i="23"/>
  <c r="AL69" i="23" s="1"/>
  <c r="Q69" i="23"/>
  <c r="AK69" i="23" s="1"/>
  <c r="P69" i="23"/>
  <c r="AJ69" i="23" s="1"/>
  <c r="O69" i="23"/>
  <c r="AI69" i="23" s="1"/>
  <c r="F69" i="23"/>
  <c r="AH68" i="23"/>
  <c r="AG68" i="23"/>
  <c r="AF68" i="23"/>
  <c r="AE68" i="23"/>
  <c r="AD68" i="23"/>
  <c r="AB68" i="23"/>
  <c r="AA68" i="23"/>
  <c r="Z68" i="23"/>
  <c r="U68" i="23"/>
  <c r="AO68" i="23" s="1"/>
  <c r="R68" i="23"/>
  <c r="AL68" i="23" s="1"/>
  <c r="Q68" i="23"/>
  <c r="AK68" i="23" s="1"/>
  <c r="P68" i="23"/>
  <c r="AJ68" i="23" s="1"/>
  <c r="O68" i="23"/>
  <c r="AI68" i="23" s="1"/>
  <c r="F68" i="23"/>
  <c r="AH67" i="23"/>
  <c r="AG67" i="23"/>
  <c r="AF67" i="23"/>
  <c r="AE67" i="23"/>
  <c r="AD67" i="23"/>
  <c r="AB67" i="23"/>
  <c r="AA67" i="23"/>
  <c r="Z67" i="23"/>
  <c r="U67" i="23"/>
  <c r="AO67" i="23" s="1"/>
  <c r="S67" i="23"/>
  <c r="AM67" i="23" s="1"/>
  <c r="R67" i="23"/>
  <c r="AL67" i="23" s="1"/>
  <c r="Q67" i="23"/>
  <c r="AK67" i="23" s="1"/>
  <c r="P67" i="23"/>
  <c r="AJ67" i="23" s="1"/>
  <c r="O67" i="23"/>
  <c r="AI67" i="23" s="1"/>
  <c r="F67" i="23"/>
  <c r="AH66" i="23"/>
  <c r="AG66" i="23"/>
  <c r="AF66" i="23"/>
  <c r="AE66" i="23"/>
  <c r="AD66" i="23"/>
  <c r="AB66" i="23"/>
  <c r="AA66" i="23"/>
  <c r="Z66" i="23"/>
  <c r="U66" i="23"/>
  <c r="AO66" i="23" s="1"/>
  <c r="T66" i="23"/>
  <c r="AN66" i="23" s="1"/>
  <c r="R66" i="23"/>
  <c r="AL66" i="23" s="1"/>
  <c r="Q66" i="23"/>
  <c r="AK66" i="23" s="1"/>
  <c r="P66" i="23"/>
  <c r="AJ66" i="23" s="1"/>
  <c r="O66" i="23"/>
  <c r="AI66" i="23" s="1"/>
  <c r="F66" i="23"/>
  <c r="AH65" i="23"/>
  <c r="AG65" i="23"/>
  <c r="AF65" i="23"/>
  <c r="AE65" i="23"/>
  <c r="AD65" i="23"/>
  <c r="AB65" i="23"/>
  <c r="AA65" i="23"/>
  <c r="Z65" i="23"/>
  <c r="U65" i="23"/>
  <c r="AO65" i="23" s="1"/>
  <c r="R65" i="23"/>
  <c r="AL65" i="23" s="1"/>
  <c r="P65" i="23"/>
  <c r="AJ65" i="23" s="1"/>
  <c r="O65" i="23"/>
  <c r="AI65" i="23" s="1"/>
  <c r="F65" i="23"/>
  <c r="AH64" i="23"/>
  <c r="AG64" i="23"/>
  <c r="AF64" i="23"/>
  <c r="AE64" i="23"/>
  <c r="AD64" i="23"/>
  <c r="AB64" i="23"/>
  <c r="AA64" i="23"/>
  <c r="Z64" i="23"/>
  <c r="U64" i="23"/>
  <c r="AO64" i="23" s="1"/>
  <c r="R64" i="23"/>
  <c r="AL64" i="23" s="1"/>
  <c r="P64" i="23"/>
  <c r="AJ64" i="23" s="1"/>
  <c r="O64" i="23"/>
  <c r="AI64" i="23" s="1"/>
  <c r="F64" i="23"/>
  <c r="AH63" i="23"/>
  <c r="AG63" i="23"/>
  <c r="AF63" i="23"/>
  <c r="AE63" i="23"/>
  <c r="AD63" i="23"/>
  <c r="AB63" i="23"/>
  <c r="AA63" i="23"/>
  <c r="Z63" i="23"/>
  <c r="U63" i="23"/>
  <c r="AO63" i="23" s="1"/>
  <c r="R63" i="23"/>
  <c r="AL63" i="23" s="1"/>
  <c r="P63" i="23"/>
  <c r="AJ63" i="23" s="1"/>
  <c r="O63" i="23"/>
  <c r="AI63" i="23" s="1"/>
  <c r="F63" i="23"/>
  <c r="AH62" i="23"/>
  <c r="AG62" i="23"/>
  <c r="AF62" i="23"/>
  <c r="AE62" i="23"/>
  <c r="AD62" i="23"/>
  <c r="AB62" i="23"/>
  <c r="AA62" i="23"/>
  <c r="Z62" i="23"/>
  <c r="U62" i="23"/>
  <c r="AO62" i="23" s="1"/>
  <c r="R62" i="23"/>
  <c r="AL62" i="23" s="1"/>
  <c r="P62" i="23"/>
  <c r="AJ62" i="23" s="1"/>
  <c r="O62" i="23"/>
  <c r="AI62" i="23" s="1"/>
  <c r="F62" i="23"/>
  <c r="AH61" i="23"/>
  <c r="AG61" i="23"/>
  <c r="AF61" i="23"/>
  <c r="AE61" i="23"/>
  <c r="AD61" i="23"/>
  <c r="AB61" i="23"/>
  <c r="AA61" i="23"/>
  <c r="Z61" i="23"/>
  <c r="U61" i="23"/>
  <c r="AO61" i="23" s="1"/>
  <c r="T61" i="23"/>
  <c r="AN61" i="23" s="1"/>
  <c r="S61" i="23"/>
  <c r="AM61" i="23" s="1"/>
  <c r="R61" i="23"/>
  <c r="AL61" i="23" s="1"/>
  <c r="Q61" i="23"/>
  <c r="AK61" i="23" s="1"/>
  <c r="P61" i="23"/>
  <c r="AJ61" i="23" s="1"/>
  <c r="O61" i="23"/>
  <c r="AI61" i="23" s="1"/>
  <c r="F61" i="23"/>
  <c r="AH60" i="23"/>
  <c r="AG60" i="23"/>
  <c r="AF60" i="23"/>
  <c r="AE60" i="23"/>
  <c r="AD60" i="23"/>
  <c r="AB60" i="23"/>
  <c r="AA60" i="23"/>
  <c r="Z60" i="23"/>
  <c r="U60" i="23"/>
  <c r="AO60" i="23" s="1"/>
  <c r="T60" i="23"/>
  <c r="AN60" i="23" s="1"/>
  <c r="R60" i="23"/>
  <c r="AL60" i="23" s="1"/>
  <c r="Q60" i="23"/>
  <c r="AK60" i="23" s="1"/>
  <c r="P60" i="23"/>
  <c r="AJ60" i="23" s="1"/>
  <c r="O60" i="23"/>
  <c r="AI60" i="23" s="1"/>
  <c r="F60" i="23"/>
  <c r="AH59" i="23"/>
  <c r="AG59" i="23"/>
  <c r="AF59" i="23"/>
  <c r="AE59" i="23"/>
  <c r="AD59" i="23"/>
  <c r="AB59" i="23"/>
  <c r="AA59" i="23"/>
  <c r="Z59" i="23"/>
  <c r="U59" i="23"/>
  <c r="AO59" i="23" s="1"/>
  <c r="R59" i="23"/>
  <c r="AL59" i="23" s="1"/>
  <c r="P59" i="23"/>
  <c r="AJ59" i="23" s="1"/>
  <c r="O59" i="23"/>
  <c r="AI59" i="23" s="1"/>
  <c r="F59" i="23"/>
  <c r="AH58" i="23"/>
  <c r="AG58" i="23"/>
  <c r="AF58" i="23"/>
  <c r="AE58" i="23"/>
  <c r="AD58" i="23"/>
  <c r="AB58" i="23"/>
  <c r="AA58" i="23"/>
  <c r="Z58" i="23"/>
  <c r="U58" i="23"/>
  <c r="AO58" i="23" s="1"/>
  <c r="R58" i="23"/>
  <c r="AL58" i="23" s="1"/>
  <c r="P58" i="23"/>
  <c r="AJ58" i="23" s="1"/>
  <c r="O58" i="23"/>
  <c r="AI58" i="23" s="1"/>
  <c r="F58" i="23"/>
  <c r="AH57" i="23"/>
  <c r="AG57" i="23"/>
  <c r="AF57" i="23"/>
  <c r="AE57" i="23"/>
  <c r="AD57" i="23"/>
  <c r="AB57" i="23"/>
  <c r="AA57" i="23"/>
  <c r="Z57" i="23"/>
  <c r="U57" i="23"/>
  <c r="AO57" i="23" s="1"/>
  <c r="T57" i="23"/>
  <c r="AN57" i="23" s="1"/>
  <c r="R57" i="23"/>
  <c r="AL57" i="23" s="1"/>
  <c r="P57" i="23"/>
  <c r="AJ57" i="23" s="1"/>
  <c r="O57" i="23"/>
  <c r="AI57" i="23" s="1"/>
  <c r="F57" i="23"/>
  <c r="AH56" i="23"/>
  <c r="AG56" i="23"/>
  <c r="AF56" i="23"/>
  <c r="AE56" i="23"/>
  <c r="AD56" i="23"/>
  <c r="AB56" i="23"/>
  <c r="AA56" i="23"/>
  <c r="Z56" i="23"/>
  <c r="U56" i="23"/>
  <c r="AO56" i="23" s="1"/>
  <c r="T56" i="23"/>
  <c r="AN56" i="23" s="1"/>
  <c r="R56" i="23"/>
  <c r="AL56" i="23" s="1"/>
  <c r="P56" i="23"/>
  <c r="AJ56" i="23" s="1"/>
  <c r="O56" i="23"/>
  <c r="AI56" i="23" s="1"/>
  <c r="F56" i="23"/>
  <c r="AH55" i="23"/>
  <c r="AG55" i="23"/>
  <c r="AF55" i="23"/>
  <c r="AE55" i="23"/>
  <c r="AD55" i="23"/>
  <c r="AB55" i="23"/>
  <c r="AA55" i="23"/>
  <c r="Z55" i="23"/>
  <c r="U55" i="23"/>
  <c r="AO55" i="23" s="1"/>
  <c r="T55" i="23"/>
  <c r="AN55" i="23" s="1"/>
  <c r="R55" i="23"/>
  <c r="AL55" i="23" s="1"/>
  <c r="P55" i="23"/>
  <c r="AJ55" i="23" s="1"/>
  <c r="O55" i="23"/>
  <c r="AI55" i="23" s="1"/>
  <c r="F55" i="23"/>
  <c r="AH54" i="23"/>
  <c r="AG54" i="23"/>
  <c r="AF54" i="23"/>
  <c r="AE54" i="23"/>
  <c r="AD54" i="23"/>
  <c r="AB54" i="23"/>
  <c r="AA54" i="23"/>
  <c r="Z54" i="23"/>
  <c r="U54" i="23"/>
  <c r="AO54" i="23" s="1"/>
  <c r="T54" i="23"/>
  <c r="AN54" i="23" s="1"/>
  <c r="R54" i="23"/>
  <c r="AL54" i="23" s="1"/>
  <c r="P54" i="23"/>
  <c r="AJ54" i="23" s="1"/>
  <c r="O54" i="23"/>
  <c r="AI54" i="23" s="1"/>
  <c r="F54" i="23"/>
  <c r="AH53" i="23"/>
  <c r="AG53" i="23"/>
  <c r="AF53" i="23"/>
  <c r="AE53" i="23"/>
  <c r="AD53" i="23"/>
  <c r="AB53" i="23"/>
  <c r="AB6" i="23" s="1"/>
  <c r="AA53" i="23"/>
  <c r="Z53" i="23"/>
  <c r="U53" i="23"/>
  <c r="AO53" i="23" s="1"/>
  <c r="T53" i="23"/>
  <c r="AN53" i="23" s="1"/>
  <c r="R53" i="23"/>
  <c r="AL53" i="23" s="1"/>
  <c r="Q53" i="23"/>
  <c r="AK53" i="23" s="1"/>
  <c r="P53" i="23"/>
  <c r="AJ53" i="23" s="1"/>
  <c r="AJ6" i="23" s="1"/>
  <c r="O53" i="23"/>
  <c r="AI53" i="23" s="1"/>
  <c r="F53" i="23"/>
  <c r="AH52" i="23"/>
  <c r="AG52" i="23"/>
  <c r="AF52" i="23"/>
  <c r="AE52" i="23"/>
  <c r="AD52" i="23"/>
  <c r="AB52" i="23"/>
  <c r="AA52" i="23"/>
  <c r="Z52" i="23"/>
  <c r="U52" i="23"/>
  <c r="AO52" i="23" s="1"/>
  <c r="R52" i="23"/>
  <c r="AL52" i="23" s="1"/>
  <c r="Q52" i="23"/>
  <c r="AK52" i="23" s="1"/>
  <c r="P52" i="23"/>
  <c r="AJ52" i="23" s="1"/>
  <c r="O52" i="23"/>
  <c r="AI52" i="23" s="1"/>
  <c r="F52" i="23"/>
  <c r="AH51" i="23"/>
  <c r="AG51" i="23"/>
  <c r="AF51" i="23"/>
  <c r="AE51" i="23"/>
  <c r="AD51" i="23"/>
  <c r="AB51" i="23"/>
  <c r="AA51" i="23"/>
  <c r="Z51" i="23"/>
  <c r="U51" i="23"/>
  <c r="AO51" i="23" s="1"/>
  <c r="S51" i="23"/>
  <c r="AM51" i="23" s="1"/>
  <c r="R51" i="23"/>
  <c r="AL51" i="23" s="1"/>
  <c r="Q51" i="23"/>
  <c r="AK51" i="23" s="1"/>
  <c r="P51" i="23"/>
  <c r="AJ51" i="23" s="1"/>
  <c r="O51" i="23"/>
  <c r="AI51" i="23" s="1"/>
  <c r="F51" i="23"/>
  <c r="AH50" i="23"/>
  <c r="AG50" i="23"/>
  <c r="AF50" i="23"/>
  <c r="AE50" i="23"/>
  <c r="AD50" i="23"/>
  <c r="AD6" i="23" s="1"/>
  <c r="AB50" i="23"/>
  <c r="AA50" i="23"/>
  <c r="Z50" i="23"/>
  <c r="U50" i="23"/>
  <c r="AO50" i="23" s="1"/>
  <c r="T50" i="23"/>
  <c r="AN50" i="23" s="1"/>
  <c r="R50" i="23"/>
  <c r="AL50" i="23" s="1"/>
  <c r="Q50" i="23"/>
  <c r="AK50" i="23" s="1"/>
  <c r="P50" i="23"/>
  <c r="AJ50" i="23" s="1"/>
  <c r="O50" i="23"/>
  <c r="AI50" i="23" s="1"/>
  <c r="F50" i="23"/>
  <c r="AH49" i="23"/>
  <c r="AG49" i="23"/>
  <c r="AF49" i="23"/>
  <c r="AE49" i="23"/>
  <c r="AD49" i="23"/>
  <c r="AB49" i="23"/>
  <c r="AA49" i="23"/>
  <c r="Z49" i="23"/>
  <c r="U49" i="23"/>
  <c r="AO49" i="23" s="1"/>
  <c r="R49" i="23"/>
  <c r="AL49" i="23" s="1"/>
  <c r="P49" i="23"/>
  <c r="AJ49" i="23" s="1"/>
  <c r="O49" i="23"/>
  <c r="AI49" i="23" s="1"/>
  <c r="F49" i="23"/>
  <c r="AH48" i="23"/>
  <c r="AG48" i="23"/>
  <c r="AF48" i="23"/>
  <c r="AE48" i="23"/>
  <c r="AD48" i="23"/>
  <c r="AB48" i="23"/>
  <c r="AA48" i="23"/>
  <c r="Z48" i="23"/>
  <c r="U48" i="23"/>
  <c r="AO48" i="23" s="1"/>
  <c r="R48" i="23"/>
  <c r="AL48" i="23" s="1"/>
  <c r="P48" i="23"/>
  <c r="AJ48" i="23" s="1"/>
  <c r="O48" i="23"/>
  <c r="AI48" i="23" s="1"/>
  <c r="F48" i="23"/>
  <c r="AH47" i="23"/>
  <c r="AG47" i="23"/>
  <c r="AF47" i="23"/>
  <c r="AE47" i="23"/>
  <c r="AD47" i="23"/>
  <c r="AB47" i="23"/>
  <c r="AA47" i="23"/>
  <c r="Z47" i="23"/>
  <c r="U47" i="23"/>
  <c r="AO47" i="23" s="1"/>
  <c r="R47" i="23"/>
  <c r="AL47" i="23" s="1"/>
  <c r="P47" i="23"/>
  <c r="AJ47" i="23" s="1"/>
  <c r="O47" i="23"/>
  <c r="AI47" i="23" s="1"/>
  <c r="F47" i="23"/>
  <c r="AH46" i="23"/>
  <c r="AG46" i="23"/>
  <c r="AF46" i="23"/>
  <c r="AE46" i="23"/>
  <c r="AD46" i="23"/>
  <c r="AB46" i="23"/>
  <c r="AA46" i="23"/>
  <c r="Z46" i="23"/>
  <c r="U46" i="23"/>
  <c r="AO46" i="23" s="1"/>
  <c r="R46" i="23"/>
  <c r="AL46" i="23" s="1"/>
  <c r="P46" i="23"/>
  <c r="AJ46" i="23" s="1"/>
  <c r="O46" i="23"/>
  <c r="AI46" i="23" s="1"/>
  <c r="F46" i="23"/>
  <c r="AH45" i="23"/>
  <c r="AG45" i="23"/>
  <c r="AF45" i="23"/>
  <c r="AE45" i="23"/>
  <c r="AD45" i="23"/>
  <c r="AD3" i="23" s="1"/>
  <c r="AB45" i="23"/>
  <c r="AA45" i="23"/>
  <c r="Z45" i="23"/>
  <c r="U45" i="23"/>
  <c r="AO45" i="23" s="1"/>
  <c r="T45" i="23"/>
  <c r="AN45" i="23" s="1"/>
  <c r="R45" i="23"/>
  <c r="AL45" i="23" s="1"/>
  <c r="Q45" i="23"/>
  <c r="AK45" i="23" s="1"/>
  <c r="P45" i="23"/>
  <c r="AJ45" i="23" s="1"/>
  <c r="O45" i="23"/>
  <c r="AI45" i="23" s="1"/>
  <c r="F45" i="23"/>
  <c r="AH44" i="23"/>
  <c r="AG44" i="23"/>
  <c r="AF44" i="23"/>
  <c r="AE44" i="23"/>
  <c r="AD44" i="23"/>
  <c r="AB44" i="23"/>
  <c r="AA44" i="23"/>
  <c r="Z44" i="23"/>
  <c r="U44" i="23"/>
  <c r="AO44" i="23" s="1"/>
  <c r="T44" i="23"/>
  <c r="AN44" i="23" s="1"/>
  <c r="R44" i="23"/>
  <c r="AL44" i="23" s="1"/>
  <c r="Q44" i="23"/>
  <c r="AK44" i="23" s="1"/>
  <c r="P44" i="23"/>
  <c r="AJ44" i="23" s="1"/>
  <c r="O44" i="23"/>
  <c r="AI44" i="23" s="1"/>
  <c r="F44" i="23"/>
  <c r="AH43" i="23"/>
  <c r="AG43" i="23"/>
  <c r="AF43" i="23"/>
  <c r="AE43" i="23"/>
  <c r="AD43" i="23"/>
  <c r="AD7" i="23" s="1"/>
  <c r="AB43" i="23"/>
  <c r="AB7" i="23" s="1"/>
  <c r="AA43" i="23"/>
  <c r="AA7" i="23" s="1"/>
  <c r="Z43" i="23"/>
  <c r="U43" i="23"/>
  <c r="AO43" i="23" s="1"/>
  <c r="R43" i="23"/>
  <c r="AL43" i="23" s="1"/>
  <c r="P43" i="23"/>
  <c r="AJ43" i="23" s="1"/>
  <c r="O43" i="23"/>
  <c r="AI43" i="23" s="1"/>
  <c r="F43" i="23"/>
  <c r="AH42" i="23"/>
  <c r="AG42" i="23"/>
  <c r="AF42" i="23"/>
  <c r="AE42" i="23"/>
  <c r="AD42" i="23"/>
  <c r="AB42" i="23"/>
  <c r="AA42" i="23"/>
  <c r="Z42" i="23"/>
  <c r="U42" i="23"/>
  <c r="AO42" i="23" s="1"/>
  <c r="R42" i="23"/>
  <c r="AL42" i="23" s="1"/>
  <c r="P42" i="23"/>
  <c r="AJ42" i="23" s="1"/>
  <c r="O42" i="23"/>
  <c r="AI42" i="23" s="1"/>
  <c r="F42" i="23"/>
  <c r="AH41" i="23"/>
  <c r="AG41" i="23"/>
  <c r="AF41" i="23"/>
  <c r="AF7" i="23" s="1"/>
  <c r="AE41" i="23"/>
  <c r="AD41" i="23"/>
  <c r="AB41" i="23"/>
  <c r="AA41" i="23"/>
  <c r="Z41" i="23"/>
  <c r="U41" i="23"/>
  <c r="AO41" i="23" s="1"/>
  <c r="T41" i="23"/>
  <c r="AN41" i="23" s="1"/>
  <c r="R41" i="23"/>
  <c r="AL41" i="23" s="1"/>
  <c r="P41" i="23"/>
  <c r="AJ41" i="23" s="1"/>
  <c r="AJ7" i="23" s="1"/>
  <c r="O41" i="23"/>
  <c r="AI41" i="23" s="1"/>
  <c r="F41" i="23"/>
  <c r="AH40" i="23"/>
  <c r="AG40" i="23"/>
  <c r="AF40" i="23"/>
  <c r="AE40" i="23"/>
  <c r="AD40" i="23"/>
  <c r="AB40" i="23"/>
  <c r="AA40" i="23"/>
  <c r="Z40" i="23"/>
  <c r="U40" i="23"/>
  <c r="AO40" i="23" s="1"/>
  <c r="R40" i="23"/>
  <c r="AL40" i="23" s="1"/>
  <c r="Q40" i="23"/>
  <c r="AK40" i="23" s="1"/>
  <c r="P40" i="23"/>
  <c r="AJ40" i="23" s="1"/>
  <c r="O40" i="23"/>
  <c r="AI40" i="23" s="1"/>
  <c r="F40" i="23"/>
  <c r="AH39" i="23"/>
  <c r="AG39" i="23"/>
  <c r="AF39" i="23"/>
  <c r="AE39" i="23"/>
  <c r="AD39" i="23"/>
  <c r="AB39" i="23"/>
  <c r="AA39" i="23"/>
  <c r="Z39" i="23"/>
  <c r="V39" i="23"/>
  <c r="U39" i="23"/>
  <c r="AO39" i="23" s="1"/>
  <c r="R39" i="23"/>
  <c r="AL39" i="23" s="1"/>
  <c r="Q39" i="23"/>
  <c r="AK39" i="23" s="1"/>
  <c r="P39" i="23"/>
  <c r="AJ39" i="23" s="1"/>
  <c r="O39" i="23"/>
  <c r="AI39" i="23" s="1"/>
  <c r="F39" i="23"/>
  <c r="AH38" i="23"/>
  <c r="AG38" i="23"/>
  <c r="AF38" i="23"/>
  <c r="AE38" i="23"/>
  <c r="AD38" i="23"/>
  <c r="AB38" i="23"/>
  <c r="AA38" i="23"/>
  <c r="Z38" i="23"/>
  <c r="U38" i="23"/>
  <c r="AO38" i="23" s="1"/>
  <c r="T38" i="23"/>
  <c r="AN38" i="23" s="1"/>
  <c r="R38" i="23"/>
  <c r="AL38" i="23" s="1"/>
  <c r="Q38" i="23"/>
  <c r="AK38" i="23" s="1"/>
  <c r="P38" i="23"/>
  <c r="AJ38" i="23" s="1"/>
  <c r="O38" i="23"/>
  <c r="AI38" i="23" s="1"/>
  <c r="F38" i="23"/>
  <c r="AK37" i="23"/>
  <c r="AH37" i="23"/>
  <c r="AG37" i="23"/>
  <c r="AF37" i="23"/>
  <c r="AE37" i="23"/>
  <c r="AD37" i="23"/>
  <c r="AB37" i="23"/>
  <c r="AA37" i="23"/>
  <c r="Z37" i="23"/>
  <c r="U37" i="23"/>
  <c r="AO37" i="23" s="1"/>
  <c r="T37" i="23"/>
  <c r="AN37" i="23" s="1"/>
  <c r="R37" i="23"/>
  <c r="AL37" i="23" s="1"/>
  <c r="Q37" i="23"/>
  <c r="P37" i="23"/>
  <c r="AJ37" i="23" s="1"/>
  <c r="O37" i="23"/>
  <c r="AI37" i="23" s="1"/>
  <c r="F37" i="23"/>
  <c r="AH36" i="23"/>
  <c r="AG36" i="23"/>
  <c r="AF36" i="23"/>
  <c r="AE36" i="23"/>
  <c r="AD36" i="23"/>
  <c r="AB36" i="23"/>
  <c r="AA36" i="23"/>
  <c r="Z36" i="23"/>
  <c r="V36" i="23"/>
  <c r="U36" i="23"/>
  <c r="AO36" i="23" s="1"/>
  <c r="R36" i="23"/>
  <c r="AL36" i="23" s="1"/>
  <c r="P36" i="23"/>
  <c r="AJ36" i="23" s="1"/>
  <c r="O36" i="23"/>
  <c r="AI36" i="23" s="1"/>
  <c r="F36" i="23"/>
  <c r="AH35" i="23"/>
  <c r="AG35" i="23"/>
  <c r="AF35" i="23"/>
  <c r="AE35" i="23"/>
  <c r="AD35" i="23"/>
  <c r="AB35" i="23"/>
  <c r="AA35" i="23"/>
  <c r="Z35" i="23"/>
  <c r="U35" i="23"/>
  <c r="AO35" i="23" s="1"/>
  <c r="R35" i="23"/>
  <c r="AL35" i="23" s="1"/>
  <c r="P35" i="23"/>
  <c r="AJ35" i="23" s="1"/>
  <c r="O35" i="23"/>
  <c r="AI35" i="23" s="1"/>
  <c r="F35" i="23"/>
  <c r="AH34" i="23"/>
  <c r="AG34" i="23"/>
  <c r="AF34" i="23"/>
  <c r="AE34" i="23"/>
  <c r="AD34" i="23"/>
  <c r="AB34" i="23"/>
  <c r="AA34" i="23"/>
  <c r="Z34" i="23"/>
  <c r="U34" i="23"/>
  <c r="AO34" i="23" s="1"/>
  <c r="T34" i="23"/>
  <c r="AN34" i="23" s="1"/>
  <c r="R34" i="23"/>
  <c r="AL34" i="23" s="1"/>
  <c r="Q34" i="23"/>
  <c r="AK34" i="23" s="1"/>
  <c r="P34" i="23"/>
  <c r="AJ34" i="23" s="1"/>
  <c r="O34" i="23"/>
  <c r="AI34" i="23" s="1"/>
  <c r="F34" i="23"/>
  <c r="AH33" i="23"/>
  <c r="AH6" i="23" s="1"/>
  <c r="AG33" i="23"/>
  <c r="AF33" i="23"/>
  <c r="AE33" i="23"/>
  <c r="AD33" i="23"/>
  <c r="AB33" i="23"/>
  <c r="AA33" i="23"/>
  <c r="Z33" i="23"/>
  <c r="U33" i="23"/>
  <c r="AO33" i="23" s="1"/>
  <c r="T33" i="23"/>
  <c r="AN33" i="23" s="1"/>
  <c r="R33" i="23"/>
  <c r="AL33" i="23" s="1"/>
  <c r="Q33" i="23"/>
  <c r="AK33" i="23" s="1"/>
  <c r="P33" i="23"/>
  <c r="AJ33" i="23" s="1"/>
  <c r="O33" i="23"/>
  <c r="AI33" i="23" s="1"/>
  <c r="F33" i="23"/>
  <c r="AH32" i="23"/>
  <c r="AG32" i="23"/>
  <c r="AF32" i="23"/>
  <c r="AE32" i="23"/>
  <c r="AD32" i="23"/>
  <c r="AB32" i="23"/>
  <c r="AA32" i="23"/>
  <c r="Z32" i="23"/>
  <c r="U32" i="23"/>
  <c r="AO32" i="23" s="1"/>
  <c r="T32" i="23"/>
  <c r="AN32" i="23" s="1"/>
  <c r="R32" i="23"/>
  <c r="AL32" i="23" s="1"/>
  <c r="Q32" i="23"/>
  <c r="AK32" i="23" s="1"/>
  <c r="P32" i="23"/>
  <c r="AJ32" i="23" s="1"/>
  <c r="O32" i="23"/>
  <c r="AI32" i="23" s="1"/>
  <c r="F32" i="23"/>
  <c r="AH31" i="23"/>
  <c r="AG31" i="23"/>
  <c r="AF31" i="23"/>
  <c r="AE31" i="23"/>
  <c r="AD31" i="23"/>
  <c r="AB31" i="23"/>
  <c r="AA31" i="23"/>
  <c r="Z31" i="23"/>
  <c r="U31" i="23"/>
  <c r="AO31" i="23" s="1"/>
  <c r="T31" i="23"/>
  <c r="AN31" i="23" s="1"/>
  <c r="R31" i="23"/>
  <c r="AL31" i="23" s="1"/>
  <c r="Q31" i="23"/>
  <c r="AK31" i="23" s="1"/>
  <c r="P31" i="23"/>
  <c r="AJ31" i="23" s="1"/>
  <c r="O31" i="23"/>
  <c r="AI31" i="23" s="1"/>
  <c r="F31" i="23"/>
  <c r="AH30" i="23"/>
  <c r="AG30" i="23"/>
  <c r="AF30" i="23"/>
  <c r="AE30" i="23"/>
  <c r="AD30" i="23"/>
  <c r="AB30" i="23"/>
  <c r="AA30" i="23"/>
  <c r="Z30" i="23"/>
  <c r="V30" i="23"/>
  <c r="U30" i="23"/>
  <c r="AO30" i="23" s="1"/>
  <c r="T30" i="23"/>
  <c r="AN30" i="23" s="1"/>
  <c r="R30" i="23"/>
  <c r="AL30" i="23" s="1"/>
  <c r="Q30" i="23"/>
  <c r="AK30" i="23" s="1"/>
  <c r="P30" i="23"/>
  <c r="AJ30" i="23" s="1"/>
  <c r="O30" i="23"/>
  <c r="AI30" i="23" s="1"/>
  <c r="F30" i="23"/>
  <c r="AJ29" i="23"/>
  <c r="AH29" i="23"/>
  <c r="AG29" i="23"/>
  <c r="AF29" i="23"/>
  <c r="AE29" i="23"/>
  <c r="AD29" i="23"/>
  <c r="AB29" i="23"/>
  <c r="AA29" i="23"/>
  <c r="Z29" i="23"/>
  <c r="V29" i="23"/>
  <c r="U29" i="23"/>
  <c r="AO29" i="23" s="1"/>
  <c r="R29" i="23"/>
  <c r="AL29" i="23" s="1"/>
  <c r="P29" i="23"/>
  <c r="O29" i="23"/>
  <c r="AI29" i="23" s="1"/>
  <c r="F29" i="23"/>
  <c r="AH28" i="23"/>
  <c r="AG28" i="23"/>
  <c r="AF28" i="23"/>
  <c r="AE28" i="23"/>
  <c r="AD28" i="23"/>
  <c r="AB28" i="23"/>
  <c r="AA28" i="23"/>
  <c r="Z28" i="23"/>
  <c r="U28" i="23"/>
  <c r="AO28" i="23" s="1"/>
  <c r="R28" i="23"/>
  <c r="AL28" i="23" s="1"/>
  <c r="P28" i="23"/>
  <c r="AJ28" i="23" s="1"/>
  <c r="O28" i="23"/>
  <c r="AI28" i="23" s="1"/>
  <c r="F28" i="23"/>
  <c r="AH27" i="23"/>
  <c r="AG27" i="23"/>
  <c r="AF27" i="23"/>
  <c r="AE27" i="23"/>
  <c r="AD27" i="23"/>
  <c r="AB27" i="23"/>
  <c r="AA27" i="23"/>
  <c r="Z27" i="23"/>
  <c r="U27" i="23"/>
  <c r="AO27" i="23" s="1"/>
  <c r="R27" i="23"/>
  <c r="AL27" i="23" s="1"/>
  <c r="Q27" i="23"/>
  <c r="AK27" i="23" s="1"/>
  <c r="P27" i="23"/>
  <c r="AJ27" i="23" s="1"/>
  <c r="O27" i="23"/>
  <c r="AI27" i="23" s="1"/>
  <c r="F27" i="23"/>
  <c r="I8" i="23" s="1"/>
  <c r="AH26" i="23"/>
  <c r="AG26" i="23"/>
  <c r="AF26" i="23"/>
  <c r="AE26" i="23"/>
  <c r="AD26" i="23"/>
  <c r="AD2" i="23" s="1"/>
  <c r="AB26" i="23"/>
  <c r="AA26" i="23"/>
  <c r="Z26" i="23"/>
  <c r="U26" i="23"/>
  <c r="AO26" i="23" s="1"/>
  <c r="R26" i="23"/>
  <c r="AL26" i="23" s="1"/>
  <c r="Q26" i="23"/>
  <c r="AK26" i="23" s="1"/>
  <c r="P26" i="23"/>
  <c r="AJ26" i="23" s="1"/>
  <c r="O26" i="23"/>
  <c r="AI26" i="23" s="1"/>
  <c r="F26" i="23"/>
  <c r="AH25" i="23"/>
  <c r="AG25" i="23"/>
  <c r="AF25" i="23"/>
  <c r="AE25" i="23"/>
  <c r="AD25" i="23"/>
  <c r="AB25" i="23"/>
  <c r="AA25" i="23"/>
  <c r="Z25" i="23"/>
  <c r="U25" i="23"/>
  <c r="AO25" i="23" s="1"/>
  <c r="R25" i="23"/>
  <c r="AL25" i="23" s="1"/>
  <c r="Q25" i="23"/>
  <c r="AK25" i="23" s="1"/>
  <c r="P25" i="23"/>
  <c r="AJ25" i="23" s="1"/>
  <c r="O25" i="23"/>
  <c r="AI25" i="23" s="1"/>
  <c r="F25" i="23"/>
  <c r="AH24" i="23"/>
  <c r="AG24" i="23"/>
  <c r="AF24" i="23"/>
  <c r="AE24" i="23"/>
  <c r="AD24" i="23"/>
  <c r="AB24" i="23"/>
  <c r="AA24" i="23"/>
  <c r="Z24" i="23"/>
  <c r="U24" i="23"/>
  <c r="AO24" i="23" s="1"/>
  <c r="R24" i="23"/>
  <c r="AL24" i="23" s="1"/>
  <c r="Q24" i="23"/>
  <c r="AK24" i="23" s="1"/>
  <c r="P24" i="23"/>
  <c r="O24" i="23"/>
  <c r="AI24" i="23" s="1"/>
  <c r="F24" i="23"/>
  <c r="AH23" i="23"/>
  <c r="AG23" i="23"/>
  <c r="AF23" i="23"/>
  <c r="AE23" i="23"/>
  <c r="AD23" i="23"/>
  <c r="AB23" i="23"/>
  <c r="AA23" i="23"/>
  <c r="Z23" i="23"/>
  <c r="G3" i="23" s="1"/>
  <c r="H3" i="23" s="1"/>
  <c r="U23" i="23"/>
  <c r="AO23" i="23" s="1"/>
  <c r="R23" i="23"/>
  <c r="AL23" i="23" s="1"/>
  <c r="Q23" i="23"/>
  <c r="AK23" i="23" s="1"/>
  <c r="P23" i="23"/>
  <c r="AJ23" i="23" s="1"/>
  <c r="O23" i="23"/>
  <c r="AI23" i="23" s="1"/>
  <c r="F23" i="23"/>
  <c r="AK22" i="23"/>
  <c r="AH22" i="23"/>
  <c r="AG22" i="23"/>
  <c r="AF22" i="23"/>
  <c r="AE22" i="23"/>
  <c r="AD22" i="23"/>
  <c r="AB22" i="23"/>
  <c r="AA22" i="23"/>
  <c r="Z22" i="23"/>
  <c r="V22" i="23"/>
  <c r="U22" i="23"/>
  <c r="AO22" i="23" s="1"/>
  <c r="T22" i="23"/>
  <c r="AN22" i="23" s="1"/>
  <c r="R22" i="23"/>
  <c r="AL22" i="23" s="1"/>
  <c r="Q22" i="23"/>
  <c r="P22" i="23"/>
  <c r="AJ22" i="23" s="1"/>
  <c r="O22" i="23"/>
  <c r="AI22" i="23" s="1"/>
  <c r="F22" i="23"/>
  <c r="AH21" i="23"/>
  <c r="AG21" i="23"/>
  <c r="AF21" i="23"/>
  <c r="AE21" i="23"/>
  <c r="AD21" i="23"/>
  <c r="AB21" i="23"/>
  <c r="AA21" i="23"/>
  <c r="Z21" i="23"/>
  <c r="Z2" i="23" s="1"/>
  <c r="U21" i="23"/>
  <c r="AO21" i="23" s="1"/>
  <c r="R21" i="23"/>
  <c r="AL21" i="23" s="1"/>
  <c r="P21" i="23"/>
  <c r="AJ21" i="23" s="1"/>
  <c r="O21" i="23"/>
  <c r="AI21" i="23" s="1"/>
  <c r="F21" i="23"/>
  <c r="AH20" i="23"/>
  <c r="AG20" i="23"/>
  <c r="AG9" i="23" s="1"/>
  <c r="AF20" i="23"/>
  <c r="AE20" i="23"/>
  <c r="AD20" i="23"/>
  <c r="AB20" i="23"/>
  <c r="AA20" i="23"/>
  <c r="Z20" i="23"/>
  <c r="Z9" i="23" s="1"/>
  <c r="U20" i="23"/>
  <c r="AO20" i="23" s="1"/>
  <c r="T20" i="23"/>
  <c r="AN20" i="23" s="1"/>
  <c r="R20" i="23"/>
  <c r="AL20" i="23" s="1"/>
  <c r="Q20" i="23"/>
  <c r="AK20" i="23" s="1"/>
  <c r="P20" i="23"/>
  <c r="AJ20" i="23" s="1"/>
  <c r="O20" i="23"/>
  <c r="AI20" i="23" s="1"/>
  <c r="F20" i="23"/>
  <c r="AH19" i="23"/>
  <c r="AG19" i="23"/>
  <c r="AF19" i="23"/>
  <c r="AE19" i="23"/>
  <c r="AD19" i="23"/>
  <c r="AB19" i="23"/>
  <c r="AA19" i="23"/>
  <c r="Z19" i="23"/>
  <c r="G4" i="23" s="1"/>
  <c r="H4" i="23" s="1"/>
  <c r="U19" i="23"/>
  <c r="AO19" i="23" s="1"/>
  <c r="T19" i="23"/>
  <c r="AN19" i="23" s="1"/>
  <c r="R19" i="23"/>
  <c r="AL19" i="23" s="1"/>
  <c r="Q19" i="23"/>
  <c r="AK19" i="23" s="1"/>
  <c r="P19" i="23"/>
  <c r="S19" i="23" s="1"/>
  <c r="AM19" i="23" s="1"/>
  <c r="O19" i="23"/>
  <c r="AI19" i="23" s="1"/>
  <c r="F19" i="23"/>
  <c r="AK18" i="23"/>
  <c r="AH18" i="23"/>
  <c r="AG18" i="23"/>
  <c r="AF18" i="23"/>
  <c r="AE18" i="23"/>
  <c r="AD18" i="23"/>
  <c r="AB18" i="23"/>
  <c r="AA18" i="23"/>
  <c r="Z18" i="23"/>
  <c r="U18" i="23"/>
  <c r="AO18" i="23" s="1"/>
  <c r="T18" i="23"/>
  <c r="AN18" i="23" s="1"/>
  <c r="R18" i="23"/>
  <c r="AL18" i="23" s="1"/>
  <c r="Q18" i="23"/>
  <c r="P18" i="23"/>
  <c r="AJ18" i="23" s="1"/>
  <c r="O18" i="23"/>
  <c r="AI18" i="23" s="1"/>
  <c r="F18" i="23"/>
  <c r="AH17" i="23"/>
  <c r="AG17" i="23"/>
  <c r="AF17" i="23"/>
  <c r="AE17" i="23"/>
  <c r="AD17" i="23"/>
  <c r="AB17" i="23"/>
  <c r="AA17" i="23"/>
  <c r="Z17" i="23"/>
  <c r="U17" i="23"/>
  <c r="AO17" i="23" s="1"/>
  <c r="T17" i="23"/>
  <c r="R17" i="23"/>
  <c r="AL17" i="23" s="1"/>
  <c r="Q17" i="23"/>
  <c r="AK17" i="23" s="1"/>
  <c r="P17" i="23"/>
  <c r="AJ17" i="23" s="1"/>
  <c r="O17" i="23"/>
  <c r="AI17" i="23" s="1"/>
  <c r="F17" i="23"/>
  <c r="AO16" i="23"/>
  <c r="AH16" i="23"/>
  <c r="AG16" i="23"/>
  <c r="AF16" i="23"/>
  <c r="AE16" i="23"/>
  <c r="AD16" i="23"/>
  <c r="AB16" i="23"/>
  <c r="AA16" i="23"/>
  <c r="Z16" i="23"/>
  <c r="Z5" i="23" s="1"/>
  <c r="U16" i="23"/>
  <c r="R16" i="23"/>
  <c r="AL16" i="23" s="1"/>
  <c r="P16" i="23"/>
  <c r="AJ16" i="23" s="1"/>
  <c r="O16" i="23"/>
  <c r="AI16" i="23" s="1"/>
  <c r="F16" i="23"/>
  <c r="AL15" i="23"/>
  <c r="AH15" i="23"/>
  <c r="AG15" i="23"/>
  <c r="AF15" i="23"/>
  <c r="AE15" i="23"/>
  <c r="AD15" i="23"/>
  <c r="AB15" i="23"/>
  <c r="AA15" i="23"/>
  <c r="AA2" i="23" s="1"/>
  <c r="Z15" i="23"/>
  <c r="U15" i="23"/>
  <c r="R15" i="23"/>
  <c r="Q15" i="23"/>
  <c r="AK15" i="23" s="1"/>
  <c r="P15" i="23"/>
  <c r="AJ15" i="23" s="1"/>
  <c r="O15" i="23"/>
  <c r="AI15" i="23" s="1"/>
  <c r="F15" i="23"/>
  <c r="AH14" i="23"/>
  <c r="AG14" i="23"/>
  <c r="AF14" i="23"/>
  <c r="AE14" i="23"/>
  <c r="AD14" i="23"/>
  <c r="AB14" i="23"/>
  <c r="AA14" i="23"/>
  <c r="Z14" i="23"/>
  <c r="V14" i="23"/>
  <c r="U14" i="23"/>
  <c r="AO14" i="23" s="1"/>
  <c r="T14" i="23"/>
  <c r="AN14" i="23" s="1"/>
  <c r="R14" i="23"/>
  <c r="P14" i="23"/>
  <c r="AJ14" i="23" s="1"/>
  <c r="O14" i="23"/>
  <c r="AI14" i="23" s="1"/>
  <c r="F14" i="23"/>
  <c r="L13" i="23"/>
  <c r="O1" i="23" s="1"/>
  <c r="K13" i="23"/>
  <c r="N1" i="23" s="1"/>
  <c r="J13" i="23"/>
  <c r="M1" i="23" s="1"/>
  <c r="I13" i="23"/>
  <c r="H13" i="23"/>
  <c r="E13" i="23"/>
  <c r="J9" i="23"/>
  <c r="G9" i="23"/>
  <c r="H9" i="23" s="1"/>
  <c r="B9" i="23"/>
  <c r="Q8" i="23"/>
  <c r="N8" i="23"/>
  <c r="M8" i="23"/>
  <c r="J8" i="23"/>
  <c r="F8" i="23"/>
  <c r="B8" i="23"/>
  <c r="AG7" i="23"/>
  <c r="S7" i="23"/>
  <c r="O7" i="23"/>
  <c r="N7" i="23"/>
  <c r="K7" i="23"/>
  <c r="J7" i="23"/>
  <c r="F7" i="23"/>
  <c r="B7" i="23"/>
  <c r="AG6" i="23"/>
  <c r="Z6" i="23"/>
  <c r="S6" i="23"/>
  <c r="Q6" i="23"/>
  <c r="P6" i="23"/>
  <c r="M6" i="23"/>
  <c r="K6" i="23"/>
  <c r="J6" i="23"/>
  <c r="I6" i="23"/>
  <c r="G6" i="23"/>
  <c r="H6" i="23" s="1"/>
  <c r="B6" i="23"/>
  <c r="O6" i="23" s="1"/>
  <c r="K5" i="23"/>
  <c r="J5" i="23"/>
  <c r="B5" i="23"/>
  <c r="Z4" i="23"/>
  <c r="N4" i="23"/>
  <c r="M4" i="23"/>
  <c r="J4" i="23"/>
  <c r="F4" i="23"/>
  <c r="B4" i="23"/>
  <c r="AH3" i="23"/>
  <c r="AF3" i="23"/>
  <c r="P3" i="23"/>
  <c r="O3" i="23"/>
  <c r="N3" i="23"/>
  <c r="K3" i="23"/>
  <c r="J3" i="23"/>
  <c r="I3" i="23"/>
  <c r="F3" i="23"/>
  <c r="B3" i="23"/>
  <c r="M2" i="23"/>
  <c r="K2" i="23"/>
  <c r="J2" i="23"/>
  <c r="I2" i="23"/>
  <c r="B2" i="23"/>
  <c r="O2" i="23" s="1"/>
  <c r="L1" i="23"/>
  <c r="K1" i="23"/>
  <c r="J61" i="14"/>
  <c r="I61" i="14"/>
  <c r="G61" i="14"/>
  <c r="AH92" i="22"/>
  <c r="AG92" i="22"/>
  <c r="AF92" i="22"/>
  <c r="AE92" i="22"/>
  <c r="AD92" i="22"/>
  <c r="AB92" i="22"/>
  <c r="AA92" i="22"/>
  <c r="Z92" i="22"/>
  <c r="U92" i="22"/>
  <c r="AO92" i="22" s="1"/>
  <c r="R92" i="22"/>
  <c r="AL92" i="22" s="1"/>
  <c r="P92" i="22"/>
  <c r="O92" i="22"/>
  <c r="F92" i="22"/>
  <c r="AH91" i="22"/>
  <c r="AG91" i="22"/>
  <c r="AF91" i="22"/>
  <c r="AE91" i="22"/>
  <c r="AD91" i="22"/>
  <c r="AB91" i="22"/>
  <c r="AA91" i="22"/>
  <c r="Z91" i="22"/>
  <c r="U91" i="22"/>
  <c r="AO91" i="22" s="1"/>
  <c r="R91" i="22"/>
  <c r="AL91" i="22" s="1"/>
  <c r="P91" i="22"/>
  <c r="O91" i="22"/>
  <c r="F91" i="22"/>
  <c r="AH90" i="22"/>
  <c r="AG90" i="22"/>
  <c r="AF90" i="22"/>
  <c r="AE90" i="22"/>
  <c r="AD90" i="22"/>
  <c r="AB90" i="22"/>
  <c r="AA90" i="22"/>
  <c r="Z90" i="22"/>
  <c r="U90" i="22"/>
  <c r="AO90" i="22" s="1"/>
  <c r="R90" i="22"/>
  <c r="AL90" i="22" s="1"/>
  <c r="P90" i="22"/>
  <c r="O90" i="22"/>
  <c r="F90" i="22"/>
  <c r="AH89" i="22"/>
  <c r="AG89" i="22"/>
  <c r="AF89" i="22"/>
  <c r="AE89" i="22"/>
  <c r="AD89" i="22"/>
  <c r="AB89" i="22"/>
  <c r="AA89" i="22"/>
  <c r="Z89" i="22"/>
  <c r="V89" i="22"/>
  <c r="U89" i="22"/>
  <c r="AO89" i="22" s="1"/>
  <c r="R89" i="22"/>
  <c r="AL89" i="22" s="1"/>
  <c r="P89" i="22"/>
  <c r="O89" i="22"/>
  <c r="AI89" i="22" s="1"/>
  <c r="F89" i="22"/>
  <c r="AH88" i="22"/>
  <c r="AG88" i="22"/>
  <c r="AF88" i="22"/>
  <c r="AE88" i="22"/>
  <c r="AD88" i="22"/>
  <c r="AB88" i="22"/>
  <c r="AA88" i="22"/>
  <c r="Z88" i="22"/>
  <c r="U88" i="22"/>
  <c r="AO88" i="22" s="1"/>
  <c r="R88" i="22"/>
  <c r="AL88" i="22" s="1"/>
  <c r="P88" i="22"/>
  <c r="O88" i="22"/>
  <c r="AI88" i="22" s="1"/>
  <c r="F88" i="22"/>
  <c r="AH87" i="22"/>
  <c r="AG87" i="22"/>
  <c r="AF87" i="22"/>
  <c r="AE87" i="22"/>
  <c r="AD87" i="22"/>
  <c r="AB87" i="22"/>
  <c r="AA87" i="22"/>
  <c r="Z87" i="22"/>
  <c r="U87" i="22"/>
  <c r="AO87" i="22" s="1"/>
  <c r="R87" i="22"/>
  <c r="AL87" i="22" s="1"/>
  <c r="P87" i="22"/>
  <c r="O87" i="22"/>
  <c r="AI87" i="22" s="1"/>
  <c r="F87" i="22"/>
  <c r="AH86" i="22"/>
  <c r="AG86" i="22"/>
  <c r="AF86" i="22"/>
  <c r="AE86" i="22"/>
  <c r="AD86" i="22"/>
  <c r="AB86" i="22"/>
  <c r="AA86" i="22"/>
  <c r="Z86" i="22"/>
  <c r="U86" i="22"/>
  <c r="AO86" i="22" s="1"/>
  <c r="R86" i="22"/>
  <c r="AL86" i="22" s="1"/>
  <c r="P86" i="22"/>
  <c r="O86" i="22"/>
  <c r="AI86" i="22" s="1"/>
  <c r="F86" i="22"/>
  <c r="AH85" i="22"/>
  <c r="AG85" i="22"/>
  <c r="AF85" i="22"/>
  <c r="AE85" i="22"/>
  <c r="AD85" i="22"/>
  <c r="AB85" i="22"/>
  <c r="AA85" i="22"/>
  <c r="Z85" i="22"/>
  <c r="U85" i="22"/>
  <c r="AO85" i="22" s="1"/>
  <c r="R85" i="22"/>
  <c r="AL85" i="22" s="1"/>
  <c r="P85" i="22"/>
  <c r="O85" i="22"/>
  <c r="AI85" i="22" s="1"/>
  <c r="F85" i="22"/>
  <c r="AH84" i="22"/>
  <c r="AG84" i="22"/>
  <c r="AF84" i="22"/>
  <c r="AE84" i="22"/>
  <c r="AD84" i="22"/>
  <c r="AB84" i="22"/>
  <c r="AA84" i="22"/>
  <c r="Z84" i="22"/>
  <c r="U84" i="22"/>
  <c r="AO84" i="22" s="1"/>
  <c r="R84" i="22"/>
  <c r="AL84" i="22" s="1"/>
  <c r="P84" i="22"/>
  <c r="O84" i="22"/>
  <c r="F84" i="22"/>
  <c r="AH83" i="22"/>
  <c r="AG83" i="22"/>
  <c r="AF83" i="22"/>
  <c r="AE83" i="22"/>
  <c r="AD83" i="22"/>
  <c r="AB83" i="22"/>
  <c r="AA83" i="22"/>
  <c r="Z83" i="22"/>
  <c r="U83" i="22"/>
  <c r="AO83" i="22" s="1"/>
  <c r="R83" i="22"/>
  <c r="AL83" i="22" s="1"/>
  <c r="P83" i="22"/>
  <c r="O83" i="22"/>
  <c r="F83" i="22"/>
  <c r="AH82" i="22"/>
  <c r="AG82" i="22"/>
  <c r="AF82" i="22"/>
  <c r="AE82" i="22"/>
  <c r="AD82" i="22"/>
  <c r="AB82" i="22"/>
  <c r="AA82" i="22"/>
  <c r="Z82" i="22"/>
  <c r="U82" i="22"/>
  <c r="AO82" i="22" s="1"/>
  <c r="R82" i="22"/>
  <c r="AL82" i="22" s="1"/>
  <c r="P82" i="22"/>
  <c r="O82" i="22"/>
  <c r="F82" i="22"/>
  <c r="AH81" i="22"/>
  <c r="AG81" i="22"/>
  <c r="AF81" i="22"/>
  <c r="AE81" i="22"/>
  <c r="AD81" i="22"/>
  <c r="AB81" i="22"/>
  <c r="AA81" i="22"/>
  <c r="Z81" i="22"/>
  <c r="U81" i="22"/>
  <c r="AO81" i="22" s="1"/>
  <c r="R81" i="22"/>
  <c r="AL81" i="22" s="1"/>
  <c r="P81" i="22"/>
  <c r="O81" i="22"/>
  <c r="AI81" i="22" s="1"/>
  <c r="F81" i="22"/>
  <c r="AH80" i="22"/>
  <c r="AG80" i="22"/>
  <c r="AF80" i="22"/>
  <c r="AE80" i="22"/>
  <c r="AD80" i="22"/>
  <c r="AB80" i="22"/>
  <c r="AA80" i="22"/>
  <c r="Z80" i="22"/>
  <c r="U80" i="22"/>
  <c r="AO80" i="22" s="1"/>
  <c r="R80" i="22"/>
  <c r="AL80" i="22" s="1"/>
  <c r="P80" i="22"/>
  <c r="O80" i="22"/>
  <c r="AI80" i="22" s="1"/>
  <c r="F80" i="22"/>
  <c r="AH79" i="22"/>
  <c r="AG79" i="22"/>
  <c r="AF79" i="22"/>
  <c r="AE79" i="22"/>
  <c r="AD79" i="22"/>
  <c r="AB79" i="22"/>
  <c r="AA79" i="22"/>
  <c r="Z79" i="22"/>
  <c r="U79" i="22"/>
  <c r="AO79" i="22" s="1"/>
  <c r="R79" i="22"/>
  <c r="AL79" i="22" s="1"/>
  <c r="P79" i="22"/>
  <c r="O79" i="22"/>
  <c r="AI79" i="22" s="1"/>
  <c r="F79" i="22"/>
  <c r="AI78" i="22"/>
  <c r="AH78" i="22"/>
  <c r="AG78" i="22"/>
  <c r="AF78" i="22"/>
  <c r="AE78" i="22"/>
  <c r="AD78" i="22"/>
  <c r="AB78" i="22"/>
  <c r="AA78" i="22"/>
  <c r="Z78" i="22"/>
  <c r="U78" i="22"/>
  <c r="AO78" i="22" s="1"/>
  <c r="R78" i="22"/>
  <c r="AL78" i="22" s="1"/>
  <c r="P78" i="22"/>
  <c r="O78" i="22"/>
  <c r="F78" i="22"/>
  <c r="AH77" i="22"/>
  <c r="AG77" i="22"/>
  <c r="AF77" i="22"/>
  <c r="AE77" i="22"/>
  <c r="AD77" i="22"/>
  <c r="AB77" i="22"/>
  <c r="AA77" i="22"/>
  <c r="Z77" i="22"/>
  <c r="U77" i="22"/>
  <c r="AO77" i="22" s="1"/>
  <c r="R77" i="22"/>
  <c r="AL77" i="22" s="1"/>
  <c r="P77" i="22"/>
  <c r="O77" i="22"/>
  <c r="AI77" i="22" s="1"/>
  <c r="F77" i="22"/>
  <c r="AH76" i="22"/>
  <c r="AG76" i="22"/>
  <c r="AF76" i="22"/>
  <c r="AE76" i="22"/>
  <c r="AD76" i="22"/>
  <c r="AB76" i="22"/>
  <c r="AA76" i="22"/>
  <c r="Z76" i="22"/>
  <c r="Z8" i="22" s="1"/>
  <c r="U76" i="22"/>
  <c r="AO76" i="22" s="1"/>
  <c r="R76" i="22"/>
  <c r="AL76" i="22" s="1"/>
  <c r="P76" i="22"/>
  <c r="O76" i="22"/>
  <c r="F76" i="22"/>
  <c r="AH75" i="22"/>
  <c r="AG75" i="22"/>
  <c r="AF75" i="22"/>
  <c r="AE75" i="22"/>
  <c r="AD75" i="22"/>
  <c r="AB75" i="22"/>
  <c r="AA75" i="22"/>
  <c r="Z75" i="22"/>
  <c r="U75" i="22"/>
  <c r="AO75" i="22" s="1"/>
  <c r="R75" i="22"/>
  <c r="AL75" i="22" s="1"/>
  <c r="P75" i="22"/>
  <c r="O75" i="22"/>
  <c r="F75" i="22"/>
  <c r="AH74" i="22"/>
  <c r="AG74" i="22"/>
  <c r="AF74" i="22"/>
  <c r="AE74" i="22"/>
  <c r="AD74" i="22"/>
  <c r="AB74" i="22"/>
  <c r="AA74" i="22"/>
  <c r="Z74" i="22"/>
  <c r="U74" i="22"/>
  <c r="AO74" i="22" s="1"/>
  <c r="R74" i="22"/>
  <c r="AL74" i="22" s="1"/>
  <c r="P74" i="22"/>
  <c r="O74" i="22"/>
  <c r="F74" i="22"/>
  <c r="AI73" i="22"/>
  <c r="AH73" i="22"/>
  <c r="AG73" i="22"/>
  <c r="AF73" i="22"/>
  <c r="AE73" i="22"/>
  <c r="AD73" i="22"/>
  <c r="AB73" i="22"/>
  <c r="AA73" i="22"/>
  <c r="Z73" i="22"/>
  <c r="U73" i="22"/>
  <c r="AO73" i="22" s="1"/>
  <c r="R73" i="22"/>
  <c r="AL73" i="22" s="1"/>
  <c r="P73" i="22"/>
  <c r="O73" i="22"/>
  <c r="F73" i="22"/>
  <c r="AH72" i="22"/>
  <c r="AG72" i="22"/>
  <c r="AF72" i="22"/>
  <c r="AE72" i="22"/>
  <c r="AD72" i="22"/>
  <c r="AB72" i="22"/>
  <c r="AA72" i="22"/>
  <c r="Z72" i="22"/>
  <c r="U72" i="22"/>
  <c r="AO72" i="22" s="1"/>
  <c r="R72" i="22"/>
  <c r="AL72" i="22" s="1"/>
  <c r="P72" i="22"/>
  <c r="O72" i="22"/>
  <c r="AI72" i="22" s="1"/>
  <c r="F72" i="22"/>
  <c r="AH71" i="22"/>
  <c r="AG71" i="22"/>
  <c r="AF71" i="22"/>
  <c r="AE71" i="22"/>
  <c r="AD71" i="22"/>
  <c r="AB71" i="22"/>
  <c r="AA71" i="22"/>
  <c r="Z71" i="22"/>
  <c r="U71" i="22"/>
  <c r="AO71" i="22" s="1"/>
  <c r="R71" i="22"/>
  <c r="AL71" i="22" s="1"/>
  <c r="P71" i="22"/>
  <c r="O71" i="22"/>
  <c r="AI71" i="22" s="1"/>
  <c r="F71" i="22"/>
  <c r="AH70" i="22"/>
  <c r="AG70" i="22"/>
  <c r="AF70" i="22"/>
  <c r="AE70" i="22"/>
  <c r="AD70" i="22"/>
  <c r="AB70" i="22"/>
  <c r="AA70" i="22"/>
  <c r="Z70" i="22"/>
  <c r="U70" i="22"/>
  <c r="AO70" i="22" s="1"/>
  <c r="R70" i="22"/>
  <c r="AL70" i="22" s="1"/>
  <c r="P70" i="22"/>
  <c r="O70" i="22"/>
  <c r="AI70" i="22" s="1"/>
  <c r="F70" i="22"/>
  <c r="AH69" i="22"/>
  <c r="AG69" i="22"/>
  <c r="AF69" i="22"/>
  <c r="AE69" i="22"/>
  <c r="AD69" i="22"/>
  <c r="AB69" i="22"/>
  <c r="AA69" i="22"/>
  <c r="Z69" i="22"/>
  <c r="U69" i="22"/>
  <c r="AO69" i="22" s="1"/>
  <c r="R69" i="22"/>
  <c r="AL69" i="22" s="1"/>
  <c r="P69" i="22"/>
  <c r="O69" i="22"/>
  <c r="AI69" i="22" s="1"/>
  <c r="F69" i="22"/>
  <c r="AH68" i="22"/>
  <c r="AG68" i="22"/>
  <c r="AF68" i="22"/>
  <c r="AE68" i="22"/>
  <c r="AD68" i="22"/>
  <c r="AB68" i="22"/>
  <c r="AA68" i="22"/>
  <c r="Z68" i="22"/>
  <c r="U68" i="22"/>
  <c r="AO68" i="22" s="1"/>
  <c r="R68" i="22"/>
  <c r="AL68" i="22" s="1"/>
  <c r="P68" i="22"/>
  <c r="O68" i="22"/>
  <c r="F68" i="22"/>
  <c r="AH67" i="22"/>
  <c r="AG67" i="22"/>
  <c r="AF67" i="22"/>
  <c r="AE67" i="22"/>
  <c r="AD67" i="22"/>
  <c r="AB67" i="22"/>
  <c r="AA67" i="22"/>
  <c r="Z67" i="22"/>
  <c r="U67" i="22"/>
  <c r="AO67" i="22" s="1"/>
  <c r="R67" i="22"/>
  <c r="AL67" i="22" s="1"/>
  <c r="P67" i="22"/>
  <c r="O67" i="22"/>
  <c r="F67" i="22"/>
  <c r="AH66" i="22"/>
  <c r="AG66" i="22"/>
  <c r="AF66" i="22"/>
  <c r="AE66" i="22"/>
  <c r="AD66" i="22"/>
  <c r="AB66" i="22"/>
  <c r="AA66" i="22"/>
  <c r="Z66" i="22"/>
  <c r="U66" i="22"/>
  <c r="AO66" i="22" s="1"/>
  <c r="R66" i="22"/>
  <c r="AL66" i="22" s="1"/>
  <c r="P66" i="22"/>
  <c r="O66" i="22"/>
  <c r="F66" i="22"/>
  <c r="AH65" i="22"/>
  <c r="AG65" i="22"/>
  <c r="AF65" i="22"/>
  <c r="AE65" i="22"/>
  <c r="AD65" i="22"/>
  <c r="AB65" i="22"/>
  <c r="AA65" i="22"/>
  <c r="Z65" i="22"/>
  <c r="U65" i="22"/>
  <c r="AO65" i="22" s="1"/>
  <c r="R65" i="22"/>
  <c r="AL65" i="22" s="1"/>
  <c r="P65" i="22"/>
  <c r="O65" i="22"/>
  <c r="AI65" i="22" s="1"/>
  <c r="F65" i="22"/>
  <c r="AH64" i="22"/>
  <c r="AG64" i="22"/>
  <c r="AF64" i="22"/>
  <c r="AE64" i="22"/>
  <c r="AD64" i="22"/>
  <c r="AB64" i="22"/>
  <c r="AA64" i="22"/>
  <c r="Z64" i="22"/>
  <c r="U64" i="22"/>
  <c r="AO64" i="22" s="1"/>
  <c r="R64" i="22"/>
  <c r="AL64" i="22" s="1"/>
  <c r="P64" i="22"/>
  <c r="O64" i="22"/>
  <c r="AI64" i="22" s="1"/>
  <c r="F64" i="22"/>
  <c r="AH63" i="22"/>
  <c r="AG63" i="22"/>
  <c r="AF63" i="22"/>
  <c r="AE63" i="22"/>
  <c r="AD63" i="22"/>
  <c r="AB63" i="22"/>
  <c r="AA63" i="22"/>
  <c r="Z63" i="22"/>
  <c r="U63" i="22"/>
  <c r="AO63" i="22" s="1"/>
  <c r="R63" i="22"/>
  <c r="AL63" i="22" s="1"/>
  <c r="P63" i="22"/>
  <c r="O63" i="22"/>
  <c r="AI63" i="22" s="1"/>
  <c r="F63" i="22"/>
  <c r="AI62" i="22"/>
  <c r="AH62" i="22"/>
  <c r="AG62" i="22"/>
  <c r="AF62" i="22"/>
  <c r="AE62" i="22"/>
  <c r="AD62" i="22"/>
  <c r="AB62" i="22"/>
  <c r="AA62" i="22"/>
  <c r="Z62" i="22"/>
  <c r="U62" i="22"/>
  <c r="AO62" i="22" s="1"/>
  <c r="R62" i="22"/>
  <c r="AL62" i="22" s="1"/>
  <c r="P62" i="22"/>
  <c r="O62" i="22"/>
  <c r="F62" i="22"/>
  <c r="AH61" i="22"/>
  <c r="AG61" i="22"/>
  <c r="AF61" i="22"/>
  <c r="AE61" i="22"/>
  <c r="AD61" i="22"/>
  <c r="AB61" i="22"/>
  <c r="AA61" i="22"/>
  <c r="Z61" i="22"/>
  <c r="U61" i="22"/>
  <c r="AO61" i="22" s="1"/>
  <c r="R61" i="22"/>
  <c r="AL61" i="22" s="1"/>
  <c r="P61" i="22"/>
  <c r="O61" i="22"/>
  <c r="AI61" i="22" s="1"/>
  <c r="F61" i="22"/>
  <c r="AH60" i="22"/>
  <c r="AG60" i="22"/>
  <c r="AF60" i="22"/>
  <c r="AE60" i="22"/>
  <c r="AD60" i="22"/>
  <c r="AB60" i="22"/>
  <c r="AA60" i="22"/>
  <c r="Z60" i="22"/>
  <c r="U60" i="22"/>
  <c r="AO60" i="22" s="1"/>
  <c r="R60" i="22"/>
  <c r="AL60" i="22" s="1"/>
  <c r="P60" i="22"/>
  <c r="O60" i="22"/>
  <c r="F60" i="22"/>
  <c r="AH59" i="22"/>
  <c r="AG59" i="22"/>
  <c r="AF59" i="22"/>
  <c r="AE59" i="22"/>
  <c r="AD59" i="22"/>
  <c r="AB59" i="22"/>
  <c r="AA59" i="22"/>
  <c r="Z59" i="22"/>
  <c r="U59" i="22"/>
  <c r="AO59" i="22" s="1"/>
  <c r="R59" i="22"/>
  <c r="AL59" i="22" s="1"/>
  <c r="P59" i="22"/>
  <c r="O59" i="22"/>
  <c r="F59" i="22"/>
  <c r="AH58" i="22"/>
  <c r="AG58" i="22"/>
  <c r="AF58" i="22"/>
  <c r="AE58" i="22"/>
  <c r="AD58" i="22"/>
  <c r="AB58" i="22"/>
  <c r="AA58" i="22"/>
  <c r="Z58" i="22"/>
  <c r="U58" i="22"/>
  <c r="AO58" i="22" s="1"/>
  <c r="R58" i="22"/>
  <c r="AL58" i="22" s="1"/>
  <c r="P58" i="22"/>
  <c r="O58" i="22"/>
  <c r="F58" i="22"/>
  <c r="AI57" i="22"/>
  <c r="AH57" i="22"/>
  <c r="AG57" i="22"/>
  <c r="AF57" i="22"/>
  <c r="AE57" i="22"/>
  <c r="AD57" i="22"/>
  <c r="AB57" i="22"/>
  <c r="AA57" i="22"/>
  <c r="Z57" i="22"/>
  <c r="U57" i="22"/>
  <c r="AO57" i="22" s="1"/>
  <c r="R57" i="22"/>
  <c r="AL57" i="22" s="1"/>
  <c r="P57" i="22"/>
  <c r="O57" i="22"/>
  <c r="F57" i="22"/>
  <c r="AH56" i="22"/>
  <c r="AG56" i="22"/>
  <c r="AF56" i="22"/>
  <c r="AE56" i="22"/>
  <c r="AD56" i="22"/>
  <c r="AB56" i="22"/>
  <c r="AA56" i="22"/>
  <c r="Z56" i="22"/>
  <c r="U56" i="22"/>
  <c r="AO56" i="22" s="1"/>
  <c r="R56" i="22"/>
  <c r="AL56" i="22" s="1"/>
  <c r="P56" i="22"/>
  <c r="O56" i="22"/>
  <c r="AI56" i="22" s="1"/>
  <c r="F56" i="22"/>
  <c r="AH55" i="22"/>
  <c r="AG55" i="22"/>
  <c r="AF55" i="22"/>
  <c r="AE55" i="22"/>
  <c r="AD55" i="22"/>
  <c r="AB55" i="22"/>
  <c r="AA55" i="22"/>
  <c r="Z55" i="22"/>
  <c r="U55" i="22"/>
  <c r="AO55" i="22" s="1"/>
  <c r="R55" i="22"/>
  <c r="AL55" i="22" s="1"/>
  <c r="P55" i="22"/>
  <c r="AJ55" i="22" s="1"/>
  <c r="O55" i="22"/>
  <c r="AI55" i="22" s="1"/>
  <c r="F55" i="22"/>
  <c r="AH54" i="22"/>
  <c r="AG54" i="22"/>
  <c r="AF54" i="22"/>
  <c r="AE54" i="22"/>
  <c r="AD54" i="22"/>
  <c r="AB54" i="22"/>
  <c r="AA54" i="22"/>
  <c r="Z54" i="22"/>
  <c r="U54" i="22"/>
  <c r="AO54" i="22" s="1"/>
  <c r="R54" i="22"/>
  <c r="AL54" i="22" s="1"/>
  <c r="P54" i="22"/>
  <c r="AJ54" i="22" s="1"/>
  <c r="O54" i="22"/>
  <c r="AI54" i="22" s="1"/>
  <c r="F54" i="22"/>
  <c r="AH53" i="22"/>
  <c r="AG53" i="22"/>
  <c r="AF53" i="22"/>
  <c r="AE53" i="22"/>
  <c r="AD53" i="22"/>
  <c r="AB53" i="22"/>
  <c r="AA53" i="22"/>
  <c r="Z53" i="22"/>
  <c r="U53" i="22"/>
  <c r="AO53" i="22" s="1"/>
  <c r="R53" i="22"/>
  <c r="AL53" i="22" s="1"/>
  <c r="P53" i="22"/>
  <c r="AJ53" i="22" s="1"/>
  <c r="O53" i="22"/>
  <c r="AI53" i="22" s="1"/>
  <c r="F53" i="22"/>
  <c r="AH52" i="22"/>
  <c r="AG52" i="22"/>
  <c r="AF52" i="22"/>
  <c r="AE52" i="22"/>
  <c r="AD52" i="22"/>
  <c r="AB52" i="22"/>
  <c r="AA52" i="22"/>
  <c r="Z52" i="22"/>
  <c r="U52" i="22"/>
  <c r="AO52" i="22" s="1"/>
  <c r="R52" i="22"/>
  <c r="AL52" i="22" s="1"/>
  <c r="P52" i="22"/>
  <c r="O52" i="22"/>
  <c r="T52" i="22" s="1"/>
  <c r="AN52" i="22" s="1"/>
  <c r="F52" i="22"/>
  <c r="AI51" i="22"/>
  <c r="AH51" i="22"/>
  <c r="AG51" i="22"/>
  <c r="AF51" i="22"/>
  <c r="AE51" i="22"/>
  <c r="AD51" i="22"/>
  <c r="AB51" i="22"/>
  <c r="AA51" i="22"/>
  <c r="Z51" i="22"/>
  <c r="U51" i="22"/>
  <c r="AO51" i="22" s="1"/>
  <c r="R51" i="22"/>
  <c r="AL51" i="22" s="1"/>
  <c r="P51" i="22"/>
  <c r="AJ51" i="22" s="1"/>
  <c r="O51" i="22"/>
  <c r="F51" i="22"/>
  <c r="AH50" i="22"/>
  <c r="AG50" i="22"/>
  <c r="AF50" i="22"/>
  <c r="AE50" i="22"/>
  <c r="AD50" i="22"/>
  <c r="AB50" i="22"/>
  <c r="AA50" i="22"/>
  <c r="Z50" i="22"/>
  <c r="U50" i="22"/>
  <c r="AO50" i="22" s="1"/>
  <c r="R50" i="22"/>
  <c r="AL50" i="22" s="1"/>
  <c r="P50" i="22"/>
  <c r="AJ50" i="22" s="1"/>
  <c r="O50" i="22"/>
  <c r="AI50" i="22" s="1"/>
  <c r="F50" i="22"/>
  <c r="AH49" i="22"/>
  <c r="AG49" i="22"/>
  <c r="AF49" i="22"/>
  <c r="AE49" i="22"/>
  <c r="AD49" i="22"/>
  <c r="AB49" i="22"/>
  <c r="AA49" i="22"/>
  <c r="Z49" i="22"/>
  <c r="U49" i="22"/>
  <c r="AO49" i="22" s="1"/>
  <c r="R49" i="22"/>
  <c r="AL49" i="22" s="1"/>
  <c r="P49" i="22"/>
  <c r="AJ49" i="22" s="1"/>
  <c r="O49" i="22"/>
  <c r="AI49" i="22" s="1"/>
  <c r="F49" i="22"/>
  <c r="AH48" i="22"/>
  <c r="AG48" i="22"/>
  <c r="AF48" i="22"/>
  <c r="AE48" i="22"/>
  <c r="AD48" i="22"/>
  <c r="AB48" i="22"/>
  <c r="AA48" i="22"/>
  <c r="Z48" i="22"/>
  <c r="U48" i="22"/>
  <c r="AO48" i="22" s="1"/>
  <c r="R48" i="22"/>
  <c r="AL48" i="22" s="1"/>
  <c r="P48" i="22"/>
  <c r="AJ48" i="22" s="1"/>
  <c r="O48" i="22"/>
  <c r="F48" i="22"/>
  <c r="AH47" i="22"/>
  <c r="AG47" i="22"/>
  <c r="AF47" i="22"/>
  <c r="AE47" i="22"/>
  <c r="AD47" i="22"/>
  <c r="AB47" i="22"/>
  <c r="AA47" i="22"/>
  <c r="Z47" i="22"/>
  <c r="U47" i="22"/>
  <c r="AO47" i="22" s="1"/>
  <c r="R47" i="22"/>
  <c r="AL47" i="22" s="1"/>
  <c r="P47" i="22"/>
  <c r="AJ47" i="22" s="1"/>
  <c r="O47" i="22"/>
  <c r="AI47" i="22" s="1"/>
  <c r="F47" i="22"/>
  <c r="AH46" i="22"/>
  <c r="AG46" i="22"/>
  <c r="AF46" i="22"/>
  <c r="AE46" i="22"/>
  <c r="AD46" i="22"/>
  <c r="AB46" i="22"/>
  <c r="AA46" i="22"/>
  <c r="Z46" i="22"/>
  <c r="U46" i="22"/>
  <c r="AO46" i="22" s="1"/>
  <c r="R46" i="22"/>
  <c r="AL46" i="22" s="1"/>
  <c r="P46" i="22"/>
  <c r="AJ46" i="22" s="1"/>
  <c r="O46" i="22"/>
  <c r="F46" i="22"/>
  <c r="AH45" i="22"/>
  <c r="AG45" i="22"/>
  <c r="AF45" i="22"/>
  <c r="AE45" i="22"/>
  <c r="AD45" i="22"/>
  <c r="AB45" i="22"/>
  <c r="AA45" i="22"/>
  <c r="Z45" i="22"/>
  <c r="U45" i="22"/>
  <c r="AO45" i="22" s="1"/>
  <c r="R45" i="22"/>
  <c r="AL45" i="22" s="1"/>
  <c r="P45" i="22"/>
  <c r="AJ45" i="22" s="1"/>
  <c r="O45" i="22"/>
  <c r="AI45" i="22" s="1"/>
  <c r="F45" i="22"/>
  <c r="AH44" i="22"/>
  <c r="AG44" i="22"/>
  <c r="AF44" i="22"/>
  <c r="AE44" i="22"/>
  <c r="AD44" i="22"/>
  <c r="AB44" i="22"/>
  <c r="AA44" i="22"/>
  <c r="Z44" i="22"/>
  <c r="U44" i="22"/>
  <c r="AO44" i="22" s="1"/>
  <c r="R44" i="22"/>
  <c r="AL44" i="22" s="1"/>
  <c r="P44" i="22"/>
  <c r="AJ44" i="22" s="1"/>
  <c r="O44" i="22"/>
  <c r="AI44" i="22" s="1"/>
  <c r="F44" i="22"/>
  <c r="AH43" i="22"/>
  <c r="AG43" i="22"/>
  <c r="AF43" i="22"/>
  <c r="AE43" i="22"/>
  <c r="AD43" i="22"/>
  <c r="AB43" i="22"/>
  <c r="AA43" i="22"/>
  <c r="Z43" i="22"/>
  <c r="U43" i="22"/>
  <c r="AO43" i="22" s="1"/>
  <c r="R43" i="22"/>
  <c r="AL43" i="22" s="1"/>
  <c r="P43" i="22"/>
  <c r="AJ43" i="22" s="1"/>
  <c r="O43" i="22"/>
  <c r="AI43" i="22" s="1"/>
  <c r="F43" i="22"/>
  <c r="AH42" i="22"/>
  <c r="AG42" i="22"/>
  <c r="AF42" i="22"/>
  <c r="AE42" i="22"/>
  <c r="AD42" i="22"/>
  <c r="AB42" i="22"/>
  <c r="AA42" i="22"/>
  <c r="Z42" i="22"/>
  <c r="U42" i="22"/>
  <c r="AO42" i="22" s="1"/>
  <c r="R42" i="22"/>
  <c r="AL42" i="22" s="1"/>
  <c r="P42" i="22"/>
  <c r="AJ42" i="22" s="1"/>
  <c r="O42" i="22"/>
  <c r="AI42" i="22" s="1"/>
  <c r="F42" i="22"/>
  <c r="AH41" i="22"/>
  <c r="AG41" i="22"/>
  <c r="AF41" i="22"/>
  <c r="AE41" i="22"/>
  <c r="AD41" i="22"/>
  <c r="AB41" i="22"/>
  <c r="AA41" i="22"/>
  <c r="Z41" i="22"/>
  <c r="Z7" i="22" s="1"/>
  <c r="U41" i="22"/>
  <c r="AO41" i="22" s="1"/>
  <c r="R41" i="22"/>
  <c r="AL41" i="22" s="1"/>
  <c r="P41" i="22"/>
  <c r="AJ41" i="22" s="1"/>
  <c r="O41" i="22"/>
  <c r="AI41" i="22" s="1"/>
  <c r="F41" i="22"/>
  <c r="AH40" i="22"/>
  <c r="AG40" i="22"/>
  <c r="AF40" i="22"/>
  <c r="AE40" i="22"/>
  <c r="AD40" i="22"/>
  <c r="AB40" i="22"/>
  <c r="AA40" i="22"/>
  <c r="Z40" i="22"/>
  <c r="U40" i="22"/>
  <c r="AO40" i="22" s="1"/>
  <c r="R40" i="22"/>
  <c r="AL40" i="22" s="1"/>
  <c r="P40" i="22"/>
  <c r="AJ40" i="22" s="1"/>
  <c r="O40" i="22"/>
  <c r="F40" i="22"/>
  <c r="AI39" i="22"/>
  <c r="AH39" i="22"/>
  <c r="AG39" i="22"/>
  <c r="AF39" i="22"/>
  <c r="AE39" i="22"/>
  <c r="AD39" i="22"/>
  <c r="AB39" i="22"/>
  <c r="AA39" i="22"/>
  <c r="Z39" i="22"/>
  <c r="V39" i="22"/>
  <c r="U39" i="22"/>
  <c r="AO39" i="22" s="1"/>
  <c r="R39" i="22"/>
  <c r="AL39" i="22" s="1"/>
  <c r="P39" i="22"/>
  <c r="AJ39" i="22" s="1"/>
  <c r="O39" i="22"/>
  <c r="F39" i="22"/>
  <c r="AH38" i="22"/>
  <c r="AG38" i="22"/>
  <c r="AF38" i="22"/>
  <c r="AE38" i="22"/>
  <c r="AD38" i="22"/>
  <c r="AB38" i="22"/>
  <c r="AA38" i="22"/>
  <c r="Z38" i="22"/>
  <c r="U38" i="22"/>
  <c r="AO38" i="22" s="1"/>
  <c r="R38" i="22"/>
  <c r="AL38" i="22" s="1"/>
  <c r="P38" i="22"/>
  <c r="AJ38" i="22" s="1"/>
  <c r="O38" i="22"/>
  <c r="F38" i="22"/>
  <c r="AH37" i="22"/>
  <c r="AG37" i="22"/>
  <c r="AF37" i="22"/>
  <c r="AE37" i="22"/>
  <c r="AD37" i="22"/>
  <c r="AB37" i="22"/>
  <c r="AA37" i="22"/>
  <c r="Z37" i="22"/>
  <c r="U37" i="22"/>
  <c r="AO37" i="22" s="1"/>
  <c r="R37" i="22"/>
  <c r="AL37" i="22" s="1"/>
  <c r="P37" i="22"/>
  <c r="O37" i="22"/>
  <c r="AI37" i="22" s="1"/>
  <c r="F37" i="22"/>
  <c r="AH36" i="22"/>
  <c r="AG36" i="22"/>
  <c r="AF36" i="22"/>
  <c r="AE36" i="22"/>
  <c r="AD36" i="22"/>
  <c r="AB36" i="22"/>
  <c r="AA36" i="22"/>
  <c r="Z36" i="22"/>
  <c r="V36" i="22"/>
  <c r="U36" i="22"/>
  <c r="AO36" i="22" s="1"/>
  <c r="R36" i="22"/>
  <c r="AL36" i="22" s="1"/>
  <c r="P36" i="22"/>
  <c r="O36" i="22"/>
  <c r="AI36" i="22" s="1"/>
  <c r="F36" i="22"/>
  <c r="AI35" i="22"/>
  <c r="AH35" i="22"/>
  <c r="AG35" i="22"/>
  <c r="AF35" i="22"/>
  <c r="AE35" i="22"/>
  <c r="AD35" i="22"/>
  <c r="AB35" i="22"/>
  <c r="AA35" i="22"/>
  <c r="Z35" i="22"/>
  <c r="U35" i="22"/>
  <c r="AO35" i="22" s="1"/>
  <c r="R35" i="22"/>
  <c r="AL35" i="22" s="1"/>
  <c r="P35" i="22"/>
  <c r="O35" i="22"/>
  <c r="F35" i="22"/>
  <c r="AH34" i="22"/>
  <c r="AG34" i="22"/>
  <c r="AF34" i="22"/>
  <c r="AE34" i="22"/>
  <c r="AD34" i="22"/>
  <c r="AB34" i="22"/>
  <c r="AA34" i="22"/>
  <c r="Z34" i="22"/>
  <c r="U34" i="22"/>
  <c r="AO34" i="22" s="1"/>
  <c r="R34" i="22"/>
  <c r="AL34" i="22" s="1"/>
  <c r="P34" i="22"/>
  <c r="O34" i="22"/>
  <c r="AI34" i="22" s="1"/>
  <c r="F34" i="22"/>
  <c r="AH33" i="22"/>
  <c r="AG33" i="22"/>
  <c r="AF33" i="22"/>
  <c r="AE33" i="22"/>
  <c r="AD33" i="22"/>
  <c r="AB33" i="22"/>
  <c r="AA33" i="22"/>
  <c r="Z33" i="22"/>
  <c r="U33" i="22"/>
  <c r="AO33" i="22" s="1"/>
  <c r="R33" i="22"/>
  <c r="AL33" i="22" s="1"/>
  <c r="P33" i="22"/>
  <c r="O33" i="22"/>
  <c r="AI33" i="22" s="1"/>
  <c r="F33" i="22"/>
  <c r="I6" i="22" s="1"/>
  <c r="AH32" i="22"/>
  <c r="AG32" i="22"/>
  <c r="AF32" i="22"/>
  <c r="AE32" i="22"/>
  <c r="AD32" i="22"/>
  <c r="AB32" i="22"/>
  <c r="AA32" i="22"/>
  <c r="Z32" i="22"/>
  <c r="U32" i="22"/>
  <c r="AO32" i="22" s="1"/>
  <c r="R32" i="22"/>
  <c r="AL32" i="22" s="1"/>
  <c r="P32" i="22"/>
  <c r="O32" i="22"/>
  <c r="F32" i="22"/>
  <c r="AH31" i="22"/>
  <c r="AG31" i="22"/>
  <c r="AF31" i="22"/>
  <c r="AE31" i="22"/>
  <c r="AD31" i="22"/>
  <c r="AB31" i="22"/>
  <c r="AA31" i="22"/>
  <c r="Z31" i="22"/>
  <c r="U31" i="22"/>
  <c r="AO31" i="22" s="1"/>
  <c r="R31" i="22"/>
  <c r="AL31" i="22" s="1"/>
  <c r="P31" i="22"/>
  <c r="O31" i="22"/>
  <c r="AI31" i="22" s="1"/>
  <c r="F31" i="22"/>
  <c r="AH30" i="22"/>
  <c r="AG30" i="22"/>
  <c r="AF30" i="22"/>
  <c r="AE30" i="22"/>
  <c r="AD30" i="22"/>
  <c r="AB30" i="22"/>
  <c r="AA30" i="22"/>
  <c r="Z30" i="22"/>
  <c r="V30" i="22"/>
  <c r="U30" i="22"/>
  <c r="AO30" i="22" s="1"/>
  <c r="R30" i="22"/>
  <c r="AL30" i="22" s="1"/>
  <c r="P30" i="22"/>
  <c r="O30" i="22"/>
  <c r="F30" i="22"/>
  <c r="AI29" i="22"/>
  <c r="AH29" i="22"/>
  <c r="AG29" i="22"/>
  <c r="AF29" i="22"/>
  <c r="AE29" i="22"/>
  <c r="AD29" i="22"/>
  <c r="AB29" i="22"/>
  <c r="AA29" i="22"/>
  <c r="Z29" i="22"/>
  <c r="V29" i="22"/>
  <c r="U29" i="22"/>
  <c r="AO29" i="22" s="1"/>
  <c r="R29" i="22"/>
  <c r="AL29" i="22" s="1"/>
  <c r="P29" i="22"/>
  <c r="O29" i="22"/>
  <c r="F29" i="22"/>
  <c r="AH28" i="22"/>
  <c r="AG28" i="22"/>
  <c r="AF28" i="22"/>
  <c r="AE28" i="22"/>
  <c r="AD28" i="22"/>
  <c r="AB28" i="22"/>
  <c r="AA28" i="22"/>
  <c r="Z28" i="22"/>
  <c r="U28" i="22"/>
  <c r="AO28" i="22" s="1"/>
  <c r="R28" i="22"/>
  <c r="AL28" i="22" s="1"/>
  <c r="P28" i="22"/>
  <c r="O28" i="22"/>
  <c r="AI28" i="22" s="1"/>
  <c r="F28" i="22"/>
  <c r="AH27" i="22"/>
  <c r="AG27" i="22"/>
  <c r="AF27" i="22"/>
  <c r="AE27" i="22"/>
  <c r="AD27" i="22"/>
  <c r="AB27" i="22"/>
  <c r="AA27" i="22"/>
  <c r="Z27" i="22"/>
  <c r="U27" i="22"/>
  <c r="AO27" i="22" s="1"/>
  <c r="R27" i="22"/>
  <c r="AL27" i="22" s="1"/>
  <c r="P27" i="22"/>
  <c r="O27" i="22"/>
  <c r="AI27" i="22" s="1"/>
  <c r="F27" i="22"/>
  <c r="AH26" i="22"/>
  <c r="AG26" i="22"/>
  <c r="AF26" i="22"/>
  <c r="AE26" i="22"/>
  <c r="AD26" i="22"/>
  <c r="AB26" i="22"/>
  <c r="AA26" i="22"/>
  <c r="Z26" i="22"/>
  <c r="U26" i="22"/>
  <c r="AO26" i="22" s="1"/>
  <c r="R26" i="22"/>
  <c r="AL26" i="22" s="1"/>
  <c r="P26" i="22"/>
  <c r="O26" i="22"/>
  <c r="AI26" i="22" s="1"/>
  <c r="F26" i="22"/>
  <c r="AH25" i="22"/>
  <c r="AG25" i="22"/>
  <c r="AF25" i="22"/>
  <c r="AE25" i="22"/>
  <c r="AD25" i="22"/>
  <c r="AB25" i="22"/>
  <c r="AA25" i="22"/>
  <c r="Z25" i="22"/>
  <c r="U25" i="22"/>
  <c r="AO25" i="22" s="1"/>
  <c r="R25" i="22"/>
  <c r="AL25" i="22" s="1"/>
  <c r="P25" i="22"/>
  <c r="O25" i="22"/>
  <c r="AI25" i="22" s="1"/>
  <c r="F25" i="22"/>
  <c r="AH24" i="22"/>
  <c r="AG24" i="22"/>
  <c r="AF24" i="22"/>
  <c r="AE24" i="22"/>
  <c r="AD24" i="22"/>
  <c r="AB24" i="22"/>
  <c r="AA24" i="22"/>
  <c r="Z24" i="22"/>
  <c r="U24" i="22"/>
  <c r="AO24" i="22" s="1"/>
  <c r="R24" i="22"/>
  <c r="AL24" i="22" s="1"/>
  <c r="P24" i="22"/>
  <c r="O24" i="22"/>
  <c r="AI24" i="22" s="1"/>
  <c r="F24" i="22"/>
  <c r="AH23" i="22"/>
  <c r="AG23" i="22"/>
  <c r="AF23" i="22"/>
  <c r="AE23" i="22"/>
  <c r="AD23" i="22"/>
  <c r="AB23" i="22"/>
  <c r="AA23" i="22"/>
  <c r="Z23" i="22"/>
  <c r="U23" i="22"/>
  <c r="AO23" i="22" s="1"/>
  <c r="R23" i="22"/>
  <c r="AL23" i="22" s="1"/>
  <c r="P23" i="22"/>
  <c r="O23" i="22"/>
  <c r="AI23" i="22" s="1"/>
  <c r="F23" i="22"/>
  <c r="AH22" i="22"/>
  <c r="AG22" i="22"/>
  <c r="AF22" i="22"/>
  <c r="AE22" i="22"/>
  <c r="AD22" i="22"/>
  <c r="AB22" i="22"/>
  <c r="AA22" i="22"/>
  <c r="Z22" i="22"/>
  <c r="V22" i="22"/>
  <c r="U22" i="22"/>
  <c r="AO22" i="22" s="1"/>
  <c r="R22" i="22"/>
  <c r="AL22" i="22" s="1"/>
  <c r="P22" i="22"/>
  <c r="O22" i="22"/>
  <c r="F22" i="22"/>
  <c r="AH21" i="22"/>
  <c r="AG21" i="22"/>
  <c r="AF21" i="22"/>
  <c r="AE21" i="22"/>
  <c r="AD21" i="22"/>
  <c r="AB21" i="22"/>
  <c r="AA21" i="22"/>
  <c r="Z21" i="22"/>
  <c r="U21" i="22"/>
  <c r="AO21" i="22" s="1"/>
  <c r="R21" i="22"/>
  <c r="AL21" i="22" s="1"/>
  <c r="P21" i="22"/>
  <c r="O21" i="22"/>
  <c r="AI21" i="22" s="1"/>
  <c r="F21" i="22"/>
  <c r="AH20" i="22"/>
  <c r="AG20" i="22"/>
  <c r="AF20" i="22"/>
  <c r="AF9" i="22" s="1"/>
  <c r="AE20" i="22"/>
  <c r="AD20" i="22"/>
  <c r="AB20" i="22"/>
  <c r="AA20" i="22"/>
  <c r="Z20" i="22"/>
  <c r="U20" i="22"/>
  <c r="AO20" i="22" s="1"/>
  <c r="R20" i="22"/>
  <c r="AL20" i="22" s="1"/>
  <c r="AL9" i="22" s="1"/>
  <c r="P20" i="22"/>
  <c r="O20" i="22"/>
  <c r="AI20" i="22" s="1"/>
  <c r="F20" i="22"/>
  <c r="AI19" i="22"/>
  <c r="AH19" i="22"/>
  <c r="AG19" i="22"/>
  <c r="AF19" i="22"/>
  <c r="AE19" i="22"/>
  <c r="AD19" i="22"/>
  <c r="AB19" i="22"/>
  <c r="AA19" i="22"/>
  <c r="Z19" i="22"/>
  <c r="U19" i="22"/>
  <c r="AO19" i="22" s="1"/>
  <c r="R19" i="22"/>
  <c r="AL19" i="22" s="1"/>
  <c r="P19" i="22"/>
  <c r="O19" i="22"/>
  <c r="F19" i="22"/>
  <c r="AH18" i="22"/>
  <c r="AG18" i="22"/>
  <c r="AF18" i="22"/>
  <c r="AE18" i="22"/>
  <c r="AD18" i="22"/>
  <c r="AB18" i="22"/>
  <c r="AA18" i="22"/>
  <c r="Z18" i="22"/>
  <c r="U18" i="22"/>
  <c r="AO18" i="22" s="1"/>
  <c r="R18" i="22"/>
  <c r="AL18" i="22" s="1"/>
  <c r="P18" i="22"/>
  <c r="O18" i="22"/>
  <c r="AI18" i="22" s="1"/>
  <c r="F18" i="22"/>
  <c r="AH17" i="22"/>
  <c r="AG17" i="22"/>
  <c r="AF17" i="22"/>
  <c r="AE17" i="22"/>
  <c r="AD17" i="22"/>
  <c r="AB17" i="22"/>
  <c r="AA17" i="22"/>
  <c r="Z17" i="22"/>
  <c r="U17" i="22"/>
  <c r="AO17" i="22" s="1"/>
  <c r="R17" i="22"/>
  <c r="AL17" i="22" s="1"/>
  <c r="P17" i="22"/>
  <c r="AJ17" i="22" s="1"/>
  <c r="O17" i="22"/>
  <c r="AI17" i="22" s="1"/>
  <c r="F17" i="22"/>
  <c r="AH16" i="22"/>
  <c r="AG16" i="22"/>
  <c r="AF16" i="22"/>
  <c r="AE16" i="22"/>
  <c r="AD16" i="22"/>
  <c r="AB16" i="22"/>
  <c r="AA16" i="22"/>
  <c r="Z16" i="22"/>
  <c r="U16" i="22"/>
  <c r="AO16" i="22" s="1"/>
  <c r="R16" i="22"/>
  <c r="AL16" i="22" s="1"/>
  <c r="P16" i="22"/>
  <c r="AJ16" i="22" s="1"/>
  <c r="O16" i="22"/>
  <c r="AI16" i="22" s="1"/>
  <c r="F16" i="22"/>
  <c r="AH15" i="22"/>
  <c r="AG15" i="22"/>
  <c r="AF15" i="22"/>
  <c r="AE15" i="22"/>
  <c r="AD15" i="22"/>
  <c r="AB15" i="22"/>
  <c r="AA15" i="22"/>
  <c r="Z15" i="22"/>
  <c r="U15" i="22"/>
  <c r="AO15" i="22" s="1"/>
  <c r="R15" i="22"/>
  <c r="AL15" i="22" s="1"/>
  <c r="Q15" i="22"/>
  <c r="AK15" i="22" s="1"/>
  <c r="P15" i="22"/>
  <c r="AJ15" i="22" s="1"/>
  <c r="O15" i="22"/>
  <c r="AI15" i="22" s="1"/>
  <c r="F15" i="22"/>
  <c r="AH14" i="22"/>
  <c r="AG14" i="22"/>
  <c r="AF14" i="22"/>
  <c r="AE14" i="22"/>
  <c r="AD14" i="22"/>
  <c r="AB14" i="22"/>
  <c r="AA14" i="22"/>
  <c r="Z14" i="22"/>
  <c r="V14" i="22"/>
  <c r="U14" i="22"/>
  <c r="AO14" i="22" s="1"/>
  <c r="R14" i="22"/>
  <c r="AL14" i="22" s="1"/>
  <c r="P14" i="22"/>
  <c r="AJ14" i="22" s="1"/>
  <c r="O14" i="22"/>
  <c r="AI14" i="22" s="1"/>
  <c r="F14" i="22"/>
  <c r="L13" i="22"/>
  <c r="O1" i="22" s="1"/>
  <c r="K13" i="22"/>
  <c r="J13" i="22"/>
  <c r="I13" i="22"/>
  <c r="L1" i="22" s="1"/>
  <c r="H13" i="22"/>
  <c r="E13" i="22"/>
  <c r="K1" i="22" s="1"/>
  <c r="M9" i="22"/>
  <c r="K9" i="22"/>
  <c r="J9" i="22"/>
  <c r="B9" i="22"/>
  <c r="O8" i="22"/>
  <c r="M8" i="22"/>
  <c r="J8" i="22"/>
  <c r="B8" i="22"/>
  <c r="O7" i="22"/>
  <c r="J7" i="22"/>
  <c r="B7" i="22"/>
  <c r="AA6" i="22"/>
  <c r="S6" i="22"/>
  <c r="K6" i="22"/>
  <c r="J6" i="22"/>
  <c r="B6" i="22"/>
  <c r="N5" i="22"/>
  <c r="M5" i="22"/>
  <c r="K5" i="22"/>
  <c r="J5" i="22"/>
  <c r="F5" i="22"/>
  <c r="B5" i="22"/>
  <c r="O4" i="22"/>
  <c r="M4" i="22"/>
  <c r="J4" i="22"/>
  <c r="B4" i="22"/>
  <c r="O3" i="22"/>
  <c r="J3" i="22"/>
  <c r="B3" i="22"/>
  <c r="Q2" i="22"/>
  <c r="K2" i="22"/>
  <c r="J2" i="22"/>
  <c r="B2" i="22"/>
  <c r="P2" i="22" s="1"/>
  <c r="N1" i="22"/>
  <c r="M1" i="22"/>
  <c r="S6" i="43" l="1"/>
  <c r="S91" i="43"/>
  <c r="S88" i="43"/>
  <c r="S24" i="43"/>
  <c r="S32" i="43"/>
  <c r="S65" i="43"/>
  <c r="S86" i="43"/>
  <c r="S17" i="43"/>
  <c r="S33" i="43"/>
  <c r="AU52" i="14"/>
  <c r="AB52" i="14"/>
  <c r="AU44" i="14"/>
  <c r="AB44" i="14"/>
  <c r="AU60" i="14"/>
  <c r="AB60" i="14"/>
  <c r="AU55" i="14"/>
  <c r="AB55" i="14"/>
  <c r="AO41" i="14"/>
  <c r="AU59" i="14"/>
  <c r="AB59" i="14"/>
  <c r="AU57" i="14"/>
  <c r="AB57" i="14"/>
  <c r="AU56" i="14"/>
  <c r="AB56" i="14"/>
  <c r="AU48" i="14"/>
  <c r="AB48" i="14"/>
  <c r="AU47" i="14"/>
  <c r="AB47" i="14"/>
  <c r="AU45" i="14"/>
  <c r="AB45" i="14"/>
  <c r="AU51" i="14"/>
  <c r="AB51" i="14"/>
  <c r="AU61" i="14"/>
  <c r="AB61" i="14"/>
  <c r="AU58" i="14"/>
  <c r="AB58" i="14"/>
  <c r="AU50" i="14"/>
  <c r="AB50" i="14"/>
  <c r="AU54" i="14"/>
  <c r="AB54" i="14"/>
  <c r="AU42" i="14"/>
  <c r="AB42" i="14"/>
  <c r="AU53" i="14"/>
  <c r="AB53" i="14"/>
  <c r="AU49" i="14"/>
  <c r="AB49" i="14"/>
  <c r="AU46" i="14"/>
  <c r="AB46" i="14"/>
  <c r="AU43" i="14"/>
  <c r="AB43" i="14"/>
  <c r="R6" i="43"/>
  <c r="S26" i="43"/>
  <c r="S47" i="43"/>
  <c r="S14" i="43"/>
  <c r="S35" i="43"/>
  <c r="S27" i="43"/>
  <c r="S7" i="43"/>
  <c r="S15" i="43"/>
  <c r="S78" i="43"/>
  <c r="S49" i="43"/>
  <c r="S72" i="43"/>
  <c r="S2" i="43"/>
  <c r="V8" i="43"/>
  <c r="AA8" i="26"/>
  <c r="AB8" i="26"/>
  <c r="AB9" i="26"/>
  <c r="AB2" i="27"/>
  <c r="AB5" i="27"/>
  <c r="AB5" i="30"/>
  <c r="AA6" i="30"/>
  <c r="AA5" i="32"/>
  <c r="AB9" i="34"/>
  <c r="AB9" i="36"/>
  <c r="AA13" i="37"/>
  <c r="L46" i="14" s="1"/>
  <c r="AA8" i="38"/>
  <c r="AA8" i="39"/>
  <c r="AA9" i="41"/>
  <c r="AA4" i="42"/>
  <c r="Q8" i="43"/>
  <c r="U2" i="43"/>
  <c r="AA8" i="23"/>
  <c r="AB4" i="24"/>
  <c r="AO6" i="26"/>
  <c r="AA2" i="31"/>
  <c r="AB7" i="31"/>
  <c r="AB3" i="31"/>
  <c r="AO6" i="31"/>
  <c r="AA3" i="32"/>
  <c r="AB5" i="35"/>
  <c r="AB4" i="35"/>
  <c r="AB4" i="36"/>
  <c r="AA7" i="37"/>
  <c r="AB8" i="38"/>
  <c r="AA4" i="39"/>
  <c r="AB13" i="40"/>
  <c r="M43" i="14" s="1"/>
  <c r="AB9" i="40"/>
  <c r="AA5" i="40"/>
  <c r="AO4" i="42"/>
  <c r="AA5" i="24"/>
  <c r="AA4" i="24"/>
  <c r="AA9" i="24"/>
  <c r="AA8" i="25"/>
  <c r="AB5" i="26"/>
  <c r="AA2" i="30"/>
  <c r="AA7" i="30"/>
  <c r="AB5" i="31"/>
  <c r="AA7" i="31"/>
  <c r="AB8" i="32"/>
  <c r="AO6" i="34"/>
  <c r="AA6" i="35"/>
  <c r="AB8" i="36"/>
  <c r="AA5" i="38"/>
  <c r="AA5" i="39"/>
  <c r="AB3" i="39"/>
  <c r="AB3" i="41"/>
  <c r="AB7" i="41"/>
  <c r="AA3" i="41"/>
  <c r="AA8" i="41"/>
  <c r="AB6" i="42"/>
  <c r="AB8" i="25"/>
  <c r="AA4" i="27"/>
  <c r="AB9" i="27"/>
  <c r="AB7" i="30"/>
  <c r="AB2" i="30"/>
  <c r="AA9" i="31"/>
  <c r="AA6" i="31"/>
  <c r="AA2" i="39"/>
  <c r="AB5" i="39"/>
  <c r="AA2" i="41"/>
  <c r="AA7" i="41"/>
  <c r="AB7" i="24"/>
  <c r="AA4" i="25"/>
  <c r="AB6" i="26"/>
  <c r="AB13" i="27"/>
  <c r="M56" i="14" s="1"/>
  <c r="AA8" i="31"/>
  <c r="AA10" i="31" s="1"/>
  <c r="AB2" i="32"/>
  <c r="AA2" i="36"/>
  <c r="AA6" i="36"/>
  <c r="AB4" i="37"/>
  <c r="AB8" i="37"/>
  <c r="AB2" i="38"/>
  <c r="AA13" i="39"/>
  <c r="L44" i="14" s="1"/>
  <c r="AB2" i="39"/>
  <c r="AA8" i="40"/>
  <c r="AA6" i="40"/>
  <c r="AB3" i="40"/>
  <c r="AB5" i="41"/>
  <c r="AA5" i="41"/>
  <c r="AB4" i="42"/>
  <c r="AB9" i="23"/>
  <c r="AA3" i="23"/>
  <c r="AA10" i="23" s="1"/>
  <c r="AA8" i="24"/>
  <c r="AB6" i="27"/>
  <c r="AB8" i="30"/>
  <c r="AO7" i="30"/>
  <c r="AB8" i="31"/>
  <c r="AA4" i="32"/>
  <c r="AA3" i="35"/>
  <c r="AB2" i="35"/>
  <c r="AB2" i="36"/>
  <c r="AB5" i="36"/>
  <c r="AA8" i="37"/>
  <c r="AA5" i="37"/>
  <c r="AB9" i="38"/>
  <c r="AB3" i="38"/>
  <c r="AO7" i="41"/>
  <c r="S19" i="43"/>
  <c r="AA4" i="23"/>
  <c r="AA9" i="23"/>
  <c r="AB3" i="24"/>
  <c r="AA3" i="24"/>
  <c r="AA9" i="30"/>
  <c r="AA8" i="30"/>
  <c r="AO6" i="30"/>
  <c r="AB9" i="35"/>
  <c r="AB3" i="35"/>
  <c r="AB7" i="35"/>
  <c r="AA3" i="38"/>
  <c r="AA9" i="39"/>
  <c r="AA2" i="40"/>
  <c r="AA7" i="40"/>
  <c r="AB2" i="41"/>
  <c r="AB8" i="41"/>
  <c r="S9" i="43"/>
  <c r="P13" i="43"/>
  <c r="Q1" i="43" s="1"/>
  <c r="U8" i="43"/>
  <c r="S84" i="43"/>
  <c r="S51" i="43"/>
  <c r="S66" i="43"/>
  <c r="S71" i="43"/>
  <c r="S48" i="43"/>
  <c r="S42" i="43"/>
  <c r="S40" i="43"/>
  <c r="S29" i="43"/>
  <c r="R5" i="43"/>
  <c r="R3" i="43"/>
  <c r="S23" i="43"/>
  <c r="Q3" i="43"/>
  <c r="V9" i="43"/>
  <c r="S30" i="43"/>
  <c r="V6" i="43"/>
  <c r="S58" i="43"/>
  <c r="T13" i="43"/>
  <c r="U1" i="43" s="1"/>
  <c r="S82" i="43"/>
  <c r="S73" i="43"/>
  <c r="S53" i="43"/>
  <c r="S56" i="43"/>
  <c r="S52" i="43"/>
  <c r="S18" i="43"/>
  <c r="S37" i="43"/>
  <c r="S36" i="43"/>
  <c r="Q9" i="43"/>
  <c r="S57" i="43"/>
  <c r="S3" i="43"/>
  <c r="U7" i="43"/>
  <c r="R13" i="43"/>
  <c r="S1" i="43" s="1"/>
  <c r="S64" i="43"/>
  <c r="Q4" i="43"/>
  <c r="S46" i="43"/>
  <c r="S92" i="43"/>
  <c r="V3" i="43"/>
  <c r="R9" i="43"/>
  <c r="S39" i="43"/>
  <c r="S31" i="43"/>
  <c r="S50" i="43"/>
  <c r="R8" i="43"/>
  <c r="R2" i="43"/>
  <c r="R4" i="43"/>
  <c r="Q2" i="43"/>
  <c r="S43" i="43"/>
  <c r="U13" i="43"/>
  <c r="V1" i="43" s="1"/>
  <c r="S79" i="43"/>
  <c r="S61" i="43"/>
  <c r="S76" i="43"/>
  <c r="S44" i="43"/>
  <c r="S63" i="43"/>
  <c r="S70" i="43"/>
  <c r="S38" i="43"/>
  <c r="S22" i="43"/>
  <c r="S21" i="43"/>
  <c r="S5" i="43"/>
  <c r="V5" i="43"/>
  <c r="S25" i="43"/>
  <c r="S41" i="43"/>
  <c r="Q7" i="43"/>
  <c r="Q6" i="43"/>
  <c r="S90" i="43"/>
  <c r="V7" i="43"/>
  <c r="S62" i="43"/>
  <c r="S85" i="43"/>
  <c r="S87" i="43"/>
  <c r="S67" i="43"/>
  <c r="S60" i="43"/>
  <c r="U9" i="43"/>
  <c r="S45" i="43"/>
  <c r="U5" i="43"/>
  <c r="S59" i="43"/>
  <c r="U4" i="43"/>
  <c r="S8" i="43"/>
  <c r="F10" i="43"/>
  <c r="C10" i="43"/>
  <c r="C9" i="43"/>
  <c r="C4" i="43"/>
  <c r="C8" i="43"/>
  <c r="C5" i="43"/>
  <c r="R7" i="43"/>
  <c r="U3" i="43"/>
  <c r="S4" i="43"/>
  <c r="S20" i="43"/>
  <c r="S55" i="43"/>
  <c r="V4" i="43"/>
  <c r="S68" i="43"/>
  <c r="S74" i="43"/>
  <c r="S69" i="43"/>
  <c r="Q5" i="43"/>
  <c r="C2" i="43"/>
  <c r="U6" i="43"/>
  <c r="V2" i="43"/>
  <c r="Q13" i="43"/>
  <c r="R1" i="43" s="1"/>
  <c r="AQ46" i="14"/>
  <c r="AN42" i="14"/>
  <c r="AQ44" i="14"/>
  <c r="BG47" i="14"/>
  <c r="BG43" i="14"/>
  <c r="BD42" i="14"/>
  <c r="AN43" i="14"/>
  <c r="BG44" i="14"/>
  <c r="BG49" i="14"/>
  <c r="AN41" i="14"/>
  <c r="BD41" i="14"/>
  <c r="AQ47" i="14"/>
  <c r="BG42" i="14"/>
  <c r="AQ43" i="14"/>
  <c r="AQ42" i="14"/>
  <c r="AQ51" i="14"/>
  <c r="BG54" i="14"/>
  <c r="BG53" i="14"/>
  <c r="BG51" i="14"/>
  <c r="AQ54" i="14"/>
  <c r="AQ53" i="14"/>
  <c r="BG50" i="14"/>
  <c r="AO42" i="14"/>
  <c r="AO44" i="14"/>
  <c r="AN52" i="14"/>
  <c r="BD45" i="14"/>
  <c r="AN45" i="14"/>
  <c r="BD48" i="14"/>
  <c r="BD43" i="14"/>
  <c r="AQ50" i="14"/>
  <c r="AN47" i="14"/>
  <c r="BD50" i="14"/>
  <c r="BG46" i="14"/>
  <c r="BD44" i="14"/>
  <c r="BD53" i="14"/>
  <c r="AQ49" i="14"/>
  <c r="AN44" i="14"/>
  <c r="BG52" i="14"/>
  <c r="BD46" i="14"/>
  <c r="AQ52" i="14"/>
  <c r="AN46" i="14"/>
  <c r="BG48" i="14"/>
  <c r="BG45" i="14"/>
  <c r="AQ48" i="14"/>
  <c r="AQ45" i="14"/>
  <c r="BE41" i="14"/>
  <c r="AO43" i="14"/>
  <c r="BE44" i="14"/>
  <c r="BE42" i="14"/>
  <c r="BE43" i="14"/>
  <c r="BE54" i="14"/>
  <c r="Z3" i="42"/>
  <c r="Z5" i="42"/>
  <c r="Z4" i="42"/>
  <c r="G8" i="42"/>
  <c r="H8" i="42" s="1"/>
  <c r="I5" i="42"/>
  <c r="G7" i="42"/>
  <c r="H7" i="42" s="1"/>
  <c r="Z2" i="42"/>
  <c r="AB8" i="42"/>
  <c r="AE4" i="42"/>
  <c r="AE9" i="42"/>
  <c r="AA9" i="42"/>
  <c r="AG3" i="42"/>
  <c r="AE6" i="42"/>
  <c r="AB5" i="42"/>
  <c r="AF8" i="42"/>
  <c r="AI7" i="42"/>
  <c r="AF5" i="42"/>
  <c r="AA5" i="42"/>
  <c r="AB3" i="42"/>
  <c r="AO6" i="42"/>
  <c r="AA13" i="42"/>
  <c r="L41" i="14" s="1"/>
  <c r="AB13" i="42"/>
  <c r="M41" i="14" s="1"/>
  <c r="AF4" i="42"/>
  <c r="AO8" i="42"/>
  <c r="AG8" i="42"/>
  <c r="AA2" i="42"/>
  <c r="AF2" i="42"/>
  <c r="AF9" i="42"/>
  <c r="AB7" i="42"/>
  <c r="AD13" i="42"/>
  <c r="O41" i="14" s="1"/>
  <c r="AF13" i="42"/>
  <c r="Q41" i="14" s="1"/>
  <c r="AA8" i="42"/>
  <c r="AB9" i="42"/>
  <c r="AH7" i="42"/>
  <c r="Q6" i="42"/>
  <c r="AH5" i="42"/>
  <c r="Q22" i="42"/>
  <c r="AK22" i="42" s="1"/>
  <c r="Q23" i="42"/>
  <c r="AK23" i="42" s="1"/>
  <c r="AI5" i="42"/>
  <c r="Q50" i="42"/>
  <c r="AK50" i="42" s="1"/>
  <c r="Q14" i="42"/>
  <c r="AK14" i="42" s="1"/>
  <c r="S21" i="42"/>
  <c r="AM21" i="42" s="1"/>
  <c r="AE2" i="42"/>
  <c r="Q32" i="42"/>
  <c r="Q33" i="42"/>
  <c r="AK33" i="42" s="1"/>
  <c r="Q42" i="42"/>
  <c r="AK42" i="42" s="1"/>
  <c r="Q51" i="42"/>
  <c r="AK51" i="42" s="1"/>
  <c r="AH4" i="42"/>
  <c r="AI4" i="42"/>
  <c r="T21" i="42"/>
  <c r="AN21" i="42" s="1"/>
  <c r="T22" i="42"/>
  <c r="AN22" i="42" s="1"/>
  <c r="T23" i="42"/>
  <c r="AN23" i="42" s="1"/>
  <c r="Q24" i="42"/>
  <c r="AK24" i="42" s="1"/>
  <c r="Q25" i="42"/>
  <c r="AK25" i="42" s="1"/>
  <c r="Q34" i="42"/>
  <c r="AK34" i="42" s="1"/>
  <c r="S35" i="42"/>
  <c r="AM35" i="42" s="1"/>
  <c r="S36" i="42"/>
  <c r="AM36" i="42" s="1"/>
  <c r="Q43" i="42"/>
  <c r="AK43" i="42" s="1"/>
  <c r="AI2" i="42"/>
  <c r="T50" i="42"/>
  <c r="AN50" i="42" s="1"/>
  <c r="AH2" i="42"/>
  <c r="P5" i="42"/>
  <c r="T14" i="42"/>
  <c r="Q15" i="42"/>
  <c r="AK15" i="42" s="1"/>
  <c r="Q16" i="42"/>
  <c r="Q26" i="42"/>
  <c r="AK26" i="42" s="1"/>
  <c r="T32" i="42"/>
  <c r="AN32" i="42" s="1"/>
  <c r="T33" i="42"/>
  <c r="AN33" i="42" s="1"/>
  <c r="Q35" i="42"/>
  <c r="AK35" i="42" s="1"/>
  <c r="Q36" i="42"/>
  <c r="AK36" i="42" s="1"/>
  <c r="AI8" i="42"/>
  <c r="T42" i="42"/>
  <c r="AN42" i="42" s="1"/>
  <c r="T51" i="42"/>
  <c r="AN51" i="42" s="1"/>
  <c r="O13" i="42"/>
  <c r="P1" i="42" s="1"/>
  <c r="AE13" i="42"/>
  <c r="P41" i="14" s="1"/>
  <c r="Q17" i="42"/>
  <c r="AK17" i="42" s="1"/>
  <c r="T24" i="42"/>
  <c r="AN24" i="42" s="1"/>
  <c r="T25" i="42"/>
  <c r="AN25" i="42" s="1"/>
  <c r="Q27" i="42"/>
  <c r="AK27" i="42" s="1"/>
  <c r="Q28" i="42"/>
  <c r="AK28" i="42" s="1"/>
  <c r="T34" i="42"/>
  <c r="AN34" i="42" s="1"/>
  <c r="T43" i="42"/>
  <c r="AN43" i="42" s="1"/>
  <c r="T44" i="42"/>
  <c r="AN44" i="42" s="1"/>
  <c r="Q45" i="42"/>
  <c r="AK45" i="42" s="1"/>
  <c r="AI52" i="42"/>
  <c r="AI3" i="42" s="1"/>
  <c r="AG9" i="42"/>
  <c r="P3" i="42"/>
  <c r="S4" i="42"/>
  <c r="AH13" i="42"/>
  <c r="S41" i="14" s="1"/>
  <c r="T15" i="42"/>
  <c r="AN15" i="42" s="1"/>
  <c r="Q18" i="42"/>
  <c r="AK18" i="42" s="1"/>
  <c r="Q19" i="42"/>
  <c r="AK19" i="42" s="1"/>
  <c r="T26" i="42"/>
  <c r="AN26" i="42" s="1"/>
  <c r="T35" i="42"/>
  <c r="AN35" i="42" s="1"/>
  <c r="T36" i="42"/>
  <c r="AN36" i="42" s="1"/>
  <c r="Q37" i="42"/>
  <c r="AK37" i="42" s="1"/>
  <c r="Q38" i="42"/>
  <c r="AK38" i="42" s="1"/>
  <c r="AG2" i="42"/>
  <c r="V3" i="42"/>
  <c r="AD8" i="42"/>
  <c r="AJ25" i="42"/>
  <c r="AO5" i="42"/>
  <c r="AJ41" i="42"/>
  <c r="AD4" i="42"/>
  <c r="AD2" i="42"/>
  <c r="AO2" i="42"/>
  <c r="AJ36" i="42"/>
  <c r="S5" i="42"/>
  <c r="S9" i="42"/>
  <c r="AL3" i="42"/>
  <c r="AL7" i="42"/>
  <c r="AK6" i="42"/>
  <c r="S51" i="42"/>
  <c r="AM51" i="42" s="1"/>
  <c r="AD9" i="42"/>
  <c r="AO3" i="42"/>
  <c r="AL27" i="42"/>
  <c r="AL8" i="42" s="1"/>
  <c r="R13" i="42"/>
  <c r="S1" i="42" s="1"/>
  <c r="AL4" i="42"/>
  <c r="AL9" i="42"/>
  <c r="AJ28" i="42"/>
  <c r="AJ44" i="42"/>
  <c r="S17" i="42"/>
  <c r="AM17" i="42" s="1"/>
  <c r="S27" i="42"/>
  <c r="AM27" i="42" s="1"/>
  <c r="S33" i="42"/>
  <c r="AM33" i="42" s="1"/>
  <c r="S43" i="42"/>
  <c r="AM43" i="42" s="1"/>
  <c r="S49" i="42"/>
  <c r="AM49" i="42" s="1"/>
  <c r="AO94" i="42"/>
  <c r="AG94" i="42"/>
  <c r="AF94" i="42"/>
  <c r="AE94" i="42"/>
  <c r="AD94" i="42"/>
  <c r="AB94" i="42"/>
  <c r="Z94" i="42"/>
  <c r="C10" i="42"/>
  <c r="AH94" i="42"/>
  <c r="AA94" i="42"/>
  <c r="C9" i="42"/>
  <c r="C5" i="42"/>
  <c r="C7" i="42"/>
  <c r="C3" i="42"/>
  <c r="I10" i="42"/>
  <c r="F10" i="42"/>
  <c r="C8" i="42"/>
  <c r="C4" i="42"/>
  <c r="AL5" i="42"/>
  <c r="AL2" i="42"/>
  <c r="F4" i="42"/>
  <c r="N4" i="42"/>
  <c r="V4" i="42"/>
  <c r="L5" i="42"/>
  <c r="R6" i="42"/>
  <c r="F8" i="42"/>
  <c r="N8" i="42"/>
  <c r="V8" i="42"/>
  <c r="L9" i="42"/>
  <c r="P13" i="42"/>
  <c r="Q1" i="42" s="1"/>
  <c r="AJ14" i="42"/>
  <c r="S18" i="42"/>
  <c r="AM18" i="42" s="1"/>
  <c r="S22" i="42"/>
  <c r="AM22" i="42" s="1"/>
  <c r="S30" i="42"/>
  <c r="AM30" i="42" s="1"/>
  <c r="S38" i="42"/>
  <c r="AM38" i="42" s="1"/>
  <c r="S46" i="42"/>
  <c r="AM46" i="42" s="1"/>
  <c r="L2" i="42"/>
  <c r="P4" i="42"/>
  <c r="F5" i="42"/>
  <c r="N5" i="42"/>
  <c r="V5" i="42"/>
  <c r="L6" i="42"/>
  <c r="P8" i="42"/>
  <c r="F9" i="42"/>
  <c r="N9" i="42"/>
  <c r="V9" i="42"/>
  <c r="S20" i="42"/>
  <c r="AM20" i="42" s="1"/>
  <c r="S53" i="42"/>
  <c r="AM53" i="42" s="1"/>
  <c r="AJ53" i="42"/>
  <c r="AJ6" i="42" s="1"/>
  <c r="Q7" i="42"/>
  <c r="C2" i="42"/>
  <c r="M2" i="42"/>
  <c r="K3" i="42"/>
  <c r="S3" i="42"/>
  <c r="I4" i="42"/>
  <c r="Q4" i="42"/>
  <c r="G5" i="42"/>
  <c r="H5" i="42" s="1"/>
  <c r="O5" i="42"/>
  <c r="C6" i="42"/>
  <c r="M6" i="42"/>
  <c r="K7" i="42"/>
  <c r="S7" i="42"/>
  <c r="I8" i="42"/>
  <c r="Q8" i="42"/>
  <c r="O9" i="42"/>
  <c r="S23" i="42"/>
  <c r="AM23" i="42" s="1"/>
  <c r="S31" i="42"/>
  <c r="AM31" i="42" s="1"/>
  <c r="S39" i="42"/>
  <c r="AM39" i="42" s="1"/>
  <c r="S47" i="42"/>
  <c r="AM47" i="42" s="1"/>
  <c r="F2" i="42"/>
  <c r="N2" i="42"/>
  <c r="V2" i="42"/>
  <c r="L3" i="42"/>
  <c r="F6" i="42"/>
  <c r="N6" i="42"/>
  <c r="L7" i="42"/>
  <c r="P9" i="42"/>
  <c r="U13" i="42"/>
  <c r="V1" i="42" s="1"/>
  <c r="AO9" i="42"/>
  <c r="S26" i="42"/>
  <c r="AM26" i="42" s="1"/>
  <c r="S34" i="42"/>
  <c r="AM34" i="42" s="1"/>
  <c r="S50" i="42"/>
  <c r="AM50" i="42" s="1"/>
  <c r="T54" i="42"/>
  <c r="Q54" i="42"/>
  <c r="AK54" i="42" s="1"/>
  <c r="AI54" i="42"/>
  <c r="AI9" i="42" s="1"/>
  <c r="Q5" i="42"/>
  <c r="Q9" i="42"/>
  <c r="AJ27" i="42"/>
  <c r="S29" i="42"/>
  <c r="AM29" i="42" s="1"/>
  <c r="AK32" i="42"/>
  <c r="AJ35" i="42"/>
  <c r="S37" i="42"/>
  <c r="AM37" i="42" s="1"/>
  <c r="AJ43" i="42"/>
  <c r="S45" i="42"/>
  <c r="AM45" i="42" s="1"/>
  <c r="AJ51" i="42"/>
  <c r="AG13" i="42"/>
  <c r="R41" i="14" s="1"/>
  <c r="S2" i="42"/>
  <c r="Q3" i="42"/>
  <c r="T53" i="42"/>
  <c r="AN53" i="42" s="1"/>
  <c r="AI53" i="42"/>
  <c r="AI6" i="42" s="1"/>
  <c r="L4" i="42"/>
  <c r="P6" i="42"/>
  <c r="L8" i="42"/>
  <c r="AO13" i="42"/>
  <c r="Z41" i="14" s="1"/>
  <c r="AJ22" i="42"/>
  <c r="S24" i="42"/>
  <c r="AM24" i="42" s="1"/>
  <c r="AJ30" i="42"/>
  <c r="S32" i="42"/>
  <c r="AM32" i="42" s="1"/>
  <c r="AJ38" i="42"/>
  <c r="S40" i="42"/>
  <c r="AM40" i="42" s="1"/>
  <c r="AJ46" i="42"/>
  <c r="S48" i="42"/>
  <c r="AM48" i="42" s="1"/>
  <c r="Z13" i="42"/>
  <c r="K41" i="14" s="1"/>
  <c r="Z9" i="42"/>
  <c r="Z10" i="42" s="1"/>
  <c r="S54" i="42"/>
  <c r="AM54" i="42" s="1"/>
  <c r="T55" i="42"/>
  <c r="AN55" i="42" s="1"/>
  <c r="Q55" i="42"/>
  <c r="AK55" i="42" s="1"/>
  <c r="AN14" i="42"/>
  <c r="T56" i="42"/>
  <c r="Q56" i="42"/>
  <c r="AK56" i="42" s="1"/>
  <c r="T57" i="42"/>
  <c r="AN57" i="42" s="1"/>
  <c r="Q57" i="42"/>
  <c r="AK57" i="42" s="1"/>
  <c r="T58" i="42"/>
  <c r="AN58" i="42" s="1"/>
  <c r="Q58" i="42"/>
  <c r="AK58" i="42" s="1"/>
  <c r="T59" i="42"/>
  <c r="Q59" i="42"/>
  <c r="AK59" i="42" s="1"/>
  <c r="T60" i="42"/>
  <c r="AN60" i="42" s="1"/>
  <c r="Q60" i="42"/>
  <c r="AK60" i="42" s="1"/>
  <c r="T61" i="42"/>
  <c r="Q61" i="42"/>
  <c r="AK61" i="42" s="1"/>
  <c r="T62" i="42"/>
  <c r="AN62" i="42" s="1"/>
  <c r="Q62" i="42"/>
  <c r="AK62" i="42" s="1"/>
  <c r="T63" i="42"/>
  <c r="AN63" i="42" s="1"/>
  <c r="Q63" i="42"/>
  <c r="AK63" i="42" s="1"/>
  <c r="T64" i="42"/>
  <c r="AN64" i="42" s="1"/>
  <c r="Q64" i="42"/>
  <c r="AK64" i="42" s="1"/>
  <c r="T65" i="42"/>
  <c r="AN65" i="42" s="1"/>
  <c r="Q65" i="42"/>
  <c r="AK65" i="42" s="1"/>
  <c r="T66" i="42"/>
  <c r="Q66" i="42"/>
  <c r="S66" i="42" s="1"/>
  <c r="AM66" i="42" s="1"/>
  <c r="T67" i="42"/>
  <c r="AN67" i="42" s="1"/>
  <c r="Q67" i="42"/>
  <c r="AK67" i="42" s="1"/>
  <c r="T68" i="42"/>
  <c r="AN68" i="42" s="1"/>
  <c r="Q68" i="42"/>
  <c r="AK68" i="42" s="1"/>
  <c r="T69" i="42"/>
  <c r="AN69" i="42" s="1"/>
  <c r="Q69" i="42"/>
  <c r="AK69" i="42" s="1"/>
  <c r="T70" i="42"/>
  <c r="AN70" i="42" s="1"/>
  <c r="Q70" i="42"/>
  <c r="AK70" i="42" s="1"/>
  <c r="T71" i="42"/>
  <c r="AN71" i="42" s="1"/>
  <c r="Q71" i="42"/>
  <c r="AK71" i="42" s="1"/>
  <c r="T72" i="42"/>
  <c r="AN72" i="42" s="1"/>
  <c r="Q72" i="42"/>
  <c r="AK72" i="42" s="1"/>
  <c r="T73" i="42"/>
  <c r="AN73" i="42" s="1"/>
  <c r="Q73" i="42"/>
  <c r="AK73" i="42" s="1"/>
  <c r="T74" i="42"/>
  <c r="AN74" i="42" s="1"/>
  <c r="Q74" i="42"/>
  <c r="AK74" i="42" s="1"/>
  <c r="T75" i="42"/>
  <c r="AN75" i="42" s="1"/>
  <c r="Q75" i="42"/>
  <c r="AK75" i="42" s="1"/>
  <c r="T76" i="42"/>
  <c r="Q76" i="42"/>
  <c r="AK76" i="42" s="1"/>
  <c r="T77" i="42"/>
  <c r="AN77" i="42" s="1"/>
  <c r="Q77" i="42"/>
  <c r="AK77" i="42" s="1"/>
  <c r="T78" i="42"/>
  <c r="AN78" i="42" s="1"/>
  <c r="Q78" i="42"/>
  <c r="AK78" i="42" s="1"/>
  <c r="T79" i="42"/>
  <c r="AN79" i="42" s="1"/>
  <c r="Q79" i="42"/>
  <c r="AK79" i="42" s="1"/>
  <c r="T80" i="42"/>
  <c r="AN80" i="42" s="1"/>
  <c r="Q80" i="42"/>
  <c r="AK80" i="42" s="1"/>
  <c r="T81" i="42"/>
  <c r="AN81" i="42" s="1"/>
  <c r="Q81" i="42"/>
  <c r="AK81" i="42" s="1"/>
  <c r="T82" i="42"/>
  <c r="AN82" i="42" s="1"/>
  <c r="Q82" i="42"/>
  <c r="AK82" i="42" s="1"/>
  <c r="T83" i="42"/>
  <c r="AN83" i="42" s="1"/>
  <c r="Q83" i="42"/>
  <c r="AK83" i="42" s="1"/>
  <c r="T84" i="42"/>
  <c r="AN84" i="42" s="1"/>
  <c r="Q84" i="42"/>
  <c r="AK84" i="42" s="1"/>
  <c r="T85" i="42"/>
  <c r="AN85" i="42" s="1"/>
  <c r="Q85" i="42"/>
  <c r="AK85" i="42" s="1"/>
  <c r="T86" i="42"/>
  <c r="AN86" i="42" s="1"/>
  <c r="Q86" i="42"/>
  <c r="AK86" i="42" s="1"/>
  <c r="T87" i="42"/>
  <c r="AN87" i="42" s="1"/>
  <c r="Q87" i="42"/>
  <c r="AK87" i="42" s="1"/>
  <c r="T88" i="42"/>
  <c r="AN88" i="42" s="1"/>
  <c r="Q88" i="42"/>
  <c r="AK88" i="42" s="1"/>
  <c r="T89" i="42"/>
  <c r="AN89" i="42" s="1"/>
  <c r="Q89" i="42"/>
  <c r="AK89" i="42" s="1"/>
  <c r="T90" i="42"/>
  <c r="AN90" i="42" s="1"/>
  <c r="Q90" i="42"/>
  <c r="AK90" i="42" s="1"/>
  <c r="T91" i="42"/>
  <c r="AN91" i="42" s="1"/>
  <c r="Q91" i="42"/>
  <c r="AK91" i="42" s="1"/>
  <c r="T92" i="42"/>
  <c r="AN92" i="42" s="1"/>
  <c r="Q92" i="42"/>
  <c r="AK92" i="42" s="1"/>
  <c r="Q52" i="42"/>
  <c r="S58" i="42"/>
  <c r="AM58" i="42" s="1"/>
  <c r="AJ58" i="42"/>
  <c r="S61" i="42"/>
  <c r="AM61" i="42" s="1"/>
  <c r="S62" i="42"/>
  <c r="AM62" i="42" s="1"/>
  <c r="S73" i="42"/>
  <c r="AM73" i="42" s="1"/>
  <c r="S74" i="42"/>
  <c r="AM74" i="42" s="1"/>
  <c r="S77" i="42"/>
  <c r="AM77" i="42" s="1"/>
  <c r="S86" i="42"/>
  <c r="AM86" i="42" s="1"/>
  <c r="S89" i="42"/>
  <c r="AM89" i="42" s="1"/>
  <c r="AJ59" i="42"/>
  <c r="AJ60" i="42"/>
  <c r="AJ61" i="42"/>
  <c r="AJ62" i="42"/>
  <c r="AJ63" i="42"/>
  <c r="AJ64" i="42"/>
  <c r="AJ65" i="42"/>
  <c r="AJ66" i="42"/>
  <c r="AJ67" i="42"/>
  <c r="AJ68" i="42"/>
  <c r="AJ69" i="42"/>
  <c r="AJ70" i="42"/>
  <c r="AJ71" i="42"/>
  <c r="AJ72" i="42"/>
  <c r="AJ73" i="42"/>
  <c r="AJ74" i="42"/>
  <c r="AJ75" i="42"/>
  <c r="AJ76" i="42"/>
  <c r="AJ77" i="42"/>
  <c r="AJ78" i="42"/>
  <c r="AJ79" i="42"/>
  <c r="AJ80" i="42"/>
  <c r="AJ81" i="42"/>
  <c r="AJ82" i="42"/>
  <c r="AJ83" i="42"/>
  <c r="AJ84" i="42"/>
  <c r="AJ85" i="42"/>
  <c r="AJ86" i="42"/>
  <c r="AJ87" i="42"/>
  <c r="AJ88" i="42"/>
  <c r="AJ89" i="42"/>
  <c r="AJ90" i="42"/>
  <c r="AJ91" i="42"/>
  <c r="AJ92" i="42"/>
  <c r="G9" i="41"/>
  <c r="Z4" i="41"/>
  <c r="Z5" i="41"/>
  <c r="AA10" i="41"/>
  <c r="G2" i="41"/>
  <c r="G6" i="41"/>
  <c r="H6" i="41" s="1"/>
  <c r="Z13" i="41"/>
  <c r="K42" i="14" s="1"/>
  <c r="Z8" i="41"/>
  <c r="AG9" i="41"/>
  <c r="AD3" i="41"/>
  <c r="AE5" i="41"/>
  <c r="AF6" i="41"/>
  <c r="AD7" i="41"/>
  <c r="AH13" i="41"/>
  <c r="S42" i="14" s="1"/>
  <c r="AD4" i="41"/>
  <c r="AO3" i="41"/>
  <c r="AG3" i="41"/>
  <c r="AE7" i="41"/>
  <c r="AA13" i="41"/>
  <c r="L42" i="14" s="1"/>
  <c r="AD5" i="41"/>
  <c r="AH2" i="41"/>
  <c r="AH10" i="41" s="1"/>
  <c r="AB13" i="41"/>
  <c r="M42" i="14" s="1"/>
  <c r="AF4" i="41"/>
  <c r="AF9" i="41"/>
  <c r="AE4" i="41"/>
  <c r="AD8" i="41"/>
  <c r="AE13" i="41"/>
  <c r="P42" i="14" s="1"/>
  <c r="AF5" i="41"/>
  <c r="AG2" i="41"/>
  <c r="AE9" i="41"/>
  <c r="AE3" i="41"/>
  <c r="AE8" i="41"/>
  <c r="P4" i="41"/>
  <c r="AF13" i="41"/>
  <c r="Q42" i="14" s="1"/>
  <c r="AO6" i="41"/>
  <c r="T54" i="41"/>
  <c r="AN54" i="41" s="1"/>
  <c r="Q56" i="41"/>
  <c r="AK56" i="41" s="1"/>
  <c r="AG13" i="41"/>
  <c r="R42" i="14" s="1"/>
  <c r="T66" i="41"/>
  <c r="AN66" i="41" s="1"/>
  <c r="T67" i="41"/>
  <c r="AN67" i="41" s="1"/>
  <c r="T68" i="41"/>
  <c r="AN68" i="41" s="1"/>
  <c r="T69" i="41"/>
  <c r="AN69" i="41" s="1"/>
  <c r="T70" i="41"/>
  <c r="AN70" i="41" s="1"/>
  <c r="T71" i="41"/>
  <c r="AN71" i="41" s="1"/>
  <c r="T72" i="41"/>
  <c r="AN72" i="41" s="1"/>
  <c r="T73" i="41"/>
  <c r="AN73" i="41" s="1"/>
  <c r="T74" i="41"/>
  <c r="AN74" i="41" s="1"/>
  <c r="T75" i="41"/>
  <c r="AN75" i="41" s="1"/>
  <c r="T76" i="41"/>
  <c r="AN76" i="41" s="1"/>
  <c r="Q82" i="41"/>
  <c r="AK82" i="41" s="1"/>
  <c r="Q83" i="41"/>
  <c r="AK83" i="41" s="1"/>
  <c r="AO9" i="41"/>
  <c r="S24" i="41"/>
  <c r="AM24" i="41" s="1"/>
  <c r="Q57" i="41"/>
  <c r="AK57" i="41" s="1"/>
  <c r="AO62" i="41"/>
  <c r="AO13" i="41" s="1"/>
  <c r="Z42" i="14" s="1"/>
  <c r="T77" i="41"/>
  <c r="AN77" i="41" s="1"/>
  <c r="T78" i="41"/>
  <c r="AN78" i="41" s="1"/>
  <c r="T79" i="41"/>
  <c r="AN79" i="41" s="1"/>
  <c r="T80" i="41"/>
  <c r="AN80" i="41" s="1"/>
  <c r="T81" i="41"/>
  <c r="AN81" i="41" s="1"/>
  <c r="Q85" i="41"/>
  <c r="AK85" i="41" s="1"/>
  <c r="Q86" i="41"/>
  <c r="AK86" i="41" s="1"/>
  <c r="Q87" i="41"/>
  <c r="AK87" i="41" s="1"/>
  <c r="Q88" i="41"/>
  <c r="AK88" i="41" s="1"/>
  <c r="Q89" i="41"/>
  <c r="AK89" i="41" s="1"/>
  <c r="Q90" i="41"/>
  <c r="AK90" i="41" s="1"/>
  <c r="Q91" i="41"/>
  <c r="AK91" i="41" s="1"/>
  <c r="Q92" i="41"/>
  <c r="AK92" i="41" s="1"/>
  <c r="S51" i="41"/>
  <c r="AM51" i="41" s="1"/>
  <c r="AG5" i="41"/>
  <c r="S88" i="41"/>
  <c r="AM88" i="41" s="1"/>
  <c r="S89" i="41"/>
  <c r="AM89" i="41" s="1"/>
  <c r="V3" i="41"/>
  <c r="T24" i="41"/>
  <c r="AN24" i="41" s="1"/>
  <c r="T25" i="41"/>
  <c r="AN25" i="41" s="1"/>
  <c r="T26" i="41"/>
  <c r="AN26" i="41" s="1"/>
  <c r="T27" i="41"/>
  <c r="T28" i="41"/>
  <c r="AN28" i="41" s="1"/>
  <c r="T29" i="41"/>
  <c r="AN29" i="41" s="1"/>
  <c r="T30" i="41"/>
  <c r="AN30" i="41" s="1"/>
  <c r="T31" i="41"/>
  <c r="AN31" i="41" s="1"/>
  <c r="T32" i="41"/>
  <c r="AN32" i="41" s="1"/>
  <c r="T33" i="41"/>
  <c r="AN33" i="41" s="1"/>
  <c r="T34" i="41"/>
  <c r="AN34" i="41" s="1"/>
  <c r="T35" i="41"/>
  <c r="AN35" i="41" s="1"/>
  <c r="T36" i="41"/>
  <c r="AN36" i="41" s="1"/>
  <c r="T37" i="41"/>
  <c r="AN37" i="41" s="1"/>
  <c r="T38" i="41"/>
  <c r="AN38" i="41" s="1"/>
  <c r="T39" i="41"/>
  <c r="AN39" i="41" s="1"/>
  <c r="T40" i="41"/>
  <c r="AN40" i="41" s="1"/>
  <c r="T41" i="41"/>
  <c r="AN41" i="41" s="1"/>
  <c r="T42" i="41"/>
  <c r="AN42" i="41" s="1"/>
  <c r="T43" i="41"/>
  <c r="AN43" i="41" s="1"/>
  <c r="T44" i="41"/>
  <c r="AN44" i="41" s="1"/>
  <c r="T45" i="41"/>
  <c r="AN45" i="41" s="1"/>
  <c r="T46" i="41"/>
  <c r="AN46" i="41" s="1"/>
  <c r="T47" i="41"/>
  <c r="AN47" i="41" s="1"/>
  <c r="T48" i="41"/>
  <c r="AN48" i="41" s="1"/>
  <c r="T49" i="41"/>
  <c r="AN49" i="41" s="1"/>
  <c r="T50" i="41"/>
  <c r="AN50" i="41" s="1"/>
  <c r="Q51" i="41"/>
  <c r="AK51" i="41" s="1"/>
  <c r="T57" i="41"/>
  <c r="AN57" i="41" s="1"/>
  <c r="Q58" i="41"/>
  <c r="AK58" i="41" s="1"/>
  <c r="Q59" i="41"/>
  <c r="AK59" i="41" s="1"/>
  <c r="Q60" i="41"/>
  <c r="AK60" i="41" s="1"/>
  <c r="Q61" i="41"/>
  <c r="AK61" i="41" s="1"/>
  <c r="T85" i="41"/>
  <c r="AN85" i="41" s="1"/>
  <c r="T86" i="41"/>
  <c r="AN86" i="41" s="1"/>
  <c r="T87" i="41"/>
  <c r="AN87" i="41" s="1"/>
  <c r="T88" i="41"/>
  <c r="AN88" i="41" s="1"/>
  <c r="T89" i="41"/>
  <c r="AN89" i="41" s="1"/>
  <c r="T90" i="41"/>
  <c r="AN90" i="41" s="1"/>
  <c r="T91" i="41"/>
  <c r="AN91" i="41" s="1"/>
  <c r="T92" i="41"/>
  <c r="AN92" i="41" s="1"/>
  <c r="Q52" i="41"/>
  <c r="AK52" i="41" s="1"/>
  <c r="Q62" i="41"/>
  <c r="AK62" i="41" s="1"/>
  <c r="AO8" i="41"/>
  <c r="T18" i="41"/>
  <c r="AN18" i="41" s="1"/>
  <c r="T19" i="41"/>
  <c r="AN19" i="41" s="1"/>
  <c r="T22" i="41"/>
  <c r="AN22" i="41" s="1"/>
  <c r="T51" i="41"/>
  <c r="AN51" i="41" s="1"/>
  <c r="T58" i="41"/>
  <c r="AN58" i="41" s="1"/>
  <c r="T59" i="41"/>
  <c r="AN59" i="41" s="1"/>
  <c r="T60" i="41"/>
  <c r="AN60" i="41" s="1"/>
  <c r="T61" i="41"/>
  <c r="AN61" i="41" s="1"/>
  <c r="P8" i="41"/>
  <c r="S15" i="41"/>
  <c r="AM15" i="41" s="1"/>
  <c r="T17" i="41"/>
  <c r="T20" i="41"/>
  <c r="T21" i="41"/>
  <c r="AN21" i="41" s="1"/>
  <c r="T52" i="41"/>
  <c r="AN52" i="41" s="1"/>
  <c r="Q54" i="41"/>
  <c r="AK54" i="41" s="1"/>
  <c r="T62" i="41"/>
  <c r="AN62" i="41" s="1"/>
  <c r="Q66" i="41"/>
  <c r="AK66" i="41" s="1"/>
  <c r="Q67" i="41"/>
  <c r="AK67" i="41" s="1"/>
  <c r="Q68" i="41"/>
  <c r="AK68" i="41" s="1"/>
  <c r="Q69" i="41"/>
  <c r="AK69" i="41" s="1"/>
  <c r="Q70" i="41"/>
  <c r="AK70" i="41" s="1"/>
  <c r="Q71" i="41"/>
  <c r="AK71" i="41" s="1"/>
  <c r="Q72" i="41"/>
  <c r="AK72" i="41" s="1"/>
  <c r="Q73" i="41"/>
  <c r="AK73" i="41" s="1"/>
  <c r="Q74" i="41"/>
  <c r="AK74" i="41" s="1"/>
  <c r="Q75" i="41"/>
  <c r="AK75" i="41" s="1"/>
  <c r="Q76" i="41"/>
  <c r="AK76" i="41" s="1"/>
  <c r="S77" i="41"/>
  <c r="AM77" i="41" s="1"/>
  <c r="S78" i="41"/>
  <c r="AM78" i="41" s="1"/>
  <c r="S5" i="41"/>
  <c r="S58" i="41"/>
  <c r="AM58" i="41" s="1"/>
  <c r="S72" i="41"/>
  <c r="AM72" i="41" s="1"/>
  <c r="S73" i="41"/>
  <c r="AM73" i="41" s="1"/>
  <c r="S85" i="41"/>
  <c r="AM85" i="41" s="1"/>
  <c r="S59" i="41"/>
  <c r="AM59" i="41" s="1"/>
  <c r="S75" i="41"/>
  <c r="AM75" i="41" s="1"/>
  <c r="S76" i="41"/>
  <c r="AM76" i="41" s="1"/>
  <c r="AD13" i="41"/>
  <c r="O42" i="14" s="1"/>
  <c r="S21" i="41"/>
  <c r="AM21" i="41" s="1"/>
  <c r="AJ51" i="41"/>
  <c r="S62" i="41"/>
  <c r="AM62" i="41" s="1"/>
  <c r="S90" i="41"/>
  <c r="AM90" i="41" s="1"/>
  <c r="S92" i="41"/>
  <c r="AM92" i="41" s="1"/>
  <c r="S2" i="41"/>
  <c r="S9" i="41"/>
  <c r="S63" i="41"/>
  <c r="AM63" i="41" s="1"/>
  <c r="S64" i="41"/>
  <c r="AM64" i="41" s="1"/>
  <c r="S65" i="41"/>
  <c r="AM65" i="41" s="1"/>
  <c r="S79" i="41"/>
  <c r="AM79" i="41" s="1"/>
  <c r="S80" i="41"/>
  <c r="AM80" i="41" s="1"/>
  <c r="S81" i="41"/>
  <c r="AM81" i="41" s="1"/>
  <c r="AO4" i="41"/>
  <c r="S67" i="41"/>
  <c r="AM67" i="41" s="1"/>
  <c r="S68" i="41"/>
  <c r="AM68" i="41" s="1"/>
  <c r="S82" i="41"/>
  <c r="AM82" i="41" s="1"/>
  <c r="S83" i="41"/>
  <c r="AM83" i="41" s="1"/>
  <c r="S84" i="41"/>
  <c r="AM84" i="41" s="1"/>
  <c r="V9" i="41"/>
  <c r="U13" i="41"/>
  <c r="V1" i="41" s="1"/>
  <c r="AO2" i="41"/>
  <c r="S54" i="41"/>
  <c r="AM54" i="41" s="1"/>
  <c r="AJ58" i="41"/>
  <c r="S70" i="41"/>
  <c r="AM70" i="41" s="1"/>
  <c r="S55" i="41"/>
  <c r="AM55" i="41" s="1"/>
  <c r="AJ55" i="41"/>
  <c r="M2" i="41"/>
  <c r="K3" i="41"/>
  <c r="S3" i="41"/>
  <c r="I4" i="41"/>
  <c r="Q4" i="41"/>
  <c r="G5" i="41"/>
  <c r="H5" i="41" s="1"/>
  <c r="O5" i="41"/>
  <c r="C6" i="41"/>
  <c r="M6" i="41"/>
  <c r="U6" i="41"/>
  <c r="K7" i="41"/>
  <c r="S7" i="41"/>
  <c r="I8" i="41"/>
  <c r="Q8" i="41"/>
  <c r="O9" i="41"/>
  <c r="Q16" i="41"/>
  <c r="AK16" i="41" s="1"/>
  <c r="AI16" i="41"/>
  <c r="S19" i="41"/>
  <c r="AM19" i="41" s="1"/>
  <c r="S23" i="41"/>
  <c r="AM23" i="41" s="1"/>
  <c r="AJ23" i="41"/>
  <c r="S60" i="41"/>
  <c r="AM60" i="41" s="1"/>
  <c r="AJ60" i="41"/>
  <c r="F2" i="41"/>
  <c r="N2" i="41"/>
  <c r="V2" i="41"/>
  <c r="L3" i="41"/>
  <c r="R4" i="41"/>
  <c r="P5" i="41"/>
  <c r="F6" i="41"/>
  <c r="N6" i="41"/>
  <c r="V6" i="41"/>
  <c r="L7" i="41"/>
  <c r="H9" i="41"/>
  <c r="P9" i="41"/>
  <c r="O13" i="41"/>
  <c r="P1" i="41" s="1"/>
  <c r="S14" i="41"/>
  <c r="AJ17" i="41"/>
  <c r="AJ21" i="41"/>
  <c r="L2" i="41"/>
  <c r="B10" i="41"/>
  <c r="C2" i="41" s="1"/>
  <c r="O2" i="41"/>
  <c r="C3" i="41"/>
  <c r="M3" i="41"/>
  <c r="U3" i="41"/>
  <c r="K4" i="41"/>
  <c r="S4" i="41"/>
  <c r="I5" i="41"/>
  <c r="Q5" i="41"/>
  <c r="O6" i="41"/>
  <c r="C7" i="41"/>
  <c r="M7" i="41"/>
  <c r="U7" i="41"/>
  <c r="K8" i="41"/>
  <c r="S8" i="41"/>
  <c r="I9" i="41"/>
  <c r="Q9" i="41"/>
  <c r="AB9" i="41"/>
  <c r="P13" i="41"/>
  <c r="Q1" i="41" s="1"/>
  <c r="T14" i="41"/>
  <c r="AI15" i="41"/>
  <c r="S20" i="41"/>
  <c r="AM20" i="41" s="1"/>
  <c r="S25" i="41"/>
  <c r="AM25" i="41" s="1"/>
  <c r="S26" i="41"/>
  <c r="AM26" i="41" s="1"/>
  <c r="S27" i="41"/>
  <c r="AM27" i="41" s="1"/>
  <c r="S28" i="41"/>
  <c r="AM28" i="41" s="1"/>
  <c r="S29" i="41"/>
  <c r="AM29" i="41" s="1"/>
  <c r="S30" i="41"/>
  <c r="AM30" i="41" s="1"/>
  <c r="S31" i="41"/>
  <c r="AM31" i="41" s="1"/>
  <c r="S32" i="41"/>
  <c r="AM32" i="41" s="1"/>
  <c r="S33" i="41"/>
  <c r="AM33" i="41" s="1"/>
  <c r="S34" i="41"/>
  <c r="AM34" i="41" s="1"/>
  <c r="S35" i="41"/>
  <c r="AM35" i="41" s="1"/>
  <c r="S36" i="41"/>
  <c r="AM36" i="41" s="1"/>
  <c r="S37" i="41"/>
  <c r="AM37" i="41" s="1"/>
  <c r="S38" i="41"/>
  <c r="AM38" i="41" s="1"/>
  <c r="S39" i="41"/>
  <c r="AM39" i="41" s="1"/>
  <c r="S40" i="41"/>
  <c r="AM40" i="41" s="1"/>
  <c r="S41" i="41"/>
  <c r="AM41" i="41" s="1"/>
  <c r="H2" i="41"/>
  <c r="P2" i="41"/>
  <c r="F3" i="41"/>
  <c r="N3" i="41"/>
  <c r="L4" i="41"/>
  <c r="R5" i="41"/>
  <c r="P6" i="41"/>
  <c r="F7" i="41"/>
  <c r="N7" i="41"/>
  <c r="L8" i="41"/>
  <c r="R9" i="41"/>
  <c r="AJ15" i="41"/>
  <c r="S42" i="41"/>
  <c r="AM42" i="41" s="1"/>
  <c r="S43" i="41"/>
  <c r="AM43" i="41" s="1"/>
  <c r="S44" i="41"/>
  <c r="AM44" i="41" s="1"/>
  <c r="S45" i="41"/>
  <c r="AM45" i="41" s="1"/>
  <c r="S46" i="41"/>
  <c r="AM46" i="41" s="1"/>
  <c r="S47" i="41"/>
  <c r="AM47" i="41" s="1"/>
  <c r="S48" i="41"/>
  <c r="AM48" i="41" s="1"/>
  <c r="S49" i="41"/>
  <c r="AM49" i="41" s="1"/>
  <c r="I2" i="41"/>
  <c r="Q2" i="41"/>
  <c r="AG4" i="41"/>
  <c r="I6" i="41"/>
  <c r="Q6" i="41"/>
  <c r="R13" i="41"/>
  <c r="S1" i="41" s="1"/>
  <c r="R2" i="41"/>
  <c r="V4" i="41"/>
  <c r="L5" i="41"/>
  <c r="R6" i="41"/>
  <c r="L9" i="41"/>
  <c r="AI14" i="41"/>
  <c r="L6" i="41"/>
  <c r="K2" i="41"/>
  <c r="K6" i="41"/>
  <c r="S18" i="41"/>
  <c r="AM18" i="41" s="1"/>
  <c r="S22" i="41"/>
  <c r="AM22" i="41" s="1"/>
  <c r="S52" i="41"/>
  <c r="AM52" i="41" s="1"/>
  <c r="AJ54" i="41"/>
  <c r="S57" i="41"/>
  <c r="AM57" i="41" s="1"/>
  <c r="AI17" i="41"/>
  <c r="AI18" i="41"/>
  <c r="AI19" i="41"/>
  <c r="AI20" i="41"/>
  <c r="AI21" i="41"/>
  <c r="AI22" i="41"/>
  <c r="AI23" i="41"/>
  <c r="AI24" i="41"/>
  <c r="AI25" i="41"/>
  <c r="AI26" i="41"/>
  <c r="AI27" i="41"/>
  <c r="AI28" i="41"/>
  <c r="AI29" i="41"/>
  <c r="AI30" i="41"/>
  <c r="AI31" i="41"/>
  <c r="AI32" i="41"/>
  <c r="AI33" i="41"/>
  <c r="AI6" i="41" s="1"/>
  <c r="AI34" i="41"/>
  <c r="AI35" i="41"/>
  <c r="AI36" i="41"/>
  <c r="AI37" i="41"/>
  <c r="AI38" i="41"/>
  <c r="AI39" i="41"/>
  <c r="AI40" i="41"/>
  <c r="AI41" i="41"/>
  <c r="AI42" i="41"/>
  <c r="AI43" i="41"/>
  <c r="AI44" i="41"/>
  <c r="AI45" i="41"/>
  <c r="AI46" i="41"/>
  <c r="AI47" i="41"/>
  <c r="AI48" i="41"/>
  <c r="AI49" i="41"/>
  <c r="AJ24" i="41"/>
  <c r="AJ25" i="41"/>
  <c r="AJ26" i="41"/>
  <c r="AJ27" i="41"/>
  <c r="AJ28" i="41"/>
  <c r="AJ29" i="41"/>
  <c r="AJ30" i="41"/>
  <c r="AJ31" i="41"/>
  <c r="AJ32" i="41"/>
  <c r="AJ33" i="41"/>
  <c r="AJ6" i="41" s="1"/>
  <c r="AJ34" i="41"/>
  <c r="AJ35" i="41"/>
  <c r="AJ36" i="41"/>
  <c r="AJ37" i="41"/>
  <c r="AJ38" i="41"/>
  <c r="AJ39" i="41"/>
  <c r="AJ40" i="41"/>
  <c r="AJ41" i="41"/>
  <c r="AJ59" i="41"/>
  <c r="Q50" i="41"/>
  <c r="AK50" i="41" s="1"/>
  <c r="AK6" i="41" s="1"/>
  <c r="AL50" i="41"/>
  <c r="AL6" i="41" s="1"/>
  <c r="S56" i="41"/>
  <c r="AM56" i="41" s="1"/>
  <c r="AL42" i="41"/>
  <c r="AL43" i="41"/>
  <c r="AL7" i="41" s="1"/>
  <c r="AL44" i="41"/>
  <c r="AL45" i="41"/>
  <c r="AL3" i="41" s="1"/>
  <c r="AL46" i="41"/>
  <c r="AL2" i="41" s="1"/>
  <c r="AL47" i="41"/>
  <c r="AL48" i="41"/>
  <c r="AL49" i="41"/>
  <c r="S53" i="41"/>
  <c r="AM53" i="41" s="1"/>
  <c r="AJ61" i="41"/>
  <c r="AJ62" i="41"/>
  <c r="AJ63" i="41"/>
  <c r="AJ64" i="41"/>
  <c r="AJ65" i="41"/>
  <c r="AJ66" i="41"/>
  <c r="AJ67" i="41"/>
  <c r="AJ68" i="41"/>
  <c r="AJ69" i="41"/>
  <c r="AJ70" i="41"/>
  <c r="AJ71" i="41"/>
  <c r="AJ72" i="41"/>
  <c r="AJ73" i="41"/>
  <c r="AJ74" i="41"/>
  <c r="AJ75" i="41"/>
  <c r="AJ76" i="41"/>
  <c r="AJ77" i="41"/>
  <c r="AJ78" i="41"/>
  <c r="AJ79" i="41"/>
  <c r="AJ80" i="41"/>
  <c r="AJ81" i="41"/>
  <c r="AJ82" i="41"/>
  <c r="AJ83" i="41"/>
  <c r="AJ84" i="41"/>
  <c r="AL85" i="41"/>
  <c r="AL86" i="41"/>
  <c r="AL87" i="41"/>
  <c r="AL88" i="41"/>
  <c r="AL89" i="41"/>
  <c r="AL90" i="41"/>
  <c r="AL91" i="41"/>
  <c r="AL92" i="41"/>
  <c r="G3" i="40"/>
  <c r="AD6" i="40"/>
  <c r="AF9" i="40"/>
  <c r="G9" i="40"/>
  <c r="H9" i="40" s="1"/>
  <c r="AB7" i="40"/>
  <c r="Z4" i="40"/>
  <c r="AE9" i="40"/>
  <c r="G7" i="40"/>
  <c r="AA9" i="40"/>
  <c r="AD7" i="40"/>
  <c r="AH3" i="40"/>
  <c r="G2" i="40"/>
  <c r="Z13" i="40"/>
  <c r="K43" i="14" s="1"/>
  <c r="AD4" i="40"/>
  <c r="AB8" i="40"/>
  <c r="AB4" i="40"/>
  <c r="AF13" i="40"/>
  <c r="Q43" i="14" s="1"/>
  <c r="AB5" i="40"/>
  <c r="AE6" i="40"/>
  <c r="AG4" i="40"/>
  <c r="AB2" i="40"/>
  <c r="AA4" i="40"/>
  <c r="AF2" i="40"/>
  <c r="AH4" i="40"/>
  <c r="AE13" i="40"/>
  <c r="P43" i="14" s="1"/>
  <c r="AD5" i="40"/>
  <c r="AA3" i="40"/>
  <c r="Z6" i="40"/>
  <c r="G8" i="40"/>
  <c r="H8" i="40" s="1"/>
  <c r="AD13" i="40"/>
  <c r="O43" i="14" s="1"/>
  <c r="AD3" i="40"/>
  <c r="AF8" i="40"/>
  <c r="G5" i="40"/>
  <c r="H5" i="40" s="1"/>
  <c r="AD2" i="40"/>
  <c r="AD10" i="40" s="1"/>
  <c r="AG5" i="40"/>
  <c r="AE5" i="40"/>
  <c r="AG8" i="40"/>
  <c r="AE7" i="40"/>
  <c r="AG9" i="40"/>
  <c r="AN6" i="40"/>
  <c r="AF3" i="40"/>
  <c r="AE4" i="40"/>
  <c r="AL4" i="40"/>
  <c r="AF4" i="40"/>
  <c r="G10" i="40"/>
  <c r="H10" i="40" s="1"/>
  <c r="AD9" i="40"/>
  <c r="AH2" i="40"/>
  <c r="AH5" i="40"/>
  <c r="AH8" i="40"/>
  <c r="AD8" i="40"/>
  <c r="AL7" i="40"/>
  <c r="AF7" i="40"/>
  <c r="AF10" i="40" s="1"/>
  <c r="AE3" i="40"/>
  <c r="AH9" i="40"/>
  <c r="AG3" i="40"/>
  <c r="AE8" i="40"/>
  <c r="AH7" i="40"/>
  <c r="S7" i="40"/>
  <c r="AG2" i="40"/>
  <c r="Q55" i="40"/>
  <c r="AK55" i="40" s="1"/>
  <c r="Q56" i="40"/>
  <c r="AK56" i="40" s="1"/>
  <c r="S57" i="40"/>
  <c r="AM57" i="40" s="1"/>
  <c r="Q69" i="40"/>
  <c r="AK69" i="40" s="1"/>
  <c r="AL8" i="40"/>
  <c r="AE2" i="40"/>
  <c r="P5" i="40"/>
  <c r="Q57" i="40"/>
  <c r="AK57" i="40" s="1"/>
  <c r="Q58" i="40"/>
  <c r="AK58" i="40" s="1"/>
  <c r="Q59" i="40"/>
  <c r="AK59" i="40" s="1"/>
  <c r="Q60" i="40"/>
  <c r="AK60" i="40" s="1"/>
  <c r="Q61" i="40"/>
  <c r="AK61" i="40" s="1"/>
  <c r="S64" i="40"/>
  <c r="AM64" i="40" s="1"/>
  <c r="Q68" i="40"/>
  <c r="AK68" i="40" s="1"/>
  <c r="P9" i="40"/>
  <c r="O13" i="40"/>
  <c r="P1" i="40" s="1"/>
  <c r="T55" i="40"/>
  <c r="AN55" i="40" s="1"/>
  <c r="T56" i="40"/>
  <c r="AN56" i="40" s="1"/>
  <c r="Q62" i="40"/>
  <c r="AK62" i="40" s="1"/>
  <c r="Q63" i="40"/>
  <c r="AK63" i="40" s="1"/>
  <c r="Q64" i="40"/>
  <c r="AK64" i="40" s="1"/>
  <c r="Q65" i="40"/>
  <c r="AK65" i="40" s="1"/>
  <c r="Q66" i="40"/>
  <c r="AK66" i="40" s="1"/>
  <c r="Q67" i="40"/>
  <c r="AK67" i="40" s="1"/>
  <c r="P4" i="40"/>
  <c r="T57" i="40"/>
  <c r="AN57" i="40" s="1"/>
  <c r="T58" i="40"/>
  <c r="AN58" i="40" s="1"/>
  <c r="T59" i="40"/>
  <c r="AN59" i="40" s="1"/>
  <c r="T60" i="40"/>
  <c r="AN60" i="40" s="1"/>
  <c r="T61" i="40"/>
  <c r="AN61" i="40" s="1"/>
  <c r="S3" i="40"/>
  <c r="V4" i="40"/>
  <c r="AH13" i="40"/>
  <c r="S43" i="14" s="1"/>
  <c r="Q52" i="40"/>
  <c r="AK52" i="40" s="1"/>
  <c r="T62" i="40"/>
  <c r="AN62" i="40" s="1"/>
  <c r="T63" i="40"/>
  <c r="AN63" i="40" s="1"/>
  <c r="T64" i="40"/>
  <c r="AN64" i="40" s="1"/>
  <c r="T65" i="40"/>
  <c r="AN65" i="40" s="1"/>
  <c r="T66" i="40"/>
  <c r="AN66" i="40" s="1"/>
  <c r="AN7" i="40" s="1"/>
  <c r="AG13" i="40"/>
  <c r="R43" i="14" s="1"/>
  <c r="S55" i="40"/>
  <c r="AM55" i="40" s="1"/>
  <c r="AL9" i="40"/>
  <c r="V2" i="40"/>
  <c r="U13" i="40"/>
  <c r="V1" i="40" s="1"/>
  <c r="AJ57" i="40"/>
  <c r="S68" i="40"/>
  <c r="AM68" i="40" s="1"/>
  <c r="S69" i="40"/>
  <c r="AM69" i="40" s="1"/>
  <c r="S70" i="40"/>
  <c r="AM70" i="40" s="1"/>
  <c r="S71" i="40"/>
  <c r="AM71" i="40" s="1"/>
  <c r="U6" i="40"/>
  <c r="AO9" i="40"/>
  <c r="AO7" i="40"/>
  <c r="AL3" i="40"/>
  <c r="U2" i="40"/>
  <c r="Q4" i="40"/>
  <c r="AN8" i="40"/>
  <c r="AO3" i="40"/>
  <c r="S60" i="40"/>
  <c r="AM60" i="40" s="1"/>
  <c r="S61" i="40"/>
  <c r="AM61" i="40" s="1"/>
  <c r="Q8" i="40"/>
  <c r="AO4" i="40"/>
  <c r="AO8" i="40"/>
  <c r="AO6" i="40"/>
  <c r="AJ55" i="40"/>
  <c r="S62" i="40"/>
  <c r="AM62" i="40" s="1"/>
  <c r="AL2" i="40"/>
  <c r="AL5" i="40"/>
  <c r="S63" i="40"/>
  <c r="AM63" i="40" s="1"/>
  <c r="AO2" i="40"/>
  <c r="AO5" i="40"/>
  <c r="AA10" i="40"/>
  <c r="AO13" i="40"/>
  <c r="Z43" i="14" s="1"/>
  <c r="L3" i="40"/>
  <c r="O2" i="40"/>
  <c r="M3" i="40"/>
  <c r="K4" i="40"/>
  <c r="S4" i="40"/>
  <c r="I5" i="40"/>
  <c r="Q5" i="40"/>
  <c r="O6" i="40"/>
  <c r="M7" i="40"/>
  <c r="K8" i="40"/>
  <c r="S8" i="40"/>
  <c r="I9" i="40"/>
  <c r="Q9" i="40"/>
  <c r="L7" i="40"/>
  <c r="H2" i="40"/>
  <c r="P2" i="40"/>
  <c r="F3" i="40"/>
  <c r="N3" i="40"/>
  <c r="V3" i="40"/>
  <c r="L4" i="40"/>
  <c r="H6" i="40"/>
  <c r="P6" i="40"/>
  <c r="F7" i="40"/>
  <c r="N7" i="40"/>
  <c r="V7" i="40"/>
  <c r="L8" i="40"/>
  <c r="AA13" i="40"/>
  <c r="L43" i="14" s="1"/>
  <c r="AF45" i="14" s="1"/>
  <c r="I2" i="40"/>
  <c r="Q2" i="40"/>
  <c r="O3" i="40"/>
  <c r="C4" i="40"/>
  <c r="M4" i="40"/>
  <c r="U4" i="40"/>
  <c r="K5" i="40"/>
  <c r="S5" i="40"/>
  <c r="I6" i="40"/>
  <c r="Q6" i="40"/>
  <c r="O7" i="40"/>
  <c r="C8" i="40"/>
  <c r="M8" i="40"/>
  <c r="U8" i="40"/>
  <c r="K9" i="40"/>
  <c r="S9" i="40"/>
  <c r="H3" i="40"/>
  <c r="P3" i="40"/>
  <c r="L5" i="40"/>
  <c r="H7" i="40"/>
  <c r="P7" i="40"/>
  <c r="N8" i="40"/>
  <c r="V8" i="40"/>
  <c r="L9" i="40"/>
  <c r="K2" i="40"/>
  <c r="S2" i="40"/>
  <c r="I3" i="40"/>
  <c r="Q3" i="40"/>
  <c r="O4" i="40"/>
  <c r="M5" i="40"/>
  <c r="U5" i="40"/>
  <c r="K6" i="40"/>
  <c r="S6" i="40"/>
  <c r="I7" i="40"/>
  <c r="Q7" i="40"/>
  <c r="O8" i="40"/>
  <c r="M9" i="40"/>
  <c r="U9" i="40"/>
  <c r="P13" i="40"/>
  <c r="Q1" i="40" s="1"/>
  <c r="L2" i="40"/>
  <c r="F5" i="40"/>
  <c r="N5" i="40"/>
  <c r="V5" i="40"/>
  <c r="L6" i="40"/>
  <c r="P8" i="40"/>
  <c r="F9" i="40"/>
  <c r="N9" i="40"/>
  <c r="V9" i="40"/>
  <c r="B10" i="40"/>
  <c r="C5" i="40" s="1"/>
  <c r="M2" i="40"/>
  <c r="K3" i="40"/>
  <c r="I4" i="40"/>
  <c r="C6" i="40"/>
  <c r="M6" i="40"/>
  <c r="K7" i="40"/>
  <c r="I8" i="40"/>
  <c r="AL53" i="40"/>
  <c r="AL6" i="40" s="1"/>
  <c r="R13" i="40"/>
  <c r="S1" i="40" s="1"/>
  <c r="S52" i="40"/>
  <c r="AM52" i="40" s="1"/>
  <c r="S54" i="40"/>
  <c r="AM54" i="40" s="1"/>
  <c r="AI14" i="40"/>
  <c r="AI15" i="40"/>
  <c r="AI16" i="40"/>
  <c r="AI17" i="40"/>
  <c r="AI18" i="40"/>
  <c r="AI19" i="40"/>
  <c r="AI20" i="40"/>
  <c r="AI21" i="40"/>
  <c r="AI22" i="40"/>
  <c r="AI23" i="40"/>
  <c r="AI24" i="40"/>
  <c r="AI25" i="40"/>
  <c r="AI26" i="40"/>
  <c r="AI27" i="40"/>
  <c r="AI28" i="40"/>
  <c r="AI29" i="40"/>
  <c r="AI30" i="40"/>
  <c r="AI31" i="40"/>
  <c r="AI32" i="40"/>
  <c r="AI33" i="40"/>
  <c r="AI34" i="40"/>
  <c r="AI35" i="40"/>
  <c r="AI36" i="40"/>
  <c r="AI37" i="40"/>
  <c r="AI38" i="40"/>
  <c r="AI39" i="40"/>
  <c r="AI40" i="40"/>
  <c r="AI41" i="40"/>
  <c r="AI42" i="40"/>
  <c r="AI43" i="40"/>
  <c r="AI44" i="40"/>
  <c r="AI45" i="40"/>
  <c r="AI46" i="40"/>
  <c r="AI47" i="40"/>
  <c r="AI48" i="40"/>
  <c r="AI49" i="40"/>
  <c r="AI50" i="40"/>
  <c r="AJ15" i="40"/>
  <c r="AJ16" i="40"/>
  <c r="AJ17" i="40"/>
  <c r="AJ18" i="40"/>
  <c r="AJ19" i="40"/>
  <c r="AJ20" i="40"/>
  <c r="AJ21" i="40"/>
  <c r="AJ22" i="40"/>
  <c r="AJ23" i="40"/>
  <c r="AJ24" i="40"/>
  <c r="AJ25" i="40"/>
  <c r="AJ26" i="40"/>
  <c r="AJ27" i="40"/>
  <c r="AJ28" i="40"/>
  <c r="AJ29" i="40"/>
  <c r="AJ30" i="40"/>
  <c r="AJ31" i="40"/>
  <c r="AJ32" i="40"/>
  <c r="AJ33" i="40"/>
  <c r="AJ6" i="40" s="1"/>
  <c r="AJ34" i="40"/>
  <c r="Q14" i="40"/>
  <c r="S14" i="40" s="1"/>
  <c r="Q15" i="40"/>
  <c r="S15" i="40" s="1"/>
  <c r="Q16" i="40"/>
  <c r="AK16" i="40" s="1"/>
  <c r="Q17" i="40"/>
  <c r="S17" i="40" s="1"/>
  <c r="Q18" i="40"/>
  <c r="AK18" i="40" s="1"/>
  <c r="Q19" i="40"/>
  <c r="AK19" i="40" s="1"/>
  <c r="Q20" i="40"/>
  <c r="AK20" i="40" s="1"/>
  <c r="Q21" i="40"/>
  <c r="AK21" i="40" s="1"/>
  <c r="Q22" i="40"/>
  <c r="AK22" i="40" s="1"/>
  <c r="Q23" i="40"/>
  <c r="AK23" i="40" s="1"/>
  <c r="Q24" i="40"/>
  <c r="AK24" i="40" s="1"/>
  <c r="Q25" i="40"/>
  <c r="AK25" i="40" s="1"/>
  <c r="Q26" i="40"/>
  <c r="AK26" i="40" s="1"/>
  <c r="Q27" i="40"/>
  <c r="S27" i="40" s="1"/>
  <c r="Q28" i="40"/>
  <c r="AK28" i="40" s="1"/>
  <c r="Q29" i="40"/>
  <c r="AK29" i="40" s="1"/>
  <c r="Q30" i="40"/>
  <c r="AK30" i="40" s="1"/>
  <c r="Q31" i="40"/>
  <c r="AK31" i="40" s="1"/>
  <c r="Q32" i="40"/>
  <c r="AK32" i="40" s="1"/>
  <c r="Q33" i="40"/>
  <c r="S33" i="40" s="1"/>
  <c r="AM33" i="40" s="1"/>
  <c r="Q34" i="40"/>
  <c r="AK34" i="40" s="1"/>
  <c r="Q35" i="40"/>
  <c r="Q36" i="40"/>
  <c r="Q37" i="40"/>
  <c r="Q38" i="40"/>
  <c r="Q39" i="40"/>
  <c r="Q40" i="40"/>
  <c r="Q41" i="40"/>
  <c r="Q42" i="40"/>
  <c r="Q43" i="40"/>
  <c r="Q44" i="40"/>
  <c r="Q45" i="40"/>
  <c r="Q46" i="40"/>
  <c r="Q47" i="40"/>
  <c r="Q48" i="40"/>
  <c r="Q49" i="40"/>
  <c r="Q50" i="40"/>
  <c r="Q51" i="40"/>
  <c r="S53" i="40"/>
  <c r="AM53" i="40" s="1"/>
  <c r="T51" i="40"/>
  <c r="AN51" i="40" s="1"/>
  <c r="AN3" i="40" s="1"/>
  <c r="S56" i="40"/>
  <c r="AM56" i="40" s="1"/>
  <c r="AI67" i="40"/>
  <c r="AI68" i="40"/>
  <c r="AI69" i="40"/>
  <c r="AI70" i="40"/>
  <c r="AI71" i="40"/>
  <c r="AI72" i="40"/>
  <c r="AI73" i="40"/>
  <c r="AI74" i="40"/>
  <c r="AI75" i="40"/>
  <c r="AI76" i="40"/>
  <c r="AI77" i="40"/>
  <c r="AI78" i="40"/>
  <c r="AI79" i="40"/>
  <c r="AI80" i="40"/>
  <c r="AI81" i="40"/>
  <c r="AI82" i="40"/>
  <c r="AI83" i="40"/>
  <c r="AI84" i="40"/>
  <c r="AI85" i="40"/>
  <c r="AI86" i="40"/>
  <c r="AI87" i="40"/>
  <c r="AI88" i="40"/>
  <c r="AI89" i="40"/>
  <c r="AI90" i="40"/>
  <c r="AI91" i="40"/>
  <c r="AI92" i="40"/>
  <c r="AJ58" i="40"/>
  <c r="AJ59" i="40"/>
  <c r="AJ60" i="40"/>
  <c r="AJ61" i="40"/>
  <c r="AJ62" i="40"/>
  <c r="AJ63" i="40"/>
  <c r="AJ64" i="40"/>
  <c r="AJ65" i="40"/>
  <c r="AJ66" i="40"/>
  <c r="AJ67" i="40"/>
  <c r="AJ68" i="40"/>
  <c r="AJ69" i="40"/>
  <c r="AJ70" i="40"/>
  <c r="AJ71" i="40"/>
  <c r="AJ72" i="40"/>
  <c r="AJ73" i="40"/>
  <c r="AJ74" i="40"/>
  <c r="AJ75" i="40"/>
  <c r="AJ76" i="40"/>
  <c r="Q72" i="40"/>
  <c r="AK72" i="40" s="1"/>
  <c r="Q73" i="40"/>
  <c r="AK73" i="40" s="1"/>
  <c r="Q74" i="40"/>
  <c r="AK74" i="40" s="1"/>
  <c r="Q75" i="40"/>
  <c r="AK75" i="40" s="1"/>
  <c r="Q76" i="40"/>
  <c r="AK76" i="40" s="1"/>
  <c r="Q77" i="40"/>
  <c r="Q78" i="40"/>
  <c r="Q79" i="40"/>
  <c r="Q80" i="40"/>
  <c r="Q81" i="40"/>
  <c r="Q82" i="40"/>
  <c r="Q83" i="40"/>
  <c r="Q84" i="40"/>
  <c r="Q85" i="40"/>
  <c r="Q86" i="40"/>
  <c r="Q87" i="40"/>
  <c r="Q88" i="40"/>
  <c r="Q89" i="40"/>
  <c r="Q90" i="40"/>
  <c r="Q91" i="40"/>
  <c r="Q92" i="40"/>
  <c r="AF3" i="39"/>
  <c r="I7" i="39"/>
  <c r="AB7" i="39"/>
  <c r="AB4" i="39"/>
  <c r="AH8" i="39"/>
  <c r="I6" i="39"/>
  <c r="Z6" i="39"/>
  <c r="AB13" i="39"/>
  <c r="M44" i="14" s="1"/>
  <c r="AB8" i="39"/>
  <c r="AH7" i="39"/>
  <c r="AE6" i="39"/>
  <c r="AA7" i="39"/>
  <c r="AF8" i="39"/>
  <c r="AF4" i="39"/>
  <c r="G6" i="39"/>
  <c r="Z7" i="39"/>
  <c r="AD13" i="39"/>
  <c r="O44" i="14" s="1"/>
  <c r="AD9" i="39"/>
  <c r="AD6" i="39"/>
  <c r="AL4" i="39"/>
  <c r="Z2" i="39"/>
  <c r="G3" i="39"/>
  <c r="H3" i="39" s="1"/>
  <c r="AF5" i="39"/>
  <c r="AF2" i="39"/>
  <c r="AF9" i="39"/>
  <c r="AD5" i="39"/>
  <c r="AG13" i="39"/>
  <c r="R44" i="14" s="1"/>
  <c r="AG5" i="39"/>
  <c r="AD7" i="39"/>
  <c r="AH3" i="39"/>
  <c r="AL3" i="39"/>
  <c r="AF13" i="39"/>
  <c r="Q44" i="14" s="1"/>
  <c r="AD4" i="39"/>
  <c r="Z4" i="39"/>
  <c r="AG8" i="39"/>
  <c r="AG9" i="39"/>
  <c r="AD8" i="39"/>
  <c r="AG3" i="39"/>
  <c r="P2" i="39"/>
  <c r="AE13" i="39"/>
  <c r="P44" i="14" s="1"/>
  <c r="T29" i="39"/>
  <c r="AN29" i="39" s="1"/>
  <c r="T30" i="39"/>
  <c r="AN30" i="39" s="1"/>
  <c r="T31" i="39"/>
  <c r="AN31" i="39" s="1"/>
  <c r="T37" i="39"/>
  <c r="AN37" i="39" s="1"/>
  <c r="Q40" i="39"/>
  <c r="AK40" i="39" s="1"/>
  <c r="Q41" i="39"/>
  <c r="AK41" i="39" s="1"/>
  <c r="Q45" i="39"/>
  <c r="AK45" i="39" s="1"/>
  <c r="Q46" i="39"/>
  <c r="AK46" i="39" s="1"/>
  <c r="Q48" i="39"/>
  <c r="AK48" i="39" s="1"/>
  <c r="AH5" i="39"/>
  <c r="Q7" i="39"/>
  <c r="S16" i="39"/>
  <c r="AM16" i="39" s="1"/>
  <c r="Q21" i="39"/>
  <c r="AK21" i="39" s="1"/>
  <c r="Q22" i="39"/>
  <c r="AK22" i="39" s="1"/>
  <c r="Q23" i="39"/>
  <c r="AK23" i="39" s="1"/>
  <c r="S32" i="39"/>
  <c r="AM32" i="39" s="1"/>
  <c r="Q34" i="39"/>
  <c r="AK34" i="39" s="1"/>
  <c r="AL7" i="39"/>
  <c r="Q42" i="39"/>
  <c r="AK42" i="39" s="1"/>
  <c r="Q44" i="39"/>
  <c r="AK44" i="39" s="1"/>
  <c r="AE5" i="39"/>
  <c r="Q47" i="39"/>
  <c r="AK47" i="39" s="1"/>
  <c r="S20" i="39"/>
  <c r="AM20" i="39" s="1"/>
  <c r="AE9" i="39"/>
  <c r="S33" i="39"/>
  <c r="AM33" i="39" s="1"/>
  <c r="S41" i="39"/>
  <c r="AM41" i="39" s="1"/>
  <c r="S45" i="39"/>
  <c r="AM45" i="39" s="1"/>
  <c r="S46" i="39"/>
  <c r="AM46" i="39" s="1"/>
  <c r="AG4" i="39"/>
  <c r="T21" i="39"/>
  <c r="AN21" i="39" s="1"/>
  <c r="T22" i="39"/>
  <c r="AN22" i="39" s="1"/>
  <c r="T23" i="39"/>
  <c r="AN23" i="39" s="1"/>
  <c r="Q25" i="39"/>
  <c r="AK25" i="39" s="1"/>
  <c r="T34" i="39"/>
  <c r="AN34" i="39" s="1"/>
  <c r="S42" i="39"/>
  <c r="AM42" i="39" s="1"/>
  <c r="AH4" i="39"/>
  <c r="AI4" i="39"/>
  <c r="P4" i="39"/>
  <c r="Q6" i="39"/>
  <c r="S24" i="39"/>
  <c r="AM24" i="39" s="1"/>
  <c r="Q26" i="39"/>
  <c r="AK26" i="39" s="1"/>
  <c r="Q27" i="39"/>
  <c r="AK27" i="39" s="1"/>
  <c r="Q28" i="39"/>
  <c r="AK28" i="39" s="1"/>
  <c r="AG6" i="39"/>
  <c r="S35" i="39"/>
  <c r="AM35" i="39" s="1"/>
  <c r="Q36" i="39"/>
  <c r="AK36" i="39" s="1"/>
  <c r="T42" i="39"/>
  <c r="AN42" i="39" s="1"/>
  <c r="T24" i="39"/>
  <c r="AN24" i="39" s="1"/>
  <c r="S25" i="39"/>
  <c r="AM25" i="39" s="1"/>
  <c r="Q29" i="39"/>
  <c r="T35" i="39"/>
  <c r="AN35" i="39" s="1"/>
  <c r="Q37" i="39"/>
  <c r="T25" i="39"/>
  <c r="AN25" i="39" s="1"/>
  <c r="T26" i="39"/>
  <c r="AN26" i="39" s="1"/>
  <c r="T27" i="39"/>
  <c r="AN27" i="39" s="1"/>
  <c r="S28" i="39"/>
  <c r="AM28" i="39" s="1"/>
  <c r="Q30" i="39"/>
  <c r="AK30" i="39" s="1"/>
  <c r="Q31" i="39"/>
  <c r="AK31" i="39" s="1"/>
  <c r="V2" i="39"/>
  <c r="S21" i="39"/>
  <c r="AM21" i="39" s="1"/>
  <c r="S34" i="39"/>
  <c r="AM34" i="39" s="1"/>
  <c r="R13" i="39"/>
  <c r="S1" i="39" s="1"/>
  <c r="AO5" i="39"/>
  <c r="S17" i="39"/>
  <c r="AM17" i="39" s="1"/>
  <c r="AO9" i="39"/>
  <c r="S26" i="39"/>
  <c r="AM26" i="39" s="1"/>
  <c r="AO6" i="39"/>
  <c r="S38" i="39"/>
  <c r="AM38" i="39" s="1"/>
  <c r="S43" i="39"/>
  <c r="AM43" i="39" s="1"/>
  <c r="S18" i="39"/>
  <c r="AM18" i="39" s="1"/>
  <c r="S22" i="39"/>
  <c r="AM22" i="39" s="1"/>
  <c r="S30" i="39"/>
  <c r="AM30" i="39" s="1"/>
  <c r="S39" i="39"/>
  <c r="AM39" i="39" s="1"/>
  <c r="S44" i="39"/>
  <c r="AM44" i="39" s="1"/>
  <c r="S23" i="39"/>
  <c r="AM23" i="39" s="1"/>
  <c r="S31" i="39"/>
  <c r="AM31" i="39" s="1"/>
  <c r="S2" i="39"/>
  <c r="S14" i="39"/>
  <c r="AL2" i="39"/>
  <c r="S19" i="39"/>
  <c r="AM19" i="39" s="1"/>
  <c r="S40" i="39"/>
  <c r="AM40" i="39" s="1"/>
  <c r="S47" i="39"/>
  <c r="AM47" i="39" s="1"/>
  <c r="S9" i="39"/>
  <c r="S15" i="39"/>
  <c r="AM15" i="39" s="1"/>
  <c r="S48" i="39"/>
  <c r="AM48" i="39" s="1"/>
  <c r="S50" i="39"/>
  <c r="AM50" i="39" s="1"/>
  <c r="Q2" i="39"/>
  <c r="S5" i="39"/>
  <c r="V4" i="39"/>
  <c r="S49" i="39"/>
  <c r="AM49" i="39" s="1"/>
  <c r="AO8" i="39"/>
  <c r="AO7" i="39"/>
  <c r="M3" i="39"/>
  <c r="S3" i="39"/>
  <c r="K3" i="39"/>
  <c r="O3" i="39"/>
  <c r="AO2" i="39"/>
  <c r="AO3" i="39"/>
  <c r="T84" i="39"/>
  <c r="AN84" i="39" s="1"/>
  <c r="Q84" i="39"/>
  <c r="AK84" i="39" s="1"/>
  <c r="AI84" i="39"/>
  <c r="F3" i="39"/>
  <c r="P3" i="39"/>
  <c r="S4" i="39"/>
  <c r="K4" i="39"/>
  <c r="Q4" i="39"/>
  <c r="I4" i="39"/>
  <c r="N4" i="39"/>
  <c r="AE4" i="39"/>
  <c r="AL9" i="39"/>
  <c r="AK50" i="39"/>
  <c r="AJ53" i="39"/>
  <c r="T58" i="39"/>
  <c r="AN58" i="39" s="1"/>
  <c r="Q58" i="39"/>
  <c r="AI58" i="39"/>
  <c r="AI2" i="39" s="1"/>
  <c r="O13" i="39"/>
  <c r="P1" i="39" s="1"/>
  <c r="T74" i="39"/>
  <c r="AN74" i="39" s="1"/>
  <c r="Q74" i="39"/>
  <c r="AK74" i="39" s="1"/>
  <c r="AI74" i="39"/>
  <c r="AE3" i="39"/>
  <c r="AG7" i="39"/>
  <c r="AH13" i="39"/>
  <c r="S44" i="14" s="1"/>
  <c r="AH9" i="39"/>
  <c r="T92" i="39"/>
  <c r="AN92" i="39" s="1"/>
  <c r="Q92" i="39"/>
  <c r="AK92" i="39" s="1"/>
  <c r="AI92" i="39"/>
  <c r="P13" i="39"/>
  <c r="Q1" i="39" s="1"/>
  <c r="AJ52" i="39"/>
  <c r="Z13" i="39"/>
  <c r="K44" i="14" s="1"/>
  <c r="Z9" i="39"/>
  <c r="G9" i="39"/>
  <c r="H9" i="39" s="1"/>
  <c r="T68" i="39"/>
  <c r="AN68" i="39" s="1"/>
  <c r="Q68" i="39"/>
  <c r="AK68" i="39" s="1"/>
  <c r="AI68" i="39"/>
  <c r="I3" i="39"/>
  <c r="G4" i="39"/>
  <c r="H4" i="39" s="1"/>
  <c r="AM14" i="39"/>
  <c r="T82" i="39"/>
  <c r="AN82" i="39" s="1"/>
  <c r="Q82" i="39"/>
  <c r="AK82" i="39" s="1"/>
  <c r="AI82" i="39"/>
  <c r="M2" i="39"/>
  <c r="C2" i="39"/>
  <c r="B10" i="39"/>
  <c r="N2" i="39"/>
  <c r="V3" i="39"/>
  <c r="AG2" i="39"/>
  <c r="AL5" i="39"/>
  <c r="AL10" i="39" s="1"/>
  <c r="AO48" i="39"/>
  <c r="AO13" i="39" s="1"/>
  <c r="Z44" i="14" s="1"/>
  <c r="S51" i="39"/>
  <c r="AM51" i="39" s="1"/>
  <c r="T66" i="39"/>
  <c r="AN66" i="39" s="1"/>
  <c r="Q66" i="39"/>
  <c r="AK66" i="39" s="1"/>
  <c r="AI66" i="39"/>
  <c r="AI7" i="39" s="1"/>
  <c r="T76" i="39"/>
  <c r="Q76" i="39"/>
  <c r="AK76" i="39" s="1"/>
  <c r="AI76" i="39"/>
  <c r="U13" i="39"/>
  <c r="V1" i="39" s="1"/>
  <c r="L3" i="39"/>
  <c r="V7" i="39"/>
  <c r="AI9" i="39"/>
  <c r="AL8" i="39"/>
  <c r="AJ6" i="39"/>
  <c r="T60" i="39"/>
  <c r="AN60" i="39" s="1"/>
  <c r="Q60" i="39"/>
  <c r="AK60" i="39" s="1"/>
  <c r="AI60" i="39"/>
  <c r="Q3" i="39"/>
  <c r="N3" i="39"/>
  <c r="L4" i="39"/>
  <c r="AL13" i="39"/>
  <c r="AE8" i="39"/>
  <c r="Z5" i="39"/>
  <c r="G5" i="39"/>
  <c r="H5" i="39" s="1"/>
  <c r="T90" i="39"/>
  <c r="AN90" i="39" s="1"/>
  <c r="Q90" i="39"/>
  <c r="AK90" i="39" s="1"/>
  <c r="AI90" i="39"/>
  <c r="L5" i="39"/>
  <c r="P7" i="39"/>
  <c r="F8" i="39"/>
  <c r="N8" i="39"/>
  <c r="V8" i="39"/>
  <c r="L9" i="39"/>
  <c r="T43" i="39"/>
  <c r="T44" i="39"/>
  <c r="T45" i="39"/>
  <c r="AN45" i="39" s="1"/>
  <c r="T46" i="39"/>
  <c r="AN46" i="39" s="1"/>
  <c r="T47" i="39"/>
  <c r="T48" i="39"/>
  <c r="AN48" i="39" s="1"/>
  <c r="T49" i="39"/>
  <c r="AN49" i="39" s="1"/>
  <c r="T50" i="39"/>
  <c r="AN50" i="39" s="1"/>
  <c r="T51" i="39"/>
  <c r="AN51" i="39" s="1"/>
  <c r="T59" i="39"/>
  <c r="AN59" i="39" s="1"/>
  <c r="Q59" i="39"/>
  <c r="AK59" i="39" s="1"/>
  <c r="S60" i="39"/>
  <c r="AM60" i="39" s="1"/>
  <c r="T67" i="39"/>
  <c r="AN67" i="39" s="1"/>
  <c r="Q67" i="39"/>
  <c r="AK67" i="39" s="1"/>
  <c r="S68" i="39"/>
  <c r="AM68" i="39" s="1"/>
  <c r="T75" i="39"/>
  <c r="AN75" i="39" s="1"/>
  <c r="Q75" i="39"/>
  <c r="AK75" i="39" s="1"/>
  <c r="T83" i="39"/>
  <c r="AN83" i="39" s="1"/>
  <c r="Q83" i="39"/>
  <c r="AK83" i="39" s="1"/>
  <c r="S84" i="39"/>
  <c r="AM84" i="39" s="1"/>
  <c r="T91" i="39"/>
  <c r="AN91" i="39" s="1"/>
  <c r="Q91" i="39"/>
  <c r="AK91" i="39" s="1"/>
  <c r="S92" i="39"/>
  <c r="AM92" i="39" s="1"/>
  <c r="F5" i="39"/>
  <c r="N5" i="39"/>
  <c r="V5" i="39"/>
  <c r="L6" i="39"/>
  <c r="R7" i="39"/>
  <c r="P8" i="39"/>
  <c r="F9" i="39"/>
  <c r="N9" i="39"/>
  <c r="V9" i="39"/>
  <c r="T57" i="39"/>
  <c r="AN57" i="39" s="1"/>
  <c r="Q57" i="39"/>
  <c r="AK57" i="39" s="1"/>
  <c r="S58" i="39"/>
  <c r="T65" i="39"/>
  <c r="AN65" i="39" s="1"/>
  <c r="Q65" i="39"/>
  <c r="AK65" i="39" s="1"/>
  <c r="S66" i="39"/>
  <c r="AM66" i="39" s="1"/>
  <c r="T73" i="39"/>
  <c r="AN73" i="39" s="1"/>
  <c r="Q73" i="39"/>
  <c r="AK73" i="39" s="1"/>
  <c r="S74" i="39"/>
  <c r="AM74" i="39" s="1"/>
  <c r="T81" i="39"/>
  <c r="AN81" i="39" s="1"/>
  <c r="Q81" i="39"/>
  <c r="AK81" i="39" s="1"/>
  <c r="T89" i="39"/>
  <c r="AN89" i="39" s="1"/>
  <c r="Q89" i="39"/>
  <c r="AK89" i="39" s="1"/>
  <c r="S90" i="39"/>
  <c r="AM90" i="39" s="1"/>
  <c r="O5" i="39"/>
  <c r="C6" i="39"/>
  <c r="M6" i="39"/>
  <c r="K7" i="39"/>
  <c r="S7" i="39"/>
  <c r="I8" i="39"/>
  <c r="Q8" i="39"/>
  <c r="O9" i="39"/>
  <c r="AI50" i="39"/>
  <c r="AI51" i="39"/>
  <c r="T56" i="39"/>
  <c r="AN56" i="39" s="1"/>
  <c r="Q56" i="39"/>
  <c r="AK56" i="39" s="1"/>
  <c r="S57" i="39"/>
  <c r="AM57" i="39" s="1"/>
  <c r="T64" i="39"/>
  <c r="AN64" i="39" s="1"/>
  <c r="Q64" i="39"/>
  <c r="AK64" i="39" s="1"/>
  <c r="T72" i="39"/>
  <c r="AN72" i="39" s="1"/>
  <c r="Q72" i="39"/>
  <c r="AK72" i="39" s="1"/>
  <c r="T80" i="39"/>
  <c r="AN80" i="39" s="1"/>
  <c r="Q80" i="39"/>
  <c r="AK80" i="39" s="1"/>
  <c r="T88" i="39"/>
  <c r="AN88" i="39" s="1"/>
  <c r="Q88" i="39"/>
  <c r="AK88" i="39" s="1"/>
  <c r="P5" i="39"/>
  <c r="F6" i="39"/>
  <c r="N6" i="39"/>
  <c r="V6" i="39"/>
  <c r="L7" i="39"/>
  <c r="P9" i="39"/>
  <c r="T55" i="39"/>
  <c r="AN55" i="39" s="1"/>
  <c r="Q55" i="39"/>
  <c r="AK55" i="39" s="1"/>
  <c r="T63" i="39"/>
  <c r="AN63" i="39" s="1"/>
  <c r="Q63" i="39"/>
  <c r="AK63" i="39" s="1"/>
  <c r="S64" i="39"/>
  <c r="AM64" i="39" s="1"/>
  <c r="T71" i="39"/>
  <c r="AN71" i="39" s="1"/>
  <c r="Q71" i="39"/>
  <c r="AK71" i="39" s="1"/>
  <c r="T79" i="39"/>
  <c r="AN79" i="39" s="1"/>
  <c r="Q79" i="39"/>
  <c r="AK79" i="39" s="1"/>
  <c r="T87" i="39"/>
  <c r="AN87" i="39" s="1"/>
  <c r="Q87" i="39"/>
  <c r="AK87" i="39" s="1"/>
  <c r="I5" i="39"/>
  <c r="Q5" i="39"/>
  <c r="O6" i="39"/>
  <c r="C7" i="39"/>
  <c r="M7" i="39"/>
  <c r="K8" i="39"/>
  <c r="S8" i="39"/>
  <c r="I9" i="39"/>
  <c r="Q9" i="39"/>
  <c r="T54" i="39"/>
  <c r="AN54" i="39" s="1"/>
  <c r="Q54" i="39"/>
  <c r="AK54" i="39" s="1"/>
  <c r="T62" i="39"/>
  <c r="AN62" i="39" s="1"/>
  <c r="Q62" i="39"/>
  <c r="AK62" i="39" s="1"/>
  <c r="T70" i="39"/>
  <c r="AN70" i="39" s="1"/>
  <c r="Q70" i="39"/>
  <c r="AK70" i="39" s="1"/>
  <c r="AI75" i="39"/>
  <c r="T78" i="39"/>
  <c r="AN78" i="39" s="1"/>
  <c r="Q78" i="39"/>
  <c r="AK78" i="39" s="1"/>
  <c r="AI83" i="39"/>
  <c r="T86" i="39"/>
  <c r="AN86" i="39" s="1"/>
  <c r="Q86" i="39"/>
  <c r="AK86" i="39" s="1"/>
  <c r="S87" i="39"/>
  <c r="AM87" i="39" s="1"/>
  <c r="AI91" i="39"/>
  <c r="H6" i="39"/>
  <c r="F7" i="39"/>
  <c r="N7" i="39"/>
  <c r="L8" i="39"/>
  <c r="T52" i="39"/>
  <c r="AN52" i="39" s="1"/>
  <c r="Q52" i="39"/>
  <c r="AK52" i="39" s="1"/>
  <c r="T53" i="39"/>
  <c r="AN53" i="39" s="1"/>
  <c r="Q53" i="39"/>
  <c r="AK53" i="39" s="1"/>
  <c r="T61" i="39"/>
  <c r="AN61" i="39" s="1"/>
  <c r="Q61" i="39"/>
  <c r="AK61" i="39" s="1"/>
  <c r="T69" i="39"/>
  <c r="AN69" i="39" s="1"/>
  <c r="Q69" i="39"/>
  <c r="AK69" i="39" s="1"/>
  <c r="S70" i="39"/>
  <c r="AM70" i="39" s="1"/>
  <c r="T77" i="39"/>
  <c r="AN77" i="39" s="1"/>
  <c r="Q77" i="39"/>
  <c r="AK77" i="39" s="1"/>
  <c r="T85" i="39"/>
  <c r="AN85" i="39" s="1"/>
  <c r="Q85" i="39"/>
  <c r="AK85" i="39" s="1"/>
  <c r="AJ54" i="39"/>
  <c r="AJ55" i="39"/>
  <c r="AJ56" i="39"/>
  <c r="AJ57" i="39"/>
  <c r="AJ58" i="39"/>
  <c r="AJ59" i="39"/>
  <c r="AJ60" i="39"/>
  <c r="AJ61" i="39"/>
  <c r="AJ62" i="39"/>
  <c r="AJ63" i="39"/>
  <c r="AJ64" i="39"/>
  <c r="AJ65" i="39"/>
  <c r="AJ66" i="39"/>
  <c r="AJ67" i="39"/>
  <c r="AJ68" i="39"/>
  <c r="AJ69" i="39"/>
  <c r="AJ70" i="39"/>
  <c r="AJ71" i="39"/>
  <c r="AJ72" i="39"/>
  <c r="AJ73" i="39"/>
  <c r="AJ74" i="39"/>
  <c r="AJ75" i="39"/>
  <c r="AJ76" i="39"/>
  <c r="AJ77" i="39"/>
  <c r="AJ78" i="39"/>
  <c r="AJ79" i="39"/>
  <c r="AJ80" i="39"/>
  <c r="AJ81" i="39"/>
  <c r="AJ82" i="39"/>
  <c r="AJ83" i="39"/>
  <c r="AJ84" i="39"/>
  <c r="AJ85" i="39"/>
  <c r="AJ86" i="39"/>
  <c r="AJ87" i="39"/>
  <c r="AJ88" i="39"/>
  <c r="AJ89" i="39"/>
  <c r="AJ90" i="39"/>
  <c r="AJ91" i="39"/>
  <c r="AJ92" i="39"/>
  <c r="AO45" i="14"/>
  <c r="AO54" i="14"/>
  <c r="AO46" i="14"/>
  <c r="BE48" i="14"/>
  <c r="BE45" i="14"/>
  <c r="AO48" i="14"/>
  <c r="Z9" i="38"/>
  <c r="Z7" i="38"/>
  <c r="AH8" i="38"/>
  <c r="Z2" i="38"/>
  <c r="G9" i="38"/>
  <c r="H9" i="38" s="1"/>
  <c r="G4" i="38"/>
  <c r="H4" i="38" s="1"/>
  <c r="G3" i="38"/>
  <c r="H3" i="38" s="1"/>
  <c r="Z8" i="38"/>
  <c r="AE13" i="38"/>
  <c r="P45" i="14" s="1"/>
  <c r="AB13" i="38"/>
  <c r="M45" i="14" s="1"/>
  <c r="AB4" i="38"/>
  <c r="AB10" i="38" s="1"/>
  <c r="AA9" i="38"/>
  <c r="AA10" i="38" s="1"/>
  <c r="Z13" i="38"/>
  <c r="K45" i="14" s="1"/>
  <c r="AI6" i="38"/>
  <c r="AF2" i="38"/>
  <c r="AH4" i="38"/>
  <c r="AG3" i="38"/>
  <c r="AA13" i="38"/>
  <c r="L45" i="14" s="1"/>
  <c r="AH13" i="38"/>
  <c r="S45" i="14" s="1"/>
  <c r="AH6" i="38"/>
  <c r="AE9" i="38"/>
  <c r="AF6" i="38"/>
  <c r="AF8" i="38"/>
  <c r="AD9" i="38"/>
  <c r="AG9" i="38"/>
  <c r="AG8" i="38"/>
  <c r="AH9" i="38"/>
  <c r="AF13" i="38"/>
  <c r="Q45" i="14" s="1"/>
  <c r="AE8" i="38"/>
  <c r="AF4" i="38"/>
  <c r="AE4" i="38"/>
  <c r="AH5" i="38"/>
  <c r="AG13" i="38"/>
  <c r="R45" i="14" s="1"/>
  <c r="AO7" i="38"/>
  <c r="AD3" i="38"/>
  <c r="AF7" i="38"/>
  <c r="AH7" i="38"/>
  <c r="AF5" i="38"/>
  <c r="Q19" i="38"/>
  <c r="AK19" i="38" s="1"/>
  <c r="Q20" i="38"/>
  <c r="AK20" i="38" s="1"/>
  <c r="AO5" i="38"/>
  <c r="AL7" i="38"/>
  <c r="T49" i="38"/>
  <c r="AN49" i="38" s="1"/>
  <c r="AG5" i="38"/>
  <c r="AG10" i="38" s="1"/>
  <c r="Q21" i="38"/>
  <c r="AK21" i="38" s="1"/>
  <c r="AO4" i="38"/>
  <c r="T21" i="38"/>
  <c r="AN21" i="38" s="1"/>
  <c r="Q24" i="38"/>
  <c r="AK24" i="38" s="1"/>
  <c r="Q25" i="38"/>
  <c r="AK25" i="38" s="1"/>
  <c r="Q26" i="38"/>
  <c r="AK26" i="38" s="1"/>
  <c r="Q27" i="38"/>
  <c r="AK27" i="38" s="1"/>
  <c r="Q28" i="38"/>
  <c r="AK28" i="38" s="1"/>
  <c r="Q29" i="38"/>
  <c r="AK29" i="38" s="1"/>
  <c r="Q30" i="38"/>
  <c r="AK30" i="38" s="1"/>
  <c r="Q31" i="38"/>
  <c r="AK31" i="38" s="1"/>
  <c r="Q32" i="38"/>
  <c r="AK32" i="38" s="1"/>
  <c r="Q33" i="38"/>
  <c r="AK33" i="38" s="1"/>
  <c r="Q34" i="38"/>
  <c r="AK34" i="38" s="1"/>
  <c r="Q53" i="38"/>
  <c r="AK53" i="38" s="1"/>
  <c r="T22" i="38"/>
  <c r="AN22" i="38" s="1"/>
  <c r="T23" i="38"/>
  <c r="AN23" i="38" s="1"/>
  <c r="Q35" i="38"/>
  <c r="AK35" i="38" s="1"/>
  <c r="Q36" i="38"/>
  <c r="AK36" i="38" s="1"/>
  <c r="S20" i="38"/>
  <c r="AM20" i="38" s="1"/>
  <c r="O13" i="38"/>
  <c r="P1" i="38" s="1"/>
  <c r="AH2" i="38"/>
  <c r="T24" i="38"/>
  <c r="AN24" i="38" s="1"/>
  <c r="T25" i="38"/>
  <c r="AN25" i="38" s="1"/>
  <c r="T26" i="38"/>
  <c r="AN26" i="38" s="1"/>
  <c r="T27" i="38"/>
  <c r="AN27" i="38" s="1"/>
  <c r="T28" i="38"/>
  <c r="AN28" i="38" s="1"/>
  <c r="T29" i="38"/>
  <c r="AN29" i="38" s="1"/>
  <c r="T30" i="38"/>
  <c r="AN30" i="38" s="1"/>
  <c r="T31" i="38"/>
  <c r="AN31" i="38" s="1"/>
  <c r="T32" i="38"/>
  <c r="AN32" i="38" s="1"/>
  <c r="T33" i="38"/>
  <c r="AN33" i="38" s="1"/>
  <c r="AN6" i="38" s="1"/>
  <c r="T34" i="38"/>
  <c r="AN34" i="38" s="1"/>
  <c r="P13" i="38"/>
  <c r="Q1" i="38" s="1"/>
  <c r="Q5" i="38"/>
  <c r="Q4" i="38"/>
  <c r="S18" i="38"/>
  <c r="AM18" i="38" s="1"/>
  <c r="AO9" i="38"/>
  <c r="T35" i="38"/>
  <c r="AN35" i="38" s="1"/>
  <c r="T36" i="38"/>
  <c r="AN36" i="38" s="1"/>
  <c r="T51" i="38"/>
  <c r="AN51" i="38" s="1"/>
  <c r="U13" i="38"/>
  <c r="V1" i="38" s="1"/>
  <c r="AO3" i="38"/>
  <c r="AO8" i="38"/>
  <c r="S3" i="38"/>
  <c r="V3" i="38"/>
  <c r="S7" i="38"/>
  <c r="AD4" i="38"/>
  <c r="S46" i="38"/>
  <c r="AM46" i="38" s="1"/>
  <c r="S47" i="38"/>
  <c r="AM47" i="38" s="1"/>
  <c r="V4" i="38"/>
  <c r="V5" i="38"/>
  <c r="V7" i="38"/>
  <c r="AL5" i="38"/>
  <c r="S21" i="38"/>
  <c r="AM21" i="38" s="1"/>
  <c r="AL6" i="38"/>
  <c r="S37" i="38"/>
  <c r="AM37" i="38" s="1"/>
  <c r="S48" i="38"/>
  <c r="AM48" i="38" s="1"/>
  <c r="AD13" i="38"/>
  <c r="O45" i="14" s="1"/>
  <c r="S45" i="38"/>
  <c r="AM45" i="38" s="1"/>
  <c r="S6" i="38"/>
  <c r="V9" i="38"/>
  <c r="AO13" i="38"/>
  <c r="Z45" i="14" s="1"/>
  <c r="AO2" i="38"/>
  <c r="V8" i="38"/>
  <c r="S26" i="38"/>
  <c r="AM26" i="38" s="1"/>
  <c r="S42" i="38"/>
  <c r="AM42" i="38" s="1"/>
  <c r="AL45" i="38"/>
  <c r="S2" i="38"/>
  <c r="AD2" i="38"/>
  <c r="AL47" i="38"/>
  <c r="AL8" i="38"/>
  <c r="M2" i="38"/>
  <c r="G5" i="38"/>
  <c r="H5" i="38" s="1"/>
  <c r="Z5" i="38"/>
  <c r="C6" i="38"/>
  <c r="M6" i="38"/>
  <c r="U6" i="38"/>
  <c r="S19" i="38"/>
  <c r="AM19" i="38" s="1"/>
  <c r="S27" i="38"/>
  <c r="AM27" i="38" s="1"/>
  <c r="S35" i="38"/>
  <c r="AM35" i="38" s="1"/>
  <c r="S43" i="38"/>
  <c r="AM43" i="38" s="1"/>
  <c r="S53" i="38"/>
  <c r="AM53" i="38" s="1"/>
  <c r="AJ53" i="38"/>
  <c r="T74" i="38"/>
  <c r="AN74" i="38" s="1"/>
  <c r="Q74" i="38"/>
  <c r="AK74" i="38" s="1"/>
  <c r="AI74" i="38"/>
  <c r="F2" i="38"/>
  <c r="N2" i="38"/>
  <c r="V2" i="38"/>
  <c r="L3" i="38"/>
  <c r="P5" i="38"/>
  <c r="F6" i="38"/>
  <c r="N6" i="38"/>
  <c r="V6" i="38"/>
  <c r="L7" i="38"/>
  <c r="P9" i="38"/>
  <c r="S28" i="38"/>
  <c r="AM28" i="38" s="1"/>
  <c r="S36" i="38"/>
  <c r="AM36" i="38" s="1"/>
  <c r="S44" i="38"/>
  <c r="AM44" i="38" s="1"/>
  <c r="AL46" i="38"/>
  <c r="AL2" i="38" s="1"/>
  <c r="T58" i="38"/>
  <c r="AN58" i="38" s="1"/>
  <c r="Q58" i="38"/>
  <c r="AK58" i="38" s="1"/>
  <c r="AI58" i="38"/>
  <c r="AI2" i="38" s="1"/>
  <c r="B10" i="38"/>
  <c r="O2" i="38"/>
  <c r="K4" i="38"/>
  <c r="S4" i="38"/>
  <c r="O6" i="38"/>
  <c r="K8" i="38"/>
  <c r="S8" i="38"/>
  <c r="I9" i="38"/>
  <c r="Q9" i="38"/>
  <c r="H2" i="38"/>
  <c r="P2" i="38"/>
  <c r="L4" i="38"/>
  <c r="H6" i="38"/>
  <c r="P6" i="38"/>
  <c r="L8" i="38"/>
  <c r="S14" i="38"/>
  <c r="S22" i="38"/>
  <c r="AM22" i="38" s="1"/>
  <c r="S30" i="38"/>
  <c r="AM30" i="38" s="1"/>
  <c r="S38" i="38"/>
  <c r="AM38" i="38" s="1"/>
  <c r="AL48" i="38"/>
  <c r="AL4" i="38" s="1"/>
  <c r="AL49" i="38"/>
  <c r="AL51" i="38"/>
  <c r="T82" i="38"/>
  <c r="AN82" i="38" s="1"/>
  <c r="Q82" i="38"/>
  <c r="AK82" i="38" s="1"/>
  <c r="AI82" i="38"/>
  <c r="I2" i="38"/>
  <c r="Q2" i="38"/>
  <c r="C4" i="38"/>
  <c r="M4" i="38"/>
  <c r="K5" i="38"/>
  <c r="S5" i="38"/>
  <c r="I6" i="38"/>
  <c r="Q6" i="38"/>
  <c r="O7" i="38"/>
  <c r="C8" i="38"/>
  <c r="M8" i="38"/>
  <c r="K9" i="38"/>
  <c r="S9" i="38"/>
  <c r="S15" i="38"/>
  <c r="AM15" i="38" s="1"/>
  <c r="S23" i="38"/>
  <c r="AM23" i="38" s="1"/>
  <c r="S31" i="38"/>
  <c r="AM31" i="38" s="1"/>
  <c r="S39" i="38"/>
  <c r="AM39" i="38" s="1"/>
  <c r="L2" i="38"/>
  <c r="L6" i="38"/>
  <c r="F4" i="38"/>
  <c r="N4" i="38"/>
  <c r="L5" i="38"/>
  <c r="F8" i="38"/>
  <c r="N8" i="38"/>
  <c r="L9" i="38"/>
  <c r="R13" i="38"/>
  <c r="S1" i="38" s="1"/>
  <c r="S16" i="38"/>
  <c r="AM16" i="38" s="1"/>
  <c r="S24" i="38"/>
  <c r="AM24" i="38" s="1"/>
  <c r="S32" i="38"/>
  <c r="AM32" i="38" s="1"/>
  <c r="S40" i="38"/>
  <c r="AM40" i="38" s="1"/>
  <c r="T66" i="38"/>
  <c r="Q66" i="38"/>
  <c r="AI66" i="38"/>
  <c r="K2" i="38"/>
  <c r="K6" i="38"/>
  <c r="S17" i="38"/>
  <c r="AM17" i="38" s="1"/>
  <c r="S41" i="38"/>
  <c r="AM41" i="38" s="1"/>
  <c r="T90" i="38"/>
  <c r="AN90" i="38" s="1"/>
  <c r="Q90" i="38"/>
  <c r="AI90" i="38"/>
  <c r="AJ14" i="38"/>
  <c r="AJ15" i="38"/>
  <c r="AJ16" i="38"/>
  <c r="AJ17" i="38"/>
  <c r="AJ18" i="38"/>
  <c r="AJ19" i="38"/>
  <c r="AJ20" i="38"/>
  <c r="AJ21" i="38"/>
  <c r="AJ22" i="38"/>
  <c r="AJ23" i="38"/>
  <c r="AJ24" i="38"/>
  <c r="AJ25" i="38"/>
  <c r="AJ26" i="38"/>
  <c r="AJ27" i="38"/>
  <c r="AJ28" i="38"/>
  <c r="AJ29" i="38"/>
  <c r="AJ30" i="38"/>
  <c r="AJ31" i="38"/>
  <c r="AJ32" i="38"/>
  <c r="AJ33" i="38"/>
  <c r="AJ34" i="38"/>
  <c r="AJ35" i="38"/>
  <c r="AJ36" i="38"/>
  <c r="AJ37" i="38"/>
  <c r="AJ38" i="38"/>
  <c r="AJ39" i="38"/>
  <c r="AJ40" i="38"/>
  <c r="AJ41" i="38"/>
  <c r="AJ42" i="38"/>
  <c r="AJ43" i="38"/>
  <c r="AJ44" i="38"/>
  <c r="T60" i="38"/>
  <c r="AN60" i="38" s="1"/>
  <c r="Q60" i="38"/>
  <c r="AK60" i="38" s="1"/>
  <c r="S61" i="38"/>
  <c r="AM61" i="38" s="1"/>
  <c r="T68" i="38"/>
  <c r="AN68" i="38" s="1"/>
  <c r="Q68" i="38"/>
  <c r="AK68" i="38" s="1"/>
  <c r="T76" i="38"/>
  <c r="AN76" i="38" s="1"/>
  <c r="Q76" i="38"/>
  <c r="AK76" i="38" s="1"/>
  <c r="T84" i="38"/>
  <c r="AN84" i="38" s="1"/>
  <c r="Q84" i="38"/>
  <c r="AK84" i="38" s="1"/>
  <c r="T92" i="38"/>
  <c r="AN92" i="38" s="1"/>
  <c r="Q92" i="38"/>
  <c r="Q49" i="38"/>
  <c r="Q50" i="38"/>
  <c r="AK50" i="38" s="1"/>
  <c r="Q51" i="38"/>
  <c r="S51" i="38" s="1"/>
  <c r="AM51" i="38" s="1"/>
  <c r="AI54" i="38"/>
  <c r="AI9" i="38" s="1"/>
  <c r="T59" i="38"/>
  <c r="AN59" i="38" s="1"/>
  <c r="Q59" i="38"/>
  <c r="AK59" i="38" s="1"/>
  <c r="T67" i="38"/>
  <c r="AN67" i="38" s="1"/>
  <c r="Q67" i="38"/>
  <c r="AK67" i="38" s="1"/>
  <c r="T75" i="38"/>
  <c r="AN75" i="38" s="1"/>
  <c r="Q75" i="38"/>
  <c r="AK75" i="38" s="1"/>
  <c r="T83" i="38"/>
  <c r="AN83" i="38" s="1"/>
  <c r="Q83" i="38"/>
  <c r="AK83" i="38" s="1"/>
  <c r="T91" i="38"/>
  <c r="AN91" i="38" s="1"/>
  <c r="Q91" i="38"/>
  <c r="T57" i="38"/>
  <c r="AN57" i="38" s="1"/>
  <c r="Q57" i="38"/>
  <c r="AK57" i="38" s="1"/>
  <c r="T65" i="38"/>
  <c r="AN65" i="38" s="1"/>
  <c r="Q65" i="38"/>
  <c r="AK65" i="38" s="1"/>
  <c r="S66" i="38"/>
  <c r="AM66" i="38" s="1"/>
  <c r="T73" i="38"/>
  <c r="AN73" i="38" s="1"/>
  <c r="Q73" i="38"/>
  <c r="AK73" i="38" s="1"/>
  <c r="S74" i="38"/>
  <c r="AM74" i="38" s="1"/>
  <c r="T81" i="38"/>
  <c r="AN81" i="38" s="1"/>
  <c r="Q81" i="38"/>
  <c r="AK81" i="38" s="1"/>
  <c r="S82" i="38"/>
  <c r="AM82" i="38" s="1"/>
  <c r="T89" i="38"/>
  <c r="AN89" i="38" s="1"/>
  <c r="Q89" i="38"/>
  <c r="AN14" i="38"/>
  <c r="T55" i="38"/>
  <c r="Q55" i="38"/>
  <c r="AK55" i="38" s="1"/>
  <c r="T56" i="38"/>
  <c r="Q56" i="38"/>
  <c r="T64" i="38"/>
  <c r="AN64" i="38" s="1"/>
  <c r="Q64" i="38"/>
  <c r="AK64" i="38" s="1"/>
  <c r="T72" i="38"/>
  <c r="AN72" i="38" s="1"/>
  <c r="Q72" i="38"/>
  <c r="AK72" i="38" s="1"/>
  <c r="S73" i="38"/>
  <c r="AM73" i="38" s="1"/>
  <c r="T80" i="38"/>
  <c r="AN80" i="38" s="1"/>
  <c r="Q80" i="38"/>
  <c r="AK80" i="38" s="1"/>
  <c r="T88" i="38"/>
  <c r="AN88" i="38" s="1"/>
  <c r="Q88" i="38"/>
  <c r="Q54" i="38"/>
  <c r="AK54" i="38" s="1"/>
  <c r="S55" i="38"/>
  <c r="AM55" i="38" s="1"/>
  <c r="S56" i="38"/>
  <c r="AM56" i="38" s="1"/>
  <c r="AJ56" i="38"/>
  <c r="T63" i="38"/>
  <c r="AN63" i="38" s="1"/>
  <c r="Q63" i="38"/>
  <c r="AK63" i="38" s="1"/>
  <c r="AI68" i="38"/>
  <c r="AI3" i="38" s="1"/>
  <c r="T71" i="38"/>
  <c r="AN71" i="38" s="1"/>
  <c r="Q71" i="38"/>
  <c r="AK71" i="38" s="1"/>
  <c r="AI76" i="38"/>
  <c r="T79" i="38"/>
  <c r="AN79" i="38" s="1"/>
  <c r="Q79" i="38"/>
  <c r="AK79" i="38" s="1"/>
  <c r="AI84" i="38"/>
  <c r="T87" i="38"/>
  <c r="AN87" i="38" s="1"/>
  <c r="Q87" i="38"/>
  <c r="AK87" i="38" s="1"/>
  <c r="AI92" i="38"/>
  <c r="AI59" i="38"/>
  <c r="AI4" i="38" s="1"/>
  <c r="T62" i="38"/>
  <c r="AN62" i="38" s="1"/>
  <c r="Q62" i="38"/>
  <c r="AK62" i="38" s="1"/>
  <c r="AI67" i="38"/>
  <c r="T70" i="38"/>
  <c r="AN70" i="38" s="1"/>
  <c r="Q70" i="38"/>
  <c r="AK70" i="38" s="1"/>
  <c r="AI75" i="38"/>
  <c r="T78" i="38"/>
  <c r="AN78" i="38" s="1"/>
  <c r="Q78" i="38"/>
  <c r="AK78" i="38" s="1"/>
  <c r="AI83" i="38"/>
  <c r="T86" i="38"/>
  <c r="AN86" i="38" s="1"/>
  <c r="Q86" i="38"/>
  <c r="AK86" i="38" s="1"/>
  <c r="S87" i="38"/>
  <c r="AM87" i="38" s="1"/>
  <c r="AI91" i="38"/>
  <c r="Q52" i="38"/>
  <c r="AK52" i="38" s="1"/>
  <c r="T61" i="38"/>
  <c r="Q61" i="38"/>
  <c r="AK61" i="38" s="1"/>
  <c r="S62" i="38"/>
  <c r="AM62" i="38" s="1"/>
  <c r="T69" i="38"/>
  <c r="AN69" i="38" s="1"/>
  <c r="Q69" i="38"/>
  <c r="AK69" i="38" s="1"/>
  <c r="T77" i="38"/>
  <c r="AN77" i="38" s="1"/>
  <c r="Q77" i="38"/>
  <c r="AK77" i="38" s="1"/>
  <c r="S78" i="38"/>
  <c r="AM78" i="38" s="1"/>
  <c r="T85" i="38"/>
  <c r="AN85" i="38" s="1"/>
  <c r="Q85" i="38"/>
  <c r="AK85" i="38" s="1"/>
  <c r="AJ57" i="38"/>
  <c r="AJ58" i="38"/>
  <c r="AJ59" i="38"/>
  <c r="AJ60" i="38"/>
  <c r="AJ61" i="38"/>
  <c r="AJ62" i="38"/>
  <c r="AJ63" i="38"/>
  <c r="AJ64" i="38"/>
  <c r="AJ65" i="38"/>
  <c r="AJ66" i="38"/>
  <c r="AJ67" i="38"/>
  <c r="AJ68" i="38"/>
  <c r="AJ69" i="38"/>
  <c r="AJ70" i="38"/>
  <c r="AJ71" i="38"/>
  <c r="AJ72" i="38"/>
  <c r="AJ73" i="38"/>
  <c r="AJ74" i="38"/>
  <c r="AJ75" i="38"/>
  <c r="AJ76" i="38"/>
  <c r="AJ77" i="38"/>
  <c r="AJ78" i="38"/>
  <c r="AJ79" i="38"/>
  <c r="AJ80" i="38"/>
  <c r="AJ81" i="38"/>
  <c r="AJ82" i="38"/>
  <c r="AJ83" i="38"/>
  <c r="AJ84" i="38"/>
  <c r="AJ85" i="38"/>
  <c r="AJ86" i="38"/>
  <c r="AJ87" i="38"/>
  <c r="BE46" i="14"/>
  <c r="BE53" i="14"/>
  <c r="G6" i="37"/>
  <c r="G5" i="37"/>
  <c r="H5" i="37" s="1"/>
  <c r="Z2" i="37"/>
  <c r="G4" i="37"/>
  <c r="H4" i="37" s="1"/>
  <c r="Z13" i="37"/>
  <c r="K46" i="14" s="1"/>
  <c r="AB9" i="37"/>
  <c r="Z5" i="37"/>
  <c r="Z8" i="37"/>
  <c r="Z10" i="37" s="1"/>
  <c r="AF2" i="37"/>
  <c r="AE4" i="37"/>
  <c r="AG9" i="37"/>
  <c r="AL3" i="37"/>
  <c r="AO3" i="37"/>
  <c r="AF6" i="37"/>
  <c r="AB13" i="37"/>
  <c r="M46" i="14" s="1"/>
  <c r="AE2" i="37"/>
  <c r="AI6" i="37"/>
  <c r="AI4" i="37"/>
  <c r="AH2" i="37"/>
  <c r="AB3" i="37"/>
  <c r="AE5" i="37"/>
  <c r="AI7" i="37"/>
  <c r="AB2" i="37"/>
  <c r="AB10" i="37" s="1"/>
  <c r="AA2" i="37"/>
  <c r="AA10" i="37" s="1"/>
  <c r="AF5" i="37"/>
  <c r="AF8" i="37"/>
  <c r="AI3" i="37"/>
  <c r="AD9" i="37"/>
  <c r="AF3" i="37"/>
  <c r="AF9" i="37"/>
  <c r="AO6" i="37"/>
  <c r="P4" i="37"/>
  <c r="V5" i="37"/>
  <c r="U6" i="37"/>
  <c r="AG4" i="37"/>
  <c r="T22" i="37"/>
  <c r="AN22" i="37" s="1"/>
  <c r="AL7" i="37"/>
  <c r="Q54" i="37"/>
  <c r="AK54" i="37" s="1"/>
  <c r="S21" i="37"/>
  <c r="AM21" i="37" s="1"/>
  <c r="AO7" i="37"/>
  <c r="AE13" i="37"/>
  <c r="P46" i="14" s="1"/>
  <c r="S88" i="37"/>
  <c r="AM88" i="37" s="1"/>
  <c r="O13" i="37"/>
  <c r="P1" i="37" s="1"/>
  <c r="T14" i="37"/>
  <c r="AN14" i="37" s="1"/>
  <c r="AF13" i="37"/>
  <c r="Q46" i="14" s="1"/>
  <c r="T15" i="37"/>
  <c r="AN15" i="37" s="1"/>
  <c r="Q16" i="37"/>
  <c r="AK16" i="37" s="1"/>
  <c r="AI2" i="37"/>
  <c r="T20" i="37"/>
  <c r="AN20" i="37" s="1"/>
  <c r="Q21" i="37"/>
  <c r="AK21" i="37" s="1"/>
  <c r="AO9" i="37"/>
  <c r="T25" i="37"/>
  <c r="AN25" i="37" s="1"/>
  <c r="Q31" i="37"/>
  <c r="AK31" i="37" s="1"/>
  <c r="Q32" i="37"/>
  <c r="AK32" i="37" s="1"/>
  <c r="T48" i="37"/>
  <c r="AN48" i="37" s="1"/>
  <c r="AN4" i="37" s="1"/>
  <c r="Q49" i="37"/>
  <c r="AK49" i="37" s="1"/>
  <c r="T55" i="37"/>
  <c r="AN55" i="37" s="1"/>
  <c r="T56" i="37"/>
  <c r="T57" i="37"/>
  <c r="AN57" i="37" s="1"/>
  <c r="S89" i="37"/>
  <c r="AM89" i="37" s="1"/>
  <c r="AI5" i="37"/>
  <c r="Q57" i="37"/>
  <c r="AK57" i="37" s="1"/>
  <c r="R8" i="37"/>
  <c r="AG13" i="37"/>
  <c r="R46" i="14" s="1"/>
  <c r="T26" i="37"/>
  <c r="AN26" i="37" s="1"/>
  <c r="T27" i="37"/>
  <c r="AN27" i="37" s="1"/>
  <c r="T28" i="37"/>
  <c r="AN28" i="37" s="1"/>
  <c r="T29" i="37"/>
  <c r="AN29" i="37" s="1"/>
  <c r="T30" i="37"/>
  <c r="AN30" i="37" s="1"/>
  <c r="Q33" i="37"/>
  <c r="AK33" i="37" s="1"/>
  <c r="Q50" i="37"/>
  <c r="AK50" i="37" s="1"/>
  <c r="T58" i="37"/>
  <c r="AN58" i="37" s="1"/>
  <c r="T59" i="37"/>
  <c r="AN59" i="37" s="1"/>
  <c r="T60" i="37"/>
  <c r="AN60" i="37" s="1"/>
  <c r="Q61" i="37"/>
  <c r="AK61" i="37" s="1"/>
  <c r="Q62" i="37"/>
  <c r="AK62" i="37" s="1"/>
  <c r="Q63" i="37"/>
  <c r="AK63" i="37" s="1"/>
  <c r="Q64" i="37"/>
  <c r="AK64" i="37" s="1"/>
  <c r="Q65" i="37"/>
  <c r="AK65" i="37" s="1"/>
  <c r="Q66" i="37"/>
  <c r="AK66" i="37" s="1"/>
  <c r="AK7" i="37" s="1"/>
  <c r="Q67" i="37"/>
  <c r="AK67" i="37" s="1"/>
  <c r="T89" i="37"/>
  <c r="AN89" i="37" s="1"/>
  <c r="Q15" i="37"/>
  <c r="AK15" i="37" s="1"/>
  <c r="Q55" i="37"/>
  <c r="AK55" i="37" s="1"/>
  <c r="Q56" i="37"/>
  <c r="AK56" i="37" s="1"/>
  <c r="V6" i="37"/>
  <c r="V8" i="37"/>
  <c r="P9" i="37"/>
  <c r="T16" i="37"/>
  <c r="AN16" i="37" s="1"/>
  <c r="Q17" i="37"/>
  <c r="AK17" i="37" s="1"/>
  <c r="AH9" i="37"/>
  <c r="T21" i="37"/>
  <c r="AN21" i="37" s="1"/>
  <c r="T31" i="37"/>
  <c r="AN31" i="37" s="1"/>
  <c r="T32" i="37"/>
  <c r="AN32" i="37" s="1"/>
  <c r="AI8" i="37"/>
  <c r="T49" i="37"/>
  <c r="AN49" i="37" s="1"/>
  <c r="Q51" i="37"/>
  <c r="AK51" i="37" s="1"/>
  <c r="Q68" i="37"/>
  <c r="AK68" i="37" s="1"/>
  <c r="Q69" i="37"/>
  <c r="AK69" i="37" s="1"/>
  <c r="Q70" i="37"/>
  <c r="AK70" i="37" s="1"/>
  <c r="Q71" i="37"/>
  <c r="AK71" i="37" s="1"/>
  <c r="Q72" i="37"/>
  <c r="AK72" i="37" s="1"/>
  <c r="Q73" i="37"/>
  <c r="AK73" i="37" s="1"/>
  <c r="S74" i="37"/>
  <c r="AM74" i="37" s="1"/>
  <c r="S75" i="37"/>
  <c r="AM75" i="37" s="1"/>
  <c r="Q14" i="37"/>
  <c r="AK14" i="37" s="1"/>
  <c r="Q20" i="37"/>
  <c r="AK20" i="37" s="1"/>
  <c r="Q25" i="37"/>
  <c r="AK25" i="37" s="1"/>
  <c r="Q48" i="37"/>
  <c r="AK48" i="37" s="1"/>
  <c r="Q89" i="37"/>
  <c r="AK89" i="37" s="1"/>
  <c r="Q22" i="37"/>
  <c r="AK22" i="37" s="1"/>
  <c r="S23" i="37"/>
  <c r="AM23" i="37" s="1"/>
  <c r="T33" i="37"/>
  <c r="AN33" i="37" s="1"/>
  <c r="T50" i="37"/>
  <c r="AN50" i="37" s="1"/>
  <c r="T61" i="37"/>
  <c r="AN61" i="37" s="1"/>
  <c r="AN3" i="37" s="1"/>
  <c r="T62" i="37"/>
  <c r="AN62" i="37" s="1"/>
  <c r="T63" i="37"/>
  <c r="AN63" i="37" s="1"/>
  <c r="T64" i="37"/>
  <c r="AN64" i="37" s="1"/>
  <c r="AF4" i="37"/>
  <c r="T65" i="37"/>
  <c r="AN65" i="37" s="1"/>
  <c r="T66" i="37"/>
  <c r="AN66" i="37" s="1"/>
  <c r="T67" i="37"/>
  <c r="AN67" i="37" s="1"/>
  <c r="S76" i="37"/>
  <c r="AM76" i="37" s="1"/>
  <c r="S82" i="37"/>
  <c r="AM82" i="37" s="1"/>
  <c r="AL6" i="37"/>
  <c r="AD2" i="37"/>
  <c r="S59" i="37"/>
  <c r="AM59" i="37" s="1"/>
  <c r="S60" i="37"/>
  <c r="AM60" i="37" s="1"/>
  <c r="S70" i="37"/>
  <c r="AM70" i="37" s="1"/>
  <c r="S71" i="37"/>
  <c r="AM71" i="37" s="1"/>
  <c r="S83" i="37"/>
  <c r="AM83" i="37" s="1"/>
  <c r="AO5" i="37"/>
  <c r="S7" i="37"/>
  <c r="AL8" i="37"/>
  <c r="AJ48" i="37"/>
  <c r="S72" i="37"/>
  <c r="AM72" i="37" s="1"/>
  <c r="S73" i="37"/>
  <c r="AM73" i="37" s="1"/>
  <c r="S84" i="37"/>
  <c r="AM84" i="37" s="1"/>
  <c r="S90" i="37"/>
  <c r="AM90" i="37" s="1"/>
  <c r="V2" i="37"/>
  <c r="V9" i="37"/>
  <c r="AN56" i="37"/>
  <c r="S61" i="37"/>
  <c r="AM61" i="37" s="1"/>
  <c r="S91" i="37"/>
  <c r="AM91" i="37" s="1"/>
  <c r="AO4" i="37"/>
  <c r="AO8" i="37"/>
  <c r="S86" i="37"/>
  <c r="AM86" i="37" s="1"/>
  <c r="S92" i="37"/>
  <c r="AM92" i="37" s="1"/>
  <c r="Q4" i="37"/>
  <c r="AO2" i="37"/>
  <c r="AD13" i="37"/>
  <c r="O46" i="14" s="1"/>
  <c r="S56" i="37"/>
  <c r="AM56" i="37" s="1"/>
  <c r="S64" i="37"/>
  <c r="AM64" i="37" s="1"/>
  <c r="S65" i="37"/>
  <c r="AM65" i="37" s="1"/>
  <c r="S77" i="37"/>
  <c r="AM77" i="37" s="1"/>
  <c r="V4" i="37"/>
  <c r="S25" i="37"/>
  <c r="AM25" i="37" s="1"/>
  <c r="AL5" i="37"/>
  <c r="S66" i="37"/>
  <c r="AM66" i="37" s="1"/>
  <c r="S67" i="37"/>
  <c r="AM67" i="37" s="1"/>
  <c r="S78" i="37"/>
  <c r="AM78" i="37" s="1"/>
  <c r="S79" i="37"/>
  <c r="AM79" i="37" s="1"/>
  <c r="S87" i="37"/>
  <c r="AM87" i="37" s="1"/>
  <c r="Q8" i="37"/>
  <c r="S14" i="37"/>
  <c r="AM14" i="37" s="1"/>
  <c r="AJ15" i="37"/>
  <c r="S52" i="37"/>
  <c r="AM52" i="37" s="1"/>
  <c r="S68" i="37"/>
  <c r="AM68" i="37" s="1"/>
  <c r="S80" i="37"/>
  <c r="AM80" i="37" s="1"/>
  <c r="S81" i="37"/>
  <c r="AM81" i="37" s="1"/>
  <c r="AL13" i="37"/>
  <c r="AL4" i="37"/>
  <c r="AL9" i="37"/>
  <c r="AL2" i="37"/>
  <c r="AO13" i="37"/>
  <c r="Z46" i="14" s="1"/>
  <c r="O2" i="37"/>
  <c r="M3" i="37"/>
  <c r="K4" i="37"/>
  <c r="S4" i="37"/>
  <c r="I5" i="37"/>
  <c r="Q5" i="37"/>
  <c r="O6" i="37"/>
  <c r="M7" i="37"/>
  <c r="U7" i="37"/>
  <c r="K8" i="37"/>
  <c r="S8" i="37"/>
  <c r="I9" i="37"/>
  <c r="Q9" i="37"/>
  <c r="G10" i="37"/>
  <c r="S18" i="37"/>
  <c r="AM18" i="37" s="1"/>
  <c r="P2" i="37"/>
  <c r="F3" i="37"/>
  <c r="N3" i="37"/>
  <c r="V3" i="37"/>
  <c r="L4" i="37"/>
  <c r="AD5" i="37"/>
  <c r="H6" i="37"/>
  <c r="P6" i="37"/>
  <c r="F7" i="37"/>
  <c r="N7" i="37"/>
  <c r="V7" i="37"/>
  <c r="L8" i="37"/>
  <c r="P13" i="37"/>
  <c r="Q1" i="37" s="1"/>
  <c r="S50" i="37"/>
  <c r="AM50" i="37" s="1"/>
  <c r="AJ50" i="37"/>
  <c r="AJ6" i="37" s="1"/>
  <c r="S54" i="37"/>
  <c r="AM54" i="37" s="1"/>
  <c r="AJ54" i="37"/>
  <c r="L7" i="37"/>
  <c r="I2" i="37"/>
  <c r="Q2" i="37"/>
  <c r="O3" i="37"/>
  <c r="M4" i="37"/>
  <c r="U4" i="37"/>
  <c r="K5" i="37"/>
  <c r="S5" i="37"/>
  <c r="I6" i="37"/>
  <c r="Q6" i="37"/>
  <c r="O7" i="37"/>
  <c r="M8" i="37"/>
  <c r="U8" i="37"/>
  <c r="K9" i="37"/>
  <c r="S9" i="37"/>
  <c r="AJ14" i="37"/>
  <c r="S20" i="37"/>
  <c r="AM20" i="37" s="1"/>
  <c r="L3" i="37"/>
  <c r="P3" i="37"/>
  <c r="F4" i="37"/>
  <c r="N4" i="37"/>
  <c r="L5" i="37"/>
  <c r="R6" i="37"/>
  <c r="P7" i="37"/>
  <c r="F8" i="37"/>
  <c r="N8" i="37"/>
  <c r="L9" i="37"/>
  <c r="AI13" i="37"/>
  <c r="S17" i="37"/>
  <c r="AM17" i="37" s="1"/>
  <c r="S22" i="37"/>
  <c r="AM22" i="37" s="1"/>
  <c r="S24" i="37"/>
  <c r="AM24" i="37" s="1"/>
  <c r="K2" i="37"/>
  <c r="S2" i="37"/>
  <c r="I3" i="37"/>
  <c r="Q3" i="37"/>
  <c r="K6" i="37"/>
  <c r="S6" i="37"/>
  <c r="I7" i="37"/>
  <c r="Q7" i="37"/>
  <c r="AH13" i="37"/>
  <c r="S46" i="14" s="1"/>
  <c r="L2" i="37"/>
  <c r="R3" i="37"/>
  <c r="L6" i="37"/>
  <c r="R7" i="37"/>
  <c r="B10" i="37"/>
  <c r="C3" i="37" s="1"/>
  <c r="U13" i="37"/>
  <c r="V1" i="37" s="1"/>
  <c r="S19" i="37"/>
  <c r="AM19" i="37" s="1"/>
  <c r="AJ21" i="37"/>
  <c r="AJ23" i="37"/>
  <c r="AJ25" i="37"/>
  <c r="M2" i="37"/>
  <c r="K3" i="37"/>
  <c r="C6" i="37"/>
  <c r="M6" i="37"/>
  <c r="K7" i="37"/>
  <c r="R13" i="37"/>
  <c r="S1" i="37" s="1"/>
  <c r="S16" i="37"/>
  <c r="AM16" i="37" s="1"/>
  <c r="S26" i="37"/>
  <c r="AM26" i="37" s="1"/>
  <c r="S27" i="37"/>
  <c r="AM27" i="37" s="1"/>
  <c r="S28" i="37"/>
  <c r="AM28" i="37" s="1"/>
  <c r="S29" i="37"/>
  <c r="AM29" i="37" s="1"/>
  <c r="S30" i="37"/>
  <c r="AM30" i="37" s="1"/>
  <c r="S31" i="37"/>
  <c r="AM31" i="37" s="1"/>
  <c r="S33" i="37"/>
  <c r="AM33" i="37" s="1"/>
  <c r="S34" i="37"/>
  <c r="AM34" i="37" s="1"/>
  <c r="S35" i="37"/>
  <c r="AM35" i="37" s="1"/>
  <c r="S36" i="37"/>
  <c r="AM36" i="37" s="1"/>
  <c r="S37" i="37"/>
  <c r="AM37" i="37" s="1"/>
  <c r="S38" i="37"/>
  <c r="AM38" i="37" s="1"/>
  <c r="S39" i="37"/>
  <c r="AM39" i="37" s="1"/>
  <c r="S40" i="37"/>
  <c r="AM40" i="37" s="1"/>
  <c r="S41" i="37"/>
  <c r="AM41" i="37" s="1"/>
  <c r="S42" i="37"/>
  <c r="AM42" i="37" s="1"/>
  <c r="S43" i="37"/>
  <c r="AM43" i="37" s="1"/>
  <c r="S44" i="37"/>
  <c r="AM44" i="37" s="1"/>
  <c r="S45" i="37"/>
  <c r="AM45" i="37" s="1"/>
  <c r="S46" i="37"/>
  <c r="AM46" i="37" s="1"/>
  <c r="S47" i="37"/>
  <c r="AM47" i="37" s="1"/>
  <c r="AJ49" i="37"/>
  <c r="AJ55" i="37"/>
  <c r="S57" i="37"/>
  <c r="AM57" i="37" s="1"/>
  <c r="AJ56" i="37"/>
  <c r="S51" i="37"/>
  <c r="AM51" i="37" s="1"/>
  <c r="S53" i="37"/>
  <c r="AM53" i="37" s="1"/>
  <c r="AJ58" i="37"/>
  <c r="AJ59" i="37"/>
  <c r="AJ60" i="37"/>
  <c r="AJ61" i="37"/>
  <c r="AJ62" i="37"/>
  <c r="AJ63" i="37"/>
  <c r="AJ64" i="37"/>
  <c r="AJ65" i="37"/>
  <c r="AJ66" i="37"/>
  <c r="AJ67" i="37"/>
  <c r="AJ68" i="37"/>
  <c r="AJ69" i="37"/>
  <c r="AJ70" i="37"/>
  <c r="AJ71" i="37"/>
  <c r="AJ72" i="37"/>
  <c r="AJ73" i="37"/>
  <c r="AJ74" i="37"/>
  <c r="AJ75" i="37"/>
  <c r="AJ76" i="37"/>
  <c r="AJ8" i="37" s="1"/>
  <c r="AJ77" i="37"/>
  <c r="AJ78" i="37"/>
  <c r="AJ79" i="37"/>
  <c r="AJ80" i="37"/>
  <c r="AJ81" i="37"/>
  <c r="AJ82" i="37"/>
  <c r="AK83" i="37"/>
  <c r="AK84" i="37"/>
  <c r="AK85" i="37"/>
  <c r="AK86" i="37"/>
  <c r="AN54" i="14"/>
  <c r="AN49" i="14"/>
  <c r="AN51" i="14"/>
  <c r="BD52" i="14"/>
  <c r="BD47" i="14"/>
  <c r="AN53" i="14"/>
  <c r="BD54" i="14"/>
  <c r="BD49" i="14"/>
  <c r="AN50" i="14"/>
  <c r="AN48" i="14"/>
  <c r="BD51" i="14"/>
  <c r="AO51" i="14"/>
  <c r="BE51" i="14"/>
  <c r="AO49" i="14"/>
  <c r="BE49" i="14"/>
  <c r="AO52" i="14"/>
  <c r="BE52" i="14"/>
  <c r="AO47" i="14"/>
  <c r="BE47" i="14"/>
  <c r="AO50" i="14"/>
  <c r="BE50" i="14"/>
  <c r="AO53" i="14"/>
  <c r="Z8" i="36"/>
  <c r="Z7" i="36"/>
  <c r="G3" i="36"/>
  <c r="G5" i="36"/>
  <c r="H5" i="36" s="1"/>
  <c r="AE8" i="36"/>
  <c r="Z9" i="36"/>
  <c r="G2" i="36"/>
  <c r="G4" i="36"/>
  <c r="H4" i="36" s="1"/>
  <c r="AD13" i="36"/>
  <c r="O47" i="14" s="1"/>
  <c r="AA4" i="36"/>
  <c r="AB10" i="36"/>
  <c r="AI4" i="36"/>
  <c r="AE7" i="36"/>
  <c r="AD8" i="36"/>
  <c r="AG5" i="36"/>
  <c r="AB13" i="36"/>
  <c r="M47" i="14" s="1"/>
  <c r="AH3" i="36"/>
  <c r="AF7" i="36"/>
  <c r="AD9" i="36"/>
  <c r="AE2" i="36"/>
  <c r="AO6" i="36"/>
  <c r="AG6" i="36"/>
  <c r="AH5" i="36"/>
  <c r="AE4" i="36"/>
  <c r="AG2" i="36"/>
  <c r="AE9" i="36"/>
  <c r="AA13" i="36"/>
  <c r="L47" i="14" s="1"/>
  <c r="AF4" i="36"/>
  <c r="AD4" i="36"/>
  <c r="AH2" i="36"/>
  <c r="AL3" i="36"/>
  <c r="AE13" i="36"/>
  <c r="P47" i="14" s="1"/>
  <c r="AF9" i="36"/>
  <c r="AI8" i="36"/>
  <c r="AD2" i="36"/>
  <c r="AI7" i="36"/>
  <c r="P7" i="36"/>
  <c r="AG3" i="36"/>
  <c r="AG9" i="36"/>
  <c r="T27" i="36"/>
  <c r="AN27" i="36" s="1"/>
  <c r="T28" i="36"/>
  <c r="AN28" i="36" s="1"/>
  <c r="Q37" i="36"/>
  <c r="AK37" i="36" s="1"/>
  <c r="Q38" i="36"/>
  <c r="AK38" i="36" s="1"/>
  <c r="S40" i="36"/>
  <c r="AM40" i="36" s="1"/>
  <c r="S43" i="36"/>
  <c r="AM43" i="36" s="1"/>
  <c r="S45" i="36"/>
  <c r="AM45" i="36" s="1"/>
  <c r="S46" i="36"/>
  <c r="AM46" i="36" s="1"/>
  <c r="S48" i="36"/>
  <c r="AM48" i="36" s="1"/>
  <c r="S50" i="36"/>
  <c r="AM50" i="36" s="1"/>
  <c r="Q53" i="36"/>
  <c r="AK53" i="36" s="1"/>
  <c r="T68" i="36"/>
  <c r="AN68" i="36" s="1"/>
  <c r="T69" i="36"/>
  <c r="AN69" i="36" s="1"/>
  <c r="T70" i="36"/>
  <c r="AN70" i="36" s="1"/>
  <c r="T71" i="36"/>
  <c r="AN71" i="36" s="1"/>
  <c r="T72" i="36"/>
  <c r="AN72" i="36" s="1"/>
  <c r="T73" i="36"/>
  <c r="AN73" i="36" s="1"/>
  <c r="T74" i="36"/>
  <c r="AN74" i="36" s="1"/>
  <c r="T75" i="36"/>
  <c r="AN75" i="36" s="1"/>
  <c r="T76" i="36"/>
  <c r="AN76" i="36" s="1"/>
  <c r="Q79" i="36"/>
  <c r="AK79" i="36" s="1"/>
  <c r="AI9" i="36"/>
  <c r="Q39" i="36"/>
  <c r="AK39" i="36" s="1"/>
  <c r="Q40" i="36"/>
  <c r="AK40" i="36" s="1"/>
  <c r="Q41" i="36"/>
  <c r="S41" i="36" s="1"/>
  <c r="AM41" i="36" s="1"/>
  <c r="Q42" i="36"/>
  <c r="AK42" i="36" s="1"/>
  <c r="Q43" i="36"/>
  <c r="AK43" i="36" s="1"/>
  <c r="Q44" i="36"/>
  <c r="AK44" i="36" s="1"/>
  <c r="Q45" i="36"/>
  <c r="AK45" i="36" s="1"/>
  <c r="Q46" i="36"/>
  <c r="AK46" i="36" s="1"/>
  <c r="Q47" i="36"/>
  <c r="AK47" i="36" s="1"/>
  <c r="Q48" i="36"/>
  <c r="AK48" i="36" s="1"/>
  <c r="Q49" i="36"/>
  <c r="AK49" i="36" s="1"/>
  <c r="T51" i="36"/>
  <c r="AN51" i="36" s="1"/>
  <c r="Q54" i="36"/>
  <c r="AK54" i="36" s="1"/>
  <c r="Q55" i="36"/>
  <c r="AK55" i="36" s="1"/>
  <c r="AH4" i="36"/>
  <c r="Q80" i="36"/>
  <c r="AK80" i="36" s="1"/>
  <c r="Q81" i="36"/>
  <c r="AK81" i="36" s="1"/>
  <c r="Q82" i="36"/>
  <c r="AK82" i="36" s="1"/>
  <c r="Q83" i="36"/>
  <c r="AK83" i="36" s="1"/>
  <c r="Q84" i="36"/>
  <c r="AK84" i="36" s="1"/>
  <c r="Q85" i="36"/>
  <c r="AK85" i="36" s="1"/>
  <c r="Q86" i="36"/>
  <c r="AK86" i="36" s="1"/>
  <c r="Q87" i="36"/>
  <c r="AK87" i="36" s="1"/>
  <c r="Q88" i="36"/>
  <c r="AK88" i="36" s="1"/>
  <c r="Q89" i="36"/>
  <c r="AK89" i="36" s="1"/>
  <c r="Q90" i="36"/>
  <c r="AK90" i="36" s="1"/>
  <c r="Q91" i="36"/>
  <c r="AK91" i="36" s="1"/>
  <c r="Q92" i="36"/>
  <c r="AK92" i="36" s="1"/>
  <c r="S16" i="36"/>
  <c r="AM16" i="36" s="1"/>
  <c r="S17" i="36"/>
  <c r="AM17" i="36" s="1"/>
  <c r="T37" i="36"/>
  <c r="AN37" i="36" s="1"/>
  <c r="T38" i="36"/>
  <c r="AN38" i="36" s="1"/>
  <c r="AL7" i="36"/>
  <c r="T50" i="36"/>
  <c r="AN50" i="36" s="1"/>
  <c r="T53" i="36"/>
  <c r="AN53" i="36" s="1"/>
  <c r="S57" i="36"/>
  <c r="AM57" i="36" s="1"/>
  <c r="S58" i="36"/>
  <c r="AM58" i="36" s="1"/>
  <c r="AH9" i="36"/>
  <c r="T79" i="36"/>
  <c r="AN79" i="36" s="1"/>
  <c r="P3" i="36"/>
  <c r="P8" i="36"/>
  <c r="Q14" i="36"/>
  <c r="AK14" i="36" s="1"/>
  <c r="Q15" i="36"/>
  <c r="AK15" i="36" s="1"/>
  <c r="Q16" i="36"/>
  <c r="AK16" i="36" s="1"/>
  <c r="Q17" i="36"/>
  <c r="AK17" i="36" s="1"/>
  <c r="Q18" i="36"/>
  <c r="AK18" i="36" s="1"/>
  <c r="Q19" i="36"/>
  <c r="AK19" i="36" s="1"/>
  <c r="Q20" i="36"/>
  <c r="AI3" i="36"/>
  <c r="T39" i="36"/>
  <c r="AN39" i="36" s="1"/>
  <c r="T40" i="36"/>
  <c r="AN40" i="36" s="1"/>
  <c r="T41" i="36"/>
  <c r="AN41" i="36" s="1"/>
  <c r="T42" i="36"/>
  <c r="AN42" i="36" s="1"/>
  <c r="T43" i="36"/>
  <c r="AN43" i="36" s="1"/>
  <c r="T44" i="36"/>
  <c r="AN44" i="36" s="1"/>
  <c r="T45" i="36"/>
  <c r="AN45" i="36" s="1"/>
  <c r="T46" i="36"/>
  <c r="AN46" i="36" s="1"/>
  <c r="T47" i="36"/>
  <c r="AN47" i="36" s="1"/>
  <c r="T48" i="36"/>
  <c r="AN48" i="36" s="1"/>
  <c r="T49" i="36"/>
  <c r="AN49" i="36" s="1"/>
  <c r="T54" i="36"/>
  <c r="AN54" i="36" s="1"/>
  <c r="T55" i="36"/>
  <c r="U9" i="36" s="1"/>
  <c r="Q57" i="36"/>
  <c r="AK57" i="36" s="1"/>
  <c r="Q58" i="36"/>
  <c r="AK58" i="36" s="1"/>
  <c r="Q59" i="36"/>
  <c r="AK59" i="36" s="1"/>
  <c r="Q60" i="36"/>
  <c r="AK60" i="36" s="1"/>
  <c r="Q61" i="36"/>
  <c r="AK61" i="36" s="1"/>
  <c r="Q62" i="36"/>
  <c r="AK62" i="36" s="1"/>
  <c r="T80" i="36"/>
  <c r="AN80" i="36" s="1"/>
  <c r="T81" i="36"/>
  <c r="AN81" i="36" s="1"/>
  <c r="T82" i="36"/>
  <c r="AN82" i="36" s="1"/>
  <c r="AF5" i="36"/>
  <c r="T83" i="36"/>
  <c r="AN83" i="36" s="1"/>
  <c r="T84" i="36"/>
  <c r="AN84" i="36" s="1"/>
  <c r="T85" i="36"/>
  <c r="AN85" i="36" s="1"/>
  <c r="T86" i="36"/>
  <c r="AN86" i="36" s="1"/>
  <c r="T87" i="36"/>
  <c r="AN87" i="36" s="1"/>
  <c r="T88" i="36"/>
  <c r="AN88" i="36" s="1"/>
  <c r="T89" i="36"/>
  <c r="AN89" i="36" s="1"/>
  <c r="T90" i="36"/>
  <c r="AN90" i="36" s="1"/>
  <c r="T91" i="36"/>
  <c r="AN91" i="36" s="1"/>
  <c r="T92" i="36"/>
  <c r="AN92" i="36" s="1"/>
  <c r="O13" i="36"/>
  <c r="P1" i="36" s="1"/>
  <c r="Q21" i="36"/>
  <c r="AK21" i="36" s="1"/>
  <c r="Q22" i="36"/>
  <c r="AK22" i="36" s="1"/>
  <c r="S23" i="36"/>
  <c r="AM23" i="36" s="1"/>
  <c r="AH6" i="36"/>
  <c r="Q63" i="36"/>
  <c r="AK63" i="36" s="1"/>
  <c r="S53" i="36"/>
  <c r="AM53" i="36" s="1"/>
  <c r="P4" i="36"/>
  <c r="T14" i="36"/>
  <c r="AN14" i="36" s="1"/>
  <c r="T15" i="36"/>
  <c r="AN15" i="36" s="1"/>
  <c r="T16" i="36"/>
  <c r="AN16" i="36" s="1"/>
  <c r="T17" i="36"/>
  <c r="AN17" i="36" s="1"/>
  <c r="T18" i="36"/>
  <c r="AN18" i="36" s="1"/>
  <c r="T19" i="36"/>
  <c r="AN19" i="36" s="1"/>
  <c r="T20" i="36"/>
  <c r="AN20" i="36" s="1"/>
  <c r="Q23" i="36"/>
  <c r="AK23" i="36" s="1"/>
  <c r="Q24" i="36"/>
  <c r="AK24" i="36" s="1"/>
  <c r="Q25" i="36"/>
  <c r="AK25" i="36" s="1"/>
  <c r="Q26" i="36"/>
  <c r="AK26" i="36" s="1"/>
  <c r="S27" i="36"/>
  <c r="AM27" i="36" s="1"/>
  <c r="S28" i="36"/>
  <c r="AM28" i="36" s="1"/>
  <c r="AJ53" i="36"/>
  <c r="T57" i="36"/>
  <c r="AN57" i="36" s="1"/>
  <c r="T58" i="36"/>
  <c r="AN58" i="36" s="1"/>
  <c r="AF13" i="36"/>
  <c r="Q47" i="14" s="1"/>
  <c r="T59" i="36"/>
  <c r="AN59" i="36" s="1"/>
  <c r="T60" i="36"/>
  <c r="AN60" i="36" s="1"/>
  <c r="T61" i="36"/>
  <c r="AN61" i="36" s="1"/>
  <c r="T62" i="36"/>
  <c r="AN62" i="36" s="1"/>
  <c r="Q64" i="36"/>
  <c r="AK64" i="36" s="1"/>
  <c r="Q65" i="36"/>
  <c r="AK65" i="36" s="1"/>
  <c r="Q66" i="36"/>
  <c r="AK66" i="36" s="1"/>
  <c r="Q67" i="36"/>
  <c r="AK67" i="36" s="1"/>
  <c r="S71" i="36"/>
  <c r="AM71" i="36" s="1"/>
  <c r="S72" i="36"/>
  <c r="AM72" i="36" s="1"/>
  <c r="AO4" i="36"/>
  <c r="R6" i="36"/>
  <c r="S24" i="36"/>
  <c r="AM24" i="36" s="1"/>
  <c r="S25" i="36"/>
  <c r="AM25" i="36" s="1"/>
  <c r="S62" i="36"/>
  <c r="AM62" i="36" s="1"/>
  <c r="S73" i="36"/>
  <c r="AM73" i="36" s="1"/>
  <c r="S74" i="36"/>
  <c r="AM74" i="36" s="1"/>
  <c r="S75" i="36"/>
  <c r="AM75" i="36" s="1"/>
  <c r="S76" i="36"/>
  <c r="AM76" i="36" s="1"/>
  <c r="S89" i="36"/>
  <c r="AM89" i="36" s="1"/>
  <c r="S90" i="36"/>
  <c r="AM90" i="36" s="1"/>
  <c r="S91" i="36"/>
  <c r="AM91" i="36" s="1"/>
  <c r="S92" i="36"/>
  <c r="AM92" i="36" s="1"/>
  <c r="S2" i="36"/>
  <c r="S63" i="36"/>
  <c r="AM63" i="36" s="1"/>
  <c r="S14" i="36"/>
  <c r="S29" i="36"/>
  <c r="AM29" i="36" s="1"/>
  <c r="S64" i="36"/>
  <c r="AM64" i="36" s="1"/>
  <c r="S65" i="36"/>
  <c r="AM65" i="36" s="1"/>
  <c r="S66" i="36"/>
  <c r="AM66" i="36" s="1"/>
  <c r="S67" i="36"/>
  <c r="AM67" i="36" s="1"/>
  <c r="V5" i="36"/>
  <c r="V3" i="36"/>
  <c r="AL8" i="36"/>
  <c r="S30" i="36"/>
  <c r="AM30" i="36" s="1"/>
  <c r="S68" i="36"/>
  <c r="AM68" i="36" s="1"/>
  <c r="S80" i="36"/>
  <c r="AM80" i="36" s="1"/>
  <c r="S6" i="36"/>
  <c r="R13" i="36"/>
  <c r="S1" i="36" s="1"/>
  <c r="S20" i="36"/>
  <c r="AM20" i="36" s="1"/>
  <c r="AO9" i="36"/>
  <c r="S31" i="36"/>
  <c r="AM31" i="36" s="1"/>
  <c r="S69" i="36"/>
  <c r="AM69" i="36" s="1"/>
  <c r="S81" i="36"/>
  <c r="AM81" i="36" s="1"/>
  <c r="S82" i="36"/>
  <c r="AM82" i="36" s="1"/>
  <c r="S83" i="36"/>
  <c r="AM83" i="36" s="1"/>
  <c r="AO2" i="36"/>
  <c r="AL4" i="36"/>
  <c r="S21" i="36"/>
  <c r="AM21" i="36" s="1"/>
  <c r="AO23" i="36"/>
  <c r="AO3" i="36" s="1"/>
  <c r="AO8" i="36"/>
  <c r="S32" i="36"/>
  <c r="AM32" i="36" s="1"/>
  <c r="S33" i="36"/>
  <c r="AM33" i="36" s="1"/>
  <c r="AM6" i="36" s="1"/>
  <c r="S34" i="36"/>
  <c r="AM34" i="36" s="1"/>
  <c r="V7" i="36"/>
  <c r="S56" i="36"/>
  <c r="AM56" i="36" s="1"/>
  <c r="S70" i="36"/>
  <c r="AM70" i="36" s="1"/>
  <c r="S85" i="36"/>
  <c r="AM85" i="36" s="1"/>
  <c r="S86" i="36"/>
  <c r="AM86" i="36" s="1"/>
  <c r="AM14" i="36"/>
  <c r="AI2" i="36"/>
  <c r="AO16" i="36"/>
  <c r="AO5" i="36" s="1"/>
  <c r="AL9" i="36"/>
  <c r="AK50" i="36"/>
  <c r="V4" i="36"/>
  <c r="AI5" i="36"/>
  <c r="AG8" i="36"/>
  <c r="AG10" i="36" s="1"/>
  <c r="V9" i="36"/>
  <c r="Z10" i="36"/>
  <c r="AL2" i="36"/>
  <c r="AG13" i="36"/>
  <c r="R47" i="14" s="1"/>
  <c r="U13" i="36"/>
  <c r="V1" i="36" s="1"/>
  <c r="AL5" i="36"/>
  <c r="L2" i="36"/>
  <c r="AF2" i="36"/>
  <c r="L6" i="36"/>
  <c r="T6" i="36"/>
  <c r="B10" i="36"/>
  <c r="AH13" i="36"/>
  <c r="S47" i="14" s="1"/>
  <c r="C2" i="36"/>
  <c r="M2" i="36"/>
  <c r="K3" i="36"/>
  <c r="S3" i="36"/>
  <c r="I4" i="36"/>
  <c r="Q4" i="36"/>
  <c r="O5" i="36"/>
  <c r="C6" i="36"/>
  <c r="M6" i="36"/>
  <c r="K7" i="36"/>
  <c r="S7" i="36"/>
  <c r="I8" i="36"/>
  <c r="Q8" i="36"/>
  <c r="O9" i="36"/>
  <c r="AI50" i="36"/>
  <c r="AI6" i="36" s="1"/>
  <c r="AJ51" i="36"/>
  <c r="F2" i="36"/>
  <c r="N2" i="36"/>
  <c r="V2" i="36"/>
  <c r="L3" i="36"/>
  <c r="P5" i="36"/>
  <c r="F6" i="36"/>
  <c r="N6" i="36"/>
  <c r="V6" i="36"/>
  <c r="L7" i="36"/>
  <c r="P9" i="36"/>
  <c r="AA9" i="36"/>
  <c r="AJ14" i="36"/>
  <c r="AJ15" i="36"/>
  <c r="AJ16" i="36"/>
  <c r="AJ17" i="36"/>
  <c r="AJ18" i="36"/>
  <c r="AJ19" i="36"/>
  <c r="AJ20" i="36"/>
  <c r="AJ21" i="36"/>
  <c r="AJ22" i="36"/>
  <c r="AJ23" i="36"/>
  <c r="AJ24" i="36"/>
  <c r="AJ25" i="36"/>
  <c r="AJ26" i="36"/>
  <c r="AJ27" i="36"/>
  <c r="AJ28" i="36"/>
  <c r="AJ29" i="36"/>
  <c r="AJ30" i="36"/>
  <c r="AJ31" i="36"/>
  <c r="AJ32" i="36"/>
  <c r="AJ33" i="36"/>
  <c r="AJ34" i="36"/>
  <c r="AJ35" i="36"/>
  <c r="AJ36" i="36"/>
  <c r="AJ37" i="36"/>
  <c r="AJ38" i="36"/>
  <c r="AJ39" i="36"/>
  <c r="AJ40" i="36"/>
  <c r="AJ41" i="36"/>
  <c r="AJ42" i="36"/>
  <c r="AJ43" i="36"/>
  <c r="AJ44" i="36"/>
  <c r="AJ45" i="36"/>
  <c r="AJ46" i="36"/>
  <c r="AJ47" i="36"/>
  <c r="AJ48" i="36"/>
  <c r="AJ49" i="36"/>
  <c r="AJ50" i="36"/>
  <c r="AO41" i="36"/>
  <c r="AO7" i="36" s="1"/>
  <c r="O2" i="36"/>
  <c r="C3" i="36"/>
  <c r="M3" i="36"/>
  <c r="K4" i="36"/>
  <c r="S4" i="36"/>
  <c r="I5" i="36"/>
  <c r="Q5" i="36"/>
  <c r="O6" i="36"/>
  <c r="C7" i="36"/>
  <c r="M7" i="36"/>
  <c r="K8" i="36"/>
  <c r="S8" i="36"/>
  <c r="I9" i="36"/>
  <c r="Q9" i="36"/>
  <c r="P13" i="36"/>
  <c r="Q1" i="36" s="1"/>
  <c r="Q51" i="36"/>
  <c r="H2" i="36"/>
  <c r="P2" i="36"/>
  <c r="L4" i="36"/>
  <c r="H6" i="36"/>
  <c r="P6" i="36"/>
  <c r="L8" i="36"/>
  <c r="AL14" i="36"/>
  <c r="AL13" i="36" s="1"/>
  <c r="I2" i="36"/>
  <c r="Q2" i="36"/>
  <c r="O3" i="36"/>
  <c r="C4" i="36"/>
  <c r="M4" i="36"/>
  <c r="K5" i="36"/>
  <c r="S5" i="36"/>
  <c r="I6" i="36"/>
  <c r="Q6" i="36"/>
  <c r="O7" i="36"/>
  <c r="C8" i="36"/>
  <c r="M8" i="36"/>
  <c r="K9" i="36"/>
  <c r="S9" i="36"/>
  <c r="AJ52" i="36"/>
  <c r="S54" i="36"/>
  <c r="AM54" i="36" s="1"/>
  <c r="H3" i="36"/>
  <c r="F4" i="36"/>
  <c r="N4" i="36"/>
  <c r="L5" i="36"/>
  <c r="H7" i="36"/>
  <c r="F8" i="36"/>
  <c r="N8" i="36"/>
  <c r="L9" i="36"/>
  <c r="AJ56" i="36"/>
  <c r="AJ57" i="36"/>
  <c r="AJ58" i="36"/>
  <c r="AJ59" i="36"/>
  <c r="AJ60" i="36"/>
  <c r="AJ61" i="36"/>
  <c r="AJ62" i="36"/>
  <c r="AJ63" i="36"/>
  <c r="AJ64" i="36"/>
  <c r="AJ65" i="36"/>
  <c r="AJ66" i="36"/>
  <c r="AJ67" i="36"/>
  <c r="AJ68" i="36"/>
  <c r="AJ69" i="36"/>
  <c r="AJ70" i="36"/>
  <c r="AJ71" i="36"/>
  <c r="AJ72" i="36"/>
  <c r="AJ73" i="36"/>
  <c r="AJ74" i="36"/>
  <c r="AJ75" i="36"/>
  <c r="AJ76" i="36"/>
  <c r="AJ77" i="36"/>
  <c r="AJ78" i="36"/>
  <c r="AJ79" i="36"/>
  <c r="AJ80" i="36"/>
  <c r="AJ81" i="36"/>
  <c r="AJ82" i="36"/>
  <c r="AJ83" i="36"/>
  <c r="AJ84" i="36"/>
  <c r="AJ85" i="36"/>
  <c r="AJ86" i="36"/>
  <c r="AJ87" i="36"/>
  <c r="AJ88" i="36"/>
  <c r="AJ89" i="36"/>
  <c r="AJ90" i="36"/>
  <c r="AJ91" i="36"/>
  <c r="AJ92" i="36"/>
  <c r="I4" i="35"/>
  <c r="I2" i="35"/>
  <c r="I8" i="35"/>
  <c r="Z8" i="35"/>
  <c r="Z5" i="35"/>
  <c r="AH7" i="35"/>
  <c r="AG7" i="35"/>
  <c r="G8" i="35"/>
  <c r="H8" i="35" s="1"/>
  <c r="Z13" i="35"/>
  <c r="K48" i="14" s="1"/>
  <c r="G3" i="35"/>
  <c r="H3" i="35" s="1"/>
  <c r="G2" i="35"/>
  <c r="G4" i="35"/>
  <c r="H4" i="35" s="1"/>
  <c r="AH4" i="35"/>
  <c r="AA9" i="35"/>
  <c r="AB10" i="35"/>
  <c r="AD13" i="35"/>
  <c r="O48" i="14" s="1"/>
  <c r="AG4" i="35"/>
  <c r="AE7" i="35"/>
  <c r="AF5" i="35"/>
  <c r="AG3" i="35"/>
  <c r="AA8" i="35"/>
  <c r="AG8" i="35"/>
  <c r="AF7" i="35"/>
  <c r="AG5" i="35"/>
  <c r="AF8" i="35"/>
  <c r="AA13" i="35"/>
  <c r="L48" i="14" s="1"/>
  <c r="AF13" i="35"/>
  <c r="Q48" i="14" s="1"/>
  <c r="AE13" i="35"/>
  <c r="P48" i="14" s="1"/>
  <c r="AE2" i="35"/>
  <c r="AE8" i="35"/>
  <c r="AA5" i="35"/>
  <c r="AE3" i="35"/>
  <c r="AH3" i="35"/>
  <c r="AF2" i="35"/>
  <c r="AD8" i="35"/>
  <c r="AD10" i="35" s="1"/>
  <c r="Q32" i="35"/>
  <c r="AK32" i="35" s="1"/>
  <c r="Q53" i="35"/>
  <c r="AK53" i="35" s="1"/>
  <c r="S64" i="35"/>
  <c r="AM64" i="35" s="1"/>
  <c r="AH5" i="35"/>
  <c r="V4" i="35"/>
  <c r="S5" i="35"/>
  <c r="O13" i="35"/>
  <c r="P1" i="35" s="1"/>
  <c r="Q14" i="35"/>
  <c r="AK14" i="35" s="1"/>
  <c r="Q15" i="35"/>
  <c r="AK15" i="35" s="1"/>
  <c r="AI9" i="35"/>
  <c r="T31" i="35"/>
  <c r="AN31" i="35" s="1"/>
  <c r="Q33" i="35"/>
  <c r="AK33" i="35" s="1"/>
  <c r="T50" i="35"/>
  <c r="AN50" i="35" s="1"/>
  <c r="T52" i="35"/>
  <c r="AN52" i="35" s="1"/>
  <c r="Q54" i="35"/>
  <c r="AK54" i="35" s="1"/>
  <c r="Q64" i="35"/>
  <c r="AK64" i="35" s="1"/>
  <c r="Q65" i="35"/>
  <c r="AK65" i="35" s="1"/>
  <c r="P6" i="35"/>
  <c r="AF9" i="35"/>
  <c r="Q16" i="35"/>
  <c r="AK16" i="35" s="1"/>
  <c r="Q17" i="35"/>
  <c r="AK17" i="35" s="1"/>
  <c r="T32" i="35"/>
  <c r="AN32" i="35" s="1"/>
  <c r="Q34" i="35"/>
  <c r="AK34" i="35" s="1"/>
  <c r="Q35" i="35"/>
  <c r="AK35" i="35" s="1"/>
  <c r="Q36" i="35"/>
  <c r="AK36" i="35" s="1"/>
  <c r="Q37" i="35"/>
  <c r="AK37" i="35" s="1"/>
  <c r="Q38" i="35"/>
  <c r="AK38" i="35" s="1"/>
  <c r="AK8" i="35" s="1"/>
  <c r="S39" i="35"/>
  <c r="AM39" i="35" s="1"/>
  <c r="T49" i="35"/>
  <c r="AN49" i="35" s="1"/>
  <c r="T53" i="35"/>
  <c r="AN53" i="35" s="1"/>
  <c r="Q55" i="35"/>
  <c r="AK55" i="35" s="1"/>
  <c r="Q60" i="35"/>
  <c r="AK60" i="35" s="1"/>
  <c r="Q61" i="35"/>
  <c r="AK61" i="35" s="1"/>
  <c r="Q63" i="35"/>
  <c r="AK63" i="35" s="1"/>
  <c r="Q66" i="35"/>
  <c r="AK66" i="35" s="1"/>
  <c r="AK7" i="35" s="1"/>
  <c r="Q67" i="35"/>
  <c r="AK67" i="35" s="1"/>
  <c r="T14" i="35"/>
  <c r="AN14" i="35" s="1"/>
  <c r="T15" i="35"/>
  <c r="AN15" i="35" s="1"/>
  <c r="Q18" i="35"/>
  <c r="AK18" i="35" s="1"/>
  <c r="Q19" i="35"/>
  <c r="AK19" i="35" s="1"/>
  <c r="Q20" i="35"/>
  <c r="AK20" i="35" s="1"/>
  <c r="Q21" i="35"/>
  <c r="AK21" i="35" s="1"/>
  <c r="Q22" i="35"/>
  <c r="AK22" i="35" s="1"/>
  <c r="Q23" i="35"/>
  <c r="AK23" i="35" s="1"/>
  <c r="T33" i="35"/>
  <c r="Q39" i="35"/>
  <c r="AK39" i="35" s="1"/>
  <c r="T48" i="35"/>
  <c r="AN48" i="35" s="1"/>
  <c r="T54" i="35"/>
  <c r="AN54" i="35" s="1"/>
  <c r="S57" i="35"/>
  <c r="AM57" i="35" s="1"/>
  <c r="T65" i="35"/>
  <c r="AN65" i="35" s="1"/>
  <c r="Q68" i="35"/>
  <c r="AK68" i="35" s="1"/>
  <c r="Q69" i="35"/>
  <c r="AK69" i="35" s="1"/>
  <c r="Q70" i="35"/>
  <c r="AK70" i="35" s="1"/>
  <c r="P9" i="35"/>
  <c r="T17" i="35"/>
  <c r="AN17" i="35" s="1"/>
  <c r="T34" i="35"/>
  <c r="AN34" i="35" s="1"/>
  <c r="T35" i="35"/>
  <c r="AN35" i="35" s="1"/>
  <c r="T36" i="35"/>
  <c r="AN36" i="35" s="1"/>
  <c r="T37" i="35"/>
  <c r="AN37" i="35" s="1"/>
  <c r="T38" i="35"/>
  <c r="AN38" i="35" s="1"/>
  <c r="AN8" i="35" s="1"/>
  <c r="T55" i="35"/>
  <c r="AN55" i="35" s="1"/>
  <c r="T60" i="35"/>
  <c r="AN60" i="35" s="1"/>
  <c r="T61" i="35"/>
  <c r="AN61" i="35" s="1"/>
  <c r="AG9" i="35"/>
  <c r="T66" i="35"/>
  <c r="AN66" i="35" s="1"/>
  <c r="T67" i="35"/>
  <c r="AN67" i="35" s="1"/>
  <c r="Q71" i="35"/>
  <c r="AK71" i="35" s="1"/>
  <c r="Q72" i="35"/>
  <c r="AK72" i="35" s="1"/>
  <c r="AJ82" i="35"/>
  <c r="S86" i="35"/>
  <c r="AM86" i="35" s="1"/>
  <c r="Q87" i="35"/>
  <c r="AK87" i="35" s="1"/>
  <c r="Q88" i="35"/>
  <c r="AK88" i="35" s="1"/>
  <c r="T18" i="35"/>
  <c r="AN18" i="35" s="1"/>
  <c r="T19" i="35"/>
  <c r="AN19" i="35" s="1"/>
  <c r="T20" i="35"/>
  <c r="AN20" i="35" s="1"/>
  <c r="T21" i="35"/>
  <c r="AN21" i="35" s="1"/>
  <c r="T22" i="35"/>
  <c r="AN22" i="35" s="1"/>
  <c r="T23" i="35"/>
  <c r="AN23" i="35" s="1"/>
  <c r="T46" i="35"/>
  <c r="AN46" i="35" s="1"/>
  <c r="T68" i="35"/>
  <c r="AN68" i="35" s="1"/>
  <c r="T69" i="35"/>
  <c r="AN69" i="35" s="1"/>
  <c r="T70" i="35"/>
  <c r="AN70" i="35" s="1"/>
  <c r="Q73" i="35"/>
  <c r="AK73" i="35" s="1"/>
  <c r="S85" i="35"/>
  <c r="AM85" i="35" s="1"/>
  <c r="Q86" i="35"/>
  <c r="AK86" i="35" s="1"/>
  <c r="S31" i="35"/>
  <c r="AM31" i="35" s="1"/>
  <c r="AH9" i="35"/>
  <c r="S59" i="35"/>
  <c r="AM59" i="35" s="1"/>
  <c r="S75" i="35"/>
  <c r="AM75" i="35" s="1"/>
  <c r="S76" i="35"/>
  <c r="AM76" i="35" s="1"/>
  <c r="S84" i="35"/>
  <c r="AM84" i="35" s="1"/>
  <c r="T87" i="35"/>
  <c r="AN87" i="35" s="1"/>
  <c r="R8" i="35"/>
  <c r="S77" i="35"/>
  <c r="AM77" i="35" s="1"/>
  <c r="Q2" i="35"/>
  <c r="S6" i="35"/>
  <c r="U8" i="35"/>
  <c r="AO2" i="35"/>
  <c r="S25" i="35"/>
  <c r="AM25" i="35" s="1"/>
  <c r="AO5" i="35"/>
  <c r="S41" i="35"/>
  <c r="AM41" i="35" s="1"/>
  <c r="S61" i="35"/>
  <c r="AM61" i="35" s="1"/>
  <c r="AJ65" i="35"/>
  <c r="S78" i="35"/>
  <c r="AM78" i="35" s="1"/>
  <c r="S90" i="35"/>
  <c r="AM90" i="35" s="1"/>
  <c r="V8" i="35"/>
  <c r="AO3" i="35"/>
  <c r="AL5" i="35"/>
  <c r="S19" i="35"/>
  <c r="AM19" i="35" s="1"/>
  <c r="S27" i="35"/>
  <c r="AM27" i="35" s="1"/>
  <c r="S35" i="35"/>
  <c r="AM35" i="35" s="1"/>
  <c r="S43" i="35"/>
  <c r="AM43" i="35" s="1"/>
  <c r="AO8" i="35"/>
  <c r="V3" i="35"/>
  <c r="AL2" i="35"/>
  <c r="AL6" i="35"/>
  <c r="AL7" i="35"/>
  <c r="AO4" i="35"/>
  <c r="S29" i="35"/>
  <c r="AM29" i="35" s="1"/>
  <c r="AO6" i="35"/>
  <c r="S37" i="35"/>
  <c r="AM37" i="35" s="1"/>
  <c r="AO7" i="35"/>
  <c r="AL4" i="35"/>
  <c r="S53" i="35"/>
  <c r="AM53" i="35" s="1"/>
  <c r="S67" i="35"/>
  <c r="AM67" i="35" s="1"/>
  <c r="S73" i="35"/>
  <c r="AM73" i="35" s="1"/>
  <c r="U4" i="35"/>
  <c r="V7" i="35"/>
  <c r="AL9" i="35"/>
  <c r="AL3" i="35"/>
  <c r="S74" i="35"/>
  <c r="AM74" i="35" s="1"/>
  <c r="AO94" i="35"/>
  <c r="AG94" i="35"/>
  <c r="AF94" i="35"/>
  <c r="AE94" i="35"/>
  <c r="AD94" i="35"/>
  <c r="AB94" i="35"/>
  <c r="AA94" i="35"/>
  <c r="C10" i="35"/>
  <c r="AH94" i="35"/>
  <c r="Z94" i="35"/>
  <c r="I10" i="35"/>
  <c r="C8" i="35"/>
  <c r="C4" i="35"/>
  <c r="F10" i="35"/>
  <c r="C6" i="35"/>
  <c r="C2" i="35"/>
  <c r="AL8" i="35"/>
  <c r="S2" i="35"/>
  <c r="I3" i="35"/>
  <c r="Q3" i="35"/>
  <c r="C5" i="35"/>
  <c r="M5" i="35"/>
  <c r="I7" i="35"/>
  <c r="Q7" i="35"/>
  <c r="R13" i="35"/>
  <c r="S1" i="35" s="1"/>
  <c r="S15" i="35"/>
  <c r="AM15" i="35" s="1"/>
  <c r="AJ51" i="35"/>
  <c r="S69" i="35"/>
  <c r="AM69" i="35" s="1"/>
  <c r="AJ69" i="35"/>
  <c r="L2" i="35"/>
  <c r="P4" i="35"/>
  <c r="F5" i="35"/>
  <c r="N5" i="35"/>
  <c r="V5" i="35"/>
  <c r="L6" i="35"/>
  <c r="R7" i="35"/>
  <c r="P8" i="35"/>
  <c r="AJ17" i="35"/>
  <c r="S20" i="35"/>
  <c r="AM20" i="35" s="1"/>
  <c r="AJ21" i="35"/>
  <c r="S24" i="35"/>
  <c r="AM24" i="35" s="1"/>
  <c r="AJ25" i="35"/>
  <c r="S28" i="35"/>
  <c r="AM28" i="35" s="1"/>
  <c r="AJ29" i="35"/>
  <c r="S32" i="35"/>
  <c r="AM32" i="35" s="1"/>
  <c r="AJ33" i="35"/>
  <c r="S36" i="35"/>
  <c r="AM36" i="35" s="1"/>
  <c r="AJ37" i="35"/>
  <c r="S40" i="35"/>
  <c r="AM40" i="35" s="1"/>
  <c r="AJ41" i="35"/>
  <c r="S80" i="35"/>
  <c r="AM80" i="35" s="1"/>
  <c r="AJ80" i="35"/>
  <c r="K3" i="35"/>
  <c r="S3" i="35"/>
  <c r="Q4" i="35"/>
  <c r="O5" i="35"/>
  <c r="K7" i="35"/>
  <c r="S7" i="35"/>
  <c r="Q8" i="35"/>
  <c r="AO13" i="35"/>
  <c r="Z48" i="14" s="1"/>
  <c r="S16" i="35"/>
  <c r="AM16" i="35" s="1"/>
  <c r="AH13" i="35"/>
  <c r="S48" i="14" s="1"/>
  <c r="L3" i="35"/>
  <c r="H5" i="35"/>
  <c r="P5" i="35"/>
  <c r="L7" i="35"/>
  <c r="AJ63" i="35"/>
  <c r="Z10" i="35"/>
  <c r="C3" i="35"/>
  <c r="M3" i="35"/>
  <c r="I5" i="35"/>
  <c r="Q5" i="35"/>
  <c r="C7" i="35"/>
  <c r="M7" i="35"/>
  <c r="U7" i="35"/>
  <c r="S8" i="35"/>
  <c r="V9" i="35"/>
  <c r="AJ50" i="35"/>
  <c r="H2" i="35"/>
  <c r="P2" i="35"/>
  <c r="AA2" i="35"/>
  <c r="F3" i="35"/>
  <c r="N3" i="35"/>
  <c r="L4" i="35"/>
  <c r="F7" i="35"/>
  <c r="N7" i="35"/>
  <c r="L8" i="35"/>
  <c r="AL14" i="35"/>
  <c r="AL13" i="35" s="1"/>
  <c r="S18" i="35"/>
  <c r="AM18" i="35" s="1"/>
  <c r="AJ19" i="35"/>
  <c r="AO9" i="35"/>
  <c r="S22" i="35"/>
  <c r="AM22" i="35" s="1"/>
  <c r="AJ23" i="35"/>
  <c r="S26" i="35"/>
  <c r="AM26" i="35" s="1"/>
  <c r="AJ27" i="35"/>
  <c r="S30" i="35"/>
  <c r="AM30" i="35" s="1"/>
  <c r="AJ31" i="35"/>
  <c r="S34" i="35"/>
  <c r="AM34" i="35" s="1"/>
  <c r="AJ35" i="35"/>
  <c r="S38" i="35"/>
  <c r="AM38" i="35" s="1"/>
  <c r="AJ39" i="35"/>
  <c r="S42" i="35"/>
  <c r="AM42" i="35" s="1"/>
  <c r="AJ43" i="35"/>
  <c r="L5" i="35"/>
  <c r="K5" i="35"/>
  <c r="Q6" i="35"/>
  <c r="S14" i="35"/>
  <c r="P13" i="35"/>
  <c r="Q1" i="35" s="1"/>
  <c r="U13" i="35"/>
  <c r="V1" i="35" s="1"/>
  <c r="AG13" i="35"/>
  <c r="R48" i="14" s="1"/>
  <c r="I9" i="35"/>
  <c r="Q9" i="35"/>
  <c r="Q44" i="35"/>
  <c r="S44" i="35" s="1"/>
  <c r="AM44" i="35" s="1"/>
  <c r="Q45" i="35"/>
  <c r="AK45" i="35" s="1"/>
  <c r="Q46" i="35"/>
  <c r="Q47" i="35"/>
  <c r="S47" i="35" s="1"/>
  <c r="Q48" i="35"/>
  <c r="Q49" i="35"/>
  <c r="AK49" i="35" s="1"/>
  <c r="Q50" i="35"/>
  <c r="S50" i="35" s="1"/>
  <c r="Q51" i="35"/>
  <c r="AK51" i="35" s="1"/>
  <c r="AJ53" i="35"/>
  <c r="AJ55" i="35"/>
  <c r="AJ57" i="35"/>
  <c r="AJ59" i="35"/>
  <c r="AJ61" i="35"/>
  <c r="AJ70" i="35"/>
  <c r="S72" i="35"/>
  <c r="AM72" i="35" s="1"/>
  <c r="AJ73" i="35"/>
  <c r="AJ77" i="35"/>
  <c r="K9" i="35"/>
  <c r="S9" i="35"/>
  <c r="L9" i="35"/>
  <c r="T16" i="35"/>
  <c r="AJ79" i="35"/>
  <c r="C9" i="35"/>
  <c r="M9" i="35"/>
  <c r="AJ66" i="35"/>
  <c r="S68" i="35"/>
  <c r="AM68" i="35" s="1"/>
  <c r="AJ75" i="35"/>
  <c r="S52" i="35"/>
  <c r="AM52" i="35" s="1"/>
  <c r="S62" i="35"/>
  <c r="AM62" i="35" s="1"/>
  <c r="S71" i="35"/>
  <c r="AM71" i="35" s="1"/>
  <c r="S54" i="35"/>
  <c r="AM54" i="35" s="1"/>
  <c r="S56" i="35"/>
  <c r="AM56" i="35" s="1"/>
  <c r="S58" i="35"/>
  <c r="AM58" i="35" s="1"/>
  <c r="S60" i="35"/>
  <c r="AM60" i="35" s="1"/>
  <c r="AJ64" i="35"/>
  <c r="AJ72" i="35"/>
  <c r="AJ76" i="35"/>
  <c r="AJ81" i="35"/>
  <c r="AI62" i="35"/>
  <c r="AI63" i="35"/>
  <c r="AI64" i="35"/>
  <c r="AI4" i="35" s="1"/>
  <c r="AI79" i="35"/>
  <c r="AI81" i="35"/>
  <c r="AI82" i="35"/>
  <c r="AI83" i="35"/>
  <c r="AI84" i="35"/>
  <c r="AI85" i="35"/>
  <c r="AI86" i="35"/>
  <c r="AI88" i="35"/>
  <c r="AI89" i="35"/>
  <c r="AI92" i="35"/>
  <c r="AJ83" i="35"/>
  <c r="AJ84" i="35"/>
  <c r="AJ85" i="35"/>
  <c r="AJ86" i="35"/>
  <c r="AJ87" i="35"/>
  <c r="AJ88" i="35"/>
  <c r="AJ89" i="35"/>
  <c r="AJ90" i="35"/>
  <c r="AJ91" i="35"/>
  <c r="AJ92" i="35"/>
  <c r="AH2" i="34"/>
  <c r="AA5" i="34"/>
  <c r="Z4" i="34"/>
  <c r="AA7" i="34"/>
  <c r="AD2" i="34"/>
  <c r="AG4" i="34"/>
  <c r="Z3" i="34"/>
  <c r="AA2" i="34"/>
  <c r="AD9" i="34"/>
  <c r="AF4" i="34"/>
  <c r="AH9" i="34"/>
  <c r="AB3" i="34"/>
  <c r="AA8" i="34"/>
  <c r="AL5" i="34"/>
  <c r="AF2" i="34"/>
  <c r="AB8" i="34"/>
  <c r="AD8" i="34"/>
  <c r="AE8" i="34"/>
  <c r="Z8" i="34"/>
  <c r="AB7" i="34"/>
  <c r="AG7" i="34"/>
  <c r="AE9" i="34"/>
  <c r="AA4" i="34"/>
  <c r="AG5" i="34"/>
  <c r="AE3" i="34"/>
  <c r="AH8" i="34"/>
  <c r="AF13" i="34"/>
  <c r="Q49" i="14" s="1"/>
  <c r="I2" i="34"/>
  <c r="AB2" i="34"/>
  <c r="AF3" i="34"/>
  <c r="AE2" i="34"/>
  <c r="Z9" i="34"/>
  <c r="AL6" i="34"/>
  <c r="Z5" i="34"/>
  <c r="AB5" i="34"/>
  <c r="AB4" i="34"/>
  <c r="AE5" i="34"/>
  <c r="S76" i="34"/>
  <c r="AM76" i="34" s="1"/>
  <c r="Q52" i="34"/>
  <c r="AK52" i="34" s="1"/>
  <c r="Q65" i="34"/>
  <c r="Q34" i="34"/>
  <c r="AK34" i="34" s="1"/>
  <c r="Q54" i="34"/>
  <c r="AK54" i="34" s="1"/>
  <c r="Q55" i="34"/>
  <c r="AK55" i="34" s="1"/>
  <c r="Q56" i="34"/>
  <c r="AK56" i="34" s="1"/>
  <c r="Q60" i="34"/>
  <c r="AK60" i="34" s="1"/>
  <c r="Q68" i="34"/>
  <c r="AK68" i="34" s="1"/>
  <c r="Q73" i="34"/>
  <c r="AK73" i="34" s="1"/>
  <c r="Q74" i="34"/>
  <c r="S74" i="34" s="1"/>
  <c r="AM74" i="34" s="1"/>
  <c r="Q85" i="34"/>
  <c r="U13" i="34"/>
  <c r="V1" i="34" s="1"/>
  <c r="Q27" i="34"/>
  <c r="AK27" i="34" s="1"/>
  <c r="Q64" i="34"/>
  <c r="AK64" i="34" s="1"/>
  <c r="P2" i="34"/>
  <c r="Q25" i="34"/>
  <c r="AK25" i="34" s="1"/>
  <c r="AG8" i="34"/>
  <c r="AO7" i="34"/>
  <c r="T52" i="34"/>
  <c r="AN52" i="34" s="1"/>
  <c r="Q53" i="34"/>
  <c r="AK53" i="34" s="1"/>
  <c r="Q57" i="34"/>
  <c r="AK57" i="34" s="1"/>
  <c r="Q58" i="34"/>
  <c r="AK58" i="34" s="1"/>
  <c r="Q59" i="34"/>
  <c r="AK59" i="34" s="1"/>
  <c r="T64" i="34"/>
  <c r="AN64" i="34" s="1"/>
  <c r="T65" i="34"/>
  <c r="AN65" i="34" s="1"/>
  <c r="T66" i="34"/>
  <c r="AN66" i="34" s="1"/>
  <c r="T67" i="34"/>
  <c r="AN67" i="34" s="1"/>
  <c r="Q69" i="34"/>
  <c r="AK69" i="34" s="1"/>
  <c r="Q72" i="34"/>
  <c r="AK72" i="34" s="1"/>
  <c r="Q84" i="34"/>
  <c r="Q92" i="34"/>
  <c r="AK92" i="34" s="1"/>
  <c r="Q36" i="34"/>
  <c r="AK36" i="34" s="1"/>
  <c r="Q61" i="34"/>
  <c r="AK61" i="34" s="1"/>
  <c r="Q66" i="34"/>
  <c r="Q75" i="34"/>
  <c r="S75" i="34" s="1"/>
  <c r="AM75" i="34" s="1"/>
  <c r="Q86" i="34"/>
  <c r="S8" i="34"/>
  <c r="Q18" i="34"/>
  <c r="AK18" i="34" s="1"/>
  <c r="AI28" i="34"/>
  <c r="Q32" i="34"/>
  <c r="AK32" i="34" s="1"/>
  <c r="T54" i="34"/>
  <c r="AN54" i="34" s="1"/>
  <c r="T55" i="34"/>
  <c r="AN55" i="34" s="1"/>
  <c r="T56" i="34"/>
  <c r="AN56" i="34" s="1"/>
  <c r="T68" i="34"/>
  <c r="AN68" i="34" s="1"/>
  <c r="Q70" i="34"/>
  <c r="S70" i="34" s="1"/>
  <c r="AM70" i="34" s="1"/>
  <c r="Q71" i="34"/>
  <c r="AK71" i="34" s="1"/>
  <c r="T73" i="34"/>
  <c r="AN73" i="34" s="1"/>
  <c r="Q83" i="34"/>
  <c r="S83" i="34" s="1"/>
  <c r="AM83" i="34" s="1"/>
  <c r="Q91" i="34"/>
  <c r="V3" i="34"/>
  <c r="Q67" i="34"/>
  <c r="AK67" i="34" s="1"/>
  <c r="Q2" i="34"/>
  <c r="Q17" i="34"/>
  <c r="AK17" i="34" s="1"/>
  <c r="Q23" i="34"/>
  <c r="AK23" i="34" s="1"/>
  <c r="AI26" i="34"/>
  <c r="AI36" i="34"/>
  <c r="T57" i="34"/>
  <c r="AN57" i="34" s="1"/>
  <c r="T58" i="34"/>
  <c r="AN58" i="34" s="1"/>
  <c r="T69" i="34"/>
  <c r="AN69" i="34" s="1"/>
  <c r="Q82" i="34"/>
  <c r="P4" i="34"/>
  <c r="P5" i="34"/>
  <c r="V7" i="34"/>
  <c r="P9" i="34"/>
  <c r="O13" i="34"/>
  <c r="P1" i="34" s="1"/>
  <c r="AF9" i="34"/>
  <c r="AL3" i="34"/>
  <c r="AI34" i="34"/>
  <c r="T70" i="34"/>
  <c r="AN70" i="34" s="1"/>
  <c r="AH13" i="34"/>
  <c r="S49" i="14" s="1"/>
  <c r="AG13" i="34"/>
  <c r="R49" i="14" s="1"/>
  <c r="AL9" i="34"/>
  <c r="AF5" i="34"/>
  <c r="AF10" i="34" s="1"/>
  <c r="AB13" i="34"/>
  <c r="M49" i="14" s="1"/>
  <c r="Z13" i="34"/>
  <c r="K49" i="14" s="1"/>
  <c r="Z6" i="34"/>
  <c r="AA13" i="34"/>
  <c r="L49" i="14" s="1"/>
  <c r="I5" i="34"/>
  <c r="G5" i="34"/>
  <c r="H5" i="34" s="1"/>
  <c r="AE13" i="34"/>
  <c r="P49" i="14" s="1"/>
  <c r="AA9" i="34"/>
  <c r="AA10" i="34" s="1"/>
  <c r="G4" i="34"/>
  <c r="H4" i="34" s="1"/>
  <c r="AH5" i="34"/>
  <c r="AD4" i="34"/>
  <c r="AE4" i="34"/>
  <c r="AO9" i="34"/>
  <c r="Z2" i="34"/>
  <c r="AL4" i="34"/>
  <c r="AL13" i="34"/>
  <c r="AL2" i="34"/>
  <c r="S5" i="34"/>
  <c r="S14" i="34"/>
  <c r="S15" i="34"/>
  <c r="AM15" i="34" s="1"/>
  <c r="S16" i="34"/>
  <c r="AM16" i="34" s="1"/>
  <c r="S18" i="34"/>
  <c r="AM18" i="34" s="1"/>
  <c r="AL8" i="34"/>
  <c r="S77" i="34"/>
  <c r="AM77" i="34" s="1"/>
  <c r="S79" i="34"/>
  <c r="AM79" i="34" s="1"/>
  <c r="S87" i="34"/>
  <c r="AM87" i="34" s="1"/>
  <c r="V5" i="34"/>
  <c r="AO2" i="34"/>
  <c r="AO5" i="34"/>
  <c r="AO4" i="34"/>
  <c r="AO8" i="34"/>
  <c r="S86" i="34"/>
  <c r="AM86" i="34" s="1"/>
  <c r="AO23" i="34"/>
  <c r="AO3" i="34" s="1"/>
  <c r="S36" i="34"/>
  <c r="AM36" i="34" s="1"/>
  <c r="S52" i="34"/>
  <c r="AM52" i="34" s="1"/>
  <c r="S65" i="34"/>
  <c r="AM65" i="34" s="1"/>
  <c r="S67" i="34"/>
  <c r="AM67" i="34" s="1"/>
  <c r="S85" i="34"/>
  <c r="AM85" i="34" s="1"/>
  <c r="S56" i="34"/>
  <c r="AM56" i="34" s="1"/>
  <c r="S68" i="34"/>
  <c r="AM68" i="34" s="1"/>
  <c r="AK74" i="34"/>
  <c r="AK75" i="34"/>
  <c r="S84" i="34"/>
  <c r="AM84" i="34" s="1"/>
  <c r="Q9" i="34"/>
  <c r="P13" i="34"/>
  <c r="Q1" i="34" s="1"/>
  <c r="S32" i="34"/>
  <c r="AM32" i="34" s="1"/>
  <c r="S69" i="34"/>
  <c r="AM69" i="34" s="1"/>
  <c r="AK76" i="34"/>
  <c r="S91" i="34"/>
  <c r="AM91" i="34" s="1"/>
  <c r="Q4" i="34"/>
  <c r="S9" i="34"/>
  <c r="R13" i="34"/>
  <c r="S1" i="34" s="1"/>
  <c r="AD13" i="34"/>
  <c r="O49" i="14" s="1"/>
  <c r="S58" i="34"/>
  <c r="AM58" i="34" s="1"/>
  <c r="S82" i="34"/>
  <c r="AM82" i="34" s="1"/>
  <c r="S90" i="34"/>
  <c r="AM90" i="34" s="1"/>
  <c r="S4" i="34"/>
  <c r="V9" i="34"/>
  <c r="S28" i="34"/>
  <c r="AM28" i="34" s="1"/>
  <c r="S61" i="34"/>
  <c r="AM61" i="34" s="1"/>
  <c r="S62" i="34"/>
  <c r="AM62" i="34" s="1"/>
  <c r="S71" i="34"/>
  <c r="AM71" i="34" s="1"/>
  <c r="S72" i="34"/>
  <c r="AM72" i="34" s="1"/>
  <c r="S73" i="34"/>
  <c r="AM73" i="34" s="1"/>
  <c r="S81" i="34"/>
  <c r="AM81" i="34" s="1"/>
  <c r="S89" i="34"/>
  <c r="AM89" i="34" s="1"/>
  <c r="AM14" i="34"/>
  <c r="T38" i="34"/>
  <c r="Q38" i="34"/>
  <c r="AK38" i="34" s="1"/>
  <c r="T46" i="34"/>
  <c r="AN46" i="34" s="1"/>
  <c r="Q46" i="34"/>
  <c r="AK46" i="34" s="1"/>
  <c r="P3" i="34"/>
  <c r="F4" i="34"/>
  <c r="N4" i="34"/>
  <c r="V4" i="34"/>
  <c r="AH4" i="34"/>
  <c r="L5" i="34"/>
  <c r="P7" i="34"/>
  <c r="F8" i="34"/>
  <c r="N8" i="34"/>
  <c r="V8" i="34"/>
  <c r="L9" i="34"/>
  <c r="T14" i="34"/>
  <c r="T15" i="34"/>
  <c r="AN15" i="34" s="1"/>
  <c r="T16" i="34"/>
  <c r="T17" i="34"/>
  <c r="AI19" i="34"/>
  <c r="AI29" i="34"/>
  <c r="Q31" i="34"/>
  <c r="S31" i="34" s="1"/>
  <c r="AI33" i="34"/>
  <c r="Q35" i="34"/>
  <c r="AK35" i="34" s="1"/>
  <c r="T37" i="34"/>
  <c r="AN37" i="34" s="1"/>
  <c r="Q37" i="34"/>
  <c r="AK37" i="34" s="1"/>
  <c r="T45" i="34"/>
  <c r="AN45" i="34" s="1"/>
  <c r="Q45" i="34"/>
  <c r="AK45" i="34" s="1"/>
  <c r="S78" i="34"/>
  <c r="AM78" i="34" s="1"/>
  <c r="AK78" i="34"/>
  <c r="K2" i="34"/>
  <c r="S2" i="34"/>
  <c r="I3" i="34"/>
  <c r="Q3" i="34"/>
  <c r="K6" i="34"/>
  <c r="S6" i="34"/>
  <c r="I7" i="34"/>
  <c r="Q7" i="34"/>
  <c r="O8" i="34"/>
  <c r="Q20" i="34"/>
  <c r="S20" i="34" s="1"/>
  <c r="AM20" i="34" s="1"/>
  <c r="T44" i="34"/>
  <c r="AN44" i="34" s="1"/>
  <c r="Q44" i="34"/>
  <c r="AK44" i="34" s="1"/>
  <c r="L2" i="34"/>
  <c r="L6" i="34"/>
  <c r="P8" i="34"/>
  <c r="B10" i="34"/>
  <c r="C6" i="34" s="1"/>
  <c r="T43" i="34"/>
  <c r="AN43" i="34" s="1"/>
  <c r="Q43" i="34"/>
  <c r="AK43" i="34" s="1"/>
  <c r="S44" i="34"/>
  <c r="AM44" i="34" s="1"/>
  <c r="AI51" i="34"/>
  <c r="T51" i="34"/>
  <c r="AN51" i="34" s="1"/>
  <c r="Q51" i="34"/>
  <c r="AK51" i="34" s="1"/>
  <c r="S66" i="34"/>
  <c r="AM66" i="34" s="1"/>
  <c r="AK66" i="34"/>
  <c r="C2" i="34"/>
  <c r="M2" i="34"/>
  <c r="K3" i="34"/>
  <c r="S3" i="34"/>
  <c r="M6" i="34"/>
  <c r="K7" i="34"/>
  <c r="S7" i="34"/>
  <c r="I8" i="34"/>
  <c r="Q8" i="34"/>
  <c r="G9" i="34"/>
  <c r="H9" i="34" s="1"/>
  <c r="AI14" i="34"/>
  <c r="Q19" i="34"/>
  <c r="AI21" i="34"/>
  <c r="Q22" i="34"/>
  <c r="AK22" i="34" s="1"/>
  <c r="AI23" i="34"/>
  <c r="Q24" i="34"/>
  <c r="AK24" i="34" s="1"/>
  <c r="AI25" i="34"/>
  <c r="Q26" i="34"/>
  <c r="AK26" i="34" s="1"/>
  <c r="AI27" i="34"/>
  <c r="T42" i="34"/>
  <c r="AN42" i="34" s="1"/>
  <c r="Q42" i="34"/>
  <c r="AK42" i="34" s="1"/>
  <c r="T50" i="34"/>
  <c r="AN50" i="34" s="1"/>
  <c r="AN6" i="34" s="1"/>
  <c r="Q50" i="34"/>
  <c r="AK50" i="34" s="1"/>
  <c r="F2" i="34"/>
  <c r="N2" i="34"/>
  <c r="V2" i="34"/>
  <c r="L3" i="34"/>
  <c r="L7" i="34"/>
  <c r="Q29" i="34"/>
  <c r="AK29" i="34" s="1"/>
  <c r="AI31" i="34"/>
  <c r="Q33" i="34"/>
  <c r="AK33" i="34" s="1"/>
  <c r="AK6" i="34" s="1"/>
  <c r="AI35" i="34"/>
  <c r="AI38" i="34"/>
  <c r="T41" i="34"/>
  <c r="AN41" i="34" s="1"/>
  <c r="Q41" i="34"/>
  <c r="AK41" i="34" s="1"/>
  <c r="AI46" i="34"/>
  <c r="T49" i="34"/>
  <c r="AN49" i="34" s="1"/>
  <c r="Q49" i="34"/>
  <c r="AK49" i="34" s="1"/>
  <c r="S50" i="34"/>
  <c r="AM50" i="34" s="1"/>
  <c r="G2" i="34"/>
  <c r="O2" i="34"/>
  <c r="C3" i="34"/>
  <c r="M3" i="34"/>
  <c r="O6" i="34"/>
  <c r="C7" i="34"/>
  <c r="M7" i="34"/>
  <c r="AK14" i="34"/>
  <c r="S30" i="34"/>
  <c r="AM30" i="34" s="1"/>
  <c r="S34" i="34"/>
  <c r="AM34" i="34" s="1"/>
  <c r="T40" i="34"/>
  <c r="AN40" i="34" s="1"/>
  <c r="Q40" i="34"/>
  <c r="AK40" i="34" s="1"/>
  <c r="S41" i="34"/>
  <c r="AM41" i="34" s="1"/>
  <c r="T48" i="34"/>
  <c r="AN48" i="34" s="1"/>
  <c r="Q48" i="34"/>
  <c r="AK48" i="34" s="1"/>
  <c r="S49" i="34"/>
  <c r="AM49" i="34" s="1"/>
  <c r="F3" i="34"/>
  <c r="N3" i="34"/>
  <c r="L4" i="34"/>
  <c r="AD5" i="34"/>
  <c r="AD10" i="34" s="1"/>
  <c r="F7" i="34"/>
  <c r="N7" i="34"/>
  <c r="L8" i="34"/>
  <c r="AI20" i="34"/>
  <c r="S21" i="34"/>
  <c r="AM21" i="34" s="1"/>
  <c r="S23" i="34"/>
  <c r="AM23" i="34" s="1"/>
  <c r="S25" i="34"/>
  <c r="AM25" i="34" s="1"/>
  <c r="AJ27" i="34"/>
  <c r="T39" i="34"/>
  <c r="AN39" i="34" s="1"/>
  <c r="Q39" i="34"/>
  <c r="AK39" i="34" s="1"/>
  <c r="AI44" i="34"/>
  <c r="T47" i="34"/>
  <c r="AN47" i="34" s="1"/>
  <c r="Q47" i="34"/>
  <c r="AK47" i="34" s="1"/>
  <c r="AJ28" i="34"/>
  <c r="AJ29" i="34"/>
  <c r="AJ30" i="34"/>
  <c r="AJ31" i="34"/>
  <c r="AJ32" i="34"/>
  <c r="AJ33" i="34"/>
  <c r="AJ34" i="34"/>
  <c r="AJ35" i="34"/>
  <c r="AJ36" i="34"/>
  <c r="AJ37" i="34"/>
  <c r="AJ38" i="34"/>
  <c r="AJ39" i="34"/>
  <c r="AJ40" i="34"/>
  <c r="AJ41" i="34"/>
  <c r="AJ42" i="34"/>
  <c r="AJ43" i="34"/>
  <c r="AJ44" i="34"/>
  <c r="AJ45" i="34"/>
  <c r="AJ46" i="34"/>
  <c r="AJ47" i="34"/>
  <c r="AJ48" i="34"/>
  <c r="AJ49" i="34"/>
  <c r="AJ50" i="34"/>
  <c r="S57" i="34"/>
  <c r="AM57" i="34" s="1"/>
  <c r="AK65" i="34"/>
  <c r="AK77" i="34"/>
  <c r="S64" i="34"/>
  <c r="AM64" i="34" s="1"/>
  <c r="AK79" i="34"/>
  <c r="AK80" i="34"/>
  <c r="AK81" i="34"/>
  <c r="AK82" i="34"/>
  <c r="AK83" i="34"/>
  <c r="AK84" i="34"/>
  <c r="AK85" i="34"/>
  <c r="AK86" i="34"/>
  <c r="AK87" i="34"/>
  <c r="AK88" i="34"/>
  <c r="AK89" i="34"/>
  <c r="AK90" i="34"/>
  <c r="AK91" i="34"/>
  <c r="S53" i="34"/>
  <c r="AM53" i="34" s="1"/>
  <c r="S54" i="34"/>
  <c r="AM54" i="34" s="1"/>
  <c r="AI53" i="34"/>
  <c r="AI59" i="34"/>
  <c r="AI60" i="34"/>
  <c r="AI61" i="34"/>
  <c r="AI71" i="34"/>
  <c r="AI72" i="34"/>
  <c r="AI74" i="34"/>
  <c r="AI7" i="34" s="1"/>
  <c r="AI75" i="34"/>
  <c r="AI79" i="34"/>
  <c r="AI80" i="34"/>
  <c r="AI81" i="34"/>
  <c r="AI82" i="34"/>
  <c r="AI83" i="34"/>
  <c r="AI84" i="34"/>
  <c r="AI85" i="34"/>
  <c r="AI86" i="34"/>
  <c r="AI87" i="34"/>
  <c r="AI88" i="34"/>
  <c r="AI89" i="34"/>
  <c r="AI90" i="34"/>
  <c r="AI91" i="34"/>
  <c r="AI92" i="34"/>
  <c r="AJ53" i="34"/>
  <c r="AJ54" i="34"/>
  <c r="AJ55" i="34"/>
  <c r="AJ56" i="34"/>
  <c r="AJ57" i="34"/>
  <c r="AJ58" i="34"/>
  <c r="AJ59" i="34"/>
  <c r="AJ60" i="34"/>
  <c r="AJ61" i="34"/>
  <c r="AJ62" i="34"/>
  <c r="AJ63" i="34"/>
  <c r="AJ64" i="34"/>
  <c r="I5" i="33"/>
  <c r="AA5" i="33"/>
  <c r="AF2" i="33"/>
  <c r="AF10" i="33" s="1"/>
  <c r="AF3" i="33"/>
  <c r="AA9" i="33"/>
  <c r="AB4" i="33"/>
  <c r="G5" i="33"/>
  <c r="H5" i="33" s="1"/>
  <c r="AH7" i="33"/>
  <c r="Z8" i="33"/>
  <c r="Z9" i="33"/>
  <c r="G7" i="33"/>
  <c r="H7" i="33" s="1"/>
  <c r="G8" i="33"/>
  <c r="H8" i="33" s="1"/>
  <c r="AF5" i="33"/>
  <c r="AB2" i="33"/>
  <c r="AA3" i="33"/>
  <c r="AA10" i="33" s="1"/>
  <c r="AD7" i="33"/>
  <c r="G6" i="33"/>
  <c r="H6" i="33" s="1"/>
  <c r="AA4" i="33"/>
  <c r="Z4" i="33"/>
  <c r="AH9" i="33"/>
  <c r="AA8" i="33"/>
  <c r="Z13" i="33"/>
  <c r="K50" i="14" s="1"/>
  <c r="AE6" i="33"/>
  <c r="AA2" i="33"/>
  <c r="AB5" i="33"/>
  <c r="AE4" i="33"/>
  <c r="AD2" i="33"/>
  <c r="AA13" i="33"/>
  <c r="L50" i="14" s="1"/>
  <c r="AG4" i="33"/>
  <c r="AA6" i="33"/>
  <c r="AE2" i="33"/>
  <c r="AD4" i="33"/>
  <c r="AE9" i="33"/>
  <c r="AF13" i="33"/>
  <c r="Q50" i="14" s="1"/>
  <c r="AD9" i="33"/>
  <c r="AG2" i="33"/>
  <c r="AF6" i="33"/>
  <c r="AH4" i="33"/>
  <c r="AG8" i="33"/>
  <c r="AF9" i="33"/>
  <c r="AB6" i="33"/>
  <c r="AH3" i="33"/>
  <c r="AE5" i="33"/>
  <c r="AD8" i="33"/>
  <c r="AF7" i="33"/>
  <c r="AG7" i="33"/>
  <c r="S30" i="33"/>
  <c r="AM30" i="33" s="1"/>
  <c r="AL6" i="33"/>
  <c r="AO6" i="33"/>
  <c r="AG13" i="33"/>
  <c r="R50" i="14" s="1"/>
  <c r="P4" i="33"/>
  <c r="Q21" i="33"/>
  <c r="AK21" i="33" s="1"/>
  <c r="AI8" i="33"/>
  <c r="Q29" i="33"/>
  <c r="AK29" i="33" s="1"/>
  <c r="AE13" i="33"/>
  <c r="P50" i="14" s="1"/>
  <c r="Q30" i="33"/>
  <c r="AK30" i="33" s="1"/>
  <c r="Q31" i="33"/>
  <c r="AK31" i="33" s="1"/>
  <c r="Q41" i="33"/>
  <c r="AK41" i="33" s="1"/>
  <c r="Q46" i="33"/>
  <c r="AK46" i="33" s="1"/>
  <c r="Q47" i="33"/>
  <c r="AK47" i="33" s="1"/>
  <c r="Q48" i="33"/>
  <c r="AK48" i="33" s="1"/>
  <c r="Q49" i="33"/>
  <c r="AK49" i="33" s="1"/>
  <c r="P2" i="33"/>
  <c r="U13" i="33"/>
  <c r="V1" i="33" s="1"/>
  <c r="Q20" i="33"/>
  <c r="AK20" i="33" s="1"/>
  <c r="Q28" i="33"/>
  <c r="AK28" i="33" s="1"/>
  <c r="Q40" i="33"/>
  <c r="AK40" i="33" s="1"/>
  <c r="AL7" i="33"/>
  <c r="Q43" i="33"/>
  <c r="AK43" i="33" s="1"/>
  <c r="Q45" i="33"/>
  <c r="AK45" i="33" s="1"/>
  <c r="AI53" i="33"/>
  <c r="AI6" i="33" s="1"/>
  <c r="O13" i="33"/>
  <c r="P1" i="33" s="1"/>
  <c r="AI4" i="33"/>
  <c r="AH5" i="33"/>
  <c r="AI54" i="33"/>
  <c r="S7" i="33"/>
  <c r="P9" i="33"/>
  <c r="Q18" i="33"/>
  <c r="AK18" i="33" s="1"/>
  <c r="Q26" i="33"/>
  <c r="AK26" i="33" s="1"/>
  <c r="AH13" i="33"/>
  <c r="S50" i="14" s="1"/>
  <c r="Q37" i="33"/>
  <c r="AK37" i="33" s="1"/>
  <c r="P5" i="33"/>
  <c r="S6" i="33"/>
  <c r="AI2" i="33"/>
  <c r="Q17" i="33"/>
  <c r="AK17" i="33" s="1"/>
  <c r="Q25" i="33"/>
  <c r="AK25" i="33" s="1"/>
  <c r="AJ30" i="33"/>
  <c r="Q36" i="33"/>
  <c r="AK36" i="33" s="1"/>
  <c r="AG5" i="33"/>
  <c r="AH8" i="33"/>
  <c r="AL2" i="33"/>
  <c r="AO5" i="33"/>
  <c r="AL3" i="33"/>
  <c r="S36" i="33"/>
  <c r="AM36" i="33" s="1"/>
  <c r="AD3" i="33"/>
  <c r="AO7" i="33"/>
  <c r="V5" i="33"/>
  <c r="Q6" i="33"/>
  <c r="S20" i="33"/>
  <c r="AM20" i="33" s="1"/>
  <c r="AO3" i="33"/>
  <c r="S34" i="33"/>
  <c r="AM34" i="33" s="1"/>
  <c r="AD13" i="33"/>
  <c r="O50" i="14" s="1"/>
  <c r="S2" i="33"/>
  <c r="S3" i="33"/>
  <c r="AL9" i="33"/>
  <c r="AD5" i="33"/>
  <c r="V2" i="33"/>
  <c r="Q8" i="33"/>
  <c r="Q4" i="33"/>
  <c r="S16" i="33"/>
  <c r="AM16" i="33" s="1"/>
  <c r="AO8" i="33"/>
  <c r="AJ36" i="33"/>
  <c r="S15" i="33"/>
  <c r="AM15" i="33" s="1"/>
  <c r="AL4" i="33"/>
  <c r="S40" i="33"/>
  <c r="AM40" i="33" s="1"/>
  <c r="AL5" i="33"/>
  <c r="AJ32" i="33"/>
  <c r="S38" i="33"/>
  <c r="AM38" i="33" s="1"/>
  <c r="AL13" i="33"/>
  <c r="AO2" i="33"/>
  <c r="AG94" i="33"/>
  <c r="AF94" i="33"/>
  <c r="AE94" i="33"/>
  <c r="AL94" i="33"/>
  <c r="AD94" i="33"/>
  <c r="AB94" i="33"/>
  <c r="Z94" i="33"/>
  <c r="AH94" i="33"/>
  <c r="AA94" i="33"/>
  <c r="C10" i="33"/>
  <c r="C6" i="33"/>
  <c r="C2" i="33"/>
  <c r="F10" i="33"/>
  <c r="C5" i="33"/>
  <c r="I10" i="33"/>
  <c r="C4" i="33"/>
  <c r="AO9" i="33"/>
  <c r="AL8" i="33"/>
  <c r="AO4" i="33"/>
  <c r="AJ15" i="33"/>
  <c r="AJ16" i="33"/>
  <c r="AJ20" i="33"/>
  <c r="G2" i="33"/>
  <c r="Z2" i="33"/>
  <c r="C3" i="33"/>
  <c r="M3" i="33"/>
  <c r="S4" i="33"/>
  <c r="Q5" i="33"/>
  <c r="C7" i="33"/>
  <c r="M7" i="33"/>
  <c r="Q9" i="33"/>
  <c r="P13" i="33"/>
  <c r="Q1" i="33" s="1"/>
  <c r="AB13" i="33"/>
  <c r="M50" i="14" s="1"/>
  <c r="AK14" i="33"/>
  <c r="F3" i="33"/>
  <c r="N3" i="33"/>
  <c r="V3" i="33"/>
  <c r="L4" i="33"/>
  <c r="F7" i="33"/>
  <c r="N7" i="33"/>
  <c r="V7" i="33"/>
  <c r="L8" i="33"/>
  <c r="S31" i="33"/>
  <c r="AM31" i="33" s="1"/>
  <c r="S33" i="33"/>
  <c r="AM33" i="33" s="1"/>
  <c r="S35" i="33"/>
  <c r="AM35" i="33" s="1"/>
  <c r="S37" i="33"/>
  <c r="AM37" i="33" s="1"/>
  <c r="S39" i="33"/>
  <c r="AM39" i="33" s="1"/>
  <c r="S41" i="33"/>
  <c r="AM41" i="33" s="1"/>
  <c r="S42" i="33"/>
  <c r="AM42" i="33" s="1"/>
  <c r="S46" i="33"/>
  <c r="AM46" i="33" s="1"/>
  <c r="S51" i="33"/>
  <c r="AM51" i="33" s="1"/>
  <c r="Q2" i="33"/>
  <c r="O3" i="33"/>
  <c r="S5" i="33"/>
  <c r="O7" i="33"/>
  <c r="C8" i="33"/>
  <c r="M8" i="33"/>
  <c r="K9" i="33"/>
  <c r="S9" i="33"/>
  <c r="R13" i="33"/>
  <c r="S1" i="33" s="1"/>
  <c r="S14" i="33"/>
  <c r="S19" i="33"/>
  <c r="AM19" i="33" s="1"/>
  <c r="S21" i="33"/>
  <c r="AM21" i="33" s="1"/>
  <c r="S22" i="33"/>
  <c r="AM22" i="33" s="1"/>
  <c r="S23" i="33"/>
  <c r="AM23" i="33" s="1"/>
  <c r="S24" i="33"/>
  <c r="AM24" i="33" s="1"/>
  <c r="S25" i="33"/>
  <c r="AM25" i="33" s="1"/>
  <c r="S26" i="33"/>
  <c r="AM26" i="33" s="1"/>
  <c r="S27" i="33"/>
  <c r="AM27" i="33" s="1"/>
  <c r="S28" i="33"/>
  <c r="AM28" i="33" s="1"/>
  <c r="T55" i="33"/>
  <c r="AN55" i="33" s="1"/>
  <c r="AI55" i="33"/>
  <c r="AI9" i="33" s="1"/>
  <c r="Q55" i="33"/>
  <c r="AK55" i="33" s="1"/>
  <c r="P3" i="33"/>
  <c r="F4" i="33"/>
  <c r="N4" i="33"/>
  <c r="V4" i="33"/>
  <c r="L5" i="33"/>
  <c r="P7" i="33"/>
  <c r="F8" i="33"/>
  <c r="N8" i="33"/>
  <c r="V8" i="33"/>
  <c r="L9" i="33"/>
  <c r="T14" i="33"/>
  <c r="T15" i="33"/>
  <c r="T16" i="33"/>
  <c r="T17" i="33"/>
  <c r="T18" i="33"/>
  <c r="AN18" i="33" s="1"/>
  <c r="T19" i="33"/>
  <c r="AN19" i="33" s="1"/>
  <c r="T20" i="33"/>
  <c r="AN20" i="33" s="1"/>
  <c r="T21" i="33"/>
  <c r="AN21" i="33" s="1"/>
  <c r="T22" i="33"/>
  <c r="AN22" i="33" s="1"/>
  <c r="T23" i="33"/>
  <c r="AN23" i="33" s="1"/>
  <c r="T24" i="33"/>
  <c r="AN24" i="33" s="1"/>
  <c r="T25" i="33"/>
  <c r="AN25" i="33" s="1"/>
  <c r="T26" i="33"/>
  <c r="AN26" i="33" s="1"/>
  <c r="T27" i="33"/>
  <c r="AN27" i="33" s="1"/>
  <c r="T28" i="33"/>
  <c r="AN28" i="33" s="1"/>
  <c r="S43" i="33"/>
  <c r="AM43" i="33" s="1"/>
  <c r="S47" i="33"/>
  <c r="AM47" i="33" s="1"/>
  <c r="S55" i="33"/>
  <c r="AM55" i="33" s="1"/>
  <c r="AJ55" i="33"/>
  <c r="AJ17" i="33"/>
  <c r="I3" i="33"/>
  <c r="Q3" i="33"/>
  <c r="I7" i="33"/>
  <c r="Q7" i="33"/>
  <c r="O8" i="33"/>
  <c r="C9" i="33"/>
  <c r="M9" i="33"/>
  <c r="AO14" i="33"/>
  <c r="AO13" i="33" s="1"/>
  <c r="Z50" i="14" s="1"/>
  <c r="AJ45" i="33"/>
  <c r="AJ49" i="33"/>
  <c r="L2" i="33"/>
  <c r="F5" i="33"/>
  <c r="N5" i="33"/>
  <c r="L6" i="33"/>
  <c r="P8" i="33"/>
  <c r="F9" i="33"/>
  <c r="N9" i="33"/>
  <c r="V9" i="33"/>
  <c r="S44" i="33"/>
  <c r="AM44" i="33" s="1"/>
  <c r="S48" i="33"/>
  <c r="AM48" i="33" s="1"/>
  <c r="AJ50" i="33"/>
  <c r="AJ6" i="33" s="1"/>
  <c r="L3" i="33"/>
  <c r="L7" i="33"/>
  <c r="K3" i="33"/>
  <c r="K7" i="33"/>
  <c r="I8" i="33"/>
  <c r="T56" i="33"/>
  <c r="AN56" i="33" s="1"/>
  <c r="Q56" i="33"/>
  <c r="AK56" i="33" s="1"/>
  <c r="T57" i="33"/>
  <c r="AN57" i="33" s="1"/>
  <c r="Q57" i="33"/>
  <c r="AK57" i="33" s="1"/>
  <c r="T29" i="33"/>
  <c r="AN29" i="33" s="1"/>
  <c r="T30" i="33"/>
  <c r="AN30" i="33" s="1"/>
  <c r="T31" i="33"/>
  <c r="AN31" i="33" s="1"/>
  <c r="T32" i="33"/>
  <c r="AN32" i="33" s="1"/>
  <c r="T33" i="33"/>
  <c r="T34" i="33"/>
  <c r="AN34" i="33" s="1"/>
  <c r="T35" i="33"/>
  <c r="AN35" i="33" s="1"/>
  <c r="T36" i="33"/>
  <c r="AN36" i="33" s="1"/>
  <c r="T37" i="33"/>
  <c r="AN37" i="33" s="1"/>
  <c r="T38" i="33"/>
  <c r="AN38" i="33" s="1"/>
  <c r="T39" i="33"/>
  <c r="AN39" i="33" s="1"/>
  <c r="T40" i="33"/>
  <c r="AN40" i="33" s="1"/>
  <c r="T41" i="33"/>
  <c r="AN41" i="33" s="1"/>
  <c r="T42" i="33"/>
  <c r="AN42" i="33" s="1"/>
  <c r="T43" i="33"/>
  <c r="AN43" i="33" s="1"/>
  <c r="T44" i="33"/>
  <c r="AN44" i="33" s="1"/>
  <c r="T45" i="33"/>
  <c r="AN45" i="33" s="1"/>
  <c r="T46" i="33"/>
  <c r="AN46" i="33" s="1"/>
  <c r="T47" i="33"/>
  <c r="AN47" i="33" s="1"/>
  <c r="T48" i="33"/>
  <c r="AN48" i="33" s="1"/>
  <c r="T49" i="33"/>
  <c r="AN49" i="33" s="1"/>
  <c r="T50" i="33"/>
  <c r="AN50" i="33" s="1"/>
  <c r="T51" i="33"/>
  <c r="AN51" i="33" s="1"/>
  <c r="AI52" i="33"/>
  <c r="AI3" i="33" s="1"/>
  <c r="Q53" i="33"/>
  <c r="AK53" i="33" s="1"/>
  <c r="AK6" i="33" s="1"/>
  <c r="T58" i="33"/>
  <c r="AN58" i="33" s="1"/>
  <c r="Q58" i="33"/>
  <c r="S58" i="33" s="1"/>
  <c r="AM58" i="33" s="1"/>
  <c r="T59" i="33"/>
  <c r="AN59" i="33" s="1"/>
  <c r="Q59" i="33"/>
  <c r="S59" i="33" s="1"/>
  <c r="AM59" i="33" s="1"/>
  <c r="S54" i="33"/>
  <c r="AM54" i="33" s="1"/>
  <c r="T60" i="33"/>
  <c r="AN60" i="33" s="1"/>
  <c r="Q60" i="33"/>
  <c r="AK60" i="33" s="1"/>
  <c r="T61" i="33"/>
  <c r="AN61" i="33" s="1"/>
  <c r="Q61" i="33"/>
  <c r="AK61" i="33" s="1"/>
  <c r="T62" i="33"/>
  <c r="AN62" i="33" s="1"/>
  <c r="Q62" i="33"/>
  <c r="AK62" i="33" s="1"/>
  <c r="T63" i="33"/>
  <c r="AN63" i="33" s="1"/>
  <c r="Q63" i="33"/>
  <c r="AK63" i="33" s="1"/>
  <c r="T64" i="33"/>
  <c r="AN64" i="33" s="1"/>
  <c r="Q64" i="33"/>
  <c r="AK64" i="33" s="1"/>
  <c r="T65" i="33"/>
  <c r="AN65" i="33" s="1"/>
  <c r="Q65" i="33"/>
  <c r="AK65" i="33" s="1"/>
  <c r="T66" i="33"/>
  <c r="AN66" i="33" s="1"/>
  <c r="Q66" i="33"/>
  <c r="AK66" i="33" s="1"/>
  <c r="T67" i="33"/>
  <c r="AN67" i="33" s="1"/>
  <c r="Q67" i="33"/>
  <c r="AK67" i="33" s="1"/>
  <c r="T68" i="33"/>
  <c r="AN68" i="33" s="1"/>
  <c r="Q68" i="33"/>
  <c r="AK68" i="33" s="1"/>
  <c r="T69" i="33"/>
  <c r="AN69" i="33" s="1"/>
  <c r="Q69" i="33"/>
  <c r="AK69" i="33" s="1"/>
  <c r="T70" i="33"/>
  <c r="AN70" i="33" s="1"/>
  <c r="Q70" i="33"/>
  <c r="AK70" i="33" s="1"/>
  <c r="T71" i="33"/>
  <c r="AN71" i="33" s="1"/>
  <c r="Q71" i="33"/>
  <c r="AK71" i="33" s="1"/>
  <c r="T72" i="33"/>
  <c r="AN72" i="33" s="1"/>
  <c r="Q72" i="33"/>
  <c r="AK72" i="33" s="1"/>
  <c r="T73" i="33"/>
  <c r="AN73" i="33" s="1"/>
  <c r="Q73" i="33"/>
  <c r="AK73" i="33" s="1"/>
  <c r="T74" i="33"/>
  <c r="AN74" i="33" s="1"/>
  <c r="Q74" i="33"/>
  <c r="AK74" i="33" s="1"/>
  <c r="T75" i="33"/>
  <c r="AN75" i="33" s="1"/>
  <c r="Q75" i="33"/>
  <c r="AK75" i="33" s="1"/>
  <c r="T76" i="33"/>
  <c r="AN76" i="33" s="1"/>
  <c r="Q76" i="33"/>
  <c r="S76" i="33" s="1"/>
  <c r="AM76" i="33" s="1"/>
  <c r="T77" i="33"/>
  <c r="AN77" i="33" s="1"/>
  <c r="Q77" i="33"/>
  <c r="AK77" i="33" s="1"/>
  <c r="T78" i="33"/>
  <c r="AN78" i="33" s="1"/>
  <c r="Q78" i="33"/>
  <c r="AK78" i="33" s="1"/>
  <c r="T79" i="33"/>
  <c r="AN79" i="33" s="1"/>
  <c r="Q79" i="33"/>
  <c r="AK79" i="33" s="1"/>
  <c r="T80" i="33"/>
  <c r="AN80" i="33" s="1"/>
  <c r="Q80" i="33"/>
  <c r="AK80" i="33" s="1"/>
  <c r="T81" i="33"/>
  <c r="AN81" i="33" s="1"/>
  <c r="Q81" i="33"/>
  <c r="AK81" i="33" s="1"/>
  <c r="T82" i="33"/>
  <c r="AN82" i="33" s="1"/>
  <c r="Q82" i="33"/>
  <c r="AK82" i="33" s="1"/>
  <c r="T83" i="33"/>
  <c r="AN83" i="33" s="1"/>
  <c r="Q83" i="33"/>
  <c r="AK83" i="33" s="1"/>
  <c r="T84" i="33"/>
  <c r="AN84" i="33" s="1"/>
  <c r="Q84" i="33"/>
  <c r="AK84" i="33" s="1"/>
  <c r="T85" i="33"/>
  <c r="AN85" i="33" s="1"/>
  <c r="Q85" i="33"/>
  <c r="AK85" i="33" s="1"/>
  <c r="T86" i="33"/>
  <c r="AN86" i="33" s="1"/>
  <c r="Q86" i="33"/>
  <c r="AK86" i="33" s="1"/>
  <c r="T87" i="33"/>
  <c r="AN87" i="33" s="1"/>
  <c r="Q87" i="33"/>
  <c r="AK87" i="33" s="1"/>
  <c r="T88" i="33"/>
  <c r="AN88" i="33" s="1"/>
  <c r="Q88" i="33"/>
  <c r="AK88" i="33" s="1"/>
  <c r="T89" i="33"/>
  <c r="AN89" i="33" s="1"/>
  <c r="Q89" i="33"/>
  <c r="AK89" i="33" s="1"/>
  <c r="T90" i="33"/>
  <c r="AN90" i="33" s="1"/>
  <c r="Q90" i="33"/>
  <c r="AK90" i="33" s="1"/>
  <c r="T91" i="33"/>
  <c r="AN91" i="33" s="1"/>
  <c r="Q91" i="33"/>
  <c r="AK91" i="33" s="1"/>
  <c r="T92" i="33"/>
  <c r="AN92" i="33" s="1"/>
  <c r="Q92" i="33"/>
  <c r="AK92" i="33" s="1"/>
  <c r="S52" i="33"/>
  <c r="AM52" i="33" s="1"/>
  <c r="AI56" i="33"/>
  <c r="AI5" i="33" s="1"/>
  <c r="S60" i="33"/>
  <c r="AM60" i="33" s="1"/>
  <c r="AJ60" i="33"/>
  <c r="S63" i="33"/>
  <c r="AM63" i="33" s="1"/>
  <c r="S64" i="33"/>
  <c r="AM64" i="33" s="1"/>
  <c r="S72" i="33"/>
  <c r="AM72" i="33" s="1"/>
  <c r="S73" i="33"/>
  <c r="AM73" i="33" s="1"/>
  <c r="S81" i="33"/>
  <c r="AM81" i="33" s="1"/>
  <c r="S83" i="33"/>
  <c r="AM83" i="33" s="1"/>
  <c r="S88" i="33"/>
  <c r="AM88" i="33" s="1"/>
  <c r="S89" i="33"/>
  <c r="AM89" i="33" s="1"/>
  <c r="AJ61" i="33"/>
  <c r="AJ62" i="33"/>
  <c r="AJ63" i="33"/>
  <c r="AJ64" i="33"/>
  <c r="AJ65" i="33"/>
  <c r="AJ66" i="33"/>
  <c r="AJ67" i="33"/>
  <c r="AJ68" i="33"/>
  <c r="AJ69" i="33"/>
  <c r="AJ70" i="33"/>
  <c r="AJ71" i="33"/>
  <c r="AJ72" i="33"/>
  <c r="AJ73" i="33"/>
  <c r="AJ74" i="33"/>
  <c r="AJ75" i="33"/>
  <c r="AJ76" i="33"/>
  <c r="AJ77" i="33"/>
  <c r="AJ78" i="33"/>
  <c r="AJ79" i="33"/>
  <c r="AJ80" i="33"/>
  <c r="AJ81" i="33"/>
  <c r="AJ82" i="33"/>
  <c r="AJ83" i="33"/>
  <c r="AJ84" i="33"/>
  <c r="AJ85" i="33"/>
  <c r="AJ86" i="33"/>
  <c r="AJ87" i="33"/>
  <c r="AJ88" i="33"/>
  <c r="AJ89" i="33"/>
  <c r="AJ90" i="33"/>
  <c r="AJ91" i="33"/>
  <c r="AJ92" i="33"/>
  <c r="AA13" i="32"/>
  <c r="L51" i="14" s="1"/>
  <c r="G9" i="32"/>
  <c r="H9" i="32" s="1"/>
  <c r="G8" i="32"/>
  <c r="H8" i="32" s="1"/>
  <c r="Z9" i="32"/>
  <c r="G2" i="32"/>
  <c r="Z5" i="32"/>
  <c r="Z4" i="32"/>
  <c r="AE13" i="32"/>
  <c r="P51" i="14" s="1"/>
  <c r="Z13" i="32"/>
  <c r="K51" i="14" s="1"/>
  <c r="AB13" i="32"/>
  <c r="M51" i="14" s="1"/>
  <c r="AH7" i="32"/>
  <c r="AL6" i="32"/>
  <c r="AE9" i="32"/>
  <c r="AG9" i="32"/>
  <c r="AA2" i="32"/>
  <c r="AL4" i="32"/>
  <c r="AG6" i="32"/>
  <c r="AF4" i="32"/>
  <c r="AF5" i="32"/>
  <c r="AG2" i="32"/>
  <c r="AD8" i="32"/>
  <c r="AE5" i="32"/>
  <c r="AF9" i="32"/>
  <c r="AH4" i="32"/>
  <c r="AH13" i="32"/>
  <c r="S51" i="14" s="1"/>
  <c r="AD2" i="32"/>
  <c r="AF2" i="32"/>
  <c r="AF8" i="32"/>
  <c r="AI5" i="32"/>
  <c r="AI7" i="32"/>
  <c r="T17" i="32"/>
  <c r="AN17" i="32" s="1"/>
  <c r="T18" i="32"/>
  <c r="AN18" i="32" s="1"/>
  <c r="V8" i="32"/>
  <c r="AG8" i="32"/>
  <c r="T31" i="32"/>
  <c r="AN31" i="32" s="1"/>
  <c r="Q34" i="32"/>
  <c r="AK34" i="32" s="1"/>
  <c r="Q35" i="32"/>
  <c r="AK35" i="32" s="1"/>
  <c r="Q36" i="32"/>
  <c r="AK36" i="32" s="1"/>
  <c r="Q37" i="32"/>
  <c r="AK37" i="32" s="1"/>
  <c r="Q38" i="32"/>
  <c r="AK38" i="32" s="1"/>
  <c r="AI8" i="32"/>
  <c r="P4" i="32"/>
  <c r="AL9" i="32"/>
  <c r="Q21" i="32"/>
  <c r="AK21" i="32" s="1"/>
  <c r="Q22" i="32"/>
  <c r="AK22" i="32" s="1"/>
  <c r="AJ9" i="32"/>
  <c r="AH2" i="32"/>
  <c r="Q39" i="32"/>
  <c r="AK39" i="32" s="1"/>
  <c r="Q40" i="32"/>
  <c r="AK40" i="32" s="1"/>
  <c r="Q41" i="32"/>
  <c r="AK41" i="32" s="1"/>
  <c r="Q42" i="32"/>
  <c r="AK42" i="32" s="1"/>
  <c r="Q43" i="32"/>
  <c r="AK43" i="32" s="1"/>
  <c r="Q44" i="32"/>
  <c r="AK44" i="32" s="1"/>
  <c r="Q45" i="32"/>
  <c r="AK45" i="32" s="1"/>
  <c r="AI4" i="32"/>
  <c r="AJ3" i="32"/>
  <c r="P3" i="32"/>
  <c r="AI2" i="32"/>
  <c r="Q14" i="32"/>
  <c r="AK14" i="32" s="1"/>
  <c r="T21" i="32"/>
  <c r="AN21" i="32" s="1"/>
  <c r="T22" i="32"/>
  <c r="AN22" i="32" s="1"/>
  <c r="AG5" i="32"/>
  <c r="T39" i="32"/>
  <c r="AN39" i="32" s="1"/>
  <c r="T40" i="32"/>
  <c r="AN40" i="32" s="1"/>
  <c r="T41" i="32"/>
  <c r="AN41" i="32" s="1"/>
  <c r="T42" i="32"/>
  <c r="AN42" i="32" s="1"/>
  <c r="T43" i="32"/>
  <c r="AN43" i="32" s="1"/>
  <c r="T44" i="32"/>
  <c r="AN44" i="32" s="1"/>
  <c r="T45" i="32"/>
  <c r="AN45" i="32" s="1"/>
  <c r="Q47" i="32"/>
  <c r="AK47" i="32" s="1"/>
  <c r="Q48" i="32"/>
  <c r="AK48" i="32" s="1"/>
  <c r="Q49" i="32"/>
  <c r="AK49" i="32" s="1"/>
  <c r="AI55" i="32"/>
  <c r="P7" i="32"/>
  <c r="AH5" i="32"/>
  <c r="AG7" i="32"/>
  <c r="AJ2" i="32"/>
  <c r="AJ7" i="32"/>
  <c r="T14" i="32"/>
  <c r="AF13" i="32"/>
  <c r="Q51" i="14" s="1"/>
  <c r="AG3" i="32"/>
  <c r="P8" i="32"/>
  <c r="AG13" i="32"/>
  <c r="R51" i="14" s="1"/>
  <c r="T15" i="32"/>
  <c r="AN15" i="32" s="1"/>
  <c r="Q17" i="32"/>
  <c r="AK17" i="32" s="1"/>
  <c r="Q18" i="32"/>
  <c r="AK18" i="32" s="1"/>
  <c r="T25" i="32"/>
  <c r="AN25" i="32" s="1"/>
  <c r="Q31" i="32"/>
  <c r="AK31" i="32" s="1"/>
  <c r="T50" i="32"/>
  <c r="T51" i="32"/>
  <c r="AN51" i="32" s="1"/>
  <c r="AJ8" i="32"/>
  <c r="AJ4" i="32"/>
  <c r="AL8" i="32"/>
  <c r="AO4" i="32"/>
  <c r="V5" i="32"/>
  <c r="Q8" i="32"/>
  <c r="AO9" i="32"/>
  <c r="AJ5" i="32"/>
  <c r="AO6" i="32"/>
  <c r="S6" i="32"/>
  <c r="V9" i="32"/>
  <c r="AD13" i="32"/>
  <c r="O51" i="14" s="1"/>
  <c r="Q3" i="32"/>
  <c r="P13" i="32"/>
  <c r="Q1" i="32" s="1"/>
  <c r="AL3" i="32"/>
  <c r="S3" i="32"/>
  <c r="Q7" i="32"/>
  <c r="U13" i="32"/>
  <c r="V1" i="32" s="1"/>
  <c r="S2" i="32"/>
  <c r="AO2" i="32"/>
  <c r="Q4" i="32"/>
  <c r="AO3" i="32"/>
  <c r="AL5" i="32"/>
  <c r="AO5" i="32"/>
  <c r="AO7" i="32"/>
  <c r="G10" i="32"/>
  <c r="F2" i="32"/>
  <c r="N2" i="32"/>
  <c r="V2" i="32"/>
  <c r="L3" i="32"/>
  <c r="P5" i="32"/>
  <c r="F6" i="32"/>
  <c r="N6" i="32"/>
  <c r="V6" i="32"/>
  <c r="L7" i="32"/>
  <c r="P9" i="32"/>
  <c r="T54" i="32"/>
  <c r="Q54" i="32"/>
  <c r="AK54" i="32" s="1"/>
  <c r="AI54" i="32"/>
  <c r="AI9" i="32" s="1"/>
  <c r="O2" i="32"/>
  <c r="M3" i="32"/>
  <c r="K4" i="32"/>
  <c r="S4" i="32"/>
  <c r="I5" i="32"/>
  <c r="Q5" i="32"/>
  <c r="O6" i="32"/>
  <c r="M7" i="32"/>
  <c r="K8" i="32"/>
  <c r="S8" i="32"/>
  <c r="I9" i="32"/>
  <c r="Q9" i="32"/>
  <c r="AB9" i="32"/>
  <c r="AB10" i="32" s="1"/>
  <c r="AJ13" i="32"/>
  <c r="AN14" i="32"/>
  <c r="AO27" i="32"/>
  <c r="AO8" i="32" s="1"/>
  <c r="H2" i="32"/>
  <c r="P2" i="32"/>
  <c r="V3" i="32"/>
  <c r="L4" i="32"/>
  <c r="P6" i="32"/>
  <c r="F7" i="32"/>
  <c r="N7" i="32"/>
  <c r="V7" i="32"/>
  <c r="L8" i="32"/>
  <c r="AD9" i="32"/>
  <c r="AO14" i="32"/>
  <c r="T52" i="32"/>
  <c r="AN52" i="32" s="1"/>
  <c r="O13" i="32"/>
  <c r="P1" i="32" s="1"/>
  <c r="Q52" i="32"/>
  <c r="AI52" i="32"/>
  <c r="AI3" i="32" s="1"/>
  <c r="I2" i="32"/>
  <c r="Q2" i="32"/>
  <c r="M4" i="32"/>
  <c r="K5" i="32"/>
  <c r="S5" i="32"/>
  <c r="I6" i="32"/>
  <c r="Q6" i="32"/>
  <c r="M8" i="32"/>
  <c r="K9" i="32"/>
  <c r="S9" i="32"/>
  <c r="R13" i="32"/>
  <c r="S1" i="32" s="1"/>
  <c r="L5" i="32"/>
  <c r="L9" i="32"/>
  <c r="AL15" i="32"/>
  <c r="B10" i="32"/>
  <c r="L2" i="32"/>
  <c r="F5" i="32"/>
  <c r="N5" i="32"/>
  <c r="L6" i="32"/>
  <c r="F9" i="32"/>
  <c r="N9" i="32"/>
  <c r="S15" i="32"/>
  <c r="AM15" i="32" s="1"/>
  <c r="S16" i="32"/>
  <c r="AM16" i="32" s="1"/>
  <c r="S17" i="32"/>
  <c r="AM17" i="32" s="1"/>
  <c r="S18" i="32"/>
  <c r="AM18" i="32" s="1"/>
  <c r="S19" i="32"/>
  <c r="AM19" i="32" s="1"/>
  <c r="S20" i="32"/>
  <c r="AM20" i="32" s="1"/>
  <c r="S21" i="32"/>
  <c r="AM21" i="32" s="1"/>
  <c r="S22" i="32"/>
  <c r="AM22" i="32" s="1"/>
  <c r="S23" i="32"/>
  <c r="AM23" i="32" s="1"/>
  <c r="S24" i="32"/>
  <c r="AM24" i="32" s="1"/>
  <c r="S25" i="32"/>
  <c r="AM25" i="32" s="1"/>
  <c r="S26" i="32"/>
  <c r="AM26" i="32" s="1"/>
  <c r="S27" i="32"/>
  <c r="AM27" i="32" s="1"/>
  <c r="S28" i="32"/>
  <c r="AM28" i="32" s="1"/>
  <c r="S29" i="32"/>
  <c r="AM29" i="32" s="1"/>
  <c r="S30" i="32"/>
  <c r="AM30" i="32" s="1"/>
  <c r="S31" i="32"/>
  <c r="AM31" i="32" s="1"/>
  <c r="S32" i="32"/>
  <c r="AM32" i="32" s="1"/>
  <c r="S33" i="32"/>
  <c r="AM33" i="32" s="1"/>
  <c r="S34" i="32"/>
  <c r="AM34" i="32" s="1"/>
  <c r="S35" i="32"/>
  <c r="AM35" i="32" s="1"/>
  <c r="S36" i="32"/>
  <c r="AM36" i="32" s="1"/>
  <c r="S37" i="32"/>
  <c r="AM37" i="32" s="1"/>
  <c r="S38" i="32"/>
  <c r="AM38" i="32" s="1"/>
  <c r="S39" i="32"/>
  <c r="AM39" i="32" s="1"/>
  <c r="S40" i="32"/>
  <c r="AM40" i="32" s="1"/>
  <c r="S41" i="32"/>
  <c r="AM41" i="32" s="1"/>
  <c r="S43" i="32"/>
  <c r="AM43" i="32" s="1"/>
  <c r="S44" i="32"/>
  <c r="AM44" i="32" s="1"/>
  <c r="S45" i="32"/>
  <c r="AM45" i="32" s="1"/>
  <c r="S46" i="32"/>
  <c r="AM46" i="32" s="1"/>
  <c r="S47" i="32"/>
  <c r="AM47" i="32" s="1"/>
  <c r="S48" i="32"/>
  <c r="AM48" i="32" s="1"/>
  <c r="S49" i="32"/>
  <c r="AM49" i="32" s="1"/>
  <c r="S50" i="32"/>
  <c r="AM50" i="32" s="1"/>
  <c r="S51" i="32"/>
  <c r="AM51" i="32" s="1"/>
  <c r="Q53" i="32"/>
  <c r="S53" i="32" s="1"/>
  <c r="AM53" i="32" s="1"/>
  <c r="S54" i="32"/>
  <c r="AM54" i="32" s="1"/>
  <c r="AI53" i="32"/>
  <c r="AI6" i="32" s="1"/>
  <c r="S55" i="32"/>
  <c r="AM55" i="32" s="1"/>
  <c r="T56" i="32"/>
  <c r="Q56" i="32"/>
  <c r="AK56" i="32" s="1"/>
  <c r="T57" i="32"/>
  <c r="AN57" i="32" s="1"/>
  <c r="Q57" i="32"/>
  <c r="AK57" i="32" s="1"/>
  <c r="T58" i="32"/>
  <c r="Q58" i="32"/>
  <c r="T59" i="32"/>
  <c r="AN59" i="32" s="1"/>
  <c r="Q59" i="32"/>
  <c r="AK59" i="32" s="1"/>
  <c r="T60" i="32"/>
  <c r="AN60" i="32" s="1"/>
  <c r="Q60" i="32"/>
  <c r="AK60" i="32" s="1"/>
  <c r="T61" i="32"/>
  <c r="AN61" i="32" s="1"/>
  <c r="Q61" i="32"/>
  <c r="AK61" i="32" s="1"/>
  <c r="T62" i="32"/>
  <c r="AN62" i="32" s="1"/>
  <c r="Q62" i="32"/>
  <c r="AK62" i="32" s="1"/>
  <c r="T63" i="32"/>
  <c r="AN63" i="32" s="1"/>
  <c r="Q63" i="32"/>
  <c r="AK63" i="32" s="1"/>
  <c r="T64" i="32"/>
  <c r="AN64" i="32" s="1"/>
  <c r="Q64" i="32"/>
  <c r="AK64" i="32" s="1"/>
  <c r="T65" i="32"/>
  <c r="AN65" i="32" s="1"/>
  <c r="Q65" i="32"/>
  <c r="AK65" i="32" s="1"/>
  <c r="T66" i="32"/>
  <c r="AN66" i="32" s="1"/>
  <c r="Q66" i="32"/>
  <c r="T67" i="32"/>
  <c r="AN67" i="32" s="1"/>
  <c r="Q67" i="32"/>
  <c r="AK67" i="32" s="1"/>
  <c r="T68" i="32"/>
  <c r="AN68" i="32" s="1"/>
  <c r="Q68" i="32"/>
  <c r="AK68" i="32" s="1"/>
  <c r="T69" i="32"/>
  <c r="AN69" i="32" s="1"/>
  <c r="Q69" i="32"/>
  <c r="AK69" i="32" s="1"/>
  <c r="T70" i="32"/>
  <c r="AN70" i="32" s="1"/>
  <c r="Q70" i="32"/>
  <c r="AK70" i="32" s="1"/>
  <c r="T71" i="32"/>
  <c r="AN71" i="32" s="1"/>
  <c r="Q71" i="32"/>
  <c r="AK71" i="32" s="1"/>
  <c r="T72" i="32"/>
  <c r="AN72" i="32" s="1"/>
  <c r="Q72" i="32"/>
  <c r="AK72" i="32" s="1"/>
  <c r="T73" i="32"/>
  <c r="AN73" i="32" s="1"/>
  <c r="Q73" i="32"/>
  <c r="AK73" i="32" s="1"/>
  <c r="T74" i="32"/>
  <c r="AN74" i="32" s="1"/>
  <c r="Q74" i="32"/>
  <c r="AK74" i="32" s="1"/>
  <c r="T75" i="32"/>
  <c r="AN75" i="32" s="1"/>
  <c r="Q75" i="32"/>
  <c r="AK75" i="32" s="1"/>
  <c r="T76" i="32"/>
  <c r="AN76" i="32" s="1"/>
  <c r="Q76" i="32"/>
  <c r="AK76" i="32" s="1"/>
  <c r="T77" i="32"/>
  <c r="AN77" i="32" s="1"/>
  <c r="Q77" i="32"/>
  <c r="AK77" i="32" s="1"/>
  <c r="T78" i="32"/>
  <c r="AN78" i="32" s="1"/>
  <c r="Q78" i="32"/>
  <c r="AK78" i="32" s="1"/>
  <c r="T79" i="32"/>
  <c r="AN79" i="32" s="1"/>
  <c r="Q79" i="32"/>
  <c r="AK79" i="32" s="1"/>
  <c r="T80" i="32"/>
  <c r="AN80" i="32" s="1"/>
  <c r="Q80" i="32"/>
  <c r="AK80" i="32" s="1"/>
  <c r="T81" i="32"/>
  <c r="AN81" i="32" s="1"/>
  <c r="Q81" i="32"/>
  <c r="AK81" i="32" s="1"/>
  <c r="T82" i="32"/>
  <c r="AN82" i="32" s="1"/>
  <c r="Q82" i="32"/>
  <c r="AK82" i="32" s="1"/>
  <c r="T83" i="32"/>
  <c r="AN83" i="32" s="1"/>
  <c r="Q83" i="32"/>
  <c r="AK83" i="32" s="1"/>
  <c r="T84" i="32"/>
  <c r="AN84" i="32" s="1"/>
  <c r="Q84" i="32"/>
  <c r="AK84" i="32" s="1"/>
  <c r="T85" i="32"/>
  <c r="AN85" i="32" s="1"/>
  <c r="Q85" i="32"/>
  <c r="AK85" i="32" s="1"/>
  <c r="T86" i="32"/>
  <c r="AN86" i="32" s="1"/>
  <c r="Q86" i="32"/>
  <c r="AK86" i="32" s="1"/>
  <c r="T87" i="32"/>
  <c r="AN87" i="32" s="1"/>
  <c r="Q87" i="32"/>
  <c r="AK87" i="32" s="1"/>
  <c r="T88" i="32"/>
  <c r="AN88" i="32" s="1"/>
  <c r="Q88" i="32"/>
  <c r="AK88" i="32" s="1"/>
  <c r="T89" i="32"/>
  <c r="AN89" i="32" s="1"/>
  <c r="Q89" i="32"/>
  <c r="AK89" i="32" s="1"/>
  <c r="T90" i="32"/>
  <c r="AN90" i="32" s="1"/>
  <c r="Q90" i="32"/>
  <c r="AK90" i="32" s="1"/>
  <c r="T91" i="32"/>
  <c r="AN91" i="32" s="1"/>
  <c r="Q91" i="32"/>
  <c r="AK91" i="32" s="1"/>
  <c r="T92" i="32"/>
  <c r="AN92" i="32" s="1"/>
  <c r="Q92" i="32"/>
  <c r="AK92" i="32" s="1"/>
  <c r="S58" i="32"/>
  <c r="AM58" i="32" s="1"/>
  <c r="S66" i="32"/>
  <c r="AM66" i="32" s="1"/>
  <c r="S70" i="32"/>
  <c r="AM70" i="32" s="1"/>
  <c r="S71" i="32"/>
  <c r="AM71" i="32" s="1"/>
  <c r="S74" i="32"/>
  <c r="AM74" i="32" s="1"/>
  <c r="S78" i="32"/>
  <c r="AM78" i="32" s="1"/>
  <c r="S79" i="32"/>
  <c r="AM79" i="32" s="1"/>
  <c r="S87" i="32"/>
  <c r="AM87" i="32" s="1"/>
  <c r="Z4" i="31"/>
  <c r="G8" i="31"/>
  <c r="H8" i="31" s="1"/>
  <c r="G5" i="31"/>
  <c r="H5" i="31" s="1"/>
  <c r="Z9" i="31"/>
  <c r="G7" i="31"/>
  <c r="H7" i="31" s="1"/>
  <c r="G3" i="31"/>
  <c r="H3" i="31" s="1"/>
  <c r="Z6" i="31"/>
  <c r="Z5" i="31"/>
  <c r="Z8" i="31"/>
  <c r="Z13" i="31"/>
  <c r="K52" i="14" s="1"/>
  <c r="G2" i="31"/>
  <c r="AD7" i="31"/>
  <c r="AB6" i="31"/>
  <c r="AA13" i="31"/>
  <c r="L52" i="14" s="1"/>
  <c r="AH8" i="31"/>
  <c r="AD3" i="31"/>
  <c r="AH3" i="31"/>
  <c r="AG9" i="31"/>
  <c r="AF5" i="31"/>
  <c r="AB9" i="31"/>
  <c r="AG2" i="31"/>
  <c r="AH5" i="31"/>
  <c r="AF4" i="31"/>
  <c r="AF13" i="31"/>
  <c r="Q52" i="14" s="1"/>
  <c r="AE2" i="31"/>
  <c r="AF9" i="31"/>
  <c r="AD5" i="31"/>
  <c r="AH7" i="31"/>
  <c r="V7" i="31"/>
  <c r="T41" i="31"/>
  <c r="AN41" i="31" s="1"/>
  <c r="AE5" i="31"/>
  <c r="T63" i="31"/>
  <c r="AN63" i="31" s="1"/>
  <c r="T64" i="31"/>
  <c r="AN64" i="31" s="1"/>
  <c r="T67" i="31"/>
  <c r="AN67" i="31" s="1"/>
  <c r="P4" i="31"/>
  <c r="S36" i="31"/>
  <c r="AM36" i="31" s="1"/>
  <c r="Q37" i="31"/>
  <c r="AK37" i="31" s="1"/>
  <c r="AO7" i="31"/>
  <c r="AG7" i="31"/>
  <c r="Q45" i="31"/>
  <c r="AK45" i="31" s="1"/>
  <c r="Q56" i="31"/>
  <c r="AK56" i="31" s="1"/>
  <c r="Q85" i="31"/>
  <c r="AK85" i="31" s="1"/>
  <c r="Q86" i="31"/>
  <c r="AK86" i="31" s="1"/>
  <c r="Q87" i="31"/>
  <c r="AK87" i="31" s="1"/>
  <c r="Q88" i="31"/>
  <c r="AK88" i="31" s="1"/>
  <c r="Q89" i="31"/>
  <c r="T36" i="31"/>
  <c r="AN36" i="31" s="1"/>
  <c r="Q38" i="31"/>
  <c r="AK38" i="31" s="1"/>
  <c r="Q46" i="31"/>
  <c r="AK46" i="31" s="1"/>
  <c r="Q47" i="31"/>
  <c r="AK47" i="31" s="1"/>
  <c r="Q55" i="31"/>
  <c r="AK55" i="31" s="1"/>
  <c r="Q90" i="31"/>
  <c r="AK90" i="31" s="1"/>
  <c r="Q91" i="31"/>
  <c r="AK91" i="31" s="1"/>
  <c r="Q92" i="31"/>
  <c r="AK92" i="31" s="1"/>
  <c r="AH6" i="31"/>
  <c r="P6" i="31"/>
  <c r="T37" i="31"/>
  <c r="AN37" i="31" s="1"/>
  <c r="Q39" i="31"/>
  <c r="AK39" i="31" s="1"/>
  <c r="T45" i="31"/>
  <c r="AN45" i="31" s="1"/>
  <c r="Q53" i="31"/>
  <c r="AK53" i="31" s="1"/>
  <c r="Q54" i="31"/>
  <c r="AK54" i="31" s="1"/>
  <c r="AE9" i="31"/>
  <c r="Q71" i="31"/>
  <c r="AK71" i="31" s="1"/>
  <c r="Q76" i="31"/>
  <c r="AK76" i="31" s="1"/>
  <c r="Q77" i="31"/>
  <c r="AK77" i="31" s="1"/>
  <c r="Q83" i="31"/>
  <c r="AK83" i="31" s="1"/>
  <c r="S86" i="31"/>
  <c r="AM86" i="31" s="1"/>
  <c r="T87" i="31"/>
  <c r="AN87" i="31" s="1"/>
  <c r="T88" i="31"/>
  <c r="AN88" i="31" s="1"/>
  <c r="AG3" i="31"/>
  <c r="T89" i="31"/>
  <c r="AN89" i="31" s="1"/>
  <c r="T90" i="31"/>
  <c r="AN90" i="31" s="1"/>
  <c r="T91" i="31"/>
  <c r="AN91" i="31" s="1"/>
  <c r="S92" i="31"/>
  <c r="AM92" i="31" s="1"/>
  <c r="AL4" i="31"/>
  <c r="AO2" i="31"/>
  <c r="T39" i="31"/>
  <c r="AN39" i="31" s="1"/>
  <c r="AE8" i="31"/>
  <c r="Q51" i="31"/>
  <c r="AK51" i="31" s="1"/>
  <c r="T53" i="31"/>
  <c r="AN53" i="31" s="1"/>
  <c r="AJ4" i="31"/>
  <c r="Q60" i="31"/>
  <c r="AK60" i="31" s="1"/>
  <c r="AK2" i="31" s="1"/>
  <c r="Q61" i="31"/>
  <c r="AK61" i="31" s="1"/>
  <c r="Q62" i="31"/>
  <c r="AK62" i="31" s="1"/>
  <c r="Q63" i="31"/>
  <c r="S71" i="31"/>
  <c r="AM71" i="31" s="1"/>
  <c r="T76" i="31"/>
  <c r="AN76" i="31" s="1"/>
  <c r="Q78" i="31"/>
  <c r="AK78" i="31" s="1"/>
  <c r="Q79" i="31"/>
  <c r="AK79" i="31" s="1"/>
  <c r="Q80" i="31"/>
  <c r="Q81" i="31"/>
  <c r="AK81" i="31" s="1"/>
  <c r="AO9" i="31"/>
  <c r="Q41" i="31"/>
  <c r="AK41" i="31" s="1"/>
  <c r="AK7" i="31" s="1"/>
  <c r="S42" i="31"/>
  <c r="AM42" i="31" s="1"/>
  <c r="AJ7" i="31"/>
  <c r="S48" i="31"/>
  <c r="AM48" i="31" s="1"/>
  <c r="AE4" i="31"/>
  <c r="Q49" i="31"/>
  <c r="AK49" i="31" s="1"/>
  <c r="Q50" i="31"/>
  <c r="AK50" i="31" s="1"/>
  <c r="Q59" i="31"/>
  <c r="AK59" i="31" s="1"/>
  <c r="AK4" i="31" s="1"/>
  <c r="Q64" i="31"/>
  <c r="AK64" i="31" s="1"/>
  <c r="Q65" i="31"/>
  <c r="AK65" i="31" s="1"/>
  <c r="Q68" i="31"/>
  <c r="AK68" i="31" s="1"/>
  <c r="T71" i="31"/>
  <c r="AN71" i="31" s="1"/>
  <c r="S72" i="31"/>
  <c r="AM72" i="31" s="1"/>
  <c r="S73" i="31"/>
  <c r="AM73" i="31" s="1"/>
  <c r="T74" i="31"/>
  <c r="AN74" i="31" s="1"/>
  <c r="T77" i="31"/>
  <c r="AN77" i="31" s="1"/>
  <c r="AL2" i="31"/>
  <c r="AD6" i="31"/>
  <c r="AO3" i="31"/>
  <c r="S46" i="31"/>
  <c r="AM46" i="31" s="1"/>
  <c r="S49" i="31"/>
  <c r="AM49" i="31" s="1"/>
  <c r="S53" i="31"/>
  <c r="AM53" i="31" s="1"/>
  <c r="S56" i="31"/>
  <c r="AM56" i="31" s="1"/>
  <c r="S74" i="31"/>
  <c r="AM74" i="31" s="1"/>
  <c r="Q2" i="31"/>
  <c r="AJ8" i="31"/>
  <c r="S40" i="31"/>
  <c r="AM40" i="31" s="1"/>
  <c r="S57" i="31"/>
  <c r="AM57" i="31" s="1"/>
  <c r="S58" i="31"/>
  <c r="AM58" i="31" s="1"/>
  <c r="S75" i="31"/>
  <c r="AM75" i="31" s="1"/>
  <c r="S76" i="31"/>
  <c r="AM76" i="31" s="1"/>
  <c r="S82" i="31"/>
  <c r="AM82" i="31" s="1"/>
  <c r="S90" i="31"/>
  <c r="AM90" i="31" s="1"/>
  <c r="S2" i="31"/>
  <c r="S7" i="31"/>
  <c r="AO4" i="31"/>
  <c r="AL6" i="31"/>
  <c r="S37" i="31"/>
  <c r="AM37" i="31" s="1"/>
  <c r="AJ42" i="31"/>
  <c r="S59" i="31"/>
  <c r="AM59" i="31" s="1"/>
  <c r="S60" i="31"/>
  <c r="AM60" i="31" s="1"/>
  <c r="S65" i="31"/>
  <c r="AM65" i="31" s="1"/>
  <c r="S83" i="31"/>
  <c r="AM83" i="31" s="1"/>
  <c r="S84" i="31"/>
  <c r="AM84" i="31" s="1"/>
  <c r="S91" i="31"/>
  <c r="AM91" i="31" s="1"/>
  <c r="V2" i="31"/>
  <c r="AD13" i="31"/>
  <c r="O52" i="14" s="1"/>
  <c r="AJ2" i="31"/>
  <c r="S44" i="31"/>
  <c r="AM44" i="31" s="1"/>
  <c r="V9" i="31"/>
  <c r="P13" i="31"/>
  <c r="Q1" i="31" s="1"/>
  <c r="AD2" i="31"/>
  <c r="S61" i="31"/>
  <c r="AM61" i="31" s="1"/>
  <c r="S68" i="31"/>
  <c r="AM68" i="31" s="1"/>
  <c r="S69" i="31"/>
  <c r="AM69" i="31" s="1"/>
  <c r="S70" i="31"/>
  <c r="AM70" i="31" s="1"/>
  <c r="S87" i="31"/>
  <c r="AM87" i="31" s="1"/>
  <c r="S78" i="31"/>
  <c r="AM78" i="31" s="1"/>
  <c r="S88" i="31"/>
  <c r="AM88" i="31" s="1"/>
  <c r="Q9" i="31"/>
  <c r="AD9" i="31"/>
  <c r="S43" i="31"/>
  <c r="AM43" i="31" s="1"/>
  <c r="S45" i="31"/>
  <c r="AM45" i="31" s="1"/>
  <c r="S51" i="31"/>
  <c r="AM51" i="31" s="1"/>
  <c r="S62" i="31"/>
  <c r="AM62" i="31" s="1"/>
  <c r="S79" i="31"/>
  <c r="AM79" i="31" s="1"/>
  <c r="R2" i="31"/>
  <c r="P3" i="31"/>
  <c r="I3" i="31"/>
  <c r="Q3" i="31"/>
  <c r="S8" i="31"/>
  <c r="K8" i="31"/>
  <c r="R8" i="31"/>
  <c r="Q8" i="31"/>
  <c r="I8" i="31"/>
  <c r="O8" i="31"/>
  <c r="V8" i="31"/>
  <c r="N8" i="31"/>
  <c r="F8" i="31"/>
  <c r="M8" i="31"/>
  <c r="C8" i="31"/>
  <c r="R13" i="31"/>
  <c r="S1" i="31" s="1"/>
  <c r="AH13" i="31"/>
  <c r="S52" i="14" s="1"/>
  <c r="AH9" i="31"/>
  <c r="AL8" i="31"/>
  <c r="B10" i="31"/>
  <c r="C9" i="31" s="1"/>
  <c r="L2" i="31"/>
  <c r="R3" i="31"/>
  <c r="Q5" i="31"/>
  <c r="I5" i="31"/>
  <c r="M5" i="31"/>
  <c r="S5" i="31"/>
  <c r="K5" i="31"/>
  <c r="P5" i="31"/>
  <c r="AD8" i="31"/>
  <c r="K3" i="31"/>
  <c r="S3" i="31"/>
  <c r="AO37" i="31"/>
  <c r="AO13" i="31" s="1"/>
  <c r="Z52" i="14" s="1"/>
  <c r="U13" i="31"/>
  <c r="V1" i="31" s="1"/>
  <c r="AG13" i="31"/>
  <c r="R52" i="14" s="1"/>
  <c r="AG5" i="31"/>
  <c r="AB13" i="31"/>
  <c r="M52" i="14" s="1"/>
  <c r="L3" i="31"/>
  <c r="G10" i="31"/>
  <c r="C3" i="31"/>
  <c r="M3" i="31"/>
  <c r="U3" i="31"/>
  <c r="AO8" i="31"/>
  <c r="AJ50" i="31"/>
  <c r="AJ6" i="31" s="1"/>
  <c r="H2" i="31"/>
  <c r="F3" i="31"/>
  <c r="N3" i="31"/>
  <c r="S4" i="31"/>
  <c r="K4" i="31"/>
  <c r="M4" i="31"/>
  <c r="V4" i="31"/>
  <c r="O6" i="31"/>
  <c r="V6" i="31"/>
  <c r="N6" i="31"/>
  <c r="F6" i="31"/>
  <c r="S6" i="31"/>
  <c r="K6" i="31"/>
  <c r="Q6" i="31"/>
  <c r="I6" i="31"/>
  <c r="P8" i="31"/>
  <c r="AJ5" i="31"/>
  <c r="AE13" i="31"/>
  <c r="P52" i="14" s="1"/>
  <c r="AK52" i="31"/>
  <c r="S52" i="31"/>
  <c r="AM52" i="31" s="1"/>
  <c r="AJ55" i="31"/>
  <c r="AJ9" i="31" s="1"/>
  <c r="S55" i="31"/>
  <c r="AM55" i="31" s="1"/>
  <c r="O7" i="31"/>
  <c r="K9" i="31"/>
  <c r="S9" i="31"/>
  <c r="S14" i="31"/>
  <c r="S15" i="31"/>
  <c r="AM15" i="31" s="1"/>
  <c r="S16" i="31"/>
  <c r="S17" i="31"/>
  <c r="S18" i="31"/>
  <c r="AM18" i="31" s="1"/>
  <c r="S19" i="31"/>
  <c r="AM19" i="31" s="1"/>
  <c r="S20" i="31"/>
  <c r="AM20" i="31" s="1"/>
  <c r="S21" i="31"/>
  <c r="AM21" i="31" s="1"/>
  <c r="S22" i="31"/>
  <c r="AM22" i="31" s="1"/>
  <c r="S23" i="31"/>
  <c r="AM23" i="31" s="1"/>
  <c r="S24" i="31"/>
  <c r="AM24" i="31" s="1"/>
  <c r="S25" i="31"/>
  <c r="AM25" i="31" s="1"/>
  <c r="S26" i="31"/>
  <c r="AM26" i="31" s="1"/>
  <c r="S27" i="31"/>
  <c r="S28" i="31"/>
  <c r="AM28" i="31" s="1"/>
  <c r="S29" i="31"/>
  <c r="AM29" i="31" s="1"/>
  <c r="S30" i="31"/>
  <c r="AM30" i="31" s="1"/>
  <c r="S31" i="31"/>
  <c r="AM31" i="31" s="1"/>
  <c r="S32" i="31"/>
  <c r="AM32" i="31" s="1"/>
  <c r="S33" i="31"/>
  <c r="AM33" i="31" s="1"/>
  <c r="S34" i="31"/>
  <c r="AM34" i="31" s="1"/>
  <c r="S54" i="31"/>
  <c r="AM54" i="31" s="1"/>
  <c r="P7" i="31"/>
  <c r="L9" i="31"/>
  <c r="T14" i="31"/>
  <c r="T15" i="31"/>
  <c r="T16" i="31"/>
  <c r="AN16" i="31" s="1"/>
  <c r="T17" i="31"/>
  <c r="T18" i="31"/>
  <c r="AN18" i="31" s="1"/>
  <c r="T19" i="31"/>
  <c r="AN19" i="31" s="1"/>
  <c r="T20" i="31"/>
  <c r="AN20" i="31" s="1"/>
  <c r="T21" i="31"/>
  <c r="AN21" i="31" s="1"/>
  <c r="T22" i="31"/>
  <c r="AN22" i="31" s="1"/>
  <c r="T23" i="31"/>
  <c r="AN23" i="31" s="1"/>
  <c r="AN3" i="31" s="1"/>
  <c r="T24" i="31"/>
  <c r="AN24" i="31" s="1"/>
  <c r="T25" i="31"/>
  <c r="AN25" i="31" s="1"/>
  <c r="T26" i="31"/>
  <c r="AN26" i="31" s="1"/>
  <c r="T27" i="31"/>
  <c r="AN27" i="31" s="1"/>
  <c r="T28" i="31"/>
  <c r="AN28" i="31" s="1"/>
  <c r="T29" i="31"/>
  <c r="AN29" i="31" s="1"/>
  <c r="T30" i="31"/>
  <c r="AN30" i="31" s="1"/>
  <c r="T31" i="31"/>
  <c r="AN31" i="31" s="1"/>
  <c r="T32" i="31"/>
  <c r="AN32" i="31" s="1"/>
  <c r="T33" i="31"/>
  <c r="T34" i="31"/>
  <c r="AN34" i="31" s="1"/>
  <c r="T35" i="31"/>
  <c r="AN35" i="31" s="1"/>
  <c r="AJ51" i="31"/>
  <c r="AJ3" i="31" s="1"/>
  <c r="I7" i="31"/>
  <c r="Q7" i="31"/>
  <c r="M9" i="31"/>
  <c r="AL49" i="31"/>
  <c r="AL9" i="31" s="1"/>
  <c r="AL37" i="31"/>
  <c r="AL41" i="31"/>
  <c r="AL7" i="31" s="1"/>
  <c r="AL45" i="31"/>
  <c r="AL3" i="31" s="1"/>
  <c r="AI14" i="31"/>
  <c r="AI15" i="31"/>
  <c r="AI16" i="31"/>
  <c r="AI17" i="31"/>
  <c r="AI18" i="31"/>
  <c r="AI19" i="31"/>
  <c r="AI20" i="31"/>
  <c r="AI21" i="31"/>
  <c r="AI22" i="31"/>
  <c r="AI23" i="31"/>
  <c r="AI24" i="31"/>
  <c r="AI25" i="31"/>
  <c r="AI26" i="31"/>
  <c r="AI27" i="31"/>
  <c r="AI28" i="31"/>
  <c r="AI29" i="31"/>
  <c r="AI30" i="31"/>
  <c r="AI31" i="31"/>
  <c r="AI32" i="31"/>
  <c r="AI33" i="31"/>
  <c r="AI34" i="31"/>
  <c r="L7" i="31"/>
  <c r="P9" i="31"/>
  <c r="O13" i="31"/>
  <c r="P1" i="31" s="1"/>
  <c r="AJ14" i="31"/>
  <c r="M7" i="31"/>
  <c r="I9" i="31"/>
  <c r="Q35" i="31"/>
  <c r="AI49" i="31"/>
  <c r="AI50" i="31"/>
  <c r="AI51" i="31"/>
  <c r="AI52" i="31"/>
  <c r="AI54" i="31"/>
  <c r="AI55" i="31"/>
  <c r="AI56" i="31"/>
  <c r="AI57" i="31"/>
  <c r="AI58" i="31"/>
  <c r="AI59" i="31"/>
  <c r="AI65" i="31"/>
  <c r="AI66" i="31"/>
  <c r="AI7" i="31" s="1"/>
  <c r="AI68" i="31"/>
  <c r="AI69" i="31"/>
  <c r="AI70" i="31"/>
  <c r="AI72" i="31"/>
  <c r="AI73" i="31"/>
  <c r="AI75" i="31"/>
  <c r="AI80" i="31"/>
  <c r="AI81" i="31"/>
  <c r="AI82" i="31"/>
  <c r="AI83" i="31"/>
  <c r="AI84" i="31"/>
  <c r="AI85" i="31"/>
  <c r="AI86" i="31"/>
  <c r="AI92" i="31"/>
  <c r="AE4" i="30"/>
  <c r="G5" i="30"/>
  <c r="H5" i="30" s="1"/>
  <c r="AA4" i="30"/>
  <c r="G8" i="30"/>
  <c r="H8" i="30" s="1"/>
  <c r="G4" i="30"/>
  <c r="H4" i="30" s="1"/>
  <c r="AB4" i="30"/>
  <c r="AB10" i="30" s="1"/>
  <c r="AG6" i="30"/>
  <c r="G2" i="30"/>
  <c r="H2" i="30" s="1"/>
  <c r="Z8" i="30"/>
  <c r="Z9" i="30"/>
  <c r="AB9" i="30"/>
  <c r="AF8" i="30"/>
  <c r="AF3" i="30"/>
  <c r="Z13" i="30"/>
  <c r="K53" i="14" s="1"/>
  <c r="Z5" i="30"/>
  <c r="AA5" i="30"/>
  <c r="AA10" i="30" s="1"/>
  <c r="AF4" i="30"/>
  <c r="AG9" i="30"/>
  <c r="AA13" i="30"/>
  <c r="L53" i="14" s="1"/>
  <c r="AH3" i="30"/>
  <c r="AE7" i="30"/>
  <c r="AF5" i="30"/>
  <c r="AG3" i="30"/>
  <c r="AB13" i="30"/>
  <c r="M53" i="14" s="1"/>
  <c r="AD9" i="30"/>
  <c r="AH13" i="30"/>
  <c r="S53" i="14" s="1"/>
  <c r="AO8" i="30"/>
  <c r="AG2" i="30"/>
  <c r="AE2" i="30"/>
  <c r="AE10" i="30" s="1"/>
  <c r="AG5" i="30"/>
  <c r="AD4" i="30"/>
  <c r="AD10" i="30" s="1"/>
  <c r="Q5" i="30"/>
  <c r="T18" i="30"/>
  <c r="AN18" i="30" s="1"/>
  <c r="Q51" i="30"/>
  <c r="AK51" i="30" s="1"/>
  <c r="Q74" i="30"/>
  <c r="AK74" i="30" s="1"/>
  <c r="AK7" i="30" s="1"/>
  <c r="Q75" i="30"/>
  <c r="AK75" i="30" s="1"/>
  <c r="Q76" i="30"/>
  <c r="AK76" i="30" s="1"/>
  <c r="Q77" i="30"/>
  <c r="AK77" i="30" s="1"/>
  <c r="S76" i="30"/>
  <c r="AM76" i="30" s="1"/>
  <c r="AE13" i="30"/>
  <c r="P53" i="14" s="1"/>
  <c r="S15" i="30"/>
  <c r="AM15" i="30" s="1"/>
  <c r="S32" i="30"/>
  <c r="AM32" i="30" s="1"/>
  <c r="T34" i="30"/>
  <c r="AN34" i="30" s="1"/>
  <c r="T42" i="30"/>
  <c r="AN42" i="30" s="1"/>
  <c r="T50" i="30"/>
  <c r="AN50" i="30" s="1"/>
  <c r="Q52" i="30"/>
  <c r="AK52" i="30" s="1"/>
  <c r="Q78" i="30"/>
  <c r="AK78" i="30" s="1"/>
  <c r="AF13" i="30"/>
  <c r="Q53" i="14" s="1"/>
  <c r="T16" i="30"/>
  <c r="AN16" i="30" s="1"/>
  <c r="T25" i="30"/>
  <c r="AN25" i="30" s="1"/>
  <c r="AH8" i="30"/>
  <c r="T33" i="30"/>
  <c r="AN33" i="30" s="1"/>
  <c r="T41" i="30"/>
  <c r="AN41" i="30" s="1"/>
  <c r="T49" i="30"/>
  <c r="AN49" i="30" s="1"/>
  <c r="AO4" i="30"/>
  <c r="T74" i="30"/>
  <c r="AN74" i="30" s="1"/>
  <c r="T75" i="30"/>
  <c r="AN75" i="30" s="1"/>
  <c r="T76" i="30"/>
  <c r="AN76" i="30" s="1"/>
  <c r="T77" i="30"/>
  <c r="AN77" i="30" s="1"/>
  <c r="Q79" i="30"/>
  <c r="AK79" i="30" s="1"/>
  <c r="Q80" i="30"/>
  <c r="AK80" i="30" s="1"/>
  <c r="Q81" i="30"/>
  <c r="AK81" i="30" s="1"/>
  <c r="Q82" i="30"/>
  <c r="AK82" i="30" s="1"/>
  <c r="Q83" i="30"/>
  <c r="AK83" i="30" s="1"/>
  <c r="Q84" i="30"/>
  <c r="AK84" i="30" s="1"/>
  <c r="Q85" i="30"/>
  <c r="AK85" i="30" s="1"/>
  <c r="Q86" i="30"/>
  <c r="AK86" i="30" s="1"/>
  <c r="Q87" i="30"/>
  <c r="AK87" i="30" s="1"/>
  <c r="Q88" i="30"/>
  <c r="AK88" i="30" s="1"/>
  <c r="Q89" i="30"/>
  <c r="AK89" i="30" s="1"/>
  <c r="Q90" i="30"/>
  <c r="AK90" i="30" s="1"/>
  <c r="Q91" i="30"/>
  <c r="AK91" i="30" s="1"/>
  <c r="Q92" i="30"/>
  <c r="AK92" i="30" s="1"/>
  <c r="P3" i="30"/>
  <c r="T52" i="30"/>
  <c r="AN52" i="30" s="1"/>
  <c r="Q53" i="30"/>
  <c r="AK53" i="30" s="1"/>
  <c r="Q54" i="30"/>
  <c r="AK54" i="30" s="1"/>
  <c r="AK9" i="30" s="1"/>
  <c r="T78" i="30"/>
  <c r="AN78" i="30" s="1"/>
  <c r="S81" i="30"/>
  <c r="AM81" i="30" s="1"/>
  <c r="S85" i="30"/>
  <c r="AM85" i="30" s="1"/>
  <c r="Q3" i="30"/>
  <c r="AH2" i="30"/>
  <c r="T23" i="30"/>
  <c r="AN23" i="30" s="1"/>
  <c r="T31" i="30"/>
  <c r="AN31" i="30" s="1"/>
  <c r="AH6" i="30"/>
  <c r="T39" i="30"/>
  <c r="AN39" i="30" s="1"/>
  <c r="T47" i="30"/>
  <c r="AN47" i="30" s="1"/>
  <c r="Q55" i="30"/>
  <c r="AK55" i="30" s="1"/>
  <c r="Q56" i="30"/>
  <c r="AK56" i="30" s="1"/>
  <c r="Q57" i="30"/>
  <c r="AK57" i="30" s="1"/>
  <c r="T86" i="30"/>
  <c r="AN86" i="30" s="1"/>
  <c r="T87" i="30"/>
  <c r="AN87" i="30" s="1"/>
  <c r="T88" i="30"/>
  <c r="AN88" i="30" s="1"/>
  <c r="T89" i="30"/>
  <c r="AN89" i="30" s="1"/>
  <c r="T90" i="30"/>
  <c r="AN90" i="30" s="1"/>
  <c r="T91" i="30"/>
  <c r="AN91" i="30" s="1"/>
  <c r="V3" i="30"/>
  <c r="AI15" i="30"/>
  <c r="T22" i="30"/>
  <c r="AN22" i="30" s="1"/>
  <c r="AH9" i="30"/>
  <c r="T30" i="30"/>
  <c r="AN30" i="30" s="1"/>
  <c r="T38" i="30"/>
  <c r="AN38" i="30" s="1"/>
  <c r="T46" i="30"/>
  <c r="AN46" i="30" s="1"/>
  <c r="T53" i="30"/>
  <c r="AN53" i="30" s="1"/>
  <c r="T54" i="30"/>
  <c r="AN54" i="30" s="1"/>
  <c r="Q58" i="30"/>
  <c r="AK58" i="30" s="1"/>
  <c r="Q59" i="30"/>
  <c r="AK59" i="30" s="1"/>
  <c r="Q60" i="30"/>
  <c r="AK60" i="30" s="1"/>
  <c r="Q61" i="30"/>
  <c r="AK61" i="30" s="1"/>
  <c r="AH5" i="30"/>
  <c r="AO9" i="30"/>
  <c r="T55" i="30"/>
  <c r="AN55" i="30" s="1"/>
  <c r="T56" i="30"/>
  <c r="AN56" i="30" s="1"/>
  <c r="T57" i="30"/>
  <c r="AN57" i="30" s="1"/>
  <c r="S71" i="30"/>
  <c r="AM71" i="30" s="1"/>
  <c r="S72" i="30"/>
  <c r="AM72" i="30" s="1"/>
  <c r="S73" i="30"/>
  <c r="AM73" i="30" s="1"/>
  <c r="AO5" i="30"/>
  <c r="AO3" i="30"/>
  <c r="Q2" i="30"/>
  <c r="S31" i="30"/>
  <c r="AM31" i="30" s="1"/>
  <c r="S86" i="30"/>
  <c r="AM86" i="30" s="1"/>
  <c r="S2" i="30"/>
  <c r="V4" i="30"/>
  <c r="R5" i="30"/>
  <c r="R13" i="30"/>
  <c r="S1" i="30" s="1"/>
  <c r="S30" i="30"/>
  <c r="AM30" i="30" s="1"/>
  <c r="S61" i="30"/>
  <c r="AM61" i="30" s="1"/>
  <c r="S77" i="30"/>
  <c r="AM77" i="30" s="1"/>
  <c r="S87" i="30"/>
  <c r="AM87" i="30" s="1"/>
  <c r="S88" i="30"/>
  <c r="AM88" i="30" s="1"/>
  <c r="S89" i="30"/>
  <c r="AM89" i="30" s="1"/>
  <c r="U13" i="30"/>
  <c r="V1" i="30" s="1"/>
  <c r="S29" i="30"/>
  <c r="AM29" i="30" s="1"/>
  <c r="S51" i="30"/>
  <c r="AM51" i="30" s="1"/>
  <c r="S62" i="30"/>
  <c r="AM62" i="30" s="1"/>
  <c r="S78" i="30"/>
  <c r="AM78" i="30" s="1"/>
  <c r="S90" i="30"/>
  <c r="AM90" i="30" s="1"/>
  <c r="S92" i="30"/>
  <c r="AM92" i="30" s="1"/>
  <c r="R2" i="30"/>
  <c r="AO2" i="30"/>
  <c r="S63" i="30"/>
  <c r="AM63" i="30" s="1"/>
  <c r="S64" i="30"/>
  <c r="AM64" i="30" s="1"/>
  <c r="S65" i="30"/>
  <c r="AM65" i="30" s="1"/>
  <c r="S79" i="30"/>
  <c r="AM79" i="30" s="1"/>
  <c r="R3" i="30"/>
  <c r="V5" i="30"/>
  <c r="S6" i="30"/>
  <c r="AJ16" i="30"/>
  <c r="S66" i="30"/>
  <c r="AM66" i="30" s="1"/>
  <c r="S67" i="30"/>
  <c r="AM67" i="30" s="1"/>
  <c r="S68" i="30"/>
  <c r="AM68" i="30" s="1"/>
  <c r="S3" i="30"/>
  <c r="V8" i="30"/>
  <c r="AD13" i="30"/>
  <c r="O53" i="14" s="1"/>
  <c r="S69" i="30"/>
  <c r="AM69" i="30" s="1"/>
  <c r="U3" i="30"/>
  <c r="S33" i="30"/>
  <c r="AM33" i="30" s="1"/>
  <c r="S70" i="30"/>
  <c r="AM70" i="30" s="1"/>
  <c r="S82" i="30"/>
  <c r="AM82" i="30" s="1"/>
  <c r="S14" i="30"/>
  <c r="L2" i="30"/>
  <c r="AF2" i="30"/>
  <c r="L6" i="30"/>
  <c r="P8" i="30"/>
  <c r="F9" i="30"/>
  <c r="N9" i="30"/>
  <c r="V9" i="30"/>
  <c r="B10" i="30"/>
  <c r="T14" i="30"/>
  <c r="S20" i="30"/>
  <c r="AM20" i="30" s="1"/>
  <c r="AJ20" i="30"/>
  <c r="M2" i="30"/>
  <c r="I4" i="30"/>
  <c r="Q4" i="30"/>
  <c r="M6" i="30"/>
  <c r="U6" i="30"/>
  <c r="I8" i="30"/>
  <c r="Q8" i="30"/>
  <c r="O9" i="30"/>
  <c r="AO13" i="30"/>
  <c r="Z53" i="14" s="1"/>
  <c r="S16" i="30"/>
  <c r="AM16" i="30" s="1"/>
  <c r="S21" i="30"/>
  <c r="AM21" i="30" s="1"/>
  <c r="S22" i="30"/>
  <c r="AM22" i="30" s="1"/>
  <c r="S23" i="30"/>
  <c r="AM23" i="30" s="1"/>
  <c r="S24" i="30"/>
  <c r="AM24" i="30" s="1"/>
  <c r="S25" i="30"/>
  <c r="AM25" i="30" s="1"/>
  <c r="S26" i="30"/>
  <c r="AM26" i="30" s="1"/>
  <c r="S27" i="30"/>
  <c r="AM27" i="30" s="1"/>
  <c r="S28" i="30"/>
  <c r="AM28" i="30" s="1"/>
  <c r="F2" i="30"/>
  <c r="N2" i="30"/>
  <c r="V2" i="30"/>
  <c r="L3" i="30"/>
  <c r="R4" i="30"/>
  <c r="P5" i="30"/>
  <c r="F6" i="30"/>
  <c r="N6" i="30"/>
  <c r="V6" i="30"/>
  <c r="L7" i="30"/>
  <c r="P9" i="30"/>
  <c r="O13" i="30"/>
  <c r="P1" i="30" s="1"/>
  <c r="S17" i="30"/>
  <c r="AM17" i="30" s="1"/>
  <c r="S34" i="30"/>
  <c r="AM34" i="30" s="1"/>
  <c r="S35" i="30"/>
  <c r="AM35" i="30" s="1"/>
  <c r="S36" i="30"/>
  <c r="AM36" i="30" s="1"/>
  <c r="S37" i="30"/>
  <c r="AM37" i="30" s="1"/>
  <c r="S38" i="30"/>
  <c r="AM38" i="30" s="1"/>
  <c r="S39" i="30"/>
  <c r="AM39" i="30" s="1"/>
  <c r="S40" i="30"/>
  <c r="AM40" i="30" s="1"/>
  <c r="S41" i="30"/>
  <c r="AM41" i="30" s="1"/>
  <c r="S42" i="30"/>
  <c r="AM42" i="30" s="1"/>
  <c r="S43" i="30"/>
  <c r="AM43" i="30" s="1"/>
  <c r="S44" i="30"/>
  <c r="AM44" i="30" s="1"/>
  <c r="S45" i="30"/>
  <c r="AM45" i="30" s="1"/>
  <c r="S46" i="30"/>
  <c r="AM46" i="30" s="1"/>
  <c r="S47" i="30"/>
  <c r="AM47" i="30" s="1"/>
  <c r="S48" i="30"/>
  <c r="AM48" i="30" s="1"/>
  <c r="S49" i="30"/>
  <c r="AM49" i="30" s="1"/>
  <c r="S50" i="30"/>
  <c r="AM50" i="30" s="1"/>
  <c r="O2" i="30"/>
  <c r="K4" i="30"/>
  <c r="S4" i="30"/>
  <c r="O6" i="30"/>
  <c r="K8" i="30"/>
  <c r="S8" i="30"/>
  <c r="I9" i="30"/>
  <c r="Q9" i="30"/>
  <c r="P13" i="30"/>
  <c r="Q1" i="30" s="1"/>
  <c r="AI14" i="30"/>
  <c r="P2" i="30"/>
  <c r="L4" i="30"/>
  <c r="H6" i="30"/>
  <c r="P6" i="30"/>
  <c r="L8" i="30"/>
  <c r="R9" i="30"/>
  <c r="S18" i="30"/>
  <c r="AM18" i="30" s="1"/>
  <c r="S56" i="30"/>
  <c r="AM56" i="30" s="1"/>
  <c r="AJ56" i="30"/>
  <c r="F4" i="30"/>
  <c r="N4" i="30"/>
  <c r="L5" i="30"/>
  <c r="F8" i="30"/>
  <c r="N8" i="30"/>
  <c r="L9" i="30"/>
  <c r="S19" i="30"/>
  <c r="AM19" i="30" s="1"/>
  <c r="AG13" i="30"/>
  <c r="R53" i="14" s="1"/>
  <c r="S52" i="30"/>
  <c r="AM52" i="30" s="1"/>
  <c r="AJ57" i="30"/>
  <c r="AI16" i="30"/>
  <c r="AI17" i="30"/>
  <c r="AI18" i="30"/>
  <c r="AI19" i="30"/>
  <c r="AI20" i="30"/>
  <c r="AI21" i="30"/>
  <c r="AI22" i="30"/>
  <c r="AI23" i="30"/>
  <c r="AI24" i="30"/>
  <c r="AI25" i="30"/>
  <c r="AI26" i="30"/>
  <c r="AI27" i="30"/>
  <c r="AI28" i="30"/>
  <c r="AI29" i="30"/>
  <c r="AI30" i="30"/>
  <c r="AI31" i="30"/>
  <c r="AI32" i="30"/>
  <c r="AI33" i="30"/>
  <c r="AI6" i="30" s="1"/>
  <c r="AI34" i="30"/>
  <c r="AI35" i="30"/>
  <c r="AI36" i="30"/>
  <c r="AI37" i="30"/>
  <c r="AI38" i="30"/>
  <c r="AI39" i="30"/>
  <c r="AI40" i="30"/>
  <c r="AI41" i="30"/>
  <c r="AI42" i="30"/>
  <c r="AI43" i="30"/>
  <c r="AI44" i="30"/>
  <c r="AI45" i="30"/>
  <c r="AI46" i="30"/>
  <c r="AI47" i="30"/>
  <c r="AI48" i="30"/>
  <c r="AI49" i="30"/>
  <c r="AJ21" i="30"/>
  <c r="AJ22" i="30"/>
  <c r="AJ23" i="30"/>
  <c r="AJ24" i="30"/>
  <c r="AJ25" i="30"/>
  <c r="AJ26" i="30"/>
  <c r="AJ27" i="30"/>
  <c r="AJ28" i="30"/>
  <c r="AJ29" i="30"/>
  <c r="AJ30" i="30"/>
  <c r="AJ31" i="30"/>
  <c r="AJ32" i="30"/>
  <c r="AJ33" i="30"/>
  <c r="AJ6" i="30" s="1"/>
  <c r="Q50" i="30"/>
  <c r="AK50" i="30" s="1"/>
  <c r="AL50" i="30"/>
  <c r="AL6" i="30" s="1"/>
  <c r="S55" i="30"/>
  <c r="AM55" i="30" s="1"/>
  <c r="AL34" i="30"/>
  <c r="AL35" i="30"/>
  <c r="AL36" i="30"/>
  <c r="AL37" i="30"/>
  <c r="AL38" i="30"/>
  <c r="AL39" i="30"/>
  <c r="AL40" i="30"/>
  <c r="AL41" i="30"/>
  <c r="AL42" i="30"/>
  <c r="AL43" i="30"/>
  <c r="AL44" i="30"/>
  <c r="AL45" i="30"/>
  <c r="AL3" i="30" s="1"/>
  <c r="AL46" i="30"/>
  <c r="AL2" i="30" s="1"/>
  <c r="AL47" i="30"/>
  <c r="AL48" i="30"/>
  <c r="AL49" i="30"/>
  <c r="S53" i="30"/>
  <c r="AM53" i="30" s="1"/>
  <c r="S58" i="30"/>
  <c r="AM58" i="30" s="1"/>
  <c r="AJ58" i="30"/>
  <c r="AJ59" i="30"/>
  <c r="AJ60" i="30"/>
  <c r="AJ61" i="30"/>
  <c r="AJ62" i="30"/>
  <c r="AJ63" i="30"/>
  <c r="AJ64" i="30"/>
  <c r="AJ65" i="30"/>
  <c r="AJ66" i="30"/>
  <c r="AJ67" i="30"/>
  <c r="AJ68" i="30"/>
  <c r="AJ69" i="30"/>
  <c r="AJ70" i="30"/>
  <c r="AJ71" i="30"/>
  <c r="AJ72" i="30"/>
  <c r="AJ73" i="30"/>
  <c r="AJ74" i="30"/>
  <c r="AJ75" i="30"/>
  <c r="AJ76" i="30"/>
  <c r="AJ77" i="30"/>
  <c r="AJ78" i="30"/>
  <c r="AJ79" i="30"/>
  <c r="AL80" i="30"/>
  <c r="AL81" i="30"/>
  <c r="AL82" i="30"/>
  <c r="AL83" i="30"/>
  <c r="AL84" i="30"/>
  <c r="AL85" i="30"/>
  <c r="AL86" i="30"/>
  <c r="AL87" i="30"/>
  <c r="AL88" i="30"/>
  <c r="AL89" i="30"/>
  <c r="AL90" i="30"/>
  <c r="AL91" i="30"/>
  <c r="AL92" i="30"/>
  <c r="AB5" i="29"/>
  <c r="AE6" i="29"/>
  <c r="Z2" i="29"/>
  <c r="Z3" i="29"/>
  <c r="G8" i="29"/>
  <c r="H8" i="29" s="1"/>
  <c r="G5" i="29"/>
  <c r="H5" i="29" s="1"/>
  <c r="G7" i="29"/>
  <c r="H7" i="29" s="1"/>
  <c r="I3" i="29"/>
  <c r="G4" i="29"/>
  <c r="H4" i="29" s="1"/>
  <c r="Z7" i="29"/>
  <c r="Z8" i="29"/>
  <c r="G3" i="29"/>
  <c r="H3" i="29" s="1"/>
  <c r="Z4" i="29"/>
  <c r="AB3" i="29"/>
  <c r="AB9" i="29"/>
  <c r="AG3" i="29"/>
  <c r="AB6" i="29"/>
  <c r="AA7" i="29"/>
  <c r="AH6" i="29"/>
  <c r="AH3" i="29"/>
  <c r="AH8" i="29"/>
  <c r="AA8" i="29"/>
  <c r="AG8" i="29"/>
  <c r="AH7" i="29"/>
  <c r="AB8" i="29"/>
  <c r="AA5" i="29"/>
  <c r="AD6" i="29"/>
  <c r="AA4" i="29"/>
  <c r="AB4" i="29"/>
  <c r="AB7" i="29"/>
  <c r="AF3" i="29"/>
  <c r="AH9" i="29"/>
  <c r="AA2" i="29"/>
  <c r="AD2" i="29"/>
  <c r="AB2" i="29"/>
  <c r="AB13" i="29"/>
  <c r="M54" i="14" s="1"/>
  <c r="AH5" i="29"/>
  <c r="AA3" i="29"/>
  <c r="AG4" i="29"/>
  <c r="AG5" i="29"/>
  <c r="AA6" i="29"/>
  <c r="P5" i="29"/>
  <c r="T15" i="29"/>
  <c r="AN15" i="29" s="1"/>
  <c r="T16" i="29"/>
  <c r="AN16" i="29" s="1"/>
  <c r="AF5" i="29"/>
  <c r="T17" i="29"/>
  <c r="AN17" i="29" s="1"/>
  <c r="AF4" i="29"/>
  <c r="Q31" i="29"/>
  <c r="AK31" i="29" s="1"/>
  <c r="Q43" i="29"/>
  <c r="AK43" i="29" s="1"/>
  <c r="Q44" i="29"/>
  <c r="AK44" i="29" s="1"/>
  <c r="Q45" i="29"/>
  <c r="AK45" i="29" s="1"/>
  <c r="AH2" i="29"/>
  <c r="AL7" i="29"/>
  <c r="AE7" i="29"/>
  <c r="T42" i="29"/>
  <c r="AN42" i="29" s="1"/>
  <c r="AF9" i="29"/>
  <c r="Q22" i="29"/>
  <c r="AK22" i="29" s="1"/>
  <c r="Q23" i="29"/>
  <c r="AK23" i="29" s="1"/>
  <c r="Q24" i="29"/>
  <c r="AK24" i="29" s="1"/>
  <c r="Q38" i="29"/>
  <c r="AK38" i="29" s="1"/>
  <c r="Q53" i="29"/>
  <c r="Q20" i="29"/>
  <c r="AK20" i="29" s="1"/>
  <c r="AE2" i="29"/>
  <c r="AE3" i="29"/>
  <c r="T40" i="29"/>
  <c r="AN40" i="29" s="1"/>
  <c r="Q52" i="29"/>
  <c r="AK52" i="29" s="1"/>
  <c r="AE4" i="29"/>
  <c r="AE9" i="29"/>
  <c r="T22" i="29"/>
  <c r="AN22" i="29" s="1"/>
  <c r="T23" i="29"/>
  <c r="AN23" i="29" s="1"/>
  <c r="T24" i="29"/>
  <c r="AN24" i="29" s="1"/>
  <c r="S38" i="29"/>
  <c r="AM38" i="29" s="1"/>
  <c r="T39" i="29"/>
  <c r="AN39" i="29" s="1"/>
  <c r="AI7" i="29"/>
  <c r="T20" i="29"/>
  <c r="AN20" i="29" s="1"/>
  <c r="AO6" i="29"/>
  <c r="AG6" i="29"/>
  <c r="T38" i="29"/>
  <c r="AN38" i="29" s="1"/>
  <c r="AD7" i="29"/>
  <c r="P7" i="29"/>
  <c r="AF7" i="29"/>
  <c r="AD3" i="29"/>
  <c r="AJ6" i="29"/>
  <c r="AG2" i="29"/>
  <c r="Q29" i="29"/>
  <c r="AK29" i="29" s="1"/>
  <c r="Q48" i="29"/>
  <c r="AK48" i="29" s="1"/>
  <c r="AH4" i="29"/>
  <c r="S24" i="29"/>
  <c r="AM24" i="29" s="1"/>
  <c r="T25" i="29"/>
  <c r="AN25" i="29" s="1"/>
  <c r="AF2" i="29"/>
  <c r="T26" i="29"/>
  <c r="AN26" i="29" s="1"/>
  <c r="T27" i="29"/>
  <c r="AN27" i="29" s="1"/>
  <c r="AF8" i="29"/>
  <c r="T28" i="29"/>
  <c r="AN28" i="29" s="1"/>
  <c r="AL5" i="29"/>
  <c r="Q32" i="29"/>
  <c r="AK32" i="29" s="1"/>
  <c r="Q33" i="29"/>
  <c r="AK33" i="29" s="1"/>
  <c r="T46" i="29"/>
  <c r="AN46" i="29" s="1"/>
  <c r="T47" i="29"/>
  <c r="AN47" i="29" s="1"/>
  <c r="T48" i="29"/>
  <c r="AN48" i="29" s="1"/>
  <c r="T49" i="29"/>
  <c r="AN49" i="29" s="1"/>
  <c r="T50" i="29"/>
  <c r="AN50" i="29" s="1"/>
  <c r="AL6" i="29"/>
  <c r="S7" i="29"/>
  <c r="P8" i="29"/>
  <c r="AE5" i="29"/>
  <c r="V7" i="29"/>
  <c r="AD5" i="29"/>
  <c r="Q14" i="29"/>
  <c r="AK14" i="29" s="1"/>
  <c r="T29" i="29"/>
  <c r="AN29" i="29" s="1"/>
  <c r="T30" i="29"/>
  <c r="AN30" i="29" s="1"/>
  <c r="T31" i="29"/>
  <c r="AN31" i="29" s="1"/>
  <c r="Q34" i="29"/>
  <c r="AK34" i="29" s="1"/>
  <c r="Q35" i="29"/>
  <c r="AK35" i="29" s="1"/>
  <c r="Q36" i="29"/>
  <c r="AK36" i="29" s="1"/>
  <c r="Q37" i="29"/>
  <c r="AK37" i="29" s="1"/>
  <c r="T51" i="29"/>
  <c r="AN51" i="29" s="1"/>
  <c r="AG9" i="29"/>
  <c r="AI78" i="29"/>
  <c r="AI5" i="29" s="1"/>
  <c r="Q25" i="29"/>
  <c r="AK25" i="29" s="1"/>
  <c r="Q26" i="29"/>
  <c r="AK26" i="29" s="1"/>
  <c r="Q46" i="29"/>
  <c r="AK46" i="29" s="1"/>
  <c r="Q49" i="29"/>
  <c r="AK49" i="29" s="1"/>
  <c r="Q50" i="29"/>
  <c r="AK50" i="29" s="1"/>
  <c r="Q51" i="29"/>
  <c r="AK51" i="29" s="1"/>
  <c r="AG7" i="29"/>
  <c r="P4" i="29"/>
  <c r="AE13" i="29"/>
  <c r="P54" i="14" s="1"/>
  <c r="AD13" i="29"/>
  <c r="O54" i="14" s="1"/>
  <c r="AD4" i="29"/>
  <c r="Q18" i="29"/>
  <c r="AK18" i="29" s="1"/>
  <c r="Q19" i="29"/>
  <c r="T32" i="29"/>
  <c r="AN32" i="29" s="1"/>
  <c r="S33" i="29"/>
  <c r="AM33" i="29" s="1"/>
  <c r="AO3" i="29"/>
  <c r="AG13" i="29"/>
  <c r="R54" i="14" s="1"/>
  <c r="Q27" i="29"/>
  <c r="AK27" i="29" s="1"/>
  <c r="Q28" i="29"/>
  <c r="AK28" i="29" s="1"/>
  <c r="Q47" i="29"/>
  <c r="AK47" i="29" s="1"/>
  <c r="V8" i="29"/>
  <c r="P3" i="29"/>
  <c r="Q4" i="29"/>
  <c r="V6" i="29"/>
  <c r="S9" i="29"/>
  <c r="T14" i="29"/>
  <c r="AN14" i="29" s="1"/>
  <c r="AF13" i="29"/>
  <c r="Q54" i="14" s="1"/>
  <c r="AL4" i="29"/>
  <c r="AD9" i="29"/>
  <c r="Q21" i="29"/>
  <c r="AK21" i="29" s="1"/>
  <c r="T33" i="29"/>
  <c r="AN33" i="29" s="1"/>
  <c r="T34" i="29"/>
  <c r="AN34" i="29" s="1"/>
  <c r="T35" i="29"/>
  <c r="AN35" i="29" s="1"/>
  <c r="T36" i="29"/>
  <c r="AN36" i="29" s="1"/>
  <c r="T37" i="29"/>
  <c r="AN37" i="29" s="1"/>
  <c r="Q39" i="29"/>
  <c r="AK39" i="29" s="1"/>
  <c r="Q40" i="29"/>
  <c r="AK40" i="29" s="1"/>
  <c r="AD8" i="29"/>
  <c r="Q41" i="29"/>
  <c r="AK41" i="29" s="1"/>
  <c r="Q42" i="29"/>
  <c r="AK42" i="29" s="1"/>
  <c r="AI52" i="29"/>
  <c r="AA9" i="29"/>
  <c r="AO5" i="29"/>
  <c r="Q3" i="29"/>
  <c r="S17" i="29"/>
  <c r="AM17" i="29" s="1"/>
  <c r="S22" i="29"/>
  <c r="AM22" i="29" s="1"/>
  <c r="S26" i="29"/>
  <c r="AM26" i="29" s="1"/>
  <c r="S31" i="29"/>
  <c r="AM31" i="29" s="1"/>
  <c r="S35" i="29"/>
  <c r="AM35" i="29" s="1"/>
  <c r="S45" i="29"/>
  <c r="AM45" i="29" s="1"/>
  <c r="S49" i="29"/>
  <c r="AM49" i="29" s="1"/>
  <c r="AO4" i="29"/>
  <c r="AL3" i="29"/>
  <c r="S36" i="29"/>
  <c r="AM36" i="29" s="1"/>
  <c r="V4" i="29"/>
  <c r="AL2" i="29"/>
  <c r="AJ9" i="29"/>
  <c r="S23" i="29"/>
  <c r="AM23" i="29" s="1"/>
  <c r="S27" i="29"/>
  <c r="AM27" i="29" s="1"/>
  <c r="S32" i="29"/>
  <c r="AM32" i="29" s="1"/>
  <c r="S37" i="29"/>
  <c r="AM37" i="29" s="1"/>
  <c r="S46" i="29"/>
  <c r="AM46" i="29" s="1"/>
  <c r="S6" i="29"/>
  <c r="S15" i="29"/>
  <c r="AM15" i="29" s="1"/>
  <c r="S28" i="29"/>
  <c r="AM28" i="29" s="1"/>
  <c r="S52" i="29"/>
  <c r="AM52" i="29" s="1"/>
  <c r="AO2" i="29"/>
  <c r="S47" i="29"/>
  <c r="AM47" i="29" s="1"/>
  <c r="S2" i="29"/>
  <c r="S20" i="29"/>
  <c r="AM20" i="29" s="1"/>
  <c r="S16" i="29"/>
  <c r="AM16" i="29" s="1"/>
  <c r="S25" i="29"/>
  <c r="AM25" i="29" s="1"/>
  <c r="S30" i="29"/>
  <c r="AM30" i="29" s="1"/>
  <c r="S34" i="29"/>
  <c r="AM34" i="29" s="1"/>
  <c r="AO8" i="29"/>
  <c r="S39" i="29"/>
  <c r="AM39" i="29" s="1"/>
  <c r="S43" i="29"/>
  <c r="AM43" i="29" s="1"/>
  <c r="S48" i="29"/>
  <c r="AM48" i="29" s="1"/>
  <c r="T61" i="29"/>
  <c r="AN61" i="29" s="1"/>
  <c r="Q61" i="29"/>
  <c r="AK61" i="29" s="1"/>
  <c r="AI61" i="29"/>
  <c r="L2" i="29"/>
  <c r="F5" i="29"/>
  <c r="N5" i="29"/>
  <c r="V5" i="29"/>
  <c r="L6" i="29"/>
  <c r="U13" i="29"/>
  <c r="V1" i="29" s="1"/>
  <c r="AI8" i="29"/>
  <c r="AO7" i="29"/>
  <c r="Z13" i="29"/>
  <c r="K54" i="14" s="1"/>
  <c r="AO13" i="29"/>
  <c r="Z54" i="14" s="1"/>
  <c r="AJ67" i="29"/>
  <c r="K3" i="29"/>
  <c r="S3" i="29"/>
  <c r="O5" i="29"/>
  <c r="M6" i="29"/>
  <c r="AO9" i="29"/>
  <c r="AA13" i="29"/>
  <c r="L54" i="14" s="1"/>
  <c r="Z9" i="29"/>
  <c r="Z10" i="29" s="1"/>
  <c r="G9" i="29"/>
  <c r="H9" i="29" s="1"/>
  <c r="T60" i="29"/>
  <c r="AN60" i="29" s="1"/>
  <c r="Q60" i="29"/>
  <c r="AK60" i="29" s="1"/>
  <c r="AI60" i="29"/>
  <c r="AI2" i="29" s="1"/>
  <c r="V2" i="29"/>
  <c r="L3" i="29"/>
  <c r="P13" i="29"/>
  <c r="Q1" i="29" s="1"/>
  <c r="AJ60" i="29"/>
  <c r="AJ2" i="29" s="1"/>
  <c r="G10" i="29"/>
  <c r="H10" i="29" s="1"/>
  <c r="O2" i="29"/>
  <c r="M3" i="29"/>
  <c r="K4" i="29"/>
  <c r="S4" i="29"/>
  <c r="I5" i="29"/>
  <c r="Q5" i="29"/>
  <c r="O6" i="29"/>
  <c r="Q7" i="29"/>
  <c r="Q9" i="29"/>
  <c r="I9" i="29"/>
  <c r="P9" i="29"/>
  <c r="O9" i="29"/>
  <c r="M9" i="29"/>
  <c r="V9" i="29"/>
  <c r="B10" i="29"/>
  <c r="AL8" i="29"/>
  <c r="AJ59" i="29"/>
  <c r="T69" i="29"/>
  <c r="AN69" i="29" s="1"/>
  <c r="Q69" i="29"/>
  <c r="AK69" i="29" s="1"/>
  <c r="AI69" i="29"/>
  <c r="AI4" i="29" s="1"/>
  <c r="H2" i="29"/>
  <c r="P2" i="29"/>
  <c r="F3" i="29"/>
  <c r="N3" i="29"/>
  <c r="V3" i="29"/>
  <c r="L4" i="29"/>
  <c r="H6" i="29"/>
  <c r="P6" i="29"/>
  <c r="AL13" i="29"/>
  <c r="AE8" i="29"/>
  <c r="T54" i="29"/>
  <c r="AN54" i="29" s="1"/>
  <c r="AI54" i="29"/>
  <c r="AI9" i="29" s="1"/>
  <c r="O13" i="29"/>
  <c r="P1" i="29" s="1"/>
  <c r="Q54" i="29"/>
  <c r="AK54" i="29" s="1"/>
  <c r="I2" i="29"/>
  <c r="Q2" i="29"/>
  <c r="O3" i="29"/>
  <c r="M4" i="29"/>
  <c r="K5" i="29"/>
  <c r="S5" i="29"/>
  <c r="I6" i="29"/>
  <c r="Q6" i="29"/>
  <c r="AH13" i="29"/>
  <c r="S54" i="14" s="1"/>
  <c r="T68" i="29"/>
  <c r="AN68" i="29" s="1"/>
  <c r="Q68" i="29"/>
  <c r="AK68" i="29" s="1"/>
  <c r="AI68" i="29"/>
  <c r="AD10" i="29"/>
  <c r="F4" i="29"/>
  <c r="N4" i="29"/>
  <c r="L5" i="29"/>
  <c r="R13" i="29"/>
  <c r="S1" i="29" s="1"/>
  <c r="AL9" i="29"/>
  <c r="AK53" i="29"/>
  <c r="AJ68" i="29"/>
  <c r="AJ3" i="29" s="1"/>
  <c r="O8" i="29"/>
  <c r="S61" i="29"/>
  <c r="AM61" i="29" s="1"/>
  <c r="T62" i="29"/>
  <c r="AN62" i="29" s="1"/>
  <c r="Q62" i="29"/>
  <c r="AK62" i="29" s="1"/>
  <c r="T70" i="29"/>
  <c r="AN70" i="29" s="1"/>
  <c r="Q70" i="29"/>
  <c r="AK70" i="29" s="1"/>
  <c r="T55" i="29"/>
  <c r="AN55" i="29" s="1"/>
  <c r="Q55" i="29"/>
  <c r="AK55" i="29" s="1"/>
  <c r="T63" i="29"/>
  <c r="AN63" i="29" s="1"/>
  <c r="Q63" i="29"/>
  <c r="AK63" i="29" s="1"/>
  <c r="T71" i="29"/>
  <c r="AN71" i="29" s="1"/>
  <c r="Q71" i="29"/>
  <c r="AK71" i="29" s="1"/>
  <c r="I8" i="29"/>
  <c r="Q8" i="29"/>
  <c r="AI53" i="29"/>
  <c r="AI6" i="29" s="1"/>
  <c r="S55" i="29"/>
  <c r="AM55" i="29" s="1"/>
  <c r="T56" i="29"/>
  <c r="Q56" i="29"/>
  <c r="AK56" i="29" s="1"/>
  <c r="T64" i="29"/>
  <c r="AN64" i="29" s="1"/>
  <c r="Q64" i="29"/>
  <c r="AK64" i="29" s="1"/>
  <c r="T72" i="29"/>
  <c r="AN72" i="29" s="1"/>
  <c r="Q72" i="29"/>
  <c r="AK72" i="29" s="1"/>
  <c r="L7" i="29"/>
  <c r="AJ14" i="29"/>
  <c r="T57" i="29"/>
  <c r="AN57" i="29" s="1"/>
  <c r="Q57" i="29"/>
  <c r="AK57" i="29" s="1"/>
  <c r="T65" i="29"/>
  <c r="AN65" i="29" s="1"/>
  <c r="Q65" i="29"/>
  <c r="AK65" i="29" s="1"/>
  <c r="T73" i="29"/>
  <c r="AN73" i="29" s="1"/>
  <c r="Q73" i="29"/>
  <c r="AK73" i="29" s="1"/>
  <c r="C7" i="29"/>
  <c r="M7" i="29"/>
  <c r="K8" i="29"/>
  <c r="S8" i="29"/>
  <c r="T58" i="29"/>
  <c r="AN58" i="29" s="1"/>
  <c r="Q58" i="29"/>
  <c r="AK58" i="29" s="1"/>
  <c r="T66" i="29"/>
  <c r="AN66" i="29" s="1"/>
  <c r="Q66" i="29"/>
  <c r="S66" i="29" s="1"/>
  <c r="AM66" i="29" s="1"/>
  <c r="T74" i="29"/>
  <c r="AN74" i="29" s="1"/>
  <c r="Q74" i="29"/>
  <c r="AK74" i="29" s="1"/>
  <c r="T75" i="29"/>
  <c r="AN75" i="29" s="1"/>
  <c r="Q75" i="29"/>
  <c r="AK75" i="29" s="1"/>
  <c r="T76" i="29"/>
  <c r="Q76" i="29"/>
  <c r="AK76" i="29" s="1"/>
  <c r="T77" i="29"/>
  <c r="AN77" i="29" s="1"/>
  <c r="Q77" i="29"/>
  <c r="AK77" i="29" s="1"/>
  <c r="T78" i="29"/>
  <c r="AN78" i="29" s="1"/>
  <c r="Q78" i="29"/>
  <c r="AK78" i="29" s="1"/>
  <c r="T79" i="29"/>
  <c r="AN79" i="29" s="1"/>
  <c r="Q79" i="29"/>
  <c r="AK79" i="29" s="1"/>
  <c r="T80" i="29"/>
  <c r="AN80" i="29" s="1"/>
  <c r="Q80" i="29"/>
  <c r="AK80" i="29" s="1"/>
  <c r="T81" i="29"/>
  <c r="AN81" i="29" s="1"/>
  <c r="Q81" i="29"/>
  <c r="AK81" i="29" s="1"/>
  <c r="T82" i="29"/>
  <c r="AN82" i="29" s="1"/>
  <c r="Q82" i="29"/>
  <c r="AK82" i="29" s="1"/>
  <c r="T83" i="29"/>
  <c r="AN83" i="29" s="1"/>
  <c r="Q83" i="29"/>
  <c r="AK83" i="29" s="1"/>
  <c r="T84" i="29"/>
  <c r="AN84" i="29" s="1"/>
  <c r="Q84" i="29"/>
  <c r="AK84" i="29" s="1"/>
  <c r="T85" i="29"/>
  <c r="AN85" i="29" s="1"/>
  <c r="Q85" i="29"/>
  <c r="AK85" i="29" s="1"/>
  <c r="T86" i="29"/>
  <c r="AN86" i="29" s="1"/>
  <c r="Q86" i="29"/>
  <c r="AK86" i="29" s="1"/>
  <c r="T87" i="29"/>
  <c r="AN87" i="29" s="1"/>
  <c r="Q87" i="29"/>
  <c r="AK87" i="29" s="1"/>
  <c r="T88" i="29"/>
  <c r="AN88" i="29" s="1"/>
  <c r="Q88" i="29"/>
  <c r="AK88" i="29" s="1"/>
  <c r="T89" i="29"/>
  <c r="AN89" i="29" s="1"/>
  <c r="Q89" i="29"/>
  <c r="AK89" i="29" s="1"/>
  <c r="T90" i="29"/>
  <c r="AN90" i="29" s="1"/>
  <c r="Q90" i="29"/>
  <c r="AK90" i="29" s="1"/>
  <c r="T91" i="29"/>
  <c r="AN91" i="29" s="1"/>
  <c r="Q91" i="29"/>
  <c r="AK91" i="29" s="1"/>
  <c r="T92" i="29"/>
  <c r="AN92" i="29" s="1"/>
  <c r="Q92" i="29"/>
  <c r="AK92" i="29" s="1"/>
  <c r="L8" i="29"/>
  <c r="S53" i="29"/>
  <c r="T59" i="29"/>
  <c r="AN59" i="29" s="1"/>
  <c r="Q59" i="29"/>
  <c r="T67" i="29"/>
  <c r="AN67" i="29" s="1"/>
  <c r="Q67" i="29"/>
  <c r="AK67" i="29" s="1"/>
  <c r="AJ74" i="29"/>
  <c r="S77" i="29"/>
  <c r="AM77" i="29" s="1"/>
  <c r="S85" i="29"/>
  <c r="AM85" i="29" s="1"/>
  <c r="S86" i="29"/>
  <c r="AM86" i="29" s="1"/>
  <c r="AJ75" i="29"/>
  <c r="AJ76" i="29"/>
  <c r="AJ77" i="29"/>
  <c r="AJ78" i="29"/>
  <c r="AJ79" i="29"/>
  <c r="AJ80" i="29"/>
  <c r="AJ81" i="29"/>
  <c r="AJ82" i="29"/>
  <c r="AJ83" i="29"/>
  <c r="AJ84" i="29"/>
  <c r="AJ85" i="29"/>
  <c r="AJ86" i="29"/>
  <c r="AJ87" i="29"/>
  <c r="AJ88" i="29"/>
  <c r="AJ89" i="29"/>
  <c r="AJ90" i="29"/>
  <c r="AJ91" i="29"/>
  <c r="AJ92" i="29"/>
  <c r="AH4" i="28"/>
  <c r="G9" i="28"/>
  <c r="H9" i="28" s="1"/>
  <c r="G8" i="28"/>
  <c r="H8" i="28" s="1"/>
  <c r="I7" i="28"/>
  <c r="AB7" i="28"/>
  <c r="G3" i="28"/>
  <c r="H3" i="28" s="1"/>
  <c r="I3" i="28"/>
  <c r="AA6" i="28"/>
  <c r="AA3" i="28"/>
  <c r="G4" i="28"/>
  <c r="H4" i="28" s="1"/>
  <c r="Z13" i="28"/>
  <c r="K55" i="14" s="1"/>
  <c r="Z3" i="28"/>
  <c r="AB8" i="28"/>
  <c r="AD6" i="28"/>
  <c r="G6" i="28"/>
  <c r="H6" i="28" s="1"/>
  <c r="AA2" i="28"/>
  <c r="AB3" i="28"/>
  <c r="AD2" i="28"/>
  <c r="AD3" i="28"/>
  <c r="AA7" i="28"/>
  <c r="Z4" i="28"/>
  <c r="Z9" i="28"/>
  <c r="Z8" i="28"/>
  <c r="G2" i="28"/>
  <c r="H2" i="28" s="1"/>
  <c r="G5" i="28"/>
  <c r="H5" i="28" s="1"/>
  <c r="AH7" i="28"/>
  <c r="AD9" i="28"/>
  <c r="AG5" i="28"/>
  <c r="AI2" i="28"/>
  <c r="AB4" i="28"/>
  <c r="AI6" i="28"/>
  <c r="AA5" i="28"/>
  <c r="AA4" i="28"/>
  <c r="AH8" i="28"/>
  <c r="AB2" i="28"/>
  <c r="AE4" i="28"/>
  <c r="AI3" i="28"/>
  <c r="AE8" i="28"/>
  <c r="AD5" i="28"/>
  <c r="AG6" i="28"/>
  <c r="AG9" i="28"/>
  <c r="AE7" i="28"/>
  <c r="AG3" i="28"/>
  <c r="AE2" i="28"/>
  <c r="AE5" i="28"/>
  <c r="AH9" i="28"/>
  <c r="AH3" i="28"/>
  <c r="AF4" i="28"/>
  <c r="P9" i="28"/>
  <c r="Q14" i="28"/>
  <c r="AK14" i="28" s="1"/>
  <c r="Q15" i="28"/>
  <c r="AK15" i="28" s="1"/>
  <c r="Q16" i="28"/>
  <c r="AK16" i="28" s="1"/>
  <c r="Q17" i="28"/>
  <c r="AK17" i="28" s="1"/>
  <c r="Q18" i="28"/>
  <c r="AK18" i="28" s="1"/>
  <c r="AE6" i="28"/>
  <c r="AE9" i="28"/>
  <c r="T59" i="28"/>
  <c r="AN59" i="28" s="1"/>
  <c r="AE3" i="28"/>
  <c r="AE13" i="28"/>
  <c r="P55" i="14" s="1"/>
  <c r="AI4" i="28"/>
  <c r="T57" i="28"/>
  <c r="AN57" i="28" s="1"/>
  <c r="AG4" i="28"/>
  <c r="AF3" i="28"/>
  <c r="T62" i="28"/>
  <c r="AN62" i="28" s="1"/>
  <c r="T63" i="28"/>
  <c r="AN63" i="28" s="1"/>
  <c r="T64" i="28"/>
  <c r="AN64" i="28" s="1"/>
  <c r="T65" i="28"/>
  <c r="AN65" i="28" s="1"/>
  <c r="T66" i="28"/>
  <c r="AN66" i="28" s="1"/>
  <c r="T67" i="28"/>
  <c r="AN67" i="28" s="1"/>
  <c r="T68" i="28"/>
  <c r="AN68" i="28" s="1"/>
  <c r="T69" i="28"/>
  <c r="AN69" i="28" s="1"/>
  <c r="T70" i="28"/>
  <c r="AN70" i="28" s="1"/>
  <c r="T71" i="28"/>
  <c r="AN71" i="28" s="1"/>
  <c r="Q91" i="28"/>
  <c r="AK91" i="28" s="1"/>
  <c r="Q92" i="28"/>
  <c r="AK92" i="28" s="1"/>
  <c r="T14" i="28"/>
  <c r="AN14" i="28" s="1"/>
  <c r="T15" i="28"/>
  <c r="AN15" i="28" s="1"/>
  <c r="AF2" i="28"/>
  <c r="T16" i="28"/>
  <c r="AN16" i="28" s="1"/>
  <c r="AF5" i="28"/>
  <c r="T17" i="28"/>
  <c r="AN17" i="28" s="1"/>
  <c r="AH2" i="28"/>
  <c r="AF6" i="28"/>
  <c r="O13" i="28"/>
  <c r="P1" i="28" s="1"/>
  <c r="Q52" i="28"/>
  <c r="AK52" i="28" s="1"/>
  <c r="S88" i="28"/>
  <c r="AM88" i="28" s="1"/>
  <c r="T91" i="28"/>
  <c r="AN91" i="28" s="1"/>
  <c r="T92" i="28"/>
  <c r="AN92" i="28" s="1"/>
  <c r="AF8" i="28"/>
  <c r="P3" i="28"/>
  <c r="AG8" i="28"/>
  <c r="T52" i="28"/>
  <c r="AN52" i="28" s="1"/>
  <c r="P4" i="28"/>
  <c r="T18" i="28"/>
  <c r="AN18" i="28" s="1"/>
  <c r="T19" i="28"/>
  <c r="AN19" i="28" s="1"/>
  <c r="T20" i="28"/>
  <c r="AN20" i="28" s="1"/>
  <c r="Q21" i="28"/>
  <c r="AK21" i="28" s="1"/>
  <c r="Q22" i="28"/>
  <c r="AK22" i="28" s="1"/>
  <c r="Q23" i="28"/>
  <c r="AK23" i="28" s="1"/>
  <c r="Q24" i="28"/>
  <c r="AK24" i="28" s="1"/>
  <c r="Q25" i="28"/>
  <c r="AK25" i="28" s="1"/>
  <c r="Q26" i="28"/>
  <c r="AK26" i="28" s="1"/>
  <c r="AD8" i="28"/>
  <c r="T55" i="28"/>
  <c r="AN55" i="28" s="1"/>
  <c r="T73" i="28"/>
  <c r="AN73" i="28" s="1"/>
  <c r="T74" i="28"/>
  <c r="AN74" i="28" s="1"/>
  <c r="T75" i="28"/>
  <c r="AN75" i="28" s="1"/>
  <c r="V4" i="28"/>
  <c r="Q7" i="28"/>
  <c r="AA13" i="28"/>
  <c r="L55" i="14" s="1"/>
  <c r="AO2" i="28"/>
  <c r="Q27" i="28"/>
  <c r="AK27" i="28" s="1"/>
  <c r="T56" i="28"/>
  <c r="AN56" i="28" s="1"/>
  <c r="Q57" i="28"/>
  <c r="AK57" i="28" s="1"/>
  <c r="Q58" i="28"/>
  <c r="AK58" i="28" s="1"/>
  <c r="S59" i="28"/>
  <c r="AM59" i="28" s="1"/>
  <c r="AG7" i="28"/>
  <c r="T76" i="28"/>
  <c r="AN76" i="28" s="1"/>
  <c r="T77" i="28"/>
  <c r="AN77" i="28" s="1"/>
  <c r="T78" i="28"/>
  <c r="AN78" i="28" s="1"/>
  <c r="Q89" i="28"/>
  <c r="AK89" i="28" s="1"/>
  <c r="Q90" i="28"/>
  <c r="AK90" i="28" s="1"/>
  <c r="S91" i="28"/>
  <c r="AM91" i="28" s="1"/>
  <c r="S7" i="28"/>
  <c r="S15" i="28"/>
  <c r="AM15" i="28" s="1"/>
  <c r="S16" i="28"/>
  <c r="AM16" i="28" s="1"/>
  <c r="T21" i="28"/>
  <c r="AN21" i="28" s="1"/>
  <c r="T22" i="28"/>
  <c r="AN22" i="28" s="1"/>
  <c r="T23" i="28"/>
  <c r="AN23" i="28" s="1"/>
  <c r="T24" i="28"/>
  <c r="AN24" i="28" s="1"/>
  <c r="T25" i="28"/>
  <c r="AN25" i="28" s="1"/>
  <c r="T26" i="28"/>
  <c r="AN26" i="28" s="1"/>
  <c r="T28" i="28"/>
  <c r="AN28" i="28" s="1"/>
  <c r="T29" i="28"/>
  <c r="AN29" i="28" s="1"/>
  <c r="S63" i="28"/>
  <c r="AM63" i="28" s="1"/>
  <c r="Q6" i="28"/>
  <c r="P8" i="28"/>
  <c r="AD13" i="28"/>
  <c r="O55" i="14" s="1"/>
  <c r="T27" i="28"/>
  <c r="AN27" i="28" s="1"/>
  <c r="S67" i="28"/>
  <c r="AM67" i="28" s="1"/>
  <c r="AO8" i="28"/>
  <c r="T89" i="28"/>
  <c r="AN89" i="28" s="1"/>
  <c r="T90" i="28"/>
  <c r="AN90" i="28" s="1"/>
  <c r="V8" i="28"/>
  <c r="AD4" i="28"/>
  <c r="S72" i="28"/>
  <c r="AM72" i="28" s="1"/>
  <c r="AH5" i="28"/>
  <c r="V3" i="28"/>
  <c r="AA8" i="28"/>
  <c r="AL7" i="28"/>
  <c r="Q55" i="28"/>
  <c r="AK55" i="28" s="1"/>
  <c r="AB5" i="28"/>
  <c r="AG2" i="28"/>
  <c r="Q73" i="28"/>
  <c r="AK73" i="28" s="1"/>
  <c r="Q74" i="28"/>
  <c r="AK74" i="28" s="1"/>
  <c r="Q75" i="28"/>
  <c r="AK75" i="28" s="1"/>
  <c r="S78" i="28"/>
  <c r="AM78" i="28" s="1"/>
  <c r="AI5" i="28"/>
  <c r="AO6" i="28"/>
  <c r="T54" i="28"/>
  <c r="AN54" i="28" s="1"/>
  <c r="Q56" i="28"/>
  <c r="AK56" i="28" s="1"/>
  <c r="T72" i="28"/>
  <c r="AN72" i="28" s="1"/>
  <c r="Q76" i="28"/>
  <c r="AK76" i="28" s="1"/>
  <c r="Q77" i="28"/>
  <c r="AK77" i="28" s="1"/>
  <c r="Q78" i="28"/>
  <c r="AK78" i="28" s="1"/>
  <c r="AL3" i="28"/>
  <c r="S19" i="28"/>
  <c r="AM19" i="28" s="1"/>
  <c r="S20" i="28"/>
  <c r="AM20" i="28" s="1"/>
  <c r="S61" i="28"/>
  <c r="AM61" i="28" s="1"/>
  <c r="S62" i="28"/>
  <c r="AM62" i="28" s="1"/>
  <c r="S75" i="28"/>
  <c r="AM75" i="28" s="1"/>
  <c r="S89" i="28"/>
  <c r="AM89" i="28" s="1"/>
  <c r="V9" i="28"/>
  <c r="AJ16" i="28"/>
  <c r="AO4" i="28"/>
  <c r="AL4" i="28"/>
  <c r="S27" i="28"/>
  <c r="AM27" i="28" s="1"/>
  <c r="AL5" i="28"/>
  <c r="S64" i="28"/>
  <c r="AM64" i="28" s="1"/>
  <c r="S79" i="28"/>
  <c r="AM79" i="28" s="1"/>
  <c r="S92" i="28"/>
  <c r="AM92" i="28" s="1"/>
  <c r="AL6" i="28"/>
  <c r="S53" i="28"/>
  <c r="AM53" i="28" s="1"/>
  <c r="S65" i="28"/>
  <c r="AM65" i="28" s="1"/>
  <c r="S66" i="28"/>
  <c r="AM66" i="28" s="1"/>
  <c r="S80" i="28"/>
  <c r="AM80" i="28" s="1"/>
  <c r="AO9" i="28"/>
  <c r="AL8" i="28"/>
  <c r="AL9" i="28"/>
  <c r="AO3" i="28"/>
  <c r="V7" i="28"/>
  <c r="S81" i="28"/>
  <c r="AM81" i="28" s="1"/>
  <c r="S82" i="28"/>
  <c r="AM82" i="28" s="1"/>
  <c r="S83" i="28"/>
  <c r="AM83" i="28" s="1"/>
  <c r="S23" i="28"/>
  <c r="AM23" i="28" s="1"/>
  <c r="AJ25" i="28"/>
  <c r="S68" i="28"/>
  <c r="AM68" i="28" s="1"/>
  <c r="S69" i="28"/>
  <c r="AM69" i="28" s="1"/>
  <c r="S70" i="28"/>
  <c r="AM70" i="28" s="1"/>
  <c r="S84" i="28"/>
  <c r="AM84" i="28" s="1"/>
  <c r="S85" i="28"/>
  <c r="AM85" i="28" s="1"/>
  <c r="S86" i="28"/>
  <c r="AM86" i="28" s="1"/>
  <c r="S5" i="28"/>
  <c r="R13" i="28"/>
  <c r="S1" i="28" s="1"/>
  <c r="S71" i="28"/>
  <c r="AM71" i="28" s="1"/>
  <c r="S87" i="28"/>
  <c r="AM87" i="28" s="1"/>
  <c r="AO5" i="28"/>
  <c r="AG94" i="28"/>
  <c r="AF94" i="28"/>
  <c r="AE94" i="28"/>
  <c r="AD94" i="28"/>
  <c r="AB94" i="28"/>
  <c r="AA94" i="28"/>
  <c r="AI94" i="28"/>
  <c r="C10" i="28"/>
  <c r="AH94" i="28"/>
  <c r="Z94" i="28"/>
  <c r="I10" i="28"/>
  <c r="F10" i="28"/>
  <c r="AL2" i="28"/>
  <c r="K2" i="28"/>
  <c r="S2" i="28"/>
  <c r="Q3" i="28"/>
  <c r="C5" i="28"/>
  <c r="M5" i="28"/>
  <c r="K6" i="28"/>
  <c r="S6" i="28"/>
  <c r="AI9" i="28"/>
  <c r="AG13" i="28"/>
  <c r="R55" i="14" s="1"/>
  <c r="AF13" i="28"/>
  <c r="Q55" i="14" s="1"/>
  <c r="AF9" i="28"/>
  <c r="L5" i="28"/>
  <c r="N5" i="28"/>
  <c r="V5" i="28"/>
  <c r="C2" i="28"/>
  <c r="M2" i="28"/>
  <c r="S3" i="28"/>
  <c r="Q4" i="28"/>
  <c r="O5" i="28"/>
  <c r="C6" i="28"/>
  <c r="M6" i="28"/>
  <c r="Q8" i="28"/>
  <c r="S54" i="28"/>
  <c r="AM54" i="28" s="1"/>
  <c r="AJ54" i="28"/>
  <c r="AB13" i="28"/>
  <c r="M55" i="14" s="1"/>
  <c r="AB9" i="28"/>
  <c r="L2" i="28"/>
  <c r="F2" i="28"/>
  <c r="N2" i="28"/>
  <c r="V2" i="28"/>
  <c r="L3" i="28"/>
  <c r="P5" i="28"/>
  <c r="F6" i="28"/>
  <c r="N6" i="28"/>
  <c r="V6" i="28"/>
  <c r="L7" i="28"/>
  <c r="S17" i="28"/>
  <c r="AM17" i="28" s="1"/>
  <c r="AJ51" i="28"/>
  <c r="AO74" i="28"/>
  <c r="AO7" i="28" s="1"/>
  <c r="O2" i="28"/>
  <c r="C3" i="28"/>
  <c r="M3" i="28"/>
  <c r="K4" i="28"/>
  <c r="S4" i="28"/>
  <c r="I5" i="28"/>
  <c r="Q5" i="28"/>
  <c r="O6" i="28"/>
  <c r="C7" i="28"/>
  <c r="M7" i="28"/>
  <c r="K8" i="28"/>
  <c r="S8" i="28"/>
  <c r="U13" i="28"/>
  <c r="V1" i="28" s="1"/>
  <c r="AI13" i="28"/>
  <c r="T55" i="14" s="1"/>
  <c r="AL14" i="28"/>
  <c r="AL13" i="28" s="1"/>
  <c r="W55" i="14" s="1"/>
  <c r="AH13" i="28"/>
  <c r="S55" i="14" s="1"/>
  <c r="F5" i="28"/>
  <c r="P2" i="28"/>
  <c r="L4" i="28"/>
  <c r="P6" i="28"/>
  <c r="L8" i="28"/>
  <c r="S14" i="28"/>
  <c r="P13" i="28"/>
  <c r="Q1" i="28" s="1"/>
  <c r="AJ15" i="28"/>
  <c r="S18" i="28"/>
  <c r="AM18" i="28" s="1"/>
  <c r="AJ19" i="28"/>
  <c r="AJ23" i="28"/>
  <c r="S26" i="28"/>
  <c r="AM26" i="28" s="1"/>
  <c r="AJ27" i="28"/>
  <c r="AJ56" i="28"/>
  <c r="L6" i="28"/>
  <c r="I2" i="28"/>
  <c r="Q2" i="28"/>
  <c r="C4" i="28"/>
  <c r="M4" i="28"/>
  <c r="K5" i="28"/>
  <c r="I6" i="28"/>
  <c r="C8" i="28"/>
  <c r="M8" i="28"/>
  <c r="AI8" i="28"/>
  <c r="AJ28" i="28"/>
  <c r="I9" i="28"/>
  <c r="Q9" i="28"/>
  <c r="Q28" i="28"/>
  <c r="S28" i="28" s="1"/>
  <c r="AM28" i="28" s="1"/>
  <c r="Q29" i="28"/>
  <c r="AK29" i="28" s="1"/>
  <c r="Q30" i="28"/>
  <c r="AK30" i="28" s="1"/>
  <c r="Q31" i="28"/>
  <c r="AK31" i="28" s="1"/>
  <c r="Q32" i="28"/>
  <c r="AK32" i="28" s="1"/>
  <c r="Q33" i="28"/>
  <c r="Q34" i="28"/>
  <c r="AK34" i="28" s="1"/>
  <c r="Q35" i="28"/>
  <c r="AK35" i="28" s="1"/>
  <c r="Q36" i="28"/>
  <c r="AK36" i="28" s="1"/>
  <c r="Q37" i="28"/>
  <c r="AK37" i="28" s="1"/>
  <c r="Q38" i="28"/>
  <c r="AK38" i="28" s="1"/>
  <c r="Q39" i="28"/>
  <c r="AK39" i="28" s="1"/>
  <c r="Q40" i="28"/>
  <c r="AK40" i="28" s="1"/>
  <c r="Q41" i="28"/>
  <c r="Q42" i="28"/>
  <c r="AK42" i="28" s="1"/>
  <c r="Q43" i="28"/>
  <c r="AK43" i="28" s="1"/>
  <c r="Q44" i="28"/>
  <c r="AK44" i="28" s="1"/>
  <c r="Q45" i="28"/>
  <c r="S45" i="28" s="1"/>
  <c r="Q46" i="28"/>
  <c r="S46" i="28" s="1"/>
  <c r="AM46" i="28" s="1"/>
  <c r="Q47" i="28"/>
  <c r="S47" i="28" s="1"/>
  <c r="Q48" i="28"/>
  <c r="AK48" i="28" s="1"/>
  <c r="AK4" i="28" s="1"/>
  <c r="Q49" i="28"/>
  <c r="AK49" i="28" s="1"/>
  <c r="Q50" i="28"/>
  <c r="AK50" i="28" s="1"/>
  <c r="Q51" i="28"/>
  <c r="AK51" i="28" s="1"/>
  <c r="AJ53" i="28"/>
  <c r="AJ6" i="28" s="1"/>
  <c r="K9" i="28"/>
  <c r="S9" i="28"/>
  <c r="L9" i="28"/>
  <c r="T30" i="28"/>
  <c r="T31" i="28"/>
  <c r="AN31" i="28" s="1"/>
  <c r="T32" i="28"/>
  <c r="AN32" i="28" s="1"/>
  <c r="T33" i="28"/>
  <c r="AN33" i="28" s="1"/>
  <c r="T34" i="28"/>
  <c r="AN34" i="28" s="1"/>
  <c r="T35" i="28"/>
  <c r="AN35" i="28" s="1"/>
  <c r="T36" i="28"/>
  <c r="AN36" i="28" s="1"/>
  <c r="T37" i="28"/>
  <c r="AN37" i="28" s="1"/>
  <c r="T38" i="28"/>
  <c r="AN38" i="28" s="1"/>
  <c r="T39" i="28"/>
  <c r="AN39" i="28" s="1"/>
  <c r="T40" i="28"/>
  <c r="AN40" i="28" s="1"/>
  <c r="T41" i="28"/>
  <c r="AN41" i="28" s="1"/>
  <c r="T42" i="28"/>
  <c r="AN42" i="28" s="1"/>
  <c r="T43" i="28"/>
  <c r="AN43" i="28" s="1"/>
  <c r="T44" i="28"/>
  <c r="AN44" i="28" s="1"/>
  <c r="T45" i="28"/>
  <c r="AN45" i="28" s="1"/>
  <c r="T46" i="28"/>
  <c r="AN46" i="28" s="1"/>
  <c r="T47" i="28"/>
  <c r="AN47" i="28" s="1"/>
  <c r="T48" i="28"/>
  <c r="AN48" i="28" s="1"/>
  <c r="T49" i="28"/>
  <c r="AN49" i="28" s="1"/>
  <c r="T50" i="28"/>
  <c r="AN50" i="28" s="1"/>
  <c r="T51" i="28"/>
  <c r="AN51" i="28" s="1"/>
  <c r="C9" i="28"/>
  <c r="M9" i="28"/>
  <c r="S55" i="28"/>
  <c r="AM55" i="28" s="1"/>
  <c r="S52" i="28"/>
  <c r="AM52" i="28" s="1"/>
  <c r="S60" i="28"/>
  <c r="AM60" i="28" s="1"/>
  <c r="S57" i="28"/>
  <c r="AM57" i="28" s="1"/>
  <c r="AJ58" i="28"/>
  <c r="AJ59" i="28"/>
  <c r="AJ60" i="28"/>
  <c r="AJ61" i="28"/>
  <c r="AJ62" i="28"/>
  <c r="AJ63" i="28"/>
  <c r="AJ64" i="28"/>
  <c r="AJ65" i="28"/>
  <c r="AJ66" i="28"/>
  <c r="AJ67" i="28"/>
  <c r="AJ68" i="28"/>
  <c r="AJ69" i="28"/>
  <c r="AJ70" i="28"/>
  <c r="AJ71" i="28"/>
  <c r="AJ72" i="28"/>
  <c r="AJ73" i="28"/>
  <c r="AJ74" i="28"/>
  <c r="AJ75" i="28"/>
  <c r="AJ76" i="28"/>
  <c r="AJ77" i="28"/>
  <c r="AJ78" i="28"/>
  <c r="AJ79" i="28"/>
  <c r="AJ80" i="28"/>
  <c r="AJ81" i="28"/>
  <c r="AJ82" i="28"/>
  <c r="AJ83" i="28"/>
  <c r="AJ84" i="28"/>
  <c r="AJ85" i="28"/>
  <c r="AJ86" i="28"/>
  <c r="AJ87" i="28"/>
  <c r="AJ88" i="28"/>
  <c r="AJ89" i="28"/>
  <c r="AJ90" i="28"/>
  <c r="AJ91" i="28"/>
  <c r="AJ92" i="28"/>
  <c r="Z5" i="27"/>
  <c r="G9" i="27"/>
  <c r="H9" i="27" s="1"/>
  <c r="Z2" i="27"/>
  <c r="G7" i="27"/>
  <c r="AB8" i="27"/>
  <c r="AB4" i="27"/>
  <c r="AG13" i="27"/>
  <c r="R56" i="14" s="1"/>
  <c r="AA9" i="27"/>
  <c r="AF8" i="27"/>
  <c r="AA3" i="27"/>
  <c r="AD8" i="27"/>
  <c r="AE3" i="27"/>
  <c r="AL3" i="27"/>
  <c r="AH7" i="27"/>
  <c r="AG2" i="27"/>
  <c r="AD2" i="27"/>
  <c r="AG8" i="27"/>
  <c r="AF5" i="27"/>
  <c r="AH6" i="27"/>
  <c r="AD3" i="27"/>
  <c r="AA2" i="27"/>
  <c r="Z8" i="27"/>
  <c r="AG5" i="27"/>
  <c r="Z13" i="27"/>
  <c r="K56" i="14" s="1"/>
  <c r="AA8" i="27"/>
  <c r="AA13" i="27"/>
  <c r="L56" i="14" s="1"/>
  <c r="AE7" i="27"/>
  <c r="Z4" i="27"/>
  <c r="Z10" i="27" s="1"/>
  <c r="AA5" i="27"/>
  <c r="AF3" i="27"/>
  <c r="AG7" i="27"/>
  <c r="Q8" i="27"/>
  <c r="S22" i="27"/>
  <c r="AM22" i="27" s="1"/>
  <c r="AF13" i="27"/>
  <c r="Q56" i="14" s="1"/>
  <c r="S27" i="27"/>
  <c r="AM27" i="27" s="1"/>
  <c r="T30" i="27"/>
  <c r="AN30" i="27" s="1"/>
  <c r="AH4" i="27"/>
  <c r="Q62" i="27"/>
  <c r="AK62" i="27" s="1"/>
  <c r="Q63" i="27"/>
  <c r="AK63" i="27" s="1"/>
  <c r="Q64" i="27"/>
  <c r="AK64" i="27" s="1"/>
  <c r="Q91" i="27"/>
  <c r="AK91" i="27" s="1"/>
  <c r="Q79" i="27"/>
  <c r="AK79" i="27" s="1"/>
  <c r="V5" i="27"/>
  <c r="T22" i="27"/>
  <c r="AN22" i="27" s="1"/>
  <c r="T44" i="27"/>
  <c r="AN44" i="27" s="1"/>
  <c r="Q53" i="27"/>
  <c r="AK53" i="27" s="1"/>
  <c r="T62" i="27"/>
  <c r="AN62" i="27" s="1"/>
  <c r="T63" i="27"/>
  <c r="AN63" i="27" s="1"/>
  <c r="T64" i="27"/>
  <c r="AN64" i="27" s="1"/>
  <c r="T91" i="27"/>
  <c r="AN91" i="27" s="1"/>
  <c r="Q92" i="27"/>
  <c r="AK92" i="27" s="1"/>
  <c r="AH2" i="27"/>
  <c r="AI28" i="27"/>
  <c r="AI29" i="27"/>
  <c r="AK6" i="27"/>
  <c r="T43" i="27"/>
  <c r="AN43" i="27" s="1"/>
  <c r="AH3" i="27"/>
  <c r="T51" i="27"/>
  <c r="AN51" i="27" s="1"/>
  <c r="T52" i="27"/>
  <c r="AN52" i="27" s="1"/>
  <c r="Q54" i="27"/>
  <c r="AK54" i="27" s="1"/>
  <c r="Q55" i="27"/>
  <c r="AK55" i="27" s="1"/>
  <c r="T65" i="27"/>
  <c r="AN65" i="27" s="1"/>
  <c r="T66" i="27"/>
  <c r="AN66" i="27" s="1"/>
  <c r="Q67" i="27"/>
  <c r="AK67" i="27" s="1"/>
  <c r="S69" i="27"/>
  <c r="AM69" i="27" s="1"/>
  <c r="T79" i="27"/>
  <c r="AN79" i="27" s="1"/>
  <c r="Q80" i="27"/>
  <c r="AK80" i="27" s="1"/>
  <c r="Q81" i="27"/>
  <c r="AK81" i="27" s="1"/>
  <c r="Q82" i="27"/>
  <c r="AK82" i="27" s="1"/>
  <c r="Q83" i="27"/>
  <c r="AK83" i="27" s="1"/>
  <c r="Q65" i="27"/>
  <c r="AK65" i="27" s="1"/>
  <c r="V6" i="27"/>
  <c r="AH13" i="27"/>
  <c r="S56" i="14" s="1"/>
  <c r="AI25" i="27"/>
  <c r="AL27" i="27"/>
  <c r="AL8" i="27" s="1"/>
  <c r="AJ28" i="27"/>
  <c r="S34" i="27"/>
  <c r="AM34" i="27" s="1"/>
  <c r="AL7" i="27"/>
  <c r="T42" i="27"/>
  <c r="AN42" i="27" s="1"/>
  <c r="T50" i="27"/>
  <c r="AN50" i="27" s="1"/>
  <c r="T53" i="27"/>
  <c r="U6" i="27" s="1"/>
  <c r="Q56" i="27"/>
  <c r="AK56" i="27" s="1"/>
  <c r="Q68" i="27"/>
  <c r="AK68" i="27" s="1"/>
  <c r="Q69" i="27"/>
  <c r="AK69" i="27" s="1"/>
  <c r="Q70" i="27"/>
  <c r="AK70" i="27" s="1"/>
  <c r="Q84" i="27"/>
  <c r="AK84" i="27" s="1"/>
  <c r="AK8" i="27" s="1"/>
  <c r="S85" i="27"/>
  <c r="AM85" i="27" s="1"/>
  <c r="Q52" i="27"/>
  <c r="AK52" i="27" s="1"/>
  <c r="Q66" i="27"/>
  <c r="AK66" i="27" s="1"/>
  <c r="AK7" i="27" s="1"/>
  <c r="Q4" i="27"/>
  <c r="AI21" i="27"/>
  <c r="S37" i="27"/>
  <c r="AM37" i="27" s="1"/>
  <c r="T54" i="27"/>
  <c r="AN54" i="27" s="1"/>
  <c r="T55" i="27"/>
  <c r="AN55" i="27" s="1"/>
  <c r="T67" i="27"/>
  <c r="AN67" i="27" s="1"/>
  <c r="T80" i="27"/>
  <c r="AN80" i="27" s="1"/>
  <c r="T81" i="27"/>
  <c r="AN81" i="27" s="1"/>
  <c r="T82" i="27"/>
  <c r="AN82" i="27" s="1"/>
  <c r="T83" i="27"/>
  <c r="AN83" i="27" s="1"/>
  <c r="AE2" i="27"/>
  <c r="AH9" i="27"/>
  <c r="AE5" i="27"/>
  <c r="AH5" i="27"/>
  <c r="S59" i="27"/>
  <c r="AM59" i="27" s="1"/>
  <c r="AO7" i="27"/>
  <c r="AO3" i="27"/>
  <c r="AO9" i="27"/>
  <c r="AD5" i="27"/>
  <c r="U13" i="27"/>
  <c r="V1" i="27" s="1"/>
  <c r="AO13" i="27"/>
  <c r="Z56" i="14" s="1"/>
  <c r="S24" i="27"/>
  <c r="AM24" i="27" s="1"/>
  <c r="S31" i="27"/>
  <c r="AM31" i="27" s="1"/>
  <c r="AD9" i="27"/>
  <c r="AD7" i="27"/>
  <c r="S30" i="27"/>
  <c r="AM30" i="27" s="1"/>
  <c r="S61" i="27"/>
  <c r="AM61" i="27" s="1"/>
  <c r="S67" i="27"/>
  <c r="AM67" i="27" s="1"/>
  <c r="S73" i="27"/>
  <c r="AM73" i="27" s="1"/>
  <c r="V2" i="27"/>
  <c r="S3" i="27"/>
  <c r="AO4" i="27"/>
  <c r="S25" i="27"/>
  <c r="AM25" i="27" s="1"/>
  <c r="AD6" i="27"/>
  <c r="S87" i="27"/>
  <c r="AM87" i="27" s="1"/>
  <c r="S4" i="27"/>
  <c r="S54" i="27"/>
  <c r="AM54" i="27" s="1"/>
  <c r="S75" i="27"/>
  <c r="AM75" i="27" s="1"/>
  <c r="S81" i="27"/>
  <c r="AM81" i="27" s="1"/>
  <c r="AD4" i="27"/>
  <c r="V9" i="27"/>
  <c r="AO5" i="27"/>
  <c r="S7" i="27"/>
  <c r="AO8" i="27"/>
  <c r="S36" i="27"/>
  <c r="AM36" i="27" s="1"/>
  <c r="S40" i="27"/>
  <c r="AM40" i="27" s="1"/>
  <c r="S58" i="27"/>
  <c r="AM58" i="27" s="1"/>
  <c r="S83" i="27"/>
  <c r="AM83" i="27" s="1"/>
  <c r="S89" i="27"/>
  <c r="AM89" i="27" s="1"/>
  <c r="AL13" i="27"/>
  <c r="V8" i="27"/>
  <c r="S23" i="27"/>
  <c r="AM23" i="27" s="1"/>
  <c r="AL6" i="27"/>
  <c r="S42" i="27"/>
  <c r="AM42" i="27" s="1"/>
  <c r="S43" i="27"/>
  <c r="AM43" i="27" s="1"/>
  <c r="S44" i="27"/>
  <c r="AM44" i="27" s="1"/>
  <c r="S45" i="27"/>
  <c r="AM45" i="27" s="1"/>
  <c r="S46" i="27"/>
  <c r="AM46" i="27" s="1"/>
  <c r="S47" i="27"/>
  <c r="AM47" i="27" s="1"/>
  <c r="S48" i="27"/>
  <c r="AM48" i="27" s="1"/>
  <c r="S49" i="27"/>
  <c r="AM49" i="27" s="1"/>
  <c r="S50" i="27"/>
  <c r="AM50" i="27" s="1"/>
  <c r="S52" i="27"/>
  <c r="AM52" i="27" s="1"/>
  <c r="S71" i="27"/>
  <c r="AM71" i="27" s="1"/>
  <c r="S77" i="27"/>
  <c r="AM77" i="27" s="1"/>
  <c r="AA10" i="27"/>
  <c r="AL4" i="27"/>
  <c r="U9" i="27"/>
  <c r="AN20" i="27"/>
  <c r="AL5" i="27"/>
  <c r="AL9" i="27"/>
  <c r="AO94" i="27"/>
  <c r="AG94" i="27"/>
  <c r="AF94" i="27"/>
  <c r="AL94" i="27"/>
  <c r="AD94" i="27"/>
  <c r="AB94" i="27"/>
  <c r="AA94" i="27"/>
  <c r="Z94" i="27"/>
  <c r="AH94" i="27"/>
  <c r="AE94" i="27"/>
  <c r="C6" i="27"/>
  <c r="C9" i="27"/>
  <c r="C2" i="27"/>
  <c r="C10" i="27"/>
  <c r="I10" i="27"/>
  <c r="C8" i="27"/>
  <c r="C4" i="27"/>
  <c r="F10" i="27"/>
  <c r="AL2" i="27"/>
  <c r="AO2" i="27"/>
  <c r="L3" i="27"/>
  <c r="AJ14" i="27"/>
  <c r="G2" i="27"/>
  <c r="O2" i="27"/>
  <c r="C3" i="27"/>
  <c r="M3" i="27"/>
  <c r="I5" i="27"/>
  <c r="Q5" i="27"/>
  <c r="O6" i="27"/>
  <c r="C7" i="27"/>
  <c r="M7" i="27"/>
  <c r="U7" i="27"/>
  <c r="K8" i="27"/>
  <c r="S8" i="27"/>
  <c r="I9" i="27"/>
  <c r="Q9" i="27"/>
  <c r="P13" i="27"/>
  <c r="Q1" i="27" s="1"/>
  <c r="Q14" i="27"/>
  <c r="S14" i="27" s="1"/>
  <c r="Q15" i="27"/>
  <c r="AK15" i="27" s="1"/>
  <c r="Q16" i="27"/>
  <c r="AK16" i="27" s="1"/>
  <c r="Q17" i="27"/>
  <c r="Q18" i="27"/>
  <c r="AK18" i="27" s="1"/>
  <c r="Q19" i="27"/>
  <c r="AK19" i="27" s="1"/>
  <c r="Q20" i="27"/>
  <c r="AK20" i="27" s="1"/>
  <c r="T21" i="27"/>
  <c r="AN21" i="27" s="1"/>
  <c r="AI22" i="27"/>
  <c r="S26" i="27"/>
  <c r="AM26" i="27" s="1"/>
  <c r="T29" i="27"/>
  <c r="AN29" i="27" s="1"/>
  <c r="AI30" i="27"/>
  <c r="S39" i="27"/>
  <c r="AM39" i="27" s="1"/>
  <c r="AJ52" i="27"/>
  <c r="L7" i="27"/>
  <c r="R8" i="27"/>
  <c r="P9" i="27"/>
  <c r="AJ15" i="27"/>
  <c r="AJ17" i="27"/>
  <c r="AJ18" i="27"/>
  <c r="AJ20" i="27"/>
  <c r="S29" i="27"/>
  <c r="AM29" i="27" s="1"/>
  <c r="P2" i="27"/>
  <c r="F3" i="27"/>
  <c r="N3" i="27"/>
  <c r="V3" i="27"/>
  <c r="L4" i="27"/>
  <c r="P6" i="27"/>
  <c r="F7" i="27"/>
  <c r="N7" i="27"/>
  <c r="V7" i="27"/>
  <c r="L8" i="27"/>
  <c r="AD13" i="27"/>
  <c r="O56" i="14" s="1"/>
  <c r="AJ22" i="27"/>
  <c r="T26" i="27"/>
  <c r="AN26" i="27" s="1"/>
  <c r="AI27" i="27"/>
  <c r="AJ30" i="27"/>
  <c r="AI16" i="27"/>
  <c r="AI18" i="27"/>
  <c r="P5" i="27"/>
  <c r="O13" i="27"/>
  <c r="P1" i="27" s="1"/>
  <c r="AJ19" i="27"/>
  <c r="S21" i="27"/>
  <c r="AM21" i="27" s="1"/>
  <c r="S38" i="27"/>
  <c r="AM38" i="27" s="1"/>
  <c r="I2" i="27"/>
  <c r="Q2" i="27"/>
  <c r="O3" i="27"/>
  <c r="K5" i="27"/>
  <c r="S5" i="27"/>
  <c r="I6" i="27"/>
  <c r="Q6" i="27"/>
  <c r="O7" i="27"/>
  <c r="K9" i="27"/>
  <c r="S9" i="27"/>
  <c r="R13" i="27"/>
  <c r="S1" i="27" s="1"/>
  <c r="AE13" i="27"/>
  <c r="P56" i="14" s="1"/>
  <c r="T23" i="27"/>
  <c r="AN23" i="27" s="1"/>
  <c r="AN3" i="27" s="1"/>
  <c r="AI24" i="27"/>
  <c r="S28" i="27"/>
  <c r="AM28" i="27" s="1"/>
  <c r="T31" i="27"/>
  <c r="AN31" i="27" s="1"/>
  <c r="S33" i="27"/>
  <c r="AM33" i="27" s="1"/>
  <c r="S35" i="27"/>
  <c r="AM35" i="27" s="1"/>
  <c r="S41" i="27"/>
  <c r="AM41" i="27" s="1"/>
  <c r="AJ41" i="27"/>
  <c r="S51" i="27"/>
  <c r="AM51" i="27" s="1"/>
  <c r="AI17" i="27"/>
  <c r="AI20" i="27"/>
  <c r="H3" i="27"/>
  <c r="P3" i="27"/>
  <c r="L5" i="27"/>
  <c r="R6" i="27"/>
  <c r="H7" i="27"/>
  <c r="P7" i="27"/>
  <c r="L9" i="27"/>
  <c r="AF9" i="27"/>
  <c r="AF10" i="27" s="1"/>
  <c r="T14" i="27"/>
  <c r="T15" i="27"/>
  <c r="T17" i="27"/>
  <c r="T19" i="27"/>
  <c r="AN19" i="27" s="1"/>
  <c r="T28" i="27"/>
  <c r="AN28" i="27" s="1"/>
  <c r="Q32" i="27"/>
  <c r="AI32" i="27"/>
  <c r="AJ37" i="27"/>
  <c r="AJ59" i="27"/>
  <c r="K2" i="27"/>
  <c r="S2" i="27"/>
  <c r="I3" i="27"/>
  <c r="Q3" i="27"/>
  <c r="G4" i="27"/>
  <c r="H4" i="27" s="1"/>
  <c r="C5" i="27"/>
  <c r="M5" i="27"/>
  <c r="K6" i="27"/>
  <c r="S6" i="27"/>
  <c r="I7" i="27"/>
  <c r="Q7" i="27"/>
  <c r="G8" i="27"/>
  <c r="H8" i="27" s="1"/>
  <c r="AI26" i="27"/>
  <c r="AJ38" i="27"/>
  <c r="L2" i="27"/>
  <c r="L6" i="27"/>
  <c r="P8" i="27"/>
  <c r="AI23" i="27"/>
  <c r="AI31" i="27"/>
  <c r="S55" i="27"/>
  <c r="AM55" i="27" s="1"/>
  <c r="S62" i="27"/>
  <c r="AM62" i="27" s="1"/>
  <c r="S70" i="27"/>
  <c r="AM70" i="27" s="1"/>
  <c r="S74" i="27"/>
  <c r="AM74" i="27" s="1"/>
  <c r="S78" i="27"/>
  <c r="AM78" i="27" s="1"/>
  <c r="S82" i="27"/>
  <c r="AM82" i="27" s="1"/>
  <c r="S86" i="27"/>
  <c r="AM86" i="27" s="1"/>
  <c r="S90" i="27"/>
  <c r="AM90" i="27" s="1"/>
  <c r="AI33" i="27"/>
  <c r="AI34" i="27"/>
  <c r="AI35" i="27"/>
  <c r="AI36" i="27"/>
  <c r="AI37" i="27"/>
  <c r="AI38" i="27"/>
  <c r="AI39" i="27"/>
  <c r="AI40" i="27"/>
  <c r="AI41" i="27"/>
  <c r="AI42" i="27"/>
  <c r="AI43" i="27"/>
  <c r="AI44" i="27"/>
  <c r="AI45" i="27"/>
  <c r="AI46" i="27"/>
  <c r="AI47" i="27"/>
  <c r="AI48" i="27"/>
  <c r="AI49" i="27"/>
  <c r="AI50" i="27"/>
  <c r="AJ51" i="27"/>
  <c r="S57" i="27"/>
  <c r="AM57" i="27" s="1"/>
  <c r="AJ42" i="27"/>
  <c r="AJ43" i="27"/>
  <c r="AJ44" i="27"/>
  <c r="AJ45" i="27"/>
  <c r="AJ46" i="27"/>
  <c r="AJ47" i="27"/>
  <c r="AJ48" i="27"/>
  <c r="AJ49" i="27"/>
  <c r="AJ50" i="27"/>
  <c r="AJ6" i="27" s="1"/>
  <c r="Q51" i="27"/>
  <c r="AK51" i="27" s="1"/>
  <c r="AK3" i="27" s="1"/>
  <c r="AJ58" i="27"/>
  <c r="S60" i="27"/>
  <c r="AM60" i="27" s="1"/>
  <c r="S64" i="27"/>
  <c r="AM64" i="27" s="1"/>
  <c r="S68" i="27"/>
  <c r="AM68" i="27" s="1"/>
  <c r="S72" i="27"/>
  <c r="AM72" i="27" s="1"/>
  <c r="S76" i="27"/>
  <c r="AM76" i="27" s="1"/>
  <c r="S80" i="27"/>
  <c r="AM80" i="27" s="1"/>
  <c r="S84" i="27"/>
  <c r="AM84" i="27" s="1"/>
  <c r="S88" i="27"/>
  <c r="AM88" i="27" s="1"/>
  <c r="S92" i="27"/>
  <c r="AM92" i="27" s="1"/>
  <c r="S56" i="27"/>
  <c r="AM56" i="27" s="1"/>
  <c r="S53" i="27"/>
  <c r="AM53" i="27" s="1"/>
  <c r="AJ60" i="27"/>
  <c r="AJ61" i="27"/>
  <c r="AJ62" i="27"/>
  <c r="AJ63" i="27"/>
  <c r="AJ64" i="27"/>
  <c r="AJ65" i="27"/>
  <c r="AJ66" i="27"/>
  <c r="AJ67" i="27"/>
  <c r="AJ68" i="27"/>
  <c r="AJ69" i="27"/>
  <c r="AJ70" i="27"/>
  <c r="AJ71" i="27"/>
  <c r="AJ72" i="27"/>
  <c r="AJ73" i="27"/>
  <c r="AJ74" i="27"/>
  <c r="AJ75" i="27"/>
  <c r="AJ76" i="27"/>
  <c r="AJ77" i="27"/>
  <c r="AJ78" i="27"/>
  <c r="AJ79" i="27"/>
  <c r="AJ80" i="27"/>
  <c r="AJ81" i="27"/>
  <c r="AJ82" i="27"/>
  <c r="AJ83" i="27"/>
  <c r="AJ84" i="27"/>
  <c r="AJ85" i="27"/>
  <c r="AJ86" i="27"/>
  <c r="AJ87" i="27"/>
  <c r="AJ88" i="27"/>
  <c r="AJ89" i="27"/>
  <c r="AJ90" i="27"/>
  <c r="AJ91" i="27"/>
  <c r="AJ92" i="27"/>
  <c r="Z13" i="26"/>
  <c r="K57" i="14" s="1"/>
  <c r="AA3" i="26"/>
  <c r="G3" i="26"/>
  <c r="H3" i="26" s="1"/>
  <c r="AF7" i="26"/>
  <c r="AI4" i="26"/>
  <c r="AB4" i="26"/>
  <c r="G5" i="26"/>
  <c r="H5" i="26" s="1"/>
  <c r="AF8" i="26"/>
  <c r="AH4" i="26"/>
  <c r="Z8" i="26"/>
  <c r="AF2" i="26"/>
  <c r="AA4" i="26"/>
  <c r="AB10" i="26"/>
  <c r="Z5" i="26"/>
  <c r="AE8" i="26"/>
  <c r="G2" i="26"/>
  <c r="H2" i="26" s="1"/>
  <c r="AF4" i="26"/>
  <c r="AD8" i="26"/>
  <c r="AG4" i="26"/>
  <c r="AI3" i="26"/>
  <c r="AD6" i="26"/>
  <c r="AE2" i="26"/>
  <c r="AA2" i="26"/>
  <c r="AI2" i="26"/>
  <c r="AF9" i="26"/>
  <c r="AE5" i="26"/>
  <c r="I4" i="26"/>
  <c r="AA13" i="26"/>
  <c r="L57" i="14" s="1"/>
  <c r="AD9" i="26"/>
  <c r="AH3" i="26"/>
  <c r="AA5" i="26"/>
  <c r="AI7" i="26"/>
  <c r="AF5" i="26"/>
  <c r="AH7" i="26"/>
  <c r="AI8" i="26"/>
  <c r="AE13" i="26"/>
  <c r="P57" i="14" s="1"/>
  <c r="AG2" i="26"/>
  <c r="AE9" i="26"/>
  <c r="AG5" i="26"/>
  <c r="AH8" i="26"/>
  <c r="AE7" i="26"/>
  <c r="AA6" i="26"/>
  <c r="AA9" i="26"/>
  <c r="Q2" i="26"/>
  <c r="T14" i="26"/>
  <c r="T15" i="26"/>
  <c r="AN15" i="26" s="1"/>
  <c r="Q16" i="26"/>
  <c r="AK16" i="26" s="1"/>
  <c r="Q17" i="26"/>
  <c r="AK17" i="26" s="1"/>
  <c r="Q18" i="26"/>
  <c r="AK18" i="26" s="1"/>
  <c r="T20" i="26"/>
  <c r="AN20" i="26" s="1"/>
  <c r="T28" i="26"/>
  <c r="AN28" i="26" s="1"/>
  <c r="T72" i="26"/>
  <c r="AN72" i="26" s="1"/>
  <c r="T73" i="26"/>
  <c r="AN73" i="26" s="1"/>
  <c r="T74" i="26"/>
  <c r="AN74" i="26" s="1"/>
  <c r="T75" i="26"/>
  <c r="AN75" i="26" s="1"/>
  <c r="T76" i="26"/>
  <c r="AN76" i="26" s="1"/>
  <c r="T77" i="26"/>
  <c r="AN77" i="26" s="1"/>
  <c r="T78" i="26"/>
  <c r="AN78" i="26" s="1"/>
  <c r="Q80" i="26"/>
  <c r="AK80" i="26" s="1"/>
  <c r="Q81" i="26"/>
  <c r="AK81" i="26" s="1"/>
  <c r="Q82" i="26"/>
  <c r="AK82" i="26" s="1"/>
  <c r="Q83" i="26"/>
  <c r="AK83" i="26" s="1"/>
  <c r="Q84" i="26"/>
  <c r="AK84" i="26" s="1"/>
  <c r="Q85" i="26"/>
  <c r="AK85" i="26" s="1"/>
  <c r="Q86" i="26"/>
  <c r="AK86" i="26" s="1"/>
  <c r="Q87" i="26"/>
  <c r="AK87" i="26" s="1"/>
  <c r="P3" i="26"/>
  <c r="AH2" i="26"/>
  <c r="AI9" i="26"/>
  <c r="AI5" i="26"/>
  <c r="AL7" i="26"/>
  <c r="Q54" i="26"/>
  <c r="AK54" i="26" s="1"/>
  <c r="AG7" i="26"/>
  <c r="T79" i="26"/>
  <c r="AN79" i="26" s="1"/>
  <c r="Q88" i="26"/>
  <c r="AK88" i="26" s="1"/>
  <c r="Q89" i="26"/>
  <c r="AK89" i="26" s="1"/>
  <c r="Q90" i="26"/>
  <c r="AK90" i="26" s="1"/>
  <c r="Q91" i="26"/>
  <c r="AK91" i="26" s="1"/>
  <c r="AH13" i="26"/>
  <c r="S57" i="14" s="1"/>
  <c r="T26" i="26"/>
  <c r="AN26" i="26" s="1"/>
  <c r="T34" i="26"/>
  <c r="AN34" i="26" s="1"/>
  <c r="Q92" i="26"/>
  <c r="AK92" i="26" s="1"/>
  <c r="S81" i="26"/>
  <c r="AM81" i="26" s="1"/>
  <c r="T54" i="26"/>
  <c r="AN54" i="26" s="1"/>
  <c r="Q57" i="26"/>
  <c r="AK57" i="26" s="1"/>
  <c r="Q58" i="26"/>
  <c r="AK58" i="26" s="1"/>
  <c r="T88" i="26"/>
  <c r="AN88" i="26" s="1"/>
  <c r="T89" i="26"/>
  <c r="AN89" i="26" s="1"/>
  <c r="T90" i="26"/>
  <c r="AN90" i="26" s="1"/>
  <c r="T91" i="26"/>
  <c r="AN91" i="26" s="1"/>
  <c r="S5" i="26"/>
  <c r="P7" i="26"/>
  <c r="T24" i="26"/>
  <c r="AN24" i="26" s="1"/>
  <c r="T32" i="26"/>
  <c r="AN32" i="26" s="1"/>
  <c r="Q59" i="26"/>
  <c r="AK59" i="26" s="1"/>
  <c r="Q60" i="26"/>
  <c r="AK60" i="26" s="1"/>
  <c r="Q61" i="26"/>
  <c r="AK61" i="26" s="1"/>
  <c r="Q62" i="26"/>
  <c r="AK62" i="26" s="1"/>
  <c r="Q63" i="26"/>
  <c r="AK63" i="26" s="1"/>
  <c r="Q64" i="26"/>
  <c r="AK64" i="26" s="1"/>
  <c r="S67" i="26"/>
  <c r="AM67" i="26" s="1"/>
  <c r="S83" i="26"/>
  <c r="AM83" i="26" s="1"/>
  <c r="S7" i="26"/>
  <c r="P8" i="26"/>
  <c r="T23" i="26"/>
  <c r="AN23" i="26" s="1"/>
  <c r="T31" i="26"/>
  <c r="AN31" i="26" s="1"/>
  <c r="AI6" i="26"/>
  <c r="AG9" i="26"/>
  <c r="T57" i="26"/>
  <c r="AN57" i="26" s="1"/>
  <c r="T58" i="26"/>
  <c r="AN58" i="26" s="1"/>
  <c r="Q65" i="26"/>
  <c r="AK65" i="26" s="1"/>
  <c r="Q66" i="26"/>
  <c r="AK66" i="26" s="1"/>
  <c r="Q67" i="26"/>
  <c r="AK67" i="26" s="1"/>
  <c r="Q68" i="26"/>
  <c r="AK68" i="26" s="1"/>
  <c r="Q69" i="26"/>
  <c r="AK69" i="26" s="1"/>
  <c r="Q70" i="26"/>
  <c r="AK70" i="26" s="1"/>
  <c r="Q71" i="26"/>
  <c r="AK71" i="26" s="1"/>
  <c r="S74" i="26"/>
  <c r="AM74" i="26" s="1"/>
  <c r="S9" i="26"/>
  <c r="Q14" i="26"/>
  <c r="AK14" i="26" s="1"/>
  <c r="Q15" i="26"/>
  <c r="AK15" i="26" s="1"/>
  <c r="Q72" i="26"/>
  <c r="AK72" i="26" s="1"/>
  <c r="Q73" i="26"/>
  <c r="AK73" i="26" s="1"/>
  <c r="Q74" i="26"/>
  <c r="AK74" i="26" s="1"/>
  <c r="Q75" i="26"/>
  <c r="AK75" i="26" s="1"/>
  <c r="Q76" i="26"/>
  <c r="AK76" i="26" s="1"/>
  <c r="Q77" i="26"/>
  <c r="AK77" i="26" s="1"/>
  <c r="Q78" i="26"/>
  <c r="AK78" i="26" s="1"/>
  <c r="R13" i="26"/>
  <c r="S1" i="26" s="1"/>
  <c r="AD13" i="26"/>
  <c r="O57" i="14" s="1"/>
  <c r="AD5" i="26"/>
  <c r="S61" i="26"/>
  <c r="AM61" i="26" s="1"/>
  <c r="S76" i="26"/>
  <c r="AM76" i="26" s="1"/>
  <c r="S78" i="26"/>
  <c r="AM78" i="26" s="1"/>
  <c r="S91" i="26"/>
  <c r="AM91" i="26" s="1"/>
  <c r="V4" i="26"/>
  <c r="Q8" i="26"/>
  <c r="V9" i="26"/>
  <c r="AO2" i="26"/>
  <c r="AL5" i="26"/>
  <c r="AL9" i="26"/>
  <c r="AJ57" i="26"/>
  <c r="S64" i="26"/>
  <c r="AM64" i="26" s="1"/>
  <c r="S79" i="26"/>
  <c r="AM79" i="26" s="1"/>
  <c r="S92" i="26"/>
  <c r="AM92" i="26" s="1"/>
  <c r="V8" i="26"/>
  <c r="AL4" i="26"/>
  <c r="S53" i="26"/>
  <c r="AM53" i="26" s="1"/>
  <c r="S66" i="26"/>
  <c r="AM66" i="26" s="1"/>
  <c r="S80" i="26"/>
  <c r="AM80" i="26" s="1"/>
  <c r="AO9" i="26"/>
  <c r="AO8" i="26"/>
  <c r="AO4" i="26"/>
  <c r="AO7" i="26"/>
  <c r="AO3" i="26"/>
  <c r="S68" i="26"/>
  <c r="AM68" i="26" s="1"/>
  <c r="S69" i="26"/>
  <c r="AM69" i="26" s="1"/>
  <c r="S70" i="26"/>
  <c r="AM70" i="26" s="1"/>
  <c r="S84" i="26"/>
  <c r="AM84" i="26" s="1"/>
  <c r="S85" i="26"/>
  <c r="AM85" i="26" s="1"/>
  <c r="V3" i="26"/>
  <c r="AJ55" i="26"/>
  <c r="S71" i="26"/>
  <c r="AM71" i="26" s="1"/>
  <c r="S87" i="26"/>
  <c r="AM87" i="26" s="1"/>
  <c r="S72" i="26"/>
  <c r="AM72" i="26" s="1"/>
  <c r="S88" i="26"/>
  <c r="AM88" i="26" s="1"/>
  <c r="AL2" i="26"/>
  <c r="AO5" i="26"/>
  <c r="AL8" i="26"/>
  <c r="L5" i="26"/>
  <c r="L9" i="26"/>
  <c r="S17" i="26"/>
  <c r="AM17" i="26" s="1"/>
  <c r="AJ18" i="26"/>
  <c r="S56" i="26"/>
  <c r="AM56" i="26" s="1"/>
  <c r="AJ56" i="26"/>
  <c r="K2" i="26"/>
  <c r="S2" i="26"/>
  <c r="Q3" i="26"/>
  <c r="C5" i="26"/>
  <c r="M5" i="26"/>
  <c r="K6" i="26"/>
  <c r="S6" i="26"/>
  <c r="I7" i="26"/>
  <c r="Q7" i="26"/>
  <c r="O8" i="26"/>
  <c r="C9" i="26"/>
  <c r="M9" i="26"/>
  <c r="AI13" i="26"/>
  <c r="T57" i="14" s="1"/>
  <c r="AL14" i="26"/>
  <c r="AL13" i="26" s="1"/>
  <c r="W57" i="14" s="1"/>
  <c r="C2" i="26"/>
  <c r="M2" i="26"/>
  <c r="S3" i="26"/>
  <c r="Q4" i="26"/>
  <c r="O5" i="26"/>
  <c r="M6" i="26"/>
  <c r="O9" i="26"/>
  <c r="B10" i="26"/>
  <c r="C6" i="26" s="1"/>
  <c r="S14" i="26"/>
  <c r="P13" i="26"/>
  <c r="Q1" i="26" s="1"/>
  <c r="AG13" i="26"/>
  <c r="R57" i="14" s="1"/>
  <c r="F2" i="26"/>
  <c r="N2" i="26"/>
  <c r="V2" i="26"/>
  <c r="L3" i="26"/>
  <c r="P5" i="26"/>
  <c r="F6" i="26"/>
  <c r="N6" i="26"/>
  <c r="V6" i="26"/>
  <c r="L7" i="26"/>
  <c r="P9" i="26"/>
  <c r="S54" i="26"/>
  <c r="AM54" i="26" s="1"/>
  <c r="AJ54" i="26"/>
  <c r="AB13" i="26"/>
  <c r="M57" i="14" s="1"/>
  <c r="S58" i="26"/>
  <c r="AM58" i="26" s="1"/>
  <c r="AJ58" i="26"/>
  <c r="F5" i="26"/>
  <c r="N5" i="26"/>
  <c r="V5" i="26"/>
  <c r="K8" i="26"/>
  <c r="S8" i="26"/>
  <c r="I9" i="26"/>
  <c r="Q9" i="26"/>
  <c r="G10" i="26"/>
  <c r="H10" i="26" s="1"/>
  <c r="J57" i="14" s="1"/>
  <c r="U13" i="26"/>
  <c r="V1" i="26" s="1"/>
  <c r="AN14" i="26"/>
  <c r="AJ23" i="26"/>
  <c r="AJ31" i="26"/>
  <c r="S45" i="26"/>
  <c r="AM45" i="26" s="1"/>
  <c r="AJ51" i="26"/>
  <c r="L6" i="26"/>
  <c r="AG3" i="26"/>
  <c r="S4" i="26"/>
  <c r="P2" i="26"/>
  <c r="F3" i="26"/>
  <c r="N3" i="26"/>
  <c r="L4" i="26"/>
  <c r="P6" i="26"/>
  <c r="F7" i="26"/>
  <c r="N7" i="26"/>
  <c r="V7" i="26"/>
  <c r="L8" i="26"/>
  <c r="AO13" i="26"/>
  <c r="Z57" i="14" s="1"/>
  <c r="S16" i="26"/>
  <c r="AM16" i="26" s="1"/>
  <c r="AJ17" i="26"/>
  <c r="S21" i="26"/>
  <c r="AM21" i="26" s="1"/>
  <c r="L2" i="26"/>
  <c r="O2" i="26"/>
  <c r="I5" i="26"/>
  <c r="Q5" i="26"/>
  <c r="O6" i="26"/>
  <c r="I2" i="26"/>
  <c r="K5" i="26"/>
  <c r="I6" i="26"/>
  <c r="C8" i="26"/>
  <c r="M8" i="26"/>
  <c r="K9" i="26"/>
  <c r="AJ25" i="26"/>
  <c r="AJ33" i="26"/>
  <c r="Q19" i="26"/>
  <c r="S19" i="26" s="1"/>
  <c r="AM19" i="26" s="1"/>
  <c r="Q20" i="26"/>
  <c r="AK20" i="26" s="1"/>
  <c r="Q21" i="26"/>
  <c r="Q22" i="26"/>
  <c r="AK22" i="26" s="1"/>
  <c r="Q23" i="26"/>
  <c r="Q24" i="26"/>
  <c r="AK24" i="26" s="1"/>
  <c r="Q25" i="26"/>
  <c r="AK25" i="26" s="1"/>
  <c r="Q26" i="26"/>
  <c r="AK26" i="26" s="1"/>
  <c r="Q27" i="26"/>
  <c r="S27" i="26" s="1"/>
  <c r="Q28" i="26"/>
  <c r="AK28" i="26" s="1"/>
  <c r="Q29" i="26"/>
  <c r="AK29" i="26" s="1"/>
  <c r="Q30" i="26"/>
  <c r="AK30" i="26" s="1"/>
  <c r="Q31" i="26"/>
  <c r="AK31" i="26" s="1"/>
  <c r="Q32" i="26"/>
  <c r="AK32" i="26" s="1"/>
  <c r="Q33" i="26"/>
  <c r="AK33" i="26" s="1"/>
  <c r="Q34" i="26"/>
  <c r="AK34" i="26" s="1"/>
  <c r="Q35" i="26"/>
  <c r="AK35" i="26" s="1"/>
  <c r="Q36" i="26"/>
  <c r="AK36" i="26" s="1"/>
  <c r="Q37" i="26"/>
  <c r="AK37" i="26" s="1"/>
  <c r="Q38" i="26"/>
  <c r="AK38" i="26" s="1"/>
  <c r="Q39" i="26"/>
  <c r="AK39" i="26" s="1"/>
  <c r="Q40" i="26"/>
  <c r="AK40" i="26" s="1"/>
  <c r="Q41" i="26"/>
  <c r="S41" i="26" s="1"/>
  <c r="Q42" i="26"/>
  <c r="AK42" i="26" s="1"/>
  <c r="Q43" i="26"/>
  <c r="AK43" i="26" s="1"/>
  <c r="Q44" i="26"/>
  <c r="AK44" i="26" s="1"/>
  <c r="Q45" i="26"/>
  <c r="AK45" i="26" s="1"/>
  <c r="Q46" i="26"/>
  <c r="AK46" i="26" s="1"/>
  <c r="Q47" i="26"/>
  <c r="AK47" i="26" s="1"/>
  <c r="Q48" i="26"/>
  <c r="AK48" i="26" s="1"/>
  <c r="Q49" i="26"/>
  <c r="AK49" i="26" s="1"/>
  <c r="Q50" i="26"/>
  <c r="AK50" i="26" s="1"/>
  <c r="Q51" i="26"/>
  <c r="AK51" i="26" s="1"/>
  <c r="AJ53" i="26"/>
  <c r="AJ59" i="26"/>
  <c r="T36" i="26"/>
  <c r="AN36" i="26" s="1"/>
  <c r="T37" i="26"/>
  <c r="AN37" i="26" s="1"/>
  <c r="T38" i="26"/>
  <c r="AN38" i="26" s="1"/>
  <c r="T39" i="26"/>
  <c r="AN39" i="26" s="1"/>
  <c r="T40" i="26"/>
  <c r="AN40" i="26" s="1"/>
  <c r="T41" i="26"/>
  <c r="T42" i="26"/>
  <c r="AN42" i="26" s="1"/>
  <c r="T43" i="26"/>
  <c r="AN43" i="26" s="1"/>
  <c r="T44" i="26"/>
  <c r="AN44" i="26" s="1"/>
  <c r="T45" i="26"/>
  <c r="T46" i="26"/>
  <c r="AN46" i="26" s="1"/>
  <c r="T47" i="26"/>
  <c r="AN47" i="26" s="1"/>
  <c r="T48" i="26"/>
  <c r="T49" i="26"/>
  <c r="AN49" i="26" s="1"/>
  <c r="T50" i="26"/>
  <c r="AN50" i="26" s="1"/>
  <c r="AN6" i="26" s="1"/>
  <c r="T51" i="26"/>
  <c r="AN51" i="26" s="1"/>
  <c r="S52" i="26"/>
  <c r="AM52" i="26" s="1"/>
  <c r="S60" i="26"/>
  <c r="AM60" i="26" s="1"/>
  <c r="AJ60" i="26"/>
  <c r="AJ61" i="26"/>
  <c r="AJ62" i="26"/>
  <c r="AJ63" i="26"/>
  <c r="AJ64" i="26"/>
  <c r="AJ65" i="26"/>
  <c r="AJ66" i="26"/>
  <c r="AJ67" i="26"/>
  <c r="AJ68" i="26"/>
  <c r="AJ69" i="26"/>
  <c r="AJ70" i="26"/>
  <c r="AJ71" i="26"/>
  <c r="AJ72" i="26"/>
  <c r="AJ73" i="26"/>
  <c r="AJ74" i="26"/>
  <c r="AJ75" i="26"/>
  <c r="AJ76" i="26"/>
  <c r="AJ77" i="26"/>
  <c r="AJ78" i="26"/>
  <c r="AJ79" i="26"/>
  <c r="AJ80" i="26"/>
  <c r="AJ81" i="26"/>
  <c r="AJ82" i="26"/>
  <c r="AJ83" i="26"/>
  <c r="AJ84" i="26"/>
  <c r="AJ85" i="26"/>
  <c r="AJ86" i="26"/>
  <c r="AJ87" i="26"/>
  <c r="AJ88" i="26"/>
  <c r="AJ89" i="26"/>
  <c r="AJ90" i="26"/>
  <c r="AJ91" i="26"/>
  <c r="AJ92" i="26"/>
  <c r="Z4" i="25"/>
  <c r="AE3" i="25"/>
  <c r="AH2" i="25"/>
  <c r="Z2" i="25"/>
  <c r="G6" i="25"/>
  <c r="H6" i="25" s="1"/>
  <c r="I3" i="25"/>
  <c r="I2" i="25"/>
  <c r="AB6" i="25"/>
  <c r="AA3" i="25"/>
  <c r="AG3" i="25"/>
  <c r="AA6" i="25"/>
  <c r="AB2" i="25"/>
  <c r="AE9" i="25"/>
  <c r="AF2" i="25"/>
  <c r="AE6" i="25"/>
  <c r="AF5" i="25"/>
  <c r="Q2" i="25"/>
  <c r="Q61" i="25"/>
  <c r="AK61" i="25" s="1"/>
  <c r="Q62" i="25"/>
  <c r="AK62" i="25" s="1"/>
  <c r="Q63" i="25"/>
  <c r="AK63" i="25" s="1"/>
  <c r="S70" i="25"/>
  <c r="AM70" i="25" s="1"/>
  <c r="AH8" i="25"/>
  <c r="Q88" i="25"/>
  <c r="AK88" i="25" s="1"/>
  <c r="AG13" i="25"/>
  <c r="R58" i="14" s="1"/>
  <c r="AG2" i="25"/>
  <c r="Q56" i="25"/>
  <c r="AK56" i="25" s="1"/>
  <c r="T58" i="25"/>
  <c r="AN58" i="25" s="1"/>
  <c r="T61" i="25"/>
  <c r="AN61" i="25" s="1"/>
  <c r="T62" i="25"/>
  <c r="AN62" i="25" s="1"/>
  <c r="T63" i="25"/>
  <c r="AN63" i="25" s="1"/>
  <c r="Q70" i="25"/>
  <c r="AK70" i="25" s="1"/>
  <c r="Q71" i="25"/>
  <c r="AK71" i="25" s="1"/>
  <c r="T73" i="25"/>
  <c r="AN73" i="25" s="1"/>
  <c r="T45" i="25"/>
  <c r="AN45" i="25" s="1"/>
  <c r="T57" i="25"/>
  <c r="AN57" i="25" s="1"/>
  <c r="Q67" i="25"/>
  <c r="AK67" i="25" s="1"/>
  <c r="T69" i="25"/>
  <c r="AN69" i="25" s="1"/>
  <c r="Q66" i="25"/>
  <c r="AK66" i="25" s="1"/>
  <c r="T70" i="25"/>
  <c r="AN70" i="25" s="1"/>
  <c r="T71" i="25"/>
  <c r="AN71" i="25" s="1"/>
  <c r="Q80" i="25"/>
  <c r="AK80" i="25" s="1"/>
  <c r="Q81" i="25"/>
  <c r="AK81" i="25" s="1"/>
  <c r="Q85" i="25"/>
  <c r="AK85" i="25" s="1"/>
  <c r="AH9" i="25"/>
  <c r="T54" i="25"/>
  <c r="AN54" i="25" s="1"/>
  <c r="T67" i="25"/>
  <c r="AN67" i="25" s="1"/>
  <c r="Q76" i="25"/>
  <c r="AK76" i="25" s="1"/>
  <c r="Q77" i="25"/>
  <c r="AK77" i="25" s="1"/>
  <c r="Q78" i="25"/>
  <c r="AK78" i="25" s="1"/>
  <c r="Q82" i="25"/>
  <c r="AK82" i="25" s="1"/>
  <c r="Q83" i="25"/>
  <c r="AK83" i="25" s="1"/>
  <c r="AG5" i="25"/>
  <c r="AG4" i="25"/>
  <c r="AH4" i="25"/>
  <c r="T80" i="25"/>
  <c r="AN80" i="25" s="1"/>
  <c r="T81" i="25"/>
  <c r="AN81" i="25" s="1"/>
  <c r="T85" i="25"/>
  <c r="AN85" i="25" s="1"/>
  <c r="AG8" i="25"/>
  <c r="O13" i="25"/>
  <c r="P1" i="25" s="1"/>
  <c r="AF9" i="25"/>
  <c r="AO2" i="25"/>
  <c r="AH3" i="25"/>
  <c r="T34" i="25"/>
  <c r="AN34" i="25" s="1"/>
  <c r="T35" i="25"/>
  <c r="AN35" i="25" s="1"/>
  <c r="T36" i="25"/>
  <c r="AN36" i="25" s="1"/>
  <c r="T44" i="25"/>
  <c r="AN44" i="25" s="1"/>
  <c r="T55" i="25"/>
  <c r="AN55" i="25" s="1"/>
  <c r="Q57" i="25"/>
  <c r="AK57" i="25" s="1"/>
  <c r="Q58" i="25"/>
  <c r="AK58" i="25" s="1"/>
  <c r="T64" i="25"/>
  <c r="AN64" i="25" s="1"/>
  <c r="T65" i="25"/>
  <c r="AN65" i="25" s="1"/>
  <c r="T74" i="25"/>
  <c r="AN74" i="25" s="1"/>
  <c r="T75" i="25"/>
  <c r="AN75" i="25" s="1"/>
  <c r="T86" i="25"/>
  <c r="AN86" i="25" s="1"/>
  <c r="T87" i="25"/>
  <c r="AN87" i="25" s="1"/>
  <c r="AG9" i="25"/>
  <c r="AH5" i="25"/>
  <c r="AH6" i="25"/>
  <c r="T56" i="25"/>
  <c r="AN56" i="25" s="1"/>
  <c r="Q59" i="25"/>
  <c r="AK59" i="25" s="1"/>
  <c r="T66" i="25"/>
  <c r="AN66" i="25" s="1"/>
  <c r="AN7" i="25" s="1"/>
  <c r="Q68" i="25"/>
  <c r="AK68" i="25" s="1"/>
  <c r="T76" i="25"/>
  <c r="AN76" i="25" s="1"/>
  <c r="Q79" i="25"/>
  <c r="AK79" i="25" s="1"/>
  <c r="T88" i="25"/>
  <c r="AN88" i="25" s="1"/>
  <c r="Q90" i="25"/>
  <c r="AK90" i="25" s="1"/>
  <c r="Q91" i="25"/>
  <c r="AK91" i="25" s="1"/>
  <c r="Q92" i="25"/>
  <c r="AK92" i="25" s="1"/>
  <c r="T18" i="25"/>
  <c r="AN18" i="25" s="1"/>
  <c r="T30" i="25"/>
  <c r="AN30" i="25" s="1"/>
  <c r="T31" i="25"/>
  <c r="AN31" i="25" s="1"/>
  <c r="T32" i="25"/>
  <c r="AN32" i="25" s="1"/>
  <c r="T42" i="25"/>
  <c r="AN42" i="25" s="1"/>
  <c r="P3" i="25"/>
  <c r="P8" i="25"/>
  <c r="AE5" i="25"/>
  <c r="T17" i="25"/>
  <c r="T29" i="25"/>
  <c r="AN29" i="25" s="1"/>
  <c r="Q51" i="25"/>
  <c r="AK51" i="25" s="1"/>
  <c r="T59" i="25"/>
  <c r="AN59" i="25" s="1"/>
  <c r="T68" i="25"/>
  <c r="AN68" i="25" s="1"/>
  <c r="AN3" i="25" s="1"/>
  <c r="T79" i="25"/>
  <c r="AN79" i="25" s="1"/>
  <c r="T90" i="25"/>
  <c r="AN90" i="25" s="1"/>
  <c r="T91" i="25"/>
  <c r="AN91" i="25" s="1"/>
  <c r="T92" i="25"/>
  <c r="AN92" i="25" s="1"/>
  <c r="V2" i="25"/>
  <c r="T16" i="25"/>
  <c r="AN16" i="25" s="1"/>
  <c r="T26" i="25"/>
  <c r="AN26" i="25" s="1"/>
  <c r="T27" i="25"/>
  <c r="T28" i="25"/>
  <c r="AN28" i="25" s="1"/>
  <c r="T40" i="25"/>
  <c r="AN40" i="25" s="1"/>
  <c r="T50" i="25"/>
  <c r="AN50" i="25" s="1"/>
  <c r="Q52" i="25"/>
  <c r="AK52" i="25" s="1"/>
  <c r="Q72" i="25"/>
  <c r="AK72" i="25" s="1"/>
  <c r="Q84" i="25"/>
  <c r="AK84" i="25" s="1"/>
  <c r="T15" i="25"/>
  <c r="AN15" i="25" s="1"/>
  <c r="T25" i="25"/>
  <c r="AN25" i="25" s="1"/>
  <c r="T39" i="25"/>
  <c r="AN39" i="25" s="1"/>
  <c r="T49" i="25"/>
  <c r="AN49" i="25" s="1"/>
  <c r="T51" i="25"/>
  <c r="AN51" i="25" s="1"/>
  <c r="Q53" i="25"/>
  <c r="AK53" i="25" s="1"/>
  <c r="Q54" i="25"/>
  <c r="AK54" i="25" s="1"/>
  <c r="P4" i="25"/>
  <c r="T14" i="25"/>
  <c r="AN14" i="25" s="1"/>
  <c r="T22" i="25"/>
  <c r="AN22" i="25" s="1"/>
  <c r="T23" i="25"/>
  <c r="AN23" i="25" s="1"/>
  <c r="T24" i="25"/>
  <c r="AN24" i="25" s="1"/>
  <c r="AN9" i="25" s="1"/>
  <c r="T38" i="25"/>
  <c r="AN38" i="25" s="1"/>
  <c r="T46" i="25"/>
  <c r="AN46" i="25" s="1"/>
  <c r="T47" i="25"/>
  <c r="AN47" i="25" s="1"/>
  <c r="T48" i="25"/>
  <c r="AN48" i="25" s="1"/>
  <c r="T52" i="25"/>
  <c r="AN52" i="25" s="1"/>
  <c r="Q55" i="25"/>
  <c r="AK55" i="25" s="1"/>
  <c r="Q64" i="25"/>
  <c r="AK64" i="25" s="1"/>
  <c r="Q65" i="25"/>
  <c r="AK65" i="25" s="1"/>
  <c r="T72" i="25"/>
  <c r="AN72" i="25" s="1"/>
  <c r="Q74" i="25"/>
  <c r="AK74" i="25" s="1"/>
  <c r="AK7" i="25" s="1"/>
  <c r="Q75" i="25"/>
  <c r="AK75" i="25" s="1"/>
  <c r="T84" i="25"/>
  <c r="AN84" i="25" s="1"/>
  <c r="S85" i="25"/>
  <c r="AM85" i="25" s="1"/>
  <c r="Q86" i="25"/>
  <c r="AK86" i="25" s="1"/>
  <c r="Q87" i="25"/>
  <c r="AK87" i="25" s="1"/>
  <c r="AE13" i="25"/>
  <c r="P58" i="14" s="1"/>
  <c r="AO8" i="25"/>
  <c r="AF6" i="25"/>
  <c r="Z6" i="25"/>
  <c r="AE4" i="25"/>
  <c r="AE7" i="25"/>
  <c r="AD6" i="25"/>
  <c r="AB4" i="25"/>
  <c r="AO9" i="25"/>
  <c r="G5" i="25"/>
  <c r="H5" i="25" s="1"/>
  <c r="G8" i="25"/>
  <c r="H8" i="25" s="1"/>
  <c r="AD2" i="25"/>
  <c r="AF4" i="25"/>
  <c r="AF7" i="25"/>
  <c r="AK2" i="25"/>
  <c r="AL6" i="25"/>
  <c r="AA9" i="25"/>
  <c r="AD3" i="25"/>
  <c r="AH7" i="25"/>
  <c r="AH13" i="25"/>
  <c r="S58" i="14" s="1"/>
  <c r="G2" i="25"/>
  <c r="H2" i="25" s="1"/>
  <c r="G3" i="25"/>
  <c r="H3" i="25" s="1"/>
  <c r="G4" i="25"/>
  <c r="H4" i="25" s="1"/>
  <c r="AO4" i="25"/>
  <c r="AD9" i="25"/>
  <c r="AL3" i="25"/>
  <c r="AO5" i="25"/>
  <c r="AA5" i="25"/>
  <c r="AF13" i="25"/>
  <c r="Q58" i="14" s="1"/>
  <c r="AB5" i="25"/>
  <c r="AA2" i="25"/>
  <c r="V4" i="25"/>
  <c r="Q6" i="25"/>
  <c r="S66" i="25"/>
  <c r="AM66" i="25" s="1"/>
  <c r="AD4" i="25"/>
  <c r="AD8" i="25"/>
  <c r="S92" i="25"/>
  <c r="AM92" i="25" s="1"/>
  <c r="S14" i="25"/>
  <c r="AM14" i="25" s="1"/>
  <c r="S48" i="25"/>
  <c r="AM48" i="25" s="1"/>
  <c r="S51" i="25"/>
  <c r="AM51" i="25" s="1"/>
  <c r="S55" i="25"/>
  <c r="AM55" i="25" s="1"/>
  <c r="S59" i="25"/>
  <c r="AM59" i="25" s="1"/>
  <c r="AL85" i="25"/>
  <c r="Q8" i="25"/>
  <c r="P13" i="25"/>
  <c r="Q1" i="25" s="1"/>
  <c r="S40" i="25"/>
  <c r="AM40" i="25" s="1"/>
  <c r="S41" i="25"/>
  <c r="AM41" i="25" s="1"/>
  <c r="S44" i="25"/>
  <c r="AM44" i="25" s="1"/>
  <c r="AD7" i="25"/>
  <c r="S81" i="25"/>
  <c r="AM81" i="25" s="1"/>
  <c r="V3" i="25"/>
  <c r="R13" i="25"/>
  <c r="S1" i="25" s="1"/>
  <c r="AL4" i="25"/>
  <c r="AL2" i="25"/>
  <c r="S24" i="25"/>
  <c r="AM24" i="25" s="1"/>
  <c r="S25" i="25"/>
  <c r="AM25" i="25" s="1"/>
  <c r="S28" i="25"/>
  <c r="AM28" i="25" s="1"/>
  <c r="S29" i="25"/>
  <c r="AM29" i="25" s="1"/>
  <c r="S32" i="25"/>
  <c r="AM32" i="25" s="1"/>
  <c r="S33" i="25"/>
  <c r="AM33" i="25" s="1"/>
  <c r="S36" i="25"/>
  <c r="AM36" i="25" s="1"/>
  <c r="S73" i="25"/>
  <c r="AM73" i="25" s="1"/>
  <c r="S89" i="25"/>
  <c r="AM89" i="25" s="1"/>
  <c r="V8" i="25"/>
  <c r="U13" i="25"/>
  <c r="V1" i="25" s="1"/>
  <c r="S16" i="25"/>
  <c r="AM16" i="25" s="1"/>
  <c r="S17" i="25"/>
  <c r="AM17" i="25" s="1"/>
  <c r="S20" i="25"/>
  <c r="AM20" i="25" s="1"/>
  <c r="AO3" i="25"/>
  <c r="AN6" i="25"/>
  <c r="S65" i="25"/>
  <c r="AM65" i="25" s="1"/>
  <c r="S69" i="25"/>
  <c r="AM69" i="25" s="1"/>
  <c r="V5" i="25"/>
  <c r="U4" i="25"/>
  <c r="S53" i="25"/>
  <c r="AM53" i="25" s="1"/>
  <c r="S57" i="25"/>
  <c r="AM57" i="25" s="1"/>
  <c r="S61" i="25"/>
  <c r="AM61" i="25" s="1"/>
  <c r="S78" i="25"/>
  <c r="AM78" i="25" s="1"/>
  <c r="S82" i="25"/>
  <c r="AM82" i="25" s="1"/>
  <c r="AL92" i="25"/>
  <c r="AK27" i="25"/>
  <c r="AK8" i="25" s="1"/>
  <c r="R8" i="25"/>
  <c r="P2" i="25"/>
  <c r="O2" i="25"/>
  <c r="B10" i="25"/>
  <c r="M2" i="25"/>
  <c r="R5" i="25"/>
  <c r="Q5" i="25"/>
  <c r="I5" i="25"/>
  <c r="P5" i="25"/>
  <c r="M5" i="25"/>
  <c r="C5" i="25"/>
  <c r="S5" i="25"/>
  <c r="K9" i="25"/>
  <c r="S18" i="25"/>
  <c r="AM18" i="25" s="1"/>
  <c r="S22" i="25"/>
  <c r="AM22" i="25" s="1"/>
  <c r="S26" i="25"/>
  <c r="AM26" i="25" s="1"/>
  <c r="S30" i="25"/>
  <c r="AM30" i="25" s="1"/>
  <c r="AO6" i="25"/>
  <c r="S34" i="25"/>
  <c r="AM34" i="25" s="1"/>
  <c r="S38" i="25"/>
  <c r="AM38" i="25" s="1"/>
  <c r="AO7" i="25"/>
  <c r="S42" i="25"/>
  <c r="AM42" i="25" s="1"/>
  <c r="S46" i="25"/>
  <c r="AM46" i="25" s="1"/>
  <c r="AJ54" i="25"/>
  <c r="AB9" i="25"/>
  <c r="S58" i="25"/>
  <c r="AM58" i="25" s="1"/>
  <c r="AJ58" i="25"/>
  <c r="S62" i="25"/>
  <c r="AM62" i="25" s="1"/>
  <c r="L9" i="25"/>
  <c r="AK5" i="25"/>
  <c r="AK9" i="25"/>
  <c r="AD13" i="25"/>
  <c r="O58" i="14" s="1"/>
  <c r="AD5" i="25"/>
  <c r="P6" i="25"/>
  <c r="O6" i="25"/>
  <c r="V6" i="25"/>
  <c r="N6" i="25"/>
  <c r="F6" i="25"/>
  <c r="U6" i="25"/>
  <c r="M6" i="25"/>
  <c r="C6" i="25"/>
  <c r="S6" i="25"/>
  <c r="K6" i="25"/>
  <c r="S9" i="25"/>
  <c r="AO13" i="25"/>
  <c r="Z58" i="14" s="1"/>
  <c r="S15" i="25"/>
  <c r="S19" i="25"/>
  <c r="AM19" i="25" s="1"/>
  <c r="S23" i="25"/>
  <c r="AM23" i="25" s="1"/>
  <c r="S27" i="25"/>
  <c r="AM27" i="25" s="1"/>
  <c r="AE8" i="25"/>
  <c r="S31" i="25"/>
  <c r="S35" i="25"/>
  <c r="AM35" i="25" s="1"/>
  <c r="S39" i="25"/>
  <c r="AM39" i="25" s="1"/>
  <c r="S43" i="25"/>
  <c r="AM43" i="25" s="1"/>
  <c r="S47" i="25"/>
  <c r="AM47" i="25" s="1"/>
  <c r="R2" i="25"/>
  <c r="AK17" i="25"/>
  <c r="AK4" i="25" s="1"/>
  <c r="R4" i="25"/>
  <c r="AN17" i="25"/>
  <c r="AN4" i="25" s="1"/>
  <c r="AL9" i="25"/>
  <c r="AN21" i="25"/>
  <c r="AF3" i="25"/>
  <c r="AF8" i="25"/>
  <c r="AA13" i="25"/>
  <c r="L58" i="14" s="1"/>
  <c r="S88" i="25"/>
  <c r="AM88" i="25" s="1"/>
  <c r="AL88" i="25"/>
  <c r="AL5" i="25" s="1"/>
  <c r="S52" i="25"/>
  <c r="AM52" i="25" s="1"/>
  <c r="AJ52" i="25"/>
  <c r="AB13" i="25"/>
  <c r="M58" i="14" s="1"/>
  <c r="S56" i="25"/>
  <c r="AM56" i="25" s="1"/>
  <c r="AJ56" i="25"/>
  <c r="S60" i="25"/>
  <c r="AM60" i="25" s="1"/>
  <c r="AJ60" i="25"/>
  <c r="AL67" i="25"/>
  <c r="S7" i="25"/>
  <c r="R9" i="25"/>
  <c r="Q9" i="25"/>
  <c r="I9" i="25"/>
  <c r="P9" i="25"/>
  <c r="O9" i="25"/>
  <c r="V9" i="25"/>
  <c r="N9" i="25"/>
  <c r="F9" i="25"/>
  <c r="U9" i="25"/>
  <c r="M9" i="25"/>
  <c r="C9" i="25"/>
  <c r="AK14" i="25"/>
  <c r="H9" i="25"/>
  <c r="S21" i="25"/>
  <c r="AM21" i="25" s="1"/>
  <c r="S37" i="25"/>
  <c r="AM37" i="25" s="1"/>
  <c r="S45" i="25"/>
  <c r="AM45" i="25" s="1"/>
  <c r="S49" i="25"/>
  <c r="AM49" i="25" s="1"/>
  <c r="S91" i="25"/>
  <c r="AM91" i="25" s="1"/>
  <c r="I7" i="25"/>
  <c r="Q7" i="25"/>
  <c r="O8" i="25"/>
  <c r="S76" i="25"/>
  <c r="AM76" i="25" s="1"/>
  <c r="S84" i="25"/>
  <c r="AM84" i="25" s="1"/>
  <c r="S86" i="25"/>
  <c r="AM86" i="25" s="1"/>
  <c r="AJ51" i="25"/>
  <c r="AJ53" i="25"/>
  <c r="AJ6" i="25" s="1"/>
  <c r="AJ55" i="25"/>
  <c r="AJ57" i="25"/>
  <c r="AJ59" i="25"/>
  <c r="S63" i="25"/>
  <c r="AM63" i="25" s="1"/>
  <c r="S71" i="25"/>
  <c r="AM71" i="25" s="1"/>
  <c r="S79" i="25"/>
  <c r="AM79" i="25" s="1"/>
  <c r="AI14" i="25"/>
  <c r="AI15" i="25"/>
  <c r="AI16" i="25"/>
  <c r="AI17" i="25"/>
  <c r="AI18" i="25"/>
  <c r="AI19" i="25"/>
  <c r="AI20" i="25"/>
  <c r="AI21" i="25"/>
  <c r="AI22" i="25"/>
  <c r="AI23" i="25"/>
  <c r="AI24" i="25"/>
  <c r="AI25" i="25"/>
  <c r="AI26" i="25"/>
  <c r="AI27" i="25"/>
  <c r="AI28" i="25"/>
  <c r="AI29" i="25"/>
  <c r="AI30" i="25"/>
  <c r="AI31" i="25"/>
  <c r="AI32" i="25"/>
  <c r="AI33" i="25"/>
  <c r="AI6" i="25" s="1"/>
  <c r="AI34" i="25"/>
  <c r="AI35" i="25"/>
  <c r="AI36" i="25"/>
  <c r="AI37" i="25"/>
  <c r="AI38" i="25"/>
  <c r="AI39" i="25"/>
  <c r="AI40" i="25"/>
  <c r="AI41" i="25"/>
  <c r="AI42" i="25"/>
  <c r="AI43" i="25"/>
  <c r="AI44" i="25"/>
  <c r="AI45" i="25"/>
  <c r="AI46" i="25"/>
  <c r="AI47" i="25"/>
  <c r="AI48" i="25"/>
  <c r="AI49" i="25"/>
  <c r="L3" i="25"/>
  <c r="L7" i="25"/>
  <c r="AJ14" i="25"/>
  <c r="S77" i="25"/>
  <c r="AM77" i="25" s="1"/>
  <c r="S87" i="25"/>
  <c r="AM87" i="25" s="1"/>
  <c r="C3" i="25"/>
  <c r="M3" i="25"/>
  <c r="U3" i="25"/>
  <c r="K4" i="25"/>
  <c r="S4" i="25"/>
  <c r="C7" i="25"/>
  <c r="M7" i="25"/>
  <c r="U7" i="25"/>
  <c r="K8" i="25"/>
  <c r="S8" i="25"/>
  <c r="Q50" i="25"/>
  <c r="S64" i="25"/>
  <c r="AM64" i="25" s="1"/>
  <c r="S80" i="25"/>
  <c r="AM80" i="25" s="1"/>
  <c r="S90" i="25"/>
  <c r="AM90" i="25" s="1"/>
  <c r="AL91" i="25"/>
  <c r="F3" i="25"/>
  <c r="N3" i="25"/>
  <c r="L4" i="25"/>
  <c r="F7" i="25"/>
  <c r="N7" i="25"/>
  <c r="L8" i="25"/>
  <c r="S67" i="25"/>
  <c r="AM67" i="25" s="1"/>
  <c r="S75" i="25"/>
  <c r="AM75" i="25" s="1"/>
  <c r="S83" i="25"/>
  <c r="AM83" i="25" s="1"/>
  <c r="AJ61" i="25"/>
  <c r="AJ62" i="25"/>
  <c r="AJ63" i="25"/>
  <c r="AJ64" i="25"/>
  <c r="AJ65" i="25"/>
  <c r="AJ66" i="25"/>
  <c r="AJ67" i="25"/>
  <c r="AJ68" i="25"/>
  <c r="AJ69" i="25"/>
  <c r="AJ70" i="25"/>
  <c r="AJ71" i="25"/>
  <c r="AJ72" i="25"/>
  <c r="AJ73" i="25"/>
  <c r="AJ74" i="25"/>
  <c r="AJ75" i="25"/>
  <c r="AJ76" i="25"/>
  <c r="AJ77" i="25"/>
  <c r="AJ78" i="25"/>
  <c r="AJ79" i="25"/>
  <c r="AJ80" i="25"/>
  <c r="AJ81" i="25"/>
  <c r="AJ82" i="25"/>
  <c r="AJ83" i="25"/>
  <c r="AJ84" i="25"/>
  <c r="AB9" i="24"/>
  <c r="AG2" i="24"/>
  <c r="AH3" i="24"/>
  <c r="AA2" i="24"/>
  <c r="AA10" i="24" s="1"/>
  <c r="AB6" i="24"/>
  <c r="AD4" i="24"/>
  <c r="AG4" i="24"/>
  <c r="AH4" i="24"/>
  <c r="AG13" i="24"/>
  <c r="R59" i="14" s="1"/>
  <c r="AG6" i="24"/>
  <c r="G4" i="24"/>
  <c r="H4" i="24" s="1"/>
  <c r="G9" i="24"/>
  <c r="H9" i="24" s="1"/>
  <c r="AG9" i="24"/>
  <c r="AB5" i="24"/>
  <c r="AE4" i="24"/>
  <c r="Z2" i="24"/>
  <c r="G6" i="24"/>
  <c r="H6" i="24" s="1"/>
  <c r="AF9" i="24"/>
  <c r="AB8" i="24"/>
  <c r="AO3" i="24"/>
  <c r="AG3" i="24"/>
  <c r="AE6" i="24"/>
  <c r="AL5" i="24"/>
  <c r="Z5" i="24"/>
  <c r="I7" i="24"/>
  <c r="Z7" i="24"/>
  <c r="Q17" i="24"/>
  <c r="AK17" i="24" s="1"/>
  <c r="Q25" i="24"/>
  <c r="AK25" i="24" s="1"/>
  <c r="T34" i="24"/>
  <c r="AN34" i="24" s="1"/>
  <c r="Q39" i="24"/>
  <c r="AK39" i="24" s="1"/>
  <c r="Q40" i="24"/>
  <c r="AK40" i="24" s="1"/>
  <c r="AK8" i="24" s="1"/>
  <c r="Q41" i="24"/>
  <c r="AK41" i="24" s="1"/>
  <c r="T50" i="24"/>
  <c r="AN50" i="24" s="1"/>
  <c r="T51" i="24"/>
  <c r="AN51" i="24" s="1"/>
  <c r="T52" i="24"/>
  <c r="AN52" i="24" s="1"/>
  <c r="AN3" i="24" s="1"/>
  <c r="Q54" i="24"/>
  <c r="AK54" i="24" s="1"/>
  <c r="Q55" i="24"/>
  <c r="AK55" i="24" s="1"/>
  <c r="Q56" i="24"/>
  <c r="AK56" i="24" s="1"/>
  <c r="Q57" i="24"/>
  <c r="AK57" i="24" s="1"/>
  <c r="Q58" i="24"/>
  <c r="AK58" i="24" s="1"/>
  <c r="S69" i="24"/>
  <c r="AM69" i="24" s="1"/>
  <c r="Q72" i="24"/>
  <c r="AK72" i="24" s="1"/>
  <c r="Q73" i="24"/>
  <c r="AK73" i="24" s="1"/>
  <c r="T82" i="24"/>
  <c r="AN82" i="24" s="1"/>
  <c r="Q86" i="24"/>
  <c r="AK86" i="24" s="1"/>
  <c r="Q87" i="24"/>
  <c r="AK87" i="24" s="1"/>
  <c r="Q88" i="24"/>
  <c r="AK88" i="24" s="1"/>
  <c r="Q89" i="24"/>
  <c r="AK89" i="24" s="1"/>
  <c r="P2" i="24"/>
  <c r="AO15" i="24"/>
  <c r="Q18" i="24"/>
  <c r="AK18" i="24" s="1"/>
  <c r="Q19" i="24"/>
  <c r="AK19" i="24" s="1"/>
  <c r="Q26" i="24"/>
  <c r="S38" i="24"/>
  <c r="AM38" i="24" s="1"/>
  <c r="Q42" i="24"/>
  <c r="AK42" i="24" s="1"/>
  <c r="S53" i="24"/>
  <c r="AM53" i="24" s="1"/>
  <c r="Q59" i="24"/>
  <c r="AK59" i="24" s="1"/>
  <c r="Q60" i="24"/>
  <c r="AK60" i="24" s="1"/>
  <c r="Q74" i="24"/>
  <c r="S85" i="24"/>
  <c r="AM85" i="24" s="1"/>
  <c r="Q90" i="24"/>
  <c r="AJ22" i="24"/>
  <c r="S29" i="24"/>
  <c r="AM29" i="24" s="1"/>
  <c r="T54" i="24"/>
  <c r="AN54" i="24" s="1"/>
  <c r="T55" i="24"/>
  <c r="AN55" i="24" s="1"/>
  <c r="T56" i="24"/>
  <c r="AN56" i="24" s="1"/>
  <c r="T57" i="24"/>
  <c r="AN57" i="24" s="1"/>
  <c r="T72" i="24"/>
  <c r="AN72" i="24" s="1"/>
  <c r="T73" i="24"/>
  <c r="AN73" i="24" s="1"/>
  <c r="T86" i="24"/>
  <c r="AN86" i="24" s="1"/>
  <c r="T87" i="24"/>
  <c r="AN87" i="24" s="1"/>
  <c r="T88" i="24"/>
  <c r="AN88" i="24" s="1"/>
  <c r="T89" i="24"/>
  <c r="AN89" i="24" s="1"/>
  <c r="Q91" i="24"/>
  <c r="AK91" i="24" s="1"/>
  <c r="Q92" i="24"/>
  <c r="AK92" i="24" s="1"/>
  <c r="Q5" i="24"/>
  <c r="P7" i="24"/>
  <c r="T18" i="24"/>
  <c r="AN18" i="24" s="1"/>
  <c r="T19" i="24"/>
  <c r="AN19" i="24" s="1"/>
  <c r="AN4" i="24" s="1"/>
  <c r="S42" i="24"/>
  <c r="AM42" i="24" s="1"/>
  <c r="T58" i="24"/>
  <c r="AN58" i="24" s="1"/>
  <c r="T59" i="24"/>
  <c r="AN59" i="24" s="1"/>
  <c r="T60" i="24"/>
  <c r="AN60" i="24" s="1"/>
  <c r="Q62" i="24"/>
  <c r="AK62" i="24" s="1"/>
  <c r="Q63" i="24"/>
  <c r="AK63" i="24" s="1"/>
  <c r="Q64" i="24"/>
  <c r="AK64" i="24" s="1"/>
  <c r="Q65" i="24"/>
  <c r="AK65" i="24" s="1"/>
  <c r="Q77" i="24"/>
  <c r="Q7" i="24"/>
  <c r="Q14" i="24"/>
  <c r="Q15" i="24"/>
  <c r="AK15" i="24" s="1"/>
  <c r="S16" i="24"/>
  <c r="AM16" i="24" s="1"/>
  <c r="Q21" i="24"/>
  <c r="AK21" i="24" s="1"/>
  <c r="Q22" i="24"/>
  <c r="AK22" i="24" s="1"/>
  <c r="T26" i="24"/>
  <c r="AN26" i="24" s="1"/>
  <c r="Q31" i="24"/>
  <c r="AK31" i="24" s="1"/>
  <c r="Q32" i="24"/>
  <c r="AK32" i="24" s="1"/>
  <c r="Q33" i="24"/>
  <c r="T42" i="24"/>
  <c r="AN42" i="24" s="1"/>
  <c r="Q46" i="24"/>
  <c r="AK46" i="24" s="1"/>
  <c r="Q47" i="24"/>
  <c r="AK47" i="24" s="1"/>
  <c r="Q48" i="24"/>
  <c r="AK48" i="24" s="1"/>
  <c r="Q49" i="24"/>
  <c r="AK49" i="24" s="1"/>
  <c r="AK9" i="24" s="1"/>
  <c r="S61" i="24"/>
  <c r="AM61" i="24" s="1"/>
  <c r="Q66" i="24"/>
  <c r="T74" i="24"/>
  <c r="AN74" i="24" s="1"/>
  <c r="Q78" i="24"/>
  <c r="AK78" i="24" s="1"/>
  <c r="Q79" i="24"/>
  <c r="AK79" i="24" s="1"/>
  <c r="Q80" i="24"/>
  <c r="AK80" i="24" s="1"/>
  <c r="Q81" i="24"/>
  <c r="AK81" i="24" s="1"/>
  <c r="T90" i="24"/>
  <c r="AN90" i="24" s="1"/>
  <c r="T91" i="24"/>
  <c r="AN91" i="24" s="1"/>
  <c r="AN8" i="24" s="1"/>
  <c r="U7" i="24"/>
  <c r="Q16" i="24"/>
  <c r="AK16" i="24" s="1"/>
  <c r="T29" i="24"/>
  <c r="AN29" i="24" s="1"/>
  <c r="S30" i="24"/>
  <c r="AM30" i="24" s="1"/>
  <c r="Q34" i="24"/>
  <c r="S45" i="24"/>
  <c r="AM45" i="24" s="1"/>
  <c r="Q50" i="24"/>
  <c r="T62" i="24"/>
  <c r="AN62" i="24" s="1"/>
  <c r="T63" i="24"/>
  <c r="AN63" i="24" s="1"/>
  <c r="T64" i="24"/>
  <c r="AN64" i="24" s="1"/>
  <c r="T65" i="24"/>
  <c r="AN65" i="24" s="1"/>
  <c r="Q67" i="24"/>
  <c r="AK67" i="24" s="1"/>
  <c r="Q68" i="24"/>
  <c r="AK68" i="24" s="1"/>
  <c r="Q82" i="24"/>
  <c r="U3" i="24"/>
  <c r="O13" i="24"/>
  <c r="P1" i="24" s="1"/>
  <c r="T14" i="24"/>
  <c r="T15" i="24"/>
  <c r="AN15" i="24" s="1"/>
  <c r="T21" i="24"/>
  <c r="AN21" i="24" s="1"/>
  <c r="T31" i="24"/>
  <c r="AN31" i="24" s="1"/>
  <c r="T32" i="24"/>
  <c r="AN32" i="24" s="1"/>
  <c r="T33" i="24"/>
  <c r="AN33" i="24" s="1"/>
  <c r="G2" i="24"/>
  <c r="AH13" i="24"/>
  <c r="S59" i="14" s="1"/>
  <c r="AG5" i="24"/>
  <c r="AH5" i="24"/>
  <c r="AD13" i="24"/>
  <c r="O59" i="14" s="1"/>
  <c r="AF5" i="24"/>
  <c r="AE9" i="24"/>
  <c r="AI13" i="24"/>
  <c r="AA13" i="24"/>
  <c r="L59" i="14" s="1"/>
  <c r="AF6" i="24"/>
  <c r="AI7" i="24"/>
  <c r="AF13" i="24"/>
  <c r="Q59" i="14" s="1"/>
  <c r="AB13" i="24"/>
  <c r="M59" i="14" s="1"/>
  <c r="AJ2" i="24"/>
  <c r="AB2" i="24"/>
  <c r="AE8" i="24"/>
  <c r="AI5" i="24"/>
  <c r="AI6" i="24"/>
  <c r="G7" i="24"/>
  <c r="H7" i="24" s="1"/>
  <c r="G8" i="24"/>
  <c r="H8" i="24" s="1"/>
  <c r="AD5" i="24"/>
  <c r="AF7" i="24"/>
  <c r="AD9" i="24"/>
  <c r="I6" i="24"/>
  <c r="AH6" i="24"/>
  <c r="AE13" i="24"/>
  <c r="P59" i="14" s="1"/>
  <c r="AN7" i="24"/>
  <c r="AL9" i="24"/>
  <c r="AE5" i="24"/>
  <c r="AI4" i="24"/>
  <c r="AI2" i="24"/>
  <c r="AF3" i="24"/>
  <c r="AO4" i="24"/>
  <c r="S23" i="24"/>
  <c r="AM23" i="24" s="1"/>
  <c r="S27" i="24"/>
  <c r="AM27" i="24" s="1"/>
  <c r="AJ29" i="24"/>
  <c r="S31" i="24"/>
  <c r="AM31" i="24" s="1"/>
  <c r="S39" i="24"/>
  <c r="AM39" i="24" s="1"/>
  <c r="S47" i="24"/>
  <c r="AM47" i="24" s="1"/>
  <c r="AL3" i="24"/>
  <c r="S55" i="24"/>
  <c r="AM55" i="24" s="1"/>
  <c r="AL4" i="24"/>
  <c r="S63" i="24"/>
  <c r="AM63" i="24" s="1"/>
  <c r="S71" i="24"/>
  <c r="AM71" i="24" s="1"/>
  <c r="S79" i="24"/>
  <c r="AM79" i="24" s="1"/>
  <c r="AL8" i="24"/>
  <c r="S87" i="24"/>
  <c r="AM87" i="24" s="1"/>
  <c r="AD2" i="24"/>
  <c r="S8" i="24"/>
  <c r="AO13" i="24"/>
  <c r="Z59" i="14" s="1"/>
  <c r="AO5" i="24"/>
  <c r="S35" i="24"/>
  <c r="AM35" i="24" s="1"/>
  <c r="S43" i="24"/>
  <c r="AM43" i="24" s="1"/>
  <c r="AO6" i="24"/>
  <c r="S51" i="24"/>
  <c r="AM51" i="24" s="1"/>
  <c r="S59" i="24"/>
  <c r="AM59" i="24" s="1"/>
  <c r="AO7" i="24"/>
  <c r="S67" i="24"/>
  <c r="AM67" i="24" s="1"/>
  <c r="S75" i="24"/>
  <c r="AM75" i="24" s="1"/>
  <c r="S83" i="24"/>
  <c r="AM83" i="24" s="1"/>
  <c r="S91" i="24"/>
  <c r="AM91" i="24" s="1"/>
  <c r="AJ4" i="24"/>
  <c r="S25" i="24"/>
  <c r="AM25" i="24" s="1"/>
  <c r="AO8" i="24"/>
  <c r="S28" i="24"/>
  <c r="AM28" i="24" s="1"/>
  <c r="S36" i="24"/>
  <c r="AM36" i="24" s="1"/>
  <c r="S44" i="24"/>
  <c r="AM44" i="24" s="1"/>
  <c r="S52" i="24"/>
  <c r="AM52" i="24" s="1"/>
  <c r="S60" i="24"/>
  <c r="AM60" i="24" s="1"/>
  <c r="S68" i="24"/>
  <c r="AM68" i="24" s="1"/>
  <c r="S76" i="24"/>
  <c r="AM76" i="24" s="1"/>
  <c r="S84" i="24"/>
  <c r="AM84" i="24" s="1"/>
  <c r="S92" i="24"/>
  <c r="AM92" i="24" s="1"/>
  <c r="Q9" i="24"/>
  <c r="S20" i="24"/>
  <c r="AM20" i="24" s="1"/>
  <c r="S32" i="24"/>
  <c r="AM32" i="24" s="1"/>
  <c r="S40" i="24"/>
  <c r="AM40" i="24" s="1"/>
  <c r="AL7" i="24"/>
  <c r="S56" i="24"/>
  <c r="AM56" i="24" s="1"/>
  <c r="S72" i="24"/>
  <c r="AM72" i="24" s="1"/>
  <c r="S80" i="24"/>
  <c r="AM80" i="24" s="1"/>
  <c r="S88" i="24"/>
  <c r="AM88" i="24" s="1"/>
  <c r="S2" i="24"/>
  <c r="S17" i="24"/>
  <c r="AM17" i="24" s="1"/>
  <c r="S33" i="24"/>
  <c r="AM33" i="24" s="1"/>
  <c r="S49" i="24"/>
  <c r="AM49" i="24" s="1"/>
  <c r="S57" i="24"/>
  <c r="AM57" i="24" s="1"/>
  <c r="S65" i="24"/>
  <c r="AM65" i="24" s="1"/>
  <c r="S73" i="24"/>
  <c r="AM73" i="24" s="1"/>
  <c r="S89" i="24"/>
  <c r="AM89" i="24" s="1"/>
  <c r="V3" i="24"/>
  <c r="S4" i="24"/>
  <c r="V6" i="24"/>
  <c r="AO2" i="24"/>
  <c r="AJ5" i="24"/>
  <c r="S37" i="24"/>
  <c r="AM37" i="24" s="1"/>
  <c r="AO9" i="24"/>
  <c r="R13" i="24"/>
  <c r="S1" i="24" s="1"/>
  <c r="S46" i="24"/>
  <c r="AM46" i="24" s="1"/>
  <c r="U6" i="24"/>
  <c r="S54" i="24"/>
  <c r="AM54" i="24" s="1"/>
  <c r="S62" i="24"/>
  <c r="AM62" i="24" s="1"/>
  <c r="S70" i="24"/>
  <c r="AM70" i="24" s="1"/>
  <c r="S78" i="24"/>
  <c r="AM78" i="24" s="1"/>
  <c r="S86" i="24"/>
  <c r="AM86" i="24" s="1"/>
  <c r="AE94" i="24"/>
  <c r="AL94" i="24"/>
  <c r="AD94" i="24"/>
  <c r="AB94" i="24"/>
  <c r="AA94" i="24"/>
  <c r="AA12" i="24" s="1"/>
  <c r="AA1" i="24" s="1"/>
  <c r="AH94" i="24"/>
  <c r="AO94" i="24"/>
  <c r="F10" i="24"/>
  <c r="AI94" i="24"/>
  <c r="C10" i="24"/>
  <c r="C6" i="24"/>
  <c r="C2" i="24"/>
  <c r="AG94" i="24"/>
  <c r="AF94" i="24"/>
  <c r="Z94" i="24"/>
  <c r="I10" i="24"/>
  <c r="AJ8" i="24"/>
  <c r="Q2" i="24"/>
  <c r="O3" i="24"/>
  <c r="C4" i="24"/>
  <c r="M4" i="24"/>
  <c r="U4" i="24"/>
  <c r="K5" i="24"/>
  <c r="S5" i="24"/>
  <c r="O7" i="24"/>
  <c r="C8" i="24"/>
  <c r="M8" i="24"/>
  <c r="U8" i="24"/>
  <c r="K9" i="24"/>
  <c r="S9" i="24"/>
  <c r="U13" i="24"/>
  <c r="V1" i="24" s="1"/>
  <c r="AK14" i="24"/>
  <c r="AJ20" i="24"/>
  <c r="AJ9" i="24" s="1"/>
  <c r="AK23" i="24"/>
  <c r="AK3" i="24" s="1"/>
  <c r="S24" i="24"/>
  <c r="AM24" i="24" s="1"/>
  <c r="L4" i="24"/>
  <c r="V4" i="24"/>
  <c r="AE2" i="24"/>
  <c r="I3" i="24"/>
  <c r="Q3" i="24"/>
  <c r="O4" i="24"/>
  <c r="C5" i="24"/>
  <c r="M5" i="24"/>
  <c r="O8" i="24"/>
  <c r="C9" i="24"/>
  <c r="M9" i="24"/>
  <c r="U9" i="24"/>
  <c r="AL13" i="24"/>
  <c r="S18" i="24"/>
  <c r="AM18" i="24" s="1"/>
  <c r="F4" i="24"/>
  <c r="N4" i="24"/>
  <c r="N8" i="24"/>
  <c r="V8" i="24"/>
  <c r="S15" i="24"/>
  <c r="AM15" i="24" s="1"/>
  <c r="L2" i="24"/>
  <c r="R3" i="24"/>
  <c r="P4" i="24"/>
  <c r="F5" i="24"/>
  <c r="N5" i="24"/>
  <c r="V5" i="24"/>
  <c r="L6" i="24"/>
  <c r="P8" i="24"/>
  <c r="F9" i="24"/>
  <c r="N9" i="24"/>
  <c r="V9" i="24"/>
  <c r="P13" i="24"/>
  <c r="Q1" i="24" s="1"/>
  <c r="S14" i="24"/>
  <c r="AN53" i="24"/>
  <c r="AN6" i="24" s="1"/>
  <c r="K3" i="24"/>
  <c r="S3" i="24"/>
  <c r="I4" i="24"/>
  <c r="Q4" i="24"/>
  <c r="O5" i="24"/>
  <c r="K7" i="24"/>
  <c r="S7" i="24"/>
  <c r="I8" i="24"/>
  <c r="Q8" i="24"/>
  <c r="O9" i="24"/>
  <c r="L8" i="24"/>
  <c r="S21" i="24"/>
  <c r="AM21" i="24" s="1"/>
  <c r="L3" i="24"/>
  <c r="H5" i="24"/>
  <c r="P5" i="24"/>
  <c r="L7" i="24"/>
  <c r="R8" i="24"/>
  <c r="P9" i="24"/>
  <c r="L5" i="24"/>
  <c r="F8" i="24"/>
  <c r="L9" i="24"/>
  <c r="C3" i="24"/>
  <c r="M3" i="24"/>
  <c r="K4" i="24"/>
  <c r="I5" i="24"/>
  <c r="C7" i="24"/>
  <c r="M7" i="24"/>
  <c r="K8" i="24"/>
  <c r="I9" i="24"/>
  <c r="AB2" i="23"/>
  <c r="AE8" i="23"/>
  <c r="AI3" i="23"/>
  <c r="AI6" i="23"/>
  <c r="AA6" i="23"/>
  <c r="AB3" i="23"/>
  <c r="AE9" i="23"/>
  <c r="I4" i="23"/>
  <c r="AB4" i="23"/>
  <c r="G7" i="23"/>
  <c r="H7" i="23" s="1"/>
  <c r="AD8" i="23"/>
  <c r="AE5" i="23"/>
  <c r="Z8" i="23"/>
  <c r="AH5" i="23"/>
  <c r="AA5" i="23"/>
  <c r="AE3" i="23"/>
  <c r="I7" i="23"/>
  <c r="AE6" i="23"/>
  <c r="AL6" i="23"/>
  <c r="AL3" i="23"/>
  <c r="G2" i="23"/>
  <c r="G5" i="23"/>
  <c r="H5" i="23" s="1"/>
  <c r="G8" i="23"/>
  <c r="H8" i="23" s="1"/>
  <c r="Z13" i="23"/>
  <c r="K60" i="14" s="1"/>
  <c r="Z3" i="23"/>
  <c r="Z7" i="23"/>
  <c r="AH4" i="23"/>
  <c r="AB5" i="23"/>
  <c r="AO8" i="23"/>
  <c r="AG8" i="23"/>
  <c r="AF5" i="23"/>
  <c r="AI7" i="23"/>
  <c r="AA13" i="23"/>
  <c r="L60" i="14" s="1"/>
  <c r="AB13" i="23"/>
  <c r="M60" i="14" s="1"/>
  <c r="AB8" i="23"/>
  <c r="AH8" i="23"/>
  <c r="AE4" i="23"/>
  <c r="AG5" i="23"/>
  <c r="AG3" i="23"/>
  <c r="AH2" i="23"/>
  <c r="AG2" i="23"/>
  <c r="AD9" i="23"/>
  <c r="AF9" i="23"/>
  <c r="AO4" i="23"/>
  <c r="AG4" i="23"/>
  <c r="P7" i="23"/>
  <c r="O13" i="23"/>
  <c r="P1" i="23" s="1"/>
  <c r="T23" i="23"/>
  <c r="AN23" i="23" s="1"/>
  <c r="T24" i="23"/>
  <c r="AN24" i="23" s="1"/>
  <c r="T25" i="23"/>
  <c r="AN25" i="23" s="1"/>
  <c r="S26" i="23"/>
  <c r="AM26" i="23" s="1"/>
  <c r="Q41" i="23"/>
  <c r="AK41" i="23" s="1"/>
  <c r="AO6" i="23"/>
  <c r="T51" i="23"/>
  <c r="AN51" i="23" s="1"/>
  <c r="Q54" i="23"/>
  <c r="AK54" i="23" s="1"/>
  <c r="Q55" i="23"/>
  <c r="AK55" i="23" s="1"/>
  <c r="Q56" i="23"/>
  <c r="AK56" i="23" s="1"/>
  <c r="Q57" i="23"/>
  <c r="AK57" i="23" s="1"/>
  <c r="T67" i="23"/>
  <c r="AN67" i="23" s="1"/>
  <c r="Q71" i="23"/>
  <c r="AK71" i="23" s="1"/>
  <c r="Q72" i="23"/>
  <c r="AK72" i="23" s="1"/>
  <c r="Q73" i="23"/>
  <c r="AK73" i="23" s="1"/>
  <c r="T83" i="23"/>
  <c r="AN83" i="23" s="1"/>
  <c r="Q7" i="23"/>
  <c r="T15" i="23"/>
  <c r="T13" i="23" s="1"/>
  <c r="U1" i="23" s="1"/>
  <c r="AF13" i="23"/>
  <c r="Q60" i="14" s="1"/>
  <c r="Q16" i="23"/>
  <c r="AK16" i="23" s="1"/>
  <c r="AI4" i="23"/>
  <c r="AO9" i="23"/>
  <c r="T26" i="23"/>
  <c r="AN26" i="23" s="1"/>
  <c r="T27" i="23"/>
  <c r="Q28" i="23"/>
  <c r="AK28" i="23" s="1"/>
  <c r="Q29" i="23"/>
  <c r="AK29" i="23" s="1"/>
  <c r="T39" i="23"/>
  <c r="AN39" i="23" s="1"/>
  <c r="T40" i="23"/>
  <c r="AN40" i="23" s="1"/>
  <c r="Q42" i="23"/>
  <c r="AK42" i="23" s="1"/>
  <c r="Q43" i="23"/>
  <c r="AK43" i="23" s="1"/>
  <c r="T52" i="23"/>
  <c r="AN52" i="23" s="1"/>
  <c r="S53" i="23"/>
  <c r="AM53" i="23" s="1"/>
  <c r="Q58" i="23"/>
  <c r="AK58" i="23" s="1"/>
  <c r="Q59" i="23"/>
  <c r="AK59" i="23" s="1"/>
  <c r="T68" i="23"/>
  <c r="AN68" i="23" s="1"/>
  <c r="T69" i="23"/>
  <c r="AN69" i="23" s="1"/>
  <c r="S70" i="23"/>
  <c r="AM70" i="23" s="1"/>
  <c r="Q74" i="23"/>
  <c r="AK74" i="23" s="1"/>
  <c r="Q75" i="23"/>
  <c r="S86" i="23"/>
  <c r="AM86" i="23" s="1"/>
  <c r="Q90" i="23"/>
  <c r="AK90" i="23" s="1"/>
  <c r="Q91" i="23"/>
  <c r="U13" i="23"/>
  <c r="V1" i="23" s="1"/>
  <c r="AH13" i="23"/>
  <c r="S60" i="14" s="1"/>
  <c r="AL8" i="23"/>
  <c r="AI2" i="23"/>
  <c r="AE2" i="23"/>
  <c r="AI5" i="23"/>
  <c r="T70" i="23"/>
  <c r="AN70" i="23" s="1"/>
  <c r="AF4" i="23"/>
  <c r="T86" i="23"/>
  <c r="AN86" i="23" s="1"/>
  <c r="Q92" i="23"/>
  <c r="AK92" i="23" s="1"/>
  <c r="Q2" i="23"/>
  <c r="U3" i="23"/>
  <c r="T16" i="23"/>
  <c r="AN16" i="23" s="1"/>
  <c r="AL2" i="23"/>
  <c r="T28" i="23"/>
  <c r="AN28" i="23" s="1"/>
  <c r="T29" i="23"/>
  <c r="AN29" i="23" s="1"/>
  <c r="AK6" i="23"/>
  <c r="T42" i="23"/>
  <c r="AN42" i="23" s="1"/>
  <c r="T58" i="23"/>
  <c r="AN58" i="23" s="1"/>
  <c r="T74" i="23"/>
  <c r="AN74" i="23" s="1"/>
  <c r="Q76" i="23"/>
  <c r="AK76" i="23" s="1"/>
  <c r="Q77" i="23"/>
  <c r="AK77" i="23" s="1"/>
  <c r="Q78" i="23"/>
  <c r="T90" i="23"/>
  <c r="AN90" i="23" s="1"/>
  <c r="R2" i="23"/>
  <c r="S3" i="23"/>
  <c r="AG13" i="23"/>
  <c r="R60" i="14" s="1"/>
  <c r="AF2" i="23"/>
  <c r="Q21" i="23"/>
  <c r="AK21" i="23" s="1"/>
  <c r="S31" i="23"/>
  <c r="AM31" i="23" s="1"/>
  <c r="Q35" i="23"/>
  <c r="AK35" i="23" s="1"/>
  <c r="Q36" i="23"/>
  <c r="AK36" i="23" s="1"/>
  <c r="AH7" i="23"/>
  <c r="T43" i="23"/>
  <c r="AN43" i="23" s="1"/>
  <c r="Q46" i="23"/>
  <c r="AK46" i="23" s="1"/>
  <c r="Q47" i="23"/>
  <c r="AK47" i="23" s="1"/>
  <c r="Q48" i="23"/>
  <c r="AK48" i="23" s="1"/>
  <c r="Q49" i="23"/>
  <c r="AK49" i="23" s="1"/>
  <c r="T59" i="23"/>
  <c r="AN59" i="23" s="1"/>
  <c r="Q62" i="23"/>
  <c r="AK62" i="23" s="1"/>
  <c r="Q63" i="23"/>
  <c r="AK63" i="23" s="1"/>
  <c r="Q64" i="23"/>
  <c r="AK64" i="23" s="1"/>
  <c r="Q65" i="23"/>
  <c r="AK65" i="23" s="1"/>
  <c r="T75" i="23"/>
  <c r="AN75" i="23" s="1"/>
  <c r="Q79" i="23"/>
  <c r="AK79" i="23" s="1"/>
  <c r="Q80" i="23"/>
  <c r="AK80" i="23" s="1"/>
  <c r="Q81" i="23"/>
  <c r="AK81" i="23" s="1"/>
  <c r="T91" i="23"/>
  <c r="AN91" i="23" s="1"/>
  <c r="T92" i="23"/>
  <c r="AN92" i="23" s="1"/>
  <c r="V3" i="23"/>
  <c r="V4" i="23"/>
  <c r="Q14" i="23"/>
  <c r="AK14" i="23" s="1"/>
  <c r="AO15" i="23"/>
  <c r="AO13" i="23" s="1"/>
  <c r="Z60" i="14" s="1"/>
  <c r="AI8" i="23"/>
  <c r="AF6" i="23"/>
  <c r="S45" i="23"/>
  <c r="AM45" i="23" s="1"/>
  <c r="AF8" i="23"/>
  <c r="P2" i="23"/>
  <c r="R13" i="23"/>
  <c r="S1" i="23" s="1"/>
  <c r="AE13" i="23"/>
  <c r="P60" i="14" s="1"/>
  <c r="T21" i="23"/>
  <c r="AN21" i="23" s="1"/>
  <c r="AK3" i="23"/>
  <c r="T35" i="23"/>
  <c r="AN35" i="23" s="1"/>
  <c r="T36" i="23"/>
  <c r="AN36" i="23" s="1"/>
  <c r="T46" i="23"/>
  <c r="AN46" i="23" s="1"/>
  <c r="T47" i="23"/>
  <c r="AN47" i="23" s="1"/>
  <c r="T48" i="23"/>
  <c r="AN48" i="23" s="1"/>
  <c r="T49" i="23"/>
  <c r="AN49" i="23" s="1"/>
  <c r="AI9" i="23"/>
  <c r="T62" i="23"/>
  <c r="AN62" i="23" s="1"/>
  <c r="T63" i="23"/>
  <c r="AN63" i="23" s="1"/>
  <c r="T64" i="23"/>
  <c r="AN64" i="23" s="1"/>
  <c r="T65" i="23"/>
  <c r="AN65" i="23" s="1"/>
  <c r="AE7" i="23"/>
  <c r="T78" i="23"/>
  <c r="AN78" i="23" s="1"/>
  <c r="T79" i="23"/>
  <c r="AN79" i="23" s="1"/>
  <c r="T80" i="23"/>
  <c r="AN80" i="23" s="1"/>
  <c r="S24" i="23"/>
  <c r="AM24" i="23" s="1"/>
  <c r="S36" i="23"/>
  <c r="AM36" i="23" s="1"/>
  <c r="S39" i="23"/>
  <c r="AM39" i="23" s="1"/>
  <c r="S47" i="23"/>
  <c r="AM47" i="23" s="1"/>
  <c r="S55" i="23"/>
  <c r="AM55" i="23" s="1"/>
  <c r="S87" i="23"/>
  <c r="AM87" i="23" s="1"/>
  <c r="AJ2" i="23"/>
  <c r="S2" i="23"/>
  <c r="Q3" i="23"/>
  <c r="S5" i="23"/>
  <c r="R6" i="23"/>
  <c r="V8" i="23"/>
  <c r="S9" i="23"/>
  <c r="AO2" i="23"/>
  <c r="S23" i="23"/>
  <c r="AM23" i="23" s="1"/>
  <c r="AJ8" i="23"/>
  <c r="S33" i="23"/>
  <c r="AM33" i="23" s="1"/>
  <c r="S40" i="23"/>
  <c r="AM40" i="23" s="1"/>
  <c r="S48" i="23"/>
  <c r="AM48" i="23" s="1"/>
  <c r="S80" i="23"/>
  <c r="AM80" i="23" s="1"/>
  <c r="S88" i="23"/>
  <c r="AM88" i="23" s="1"/>
  <c r="R3" i="23"/>
  <c r="AJ5" i="23"/>
  <c r="AN17" i="23"/>
  <c r="S21" i="23"/>
  <c r="AM21" i="23" s="1"/>
  <c r="AN6" i="23"/>
  <c r="S44" i="23"/>
  <c r="AM44" i="23" s="1"/>
  <c r="S52" i="23"/>
  <c r="AM52" i="23" s="1"/>
  <c r="S60" i="23"/>
  <c r="AM60" i="23" s="1"/>
  <c r="S68" i="23"/>
  <c r="AM68" i="23" s="1"/>
  <c r="S76" i="23"/>
  <c r="AM76" i="23" s="1"/>
  <c r="S84" i="23"/>
  <c r="AM84" i="23" s="1"/>
  <c r="S92" i="23"/>
  <c r="AM92" i="23" s="1"/>
  <c r="AD5" i="23"/>
  <c r="AL9" i="23"/>
  <c r="S27" i="23"/>
  <c r="AM27" i="23" s="1"/>
  <c r="S34" i="23"/>
  <c r="AM34" i="23" s="1"/>
  <c r="S37" i="23"/>
  <c r="AM37" i="23" s="1"/>
  <c r="S41" i="23"/>
  <c r="AM41" i="23" s="1"/>
  <c r="S49" i="23"/>
  <c r="AM49" i="23" s="1"/>
  <c r="S57" i="23"/>
  <c r="AM57" i="23" s="1"/>
  <c r="S65" i="23"/>
  <c r="AM65" i="23" s="1"/>
  <c r="S73" i="23"/>
  <c r="AM73" i="23" s="1"/>
  <c r="S81" i="23"/>
  <c r="AM81" i="23" s="1"/>
  <c r="S89" i="23"/>
  <c r="AM89" i="23" s="1"/>
  <c r="AL5" i="23"/>
  <c r="AO5" i="23"/>
  <c r="AO3" i="23"/>
  <c r="AL7" i="23"/>
  <c r="S69" i="23"/>
  <c r="AM69" i="23" s="1"/>
  <c r="S85" i="23"/>
  <c r="AM85" i="23" s="1"/>
  <c r="Q4" i="23"/>
  <c r="R5" i="23"/>
  <c r="AL4" i="23"/>
  <c r="AD4" i="23"/>
  <c r="S18" i="23"/>
  <c r="AM18" i="23" s="1"/>
  <c r="AJ19" i="23"/>
  <c r="AJ4" i="23" s="1"/>
  <c r="S38" i="23"/>
  <c r="AM38" i="23" s="1"/>
  <c r="AO7" i="23"/>
  <c r="S42" i="23"/>
  <c r="AM42" i="23" s="1"/>
  <c r="S50" i="23"/>
  <c r="AM50" i="23" s="1"/>
  <c r="S58" i="23"/>
  <c r="AM58" i="23" s="1"/>
  <c r="S66" i="23"/>
  <c r="AM66" i="23" s="1"/>
  <c r="S82" i="23"/>
  <c r="AM82" i="23" s="1"/>
  <c r="S90" i="23"/>
  <c r="AM90" i="23" s="1"/>
  <c r="V7" i="23"/>
  <c r="AD13" i="23"/>
  <c r="O60" i="14" s="1"/>
  <c r="AN15" i="23"/>
  <c r="S17" i="23"/>
  <c r="AM17" i="23" s="1"/>
  <c r="AJ3" i="23"/>
  <c r="S32" i="23"/>
  <c r="AM32" i="23" s="1"/>
  <c r="S35" i="23"/>
  <c r="AM35" i="23" s="1"/>
  <c r="S46" i="23"/>
  <c r="AM46" i="23" s="1"/>
  <c r="S54" i="23"/>
  <c r="AM54" i="23" s="1"/>
  <c r="S62" i="23"/>
  <c r="AM62" i="23" s="1"/>
  <c r="AB10" i="23"/>
  <c r="O4" i="23"/>
  <c r="C5" i="23"/>
  <c r="M5" i="23"/>
  <c r="O8" i="23"/>
  <c r="M9" i="23"/>
  <c r="AL14" i="23"/>
  <c r="AL13" i="23" s="1"/>
  <c r="S16" i="23"/>
  <c r="AM16" i="23" s="1"/>
  <c r="S20" i="23"/>
  <c r="AM20" i="23" s="1"/>
  <c r="AJ24" i="23"/>
  <c r="S28" i="23"/>
  <c r="AM28" i="23" s="1"/>
  <c r="L2" i="23"/>
  <c r="P4" i="23"/>
  <c r="F5" i="23"/>
  <c r="N5" i="23"/>
  <c r="V5" i="23"/>
  <c r="L6" i="23"/>
  <c r="P8" i="23"/>
  <c r="F9" i="23"/>
  <c r="N9" i="23"/>
  <c r="V9" i="23"/>
  <c r="AH9" i="23"/>
  <c r="B10" i="23"/>
  <c r="C9" i="23" s="1"/>
  <c r="P13" i="23"/>
  <c r="Q1" i="23" s="1"/>
  <c r="S15" i="23"/>
  <c r="AM15" i="23" s="1"/>
  <c r="S25" i="23"/>
  <c r="AM25" i="23" s="1"/>
  <c r="L9" i="23"/>
  <c r="U6" i="23"/>
  <c r="O9" i="23"/>
  <c r="S14" i="23"/>
  <c r="S22" i="23"/>
  <c r="AM22" i="23" s="1"/>
  <c r="S30" i="23"/>
  <c r="AM30" i="23" s="1"/>
  <c r="O5" i="23"/>
  <c r="F2" i="23"/>
  <c r="N2" i="23"/>
  <c r="V2" i="23"/>
  <c r="L3" i="23"/>
  <c r="P5" i="23"/>
  <c r="F6" i="23"/>
  <c r="N6" i="23"/>
  <c r="V6" i="23"/>
  <c r="L7" i="23"/>
  <c r="R8" i="23"/>
  <c r="P9" i="23"/>
  <c r="L5" i="23"/>
  <c r="C3" i="23"/>
  <c r="M3" i="23"/>
  <c r="K4" i="23"/>
  <c r="S4" i="23"/>
  <c r="I5" i="23"/>
  <c r="Q5" i="23"/>
  <c r="C7" i="23"/>
  <c r="M7" i="23"/>
  <c r="U7" i="23"/>
  <c r="K8" i="23"/>
  <c r="S8" i="23"/>
  <c r="I9" i="23"/>
  <c r="Q9" i="23"/>
  <c r="L4" i="23"/>
  <c r="L8" i="23"/>
  <c r="K9" i="23"/>
  <c r="AI13" i="23"/>
  <c r="AG7" i="22"/>
  <c r="AB7" i="22"/>
  <c r="AG3" i="22"/>
  <c r="AF6" i="22"/>
  <c r="AE7" i="22"/>
  <c r="AG8" i="22"/>
  <c r="AH3" i="22"/>
  <c r="AB6" i="22"/>
  <c r="AB8" i="22"/>
  <c r="AF8" i="22"/>
  <c r="AH7" i="22"/>
  <c r="AE5" i="22"/>
  <c r="AA5" i="22"/>
  <c r="AA7" i="22"/>
  <c r="G8" i="22"/>
  <c r="H8" i="22" s="1"/>
  <c r="AH5" i="22"/>
  <c r="Z6" i="22"/>
  <c r="AF2" i="22"/>
  <c r="AA8" i="22"/>
  <c r="I3" i="22"/>
  <c r="AB3" i="22"/>
  <c r="AF4" i="22"/>
  <c r="AD13" i="22"/>
  <c r="O61" i="14" s="1"/>
  <c r="AE2" i="22"/>
  <c r="G4" i="22"/>
  <c r="H4" i="22" s="1"/>
  <c r="AB2" i="22"/>
  <c r="AH2" i="22"/>
  <c r="AE9" i="22"/>
  <c r="AG6" i="22"/>
  <c r="G3" i="22"/>
  <c r="H3" i="22" s="1"/>
  <c r="AA3" i="22"/>
  <c r="AG5" i="22"/>
  <c r="I2" i="22"/>
  <c r="AE4" i="22"/>
  <c r="G9" i="22"/>
  <c r="H9" i="22" s="1"/>
  <c r="P6" i="22"/>
  <c r="Q14" i="22"/>
  <c r="AE3" i="22"/>
  <c r="AH6" i="22"/>
  <c r="P13" i="22"/>
  <c r="Q1" i="22" s="1"/>
  <c r="S9" i="22"/>
  <c r="AO8" i="22"/>
  <c r="G6" i="22"/>
  <c r="AH9" i="22"/>
  <c r="AD8" i="22"/>
  <c r="AE8" i="22"/>
  <c r="AE6" i="22"/>
  <c r="AF7" i="22"/>
  <c r="AG4" i="22"/>
  <c r="AA2" i="22"/>
  <c r="G7" i="22"/>
  <c r="H7" i="22" s="1"/>
  <c r="Z3" i="22"/>
  <c r="Z4" i="22"/>
  <c r="AE13" i="22"/>
  <c r="P61" i="14" s="1"/>
  <c r="Z13" i="22"/>
  <c r="K61" i="14" s="1"/>
  <c r="I7" i="22"/>
  <c r="AF13" i="22"/>
  <c r="Q61" i="14" s="1"/>
  <c r="AG9" i="22"/>
  <c r="AH4" i="22"/>
  <c r="AF5" i="22"/>
  <c r="AL3" i="22"/>
  <c r="AF3" i="22"/>
  <c r="AA4" i="22"/>
  <c r="AB9" i="22"/>
  <c r="AD4" i="22"/>
  <c r="AG13" i="22"/>
  <c r="R61" i="14" s="1"/>
  <c r="Z9" i="22"/>
  <c r="AA9" i="22"/>
  <c r="AB4" i="22"/>
  <c r="AB5" i="22"/>
  <c r="Z5" i="22"/>
  <c r="AG2" i="22"/>
  <c r="AL2" i="22"/>
  <c r="AH13" i="22"/>
  <c r="S61" i="14" s="1"/>
  <c r="AD2" i="22"/>
  <c r="AO9" i="22"/>
  <c r="AD3" i="22"/>
  <c r="AD6" i="22"/>
  <c r="AO3" i="22"/>
  <c r="AL8" i="22"/>
  <c r="AD5" i="22"/>
  <c r="AO6" i="22"/>
  <c r="AD7" i="22"/>
  <c r="AA13" i="22"/>
  <c r="L61" i="14" s="1"/>
  <c r="AH8" i="22"/>
  <c r="AO4" i="22"/>
  <c r="AD9" i="22"/>
  <c r="AL7" i="22"/>
  <c r="AB13" i="22"/>
  <c r="M61" i="14" s="1"/>
  <c r="R13" i="22"/>
  <c r="S1" i="22" s="1"/>
  <c r="AL4" i="22"/>
  <c r="U13" i="22"/>
  <c r="V1" i="22" s="1"/>
  <c r="S2" i="22"/>
  <c r="V3" i="22"/>
  <c r="Q7" i="22"/>
  <c r="AL5" i="22"/>
  <c r="AL6" i="22"/>
  <c r="Q6" i="22"/>
  <c r="AO5" i="22"/>
  <c r="S5" i="22"/>
  <c r="AO2" i="22"/>
  <c r="Q3" i="22"/>
  <c r="V5" i="22"/>
  <c r="V7" i="22"/>
  <c r="AO13" i="22"/>
  <c r="Z61" i="14" s="1"/>
  <c r="AO7" i="22"/>
  <c r="AI9" i="22"/>
  <c r="AI6" i="22"/>
  <c r="AL13" i="22"/>
  <c r="W61" i="14" s="1"/>
  <c r="T32" i="22"/>
  <c r="AN32" i="22" s="1"/>
  <c r="Q32" i="22"/>
  <c r="AK32" i="22" s="1"/>
  <c r="T40" i="22"/>
  <c r="AN40" i="22" s="1"/>
  <c r="Q40" i="22"/>
  <c r="T48" i="22"/>
  <c r="AN48" i="22" s="1"/>
  <c r="Q48" i="22"/>
  <c r="P3" i="22"/>
  <c r="F4" i="22"/>
  <c r="N4" i="22"/>
  <c r="V4" i="22"/>
  <c r="L5" i="22"/>
  <c r="P7" i="22"/>
  <c r="F8" i="22"/>
  <c r="N8" i="22"/>
  <c r="V8" i="22"/>
  <c r="L9" i="22"/>
  <c r="T23" i="22"/>
  <c r="AN23" i="22" s="1"/>
  <c r="Q23" i="22"/>
  <c r="S23" i="22" s="1"/>
  <c r="AM23" i="22" s="1"/>
  <c r="T31" i="22"/>
  <c r="AN31" i="22" s="1"/>
  <c r="Q31" i="22"/>
  <c r="AK31" i="22" s="1"/>
  <c r="S32" i="22"/>
  <c r="AM32" i="22" s="1"/>
  <c r="T39" i="22"/>
  <c r="AN39" i="22" s="1"/>
  <c r="Q39" i="22"/>
  <c r="T47" i="22"/>
  <c r="AN47" i="22" s="1"/>
  <c r="Q47" i="22"/>
  <c r="S14" i="22"/>
  <c r="S15" i="22"/>
  <c r="AM15" i="22" s="1"/>
  <c r="T22" i="22"/>
  <c r="AN22" i="22" s="1"/>
  <c r="Q22" i="22"/>
  <c r="AK22" i="22" s="1"/>
  <c r="T30" i="22"/>
  <c r="AN30" i="22" s="1"/>
  <c r="Q30" i="22"/>
  <c r="AK30" i="22" s="1"/>
  <c r="T38" i="22"/>
  <c r="AN38" i="22" s="1"/>
  <c r="Q38" i="22"/>
  <c r="T46" i="22"/>
  <c r="AN46" i="22" s="1"/>
  <c r="Q46" i="22"/>
  <c r="L6" i="22"/>
  <c r="P8" i="22"/>
  <c r="F9" i="22"/>
  <c r="N9" i="22"/>
  <c r="V9" i="22"/>
  <c r="B10" i="22"/>
  <c r="T14" i="22"/>
  <c r="T15" i="22"/>
  <c r="AN15" i="22" s="1"/>
  <c r="T21" i="22"/>
  <c r="AN21" i="22" s="1"/>
  <c r="Q21" i="22"/>
  <c r="AK21" i="22" s="1"/>
  <c r="T29" i="22"/>
  <c r="AN29" i="22" s="1"/>
  <c r="Q29" i="22"/>
  <c r="AK29" i="22" s="1"/>
  <c r="T37" i="22"/>
  <c r="AN37" i="22" s="1"/>
  <c r="Q37" i="22"/>
  <c r="AK37" i="22" s="1"/>
  <c r="T45" i="22"/>
  <c r="AN45" i="22" s="1"/>
  <c r="Q45" i="22"/>
  <c r="T60" i="22"/>
  <c r="AN60" i="22" s="1"/>
  <c r="Q60" i="22"/>
  <c r="AK60" i="22" s="1"/>
  <c r="AI60" i="22"/>
  <c r="T76" i="22"/>
  <c r="AN76" i="22" s="1"/>
  <c r="Q76" i="22"/>
  <c r="AK76" i="22" s="1"/>
  <c r="AI76" i="22"/>
  <c r="T92" i="22"/>
  <c r="AN92" i="22" s="1"/>
  <c r="Q92" i="22"/>
  <c r="AK92" i="22" s="1"/>
  <c r="AI92" i="22"/>
  <c r="C2" i="22"/>
  <c r="M2" i="22"/>
  <c r="K3" i="22"/>
  <c r="S3" i="22"/>
  <c r="I4" i="22"/>
  <c r="Q4" i="22"/>
  <c r="G5" i="22"/>
  <c r="H5" i="22" s="1"/>
  <c r="O5" i="22"/>
  <c r="M6" i="22"/>
  <c r="K7" i="22"/>
  <c r="S7" i="22"/>
  <c r="I8" i="22"/>
  <c r="Q8" i="22"/>
  <c r="O9" i="22"/>
  <c r="T20" i="22"/>
  <c r="Q20" i="22"/>
  <c r="AK20" i="22" s="1"/>
  <c r="T28" i="22"/>
  <c r="AN28" i="22" s="1"/>
  <c r="Q28" i="22"/>
  <c r="AK28" i="22" s="1"/>
  <c r="T36" i="22"/>
  <c r="AN36" i="22" s="1"/>
  <c r="Q36" i="22"/>
  <c r="AK36" i="22" s="1"/>
  <c r="S37" i="22"/>
  <c r="AM37" i="22" s="1"/>
  <c r="T44" i="22"/>
  <c r="AN44" i="22" s="1"/>
  <c r="Q44" i="22"/>
  <c r="L3" i="22"/>
  <c r="P5" i="22"/>
  <c r="F6" i="22"/>
  <c r="N6" i="22"/>
  <c r="V6" i="22"/>
  <c r="L7" i="22"/>
  <c r="P9" i="22"/>
  <c r="O13" i="22"/>
  <c r="P1" i="22" s="1"/>
  <c r="T19" i="22"/>
  <c r="AN19" i="22" s="1"/>
  <c r="Q19" i="22"/>
  <c r="AK19" i="22" s="1"/>
  <c r="T27" i="22"/>
  <c r="Q27" i="22"/>
  <c r="AK27" i="22" s="1"/>
  <c r="AI32" i="22"/>
  <c r="T35" i="22"/>
  <c r="AN35" i="22" s="1"/>
  <c r="Q35" i="22"/>
  <c r="AK35" i="22" s="1"/>
  <c r="AI40" i="22"/>
  <c r="T43" i="22"/>
  <c r="AN43" i="22" s="1"/>
  <c r="Q43" i="22"/>
  <c r="AI48" i="22"/>
  <c r="T51" i="22"/>
  <c r="AN51" i="22" s="1"/>
  <c r="Q51" i="22"/>
  <c r="AK14" i="22"/>
  <c r="T24" i="22"/>
  <c r="AN24" i="22" s="1"/>
  <c r="Q24" i="22"/>
  <c r="AK24" i="22" s="1"/>
  <c r="G2" i="22"/>
  <c r="O2" i="22"/>
  <c r="Z2" i="22"/>
  <c r="C3" i="22"/>
  <c r="M3" i="22"/>
  <c r="K4" i="22"/>
  <c r="S4" i="22"/>
  <c r="I5" i="22"/>
  <c r="Q5" i="22"/>
  <c r="O6" i="22"/>
  <c r="C7" i="22"/>
  <c r="M7" i="22"/>
  <c r="K8" i="22"/>
  <c r="S8" i="22"/>
  <c r="I9" i="22"/>
  <c r="Q9" i="22"/>
  <c r="T16" i="22"/>
  <c r="Q16" i="22"/>
  <c r="AK16" i="22" s="1"/>
  <c r="T17" i="22"/>
  <c r="Q17" i="22"/>
  <c r="AK17" i="22" s="1"/>
  <c r="T18" i="22"/>
  <c r="AN18" i="22" s="1"/>
  <c r="Q18" i="22"/>
  <c r="AK18" i="22" s="1"/>
  <c r="T26" i="22"/>
  <c r="AN26" i="22" s="1"/>
  <c r="Q26" i="22"/>
  <c r="AK26" i="22" s="1"/>
  <c r="T34" i="22"/>
  <c r="AN34" i="22" s="1"/>
  <c r="Q34" i="22"/>
  <c r="AK34" i="22" s="1"/>
  <c r="T42" i="22"/>
  <c r="AN42" i="22" s="1"/>
  <c r="Q42" i="22"/>
  <c r="T50" i="22"/>
  <c r="AN50" i="22" s="1"/>
  <c r="Q50" i="22"/>
  <c r="AJ52" i="22"/>
  <c r="L2" i="22"/>
  <c r="P4" i="22"/>
  <c r="F2" i="22"/>
  <c r="N2" i="22"/>
  <c r="V2" i="22"/>
  <c r="F3" i="22"/>
  <c r="N3" i="22"/>
  <c r="L4" i="22"/>
  <c r="H6" i="22"/>
  <c r="F7" i="22"/>
  <c r="N7" i="22"/>
  <c r="L8" i="22"/>
  <c r="AI22" i="22"/>
  <c r="T25" i="22"/>
  <c r="AN25" i="22" s="1"/>
  <c r="Q25" i="22"/>
  <c r="AK25" i="22" s="1"/>
  <c r="AI30" i="22"/>
  <c r="T33" i="22"/>
  <c r="AN33" i="22" s="1"/>
  <c r="Q33" i="22"/>
  <c r="AK33" i="22" s="1"/>
  <c r="AI38" i="22"/>
  <c r="T41" i="22"/>
  <c r="AN41" i="22" s="1"/>
  <c r="Q41" i="22"/>
  <c r="AI46" i="22"/>
  <c r="T49" i="22"/>
  <c r="AN49" i="22" s="1"/>
  <c r="Q49" i="22"/>
  <c r="T68" i="22"/>
  <c r="AN68" i="22" s="1"/>
  <c r="Q68" i="22"/>
  <c r="AK68" i="22" s="1"/>
  <c r="AI68" i="22"/>
  <c r="T84" i="22"/>
  <c r="AN84" i="22" s="1"/>
  <c r="Q84" i="22"/>
  <c r="AK84" i="22" s="1"/>
  <c r="AI84" i="22"/>
  <c r="AJ18" i="22"/>
  <c r="AJ19" i="22"/>
  <c r="AJ20" i="22"/>
  <c r="AJ21" i="22"/>
  <c r="AJ22" i="22"/>
  <c r="AJ23" i="22"/>
  <c r="AJ24" i="22"/>
  <c r="AJ25" i="22"/>
  <c r="AJ26" i="22"/>
  <c r="AJ27" i="22"/>
  <c r="AJ28" i="22"/>
  <c r="AJ29" i="22"/>
  <c r="AJ30" i="22"/>
  <c r="AJ31" i="22"/>
  <c r="AJ32" i="22"/>
  <c r="AJ33" i="22"/>
  <c r="AJ6" i="22" s="1"/>
  <c r="AJ34" i="22"/>
  <c r="AJ35" i="22"/>
  <c r="AJ36" i="22"/>
  <c r="AJ37" i="22"/>
  <c r="Q52" i="22"/>
  <c r="AK52" i="22" s="1"/>
  <c r="T59" i="22"/>
  <c r="AN59" i="22" s="1"/>
  <c r="Q59" i="22"/>
  <c r="AK59" i="22" s="1"/>
  <c r="T67" i="22"/>
  <c r="AN67" i="22" s="1"/>
  <c r="Q67" i="22"/>
  <c r="AK67" i="22" s="1"/>
  <c r="T75" i="22"/>
  <c r="AN75" i="22" s="1"/>
  <c r="Q75" i="22"/>
  <c r="AK75" i="22" s="1"/>
  <c r="T83" i="22"/>
  <c r="AN83" i="22" s="1"/>
  <c r="Q83" i="22"/>
  <c r="AK83" i="22" s="1"/>
  <c r="T91" i="22"/>
  <c r="AN91" i="22" s="1"/>
  <c r="Q91" i="22"/>
  <c r="AK91" i="22" s="1"/>
  <c r="S92" i="22"/>
  <c r="AM92" i="22" s="1"/>
  <c r="T58" i="22"/>
  <c r="AN58" i="22" s="1"/>
  <c r="Q58" i="22"/>
  <c r="AK58" i="22" s="1"/>
  <c r="T66" i="22"/>
  <c r="AN66" i="22" s="1"/>
  <c r="Q66" i="22"/>
  <c r="AK66" i="22" s="1"/>
  <c r="T74" i="22"/>
  <c r="AN74" i="22" s="1"/>
  <c r="Q74" i="22"/>
  <c r="AK74" i="22" s="1"/>
  <c r="T82" i="22"/>
  <c r="AN82" i="22" s="1"/>
  <c r="Q82" i="22"/>
  <c r="AK82" i="22" s="1"/>
  <c r="S83" i="22"/>
  <c r="AM83" i="22" s="1"/>
  <c r="T90" i="22"/>
  <c r="AN90" i="22" s="1"/>
  <c r="Q90" i="22"/>
  <c r="AK90" i="22" s="1"/>
  <c r="S91" i="22"/>
  <c r="AM91" i="22" s="1"/>
  <c r="T57" i="22"/>
  <c r="AN57" i="22" s="1"/>
  <c r="Q57" i="22"/>
  <c r="AK57" i="22" s="1"/>
  <c r="T65" i="22"/>
  <c r="AN65" i="22" s="1"/>
  <c r="Q65" i="22"/>
  <c r="AK65" i="22" s="1"/>
  <c r="T73" i="22"/>
  <c r="AN73" i="22" s="1"/>
  <c r="Q73" i="22"/>
  <c r="AK73" i="22" s="1"/>
  <c r="S74" i="22"/>
  <c r="AM74" i="22" s="1"/>
  <c r="T81" i="22"/>
  <c r="AN81" i="22" s="1"/>
  <c r="Q81" i="22"/>
  <c r="AK81" i="22" s="1"/>
  <c r="S82" i="22"/>
  <c r="AM82" i="22" s="1"/>
  <c r="T89" i="22"/>
  <c r="AN89" i="22" s="1"/>
  <c r="Q89" i="22"/>
  <c r="AK89" i="22" s="1"/>
  <c r="T53" i="22"/>
  <c r="AN53" i="22" s="1"/>
  <c r="Q53" i="22"/>
  <c r="AK53" i="22" s="1"/>
  <c r="T54" i="22"/>
  <c r="AN54" i="22" s="1"/>
  <c r="Q54" i="22"/>
  <c r="AK54" i="22" s="1"/>
  <c r="T55" i="22"/>
  <c r="AN55" i="22" s="1"/>
  <c r="Q55" i="22"/>
  <c r="AK55" i="22" s="1"/>
  <c r="T56" i="22"/>
  <c r="AN56" i="22" s="1"/>
  <c r="Q56" i="22"/>
  <c r="AK56" i="22" s="1"/>
  <c r="T64" i="22"/>
  <c r="AN64" i="22" s="1"/>
  <c r="Q64" i="22"/>
  <c r="AK64" i="22" s="1"/>
  <c r="T72" i="22"/>
  <c r="AN72" i="22" s="1"/>
  <c r="Q72" i="22"/>
  <c r="AK72" i="22" s="1"/>
  <c r="T80" i="22"/>
  <c r="AN80" i="22" s="1"/>
  <c r="Q80" i="22"/>
  <c r="AK80" i="22" s="1"/>
  <c r="T88" i="22"/>
  <c r="AN88" i="22" s="1"/>
  <c r="Q88" i="22"/>
  <c r="AK88" i="22" s="1"/>
  <c r="AJ56" i="22"/>
  <c r="T63" i="22"/>
  <c r="AN63" i="22" s="1"/>
  <c r="Q63" i="22"/>
  <c r="AK63" i="22" s="1"/>
  <c r="T71" i="22"/>
  <c r="AN71" i="22" s="1"/>
  <c r="Q71" i="22"/>
  <c r="AK71" i="22" s="1"/>
  <c r="T79" i="22"/>
  <c r="AN79" i="22" s="1"/>
  <c r="Q79" i="22"/>
  <c r="AK79" i="22" s="1"/>
  <c r="T87" i="22"/>
  <c r="AN87" i="22" s="1"/>
  <c r="Q87" i="22"/>
  <c r="AK87" i="22" s="1"/>
  <c r="AI52" i="22"/>
  <c r="AI59" i="22"/>
  <c r="T62" i="22"/>
  <c r="AN62" i="22" s="1"/>
  <c r="Q62" i="22"/>
  <c r="AK62" i="22" s="1"/>
  <c r="AI67" i="22"/>
  <c r="T70" i="22"/>
  <c r="AN70" i="22" s="1"/>
  <c r="Q70" i="22"/>
  <c r="AK70" i="22" s="1"/>
  <c r="AI75" i="22"/>
  <c r="T78" i="22"/>
  <c r="AN78" i="22" s="1"/>
  <c r="Q78" i="22"/>
  <c r="AK78" i="22" s="1"/>
  <c r="AI83" i="22"/>
  <c r="T86" i="22"/>
  <c r="AN86" i="22" s="1"/>
  <c r="Q86" i="22"/>
  <c r="AK86" i="22" s="1"/>
  <c r="AI91" i="22"/>
  <c r="AI58" i="22"/>
  <c r="T61" i="22"/>
  <c r="AN61" i="22" s="1"/>
  <c r="Q61" i="22"/>
  <c r="AK61" i="22" s="1"/>
  <c r="AI66" i="22"/>
  <c r="T69" i="22"/>
  <c r="AN69" i="22" s="1"/>
  <c r="Q69" i="22"/>
  <c r="AK69" i="22" s="1"/>
  <c r="AI74" i="22"/>
  <c r="T77" i="22"/>
  <c r="AN77" i="22" s="1"/>
  <c r="Q77" i="22"/>
  <c r="AK77" i="22" s="1"/>
  <c r="AI82" i="22"/>
  <c r="T85" i="22"/>
  <c r="AN85" i="22" s="1"/>
  <c r="Q85" i="22"/>
  <c r="AK85" i="22" s="1"/>
  <c r="AI90" i="22"/>
  <c r="AJ57" i="22"/>
  <c r="AJ58" i="22"/>
  <c r="AJ59" i="22"/>
  <c r="AJ60" i="22"/>
  <c r="AJ61" i="22"/>
  <c r="AJ62" i="22"/>
  <c r="AJ63" i="22"/>
  <c r="AJ64" i="22"/>
  <c r="AJ65" i="22"/>
  <c r="AJ66" i="22"/>
  <c r="AJ67" i="22"/>
  <c r="AJ68" i="22"/>
  <c r="AJ69" i="22"/>
  <c r="AJ70" i="22"/>
  <c r="AJ71" i="22"/>
  <c r="AJ72" i="22"/>
  <c r="AJ73" i="22"/>
  <c r="AJ74" i="22"/>
  <c r="AJ75" i="22"/>
  <c r="AJ76" i="22"/>
  <c r="AJ77" i="22"/>
  <c r="AJ78" i="22"/>
  <c r="AJ79" i="22"/>
  <c r="AJ80" i="22"/>
  <c r="AJ81" i="22"/>
  <c r="AJ82" i="22"/>
  <c r="AJ83" i="22"/>
  <c r="AJ84" i="22"/>
  <c r="AJ85" i="22"/>
  <c r="AJ86" i="22"/>
  <c r="AJ87" i="22"/>
  <c r="AJ88" i="22"/>
  <c r="AJ89" i="22"/>
  <c r="AJ90" i="22"/>
  <c r="AJ91" i="22"/>
  <c r="AJ92" i="22"/>
  <c r="T8" i="43" l="1"/>
  <c r="AQ55" i="14"/>
  <c r="AW41" i="14"/>
  <c r="T5" i="43"/>
  <c r="AM46" i="14"/>
  <c r="BA44" i="14"/>
  <c r="AT44" i="14"/>
  <c r="AI44" i="14"/>
  <c r="AF46" i="14"/>
  <c r="AY48" i="14"/>
  <c r="AV44" i="14"/>
  <c r="BJ46" i="14"/>
  <c r="AZ45" i="14"/>
  <c r="AV48" i="14"/>
  <c r="AM49" i="14"/>
  <c r="AK46" i="14"/>
  <c r="BC42" i="14"/>
  <c r="AL49" i="14"/>
  <c r="AG52" i="14"/>
  <c r="BC47" i="14"/>
  <c r="AK43" i="14"/>
  <c r="AF42" i="14"/>
  <c r="AI51" i="14"/>
  <c r="AV45" i="14"/>
  <c r="AV46" i="14"/>
  <c r="AL46" i="14"/>
  <c r="AY51" i="14"/>
  <c r="AY44" i="14"/>
  <c r="AO10" i="25"/>
  <c r="AG10" i="25"/>
  <c r="AF54" i="14"/>
  <c r="BC51" i="14"/>
  <c r="AV54" i="14"/>
  <c r="BA41" i="14"/>
  <c r="AK41" i="14"/>
  <c r="AM43" i="14"/>
  <c r="AI47" i="14"/>
  <c r="BB51" i="14"/>
  <c r="AT45" i="14"/>
  <c r="BB46" i="14"/>
  <c r="BB53" i="14"/>
  <c r="AK50" i="14"/>
  <c r="BA43" i="14"/>
  <c r="AJ47" i="14"/>
  <c r="AJ54" i="14"/>
  <c r="AZ42" i="14"/>
  <c r="BC46" i="14"/>
  <c r="AI46" i="14"/>
  <c r="AK47" i="14"/>
  <c r="AB10" i="24"/>
  <c r="AB12" i="35"/>
  <c r="AB1" i="35" s="1"/>
  <c r="AM52" i="14"/>
  <c r="AV53" i="14"/>
  <c r="BC53" i="14"/>
  <c r="BC50" i="14"/>
  <c r="AD10" i="39"/>
  <c r="AN4" i="40"/>
  <c r="AN2" i="40"/>
  <c r="BJ42" i="14"/>
  <c r="BJ41" i="14"/>
  <c r="AT41" i="14"/>
  <c r="AT42" i="14"/>
  <c r="BB42" i="14"/>
  <c r="AL41" i="14"/>
  <c r="BB41" i="14"/>
  <c r="AL42" i="14"/>
  <c r="AY41" i="14"/>
  <c r="AI41" i="14"/>
  <c r="AM45" i="14"/>
  <c r="BA45" i="14"/>
  <c r="BA52" i="14"/>
  <c r="AK48" i="14"/>
  <c r="BB47" i="14"/>
  <c r="BA54" i="14"/>
  <c r="AK51" i="14"/>
  <c r="BB54" i="14"/>
  <c r="AL50" i="14"/>
  <c r="AW45" i="14"/>
  <c r="AW52" i="14"/>
  <c r="AG48" i="14"/>
  <c r="AZ44" i="14"/>
  <c r="AY43" i="14"/>
  <c r="AG43" i="14"/>
  <c r="AL43" i="14"/>
  <c r="BA42" i="14"/>
  <c r="AV50" i="14"/>
  <c r="BC43" i="14"/>
  <c r="AW44" i="14"/>
  <c r="BA50" i="14"/>
  <c r="BA51" i="14"/>
  <c r="AK54" i="14"/>
  <c r="Z10" i="25"/>
  <c r="AF10" i="31"/>
  <c r="AG10" i="34"/>
  <c r="AB10" i="34"/>
  <c r="AM47" i="14"/>
  <c r="AF53" i="14"/>
  <c r="BC54" i="14"/>
  <c r="AV47" i="14"/>
  <c r="AE10" i="37"/>
  <c r="AF51" i="14"/>
  <c r="AG10" i="41"/>
  <c r="AF41" i="14"/>
  <c r="AV41" i="14"/>
  <c r="BC45" i="14"/>
  <c r="AF43" i="14"/>
  <c r="AM42" i="14"/>
  <c r="AI54" i="14"/>
  <c r="AZ46" i="14"/>
  <c r="AZ53" i="14"/>
  <c r="AJ49" i="14"/>
  <c r="AL48" i="14"/>
  <c r="AZ48" i="14"/>
  <c r="AG45" i="14"/>
  <c r="AI52" i="14"/>
  <c r="BA48" i="14"/>
  <c r="AG42" i="14"/>
  <c r="AL51" i="14"/>
  <c r="BB48" i="14"/>
  <c r="AK45" i="14"/>
  <c r="AK52" i="14"/>
  <c r="BJ45" i="14"/>
  <c r="BJ43" i="14"/>
  <c r="AY42" i="14"/>
  <c r="BB44" i="14"/>
  <c r="AY45" i="14"/>
  <c r="AG41" i="14"/>
  <c r="AW47" i="14"/>
  <c r="AK53" i="14"/>
  <c r="AH10" i="25"/>
  <c r="AV52" i="14"/>
  <c r="AM51" i="14"/>
  <c r="AV49" i="14"/>
  <c r="BC44" i="14"/>
  <c r="AF44" i="14"/>
  <c r="BC41" i="14"/>
  <c r="AY54" i="14"/>
  <c r="AZ47" i="14"/>
  <c r="AW54" i="14"/>
  <c r="AI50" i="14"/>
  <c r="BB45" i="14"/>
  <c r="BB52" i="14"/>
  <c r="AK49" i="14"/>
  <c r="AY49" i="14"/>
  <c r="AG46" i="14"/>
  <c r="AG53" i="14"/>
  <c r="AZ49" i="14"/>
  <c r="AJ52" i="14"/>
  <c r="BA49" i="14"/>
  <c r="AJ46" i="14"/>
  <c r="AJ53" i="14"/>
  <c r="AZ51" i="14"/>
  <c r="BB50" i="14"/>
  <c r="AY52" i="14"/>
  <c r="AW46" i="14"/>
  <c r="AY53" i="14"/>
  <c r="AY46" i="14"/>
  <c r="BJ44" i="14"/>
  <c r="AF49" i="14"/>
  <c r="AA12" i="27"/>
  <c r="AA1" i="27" s="1"/>
  <c r="Z10" i="31"/>
  <c r="AA10" i="32"/>
  <c r="Z10" i="33"/>
  <c r="AG10" i="33"/>
  <c r="AF52" i="14"/>
  <c r="BC49" i="14"/>
  <c r="AF48" i="14"/>
  <c r="AM53" i="14"/>
  <c r="AB10" i="40"/>
  <c r="AZ41" i="14"/>
  <c r="AZ43" i="14"/>
  <c r="AJ43" i="14"/>
  <c r="AJ41" i="14"/>
  <c r="AM44" i="14"/>
  <c r="AV43" i="14"/>
  <c r="AM41" i="14"/>
  <c r="AY47" i="14"/>
  <c r="AV42" i="14"/>
  <c r="AL47" i="14"/>
  <c r="AL54" i="14"/>
  <c r="AW48" i="14"/>
  <c r="AG51" i="14"/>
  <c r="BA46" i="14"/>
  <c r="BA53" i="14"/>
  <c r="AJ50" i="14"/>
  <c r="AL53" i="14"/>
  <c r="AW50" i="14"/>
  <c r="AK44" i="14"/>
  <c r="AI53" i="14"/>
  <c r="AZ50" i="14"/>
  <c r="AG47" i="14"/>
  <c r="AG54" i="14"/>
  <c r="AJ45" i="14"/>
  <c r="AI42" i="14"/>
  <c r="AW53" i="14"/>
  <c r="AL44" i="14"/>
  <c r="AK42" i="14"/>
  <c r="AW49" i="14"/>
  <c r="AG10" i="26"/>
  <c r="AN9" i="27"/>
  <c r="AB10" i="27"/>
  <c r="Z10" i="28"/>
  <c r="AE10" i="32"/>
  <c r="AB10" i="33"/>
  <c r="AB12" i="33" s="1"/>
  <c r="AB1" i="33" s="1"/>
  <c r="Z10" i="34"/>
  <c r="AV51" i="14"/>
  <c r="AM54" i="14"/>
  <c r="BC48" i="14"/>
  <c r="AF50" i="14"/>
  <c r="AF10" i="38"/>
  <c r="Z10" i="40"/>
  <c r="AI45" i="14"/>
  <c r="AJ48" i="14"/>
  <c r="AG44" i="14"/>
  <c r="BA47" i="14"/>
  <c r="AZ54" i="14"/>
  <c r="AJ51" i="14"/>
  <c r="AW43" i="14"/>
  <c r="AT46" i="14"/>
  <c r="AW51" i="14"/>
  <c r="AI48" i="14"/>
  <c r="AT43" i="14"/>
  <c r="AZ52" i="14"/>
  <c r="AI43" i="14"/>
  <c r="AG49" i="14"/>
  <c r="AW42" i="14"/>
  <c r="AG50" i="14"/>
  <c r="AN9" i="24"/>
  <c r="AH10" i="24"/>
  <c r="AH12" i="24" s="1"/>
  <c r="AH1" i="24" s="1"/>
  <c r="Z10" i="30"/>
  <c r="AA10" i="35"/>
  <c r="BC52" i="14"/>
  <c r="AF47" i="14"/>
  <c r="AM48" i="14"/>
  <c r="AM50" i="14"/>
  <c r="AA10" i="39"/>
  <c r="AB10" i="39"/>
  <c r="BB43" i="14"/>
  <c r="AB10" i="41"/>
  <c r="AY50" i="14"/>
  <c r="AI49" i="14"/>
  <c r="BB49" i="14"/>
  <c r="AL45" i="14"/>
  <c r="AL52" i="14"/>
  <c r="AJ42" i="14"/>
  <c r="AJ44" i="14"/>
  <c r="T7" i="43"/>
  <c r="S13" i="43"/>
  <c r="T1" i="43" s="1"/>
  <c r="T3" i="43"/>
  <c r="T6" i="43"/>
  <c r="T9" i="43"/>
  <c r="T2" i="43"/>
  <c r="T4" i="43"/>
  <c r="BG58" i="14"/>
  <c r="AY58" i="14"/>
  <c r="BD55" i="14"/>
  <c r="AV61" i="14"/>
  <c r="AM61" i="14"/>
  <c r="AZ57" i="14"/>
  <c r="AI61" i="14"/>
  <c r="BC57" i="14"/>
  <c r="AJ60" i="14"/>
  <c r="AK61" i="14"/>
  <c r="AN60" i="14"/>
  <c r="AY61" i="14"/>
  <c r="AG61" i="14"/>
  <c r="BB58" i="14"/>
  <c r="AI57" i="14"/>
  <c r="BC60" i="14"/>
  <c r="AM57" i="14"/>
  <c r="AV60" i="14"/>
  <c r="AF58" i="14"/>
  <c r="AF57" i="14"/>
  <c r="BA59" i="14"/>
  <c r="AL55" i="14"/>
  <c r="AW58" i="14"/>
  <c r="AW59" i="14"/>
  <c r="AM55" i="14"/>
  <c r="AM60" i="14"/>
  <c r="AM56" i="14"/>
  <c r="AV55" i="14"/>
  <c r="AN55" i="14"/>
  <c r="AN56" i="14"/>
  <c r="AQ56" i="14"/>
  <c r="BD60" i="14"/>
  <c r="AZ60" i="14"/>
  <c r="BB59" i="14"/>
  <c r="AK56" i="14"/>
  <c r="AL57" i="14"/>
  <c r="AJ55" i="14"/>
  <c r="AQ60" i="14"/>
  <c r="BG57" i="14"/>
  <c r="AY60" i="14"/>
  <c r="BC55" i="14"/>
  <c r="BC59" i="14"/>
  <c r="AM59" i="14"/>
  <c r="AN57" i="14"/>
  <c r="AM58" i="14"/>
  <c r="AN58" i="14"/>
  <c r="AF59" i="14"/>
  <c r="AY57" i="14"/>
  <c r="AW61" i="14"/>
  <c r="BA60" i="14"/>
  <c r="AJ57" i="14"/>
  <c r="AL56" i="14"/>
  <c r="BB61" i="14"/>
  <c r="AK58" i="14"/>
  <c r="AQ57" i="14"/>
  <c r="AQ58" i="14"/>
  <c r="AF61" i="14"/>
  <c r="AV59" i="14"/>
  <c r="AZ61" i="14"/>
  <c r="AG58" i="14"/>
  <c r="BB60" i="14"/>
  <c r="AK57" i="14"/>
  <c r="AZ55" i="14"/>
  <c r="AJ59" i="14"/>
  <c r="BG60" i="14"/>
  <c r="BG61" i="14"/>
  <c r="AL61" i="14"/>
  <c r="BB56" i="14"/>
  <c r="AW60" i="14"/>
  <c r="AF60" i="14"/>
  <c r="AV58" i="14"/>
  <c r="AF56" i="14"/>
  <c r="BD56" i="14"/>
  <c r="BD57" i="14"/>
  <c r="BC58" i="14"/>
  <c r="AV56" i="14"/>
  <c r="AI56" i="14"/>
  <c r="AN59" i="14"/>
  <c r="BA61" i="14"/>
  <c r="AJ58" i="14"/>
  <c r="AZ59" i="14"/>
  <c r="AY56" i="14"/>
  <c r="AI60" i="14"/>
  <c r="BB55" i="14"/>
  <c r="AL59" i="14"/>
  <c r="BB57" i="14"/>
  <c r="AL60" i="14"/>
  <c r="AV57" i="14"/>
  <c r="BD58" i="14"/>
  <c r="BD59" i="14"/>
  <c r="AI58" i="14"/>
  <c r="BG55" i="14"/>
  <c r="AI55" i="14"/>
  <c r="AY55" i="14"/>
  <c r="AQ61" i="14"/>
  <c r="AK55" i="14"/>
  <c r="AW55" i="14"/>
  <c r="AG59" i="14"/>
  <c r="AW57" i="14"/>
  <c r="BA55" i="14"/>
  <c r="AL58" i="14"/>
  <c r="BA56" i="14"/>
  <c r="AK60" i="14"/>
  <c r="AZ58" i="14"/>
  <c r="AG57" i="14"/>
  <c r="AG56" i="14"/>
  <c r="BA58" i="14"/>
  <c r="AF55" i="14"/>
  <c r="BC56" i="14"/>
  <c r="BC61" i="14"/>
  <c r="AQ59" i="14"/>
  <c r="BG59" i="14"/>
  <c r="AI59" i="14"/>
  <c r="BG56" i="14"/>
  <c r="AJ56" i="14"/>
  <c r="AW56" i="14"/>
  <c r="AG60" i="14"/>
  <c r="AZ56" i="14"/>
  <c r="AK59" i="14"/>
  <c r="BA57" i="14"/>
  <c r="AJ61" i="14"/>
  <c r="AY59" i="14"/>
  <c r="AG55" i="14"/>
  <c r="AN6" i="42"/>
  <c r="AB10" i="42"/>
  <c r="AB12" i="42"/>
  <c r="AB1" i="42" s="1"/>
  <c r="AL94" i="42"/>
  <c r="AE10" i="42"/>
  <c r="AE12" i="42" s="1"/>
  <c r="AE1" i="42" s="1"/>
  <c r="AF10" i="42"/>
  <c r="AF12" i="42" s="1"/>
  <c r="AF1" i="42" s="1"/>
  <c r="AJ9" i="42"/>
  <c r="AA10" i="42"/>
  <c r="AA12" i="42" s="1"/>
  <c r="AA1" i="42" s="1"/>
  <c r="AH10" i="42"/>
  <c r="S72" i="42"/>
  <c r="AM72" i="42" s="1"/>
  <c r="AN2" i="42"/>
  <c r="AK8" i="42"/>
  <c r="AO10" i="42"/>
  <c r="S19" i="42"/>
  <c r="AM19" i="42" s="1"/>
  <c r="S88" i="42"/>
  <c r="AM88" i="42" s="1"/>
  <c r="AK2" i="42"/>
  <c r="AI10" i="42"/>
  <c r="AG10" i="42"/>
  <c r="AG12" i="42" s="1"/>
  <c r="AG1" i="42" s="1"/>
  <c r="AK4" i="42"/>
  <c r="S80" i="42"/>
  <c r="AM80" i="42" s="1"/>
  <c r="S14" i="42"/>
  <c r="AM14" i="42" s="1"/>
  <c r="S28" i="42"/>
  <c r="AM28" i="42" s="1"/>
  <c r="S25" i="42"/>
  <c r="AM25" i="42" s="1"/>
  <c r="S64" i="42"/>
  <c r="AM64" i="42" s="1"/>
  <c r="R5" i="42"/>
  <c r="S42" i="42"/>
  <c r="AM42" i="42" s="1"/>
  <c r="S15" i="42"/>
  <c r="AM15" i="42" s="1"/>
  <c r="AK16" i="42"/>
  <c r="S16" i="42"/>
  <c r="AM16" i="42" s="1"/>
  <c r="AJ4" i="42"/>
  <c r="S56" i="42"/>
  <c r="AM56" i="42" s="1"/>
  <c r="AL10" i="42"/>
  <c r="AL12" i="42" s="1"/>
  <c r="AL1" i="42" s="1"/>
  <c r="AD10" i="42"/>
  <c r="AD12" i="42" s="1"/>
  <c r="AD1" i="42" s="1"/>
  <c r="S90" i="42"/>
  <c r="AM90" i="42" s="1"/>
  <c r="S78" i="42"/>
  <c r="AM78" i="42" s="1"/>
  <c r="S65" i="42"/>
  <c r="AM65" i="42" s="1"/>
  <c r="R4" i="42"/>
  <c r="AJ7" i="42"/>
  <c r="AJ2" i="42"/>
  <c r="S85" i="42"/>
  <c r="AM85" i="42" s="1"/>
  <c r="AK9" i="42"/>
  <c r="S82" i="42"/>
  <c r="AM82" i="42" s="1"/>
  <c r="S70" i="42"/>
  <c r="AM70" i="42" s="1"/>
  <c r="AJ94" i="42"/>
  <c r="AJ5" i="42"/>
  <c r="AJ3" i="42"/>
  <c r="S81" i="42"/>
  <c r="AM81" i="42" s="1"/>
  <c r="S69" i="42"/>
  <c r="AM69" i="42" s="1"/>
  <c r="AL13" i="42"/>
  <c r="AK52" i="42"/>
  <c r="AK3" i="42" s="1"/>
  <c r="R3" i="42"/>
  <c r="AN61" i="42"/>
  <c r="AN3" i="42" s="1"/>
  <c r="U3" i="42"/>
  <c r="S52" i="42"/>
  <c r="AM52" i="42" s="1"/>
  <c r="U2" i="42"/>
  <c r="S87" i="42"/>
  <c r="AM87" i="42" s="1"/>
  <c r="S79" i="42"/>
  <c r="AM79" i="42" s="1"/>
  <c r="S71" i="42"/>
  <c r="AM71" i="42" s="1"/>
  <c r="S63" i="42"/>
  <c r="AM63" i="42" s="1"/>
  <c r="AJ13" i="42"/>
  <c r="R2" i="42"/>
  <c r="AK5" i="42"/>
  <c r="AH12" i="42"/>
  <c r="AH1" i="42" s="1"/>
  <c r="S92" i="42"/>
  <c r="AM92" i="42" s="1"/>
  <c r="S84" i="42"/>
  <c r="AM84" i="42" s="1"/>
  <c r="S76" i="42"/>
  <c r="AM76" i="42" s="1"/>
  <c r="S68" i="42"/>
  <c r="AM68" i="42" s="1"/>
  <c r="S60" i="42"/>
  <c r="AN59" i="42"/>
  <c r="AN4" i="42" s="1"/>
  <c r="U4" i="42"/>
  <c r="AN54" i="42"/>
  <c r="AN9" i="42" s="1"/>
  <c r="U9" i="42"/>
  <c r="R8" i="42"/>
  <c r="T6" i="42"/>
  <c r="G10" i="42"/>
  <c r="H10" i="42" s="1"/>
  <c r="Z12" i="42"/>
  <c r="Z1" i="42" s="1"/>
  <c r="AN76" i="42"/>
  <c r="AN8" i="42" s="1"/>
  <c r="U8" i="42"/>
  <c r="AI13" i="42"/>
  <c r="S91" i="42"/>
  <c r="AM91" i="42" s="1"/>
  <c r="S83" i="42"/>
  <c r="AM83" i="42" s="1"/>
  <c r="S75" i="42"/>
  <c r="AM75" i="42" s="1"/>
  <c r="S67" i="42"/>
  <c r="AM67" i="42" s="1"/>
  <c r="AM7" i="42" s="1"/>
  <c r="S59" i="42"/>
  <c r="AM59" i="42" s="1"/>
  <c r="AK66" i="42"/>
  <c r="AK7" i="42" s="1"/>
  <c r="R7" i="42"/>
  <c r="AN56" i="42"/>
  <c r="AN5" i="42" s="1"/>
  <c r="U5" i="42"/>
  <c r="AM6" i="42"/>
  <c r="Q13" i="42"/>
  <c r="R1" i="42" s="1"/>
  <c r="AI94" i="42"/>
  <c r="AI12" i="42" s="1"/>
  <c r="AI1" i="42" s="1"/>
  <c r="AN66" i="42"/>
  <c r="AN7" i="42" s="1"/>
  <c r="U7" i="42"/>
  <c r="S55" i="42"/>
  <c r="AM55" i="42" s="1"/>
  <c r="AM9" i="42" s="1"/>
  <c r="AJ8" i="42"/>
  <c r="T7" i="42"/>
  <c r="R9" i="42"/>
  <c r="S57" i="42"/>
  <c r="AM57" i="42" s="1"/>
  <c r="T13" i="42"/>
  <c r="U1" i="42" s="1"/>
  <c r="U6" i="42"/>
  <c r="AO12" i="42"/>
  <c r="AO1" i="42" s="1"/>
  <c r="AD10" i="41"/>
  <c r="AI3" i="41"/>
  <c r="Z10" i="41"/>
  <c r="AF10" i="41"/>
  <c r="AO5" i="41"/>
  <c r="AO10" i="41" s="1"/>
  <c r="AK9" i="41"/>
  <c r="AJ9" i="41"/>
  <c r="AE10" i="41"/>
  <c r="AK3" i="41"/>
  <c r="AN7" i="41"/>
  <c r="AN6" i="41"/>
  <c r="AK5" i="41"/>
  <c r="AN5" i="41"/>
  <c r="AK8" i="41"/>
  <c r="AK4" i="41"/>
  <c r="AK2" i="41"/>
  <c r="AN3" i="41"/>
  <c r="AK7" i="41"/>
  <c r="AN2" i="41"/>
  <c r="AN27" i="41"/>
  <c r="AN8" i="41" s="1"/>
  <c r="U8" i="41"/>
  <c r="S87" i="41"/>
  <c r="AM87" i="41" s="1"/>
  <c r="AI7" i="41"/>
  <c r="R3" i="41"/>
  <c r="R7" i="41"/>
  <c r="U5" i="41"/>
  <c r="S86" i="41"/>
  <c r="AM86" i="41" s="1"/>
  <c r="R8" i="41"/>
  <c r="U2" i="41"/>
  <c r="S69" i="41"/>
  <c r="AM69" i="41" s="1"/>
  <c r="S61" i="41"/>
  <c r="AM61" i="41" s="1"/>
  <c r="AL4" i="41"/>
  <c r="AN20" i="41"/>
  <c r="AN9" i="41" s="1"/>
  <c r="U9" i="41"/>
  <c r="AL9" i="41"/>
  <c r="S71" i="41"/>
  <c r="AM71" i="41" s="1"/>
  <c r="AN17" i="41"/>
  <c r="AN4" i="41" s="1"/>
  <c r="U4" i="41"/>
  <c r="AM2" i="41"/>
  <c r="AI2" i="41"/>
  <c r="S66" i="41"/>
  <c r="AM66" i="41" s="1"/>
  <c r="S91" i="41"/>
  <c r="AM91" i="41" s="1"/>
  <c r="AM8" i="41" s="1"/>
  <c r="S74" i="41"/>
  <c r="AM74" i="41" s="1"/>
  <c r="AJ5" i="41"/>
  <c r="AL5" i="41"/>
  <c r="AM14" i="41"/>
  <c r="Q13" i="41"/>
  <c r="R1" i="41" s="1"/>
  <c r="T13" i="41"/>
  <c r="U1" i="41" s="1"/>
  <c r="AN14" i="41"/>
  <c r="T2" i="41"/>
  <c r="G10" i="41"/>
  <c r="H10" i="41" s="1"/>
  <c r="S16" i="41"/>
  <c r="AJ8" i="41"/>
  <c r="AI9" i="41"/>
  <c r="AO94" i="41"/>
  <c r="AG94" i="41"/>
  <c r="AG12" i="41" s="1"/>
  <c r="AG1" i="41" s="1"/>
  <c r="AF94" i="41"/>
  <c r="AF12" i="41" s="1"/>
  <c r="AF1" i="41" s="1"/>
  <c r="AE94" i="41"/>
  <c r="AL94" i="41"/>
  <c r="AD94" i="41"/>
  <c r="AD12" i="41" s="1"/>
  <c r="AD1" i="41" s="1"/>
  <c r="AK94" i="41"/>
  <c r="AB94" i="41"/>
  <c r="AB12" i="41" s="1"/>
  <c r="AB1" i="41" s="1"/>
  <c r="AJ94" i="41"/>
  <c r="AA94" i="41"/>
  <c r="AA12" i="41" s="1"/>
  <c r="AA1" i="41" s="1"/>
  <c r="AI94" i="41"/>
  <c r="Z94" i="41"/>
  <c r="Z12" i="41" s="1"/>
  <c r="Z1" i="41" s="1"/>
  <c r="AH94" i="41"/>
  <c r="AH12" i="41" s="1"/>
  <c r="AH1" i="41" s="1"/>
  <c r="C9" i="41"/>
  <c r="C5" i="41"/>
  <c r="I10" i="41"/>
  <c r="C8" i="41"/>
  <c r="C4" i="41"/>
  <c r="F10" i="41"/>
  <c r="C10" i="41"/>
  <c r="T3" i="41"/>
  <c r="AJ3" i="41"/>
  <c r="AI13" i="41"/>
  <c r="AJ7" i="41"/>
  <c r="AI8" i="41"/>
  <c r="AK13" i="41"/>
  <c r="V42" i="14" s="1"/>
  <c r="T7" i="41"/>
  <c r="AM3" i="41"/>
  <c r="AL13" i="41"/>
  <c r="S50" i="41"/>
  <c r="AM7" i="41"/>
  <c r="AM4" i="41"/>
  <c r="T4" i="41"/>
  <c r="AL8" i="41"/>
  <c r="AL10" i="41" s="1"/>
  <c r="AI4" i="41"/>
  <c r="AJ2" i="41"/>
  <c r="AM9" i="41"/>
  <c r="AJ4" i="41"/>
  <c r="AI5" i="41"/>
  <c r="T9" i="41"/>
  <c r="AJ13" i="41"/>
  <c r="T8" i="41"/>
  <c r="AG10" i="40"/>
  <c r="AN9" i="40"/>
  <c r="AE10" i="40"/>
  <c r="AH10" i="40"/>
  <c r="AN5" i="40"/>
  <c r="S67" i="40"/>
  <c r="AM67" i="40" s="1"/>
  <c r="AL10" i="40"/>
  <c r="S59" i="40"/>
  <c r="AM59" i="40" s="1"/>
  <c r="AI7" i="40"/>
  <c r="S29" i="40"/>
  <c r="AM29" i="40" s="1"/>
  <c r="S58" i="40"/>
  <c r="AM58" i="40" s="1"/>
  <c r="S66" i="40"/>
  <c r="AM66" i="40" s="1"/>
  <c r="U3" i="40"/>
  <c r="S65" i="40"/>
  <c r="AM65" i="40" s="1"/>
  <c r="U7" i="40"/>
  <c r="AO10" i="40"/>
  <c r="R7" i="40"/>
  <c r="S28" i="40"/>
  <c r="AM28" i="40" s="1"/>
  <c r="AJ9" i="40"/>
  <c r="AM17" i="40"/>
  <c r="AM15" i="40"/>
  <c r="AM14" i="40"/>
  <c r="AM27" i="40"/>
  <c r="S38" i="40"/>
  <c r="AM38" i="40" s="1"/>
  <c r="AK38" i="40"/>
  <c r="S86" i="40"/>
  <c r="AM86" i="40" s="1"/>
  <c r="AK86" i="40"/>
  <c r="S78" i="40"/>
  <c r="AM78" i="40" s="1"/>
  <c r="AK78" i="40"/>
  <c r="S73" i="40"/>
  <c r="AM73" i="40" s="1"/>
  <c r="S45" i="40"/>
  <c r="AM45" i="40" s="1"/>
  <c r="AK45" i="40"/>
  <c r="S37" i="40"/>
  <c r="AM37" i="40" s="1"/>
  <c r="AK37" i="40"/>
  <c r="S75" i="40"/>
  <c r="AM75" i="40" s="1"/>
  <c r="AJ8" i="40"/>
  <c r="AI5" i="40"/>
  <c r="S21" i="40"/>
  <c r="AM21" i="40" s="1"/>
  <c r="R3" i="40"/>
  <c r="S25" i="40"/>
  <c r="AM25" i="40" s="1"/>
  <c r="S79" i="40"/>
  <c r="AM79" i="40" s="1"/>
  <c r="AK79" i="40"/>
  <c r="R5" i="40"/>
  <c r="S85" i="40"/>
  <c r="AM85" i="40" s="1"/>
  <c r="AK85" i="40"/>
  <c r="S77" i="40"/>
  <c r="AM77" i="40" s="1"/>
  <c r="AK77" i="40"/>
  <c r="AJ7" i="40"/>
  <c r="S74" i="40"/>
  <c r="AM74" i="40" s="1"/>
  <c r="S44" i="40"/>
  <c r="AM44" i="40" s="1"/>
  <c r="AK44" i="40"/>
  <c r="S36" i="40"/>
  <c r="AM36" i="40" s="1"/>
  <c r="AK36" i="40"/>
  <c r="AI3" i="40"/>
  <c r="AI2" i="40"/>
  <c r="T13" i="40"/>
  <c r="U1" i="40" s="1"/>
  <c r="C2" i="40"/>
  <c r="S32" i="40"/>
  <c r="AM32" i="40" s="1"/>
  <c r="C7" i="40"/>
  <c r="C3" i="40"/>
  <c r="AI6" i="40"/>
  <c r="S92" i="40"/>
  <c r="AM92" i="40" s="1"/>
  <c r="AK92" i="40"/>
  <c r="S84" i="40"/>
  <c r="AM84" i="40" s="1"/>
  <c r="AK84" i="40"/>
  <c r="S51" i="40"/>
  <c r="AM51" i="40" s="1"/>
  <c r="AK51" i="40"/>
  <c r="S43" i="40"/>
  <c r="AM43" i="40" s="1"/>
  <c r="AK43" i="40"/>
  <c r="S35" i="40"/>
  <c r="AM35" i="40" s="1"/>
  <c r="AK35" i="40"/>
  <c r="AK27" i="40"/>
  <c r="R8" i="40"/>
  <c r="AJ4" i="40"/>
  <c r="AI13" i="40"/>
  <c r="S30" i="40"/>
  <c r="AM30" i="40" s="1"/>
  <c r="S24" i="40"/>
  <c r="AM24" i="40" s="1"/>
  <c r="S19" i="40"/>
  <c r="AM19" i="40" s="1"/>
  <c r="S80" i="40"/>
  <c r="AM80" i="40" s="1"/>
  <c r="AK80" i="40"/>
  <c r="S39" i="40"/>
  <c r="AM39" i="40" s="1"/>
  <c r="AK39" i="40"/>
  <c r="S87" i="40"/>
  <c r="AM87" i="40" s="1"/>
  <c r="AK87" i="40"/>
  <c r="S46" i="40"/>
  <c r="AM46" i="40" s="1"/>
  <c r="AK46" i="40"/>
  <c r="Q13" i="40"/>
  <c r="R1" i="40" s="1"/>
  <c r="AK14" i="40"/>
  <c r="S91" i="40"/>
  <c r="AM91" i="40" s="1"/>
  <c r="AK91" i="40"/>
  <c r="S83" i="40"/>
  <c r="AM83" i="40" s="1"/>
  <c r="AK83" i="40"/>
  <c r="S50" i="40"/>
  <c r="AM50" i="40" s="1"/>
  <c r="AM6" i="40" s="1"/>
  <c r="AK50" i="40"/>
  <c r="S42" i="40"/>
  <c r="AM42" i="40" s="1"/>
  <c r="AK42" i="40"/>
  <c r="AJ5" i="40"/>
  <c r="S22" i="40"/>
  <c r="AM22" i="40" s="1"/>
  <c r="S20" i="40"/>
  <c r="C9" i="40"/>
  <c r="S16" i="40"/>
  <c r="S34" i="40"/>
  <c r="AM34" i="40" s="1"/>
  <c r="S72" i="40"/>
  <c r="AM72" i="40" s="1"/>
  <c r="AK15" i="40"/>
  <c r="R2" i="40"/>
  <c r="AI4" i="40"/>
  <c r="S90" i="40"/>
  <c r="AM90" i="40" s="1"/>
  <c r="AK90" i="40"/>
  <c r="S82" i="40"/>
  <c r="AM82" i="40" s="1"/>
  <c r="AK82" i="40"/>
  <c r="S49" i="40"/>
  <c r="AM49" i="40" s="1"/>
  <c r="AK49" i="40"/>
  <c r="S41" i="40"/>
  <c r="AK41" i="40"/>
  <c r="AK33" i="40"/>
  <c r="R6" i="40"/>
  <c r="AK17" i="40"/>
  <c r="R4" i="40"/>
  <c r="AJ3" i="40"/>
  <c r="AJ2" i="40"/>
  <c r="AI9" i="40"/>
  <c r="AL13" i="40"/>
  <c r="S31" i="40"/>
  <c r="AM31" i="40" s="1"/>
  <c r="AN13" i="40"/>
  <c r="Y43" i="14" s="1"/>
  <c r="S26" i="40"/>
  <c r="AM26" i="40" s="1"/>
  <c r="AJ13" i="40"/>
  <c r="S88" i="40"/>
  <c r="AM88" i="40" s="1"/>
  <c r="AK88" i="40"/>
  <c r="S47" i="40"/>
  <c r="AM47" i="40" s="1"/>
  <c r="AK47" i="40"/>
  <c r="R9" i="40"/>
  <c r="S89" i="40"/>
  <c r="AM89" i="40" s="1"/>
  <c r="AK89" i="40"/>
  <c r="S81" i="40"/>
  <c r="AM81" i="40" s="1"/>
  <c r="AK81" i="40"/>
  <c r="S48" i="40"/>
  <c r="AM48" i="40" s="1"/>
  <c r="AK48" i="40"/>
  <c r="S40" i="40"/>
  <c r="AM40" i="40" s="1"/>
  <c r="AK40" i="40"/>
  <c r="S76" i="40"/>
  <c r="AM76" i="40" s="1"/>
  <c r="AI8" i="40"/>
  <c r="AO94" i="40"/>
  <c r="AG94" i="40"/>
  <c r="AG12" i="40" s="1"/>
  <c r="AG1" i="40" s="1"/>
  <c r="AN94" i="40"/>
  <c r="AF94" i="40"/>
  <c r="AF12" i="40" s="1"/>
  <c r="AF1" i="40" s="1"/>
  <c r="AE94" i="40"/>
  <c r="AE12" i="40" s="1"/>
  <c r="AE1" i="40" s="1"/>
  <c r="AL94" i="40"/>
  <c r="AL12" i="40" s="1"/>
  <c r="AL1" i="40" s="1"/>
  <c r="AD94" i="40"/>
  <c r="AD12" i="40" s="1"/>
  <c r="AD1" i="40" s="1"/>
  <c r="AB94" i="40"/>
  <c r="AB12" i="40" s="1"/>
  <c r="AB1" i="40" s="1"/>
  <c r="AJ94" i="40"/>
  <c r="AA94" i="40"/>
  <c r="AA12" i="40" s="1"/>
  <c r="AA1" i="40" s="1"/>
  <c r="AI94" i="40"/>
  <c r="Z94" i="40"/>
  <c r="Z12" i="40" s="1"/>
  <c r="Z1" i="40" s="1"/>
  <c r="AH94" i="40"/>
  <c r="AH12" i="40" s="1"/>
  <c r="AH1" i="40" s="1"/>
  <c r="C10" i="40"/>
  <c r="I10" i="40"/>
  <c r="F10" i="40"/>
  <c r="S23" i="40"/>
  <c r="S18" i="40"/>
  <c r="AM18" i="40" s="1"/>
  <c r="AF10" i="39"/>
  <c r="AI5" i="39"/>
  <c r="AH10" i="39"/>
  <c r="AG10" i="39"/>
  <c r="AI3" i="39"/>
  <c r="G10" i="39"/>
  <c r="H10" i="39" s="1"/>
  <c r="AK9" i="39"/>
  <c r="AI13" i="39"/>
  <c r="Z10" i="39"/>
  <c r="U7" i="39"/>
  <c r="S27" i="39"/>
  <c r="AM27" i="39" s="1"/>
  <c r="AE10" i="39"/>
  <c r="S78" i="39"/>
  <c r="AM78" i="39" s="1"/>
  <c r="S54" i="39"/>
  <c r="AM54" i="39" s="1"/>
  <c r="AK37" i="39"/>
  <c r="S37" i="39"/>
  <c r="AM37" i="39" s="1"/>
  <c r="S88" i="39"/>
  <c r="AM88" i="39" s="1"/>
  <c r="S36" i="39"/>
  <c r="AM36" i="39" s="1"/>
  <c r="AK29" i="39"/>
  <c r="S29" i="39"/>
  <c r="AM29" i="39" s="1"/>
  <c r="AK8" i="39"/>
  <c r="AN2" i="39"/>
  <c r="AK5" i="39"/>
  <c r="S55" i="39"/>
  <c r="AM55" i="39" s="1"/>
  <c r="S76" i="39"/>
  <c r="AM76" i="39" s="1"/>
  <c r="AJ13" i="39"/>
  <c r="AK4" i="39"/>
  <c r="S79" i="39"/>
  <c r="AM79" i="39" s="1"/>
  <c r="S73" i="39"/>
  <c r="AM73" i="39" s="1"/>
  <c r="AJ8" i="39"/>
  <c r="S80" i="39"/>
  <c r="AM80" i="39" s="1"/>
  <c r="AJ3" i="39"/>
  <c r="AJ4" i="39"/>
  <c r="S56" i="39"/>
  <c r="AM56" i="39" s="1"/>
  <c r="AN6" i="39"/>
  <c r="S75" i="39"/>
  <c r="AM75" i="39" s="1"/>
  <c r="AJ7" i="39"/>
  <c r="AJ2" i="39"/>
  <c r="S71" i="39"/>
  <c r="AM71" i="39" s="1"/>
  <c r="S72" i="39"/>
  <c r="AM72" i="39" s="1"/>
  <c r="AN4" i="39"/>
  <c r="S69" i="39"/>
  <c r="AM69" i="39" s="1"/>
  <c r="AJ5" i="39"/>
  <c r="S81" i="39"/>
  <c r="AM81" i="39" s="1"/>
  <c r="S82" i="39"/>
  <c r="AM82" i="39" s="1"/>
  <c r="AJ9" i="39"/>
  <c r="AI8" i="39"/>
  <c r="S77" i="39"/>
  <c r="AM77" i="39" s="1"/>
  <c r="S59" i="39"/>
  <c r="AI6" i="39"/>
  <c r="AO94" i="39"/>
  <c r="AG94" i="39"/>
  <c r="AG12" i="39" s="1"/>
  <c r="AG1" i="39" s="1"/>
  <c r="AF94" i="39"/>
  <c r="AE94" i="39"/>
  <c r="AE12" i="39" s="1"/>
  <c r="AE1" i="39" s="1"/>
  <c r="AL94" i="39"/>
  <c r="AL12" i="39" s="1"/>
  <c r="AL1" i="39" s="1"/>
  <c r="AD94" i="39"/>
  <c r="AD12" i="39" s="1"/>
  <c r="AD1" i="39" s="1"/>
  <c r="AB94" i="39"/>
  <c r="AI94" i="39"/>
  <c r="Z94" i="39"/>
  <c r="AH94" i="39"/>
  <c r="AJ94" i="39"/>
  <c r="AA94" i="39"/>
  <c r="AA12" i="39" s="1"/>
  <c r="AA1" i="39" s="1"/>
  <c r="F10" i="39"/>
  <c r="C10" i="39"/>
  <c r="C4" i="39"/>
  <c r="C9" i="39"/>
  <c r="C8" i="39"/>
  <c r="I10" i="39"/>
  <c r="C5" i="39"/>
  <c r="S67" i="39"/>
  <c r="AM67" i="39" s="1"/>
  <c r="AM7" i="39" s="1"/>
  <c r="C3" i="39"/>
  <c r="U6" i="39"/>
  <c r="AM58" i="39"/>
  <c r="AM2" i="39" s="1"/>
  <c r="T2" i="39"/>
  <c r="AN47" i="39"/>
  <c r="AN9" i="39" s="1"/>
  <c r="U9" i="39"/>
  <c r="S91" i="39"/>
  <c r="AM91" i="39" s="1"/>
  <c r="AN76" i="39"/>
  <c r="AN8" i="39" s="1"/>
  <c r="U8" i="39"/>
  <c r="AK58" i="39"/>
  <c r="AK2" i="39" s="1"/>
  <c r="R2" i="39"/>
  <c r="AK3" i="39"/>
  <c r="S85" i="39"/>
  <c r="AM85" i="39" s="1"/>
  <c r="S52" i="39"/>
  <c r="AM52" i="39" s="1"/>
  <c r="S83" i="39"/>
  <c r="R3" i="39"/>
  <c r="U3" i="39"/>
  <c r="Q13" i="39"/>
  <c r="R1" i="39" s="1"/>
  <c r="S86" i="39"/>
  <c r="AM86" i="39" s="1"/>
  <c r="S89" i="39"/>
  <c r="AM89" i="39" s="1"/>
  <c r="AN3" i="39"/>
  <c r="AK7" i="39"/>
  <c r="U2" i="39"/>
  <c r="AO4" i="39"/>
  <c r="AO10" i="39" s="1"/>
  <c r="S62" i="39"/>
  <c r="AM62" i="39" s="1"/>
  <c r="S63" i="39"/>
  <c r="AM63" i="39" s="1"/>
  <c r="R8" i="39"/>
  <c r="S65" i="39"/>
  <c r="AN44" i="39"/>
  <c r="AN5" i="39" s="1"/>
  <c r="U5" i="39"/>
  <c r="R6" i="39"/>
  <c r="R5" i="39"/>
  <c r="S53" i="39"/>
  <c r="T7" i="39"/>
  <c r="AN43" i="39"/>
  <c r="T13" i="39"/>
  <c r="U1" i="39" s="1"/>
  <c r="S61" i="39"/>
  <c r="AM61" i="39" s="1"/>
  <c r="U4" i="39"/>
  <c r="R9" i="39"/>
  <c r="AK6" i="39"/>
  <c r="R4" i="39"/>
  <c r="Z10" i="38"/>
  <c r="AE10" i="38"/>
  <c r="AL9" i="38"/>
  <c r="AI8" i="38"/>
  <c r="AJ6" i="38"/>
  <c r="AD10" i="38"/>
  <c r="AH10" i="38"/>
  <c r="AK4" i="38"/>
  <c r="AI7" i="38"/>
  <c r="S76" i="38"/>
  <c r="AM76" i="38" s="1"/>
  <c r="AK6" i="38"/>
  <c r="S33" i="38"/>
  <c r="AM33" i="38" s="1"/>
  <c r="AO10" i="38"/>
  <c r="S34" i="38"/>
  <c r="AM34" i="38" s="1"/>
  <c r="AI5" i="38"/>
  <c r="S25" i="38"/>
  <c r="AM25" i="38" s="1"/>
  <c r="AL3" i="38"/>
  <c r="AL10" i="38" s="1"/>
  <c r="S29" i="38"/>
  <c r="AM29" i="38" s="1"/>
  <c r="S64" i="38"/>
  <c r="AM64" i="38" s="1"/>
  <c r="S81" i="38"/>
  <c r="AM81" i="38" s="1"/>
  <c r="S57" i="38"/>
  <c r="AM57" i="38" s="1"/>
  <c r="S69" i="38"/>
  <c r="AM69" i="38" s="1"/>
  <c r="S72" i="38"/>
  <c r="AM72" i="38" s="1"/>
  <c r="AK2" i="38"/>
  <c r="S59" i="38"/>
  <c r="AM59" i="38" s="1"/>
  <c r="T13" i="38"/>
  <c r="U1" i="38" s="1"/>
  <c r="R8" i="38"/>
  <c r="S71" i="38"/>
  <c r="AM71" i="38" s="1"/>
  <c r="S84" i="38"/>
  <c r="AM84" i="38" s="1"/>
  <c r="S60" i="38"/>
  <c r="AM60" i="38" s="1"/>
  <c r="AK66" i="38"/>
  <c r="AK7" i="38" s="1"/>
  <c r="R7" i="38"/>
  <c r="AJ4" i="38"/>
  <c r="AN61" i="38"/>
  <c r="AN3" i="38" s="1"/>
  <c r="U3" i="38"/>
  <c r="S80" i="38"/>
  <c r="AM80" i="38" s="1"/>
  <c r="AK49" i="38"/>
  <c r="Q13" i="38"/>
  <c r="R1" i="38" s="1"/>
  <c r="AN8" i="38"/>
  <c r="AJ8" i="38"/>
  <c r="S50" i="38"/>
  <c r="AO94" i="38"/>
  <c r="AO12" i="38" s="1"/>
  <c r="AO1" i="38" s="1"/>
  <c r="AG94" i="38"/>
  <c r="AG12" i="38" s="1"/>
  <c r="AG1" i="38" s="1"/>
  <c r="AF94" i="38"/>
  <c r="AF12" i="38" s="1"/>
  <c r="AF1" i="38" s="1"/>
  <c r="AE94" i="38"/>
  <c r="AL94" i="38"/>
  <c r="AD94" i="38"/>
  <c r="AD12" i="38" s="1"/>
  <c r="AD1" i="38" s="1"/>
  <c r="AB94" i="38"/>
  <c r="AB12" i="38" s="1"/>
  <c r="AB1" i="38" s="1"/>
  <c r="AI94" i="38"/>
  <c r="Z94" i="38"/>
  <c r="Z12" i="38" s="1"/>
  <c r="Z1" i="38" s="1"/>
  <c r="AH94" i="38"/>
  <c r="AJ94" i="38"/>
  <c r="AA94" i="38"/>
  <c r="AA12" i="38" s="1"/>
  <c r="AA1" i="38" s="1"/>
  <c r="C9" i="38"/>
  <c r="C5" i="38"/>
  <c r="I10" i="38"/>
  <c r="C7" i="38"/>
  <c r="C3" i="38"/>
  <c r="F10" i="38"/>
  <c r="C10" i="38"/>
  <c r="R4" i="38"/>
  <c r="S75" i="38"/>
  <c r="AM75" i="38" s="1"/>
  <c r="S92" i="38"/>
  <c r="AM92" i="38" s="1"/>
  <c r="AK92" i="38"/>
  <c r="S70" i="38"/>
  <c r="AM70" i="38" s="1"/>
  <c r="S52" i="38"/>
  <c r="AM52" i="38" s="1"/>
  <c r="AK56" i="38"/>
  <c r="R5" i="38"/>
  <c r="S85" i="38"/>
  <c r="AM85" i="38" s="1"/>
  <c r="AJ5" i="38"/>
  <c r="R6" i="38"/>
  <c r="AM14" i="38"/>
  <c r="AN2" i="38"/>
  <c r="G10" i="38"/>
  <c r="H10" i="38" s="1"/>
  <c r="AN56" i="38"/>
  <c r="AN5" i="38" s="1"/>
  <c r="U5" i="38"/>
  <c r="S58" i="38"/>
  <c r="AM58" i="38" s="1"/>
  <c r="AN4" i="38"/>
  <c r="AJ3" i="38"/>
  <c r="AJ2" i="38"/>
  <c r="R9" i="38"/>
  <c r="AN66" i="38"/>
  <c r="AN7" i="38" s="1"/>
  <c r="U7" i="38"/>
  <c r="S86" i="38"/>
  <c r="AM86" i="38" s="1"/>
  <c r="AJ13" i="38"/>
  <c r="S67" i="38"/>
  <c r="AM67" i="38" s="1"/>
  <c r="AM7" i="38" s="1"/>
  <c r="U8" i="38"/>
  <c r="U4" i="38"/>
  <c r="S83" i="38"/>
  <c r="AM83" i="38" s="1"/>
  <c r="U2" i="38"/>
  <c r="AJ7" i="38"/>
  <c r="T7" i="38"/>
  <c r="AN55" i="38"/>
  <c r="AN9" i="38" s="1"/>
  <c r="U9" i="38"/>
  <c r="AK51" i="38"/>
  <c r="AK3" i="38" s="1"/>
  <c r="R3" i="38"/>
  <c r="S77" i="38"/>
  <c r="AM77" i="38" s="1"/>
  <c r="AI13" i="38"/>
  <c r="AL13" i="38"/>
  <c r="S89" i="38"/>
  <c r="AM89" i="38" s="1"/>
  <c r="AK89" i="38"/>
  <c r="S79" i="38"/>
  <c r="AM79" i="38" s="1"/>
  <c r="S63" i="38"/>
  <c r="AM63" i="38" s="1"/>
  <c r="S88" i="38"/>
  <c r="AM88" i="38" s="1"/>
  <c r="AK88" i="38"/>
  <c r="S65" i="38"/>
  <c r="AM65" i="38" s="1"/>
  <c r="S54" i="38"/>
  <c r="AM54" i="38" s="1"/>
  <c r="S91" i="38"/>
  <c r="AM91" i="38" s="1"/>
  <c r="AK91" i="38"/>
  <c r="S68" i="38"/>
  <c r="AM68" i="38" s="1"/>
  <c r="AJ9" i="38"/>
  <c r="S90" i="38"/>
  <c r="AM90" i="38" s="1"/>
  <c r="AK90" i="38"/>
  <c r="R2" i="38"/>
  <c r="S49" i="38"/>
  <c r="AM49" i="38" s="1"/>
  <c r="C2" i="38"/>
  <c r="T3" i="38"/>
  <c r="AK9" i="37"/>
  <c r="AK4" i="37"/>
  <c r="AH10" i="37"/>
  <c r="AK2" i="37"/>
  <c r="AK3" i="37"/>
  <c r="AN8" i="37"/>
  <c r="AG10" i="37"/>
  <c r="AO10" i="37"/>
  <c r="AN7" i="37"/>
  <c r="AN6" i="37"/>
  <c r="AF10" i="37"/>
  <c r="AM6" i="37"/>
  <c r="AD10" i="37"/>
  <c r="AN5" i="37"/>
  <c r="AN9" i="37"/>
  <c r="AN2" i="37"/>
  <c r="AL10" i="37"/>
  <c r="U9" i="37"/>
  <c r="S63" i="37"/>
  <c r="AM63" i="37" s="1"/>
  <c r="S55" i="37"/>
  <c r="AM55" i="37" s="1"/>
  <c r="Q13" i="37"/>
  <c r="R1" i="37" s="1"/>
  <c r="U3" i="37"/>
  <c r="S69" i="37"/>
  <c r="AM69" i="37" s="1"/>
  <c r="S62" i="37"/>
  <c r="AM62" i="37" s="1"/>
  <c r="S48" i="37"/>
  <c r="AM48" i="37" s="1"/>
  <c r="AK5" i="37"/>
  <c r="R4" i="37"/>
  <c r="U5" i="37"/>
  <c r="R2" i="37"/>
  <c r="AK6" i="37"/>
  <c r="S49" i="37"/>
  <c r="AM49" i="37" s="1"/>
  <c r="S32" i="37"/>
  <c r="AM32" i="37" s="1"/>
  <c r="U2" i="37"/>
  <c r="AI10" i="37"/>
  <c r="AK8" i="37"/>
  <c r="T13" i="37"/>
  <c r="U1" i="37" s="1"/>
  <c r="R9" i="37"/>
  <c r="R5" i="37"/>
  <c r="S15" i="37"/>
  <c r="AM15" i="37" s="1"/>
  <c r="AM2" i="37" s="1"/>
  <c r="AM8" i="37"/>
  <c r="AJ2" i="37"/>
  <c r="AN13" i="37"/>
  <c r="Y46" i="14" s="1"/>
  <c r="AJ4" i="37"/>
  <c r="AM3" i="37"/>
  <c r="AJ9" i="37"/>
  <c r="AJ3" i="37"/>
  <c r="AJ13" i="37"/>
  <c r="AK13" i="37"/>
  <c r="V46" i="14" s="1"/>
  <c r="AJ7" i="37"/>
  <c r="S13" i="37"/>
  <c r="T1" i="37" s="1"/>
  <c r="T7" i="37"/>
  <c r="C7" i="37"/>
  <c r="T8" i="37"/>
  <c r="H10" i="37"/>
  <c r="AN94" i="37"/>
  <c r="AF94" i="37"/>
  <c r="AE94" i="37"/>
  <c r="AE12" i="37" s="1"/>
  <c r="AE1" i="37" s="1"/>
  <c r="AL94" i="37"/>
  <c r="AL12" i="37" s="1"/>
  <c r="AL1" i="37" s="1"/>
  <c r="AD94" i="37"/>
  <c r="AD12" i="37" s="1"/>
  <c r="AD1" i="37" s="1"/>
  <c r="AK94" i="37"/>
  <c r="AB94" i="37"/>
  <c r="AB12" i="37" s="1"/>
  <c r="AB1" i="37" s="1"/>
  <c r="AJ94" i="37"/>
  <c r="AA94" i="37"/>
  <c r="AA12" i="37" s="1"/>
  <c r="AA1" i="37" s="1"/>
  <c r="AI94" i="37"/>
  <c r="Z94" i="37"/>
  <c r="Z12" i="37" s="1"/>
  <c r="Z1" i="37" s="1"/>
  <c r="AH94" i="37"/>
  <c r="AO94" i="37"/>
  <c r="AG94" i="37"/>
  <c r="C10" i="37"/>
  <c r="C9" i="37"/>
  <c r="C5" i="37"/>
  <c r="F10" i="37"/>
  <c r="I10" i="37"/>
  <c r="T3" i="37"/>
  <c r="AJ5" i="37"/>
  <c r="C2" i="37"/>
  <c r="T6" i="37"/>
  <c r="C8" i="37"/>
  <c r="C4" i="37"/>
  <c r="AM7" i="37"/>
  <c r="AN6" i="36"/>
  <c r="G10" i="36"/>
  <c r="AH10" i="36"/>
  <c r="AD10" i="36"/>
  <c r="AK4" i="36"/>
  <c r="AE10" i="36"/>
  <c r="AK6" i="36"/>
  <c r="AF10" i="36"/>
  <c r="AA10" i="36"/>
  <c r="AN4" i="36"/>
  <c r="AK2" i="36"/>
  <c r="AN8" i="36"/>
  <c r="AK8" i="36"/>
  <c r="AN2" i="36"/>
  <c r="AN5" i="36"/>
  <c r="AK5" i="36"/>
  <c r="U8" i="36"/>
  <c r="U4" i="36"/>
  <c r="S79" i="36"/>
  <c r="AM79" i="36" s="1"/>
  <c r="AN3" i="36"/>
  <c r="S26" i="36"/>
  <c r="AM26" i="36" s="1"/>
  <c r="AN7" i="36"/>
  <c r="S61" i="36"/>
  <c r="AM61" i="36" s="1"/>
  <c r="S55" i="36"/>
  <c r="AM55" i="36" s="1"/>
  <c r="S44" i="36"/>
  <c r="AM44" i="36" s="1"/>
  <c r="T13" i="36"/>
  <c r="U1" i="36" s="1"/>
  <c r="S38" i="36"/>
  <c r="AM38" i="36" s="1"/>
  <c r="R8" i="36"/>
  <c r="AM7" i="36"/>
  <c r="S60" i="36"/>
  <c r="AM60" i="36" s="1"/>
  <c r="Q13" i="36"/>
  <c r="R1" i="36" s="1"/>
  <c r="U5" i="36"/>
  <c r="S59" i="36"/>
  <c r="AM59" i="36" s="1"/>
  <c r="S18" i="36"/>
  <c r="AM18" i="36" s="1"/>
  <c r="S42" i="36"/>
  <c r="AM42" i="36" s="1"/>
  <c r="U6" i="36"/>
  <c r="U2" i="36"/>
  <c r="R2" i="36"/>
  <c r="S49" i="36"/>
  <c r="AM49" i="36" s="1"/>
  <c r="R4" i="36"/>
  <c r="R5" i="36"/>
  <c r="S22" i="36"/>
  <c r="AM22" i="36" s="1"/>
  <c r="S88" i="36"/>
  <c r="AM88" i="36" s="1"/>
  <c r="AK41" i="36"/>
  <c r="AK7" i="36" s="1"/>
  <c r="R7" i="36"/>
  <c r="U7" i="36"/>
  <c r="U3" i="36"/>
  <c r="S84" i="36"/>
  <c r="AM84" i="36" s="1"/>
  <c r="S19" i="36"/>
  <c r="AN55" i="36"/>
  <c r="AN9" i="36" s="1"/>
  <c r="AK20" i="36"/>
  <c r="AK9" i="36" s="1"/>
  <c r="R9" i="36"/>
  <c r="S15" i="36"/>
  <c r="AM15" i="36" s="1"/>
  <c r="S87" i="36"/>
  <c r="AM87" i="36" s="1"/>
  <c r="S47" i="36"/>
  <c r="AM47" i="36" s="1"/>
  <c r="S39" i="36"/>
  <c r="AM39" i="36" s="1"/>
  <c r="S37" i="36"/>
  <c r="AM37" i="36" s="1"/>
  <c r="T7" i="36"/>
  <c r="AJ6" i="36"/>
  <c r="AO10" i="36"/>
  <c r="AJ9" i="36"/>
  <c r="AJ8" i="36"/>
  <c r="AF94" i="36"/>
  <c r="AE94" i="36"/>
  <c r="AL94" i="36"/>
  <c r="AD94" i="36"/>
  <c r="AD12" i="36" s="1"/>
  <c r="AD1" i="36" s="1"/>
  <c r="AB94" i="36"/>
  <c r="AB12" i="36" s="1"/>
  <c r="AB1" i="36" s="1"/>
  <c r="AJ94" i="36"/>
  <c r="AA94" i="36"/>
  <c r="AA12" i="36" s="1"/>
  <c r="AA1" i="36" s="1"/>
  <c r="AI94" i="36"/>
  <c r="Z94" i="36"/>
  <c r="Z12" i="36" s="1"/>
  <c r="Z1" i="36" s="1"/>
  <c r="AH94" i="36"/>
  <c r="AO94" i="36"/>
  <c r="AG94" i="36"/>
  <c r="AG12" i="36" s="1"/>
  <c r="AG1" i="36" s="1"/>
  <c r="I10" i="36"/>
  <c r="F10" i="36"/>
  <c r="C10" i="36"/>
  <c r="C5" i="36"/>
  <c r="C9" i="36"/>
  <c r="AK51" i="36"/>
  <c r="R3" i="36"/>
  <c r="S51" i="36"/>
  <c r="AL10" i="36"/>
  <c r="AI13" i="36"/>
  <c r="AJ7" i="36"/>
  <c r="AJ4" i="36"/>
  <c r="AJ5" i="36"/>
  <c r="H10" i="36"/>
  <c r="AJ3" i="36"/>
  <c r="AJ2" i="36"/>
  <c r="AI10" i="36"/>
  <c r="AO13" i="36"/>
  <c r="Z47" i="14" s="1"/>
  <c r="AJ13" i="36"/>
  <c r="G10" i="35"/>
  <c r="H10" i="35" s="1"/>
  <c r="AF10" i="35"/>
  <c r="AE10" i="35"/>
  <c r="AN4" i="35"/>
  <c r="AD12" i="35"/>
  <c r="AD1" i="35" s="1"/>
  <c r="AI8" i="35"/>
  <c r="AE12" i="35"/>
  <c r="AE1" i="35" s="1"/>
  <c r="AN7" i="35"/>
  <c r="AM8" i="35"/>
  <c r="AG10" i="35"/>
  <c r="AN3" i="35"/>
  <c r="AH10" i="35"/>
  <c r="AH12" i="35" s="1"/>
  <c r="AH1" i="35" s="1"/>
  <c r="AJ3" i="35"/>
  <c r="AL10" i="35"/>
  <c r="U2" i="35"/>
  <c r="S33" i="35"/>
  <c r="AM33" i="35" s="1"/>
  <c r="AN2" i="35"/>
  <c r="S65" i="35"/>
  <c r="AM65" i="35" s="1"/>
  <c r="U9" i="35"/>
  <c r="AO10" i="35"/>
  <c r="AJ6" i="35"/>
  <c r="S21" i="35"/>
  <c r="AM21" i="35" s="1"/>
  <c r="S88" i="35"/>
  <c r="AM88" i="35" s="1"/>
  <c r="S66" i="35"/>
  <c r="AM66" i="35" s="1"/>
  <c r="AM7" i="35" s="1"/>
  <c r="S70" i="35"/>
  <c r="AM70" i="35" s="1"/>
  <c r="S17" i="35"/>
  <c r="AM17" i="35" s="1"/>
  <c r="S87" i="35"/>
  <c r="AM87" i="35" s="1"/>
  <c r="S55" i="35"/>
  <c r="AM55" i="35" s="1"/>
  <c r="S63" i="35"/>
  <c r="AM63" i="35" s="1"/>
  <c r="AN9" i="35"/>
  <c r="AN33" i="35"/>
  <c r="AN6" i="35" s="1"/>
  <c r="U6" i="35"/>
  <c r="S23" i="35"/>
  <c r="AM23" i="35" s="1"/>
  <c r="U5" i="35"/>
  <c r="U3" i="35"/>
  <c r="AJ9" i="35"/>
  <c r="S51" i="35"/>
  <c r="AM51" i="35" s="1"/>
  <c r="AJ5" i="35"/>
  <c r="AJ4" i="35"/>
  <c r="R3" i="35"/>
  <c r="AL94" i="35"/>
  <c r="AJ8" i="35"/>
  <c r="T7" i="35"/>
  <c r="T8" i="35"/>
  <c r="AM50" i="35"/>
  <c r="T6" i="35"/>
  <c r="AM47" i="35"/>
  <c r="AK46" i="35"/>
  <c r="AK2" i="35" s="1"/>
  <c r="R2" i="35"/>
  <c r="AI13" i="35"/>
  <c r="AK3" i="35"/>
  <c r="AI5" i="35"/>
  <c r="S46" i="35"/>
  <c r="AM46" i="35" s="1"/>
  <c r="AM2" i="35" s="1"/>
  <c r="AA12" i="35"/>
  <c r="AA1" i="35" s="1"/>
  <c r="AF12" i="35"/>
  <c r="AF1" i="35" s="1"/>
  <c r="AK44" i="35"/>
  <c r="Q13" i="35"/>
  <c r="R1" i="35" s="1"/>
  <c r="AM14" i="35"/>
  <c r="AI94" i="35"/>
  <c r="AK50" i="35"/>
  <c r="AK6" i="35" s="1"/>
  <c r="R6" i="35"/>
  <c r="R5" i="35"/>
  <c r="AJ7" i="35"/>
  <c r="AJ94" i="35"/>
  <c r="T13" i="35"/>
  <c r="U1" i="35" s="1"/>
  <c r="AN16" i="35"/>
  <c r="S45" i="35"/>
  <c r="T2" i="35"/>
  <c r="AG12" i="35"/>
  <c r="AG1" i="35" s="1"/>
  <c r="AK48" i="35"/>
  <c r="AK4" i="35" s="1"/>
  <c r="R4" i="35"/>
  <c r="AJ2" i="35"/>
  <c r="AO12" i="35"/>
  <c r="AO1" i="35" s="1"/>
  <c r="AK47" i="35"/>
  <c r="AK9" i="35" s="1"/>
  <c r="R9" i="35"/>
  <c r="S49" i="35"/>
  <c r="AM49" i="35" s="1"/>
  <c r="S48" i="35"/>
  <c r="AM5" i="35"/>
  <c r="T5" i="35"/>
  <c r="Z12" i="35"/>
  <c r="Z1" i="35" s="1"/>
  <c r="AJ13" i="35"/>
  <c r="AE10" i="34"/>
  <c r="AK2" i="34"/>
  <c r="S37" i="34"/>
  <c r="AM37" i="34" s="1"/>
  <c r="U7" i="34"/>
  <c r="S51" i="34"/>
  <c r="AM51" i="34" s="1"/>
  <c r="AO13" i="34"/>
  <c r="Z49" i="14" s="1"/>
  <c r="S55" i="34"/>
  <c r="AM55" i="34" s="1"/>
  <c r="S60" i="34"/>
  <c r="AM60" i="34" s="1"/>
  <c r="S59" i="34"/>
  <c r="AM59" i="34" s="1"/>
  <c r="AK70" i="34"/>
  <c r="AJ7" i="34"/>
  <c r="S27" i="34"/>
  <c r="AM27" i="34" s="1"/>
  <c r="AK3" i="34"/>
  <c r="S92" i="34"/>
  <c r="AM92" i="34" s="1"/>
  <c r="S17" i="34"/>
  <c r="AM17" i="34" s="1"/>
  <c r="AH10" i="34"/>
  <c r="AN7" i="34"/>
  <c r="AI9" i="34"/>
  <c r="AI5" i="34"/>
  <c r="AJ2" i="34"/>
  <c r="AI2" i="34"/>
  <c r="AI4" i="34"/>
  <c r="AJ3" i="34"/>
  <c r="AK8" i="34"/>
  <c r="AN2" i="34"/>
  <c r="AO10" i="34"/>
  <c r="U3" i="34"/>
  <c r="S43" i="34"/>
  <c r="AM43" i="34" s="1"/>
  <c r="AN9" i="34"/>
  <c r="AK7" i="34"/>
  <c r="R7" i="34"/>
  <c r="Q13" i="34"/>
  <c r="R1" i="34" s="1"/>
  <c r="AJ4" i="34"/>
  <c r="S40" i="34"/>
  <c r="AM40" i="34" s="1"/>
  <c r="S46" i="34"/>
  <c r="AM46" i="34" s="1"/>
  <c r="AL10" i="34"/>
  <c r="AJ9" i="34"/>
  <c r="AJ5" i="34"/>
  <c r="U2" i="34"/>
  <c r="AM31" i="34"/>
  <c r="AI3" i="34"/>
  <c r="AN3" i="34"/>
  <c r="AN38" i="34"/>
  <c r="AN8" i="34" s="1"/>
  <c r="U8" i="34"/>
  <c r="AJ8" i="34"/>
  <c r="AM7" i="34"/>
  <c r="R9" i="34"/>
  <c r="AK20" i="34"/>
  <c r="AK9" i="34" s="1"/>
  <c r="S38" i="34"/>
  <c r="AN17" i="34"/>
  <c r="AN4" i="34" s="1"/>
  <c r="U4" i="34"/>
  <c r="S35" i="34"/>
  <c r="AM35" i="34" s="1"/>
  <c r="S48" i="34"/>
  <c r="AM48" i="34" s="1"/>
  <c r="S33" i="34"/>
  <c r="U6" i="34"/>
  <c r="S26" i="34"/>
  <c r="AM26" i="34" s="1"/>
  <c r="AM2" i="34" s="1"/>
  <c r="R3" i="34"/>
  <c r="U9" i="34"/>
  <c r="U5" i="34"/>
  <c r="AN16" i="34"/>
  <c r="AN5" i="34" s="1"/>
  <c r="R2" i="34"/>
  <c r="S29" i="34"/>
  <c r="AM29" i="34" s="1"/>
  <c r="S19" i="34"/>
  <c r="R4" i="34"/>
  <c r="AK19" i="34"/>
  <c r="AK4" i="34" s="1"/>
  <c r="S24" i="34"/>
  <c r="AM24" i="34" s="1"/>
  <c r="R6" i="34"/>
  <c r="S47" i="34"/>
  <c r="AM47" i="34" s="1"/>
  <c r="H2" i="34"/>
  <c r="G10" i="34"/>
  <c r="H10" i="34" s="1"/>
  <c r="AJ6" i="34"/>
  <c r="S42" i="34"/>
  <c r="AM42" i="34" s="1"/>
  <c r="R8" i="34"/>
  <c r="AI8" i="34"/>
  <c r="AI13" i="34"/>
  <c r="S22" i="34"/>
  <c r="AM22" i="34" s="1"/>
  <c r="T13" i="34"/>
  <c r="U1" i="34" s="1"/>
  <c r="AN14" i="34"/>
  <c r="T7" i="34"/>
  <c r="AO94" i="34"/>
  <c r="AO12" i="34" s="1"/>
  <c r="AO1" i="34" s="1"/>
  <c r="AG94" i="34"/>
  <c r="AG12" i="34" s="1"/>
  <c r="AG1" i="34" s="1"/>
  <c r="AF94" i="34"/>
  <c r="AF12" i="34" s="1"/>
  <c r="AF1" i="34" s="1"/>
  <c r="AE94" i="34"/>
  <c r="AE12" i="34" s="1"/>
  <c r="AE1" i="34" s="1"/>
  <c r="AB94" i="34"/>
  <c r="AB12" i="34" s="1"/>
  <c r="AB1" i="34" s="1"/>
  <c r="AJ94" i="34"/>
  <c r="AA94" i="34"/>
  <c r="AA12" i="34" s="1"/>
  <c r="AA1" i="34" s="1"/>
  <c r="AI94" i="34"/>
  <c r="Z94" i="34"/>
  <c r="Z12" i="34" s="1"/>
  <c r="Z1" i="34" s="1"/>
  <c r="AH94" i="34"/>
  <c r="AL94" i="34"/>
  <c r="AD94" i="34"/>
  <c r="AD12" i="34" s="1"/>
  <c r="AD1" i="34" s="1"/>
  <c r="F10" i="34"/>
  <c r="C10" i="34"/>
  <c r="C9" i="34"/>
  <c r="C5" i="34"/>
  <c r="I10" i="34"/>
  <c r="C8" i="34"/>
  <c r="C4" i="34"/>
  <c r="S45" i="34"/>
  <c r="AI6" i="34"/>
  <c r="T9" i="34"/>
  <c r="R5" i="34"/>
  <c r="AK31" i="34"/>
  <c r="AK5" i="34" s="1"/>
  <c r="S39" i="34"/>
  <c r="AM39" i="34" s="1"/>
  <c r="AJ13" i="34"/>
  <c r="Z12" i="33"/>
  <c r="Z1" i="33" s="1"/>
  <c r="AD10" i="33"/>
  <c r="AH10" i="33"/>
  <c r="AE10" i="33"/>
  <c r="AE12" i="33" s="1"/>
  <c r="AE1" i="33" s="1"/>
  <c r="AF12" i="33"/>
  <c r="AF1" i="33" s="1"/>
  <c r="AG12" i="33"/>
  <c r="AG1" i="33" s="1"/>
  <c r="AL10" i="33"/>
  <c r="AJ7" i="33"/>
  <c r="AH12" i="33"/>
  <c r="AH1" i="33" s="1"/>
  <c r="AK3" i="33"/>
  <c r="S29" i="33"/>
  <c r="AM29" i="33" s="1"/>
  <c r="S49" i="33"/>
  <c r="AM49" i="33" s="1"/>
  <c r="S66" i="33"/>
  <c r="AM66" i="33" s="1"/>
  <c r="R7" i="33"/>
  <c r="S45" i="33"/>
  <c r="AM45" i="33" s="1"/>
  <c r="S18" i="33"/>
  <c r="AM18" i="33" s="1"/>
  <c r="AM2" i="33" s="1"/>
  <c r="S17" i="33"/>
  <c r="AM17" i="33" s="1"/>
  <c r="S82" i="33"/>
  <c r="AM82" i="33" s="1"/>
  <c r="S62" i="33"/>
  <c r="AM62" i="33" s="1"/>
  <c r="AJ8" i="33"/>
  <c r="S91" i="33"/>
  <c r="AM91" i="33" s="1"/>
  <c r="S71" i="33"/>
  <c r="AM71" i="33" s="1"/>
  <c r="AK7" i="33"/>
  <c r="AK5" i="33"/>
  <c r="S90" i="33"/>
  <c r="AM90" i="33" s="1"/>
  <c r="S80" i="33"/>
  <c r="AM80" i="33" s="1"/>
  <c r="S70" i="33"/>
  <c r="AM70" i="33" s="1"/>
  <c r="AN7" i="33"/>
  <c r="S79" i="33"/>
  <c r="AM79" i="33" s="1"/>
  <c r="S67" i="33"/>
  <c r="AM67" i="33" s="1"/>
  <c r="S78" i="33"/>
  <c r="AM78" i="33" s="1"/>
  <c r="AK9" i="33"/>
  <c r="AJ2" i="33"/>
  <c r="S87" i="33"/>
  <c r="AM87" i="33" s="1"/>
  <c r="S75" i="33"/>
  <c r="AM75" i="33" s="1"/>
  <c r="S65" i="33"/>
  <c r="AM65" i="33" s="1"/>
  <c r="AM9" i="33" s="1"/>
  <c r="S57" i="33"/>
  <c r="AM57" i="33" s="1"/>
  <c r="AJ3" i="33"/>
  <c r="S86" i="33"/>
  <c r="AM86" i="33" s="1"/>
  <c r="S74" i="33"/>
  <c r="AM74" i="33" s="1"/>
  <c r="AI10" i="33"/>
  <c r="U5" i="33"/>
  <c r="AN16" i="33"/>
  <c r="AN5" i="33" s="1"/>
  <c r="R5" i="33"/>
  <c r="U3" i="33"/>
  <c r="AI94" i="33"/>
  <c r="S85" i="33"/>
  <c r="AM85" i="33" s="1"/>
  <c r="S77" i="33"/>
  <c r="AM77" i="33" s="1"/>
  <c r="S69" i="33"/>
  <c r="AM69" i="33" s="1"/>
  <c r="S61" i="33"/>
  <c r="AM61" i="33" s="1"/>
  <c r="R3" i="33"/>
  <c r="AN3" i="33"/>
  <c r="U2" i="33"/>
  <c r="AN15" i="33"/>
  <c r="AN2" i="33" s="1"/>
  <c r="R6" i="33"/>
  <c r="AJ4" i="33"/>
  <c r="S92" i="33"/>
  <c r="AM92" i="33" s="1"/>
  <c r="S84" i="33"/>
  <c r="AM84" i="33" s="1"/>
  <c r="S68" i="33"/>
  <c r="AM68" i="33" s="1"/>
  <c r="AK59" i="33"/>
  <c r="AK4" i="33" s="1"/>
  <c r="R4" i="33"/>
  <c r="T2" i="33"/>
  <c r="T13" i="33"/>
  <c r="U1" i="33" s="1"/>
  <c r="AN14" i="33"/>
  <c r="U8" i="33"/>
  <c r="R9" i="33"/>
  <c r="AO94" i="33"/>
  <c r="U9" i="33"/>
  <c r="AN17" i="33"/>
  <c r="AN4" i="33" s="1"/>
  <c r="U4" i="33"/>
  <c r="S56" i="33"/>
  <c r="AM56" i="33" s="1"/>
  <c r="T9" i="33"/>
  <c r="U7" i="33"/>
  <c r="AI13" i="33"/>
  <c r="AD12" i="33"/>
  <c r="AD1" i="33" s="1"/>
  <c r="AN33" i="33"/>
  <c r="AN6" i="33" s="1"/>
  <c r="U6" i="33"/>
  <c r="S53" i="33"/>
  <c r="AN9" i="33"/>
  <c r="H2" i="33"/>
  <c r="G10" i="33"/>
  <c r="H10" i="33" s="1"/>
  <c r="AJ13" i="33"/>
  <c r="AA12" i="33"/>
  <c r="AA1" i="33" s="1"/>
  <c r="AL12" i="33"/>
  <c r="AL1" i="33" s="1"/>
  <c r="AO10" i="33"/>
  <c r="AK58" i="33"/>
  <c r="AK2" i="33" s="1"/>
  <c r="R2" i="33"/>
  <c r="AN8" i="33"/>
  <c r="AJ9" i="33"/>
  <c r="AK76" i="33"/>
  <c r="AK8" i="33" s="1"/>
  <c r="R8" i="33"/>
  <c r="AM14" i="33"/>
  <c r="AJ5" i="33"/>
  <c r="Q13" i="33"/>
  <c r="R1" i="33" s="1"/>
  <c r="AJ94" i="33"/>
  <c r="Z10" i="32"/>
  <c r="AG10" i="32"/>
  <c r="AD10" i="32"/>
  <c r="AF10" i="32"/>
  <c r="AK5" i="32"/>
  <c r="AN8" i="32"/>
  <c r="AN50" i="32"/>
  <c r="AN6" i="32" s="1"/>
  <c r="U6" i="32"/>
  <c r="S90" i="32"/>
  <c r="AM90" i="32" s="1"/>
  <c r="S14" i="32"/>
  <c r="AO10" i="32"/>
  <c r="AH10" i="32"/>
  <c r="S86" i="32"/>
  <c r="AM86" i="32" s="1"/>
  <c r="S63" i="32"/>
  <c r="AM63" i="32" s="1"/>
  <c r="S82" i="32"/>
  <c r="AM82" i="32" s="1"/>
  <c r="S62" i="32"/>
  <c r="AM62" i="32" s="1"/>
  <c r="AO13" i="32"/>
  <c r="Z51" i="14" s="1"/>
  <c r="S42" i="32"/>
  <c r="AM42" i="32" s="1"/>
  <c r="AJ10" i="32"/>
  <c r="S89" i="32"/>
  <c r="AM89" i="32" s="1"/>
  <c r="S73" i="32"/>
  <c r="AM73" i="32" s="1"/>
  <c r="S61" i="32"/>
  <c r="AM61" i="32" s="1"/>
  <c r="AN3" i="32"/>
  <c r="S57" i="32"/>
  <c r="AM57" i="32" s="1"/>
  <c r="S81" i="32"/>
  <c r="AM81" i="32" s="1"/>
  <c r="S69" i="32"/>
  <c r="AM69" i="32" s="1"/>
  <c r="AK8" i="32"/>
  <c r="S65" i="32"/>
  <c r="AM65" i="32" s="1"/>
  <c r="AK4" i="32"/>
  <c r="AK9" i="32"/>
  <c r="S77" i="32"/>
  <c r="AM77" i="32" s="1"/>
  <c r="Q13" i="32"/>
  <c r="R1" i="32" s="1"/>
  <c r="AI10" i="32"/>
  <c r="AN56" i="32"/>
  <c r="AN5" i="32" s="1"/>
  <c r="U5" i="32"/>
  <c r="AM6" i="32"/>
  <c r="T6" i="32"/>
  <c r="S85" i="32"/>
  <c r="AM85" i="32" s="1"/>
  <c r="U7" i="32"/>
  <c r="U3" i="32"/>
  <c r="AI13" i="32"/>
  <c r="H10" i="32"/>
  <c r="S92" i="32"/>
  <c r="AM92" i="32" s="1"/>
  <c r="S84" i="32"/>
  <c r="AM84" i="32" s="1"/>
  <c r="S76" i="32"/>
  <c r="AM76" i="32" s="1"/>
  <c r="S68" i="32"/>
  <c r="AM68" i="32" s="1"/>
  <c r="S60" i="32"/>
  <c r="AM60" i="32" s="1"/>
  <c r="AN4" i="32"/>
  <c r="AO94" i="32"/>
  <c r="AO12" i="32" s="1"/>
  <c r="AO1" i="32" s="1"/>
  <c r="AG94" i="32"/>
  <c r="AG12" i="32" s="1"/>
  <c r="AG1" i="32" s="1"/>
  <c r="AF94" i="32"/>
  <c r="AE94" i="32"/>
  <c r="AE12" i="32" s="1"/>
  <c r="AE1" i="32" s="1"/>
  <c r="AL94" i="32"/>
  <c r="AD94" i="32"/>
  <c r="AD12" i="32" s="1"/>
  <c r="AD1" i="32" s="1"/>
  <c r="AI94" i="32"/>
  <c r="Z94" i="32"/>
  <c r="AH94" i="32"/>
  <c r="AJ94" i="32"/>
  <c r="AJ12" i="32" s="1"/>
  <c r="AJ1" i="32" s="1"/>
  <c r="AB94" i="32"/>
  <c r="AB12" i="32" s="1"/>
  <c r="AB1" i="32" s="1"/>
  <c r="AA94" i="32"/>
  <c r="AA12" i="32" s="1"/>
  <c r="AA1" i="32" s="1"/>
  <c r="C10" i="32"/>
  <c r="F10" i="32"/>
  <c r="C9" i="32"/>
  <c r="C5" i="32"/>
  <c r="C2" i="32"/>
  <c r="C6" i="32"/>
  <c r="I10" i="32"/>
  <c r="U4" i="32"/>
  <c r="U8" i="32"/>
  <c r="R3" i="32"/>
  <c r="AK52" i="32"/>
  <c r="S91" i="32"/>
  <c r="AM91" i="32" s="1"/>
  <c r="S83" i="32"/>
  <c r="AM83" i="32" s="1"/>
  <c r="S75" i="32"/>
  <c r="AM75" i="32" s="1"/>
  <c r="S67" i="32"/>
  <c r="AM67" i="32" s="1"/>
  <c r="AM7" i="32" s="1"/>
  <c r="S59" i="32"/>
  <c r="AM59" i="32" s="1"/>
  <c r="AK66" i="32"/>
  <c r="AK7" i="32" s="1"/>
  <c r="R7" i="32"/>
  <c r="AK58" i="32"/>
  <c r="AK2" i="32" s="1"/>
  <c r="R2" i="32"/>
  <c r="AM14" i="32"/>
  <c r="AL13" i="32"/>
  <c r="AL2" i="32"/>
  <c r="AL10" i="32" s="1"/>
  <c r="C4" i="32"/>
  <c r="R5" i="32"/>
  <c r="C7" i="32"/>
  <c r="C3" i="32"/>
  <c r="R4" i="32"/>
  <c r="AN54" i="32"/>
  <c r="AN9" i="32" s="1"/>
  <c r="U9" i="32"/>
  <c r="AN7" i="32"/>
  <c r="AN58" i="32"/>
  <c r="AN2" i="32" s="1"/>
  <c r="U2" i="32"/>
  <c r="S52" i="32"/>
  <c r="AM52" i="32" s="1"/>
  <c r="AM3" i="32" s="1"/>
  <c r="R9" i="32"/>
  <c r="R8" i="32"/>
  <c r="T3" i="32"/>
  <c r="T13" i="32"/>
  <c r="U1" i="32" s="1"/>
  <c r="AK53" i="32"/>
  <c r="AK6" i="32" s="1"/>
  <c r="R6" i="32"/>
  <c r="C8" i="32"/>
  <c r="T7" i="32"/>
  <c r="S88" i="32"/>
  <c r="AM88" i="32" s="1"/>
  <c r="S80" i="32"/>
  <c r="AM80" i="32" s="1"/>
  <c r="S72" i="32"/>
  <c r="AM72" i="32" s="1"/>
  <c r="S64" i="32"/>
  <c r="AM64" i="32" s="1"/>
  <c r="S56" i="32"/>
  <c r="AM56" i="32" s="1"/>
  <c r="AK3" i="31"/>
  <c r="AN7" i="31"/>
  <c r="AK9" i="31"/>
  <c r="AH10" i="31"/>
  <c r="AB10" i="31"/>
  <c r="AE10" i="31"/>
  <c r="AK8" i="31"/>
  <c r="AD10" i="31"/>
  <c r="AK6" i="31"/>
  <c r="AG10" i="31"/>
  <c r="R9" i="31"/>
  <c r="AK63" i="31"/>
  <c r="S63" i="31"/>
  <c r="AM63" i="31" s="1"/>
  <c r="S47" i="31"/>
  <c r="AM47" i="31" s="1"/>
  <c r="AM9" i="31" s="1"/>
  <c r="R7" i="31"/>
  <c r="AK80" i="31"/>
  <c r="S80" i="31"/>
  <c r="AM80" i="31" s="1"/>
  <c r="S50" i="31"/>
  <c r="AM50" i="31" s="1"/>
  <c r="AM6" i="31" s="1"/>
  <c r="R4" i="31"/>
  <c r="AK89" i="31"/>
  <c r="S89" i="31"/>
  <c r="AM89" i="31" s="1"/>
  <c r="AI6" i="31"/>
  <c r="U9" i="31"/>
  <c r="R6" i="31"/>
  <c r="S81" i="31"/>
  <c r="AM81" i="31" s="1"/>
  <c r="U7" i="31"/>
  <c r="S77" i="31"/>
  <c r="AM77" i="31" s="1"/>
  <c r="S85" i="31"/>
  <c r="AM85" i="31" s="1"/>
  <c r="S38" i="31"/>
  <c r="AM38" i="31" s="1"/>
  <c r="S39" i="31"/>
  <c r="AM39" i="31" s="1"/>
  <c r="S41" i="31"/>
  <c r="S64" i="31"/>
  <c r="AM64" i="31" s="1"/>
  <c r="AJ13" i="31"/>
  <c r="AO5" i="31"/>
  <c r="AO10" i="31" s="1"/>
  <c r="AN9" i="31"/>
  <c r="AN8" i="31"/>
  <c r="T2" i="31"/>
  <c r="AL13" i="31"/>
  <c r="AJ10" i="31"/>
  <c r="AK35" i="31"/>
  <c r="AK94" i="31" s="1"/>
  <c r="R5" i="31"/>
  <c r="AI8" i="31"/>
  <c r="AM27" i="31"/>
  <c r="T8" i="31"/>
  <c r="C5" i="31"/>
  <c r="Q13" i="31"/>
  <c r="R1" i="31" s="1"/>
  <c r="AL5" i="31"/>
  <c r="AL10" i="31" s="1"/>
  <c r="C7" i="31"/>
  <c r="AI5" i="31"/>
  <c r="AN5" i="31"/>
  <c r="AM17" i="31"/>
  <c r="T4" i="31"/>
  <c r="U5" i="31"/>
  <c r="AN33" i="31"/>
  <c r="AN6" i="31" s="1"/>
  <c r="U6" i="31"/>
  <c r="AN17" i="31"/>
  <c r="AN4" i="31" s="1"/>
  <c r="U4" i="31"/>
  <c r="AI3" i="31"/>
  <c r="AI2" i="31"/>
  <c r="AN15" i="31"/>
  <c r="AN2" i="31" s="1"/>
  <c r="U2" i="31"/>
  <c r="AM16" i="31"/>
  <c r="H10" i="31"/>
  <c r="AI4" i="31"/>
  <c r="AI13" i="31"/>
  <c r="T13" i="31"/>
  <c r="U1" i="31" s="1"/>
  <c r="AN14" i="31"/>
  <c r="AM3" i="31"/>
  <c r="AM2" i="31"/>
  <c r="T3" i="31"/>
  <c r="U8" i="31"/>
  <c r="T9" i="31"/>
  <c r="AM14" i="31"/>
  <c r="S35" i="31"/>
  <c r="AM35" i="31" s="1"/>
  <c r="AO94" i="31"/>
  <c r="AG94" i="31"/>
  <c r="AE94" i="31"/>
  <c r="AL94" i="31"/>
  <c r="AD94" i="31"/>
  <c r="AB94" i="31"/>
  <c r="AB12" i="31" s="1"/>
  <c r="AB1" i="31" s="1"/>
  <c r="AJ94" i="31"/>
  <c r="AA94" i="31"/>
  <c r="AA12" i="31" s="1"/>
  <c r="AA1" i="31" s="1"/>
  <c r="AI94" i="31"/>
  <c r="Z94" i="31"/>
  <c r="Z12" i="31" s="1"/>
  <c r="Z1" i="31" s="1"/>
  <c r="AH94" i="31"/>
  <c r="AH12" i="31" s="1"/>
  <c r="AH1" i="31" s="1"/>
  <c r="AF94" i="31"/>
  <c r="AF12" i="31" s="1"/>
  <c r="AF1" i="31" s="1"/>
  <c r="F10" i="31"/>
  <c r="C10" i="31"/>
  <c r="I10" i="31"/>
  <c r="C2" i="31"/>
  <c r="C6" i="31"/>
  <c r="C4" i="31"/>
  <c r="AI9" i="31"/>
  <c r="AH10" i="30"/>
  <c r="AK4" i="30"/>
  <c r="G10" i="30"/>
  <c r="H10" i="30" s="1"/>
  <c r="AN3" i="30"/>
  <c r="AN4" i="30"/>
  <c r="AK5" i="30"/>
  <c r="AN8" i="30"/>
  <c r="AG10" i="30"/>
  <c r="AK6" i="30"/>
  <c r="AN5" i="30"/>
  <c r="AF10" i="30"/>
  <c r="AN9" i="30"/>
  <c r="AO10" i="30"/>
  <c r="AN2" i="30"/>
  <c r="AK2" i="30"/>
  <c r="AK8" i="30"/>
  <c r="U2" i="30"/>
  <c r="AK3" i="30"/>
  <c r="AL4" i="30"/>
  <c r="S54" i="30"/>
  <c r="AM54" i="30" s="1"/>
  <c r="U5" i="30"/>
  <c r="R7" i="30"/>
  <c r="S74" i="30"/>
  <c r="AM74" i="30" s="1"/>
  <c r="AM7" i="30" s="1"/>
  <c r="S84" i="30"/>
  <c r="AM84" i="30" s="1"/>
  <c r="AN7" i="30"/>
  <c r="U9" i="30"/>
  <c r="R8" i="30"/>
  <c r="S83" i="30"/>
  <c r="AM83" i="30" s="1"/>
  <c r="U4" i="30"/>
  <c r="AN6" i="30"/>
  <c r="S75" i="30"/>
  <c r="AM75" i="30" s="1"/>
  <c r="S57" i="30"/>
  <c r="AM57" i="30" s="1"/>
  <c r="S91" i="30"/>
  <c r="AM91" i="30" s="1"/>
  <c r="U7" i="30"/>
  <c r="S60" i="30"/>
  <c r="AM60" i="30" s="1"/>
  <c r="U8" i="30"/>
  <c r="S59" i="30"/>
  <c r="AM59" i="30" s="1"/>
  <c r="AM4" i="30" s="1"/>
  <c r="S80" i="30"/>
  <c r="AM80" i="30" s="1"/>
  <c r="T4" i="30"/>
  <c r="AJ4" i="30"/>
  <c r="AJ5" i="30"/>
  <c r="T2" i="30"/>
  <c r="AM2" i="30"/>
  <c r="AL5" i="30"/>
  <c r="AJ13" i="30"/>
  <c r="AM6" i="30"/>
  <c r="AL9" i="30"/>
  <c r="AJ7" i="30"/>
  <c r="AJ3" i="30"/>
  <c r="AI9" i="30"/>
  <c r="AL13" i="30"/>
  <c r="AI8" i="30"/>
  <c r="AM14" i="30"/>
  <c r="T3" i="30"/>
  <c r="AI2" i="30"/>
  <c r="AK13" i="30"/>
  <c r="V53" i="14" s="1"/>
  <c r="AJ2" i="30"/>
  <c r="AO94" i="30"/>
  <c r="AO12" i="30" s="1"/>
  <c r="AO1" i="30" s="1"/>
  <c r="AG94" i="30"/>
  <c r="AG12" i="30" s="1"/>
  <c r="AG1" i="30" s="1"/>
  <c r="AF94" i="30"/>
  <c r="AE94" i="30"/>
  <c r="AE12" i="30" s="1"/>
  <c r="AE1" i="30" s="1"/>
  <c r="AL94" i="30"/>
  <c r="AD94" i="30"/>
  <c r="AD12" i="30" s="1"/>
  <c r="AD1" i="30" s="1"/>
  <c r="AK94" i="30"/>
  <c r="AB94" i="30"/>
  <c r="AB12" i="30" s="1"/>
  <c r="AB1" i="30" s="1"/>
  <c r="AJ94" i="30"/>
  <c r="AA94" i="30"/>
  <c r="AA12" i="30" s="1"/>
  <c r="AA1" i="30" s="1"/>
  <c r="AI94" i="30"/>
  <c r="Z94" i="30"/>
  <c r="Z12" i="30" s="1"/>
  <c r="Z1" i="30" s="1"/>
  <c r="AH94" i="30"/>
  <c r="I10" i="30"/>
  <c r="C8" i="30"/>
  <c r="C7" i="30"/>
  <c r="C3" i="30"/>
  <c r="F10" i="30"/>
  <c r="C4" i="30"/>
  <c r="C10" i="30"/>
  <c r="C9" i="30"/>
  <c r="C5" i="30"/>
  <c r="AL7" i="30"/>
  <c r="AI7" i="30"/>
  <c r="AI4" i="30"/>
  <c r="Q13" i="30"/>
  <c r="R1" i="30" s="1"/>
  <c r="C2" i="30"/>
  <c r="AJ8" i="30"/>
  <c r="AI5" i="30"/>
  <c r="AM3" i="30"/>
  <c r="AJ9" i="30"/>
  <c r="T6" i="30"/>
  <c r="T9" i="30"/>
  <c r="AI3" i="30"/>
  <c r="T8" i="30"/>
  <c r="AI13" i="30"/>
  <c r="AM9" i="30"/>
  <c r="AL8" i="30"/>
  <c r="C6" i="30"/>
  <c r="T13" i="30"/>
  <c r="U1" i="30" s="1"/>
  <c r="AN14" i="30"/>
  <c r="AN13" i="30" s="1"/>
  <c r="Y53" i="14" s="1"/>
  <c r="R6" i="30"/>
  <c r="AE10" i="29"/>
  <c r="AA10" i="29"/>
  <c r="AB10" i="29"/>
  <c r="AK6" i="29"/>
  <c r="AH10" i="29"/>
  <c r="S44" i="29"/>
  <c r="AM44" i="29" s="1"/>
  <c r="AN7" i="29"/>
  <c r="AF10" i="29"/>
  <c r="AK9" i="29"/>
  <c r="S21" i="29"/>
  <c r="AM21" i="29" s="1"/>
  <c r="AN6" i="29"/>
  <c r="S51" i="29"/>
  <c r="AM51" i="29" s="1"/>
  <c r="S87" i="29"/>
  <c r="AM87" i="29" s="1"/>
  <c r="S57" i="29"/>
  <c r="AM57" i="29" s="1"/>
  <c r="S29" i="29"/>
  <c r="AM29" i="29" s="1"/>
  <c r="S14" i="29"/>
  <c r="AM14" i="29" s="1"/>
  <c r="AK5" i="29"/>
  <c r="AK19" i="29"/>
  <c r="S19" i="29"/>
  <c r="AM19" i="29" s="1"/>
  <c r="S42" i="29"/>
  <c r="AM42" i="29" s="1"/>
  <c r="S79" i="29"/>
  <c r="AM79" i="29" s="1"/>
  <c r="S50" i="29"/>
  <c r="AM50" i="29" s="1"/>
  <c r="S18" i="29"/>
  <c r="AM18" i="29" s="1"/>
  <c r="S40" i="29"/>
  <c r="AM40" i="29" s="1"/>
  <c r="R6" i="29"/>
  <c r="AK8" i="29"/>
  <c r="S65" i="29"/>
  <c r="AM65" i="29" s="1"/>
  <c r="R3" i="29"/>
  <c r="S74" i="29"/>
  <c r="AM74" i="29" s="1"/>
  <c r="U6" i="29"/>
  <c r="S41" i="29"/>
  <c r="AM41" i="29" s="1"/>
  <c r="AG10" i="29"/>
  <c r="AK2" i="29"/>
  <c r="R8" i="29"/>
  <c r="AO10" i="29"/>
  <c r="S82" i="29"/>
  <c r="AM82" i="29" s="1"/>
  <c r="AN2" i="29"/>
  <c r="S72" i="29"/>
  <c r="AM72" i="29" s="1"/>
  <c r="S54" i="29"/>
  <c r="AM54" i="29" s="1"/>
  <c r="S80" i="29"/>
  <c r="AM80" i="29" s="1"/>
  <c r="AJ5" i="29"/>
  <c r="AN9" i="29"/>
  <c r="AL10" i="29"/>
  <c r="AN3" i="29"/>
  <c r="S90" i="29"/>
  <c r="AM90" i="29" s="1"/>
  <c r="S78" i="29"/>
  <c r="AM78" i="29" s="1"/>
  <c r="AN4" i="29"/>
  <c r="S68" i="29"/>
  <c r="AM68" i="29" s="1"/>
  <c r="S88" i="29"/>
  <c r="AM88" i="29" s="1"/>
  <c r="S69" i="29"/>
  <c r="AM69" i="29" s="1"/>
  <c r="S60" i="29"/>
  <c r="AM60" i="29" s="1"/>
  <c r="S56" i="29"/>
  <c r="AM56" i="29" s="1"/>
  <c r="S63" i="29"/>
  <c r="AM63" i="29" s="1"/>
  <c r="AK59" i="29"/>
  <c r="R4" i="29"/>
  <c r="S92" i="29"/>
  <c r="AM92" i="29" s="1"/>
  <c r="S84" i="29"/>
  <c r="AM84" i="29" s="1"/>
  <c r="S76" i="29"/>
  <c r="S70" i="29"/>
  <c r="AM70" i="29" s="1"/>
  <c r="R2" i="29"/>
  <c r="S91" i="29"/>
  <c r="AM91" i="29" s="1"/>
  <c r="S83" i="29"/>
  <c r="AM83" i="29" s="1"/>
  <c r="S75" i="29"/>
  <c r="AM75" i="29" s="1"/>
  <c r="S58" i="29"/>
  <c r="AN56" i="29"/>
  <c r="AN5" i="29" s="1"/>
  <c r="U5" i="29"/>
  <c r="Q13" i="29"/>
  <c r="R1" i="29" s="1"/>
  <c r="R5" i="29"/>
  <c r="AI13" i="29"/>
  <c r="U2" i="29"/>
  <c r="AM53" i="29"/>
  <c r="S73" i="29"/>
  <c r="AM73" i="29" s="1"/>
  <c r="S64" i="29"/>
  <c r="AM64" i="29" s="1"/>
  <c r="U4" i="29"/>
  <c r="AO94" i="29"/>
  <c r="AO12" i="29" s="1"/>
  <c r="AO1" i="29" s="1"/>
  <c r="AG94" i="29"/>
  <c r="AF94" i="29"/>
  <c r="AE94" i="29"/>
  <c r="AE12" i="29" s="1"/>
  <c r="AE1" i="29" s="1"/>
  <c r="AL94" i="29"/>
  <c r="AD94" i="29"/>
  <c r="AD12" i="29" s="1"/>
  <c r="AD1" i="29" s="1"/>
  <c r="AB94" i="29"/>
  <c r="AB12" i="29" s="1"/>
  <c r="AB1" i="29" s="1"/>
  <c r="AI94" i="29"/>
  <c r="Z94" i="29"/>
  <c r="Z12" i="29" s="1"/>
  <c r="Z1" i="29" s="1"/>
  <c r="AJ94" i="29"/>
  <c r="AH94" i="29"/>
  <c r="AH12" i="29" s="1"/>
  <c r="AH1" i="29" s="1"/>
  <c r="AA94" i="29"/>
  <c r="AA12" i="29" s="1"/>
  <c r="AA1" i="29" s="1"/>
  <c r="F10" i="29"/>
  <c r="C10" i="29"/>
  <c r="C5" i="29"/>
  <c r="I10" i="29"/>
  <c r="C8" i="29"/>
  <c r="C2" i="29"/>
  <c r="U3" i="29"/>
  <c r="U7" i="29"/>
  <c r="AJ7" i="29"/>
  <c r="T6" i="29"/>
  <c r="AI3" i="29"/>
  <c r="AI10" i="29" s="1"/>
  <c r="S89" i="29"/>
  <c r="AM89" i="29" s="1"/>
  <c r="S81" i="29"/>
  <c r="AM81" i="29" s="1"/>
  <c r="AK66" i="29"/>
  <c r="AK7" i="29" s="1"/>
  <c r="R7" i="29"/>
  <c r="S62" i="29"/>
  <c r="AM62" i="29" s="1"/>
  <c r="T13" i="29"/>
  <c r="U1" i="29" s="1"/>
  <c r="R9" i="29"/>
  <c r="S67" i="29"/>
  <c r="AM67" i="29" s="1"/>
  <c r="AK3" i="29"/>
  <c r="S71" i="29"/>
  <c r="AM71" i="29" s="1"/>
  <c r="C4" i="29"/>
  <c r="C9" i="29"/>
  <c r="C3" i="29"/>
  <c r="AN76" i="29"/>
  <c r="AN8" i="29" s="1"/>
  <c r="U8" i="29"/>
  <c r="AJ4" i="29"/>
  <c r="C6" i="29"/>
  <c r="AJ8" i="29"/>
  <c r="AJ13" i="29"/>
  <c r="S59" i="29"/>
  <c r="U9" i="29"/>
  <c r="T3" i="29"/>
  <c r="G10" i="28"/>
  <c r="H10" i="28" s="1"/>
  <c r="J55" i="14" s="1"/>
  <c r="AH10" i="28"/>
  <c r="AH12" i="28" s="1"/>
  <c r="AH1" i="28" s="1"/>
  <c r="AA10" i="28"/>
  <c r="AE10" i="28"/>
  <c r="AI10" i="28"/>
  <c r="AI12" i="28" s="1"/>
  <c r="AI1" i="28" s="1"/>
  <c r="AB10" i="28"/>
  <c r="AN4" i="28"/>
  <c r="AE12" i="28"/>
  <c r="AE1" i="28" s="1"/>
  <c r="AD10" i="28"/>
  <c r="AD12" i="28" s="1"/>
  <c r="AD1" i="28" s="1"/>
  <c r="AJ9" i="28"/>
  <c r="S24" i="28"/>
  <c r="AM24" i="28" s="1"/>
  <c r="AF10" i="28"/>
  <c r="AF12" i="28" s="1"/>
  <c r="AF1" i="28" s="1"/>
  <c r="S56" i="28"/>
  <c r="AM56" i="28" s="1"/>
  <c r="S76" i="28"/>
  <c r="AM76" i="28" s="1"/>
  <c r="AG10" i="28"/>
  <c r="AG12" i="28" s="1"/>
  <c r="AG1" i="28" s="1"/>
  <c r="S25" i="28"/>
  <c r="AM25" i="28" s="1"/>
  <c r="AN9" i="28"/>
  <c r="S22" i="28"/>
  <c r="AM22" i="28" s="1"/>
  <c r="S90" i="28"/>
  <c r="AM90" i="28" s="1"/>
  <c r="AN2" i="28"/>
  <c r="AN8" i="28"/>
  <c r="AO10" i="28"/>
  <c r="S21" i="28"/>
  <c r="AM21" i="28" s="1"/>
  <c r="S74" i="28"/>
  <c r="AM74" i="28" s="1"/>
  <c r="AL10" i="28"/>
  <c r="S58" i="28"/>
  <c r="AM58" i="28" s="1"/>
  <c r="S73" i="28"/>
  <c r="AM73" i="28" s="1"/>
  <c r="S77" i="28"/>
  <c r="AM77" i="28" s="1"/>
  <c r="S30" i="28"/>
  <c r="AM30" i="28" s="1"/>
  <c r="AN3" i="28"/>
  <c r="S29" i="28"/>
  <c r="AM29" i="28" s="1"/>
  <c r="U7" i="28"/>
  <c r="AJ5" i="28"/>
  <c r="S48" i="28"/>
  <c r="AM48" i="28" s="1"/>
  <c r="R8" i="28"/>
  <c r="AJ8" i="28"/>
  <c r="AO13" i="28"/>
  <c r="Z55" i="14" s="1"/>
  <c r="S40" i="28"/>
  <c r="AM40" i="28" s="1"/>
  <c r="AJ94" i="28"/>
  <c r="S38" i="28"/>
  <c r="AM38" i="28" s="1"/>
  <c r="AO94" i="28"/>
  <c r="AN5" i="28"/>
  <c r="S32" i="28"/>
  <c r="AM32" i="28" s="1"/>
  <c r="AM47" i="28"/>
  <c r="AM45" i="28"/>
  <c r="AM14" i="28"/>
  <c r="U5" i="28"/>
  <c r="U3" i="28"/>
  <c r="U9" i="28"/>
  <c r="T13" i="28"/>
  <c r="U1" i="28" s="1"/>
  <c r="AN30" i="28"/>
  <c r="AK41" i="28"/>
  <c r="AK7" i="28" s="1"/>
  <c r="R7" i="28"/>
  <c r="AK33" i="28"/>
  <c r="AK6" i="28" s="1"/>
  <c r="R6" i="28"/>
  <c r="S39" i="28"/>
  <c r="AM39" i="28" s="1"/>
  <c r="S31" i="28"/>
  <c r="U2" i="28"/>
  <c r="AB12" i="28"/>
  <c r="AB1" i="28" s="1"/>
  <c r="AJ3" i="28"/>
  <c r="AK47" i="28"/>
  <c r="AK9" i="28" s="1"/>
  <c r="R9" i="28"/>
  <c r="AK5" i="28"/>
  <c r="S37" i="28"/>
  <c r="AM37" i="28" s="1"/>
  <c r="R4" i="28"/>
  <c r="U6" i="28"/>
  <c r="Z12" i="28"/>
  <c r="Z1" i="28" s="1"/>
  <c r="AJ7" i="28"/>
  <c r="AK46" i="28"/>
  <c r="AK2" i="28" s="1"/>
  <c r="R2" i="28"/>
  <c r="AJ4" i="28"/>
  <c r="S51" i="28"/>
  <c r="AM51" i="28" s="1"/>
  <c r="S44" i="28"/>
  <c r="AM44" i="28" s="1"/>
  <c r="S36" i="28"/>
  <c r="AM36" i="28" s="1"/>
  <c r="AL94" i="28"/>
  <c r="AL12" i="28" s="1"/>
  <c r="AL1" i="28" s="1"/>
  <c r="AK45" i="28"/>
  <c r="AK3" i="28" s="1"/>
  <c r="R3" i="28"/>
  <c r="R5" i="28"/>
  <c r="S43" i="28"/>
  <c r="AM43" i="28" s="1"/>
  <c r="S35" i="28"/>
  <c r="AM35" i="28" s="1"/>
  <c r="U4" i="28"/>
  <c r="AN7" i="28"/>
  <c r="AN6" i="28"/>
  <c r="AK28" i="28"/>
  <c r="Q13" i="28"/>
  <c r="R1" i="28" s="1"/>
  <c r="AJ2" i="28"/>
  <c r="T4" i="28"/>
  <c r="S50" i="28"/>
  <c r="AM50" i="28" s="1"/>
  <c r="S42" i="28"/>
  <c r="AM42" i="28" s="1"/>
  <c r="S34" i="28"/>
  <c r="AM34" i="28" s="1"/>
  <c r="S49" i="28"/>
  <c r="AM49" i="28" s="1"/>
  <c r="S41" i="28"/>
  <c r="S33" i="28"/>
  <c r="AJ13" i="28"/>
  <c r="U55" i="14" s="1"/>
  <c r="AA12" i="28"/>
  <c r="AA1" i="28" s="1"/>
  <c r="U8" i="28"/>
  <c r="AB12" i="27"/>
  <c r="AB1" i="27" s="1"/>
  <c r="AK9" i="27"/>
  <c r="AD10" i="27"/>
  <c r="AD12" i="27" s="1"/>
  <c r="AD1" i="27" s="1"/>
  <c r="AI2" i="27"/>
  <c r="AH10" i="27"/>
  <c r="Z12" i="27"/>
  <c r="Z1" i="27" s="1"/>
  <c r="AN7" i="27"/>
  <c r="AM3" i="27"/>
  <c r="AG10" i="27"/>
  <c r="AG12" i="27" s="1"/>
  <c r="AG1" i="27" s="1"/>
  <c r="S79" i="27"/>
  <c r="AM79" i="27" s="1"/>
  <c r="AN5" i="27"/>
  <c r="AI13" i="27"/>
  <c r="S65" i="27"/>
  <c r="AM65" i="27" s="1"/>
  <c r="AE10" i="27"/>
  <c r="AE12" i="27" s="1"/>
  <c r="AE1" i="27" s="1"/>
  <c r="S91" i="27"/>
  <c r="AM91" i="27" s="1"/>
  <c r="AM8" i="27" s="1"/>
  <c r="S66" i="27"/>
  <c r="AM66" i="27" s="1"/>
  <c r="AM7" i="27" s="1"/>
  <c r="S63" i="27"/>
  <c r="AM63" i="27" s="1"/>
  <c r="R7" i="27"/>
  <c r="AN8" i="27"/>
  <c r="AN53" i="27"/>
  <c r="AN6" i="27" s="1"/>
  <c r="R9" i="27"/>
  <c r="T3" i="27"/>
  <c r="AO10" i="27"/>
  <c r="AO12" i="27" s="1"/>
  <c r="AO1" i="27" s="1"/>
  <c r="AJ8" i="27"/>
  <c r="AJ5" i="27"/>
  <c r="R2" i="27"/>
  <c r="AJ9" i="27"/>
  <c r="T6" i="27"/>
  <c r="AJ3" i="27"/>
  <c r="AN15" i="27"/>
  <c r="AN2" i="27" s="1"/>
  <c r="U2" i="27"/>
  <c r="AI94" i="27"/>
  <c r="AN17" i="27"/>
  <c r="AN4" i="27" s="1"/>
  <c r="U4" i="27"/>
  <c r="AJ7" i="27"/>
  <c r="S16" i="27"/>
  <c r="R5" i="27"/>
  <c r="U3" i="27"/>
  <c r="S18" i="27"/>
  <c r="AM18" i="27" s="1"/>
  <c r="AL10" i="27"/>
  <c r="AL12" i="27" s="1"/>
  <c r="AL1" i="27" s="1"/>
  <c r="AM14" i="27"/>
  <c r="AI7" i="27"/>
  <c r="AI6" i="27"/>
  <c r="AM6" i="27"/>
  <c r="AK2" i="27"/>
  <c r="T8" i="27"/>
  <c r="S19" i="27"/>
  <c r="AM19" i="27" s="1"/>
  <c r="AI5" i="27"/>
  <c r="Q13" i="27"/>
  <c r="R1" i="27" s="1"/>
  <c r="AK14" i="27"/>
  <c r="H2" i="27"/>
  <c r="G10" i="27"/>
  <c r="H10" i="27" s="1"/>
  <c r="R3" i="27"/>
  <c r="AH12" i="27"/>
  <c r="AH1" i="27" s="1"/>
  <c r="S15" i="27"/>
  <c r="S20" i="27"/>
  <c r="T13" i="27"/>
  <c r="U1" i="27" s="1"/>
  <c r="AN14" i="27"/>
  <c r="AJ2" i="27"/>
  <c r="AK32" i="27"/>
  <c r="AK5" i="27" s="1"/>
  <c r="S32" i="27"/>
  <c r="AM32" i="27" s="1"/>
  <c r="AI9" i="27"/>
  <c r="U8" i="27"/>
  <c r="AJ13" i="27"/>
  <c r="U5" i="27"/>
  <c r="AJ4" i="27"/>
  <c r="R4" i="27"/>
  <c r="AK17" i="27"/>
  <c r="AK4" i="27" s="1"/>
  <c r="AJ94" i="27"/>
  <c r="AI3" i="27"/>
  <c r="AI4" i="27"/>
  <c r="AI8" i="27"/>
  <c r="AF12" i="27"/>
  <c r="AF1" i="27" s="1"/>
  <c r="S17" i="27"/>
  <c r="Z10" i="26"/>
  <c r="AD10" i="26"/>
  <c r="AE10" i="26"/>
  <c r="AF10" i="26"/>
  <c r="AA10" i="26"/>
  <c r="AJ7" i="26"/>
  <c r="AH10" i="26"/>
  <c r="AI10" i="26"/>
  <c r="AN2" i="26"/>
  <c r="S29" i="26"/>
  <c r="AM29" i="26" s="1"/>
  <c r="S65" i="26"/>
  <c r="AM65" i="26" s="1"/>
  <c r="S77" i="26"/>
  <c r="AM77" i="26" s="1"/>
  <c r="S15" i="26"/>
  <c r="AM15" i="26" s="1"/>
  <c r="S62" i="26"/>
  <c r="AM62" i="26" s="1"/>
  <c r="S75" i="26"/>
  <c r="AM75" i="26" s="1"/>
  <c r="S57" i="26"/>
  <c r="AM57" i="26" s="1"/>
  <c r="S18" i="26"/>
  <c r="AM18" i="26" s="1"/>
  <c r="S86" i="26"/>
  <c r="AM86" i="26" s="1"/>
  <c r="S73" i="26"/>
  <c r="AM73" i="26" s="1"/>
  <c r="S63" i="26"/>
  <c r="AM63" i="26" s="1"/>
  <c r="S90" i="26"/>
  <c r="AM90" i="26" s="1"/>
  <c r="AN8" i="26"/>
  <c r="S89" i="26"/>
  <c r="AM89" i="26" s="1"/>
  <c r="S82" i="26"/>
  <c r="AM82" i="26" s="1"/>
  <c r="S59" i="26"/>
  <c r="AM59" i="26" s="1"/>
  <c r="S35" i="26"/>
  <c r="AM35" i="26" s="1"/>
  <c r="AJ2" i="26"/>
  <c r="AO10" i="26"/>
  <c r="AJ6" i="26"/>
  <c r="AJ4" i="26"/>
  <c r="S47" i="26"/>
  <c r="AM47" i="26" s="1"/>
  <c r="U6" i="26"/>
  <c r="AN9" i="26"/>
  <c r="S46" i="26"/>
  <c r="AM46" i="26" s="1"/>
  <c r="AJ8" i="26"/>
  <c r="S22" i="26"/>
  <c r="AM22" i="26" s="1"/>
  <c r="AN5" i="26"/>
  <c r="S39" i="26"/>
  <c r="AM39" i="26" s="1"/>
  <c r="S33" i="26"/>
  <c r="AM33" i="26" s="1"/>
  <c r="S38" i="26"/>
  <c r="AM38" i="26" s="1"/>
  <c r="S37" i="26"/>
  <c r="AM37" i="26" s="1"/>
  <c r="AJ9" i="26"/>
  <c r="AM27" i="26"/>
  <c r="AM41" i="26"/>
  <c r="AN45" i="26"/>
  <c r="AN3" i="26" s="1"/>
  <c r="U3" i="26"/>
  <c r="AK5" i="26"/>
  <c r="AK23" i="26"/>
  <c r="AK3" i="26" s="1"/>
  <c r="R3" i="26"/>
  <c r="T13" i="26"/>
  <c r="U1" i="26" s="1"/>
  <c r="R5" i="26"/>
  <c r="S32" i="26"/>
  <c r="AM32" i="26" s="1"/>
  <c r="AK21" i="26"/>
  <c r="AK2" i="26" s="1"/>
  <c r="R2" i="26"/>
  <c r="R9" i="26"/>
  <c r="S51" i="26"/>
  <c r="AM51" i="26" s="1"/>
  <c r="S44" i="26"/>
  <c r="AM44" i="26" s="1"/>
  <c r="S36" i="26"/>
  <c r="AM36" i="26" s="1"/>
  <c r="AM14" i="26"/>
  <c r="S24" i="26"/>
  <c r="AM24" i="26" s="1"/>
  <c r="AJ13" i="26"/>
  <c r="U57" i="14" s="1"/>
  <c r="AK9" i="26"/>
  <c r="S25" i="26"/>
  <c r="AM25" i="26" s="1"/>
  <c r="S43" i="26"/>
  <c r="AM43" i="26" s="1"/>
  <c r="AJ5" i="26"/>
  <c r="AO94" i="26"/>
  <c r="AG94" i="26"/>
  <c r="AG12" i="26" s="1"/>
  <c r="AG1" i="26" s="1"/>
  <c r="AF94" i="26"/>
  <c r="AF12" i="26" s="1"/>
  <c r="AF1" i="26" s="1"/>
  <c r="AE94" i="26"/>
  <c r="AL94" i="26"/>
  <c r="AD94" i="26"/>
  <c r="AD12" i="26" s="1"/>
  <c r="AD1" i="26" s="1"/>
  <c r="AB94" i="26"/>
  <c r="AB12" i="26" s="1"/>
  <c r="AB1" i="26" s="1"/>
  <c r="AJ94" i="26"/>
  <c r="AA94" i="26"/>
  <c r="AI94" i="26"/>
  <c r="AI12" i="26" s="1"/>
  <c r="AI1" i="26" s="1"/>
  <c r="AH94" i="26"/>
  <c r="AH12" i="26" s="1"/>
  <c r="AH1" i="26" s="1"/>
  <c r="Z94" i="26"/>
  <c r="Z12" i="26" s="1"/>
  <c r="Z1" i="26" s="1"/>
  <c r="I10" i="26"/>
  <c r="C4" i="26"/>
  <c r="C7" i="26"/>
  <c r="C3" i="26"/>
  <c r="F10" i="26"/>
  <c r="C10" i="26"/>
  <c r="R6" i="26"/>
  <c r="AL10" i="26"/>
  <c r="AN41" i="26"/>
  <c r="AN7" i="26" s="1"/>
  <c r="U7" i="26"/>
  <c r="AK27" i="26"/>
  <c r="AK8" i="26" s="1"/>
  <c r="R8" i="26"/>
  <c r="AK19" i="26"/>
  <c r="R4" i="26"/>
  <c r="Q13" i="26"/>
  <c r="R1" i="26" s="1"/>
  <c r="S50" i="26"/>
  <c r="S42" i="26"/>
  <c r="AM42" i="26" s="1"/>
  <c r="S28" i="26"/>
  <c r="AM28" i="26" s="1"/>
  <c r="S34" i="26"/>
  <c r="AM34" i="26" s="1"/>
  <c r="T5" i="26"/>
  <c r="AN48" i="26"/>
  <c r="AN4" i="26" s="1"/>
  <c r="U4" i="26"/>
  <c r="S49" i="26"/>
  <c r="AM49" i="26" s="1"/>
  <c r="AJ3" i="26"/>
  <c r="S26" i="26"/>
  <c r="AM26" i="26" s="1"/>
  <c r="U9" i="26"/>
  <c r="U5" i="26"/>
  <c r="S31" i="26"/>
  <c r="AM31" i="26" s="1"/>
  <c r="U8" i="26"/>
  <c r="AK41" i="26"/>
  <c r="AK7" i="26" s="1"/>
  <c r="R7" i="26"/>
  <c r="AK6" i="26"/>
  <c r="S30" i="26"/>
  <c r="AM30" i="26" s="1"/>
  <c r="S48" i="26"/>
  <c r="AM48" i="26" s="1"/>
  <c r="S40" i="26"/>
  <c r="AM40" i="26" s="1"/>
  <c r="S20" i="26"/>
  <c r="U2" i="26"/>
  <c r="S23" i="26"/>
  <c r="AF10" i="25"/>
  <c r="AB10" i="25"/>
  <c r="AA10" i="25"/>
  <c r="AK3" i="25"/>
  <c r="AN5" i="25"/>
  <c r="R3" i="25"/>
  <c r="AN2" i="25"/>
  <c r="U5" i="25"/>
  <c r="S72" i="25"/>
  <c r="AM72" i="25" s="1"/>
  <c r="T13" i="25"/>
  <c r="U1" i="25" s="1"/>
  <c r="S54" i="25"/>
  <c r="AM54" i="25" s="1"/>
  <c r="S68" i="25"/>
  <c r="AM68" i="25" s="1"/>
  <c r="AL13" i="25"/>
  <c r="U2" i="25"/>
  <c r="Q13" i="25"/>
  <c r="R1" i="25" s="1"/>
  <c r="AE10" i="25"/>
  <c r="U8" i="25"/>
  <c r="AN27" i="25"/>
  <c r="AN8" i="25" s="1"/>
  <c r="AI3" i="25"/>
  <c r="R7" i="25"/>
  <c r="S74" i="25"/>
  <c r="AM74" i="25" s="1"/>
  <c r="AM7" i="25" s="1"/>
  <c r="AM4" i="25"/>
  <c r="G10" i="25"/>
  <c r="H10" i="25" s="1"/>
  <c r="AL7" i="25"/>
  <c r="AL8" i="25"/>
  <c r="AD10" i="25"/>
  <c r="AJ2" i="25"/>
  <c r="AJ8" i="25"/>
  <c r="AJ9" i="25"/>
  <c r="AJ3" i="25"/>
  <c r="AJ5" i="25"/>
  <c r="T4" i="25"/>
  <c r="AI13" i="25"/>
  <c r="T7" i="25"/>
  <c r="AO94" i="25"/>
  <c r="AO12" i="25" s="1"/>
  <c r="AO1" i="25" s="1"/>
  <c r="AN94" i="25"/>
  <c r="AF94" i="25"/>
  <c r="AB94" i="25"/>
  <c r="AJ94" i="25"/>
  <c r="AA94" i="25"/>
  <c r="AA12" i="25" s="1"/>
  <c r="AA1" i="25" s="1"/>
  <c r="AI94" i="25"/>
  <c r="Z94" i="25"/>
  <c r="Z12" i="25" s="1"/>
  <c r="Z1" i="25" s="1"/>
  <c r="AH94" i="25"/>
  <c r="AH12" i="25" s="1"/>
  <c r="AH1" i="25" s="1"/>
  <c r="AL94" i="25"/>
  <c r="AG94" i="25"/>
  <c r="AG12" i="25" s="1"/>
  <c r="AG1" i="25" s="1"/>
  <c r="F10" i="25"/>
  <c r="AE94" i="25"/>
  <c r="C10" i="25"/>
  <c r="AD94" i="25"/>
  <c r="AD12" i="25" s="1"/>
  <c r="AD1" i="25" s="1"/>
  <c r="I10" i="25"/>
  <c r="C8" i="25"/>
  <c r="C4" i="25"/>
  <c r="C2" i="25"/>
  <c r="AK50" i="25"/>
  <c r="AK6" i="25" s="1"/>
  <c r="S50" i="25"/>
  <c r="S13" i="25" s="1"/>
  <c r="T1" i="25" s="1"/>
  <c r="AI9" i="25"/>
  <c r="AM15" i="25"/>
  <c r="AM2" i="25" s="1"/>
  <c r="T2" i="25"/>
  <c r="T3" i="25"/>
  <c r="AI8" i="25"/>
  <c r="AM31" i="25"/>
  <c r="AM5" i="25" s="1"/>
  <c r="T5" i="25"/>
  <c r="AJ4" i="25"/>
  <c r="AI7" i="25"/>
  <c r="AI4" i="25"/>
  <c r="AM8" i="25"/>
  <c r="T8" i="25"/>
  <c r="AJ7" i="25"/>
  <c r="AI5" i="25"/>
  <c r="AM3" i="25"/>
  <c r="AJ13" i="25"/>
  <c r="AI2" i="25"/>
  <c r="AK13" i="25"/>
  <c r="V58" i="14" s="1"/>
  <c r="R6" i="25"/>
  <c r="AN13" i="25"/>
  <c r="Y58" i="14" s="1"/>
  <c r="AN2" i="24"/>
  <c r="AN10" i="24" s="1"/>
  <c r="AN12" i="24" s="1"/>
  <c r="AN1" i="24" s="1"/>
  <c r="Z12" i="24"/>
  <c r="Z1" i="24" s="1"/>
  <c r="AN5" i="24"/>
  <c r="Z10" i="24"/>
  <c r="AG10" i="24"/>
  <c r="AG12" i="24" s="1"/>
  <c r="AG1" i="24" s="1"/>
  <c r="AK4" i="24"/>
  <c r="AK34" i="24"/>
  <c r="AK13" i="24" s="1"/>
  <c r="V59" i="14" s="1"/>
  <c r="S34" i="24"/>
  <c r="S81" i="24"/>
  <c r="AM81" i="24" s="1"/>
  <c r="R5" i="24"/>
  <c r="R7" i="24"/>
  <c r="AN14" i="24"/>
  <c r="T13" i="24"/>
  <c r="U1" i="24" s="1"/>
  <c r="S58" i="24"/>
  <c r="AM58" i="24" s="1"/>
  <c r="AM2" i="24" s="1"/>
  <c r="AK90" i="24"/>
  <c r="S90" i="24"/>
  <c r="AM90" i="24" s="1"/>
  <c r="AK26" i="24"/>
  <c r="AK2" i="24" s="1"/>
  <c r="S26" i="24"/>
  <c r="AM26" i="24" s="1"/>
  <c r="R4" i="24"/>
  <c r="R9" i="24"/>
  <c r="AK33" i="24"/>
  <c r="R6" i="24"/>
  <c r="T3" i="24"/>
  <c r="S64" i="24"/>
  <c r="AM64" i="24" s="1"/>
  <c r="AF10" i="24"/>
  <c r="AK66" i="24"/>
  <c r="AK7" i="24" s="1"/>
  <c r="S66" i="24"/>
  <c r="AM66" i="24" s="1"/>
  <c r="AK74" i="24"/>
  <c r="S74" i="24"/>
  <c r="AM74" i="24" s="1"/>
  <c r="S19" i="24"/>
  <c r="AM19" i="24" s="1"/>
  <c r="AM4" i="24" s="1"/>
  <c r="U5" i="24"/>
  <c r="Q13" i="24"/>
  <c r="R1" i="24" s="1"/>
  <c r="S41" i="24"/>
  <c r="AK50" i="24"/>
  <c r="S50" i="24"/>
  <c r="AM50" i="24" s="1"/>
  <c r="AM6" i="24" s="1"/>
  <c r="AK77" i="24"/>
  <c r="S77" i="24"/>
  <c r="AM77" i="24" s="1"/>
  <c r="R2" i="24"/>
  <c r="U2" i="24"/>
  <c r="S48" i="24"/>
  <c r="AM48" i="24" s="1"/>
  <c r="AK82" i="24"/>
  <c r="S82" i="24"/>
  <c r="AM82" i="24" s="1"/>
  <c r="S22" i="24"/>
  <c r="AM22" i="24" s="1"/>
  <c r="AB12" i="24"/>
  <c r="AB1" i="24" s="1"/>
  <c r="AL10" i="24"/>
  <c r="AL12" i="24" s="1"/>
  <c r="AL1" i="24" s="1"/>
  <c r="AD10" i="24"/>
  <c r="AD12" i="24" s="1"/>
  <c r="AD1" i="24" s="1"/>
  <c r="AE10" i="24"/>
  <c r="AE12" i="24" s="1"/>
  <c r="AE1" i="24" s="1"/>
  <c r="AF12" i="24"/>
  <c r="AF1" i="24" s="1"/>
  <c r="AM8" i="24"/>
  <c r="AO10" i="24"/>
  <c r="AO12" i="24" s="1"/>
  <c r="AO1" i="24" s="1"/>
  <c r="AM3" i="24"/>
  <c r="AM9" i="24"/>
  <c r="AI10" i="24"/>
  <c r="AI12" i="24" s="1"/>
  <c r="AI1" i="24" s="1"/>
  <c r="G10" i="24"/>
  <c r="H10" i="24" s="1"/>
  <c r="H2" i="24"/>
  <c r="AJ10" i="24"/>
  <c r="AN94" i="24"/>
  <c r="AN13" i="24"/>
  <c r="Y59" i="14" s="1"/>
  <c r="T9" i="24"/>
  <c r="T8" i="24"/>
  <c r="T2" i="24"/>
  <c r="AM14" i="24"/>
  <c r="AJ13" i="24"/>
  <c r="AJ94" i="24"/>
  <c r="AK9" i="23"/>
  <c r="AE10" i="23"/>
  <c r="AN7" i="23"/>
  <c r="Z10" i="23"/>
  <c r="AH10" i="23"/>
  <c r="AN9" i="23"/>
  <c r="G10" i="23"/>
  <c r="H2" i="23"/>
  <c r="AG10" i="23"/>
  <c r="AD10" i="23"/>
  <c r="AN5" i="23"/>
  <c r="AI10" i="23"/>
  <c r="AK4" i="23"/>
  <c r="AK7" i="23"/>
  <c r="S72" i="23"/>
  <c r="AM72" i="23" s="1"/>
  <c r="U2" i="23"/>
  <c r="U9" i="23"/>
  <c r="S64" i="23"/>
  <c r="AM64" i="23" s="1"/>
  <c r="S43" i="23"/>
  <c r="AM43" i="23" s="1"/>
  <c r="AM7" i="23" s="1"/>
  <c r="S77" i="23"/>
  <c r="AM77" i="23" s="1"/>
  <c r="AN4" i="23"/>
  <c r="S56" i="23"/>
  <c r="AM56" i="23" s="1"/>
  <c r="S79" i="23"/>
  <c r="AM79" i="23" s="1"/>
  <c r="AK2" i="23"/>
  <c r="AK78" i="23"/>
  <c r="S78" i="23"/>
  <c r="AM78" i="23" s="1"/>
  <c r="S71" i="23"/>
  <c r="AM71" i="23" s="1"/>
  <c r="AK91" i="23"/>
  <c r="AK8" i="23" s="1"/>
  <c r="S91" i="23"/>
  <c r="AM91" i="23" s="1"/>
  <c r="AM8" i="23" s="1"/>
  <c r="R7" i="23"/>
  <c r="U5" i="23"/>
  <c r="S29" i="23"/>
  <c r="AM29" i="23" s="1"/>
  <c r="S74" i="23"/>
  <c r="AM74" i="23" s="1"/>
  <c r="S63" i="23"/>
  <c r="AM63" i="23" s="1"/>
  <c r="AF10" i="23"/>
  <c r="AN3" i="23"/>
  <c r="R9" i="23"/>
  <c r="R4" i="23"/>
  <c r="T6" i="23"/>
  <c r="AJ13" i="23"/>
  <c r="U4" i="23"/>
  <c r="AN27" i="23"/>
  <c r="AN8" i="23" s="1"/>
  <c r="U8" i="23"/>
  <c r="Q13" i="23"/>
  <c r="R1" i="23" s="1"/>
  <c r="AM9" i="23"/>
  <c r="AL10" i="23"/>
  <c r="S59" i="23"/>
  <c r="AM59" i="23" s="1"/>
  <c r="AK75" i="23"/>
  <c r="S75" i="23"/>
  <c r="AM75" i="23" s="1"/>
  <c r="T4" i="23"/>
  <c r="AN2" i="23"/>
  <c r="T3" i="23"/>
  <c r="AM6" i="23"/>
  <c r="T7" i="23"/>
  <c r="AM3" i="23"/>
  <c r="AO10" i="23"/>
  <c r="T2" i="23"/>
  <c r="AM2" i="23"/>
  <c r="AM14" i="23"/>
  <c r="T9" i="23"/>
  <c r="AJ9" i="23"/>
  <c r="AJ10" i="23" s="1"/>
  <c r="AE94" i="23"/>
  <c r="AL94" i="23"/>
  <c r="AD94" i="23"/>
  <c r="AB94" i="23"/>
  <c r="AB12" i="23" s="1"/>
  <c r="AB1" i="23" s="1"/>
  <c r="AJ94" i="23"/>
  <c r="AA94" i="23"/>
  <c r="AA12" i="23" s="1"/>
  <c r="AA1" i="23" s="1"/>
  <c r="AI94" i="23"/>
  <c r="AI12" i="23" s="1"/>
  <c r="AI1" i="23" s="1"/>
  <c r="Z94" i="23"/>
  <c r="AH94" i="23"/>
  <c r="AH12" i="23" s="1"/>
  <c r="AH1" i="23" s="1"/>
  <c r="AO94" i="23"/>
  <c r="AO12" i="23" s="1"/>
  <c r="AO1" i="23" s="1"/>
  <c r="I10" i="23"/>
  <c r="C8" i="23"/>
  <c r="C4" i="23"/>
  <c r="AG94" i="23"/>
  <c r="AG12" i="23" s="1"/>
  <c r="AG1" i="23" s="1"/>
  <c r="AF94" i="23"/>
  <c r="AF12" i="23" s="1"/>
  <c r="AF1" i="23" s="1"/>
  <c r="F10" i="23"/>
  <c r="C6" i="23"/>
  <c r="C10" i="23"/>
  <c r="C2" i="23"/>
  <c r="T8" i="23"/>
  <c r="H10" i="23"/>
  <c r="AF10" i="22"/>
  <c r="AE10" i="22"/>
  <c r="S90" i="22"/>
  <c r="AM90" i="22" s="1"/>
  <c r="S66" i="22"/>
  <c r="AM66" i="22" s="1"/>
  <c r="S53" i="22"/>
  <c r="AM53" i="22" s="1"/>
  <c r="S16" i="22"/>
  <c r="AM16" i="22" s="1"/>
  <c r="AI8" i="22"/>
  <c r="S58" i="22"/>
  <c r="AM58" i="22" s="1"/>
  <c r="S20" i="22"/>
  <c r="AM20" i="22" s="1"/>
  <c r="S27" i="22"/>
  <c r="AM27" i="22" s="1"/>
  <c r="S89" i="22"/>
  <c r="AM89" i="22" s="1"/>
  <c r="S67" i="22"/>
  <c r="AM67" i="22" s="1"/>
  <c r="S18" i="22"/>
  <c r="AM18" i="22" s="1"/>
  <c r="S63" i="22"/>
  <c r="AM63" i="22" s="1"/>
  <c r="S17" i="22"/>
  <c r="AM17" i="22" s="1"/>
  <c r="AD10" i="22"/>
  <c r="S76" i="22"/>
  <c r="AM76" i="22" s="1"/>
  <c r="AA10" i="22"/>
  <c r="AB10" i="22"/>
  <c r="AG10" i="22"/>
  <c r="AI7" i="22"/>
  <c r="Z10" i="22"/>
  <c r="AI3" i="22"/>
  <c r="AH10" i="22"/>
  <c r="AI2" i="22"/>
  <c r="AI13" i="22"/>
  <c r="T61" i="14" s="1"/>
  <c r="AL10" i="22"/>
  <c r="AI5" i="22"/>
  <c r="AI4" i="22"/>
  <c r="S75" i="22"/>
  <c r="AM75" i="22" s="1"/>
  <c r="S71" i="22"/>
  <c r="AM71" i="22" s="1"/>
  <c r="S64" i="22"/>
  <c r="AM64" i="22" s="1"/>
  <c r="S68" i="22"/>
  <c r="AM68" i="22" s="1"/>
  <c r="S22" i="22"/>
  <c r="AM22" i="22" s="1"/>
  <c r="S88" i="22"/>
  <c r="AM88" i="22" s="1"/>
  <c r="S57" i="22"/>
  <c r="AM57" i="22" s="1"/>
  <c r="AJ4" i="22"/>
  <c r="AO10" i="22"/>
  <c r="AJ7" i="22"/>
  <c r="S81" i="22"/>
  <c r="AM81" i="22" s="1"/>
  <c r="AJ2" i="22"/>
  <c r="S26" i="22"/>
  <c r="AM26" i="22" s="1"/>
  <c r="S28" i="22"/>
  <c r="AM28" i="22" s="1"/>
  <c r="R9" i="22"/>
  <c r="S60" i="22"/>
  <c r="AM60" i="22" s="1"/>
  <c r="S56" i="22"/>
  <c r="AM56" i="22" s="1"/>
  <c r="R7" i="22"/>
  <c r="S54" i="22"/>
  <c r="AM54" i="22" s="1"/>
  <c r="S59" i="22"/>
  <c r="AM59" i="22" s="1"/>
  <c r="AJ5" i="22"/>
  <c r="S69" i="22"/>
  <c r="AM69" i="22" s="1"/>
  <c r="S29" i="22"/>
  <c r="AM29" i="22" s="1"/>
  <c r="S30" i="22"/>
  <c r="AM30" i="22" s="1"/>
  <c r="AJ9" i="22"/>
  <c r="S86" i="22"/>
  <c r="AM86" i="22" s="1"/>
  <c r="S70" i="22"/>
  <c r="AM70" i="22" s="1"/>
  <c r="S72" i="22"/>
  <c r="AM72" i="22" s="1"/>
  <c r="S55" i="22"/>
  <c r="AM55" i="22" s="1"/>
  <c r="AJ8" i="22"/>
  <c r="S49" i="22"/>
  <c r="AM49" i="22" s="1"/>
  <c r="AK49" i="22"/>
  <c r="AN6" i="22"/>
  <c r="S52" i="22"/>
  <c r="AM52" i="22" s="1"/>
  <c r="AN17" i="22"/>
  <c r="AN4" i="22" s="1"/>
  <c r="U4" i="22"/>
  <c r="S51" i="22"/>
  <c r="AM51" i="22" s="1"/>
  <c r="AK51" i="22"/>
  <c r="S45" i="22"/>
  <c r="AK45" i="22"/>
  <c r="S87" i="22"/>
  <c r="AM87" i="22" s="1"/>
  <c r="S73" i="22"/>
  <c r="AM73" i="22" s="1"/>
  <c r="S84" i="22"/>
  <c r="AM84" i="22" s="1"/>
  <c r="R4" i="22"/>
  <c r="S38" i="22"/>
  <c r="AK38" i="22"/>
  <c r="S50" i="22"/>
  <c r="AM50" i="22" s="1"/>
  <c r="AK50" i="22"/>
  <c r="AK6" i="22" s="1"/>
  <c r="AN16" i="22"/>
  <c r="AN5" i="22" s="1"/>
  <c r="U5" i="22"/>
  <c r="R8" i="22"/>
  <c r="AN2" i="22"/>
  <c r="AM14" i="22"/>
  <c r="U7" i="22"/>
  <c r="S41" i="22"/>
  <c r="AK41" i="22"/>
  <c r="S43" i="22"/>
  <c r="AM43" i="22" s="1"/>
  <c r="AK43" i="22"/>
  <c r="AN14" i="22"/>
  <c r="T13" i="22"/>
  <c r="U1" i="22" s="1"/>
  <c r="S31" i="22"/>
  <c r="AM31" i="22" s="1"/>
  <c r="S25" i="22"/>
  <c r="AM25" i="22" s="1"/>
  <c r="S24" i="22"/>
  <c r="AM24" i="22" s="1"/>
  <c r="R2" i="22"/>
  <c r="U3" i="22"/>
  <c r="S78" i="22"/>
  <c r="AM78" i="22" s="1"/>
  <c r="S62" i="22"/>
  <c r="AM62" i="22" s="1"/>
  <c r="S65" i="22"/>
  <c r="AM65" i="22" s="1"/>
  <c r="AJ3" i="22"/>
  <c r="AN7" i="22"/>
  <c r="S42" i="22"/>
  <c r="AM42" i="22" s="1"/>
  <c r="AK42" i="22"/>
  <c r="S19" i="22"/>
  <c r="AM19" i="22" s="1"/>
  <c r="H2" i="22"/>
  <c r="G10" i="22"/>
  <c r="H10" i="22" s="1"/>
  <c r="AN27" i="22"/>
  <c r="AN8" i="22" s="1"/>
  <c r="U8" i="22"/>
  <c r="S44" i="22"/>
  <c r="AM44" i="22" s="1"/>
  <c r="AK44" i="22"/>
  <c r="S21" i="22"/>
  <c r="AM21" i="22" s="1"/>
  <c r="U6" i="22"/>
  <c r="U2" i="22"/>
  <c r="AO94" i="22"/>
  <c r="AG94" i="22"/>
  <c r="AG12" i="22" s="1"/>
  <c r="AG1" i="22" s="1"/>
  <c r="AF94" i="22"/>
  <c r="AF12" i="22" s="1"/>
  <c r="AF1" i="22" s="1"/>
  <c r="AE94" i="22"/>
  <c r="AL94" i="22"/>
  <c r="AD94" i="22"/>
  <c r="AB94" i="22"/>
  <c r="AI94" i="22"/>
  <c r="Z94" i="22"/>
  <c r="Z12" i="22" s="1"/>
  <c r="Z1" i="22" s="1"/>
  <c r="AH94" i="22"/>
  <c r="AJ94" i="22"/>
  <c r="AA94" i="22"/>
  <c r="F10" i="22"/>
  <c r="H61" i="14" s="1"/>
  <c r="C10" i="22"/>
  <c r="C6" i="22"/>
  <c r="C5" i="22"/>
  <c r="I10" i="22"/>
  <c r="C4" i="22"/>
  <c r="C8" i="22"/>
  <c r="C9" i="22"/>
  <c r="S33" i="22"/>
  <c r="S47" i="22"/>
  <c r="AM47" i="22" s="1"/>
  <c r="AK47" i="22"/>
  <c r="AK23" i="22"/>
  <c r="R3" i="22"/>
  <c r="R6" i="22"/>
  <c r="S48" i="22"/>
  <c r="AM48" i="22" s="1"/>
  <c r="AK48" i="22"/>
  <c r="AK4" i="22" s="1"/>
  <c r="R5" i="22"/>
  <c r="S79" i="22"/>
  <c r="AM79" i="22" s="1"/>
  <c r="S80" i="22"/>
  <c r="AM80" i="22" s="1"/>
  <c r="S77" i="22"/>
  <c r="AM77" i="22" s="1"/>
  <c r="AN3" i="22"/>
  <c r="Q13" i="22"/>
  <c r="R1" i="22" s="1"/>
  <c r="AJ13" i="22"/>
  <c r="U61" i="14" s="1"/>
  <c r="S46" i="22"/>
  <c r="AM46" i="22" s="1"/>
  <c r="AK46" i="22"/>
  <c r="AK2" i="22" s="1"/>
  <c r="S34" i="22"/>
  <c r="AM34" i="22" s="1"/>
  <c r="S85" i="22"/>
  <c r="AM85" i="22" s="1"/>
  <c r="S35" i="22"/>
  <c r="AM35" i="22" s="1"/>
  <c r="S36" i="22"/>
  <c r="AM36" i="22" s="1"/>
  <c r="AN20" i="22"/>
  <c r="AN9" i="22" s="1"/>
  <c r="U9" i="22"/>
  <c r="S61" i="22"/>
  <c r="AM61" i="22" s="1"/>
  <c r="S39" i="22"/>
  <c r="AM39" i="22" s="1"/>
  <c r="AK39" i="22"/>
  <c r="S40" i="22"/>
  <c r="AM40" i="22" s="1"/>
  <c r="AK40" i="22"/>
  <c r="AT49" i="14" l="1"/>
  <c r="BJ47" i="14"/>
  <c r="AE12" i="26"/>
  <c r="AE1" i="26" s="1"/>
  <c r="AF12" i="32"/>
  <c r="AF1" i="32" s="1"/>
  <c r="AT52" i="14"/>
  <c r="BJ50" i="14"/>
  <c r="AI10" i="35"/>
  <c r="AH12" i="37"/>
  <c r="AH1" i="37" s="1"/>
  <c r="BJ54" i="14"/>
  <c r="AB12" i="22"/>
  <c r="AB1" i="22" s="1"/>
  <c r="AE12" i="25"/>
  <c r="AE1" i="25" s="1"/>
  <c r="AA12" i="26"/>
  <c r="AA1" i="26" s="1"/>
  <c r="AO12" i="26"/>
  <c r="AO1" i="26" s="1"/>
  <c r="Z12" i="32"/>
  <c r="Z1" i="32" s="1"/>
  <c r="AL12" i="34"/>
  <c r="AL1" i="34" s="1"/>
  <c r="AF12" i="39"/>
  <c r="AF1" i="39" s="1"/>
  <c r="AT54" i="14"/>
  <c r="AJ12" i="24"/>
  <c r="AJ1" i="24" s="1"/>
  <c r="AK10" i="25"/>
  <c r="AB12" i="25"/>
  <c r="AB1" i="25" s="1"/>
  <c r="AN10" i="30"/>
  <c r="AH12" i="36"/>
  <c r="AH1" i="36" s="1"/>
  <c r="AE12" i="36"/>
  <c r="AE1" i="36" s="1"/>
  <c r="AI12" i="37"/>
  <c r="AI1" i="37" s="1"/>
  <c r="AF12" i="37"/>
  <c r="AF1" i="37" s="1"/>
  <c r="AE12" i="38"/>
  <c r="AE1" i="38" s="1"/>
  <c r="AH12" i="39"/>
  <c r="AH1" i="39" s="1"/>
  <c r="BJ51" i="14"/>
  <c r="AT47" i="14"/>
  <c r="BJ49" i="14"/>
  <c r="AE12" i="23"/>
  <c r="AE1" i="23" s="1"/>
  <c r="AF12" i="25"/>
  <c r="AF1" i="25" s="1"/>
  <c r="AH12" i="30"/>
  <c r="AH1" i="30" s="1"/>
  <c r="AT51" i="14"/>
  <c r="AA12" i="22"/>
  <c r="AA1" i="22" s="1"/>
  <c r="AE12" i="22"/>
  <c r="AE1" i="22" s="1"/>
  <c r="Z12" i="23"/>
  <c r="Z1" i="23" s="1"/>
  <c r="AK10" i="37"/>
  <c r="AN10" i="37"/>
  <c r="AH12" i="38"/>
  <c r="AH1" i="38" s="1"/>
  <c r="AN13" i="41"/>
  <c r="Y42" i="14" s="1"/>
  <c r="AT53" i="14"/>
  <c r="AT48" i="14"/>
  <c r="BJ53" i="14"/>
  <c r="AN94" i="34"/>
  <c r="AB12" i="39"/>
  <c r="AB1" i="39" s="1"/>
  <c r="BJ48" i="14"/>
  <c r="BJ52" i="14"/>
  <c r="AT50" i="14"/>
  <c r="AN61" i="14"/>
  <c r="AT61" i="14"/>
  <c r="BJ57" i="14"/>
  <c r="AT59" i="14"/>
  <c r="BJ55" i="14"/>
  <c r="AT58" i="14"/>
  <c r="BJ60" i="14"/>
  <c r="BJ61" i="14"/>
  <c r="AT55" i="14"/>
  <c r="AT60" i="14"/>
  <c r="BJ59" i="14"/>
  <c r="BJ58" i="14"/>
  <c r="BJ56" i="14"/>
  <c r="AT56" i="14"/>
  <c r="AT57" i="14"/>
  <c r="BE55" i="14"/>
  <c r="AO56" i="14"/>
  <c r="BE58" i="14"/>
  <c r="AO59" i="14"/>
  <c r="BE59" i="14"/>
  <c r="AO60" i="14"/>
  <c r="BE60" i="14"/>
  <c r="AO55" i="14"/>
  <c r="BE61" i="14"/>
  <c r="AO61" i="14"/>
  <c r="AO57" i="14"/>
  <c r="BE57" i="14"/>
  <c r="BE56" i="14"/>
  <c r="AO58" i="14"/>
  <c r="BD61" i="14"/>
  <c r="AM5" i="42"/>
  <c r="AM4" i="42"/>
  <c r="AK13" i="42"/>
  <c r="V41" i="14" s="1"/>
  <c r="AJ10" i="42"/>
  <c r="AJ12" i="42" s="1"/>
  <c r="AJ1" i="42" s="1"/>
  <c r="T8" i="42"/>
  <c r="AK10" i="42"/>
  <c r="S13" i="42"/>
  <c r="T1" i="42" s="1"/>
  <c r="AN10" i="42"/>
  <c r="T9" i="42"/>
  <c r="T4" i="42"/>
  <c r="AN13" i="42"/>
  <c r="Y41" i="14" s="1"/>
  <c r="AK94" i="42"/>
  <c r="AM8" i="42"/>
  <c r="AM3" i="42"/>
  <c r="T3" i="42"/>
  <c r="AM60" i="42"/>
  <c r="T2" i="42"/>
  <c r="T5" i="42"/>
  <c r="AN94" i="42"/>
  <c r="AE12" i="41"/>
  <c r="AE1" i="41" s="1"/>
  <c r="AK10" i="41"/>
  <c r="AK12" i="41" s="1"/>
  <c r="AK1" i="41" s="1"/>
  <c r="AI10" i="41"/>
  <c r="AI12" i="41" s="1"/>
  <c r="AI1" i="41" s="1"/>
  <c r="AO12" i="41"/>
  <c r="AO1" i="41" s="1"/>
  <c r="AN10" i="41"/>
  <c r="AM50" i="41"/>
  <c r="AM6" i="41" s="1"/>
  <c r="T6" i="41"/>
  <c r="AJ10" i="41"/>
  <c r="AJ12" i="41" s="1"/>
  <c r="AJ1" i="41" s="1"/>
  <c r="AL12" i="41"/>
  <c r="AL1" i="41" s="1"/>
  <c r="S13" i="41"/>
  <c r="T1" i="41" s="1"/>
  <c r="AM16" i="41"/>
  <c r="AM5" i="41" s="1"/>
  <c r="T5" i="41"/>
  <c r="AN94" i="41"/>
  <c r="AN12" i="41" s="1"/>
  <c r="AN1" i="41" s="1"/>
  <c r="AO12" i="40"/>
  <c r="AO1" i="40" s="1"/>
  <c r="AK5" i="40"/>
  <c r="AN10" i="40"/>
  <c r="AK9" i="40"/>
  <c r="AN12" i="40"/>
  <c r="AN1" i="40" s="1"/>
  <c r="AK6" i="40"/>
  <c r="AJ10" i="40"/>
  <c r="AJ12" i="40" s="1"/>
  <c r="AJ1" i="40" s="1"/>
  <c r="AK3" i="40"/>
  <c r="T8" i="40"/>
  <c r="AK4" i="40"/>
  <c r="S13" i="40"/>
  <c r="T1" i="40" s="1"/>
  <c r="AK7" i="40"/>
  <c r="AM20" i="40"/>
  <c r="AM9" i="40" s="1"/>
  <c r="T9" i="40"/>
  <c r="AM8" i="40"/>
  <c r="AM23" i="40"/>
  <c r="AM3" i="40" s="1"/>
  <c r="T3" i="40"/>
  <c r="AM41" i="40"/>
  <c r="AM7" i="40" s="1"/>
  <c r="T7" i="40"/>
  <c r="T6" i="40"/>
  <c r="AK94" i="40"/>
  <c r="AK2" i="40"/>
  <c r="T2" i="40"/>
  <c r="AK13" i="40"/>
  <c r="V43" i="14" s="1"/>
  <c r="AK8" i="40"/>
  <c r="AM2" i="40"/>
  <c r="AI10" i="40"/>
  <c r="AI12" i="40" s="1"/>
  <c r="AI1" i="40" s="1"/>
  <c r="T4" i="40"/>
  <c r="AM16" i="40"/>
  <c r="T5" i="40"/>
  <c r="AM4" i="40"/>
  <c r="AI10" i="39"/>
  <c r="AI12" i="39" s="1"/>
  <c r="AI1" i="39" s="1"/>
  <c r="AJ10" i="39"/>
  <c r="Z12" i="39"/>
  <c r="Z1" i="39" s="1"/>
  <c r="AM5" i="39"/>
  <c r="AK10" i="39"/>
  <c r="AM3" i="39"/>
  <c r="AN94" i="39"/>
  <c r="AM53" i="39"/>
  <c r="AM6" i="39" s="1"/>
  <c r="T6" i="39"/>
  <c r="T5" i="39"/>
  <c r="AK94" i="39"/>
  <c r="AO12" i="39"/>
  <c r="AO1" i="39" s="1"/>
  <c r="AM83" i="39"/>
  <c r="AM8" i="39" s="1"/>
  <c r="T8" i="39"/>
  <c r="T3" i="39"/>
  <c r="AN7" i="39"/>
  <c r="AN10" i="39" s="1"/>
  <c r="AN13" i="39"/>
  <c r="Y44" i="14" s="1"/>
  <c r="AM65" i="39"/>
  <c r="AM9" i="39" s="1"/>
  <c r="T9" i="39"/>
  <c r="AM59" i="39"/>
  <c r="AM4" i="39" s="1"/>
  <c r="T4" i="39"/>
  <c r="AJ12" i="39"/>
  <c r="AJ1" i="39" s="1"/>
  <c r="AK13" i="39"/>
  <c r="V44" i="14" s="1"/>
  <c r="S13" i="39"/>
  <c r="T1" i="39" s="1"/>
  <c r="AK8" i="38"/>
  <c r="AM2" i="38"/>
  <c r="AM4" i="38"/>
  <c r="AM3" i="38"/>
  <c r="AL12" i="38"/>
  <c r="AL1" i="38" s="1"/>
  <c r="AI10" i="38"/>
  <c r="AM9" i="38"/>
  <c r="AI12" i="38"/>
  <c r="AI1" i="38" s="1"/>
  <c r="T9" i="38"/>
  <c r="AM8" i="38"/>
  <c r="AM5" i="38"/>
  <c r="T5" i="38"/>
  <c r="AM50" i="38"/>
  <c r="AM6" i="38" s="1"/>
  <c r="T6" i="38"/>
  <c r="T4" i="38"/>
  <c r="S13" i="38"/>
  <c r="T1" i="38" s="1"/>
  <c r="AN10" i="38"/>
  <c r="AK5" i="38"/>
  <c r="AJ10" i="38"/>
  <c r="AJ12" i="38" s="1"/>
  <c r="AJ1" i="38" s="1"/>
  <c r="AN94" i="38"/>
  <c r="AK9" i="38"/>
  <c r="AK13" i="38"/>
  <c r="V45" i="14" s="1"/>
  <c r="T8" i="38"/>
  <c r="AN13" i="38"/>
  <c r="Y45" i="14" s="1"/>
  <c r="T2" i="38"/>
  <c r="AK94" i="38"/>
  <c r="AM9" i="37"/>
  <c r="AM4" i="37"/>
  <c r="AG12" i="37"/>
  <c r="AG1" i="37" s="1"/>
  <c r="AO12" i="37"/>
  <c r="AO1" i="37" s="1"/>
  <c r="AM94" i="37"/>
  <c r="AM5" i="37"/>
  <c r="AK12" i="37"/>
  <c r="AK1" i="37" s="1"/>
  <c r="AN12" i="37"/>
  <c r="AN1" i="37" s="1"/>
  <c r="T2" i="37"/>
  <c r="T9" i="37"/>
  <c r="T5" i="37"/>
  <c r="T4" i="37"/>
  <c r="AM13" i="37"/>
  <c r="X46" i="14" s="1"/>
  <c r="F46" i="14" s="1"/>
  <c r="AJ10" i="37"/>
  <c r="AJ12" i="37" s="1"/>
  <c r="AJ1" i="37" s="1"/>
  <c r="AF12" i="36"/>
  <c r="AF1" i="36" s="1"/>
  <c r="AM9" i="36"/>
  <c r="AM8" i="36"/>
  <c r="AK94" i="36"/>
  <c r="AM5" i="36"/>
  <c r="AM2" i="36"/>
  <c r="AN94" i="36"/>
  <c r="AN10" i="36"/>
  <c r="AN12" i="36" s="1"/>
  <c r="AN1" i="36" s="1"/>
  <c r="T2" i="36"/>
  <c r="AM19" i="36"/>
  <c r="AM4" i="36" s="1"/>
  <c r="T4" i="36"/>
  <c r="AO12" i="36"/>
  <c r="AO1" i="36" s="1"/>
  <c r="AL12" i="36"/>
  <c r="AL1" i="36" s="1"/>
  <c r="T5" i="36"/>
  <c r="T9" i="36"/>
  <c r="AN13" i="36"/>
  <c r="Y47" i="14" s="1"/>
  <c r="T8" i="36"/>
  <c r="AI12" i="36"/>
  <c r="AI1" i="36" s="1"/>
  <c r="AJ10" i="36"/>
  <c r="AJ12" i="36" s="1"/>
  <c r="AJ1" i="36" s="1"/>
  <c r="AM51" i="36"/>
  <c r="T3" i="36"/>
  <c r="S13" i="36"/>
  <c r="T1" i="36" s="1"/>
  <c r="AK3" i="36"/>
  <c r="AK10" i="36" s="1"/>
  <c r="AK12" i="36" s="1"/>
  <c r="AK1" i="36" s="1"/>
  <c r="AK13" i="36"/>
  <c r="V47" i="14" s="1"/>
  <c r="AM6" i="35"/>
  <c r="AM9" i="35"/>
  <c r="AL12" i="35"/>
  <c r="AL1" i="35" s="1"/>
  <c r="S13" i="35"/>
  <c r="T1" i="35" s="1"/>
  <c r="AI12" i="35"/>
  <c r="AI1" i="35" s="1"/>
  <c r="AK5" i="35"/>
  <c r="AK10" i="35" s="1"/>
  <c r="AK94" i="35"/>
  <c r="AK13" i="35"/>
  <c r="V48" i="14" s="1"/>
  <c r="AM45" i="35"/>
  <c r="AM3" i="35" s="1"/>
  <c r="T3" i="35"/>
  <c r="T9" i="35"/>
  <c r="AN5" i="35"/>
  <c r="AN10" i="35" s="1"/>
  <c r="AN94" i="35"/>
  <c r="AN13" i="35"/>
  <c r="Y48" i="14" s="1"/>
  <c r="AJ10" i="35"/>
  <c r="AJ12" i="35" s="1"/>
  <c r="AJ1" i="35" s="1"/>
  <c r="AM48" i="35"/>
  <c r="AM4" i="35" s="1"/>
  <c r="T4" i="35"/>
  <c r="AH12" i="34"/>
  <c r="AH1" i="34" s="1"/>
  <c r="AI10" i="34"/>
  <c r="AI12" i="34" s="1"/>
  <c r="AI1" i="34" s="1"/>
  <c r="AM9" i="34"/>
  <c r="AN10" i="34"/>
  <c r="AK10" i="34"/>
  <c r="AJ10" i="34"/>
  <c r="AJ12" i="34" s="1"/>
  <c r="AJ1" i="34" s="1"/>
  <c r="AM19" i="34"/>
  <c r="S13" i="34"/>
  <c r="T1" i="34" s="1"/>
  <c r="T4" i="34"/>
  <c r="AM38" i="34"/>
  <c r="AM8" i="34" s="1"/>
  <c r="T8" i="34"/>
  <c r="AM33" i="34"/>
  <c r="AM6" i="34" s="1"/>
  <c r="T6" i="34"/>
  <c r="AK13" i="34"/>
  <c r="V49" i="14" s="1"/>
  <c r="T5" i="34"/>
  <c r="AM5" i="34"/>
  <c r="T2" i="34"/>
  <c r="AM45" i="34"/>
  <c r="AM3" i="34" s="1"/>
  <c r="T3" i="34"/>
  <c r="AK94" i="34"/>
  <c r="AK12" i="34" s="1"/>
  <c r="AK1" i="34" s="1"/>
  <c r="AN13" i="34"/>
  <c r="Y49" i="14" s="1"/>
  <c r="AI12" i="33"/>
  <c r="AI1" i="33" s="1"/>
  <c r="AM4" i="33"/>
  <c r="AM7" i="33"/>
  <c r="T3" i="33"/>
  <c r="T4" i="33"/>
  <c r="T7" i="33"/>
  <c r="AM8" i="33"/>
  <c r="S13" i="33"/>
  <c r="T1" i="33" s="1"/>
  <c r="T8" i="33"/>
  <c r="AM3" i="33"/>
  <c r="AM5" i="33"/>
  <c r="AJ10" i="33"/>
  <c r="T5" i="33"/>
  <c r="AJ12" i="33"/>
  <c r="AJ1" i="33" s="1"/>
  <c r="AN13" i="33"/>
  <c r="Y50" i="14" s="1"/>
  <c r="AN94" i="33"/>
  <c r="AN12" i="33" s="1"/>
  <c r="AN1" i="33" s="1"/>
  <c r="AK13" i="33"/>
  <c r="V50" i="14" s="1"/>
  <c r="AK10" i="33"/>
  <c r="AO12" i="33"/>
  <c r="AO1" i="33" s="1"/>
  <c r="AN10" i="33"/>
  <c r="AK94" i="33"/>
  <c r="AM53" i="33"/>
  <c r="AM6" i="33" s="1"/>
  <c r="T6" i="33"/>
  <c r="AI12" i="32"/>
  <c r="AI1" i="32" s="1"/>
  <c r="AH12" i="32"/>
  <c r="AH1" i="32" s="1"/>
  <c r="AM9" i="32"/>
  <c r="T2" i="32"/>
  <c r="AM2" i="32"/>
  <c r="AN94" i="32"/>
  <c r="T4" i="32"/>
  <c r="AM5" i="32"/>
  <c r="AM4" i="32"/>
  <c r="AM8" i="32"/>
  <c r="AK3" i="32"/>
  <c r="AK10" i="32" s="1"/>
  <c r="AK13" i="32"/>
  <c r="V51" i="14" s="1"/>
  <c r="F51" i="14" s="1"/>
  <c r="AN10" i="32"/>
  <c r="T5" i="32"/>
  <c r="T8" i="32"/>
  <c r="AN13" i="32"/>
  <c r="Y51" i="14" s="1"/>
  <c r="AL12" i="32"/>
  <c r="AL1" i="32" s="1"/>
  <c r="S13" i="32"/>
  <c r="T1" i="32" s="1"/>
  <c r="T9" i="32"/>
  <c r="AM13" i="32"/>
  <c r="X51" i="14" s="1"/>
  <c r="AM94" i="32"/>
  <c r="AK94" i="32"/>
  <c r="AE12" i="31"/>
  <c r="AE1" i="31" s="1"/>
  <c r="AD12" i="31"/>
  <c r="AD1" i="31" s="1"/>
  <c r="AG12" i="31"/>
  <c r="AG1" i="31" s="1"/>
  <c r="AM4" i="31"/>
  <c r="AM8" i="31"/>
  <c r="T6" i="31"/>
  <c r="AM41" i="31"/>
  <c r="AM7" i="31" s="1"/>
  <c r="T7" i="31"/>
  <c r="AO12" i="31"/>
  <c r="AO1" i="31" s="1"/>
  <c r="AJ12" i="31"/>
  <c r="AJ1" i="31" s="1"/>
  <c r="AN10" i="31"/>
  <c r="AN13" i="31"/>
  <c r="Y52" i="14" s="1"/>
  <c r="AI10" i="31"/>
  <c r="AI12" i="31" s="1"/>
  <c r="AI1" i="31" s="1"/>
  <c r="AN94" i="31"/>
  <c r="S13" i="31"/>
  <c r="T1" i="31" s="1"/>
  <c r="AL12" i="31"/>
  <c r="AL1" i="31" s="1"/>
  <c r="AK5" i="31"/>
  <c r="AK10" i="31" s="1"/>
  <c r="AK12" i="31" s="1"/>
  <c r="AK1" i="31" s="1"/>
  <c r="AK13" i="31"/>
  <c r="V52" i="14" s="1"/>
  <c r="T5" i="31"/>
  <c r="AM5" i="31"/>
  <c r="AK10" i="30"/>
  <c r="AK12" i="30" s="1"/>
  <c r="AK1" i="30" s="1"/>
  <c r="AM8" i="30"/>
  <c r="AF12" i="30"/>
  <c r="AF1" i="30" s="1"/>
  <c r="AM5" i="30"/>
  <c r="AL10" i="30"/>
  <c r="AL12" i="30" s="1"/>
  <c r="AL1" i="30" s="1"/>
  <c r="T7" i="30"/>
  <c r="T5" i="30"/>
  <c r="S13" i="30"/>
  <c r="T1" i="30" s="1"/>
  <c r="AM13" i="30"/>
  <c r="X53" i="14" s="1"/>
  <c r="F53" i="14" s="1"/>
  <c r="AJ10" i="30"/>
  <c r="AJ12" i="30" s="1"/>
  <c r="AJ1" i="30" s="1"/>
  <c r="AI10" i="30"/>
  <c r="AI12" i="30" s="1"/>
  <c r="AI1" i="30" s="1"/>
  <c r="AM94" i="30"/>
  <c r="AN94" i="30"/>
  <c r="AF12" i="29"/>
  <c r="AF1" i="29" s="1"/>
  <c r="AG12" i="29"/>
  <c r="AG1" i="29" s="1"/>
  <c r="AM3" i="29"/>
  <c r="AK4" i="29"/>
  <c r="AK10" i="29" s="1"/>
  <c r="AL12" i="29"/>
  <c r="AL1" i="29" s="1"/>
  <c r="AM7" i="29"/>
  <c r="AM9" i="29"/>
  <c r="AM5" i="29"/>
  <c r="T9" i="29"/>
  <c r="T5" i="29"/>
  <c r="AJ10" i="29"/>
  <c r="AJ12" i="29" s="1"/>
  <c r="AJ1" i="29" s="1"/>
  <c r="AN10" i="29"/>
  <c r="AM6" i="29"/>
  <c r="AM58" i="29"/>
  <c r="AM2" i="29" s="1"/>
  <c r="T2" i="29"/>
  <c r="AI12" i="29"/>
  <c r="AI1" i="29" s="1"/>
  <c r="AN94" i="29"/>
  <c r="AM59" i="29"/>
  <c r="AM4" i="29" s="1"/>
  <c r="T4" i="29"/>
  <c r="AK94" i="29"/>
  <c r="AK13" i="29"/>
  <c r="V54" i="14" s="1"/>
  <c r="T7" i="29"/>
  <c r="AN13" i="29"/>
  <c r="Y54" i="14" s="1"/>
  <c r="S13" i="29"/>
  <c r="T1" i="29" s="1"/>
  <c r="AM76" i="29"/>
  <c r="AM8" i="29" s="1"/>
  <c r="T8" i="29"/>
  <c r="AM2" i="28"/>
  <c r="AM4" i="28"/>
  <c r="AN10" i="28"/>
  <c r="AO12" i="28"/>
  <c r="AO1" i="28" s="1"/>
  <c r="T2" i="28"/>
  <c r="T8" i="28"/>
  <c r="AM8" i="28"/>
  <c r="S13" i="28"/>
  <c r="T1" i="28" s="1"/>
  <c r="AM33" i="28"/>
  <c r="AM6" i="28" s="1"/>
  <c r="T6" i="28"/>
  <c r="AJ10" i="28"/>
  <c r="AJ12" i="28" s="1"/>
  <c r="AJ1" i="28" s="1"/>
  <c r="AN13" i="28"/>
  <c r="Y55" i="14" s="1"/>
  <c r="AN94" i="28"/>
  <c r="AN12" i="28" s="1"/>
  <c r="AN1" i="28" s="1"/>
  <c r="AM31" i="28"/>
  <c r="AM5" i="28" s="1"/>
  <c r="T5" i="28"/>
  <c r="T3" i="28"/>
  <c r="AM41" i="28"/>
  <c r="AM7" i="28" s="1"/>
  <c r="T7" i="28"/>
  <c r="AK8" i="28"/>
  <c r="AK10" i="28" s="1"/>
  <c r="AK94" i="28"/>
  <c r="AK13" i="28"/>
  <c r="V55" i="14" s="1"/>
  <c r="AM3" i="28"/>
  <c r="T9" i="28"/>
  <c r="AM9" i="28"/>
  <c r="AI10" i="27"/>
  <c r="AI12" i="27" s="1"/>
  <c r="AI1" i="27" s="1"/>
  <c r="T7" i="27"/>
  <c r="AN10" i="27"/>
  <c r="AJ10" i="27"/>
  <c r="S13" i="27"/>
  <c r="T1" i="27" s="1"/>
  <c r="AJ12" i="27"/>
  <c r="AJ1" i="27" s="1"/>
  <c r="AM20" i="27"/>
  <c r="AM9" i="27" s="1"/>
  <c r="T9" i="27"/>
  <c r="AN13" i="27"/>
  <c r="Y56" i="14" s="1"/>
  <c r="AN94" i="27"/>
  <c r="AN12" i="27" s="1"/>
  <c r="AN1" i="27" s="1"/>
  <c r="AM15" i="27"/>
  <c r="AM2" i="27" s="1"/>
  <c r="T2" i="27"/>
  <c r="AK13" i="27"/>
  <c r="V56" i="14" s="1"/>
  <c r="AK94" i="27"/>
  <c r="AM16" i="27"/>
  <c r="AM5" i="27" s="1"/>
  <c r="T5" i="27"/>
  <c r="AM17" i="27"/>
  <c r="AM4" i="27" s="1"/>
  <c r="T4" i="27"/>
  <c r="AK10" i="27"/>
  <c r="AM4" i="26"/>
  <c r="T4" i="26"/>
  <c r="AM2" i="26"/>
  <c r="AJ10" i="26"/>
  <c r="AJ12" i="26" s="1"/>
  <c r="AJ1" i="26" s="1"/>
  <c r="AN10" i="26"/>
  <c r="AM5" i="26"/>
  <c r="AL12" i="26"/>
  <c r="AL1" i="26" s="1"/>
  <c r="AN13" i="26"/>
  <c r="Y57" i="14" s="1"/>
  <c r="AM20" i="26"/>
  <c r="T9" i="26"/>
  <c r="AK4" i="26"/>
  <c r="AK10" i="26" s="1"/>
  <c r="AK13" i="26"/>
  <c r="V57" i="14" s="1"/>
  <c r="T7" i="26"/>
  <c r="AM7" i="26"/>
  <c r="AN94" i="26"/>
  <c r="S13" i="26"/>
  <c r="T1" i="26" s="1"/>
  <c r="AK94" i="26"/>
  <c r="T8" i="26"/>
  <c r="AM23" i="26"/>
  <c r="AM3" i="26" s="1"/>
  <c r="T3" i="26"/>
  <c r="AM50" i="26"/>
  <c r="AM6" i="26" s="1"/>
  <c r="T6" i="26"/>
  <c r="T2" i="26"/>
  <c r="AM8" i="26"/>
  <c r="AM9" i="25"/>
  <c r="AN10" i="25"/>
  <c r="AN12" i="25" s="1"/>
  <c r="AN1" i="25" s="1"/>
  <c r="AL10" i="25"/>
  <c r="AL12" i="25" s="1"/>
  <c r="AL1" i="25" s="1"/>
  <c r="T9" i="25"/>
  <c r="AI10" i="25"/>
  <c r="AJ10" i="25"/>
  <c r="AJ12" i="25" s="1"/>
  <c r="AJ1" i="25" s="1"/>
  <c r="AM50" i="25"/>
  <c r="AM13" i="25" s="1"/>
  <c r="X58" i="14" s="1"/>
  <c r="F58" i="14" s="1"/>
  <c r="T6" i="25"/>
  <c r="AI12" i="25"/>
  <c r="AI1" i="25" s="1"/>
  <c r="AK94" i="25"/>
  <c r="AK12" i="25" s="1"/>
  <c r="AK1" i="25" s="1"/>
  <c r="AK6" i="24"/>
  <c r="T6" i="24"/>
  <c r="S13" i="24"/>
  <c r="T1" i="24" s="1"/>
  <c r="T4" i="24"/>
  <c r="AK94" i="24"/>
  <c r="AM41" i="24"/>
  <c r="AM7" i="24" s="1"/>
  <c r="T7" i="24"/>
  <c r="AM34" i="24"/>
  <c r="AM5" i="24" s="1"/>
  <c r="AM10" i="24" s="1"/>
  <c r="T5" i="24"/>
  <c r="AK5" i="24"/>
  <c r="AK10" i="24" s="1"/>
  <c r="AN94" i="23"/>
  <c r="AM13" i="23"/>
  <c r="X60" i="14" s="1"/>
  <c r="AD12" i="23"/>
  <c r="AD1" i="23" s="1"/>
  <c r="AM4" i="23"/>
  <c r="AN10" i="23"/>
  <c r="AM5" i="23"/>
  <c r="AM10" i="23" s="1"/>
  <c r="AK5" i="23"/>
  <c r="AK10" i="23" s="1"/>
  <c r="AL12" i="23"/>
  <c r="AL1" i="23" s="1"/>
  <c r="AK94" i="23"/>
  <c r="S13" i="23"/>
  <c r="T1" i="23" s="1"/>
  <c r="T5" i="23"/>
  <c r="AN13" i="23"/>
  <c r="Y60" i="14" s="1"/>
  <c r="AM94" i="23"/>
  <c r="AK13" i="23"/>
  <c r="V60" i="14" s="1"/>
  <c r="AJ12" i="23"/>
  <c r="AJ1" i="23" s="1"/>
  <c r="AD12" i="22"/>
  <c r="AD1" i="22" s="1"/>
  <c r="AH12" i="22"/>
  <c r="AH1" i="22" s="1"/>
  <c r="AO12" i="22"/>
  <c r="AO1" i="22" s="1"/>
  <c r="AK9" i="22"/>
  <c r="AI10" i="22"/>
  <c r="AI12" i="22" s="1"/>
  <c r="AI1" i="22" s="1"/>
  <c r="AK8" i="22"/>
  <c r="AK5" i="22"/>
  <c r="AL12" i="22"/>
  <c r="AL1" i="22" s="1"/>
  <c r="AM4" i="22"/>
  <c r="AJ10" i="22"/>
  <c r="AJ12" i="22" s="1"/>
  <c r="AJ1" i="22" s="1"/>
  <c r="AK3" i="22"/>
  <c r="AM9" i="22"/>
  <c r="AK94" i="22"/>
  <c r="AM2" i="22"/>
  <c r="AM33" i="22"/>
  <c r="AM6" i="22" s="1"/>
  <c r="T6" i="22"/>
  <c r="S13" i="22"/>
  <c r="T1" i="22" s="1"/>
  <c r="AM5" i="22"/>
  <c r="T9" i="22"/>
  <c r="AN13" i="22"/>
  <c r="Y61" i="14" s="1"/>
  <c r="AK13" i="22"/>
  <c r="V61" i="14" s="1"/>
  <c r="T5" i="22"/>
  <c r="AN10" i="22"/>
  <c r="AM38" i="22"/>
  <c r="AM8" i="22" s="1"/>
  <c r="T8" i="22"/>
  <c r="AM45" i="22"/>
  <c r="AM3" i="22" s="1"/>
  <c r="T3" i="22"/>
  <c r="T2" i="22"/>
  <c r="T4" i="22"/>
  <c r="AN94" i="22"/>
  <c r="AK7" i="22"/>
  <c r="AM41" i="22"/>
  <c r="AM7" i="22" s="1"/>
  <c r="T7" i="22"/>
  <c r="AM10" i="30" l="1"/>
  <c r="AK12" i="39"/>
  <c r="AK1" i="39" s="1"/>
  <c r="AN12" i="26"/>
  <c r="AN1" i="26" s="1"/>
  <c r="AK12" i="42"/>
  <c r="AK1" i="42" s="1"/>
  <c r="BF41" i="14"/>
  <c r="AP45" i="14"/>
  <c r="AP48" i="14"/>
  <c r="AP42" i="14"/>
  <c r="BF43" i="14"/>
  <c r="AP44" i="14"/>
  <c r="BF48" i="14"/>
  <c r="BF49" i="14"/>
  <c r="AP52" i="14"/>
  <c r="AP43" i="14"/>
  <c r="AP53" i="14"/>
  <c r="AP46" i="14"/>
  <c r="BF45" i="14"/>
  <c r="BF51" i="14"/>
  <c r="BF42" i="14"/>
  <c r="BF52" i="14"/>
  <c r="AP51" i="14"/>
  <c r="BF54" i="14"/>
  <c r="BF47" i="14"/>
  <c r="AP41" i="14"/>
  <c r="AP50" i="14"/>
  <c r="AP49" i="14"/>
  <c r="BF53" i="14"/>
  <c r="BF46" i="14"/>
  <c r="AP54" i="14"/>
  <c r="AP47" i="14"/>
  <c r="BF44" i="14"/>
  <c r="BF50" i="14"/>
  <c r="AN12" i="23"/>
  <c r="AN1" i="23" s="1"/>
  <c r="AS41" i="14"/>
  <c r="BI41" i="14"/>
  <c r="AS42" i="14"/>
  <c r="AS43" i="14"/>
  <c r="BI47" i="14"/>
  <c r="BI48" i="14"/>
  <c r="AS48" i="14"/>
  <c r="AS54" i="14"/>
  <c r="AS47" i="14"/>
  <c r="BI51" i="14"/>
  <c r="BI43" i="14"/>
  <c r="AS52" i="14"/>
  <c r="AS44" i="14"/>
  <c r="BI44" i="14"/>
  <c r="BI50" i="14"/>
  <c r="BI53" i="14"/>
  <c r="AS53" i="14"/>
  <c r="AS46" i="14"/>
  <c r="BI42" i="14"/>
  <c r="AS49" i="14"/>
  <c r="BI46" i="14"/>
  <c r="AS45" i="14"/>
  <c r="BI54" i="14"/>
  <c r="BI52" i="14"/>
  <c r="AS51" i="14"/>
  <c r="AS50" i="14"/>
  <c r="BI45" i="14"/>
  <c r="BI49" i="14"/>
  <c r="F60" i="14"/>
  <c r="AN12" i="30"/>
  <c r="AN1" i="30" s="1"/>
  <c r="AN12" i="34"/>
  <c r="AN1" i="34" s="1"/>
  <c r="BF56" i="14"/>
  <c r="BF57" i="14"/>
  <c r="AP60" i="14"/>
  <c r="AP57" i="14"/>
  <c r="BF61" i="14"/>
  <c r="AP61" i="14"/>
  <c r="AP59" i="14"/>
  <c r="AP58" i="14"/>
  <c r="BF55" i="14"/>
  <c r="BF59" i="14"/>
  <c r="BF60" i="14"/>
  <c r="AP55" i="14"/>
  <c r="AP56" i="14"/>
  <c r="BF58" i="14"/>
  <c r="BI61" i="14"/>
  <c r="AS57" i="14"/>
  <c r="AS60" i="14"/>
  <c r="BI56" i="14"/>
  <c r="BI55" i="14"/>
  <c r="BI58" i="14"/>
  <c r="BI59" i="14"/>
  <c r="AS59" i="14"/>
  <c r="AS56" i="14"/>
  <c r="AS58" i="14"/>
  <c r="BI60" i="14"/>
  <c r="AS55" i="14"/>
  <c r="AS61" i="14"/>
  <c r="BI57" i="14"/>
  <c r="AN12" i="42"/>
  <c r="AN1" i="42" s="1"/>
  <c r="AM2" i="42"/>
  <c r="AM10" i="42" s="1"/>
  <c r="AM13" i="42"/>
  <c r="X41" i="14" s="1"/>
  <c r="AM94" i="42"/>
  <c r="AM10" i="41"/>
  <c r="AM94" i="41"/>
  <c r="AM13" i="41"/>
  <c r="X42" i="14" s="1"/>
  <c r="F42" i="14" s="1"/>
  <c r="AM13" i="40"/>
  <c r="X43" i="14" s="1"/>
  <c r="F43" i="14" s="1"/>
  <c r="AM5" i="40"/>
  <c r="AM10" i="40" s="1"/>
  <c r="AM94" i="40"/>
  <c r="AK10" i="40"/>
  <c r="AK12" i="40" s="1"/>
  <c r="AK1" i="40" s="1"/>
  <c r="AN12" i="39"/>
  <c r="AN1" i="39" s="1"/>
  <c r="AM10" i="39"/>
  <c r="AM13" i="39"/>
  <c r="X44" i="14" s="1"/>
  <c r="F44" i="14" s="1"/>
  <c r="AM94" i="39"/>
  <c r="AN12" i="38"/>
  <c r="AN1" i="38" s="1"/>
  <c r="AM10" i="38"/>
  <c r="AK10" i="38"/>
  <c r="AM13" i="38"/>
  <c r="X45" i="14" s="1"/>
  <c r="F45" i="14" s="1"/>
  <c r="AM94" i="38"/>
  <c r="AK12" i="38"/>
  <c r="AK1" i="38" s="1"/>
  <c r="AM10" i="37"/>
  <c r="AM12" i="37" s="1"/>
  <c r="AM1" i="37" s="1"/>
  <c r="AM3" i="36"/>
  <c r="AM10" i="36" s="1"/>
  <c r="AM94" i="36"/>
  <c r="AM13" i="36"/>
  <c r="X47" i="14" s="1"/>
  <c r="F47" i="14" s="1"/>
  <c r="AM10" i="35"/>
  <c r="AM94" i="35"/>
  <c r="AM13" i="35"/>
  <c r="X48" i="14" s="1"/>
  <c r="F48" i="14" s="1"/>
  <c r="AK12" i="35"/>
  <c r="AK1" i="35" s="1"/>
  <c r="AN12" i="35"/>
  <c r="AN1" i="35" s="1"/>
  <c r="AM4" i="34"/>
  <c r="AM10" i="34" s="1"/>
  <c r="AM94" i="34"/>
  <c r="AM13" i="34"/>
  <c r="X49" i="14" s="1"/>
  <c r="F49" i="14" s="1"/>
  <c r="AK12" i="33"/>
  <c r="AK1" i="33" s="1"/>
  <c r="AM10" i="33"/>
  <c r="AM94" i="33"/>
  <c r="AM13" i="33"/>
  <c r="X50" i="14" s="1"/>
  <c r="F50" i="14" s="1"/>
  <c r="AN12" i="32"/>
  <c r="AN1" i="32" s="1"/>
  <c r="AM10" i="32"/>
  <c r="AM12" i="32" s="1"/>
  <c r="AM1" i="32" s="1"/>
  <c r="AK12" i="32"/>
  <c r="AK1" i="32" s="1"/>
  <c r="AM94" i="31"/>
  <c r="AM10" i="31"/>
  <c r="AM13" i="31"/>
  <c r="X52" i="14" s="1"/>
  <c r="F52" i="14" s="1"/>
  <c r="AN12" i="31"/>
  <c r="AN1" i="31" s="1"/>
  <c r="AM12" i="30"/>
  <c r="AM1" i="30" s="1"/>
  <c r="AN12" i="29"/>
  <c r="AN1" i="29" s="1"/>
  <c r="AK12" i="29"/>
  <c r="AK1" i="29" s="1"/>
  <c r="AM94" i="29"/>
  <c r="AM10" i="29"/>
  <c r="AM13" i="29"/>
  <c r="X54" i="14" s="1"/>
  <c r="F54" i="14" s="1"/>
  <c r="AM10" i="28"/>
  <c r="AK12" i="28"/>
  <c r="AK1" i="28" s="1"/>
  <c r="AM94" i="28"/>
  <c r="AM13" i="28"/>
  <c r="X55" i="14" s="1"/>
  <c r="AM10" i="27"/>
  <c r="AM94" i="27"/>
  <c r="AK12" i="27"/>
  <c r="AK1" i="27" s="1"/>
  <c r="AM13" i="27"/>
  <c r="X56" i="14" s="1"/>
  <c r="F56" i="14" s="1"/>
  <c r="AK12" i="26"/>
  <c r="AK1" i="26" s="1"/>
  <c r="AM13" i="26"/>
  <c r="X57" i="14" s="1"/>
  <c r="F57" i="14" s="1"/>
  <c r="AM9" i="26"/>
  <c r="AM10" i="26" s="1"/>
  <c r="AM94" i="26"/>
  <c r="AM6" i="25"/>
  <c r="AM10" i="25" s="1"/>
  <c r="AM94" i="25"/>
  <c r="AM94" i="24"/>
  <c r="AM12" i="24" s="1"/>
  <c r="AM1" i="24" s="1"/>
  <c r="AM13" i="24"/>
  <c r="X59" i="14" s="1"/>
  <c r="F59" i="14" s="1"/>
  <c r="AK12" i="24"/>
  <c r="AK1" i="24" s="1"/>
  <c r="AK12" i="23"/>
  <c r="AK1" i="23" s="1"/>
  <c r="AM12" i="23"/>
  <c r="AM1" i="23" s="1"/>
  <c r="AK10" i="22"/>
  <c r="AK12" i="22" s="1"/>
  <c r="AK1" i="22" s="1"/>
  <c r="AN12" i="22"/>
  <c r="AN1" i="22" s="1"/>
  <c r="AM10" i="22"/>
  <c r="AM13" i="22"/>
  <c r="X61" i="14" s="1"/>
  <c r="F61" i="14" s="1"/>
  <c r="AM94" i="22"/>
  <c r="AM12" i="22" s="1"/>
  <c r="AM1" i="22" s="1"/>
  <c r="F41" i="14" l="1"/>
  <c r="AM12" i="38"/>
  <c r="AM1" i="38" s="1"/>
  <c r="AM12" i="35"/>
  <c r="AM1" i="35" s="1"/>
  <c r="AR41" i="14"/>
  <c r="BH44" i="14"/>
  <c r="BH41" i="14"/>
  <c r="AR43" i="14"/>
  <c r="AR51" i="14"/>
  <c r="BH51" i="14"/>
  <c r="BH49" i="14"/>
  <c r="AR42" i="14"/>
  <c r="AR54" i="14"/>
  <c r="AR47" i="14"/>
  <c r="BH43" i="14"/>
  <c r="BH54" i="14"/>
  <c r="AR50" i="14"/>
  <c r="BH47" i="14"/>
  <c r="BH53" i="14"/>
  <c r="BH48" i="14"/>
  <c r="AR49" i="14"/>
  <c r="BH52" i="14"/>
  <c r="AR44" i="14"/>
  <c r="BH45" i="14"/>
  <c r="AR52" i="14"/>
  <c r="BH42" i="14"/>
  <c r="BH46" i="14"/>
  <c r="AR46" i="14"/>
  <c r="BH50" i="14"/>
  <c r="AR48" i="14"/>
  <c r="AR45" i="14"/>
  <c r="AR53" i="14"/>
  <c r="F55" i="14"/>
  <c r="BH56" i="14"/>
  <c r="BH57" i="14"/>
  <c r="AR56" i="14"/>
  <c r="BH55" i="14"/>
  <c r="AR60" i="14"/>
  <c r="AR58" i="14"/>
  <c r="AR59" i="14"/>
  <c r="BH60" i="14"/>
  <c r="AR55" i="14"/>
  <c r="AR61" i="14"/>
  <c r="AR57" i="14"/>
  <c r="BH61" i="14"/>
  <c r="BH58" i="14"/>
  <c r="BH59" i="14"/>
  <c r="AM12" i="42"/>
  <c r="AM1" i="42" s="1"/>
  <c r="AM12" i="41"/>
  <c r="AM1" i="41" s="1"/>
  <c r="AM12" i="40"/>
  <c r="AM1" i="40" s="1"/>
  <c r="AM12" i="39"/>
  <c r="AM1" i="39" s="1"/>
  <c r="AM12" i="36"/>
  <c r="AM1" i="36" s="1"/>
  <c r="AM12" i="34"/>
  <c r="AM1" i="34" s="1"/>
  <c r="AM12" i="33"/>
  <c r="AM1" i="33" s="1"/>
  <c r="AM12" i="31"/>
  <c r="AM1" i="31" s="1"/>
  <c r="AM12" i="29"/>
  <c r="AM1" i="29" s="1"/>
  <c r="AM12" i="28"/>
  <c r="AM1" i="28" s="1"/>
  <c r="AM12" i="27"/>
  <c r="AM1" i="27" s="1"/>
  <c r="AM12" i="26"/>
  <c r="AM1" i="26" s="1"/>
  <c r="AM12" i="25"/>
  <c r="AM1" i="25" s="1"/>
  <c r="Z40" i="14" l="1"/>
  <c r="V2" i="15"/>
  <c r="V3" i="15"/>
  <c r="V4" i="15"/>
  <c r="V5" i="15"/>
  <c r="V6" i="15"/>
  <c r="V7" i="15"/>
  <c r="V8" i="15"/>
  <c r="V9" i="15"/>
  <c r="AO14" i="15"/>
  <c r="AO15" i="15"/>
  <c r="AO2" i="15" s="1"/>
  <c r="AO16" i="15"/>
  <c r="AO17" i="15"/>
  <c r="AO18" i="15"/>
  <c r="AO19" i="15"/>
  <c r="AO20" i="15"/>
  <c r="AO21" i="15"/>
  <c r="AO22" i="15"/>
  <c r="AO23" i="15"/>
  <c r="AO3" i="15" s="1"/>
  <c r="AO24" i="15"/>
  <c r="AO25" i="15"/>
  <c r="AO26" i="15"/>
  <c r="AO27" i="15"/>
  <c r="AO28" i="15"/>
  <c r="AO29" i="15"/>
  <c r="AO30" i="15"/>
  <c r="AO31" i="15"/>
  <c r="AO32" i="15"/>
  <c r="AO33" i="15"/>
  <c r="AO6" i="15" s="1"/>
  <c r="AO34" i="15"/>
  <c r="AO35" i="15"/>
  <c r="AO36" i="15"/>
  <c r="AO37" i="15"/>
  <c r="AO38" i="15"/>
  <c r="AO39" i="15"/>
  <c r="AO40" i="15"/>
  <c r="AO41" i="15"/>
  <c r="AO7" i="15" s="1"/>
  <c r="AO42" i="15"/>
  <c r="AO43" i="15"/>
  <c r="AO44" i="15"/>
  <c r="AO45" i="15"/>
  <c r="AO46" i="15"/>
  <c r="AO47" i="15"/>
  <c r="AO48" i="15"/>
  <c r="AO49" i="15"/>
  <c r="AO50" i="15"/>
  <c r="AO51" i="15"/>
  <c r="AO52" i="15"/>
  <c r="AO53" i="15"/>
  <c r="AO54" i="15"/>
  <c r="AO55" i="15"/>
  <c r="AO56" i="15"/>
  <c r="AO57" i="15"/>
  <c r="AO58" i="15"/>
  <c r="AO59" i="15"/>
  <c r="AO60" i="15"/>
  <c r="AO61" i="15"/>
  <c r="AO62" i="15"/>
  <c r="AO63" i="15"/>
  <c r="AO64" i="15"/>
  <c r="AO65" i="15"/>
  <c r="AO66" i="15"/>
  <c r="AO67" i="15"/>
  <c r="AO68" i="15"/>
  <c r="AO69" i="15"/>
  <c r="AO70" i="15"/>
  <c r="AO71" i="15"/>
  <c r="AO72" i="15"/>
  <c r="AO73" i="15"/>
  <c r="AO74" i="15"/>
  <c r="AO75" i="15"/>
  <c r="AO76" i="15"/>
  <c r="AO77" i="15"/>
  <c r="AO78" i="15"/>
  <c r="AO79" i="15"/>
  <c r="AO80" i="15"/>
  <c r="AO81" i="15"/>
  <c r="AO82" i="15"/>
  <c r="AO83" i="15"/>
  <c r="AO84" i="15"/>
  <c r="AO85" i="15"/>
  <c r="AO86" i="15"/>
  <c r="AO87" i="15"/>
  <c r="AO88" i="15"/>
  <c r="AO89" i="15"/>
  <c r="AO90" i="15"/>
  <c r="AO91" i="15"/>
  <c r="AO92" i="15"/>
  <c r="U15" i="15"/>
  <c r="U16" i="15"/>
  <c r="U17" i="15"/>
  <c r="U18" i="15"/>
  <c r="U19" i="15"/>
  <c r="U20" i="15"/>
  <c r="U21" i="15"/>
  <c r="U22" i="15"/>
  <c r="U23" i="15"/>
  <c r="U24" i="15"/>
  <c r="U25" i="15"/>
  <c r="U26" i="15"/>
  <c r="U27" i="15"/>
  <c r="U28" i="15"/>
  <c r="U29" i="15"/>
  <c r="U30" i="15"/>
  <c r="U31" i="15"/>
  <c r="U32" i="15"/>
  <c r="U33" i="15"/>
  <c r="U34" i="15"/>
  <c r="U35" i="15"/>
  <c r="U36" i="15"/>
  <c r="U37" i="15"/>
  <c r="U38" i="15"/>
  <c r="U39" i="15"/>
  <c r="U40" i="15"/>
  <c r="U41" i="15"/>
  <c r="U42" i="15"/>
  <c r="U43" i="15"/>
  <c r="U44" i="15"/>
  <c r="U45" i="15"/>
  <c r="U46" i="15"/>
  <c r="U47" i="15"/>
  <c r="U48" i="15"/>
  <c r="U49" i="15"/>
  <c r="U50" i="15"/>
  <c r="U51" i="15"/>
  <c r="U52" i="15"/>
  <c r="U53" i="15"/>
  <c r="U54" i="15"/>
  <c r="U55" i="15"/>
  <c r="U56" i="15"/>
  <c r="U57" i="15"/>
  <c r="U58" i="15"/>
  <c r="U59" i="15"/>
  <c r="U60" i="15"/>
  <c r="U61" i="15"/>
  <c r="U62" i="15"/>
  <c r="U63" i="15"/>
  <c r="U64" i="15"/>
  <c r="U65" i="15"/>
  <c r="U66" i="15"/>
  <c r="U67" i="15"/>
  <c r="U68" i="15"/>
  <c r="U69" i="15"/>
  <c r="U70" i="15"/>
  <c r="U71" i="15"/>
  <c r="U72" i="15"/>
  <c r="U73" i="15"/>
  <c r="U74" i="15"/>
  <c r="U75" i="15"/>
  <c r="U76" i="15"/>
  <c r="U77" i="15"/>
  <c r="U78" i="15"/>
  <c r="U79" i="15"/>
  <c r="U80" i="15"/>
  <c r="U81" i="15"/>
  <c r="U82" i="15"/>
  <c r="U83" i="15"/>
  <c r="U84" i="15"/>
  <c r="U85" i="15"/>
  <c r="U86" i="15"/>
  <c r="U87" i="15"/>
  <c r="U88" i="15"/>
  <c r="U89" i="15"/>
  <c r="U90" i="15"/>
  <c r="U91" i="15"/>
  <c r="U92" i="15"/>
  <c r="U14" i="15"/>
  <c r="U9" i="15"/>
  <c r="U8" i="15"/>
  <c r="U7" i="15"/>
  <c r="U6" i="15"/>
  <c r="U5" i="15"/>
  <c r="U4" i="15"/>
  <c r="U3" i="15"/>
  <c r="U2" i="15"/>
  <c r="AO4" i="15" l="1"/>
  <c r="AO13" i="15"/>
  <c r="Z62" i="14" s="1"/>
  <c r="AO9" i="15"/>
  <c r="AO8" i="15"/>
  <c r="AO10" i="15"/>
  <c r="AO5" i="15"/>
  <c r="AO94" i="15"/>
  <c r="U13" i="15"/>
  <c r="V1" i="15" s="1"/>
  <c r="P15" i="15"/>
  <c r="P16" i="15"/>
  <c r="P17" i="15"/>
  <c r="P18" i="15"/>
  <c r="P19" i="15"/>
  <c r="P20" i="15"/>
  <c r="P21" i="15"/>
  <c r="P22" i="15"/>
  <c r="P23" i="15"/>
  <c r="P24" i="15"/>
  <c r="P25" i="15"/>
  <c r="P26" i="15"/>
  <c r="P27" i="15"/>
  <c r="P28" i="15"/>
  <c r="P29" i="15"/>
  <c r="P30" i="15"/>
  <c r="P31" i="15"/>
  <c r="P32" i="15"/>
  <c r="P33" i="15"/>
  <c r="P34" i="15"/>
  <c r="P35" i="15"/>
  <c r="P36" i="15"/>
  <c r="P37" i="15"/>
  <c r="P38" i="15"/>
  <c r="P39" i="15"/>
  <c r="P40" i="15"/>
  <c r="P41" i="15"/>
  <c r="P42" i="15"/>
  <c r="P43" i="15"/>
  <c r="P44" i="15"/>
  <c r="P45" i="15"/>
  <c r="P46" i="15"/>
  <c r="P47" i="15"/>
  <c r="P48" i="15"/>
  <c r="P49" i="15"/>
  <c r="P50" i="15"/>
  <c r="P51" i="15"/>
  <c r="P52" i="15"/>
  <c r="P53" i="15"/>
  <c r="P54" i="15"/>
  <c r="P55" i="15"/>
  <c r="P56" i="15"/>
  <c r="P57" i="15"/>
  <c r="P58" i="15"/>
  <c r="P59" i="15"/>
  <c r="P60" i="15"/>
  <c r="P61" i="15"/>
  <c r="P62" i="15"/>
  <c r="P63" i="15"/>
  <c r="P64" i="15"/>
  <c r="P65" i="15"/>
  <c r="P66" i="15"/>
  <c r="P67" i="15"/>
  <c r="P68" i="15"/>
  <c r="P69" i="15"/>
  <c r="P70" i="15"/>
  <c r="P71" i="15"/>
  <c r="P72" i="15"/>
  <c r="P73" i="15"/>
  <c r="P74" i="15"/>
  <c r="P75" i="15"/>
  <c r="P76" i="15"/>
  <c r="P77" i="15"/>
  <c r="P78" i="15"/>
  <c r="P79" i="15"/>
  <c r="P80" i="15"/>
  <c r="P81" i="15"/>
  <c r="P82" i="15"/>
  <c r="P83" i="15"/>
  <c r="P84" i="15"/>
  <c r="P85" i="15"/>
  <c r="P86" i="15"/>
  <c r="P87" i="15"/>
  <c r="P88" i="15"/>
  <c r="P89" i="15"/>
  <c r="P90" i="15"/>
  <c r="P91" i="15"/>
  <c r="P92" i="15"/>
  <c r="P14" i="15"/>
  <c r="L40" i="14"/>
  <c r="M40" i="14"/>
  <c r="O40" i="14"/>
  <c r="P40" i="14"/>
  <c r="Q40" i="14"/>
  <c r="R40" i="14"/>
  <c r="S40" i="14"/>
  <c r="T40" i="14"/>
  <c r="F10" i="21"/>
  <c r="F10" i="20"/>
  <c r="F10" i="18"/>
  <c r="F10" i="16"/>
  <c r="F10" i="13"/>
  <c r="F10" i="15"/>
  <c r="F10" i="19"/>
  <c r="F9" i="19"/>
  <c r="I10" i="18"/>
  <c r="I10" i="16"/>
  <c r="I10" i="13"/>
  <c r="I10" i="15"/>
  <c r="I10" i="19"/>
  <c r="I3" i="19"/>
  <c r="I4" i="19"/>
  <c r="I5" i="19"/>
  <c r="I6" i="19"/>
  <c r="I7" i="19"/>
  <c r="I8" i="19"/>
  <c r="I9" i="19"/>
  <c r="I3" i="18"/>
  <c r="I4" i="18"/>
  <c r="I5" i="18"/>
  <c r="I6" i="18"/>
  <c r="I7" i="18"/>
  <c r="I8" i="18"/>
  <c r="I9" i="18"/>
  <c r="I3" i="16"/>
  <c r="I4" i="16"/>
  <c r="I5" i="16"/>
  <c r="I6" i="16"/>
  <c r="I7" i="16"/>
  <c r="I8" i="16"/>
  <c r="I9" i="16"/>
  <c r="I3" i="13"/>
  <c r="I4" i="13"/>
  <c r="I5" i="13"/>
  <c r="I6" i="13"/>
  <c r="I7" i="13"/>
  <c r="I8" i="13"/>
  <c r="I9" i="13"/>
  <c r="I3" i="15"/>
  <c r="I4" i="15"/>
  <c r="I5" i="15"/>
  <c r="I6" i="15"/>
  <c r="I7" i="15"/>
  <c r="I8" i="15"/>
  <c r="I9" i="15"/>
  <c r="F15" i="18"/>
  <c r="F16" i="18"/>
  <c r="F17" i="18"/>
  <c r="F18" i="18"/>
  <c r="F19" i="18"/>
  <c r="F20" i="18"/>
  <c r="F21" i="18"/>
  <c r="F22" i="18"/>
  <c r="F23" i="18"/>
  <c r="F24" i="18"/>
  <c r="F25" i="18"/>
  <c r="F26" i="18"/>
  <c r="F27" i="18"/>
  <c r="F28" i="18"/>
  <c r="F29" i="18"/>
  <c r="F30" i="18"/>
  <c r="F31" i="18"/>
  <c r="F32" i="18"/>
  <c r="F33" i="18"/>
  <c r="F34" i="18"/>
  <c r="F35" i="18"/>
  <c r="F36" i="18"/>
  <c r="F37" i="18"/>
  <c r="F38" i="18"/>
  <c r="F39" i="18"/>
  <c r="F40" i="18"/>
  <c r="F41" i="18"/>
  <c r="F42" i="18"/>
  <c r="F43" i="18"/>
  <c r="F44" i="18"/>
  <c r="F45" i="18"/>
  <c r="F46" i="18"/>
  <c r="F47" i="18"/>
  <c r="F48" i="18"/>
  <c r="F49" i="18"/>
  <c r="F50" i="18"/>
  <c r="F51" i="18"/>
  <c r="F52" i="18"/>
  <c r="F53" i="18"/>
  <c r="F54" i="18"/>
  <c r="F55" i="18"/>
  <c r="F56" i="18"/>
  <c r="F57" i="18"/>
  <c r="F58" i="18"/>
  <c r="F59" i="18"/>
  <c r="F60" i="18"/>
  <c r="F61" i="18"/>
  <c r="F62" i="18"/>
  <c r="F63" i="18"/>
  <c r="F64" i="18"/>
  <c r="F65" i="18"/>
  <c r="F66" i="18"/>
  <c r="F67" i="18"/>
  <c r="F68" i="18"/>
  <c r="F69" i="18"/>
  <c r="F70" i="18"/>
  <c r="F71" i="18"/>
  <c r="F72" i="18"/>
  <c r="F73" i="18"/>
  <c r="F74" i="18"/>
  <c r="F75" i="18"/>
  <c r="F76" i="18"/>
  <c r="F77" i="18"/>
  <c r="F78" i="18"/>
  <c r="F79" i="18"/>
  <c r="F80" i="18"/>
  <c r="F81" i="18"/>
  <c r="F82" i="18"/>
  <c r="F83" i="18"/>
  <c r="F84" i="18"/>
  <c r="F85" i="18"/>
  <c r="F86" i="18"/>
  <c r="F87" i="18"/>
  <c r="F88" i="18"/>
  <c r="F89" i="18"/>
  <c r="F90" i="18"/>
  <c r="F91" i="18"/>
  <c r="F92" i="18"/>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F61" i="16"/>
  <c r="F62" i="16"/>
  <c r="F63" i="16"/>
  <c r="F64" i="16"/>
  <c r="F65" i="16"/>
  <c r="F66" i="16"/>
  <c r="F67" i="16"/>
  <c r="F68" i="16"/>
  <c r="F69" i="16"/>
  <c r="F70" i="16"/>
  <c r="F71" i="16"/>
  <c r="F72" i="16"/>
  <c r="F73" i="16"/>
  <c r="F74" i="16"/>
  <c r="F75" i="16"/>
  <c r="F76" i="16"/>
  <c r="F77" i="16"/>
  <c r="F78" i="16"/>
  <c r="F79" i="16"/>
  <c r="F80" i="16"/>
  <c r="F81" i="16"/>
  <c r="F82" i="16"/>
  <c r="F83" i="16"/>
  <c r="F84" i="16"/>
  <c r="F85" i="16"/>
  <c r="F86" i="16"/>
  <c r="F87" i="16"/>
  <c r="F88" i="16"/>
  <c r="F89" i="16"/>
  <c r="F90" i="16"/>
  <c r="F91" i="16"/>
  <c r="F92" i="16"/>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15" i="19"/>
  <c r="F16" i="19"/>
  <c r="F17" i="19"/>
  <c r="F18" i="19"/>
  <c r="F19" i="19"/>
  <c r="F20" i="19"/>
  <c r="F21" i="19"/>
  <c r="F22" i="19"/>
  <c r="F23" i="19"/>
  <c r="F24" i="19"/>
  <c r="F25" i="19"/>
  <c r="F26" i="19"/>
  <c r="F27" i="19"/>
  <c r="F28" i="19"/>
  <c r="F29" i="19"/>
  <c r="F30" i="19"/>
  <c r="F31" i="19"/>
  <c r="F32" i="19"/>
  <c r="F33" i="19"/>
  <c r="F34" i="19"/>
  <c r="F35" i="19"/>
  <c r="F36" i="19"/>
  <c r="F37" i="19"/>
  <c r="F38" i="19"/>
  <c r="F39" i="19"/>
  <c r="F40" i="19"/>
  <c r="F41" i="19"/>
  <c r="F42" i="19"/>
  <c r="F43" i="19"/>
  <c r="F44" i="19"/>
  <c r="F45" i="19"/>
  <c r="F46" i="19"/>
  <c r="F47" i="19"/>
  <c r="F48" i="19"/>
  <c r="F49" i="19"/>
  <c r="F50" i="19"/>
  <c r="F51" i="19"/>
  <c r="F52" i="19"/>
  <c r="F53" i="19"/>
  <c r="F54" i="19"/>
  <c r="F55" i="19"/>
  <c r="F56" i="19"/>
  <c r="F57" i="19"/>
  <c r="F58" i="19"/>
  <c r="F59" i="19"/>
  <c r="F60" i="19"/>
  <c r="F61" i="19"/>
  <c r="F62" i="19"/>
  <c r="F63" i="19"/>
  <c r="F64" i="19"/>
  <c r="F65" i="19"/>
  <c r="F66" i="19"/>
  <c r="F67" i="19"/>
  <c r="F68" i="19"/>
  <c r="F69" i="19"/>
  <c r="F70" i="19"/>
  <c r="F71" i="19"/>
  <c r="F72" i="19"/>
  <c r="F73" i="19"/>
  <c r="F74" i="19"/>
  <c r="F75" i="19"/>
  <c r="F76" i="19"/>
  <c r="F77" i="19"/>
  <c r="F78" i="19"/>
  <c r="F79" i="19"/>
  <c r="F80" i="19"/>
  <c r="F81" i="19"/>
  <c r="F82" i="19"/>
  <c r="F83" i="19"/>
  <c r="F84" i="19"/>
  <c r="F85" i="19"/>
  <c r="F86" i="19"/>
  <c r="F87" i="19"/>
  <c r="F88" i="19"/>
  <c r="F89" i="19"/>
  <c r="F90" i="19"/>
  <c r="F91" i="19"/>
  <c r="F92" i="19"/>
  <c r="F14" i="18"/>
  <c r="F14" i="16"/>
  <c r="F14" i="13"/>
  <c r="F14" i="15"/>
  <c r="F14" i="19"/>
  <c r="J13" i="21"/>
  <c r="K13" i="21"/>
  <c r="L13" i="21"/>
  <c r="J13" i="20"/>
  <c r="K13" i="20"/>
  <c r="L13" i="20"/>
  <c r="J13" i="18"/>
  <c r="K13" i="18"/>
  <c r="L13" i="18"/>
  <c r="J13" i="16"/>
  <c r="K13" i="16"/>
  <c r="L13" i="16"/>
  <c r="J13" i="13"/>
  <c r="K13" i="13"/>
  <c r="L13" i="13"/>
  <c r="J13" i="15"/>
  <c r="K13" i="15"/>
  <c r="L13" i="15"/>
  <c r="J13" i="19"/>
  <c r="K13" i="19"/>
  <c r="L13" i="19"/>
  <c r="I13" i="21"/>
  <c r="I13" i="20"/>
  <c r="I13" i="18"/>
  <c r="I13" i="16"/>
  <c r="I13" i="13"/>
  <c r="I13" i="15"/>
  <c r="I13" i="19"/>
  <c r="H13" i="21"/>
  <c r="H13" i="20"/>
  <c r="H13" i="18"/>
  <c r="H13" i="16"/>
  <c r="H13" i="13"/>
  <c r="H13" i="15"/>
  <c r="H13" i="19"/>
  <c r="E13" i="15"/>
  <c r="R15" i="15"/>
  <c r="R16" i="15"/>
  <c r="R17" i="15"/>
  <c r="R18" i="15"/>
  <c r="R19" i="15"/>
  <c r="R20" i="15"/>
  <c r="R21" i="15"/>
  <c r="R22" i="15"/>
  <c r="R23" i="15"/>
  <c r="R24" i="15"/>
  <c r="R25" i="15"/>
  <c r="R26" i="15"/>
  <c r="R27" i="15"/>
  <c r="R28" i="15"/>
  <c r="R29" i="15"/>
  <c r="R30" i="15"/>
  <c r="R31" i="15"/>
  <c r="R32" i="15"/>
  <c r="R33" i="15"/>
  <c r="R34" i="15"/>
  <c r="R35" i="15"/>
  <c r="R36" i="15"/>
  <c r="R37" i="15"/>
  <c r="R38" i="15"/>
  <c r="R39" i="15"/>
  <c r="R40" i="15"/>
  <c r="R41" i="15"/>
  <c r="R42" i="15"/>
  <c r="R43" i="15"/>
  <c r="R44" i="15"/>
  <c r="R45" i="15"/>
  <c r="R46" i="15"/>
  <c r="R47" i="15"/>
  <c r="R48" i="15"/>
  <c r="R49" i="15"/>
  <c r="R50" i="15"/>
  <c r="R51" i="15"/>
  <c r="R52" i="15"/>
  <c r="R53" i="15"/>
  <c r="R54" i="15"/>
  <c r="R55" i="15"/>
  <c r="R56" i="15"/>
  <c r="R57" i="15"/>
  <c r="R58" i="15"/>
  <c r="R59" i="15"/>
  <c r="R60" i="15"/>
  <c r="R61" i="15"/>
  <c r="R62" i="15"/>
  <c r="R63" i="15"/>
  <c r="R64" i="15"/>
  <c r="R65" i="15"/>
  <c r="R66" i="15"/>
  <c r="R67" i="15"/>
  <c r="R68" i="15"/>
  <c r="R69" i="15"/>
  <c r="R70" i="15"/>
  <c r="R71" i="15"/>
  <c r="R72" i="15"/>
  <c r="R73" i="15"/>
  <c r="R74" i="15"/>
  <c r="R75" i="15"/>
  <c r="R76" i="15"/>
  <c r="R77" i="15"/>
  <c r="R78" i="15"/>
  <c r="R79" i="15"/>
  <c r="R80" i="15"/>
  <c r="R81" i="15"/>
  <c r="R82" i="15"/>
  <c r="R83" i="15"/>
  <c r="R84" i="15"/>
  <c r="R85" i="15"/>
  <c r="R86" i="15"/>
  <c r="R87" i="15"/>
  <c r="R88" i="15"/>
  <c r="R89" i="15"/>
  <c r="R90" i="15"/>
  <c r="R91" i="15"/>
  <c r="R92" i="15"/>
  <c r="R14" i="15"/>
  <c r="Y40" i="14"/>
  <c r="X40" i="14"/>
  <c r="W40" i="14"/>
  <c r="V40" i="14"/>
  <c r="U40" i="14"/>
  <c r="BJ62" i="14" l="1"/>
  <c r="AT62" i="14"/>
  <c r="AO12" i="15"/>
  <c r="AO1" i="15" s="1"/>
  <c r="P13" i="15"/>
  <c r="R13" i="15"/>
  <c r="M1" i="21"/>
  <c r="N1" i="21"/>
  <c r="O1" i="21"/>
  <c r="M1" i="18"/>
  <c r="N1" i="18"/>
  <c r="O1" i="18"/>
  <c r="M1" i="16"/>
  <c r="N1" i="16"/>
  <c r="O1" i="16"/>
  <c r="M1" i="13"/>
  <c r="N1" i="13"/>
  <c r="O1" i="13"/>
  <c r="M1" i="15"/>
  <c r="N1" i="15"/>
  <c r="O1" i="15"/>
  <c r="M1" i="19"/>
  <c r="N1" i="19"/>
  <c r="O1" i="19"/>
  <c r="L1" i="21"/>
  <c r="L1" i="18"/>
  <c r="L1" i="16"/>
  <c r="L1" i="13"/>
  <c r="L1" i="15"/>
  <c r="L1" i="19"/>
  <c r="K1" i="15"/>
  <c r="B3" i="21"/>
  <c r="B4" i="21"/>
  <c r="B5" i="21"/>
  <c r="M5" i="21" s="1"/>
  <c r="B6" i="21"/>
  <c r="B7" i="21"/>
  <c r="B8" i="21"/>
  <c r="B9" i="21"/>
  <c r="B3" i="20"/>
  <c r="B4" i="20"/>
  <c r="B5" i="20"/>
  <c r="M5" i="20" s="1"/>
  <c r="B6" i="20"/>
  <c r="B7" i="20"/>
  <c r="O7" i="20" s="1"/>
  <c r="B8" i="20"/>
  <c r="N8" i="20" s="1"/>
  <c r="B9" i="20"/>
  <c r="M9" i="20" s="1"/>
  <c r="B3" i="19"/>
  <c r="B4" i="19"/>
  <c r="B5" i="19"/>
  <c r="B6" i="19"/>
  <c r="L6" i="19" s="1"/>
  <c r="B7" i="19"/>
  <c r="O7" i="19" s="1"/>
  <c r="B8" i="19"/>
  <c r="O8" i="19" s="1"/>
  <c r="B9" i="19"/>
  <c r="B3" i="18"/>
  <c r="B4" i="18"/>
  <c r="B5" i="18"/>
  <c r="B6" i="18"/>
  <c r="B7" i="18"/>
  <c r="O7" i="18" s="1"/>
  <c r="B8" i="18"/>
  <c r="N8" i="18" s="1"/>
  <c r="B9" i="18"/>
  <c r="M9" i="18" s="1"/>
  <c r="B3" i="16"/>
  <c r="B4" i="16"/>
  <c r="B5" i="16"/>
  <c r="B6" i="16"/>
  <c r="B7" i="16"/>
  <c r="B8" i="16"/>
  <c r="O8" i="16" s="1"/>
  <c r="B9" i="16"/>
  <c r="B3" i="13"/>
  <c r="B4" i="13"/>
  <c r="B5" i="13"/>
  <c r="B6" i="13"/>
  <c r="B7" i="13"/>
  <c r="B8" i="13"/>
  <c r="B9" i="13"/>
  <c r="M9" i="13" s="1"/>
  <c r="B3" i="15"/>
  <c r="S3" i="15" s="1"/>
  <c r="B4" i="15"/>
  <c r="B5" i="15"/>
  <c r="L5" i="15" s="1"/>
  <c r="B6" i="15"/>
  <c r="L6" i="15" s="1"/>
  <c r="B7" i="15"/>
  <c r="B8" i="15"/>
  <c r="K8" i="15" s="1"/>
  <c r="B9" i="15"/>
  <c r="S9" i="15" s="1"/>
  <c r="B2" i="21"/>
  <c r="B2" i="20"/>
  <c r="F2" i="20" s="1"/>
  <c r="B2" i="19"/>
  <c r="I2" i="19" s="1"/>
  <c r="B2" i="18"/>
  <c r="I2" i="18" s="1"/>
  <c r="B2" i="16"/>
  <c r="I2" i="16" s="1"/>
  <c r="B2" i="13"/>
  <c r="I2" i="13" s="1"/>
  <c r="B2" i="15"/>
  <c r="K2" i="15" s="1"/>
  <c r="F2" i="16"/>
  <c r="J3" i="21"/>
  <c r="J4" i="21"/>
  <c r="J5" i="21"/>
  <c r="J6" i="21"/>
  <c r="J7" i="21"/>
  <c r="J8" i="21"/>
  <c r="J9" i="21"/>
  <c r="J3" i="20"/>
  <c r="J4" i="20"/>
  <c r="J5" i="20"/>
  <c r="J6" i="20"/>
  <c r="J7" i="20"/>
  <c r="J8" i="20"/>
  <c r="J9" i="20"/>
  <c r="J3" i="19"/>
  <c r="J4" i="19"/>
  <c r="J5" i="19"/>
  <c r="J6" i="19"/>
  <c r="J7" i="19"/>
  <c r="J8" i="19"/>
  <c r="J9" i="19"/>
  <c r="J3" i="18"/>
  <c r="J4" i="18"/>
  <c r="J5" i="18"/>
  <c r="J6" i="18"/>
  <c r="J7" i="18"/>
  <c r="J8" i="18"/>
  <c r="J9" i="18"/>
  <c r="J3" i="16"/>
  <c r="J4" i="16"/>
  <c r="J5" i="16"/>
  <c r="J6" i="16"/>
  <c r="J7" i="16"/>
  <c r="J8" i="16"/>
  <c r="J9" i="16"/>
  <c r="J3" i="13"/>
  <c r="J4" i="13"/>
  <c r="J5" i="13"/>
  <c r="J6" i="13"/>
  <c r="J7" i="13"/>
  <c r="J8" i="13"/>
  <c r="J9" i="13"/>
  <c r="J3" i="15"/>
  <c r="J4" i="15"/>
  <c r="J5" i="15"/>
  <c r="J6" i="15"/>
  <c r="J7" i="15"/>
  <c r="J8" i="15"/>
  <c r="J9" i="15"/>
  <c r="J2" i="21"/>
  <c r="J2" i="20"/>
  <c r="J2" i="19"/>
  <c r="J2" i="18"/>
  <c r="J2" i="16"/>
  <c r="J2" i="13"/>
  <c r="J2" i="15"/>
  <c r="F8" i="19"/>
  <c r="I16" i="17" s="1"/>
  <c r="I66" i="14"/>
  <c r="B9" i="5"/>
  <c r="L9" i="20" l="1"/>
  <c r="O8" i="20"/>
  <c r="M5" i="15"/>
  <c r="B10" i="21"/>
  <c r="N8" i="16"/>
  <c r="F2" i="21"/>
  <c r="F2" i="19"/>
  <c r="K6" i="15"/>
  <c r="K5" i="15"/>
  <c r="B10" i="18"/>
  <c r="I2" i="15"/>
  <c r="M6" i="16"/>
  <c r="L6" i="16"/>
  <c r="N6" i="16"/>
  <c r="O6" i="16"/>
  <c r="N8" i="15"/>
  <c r="L6" i="13"/>
  <c r="M6" i="13"/>
  <c r="N6" i="13"/>
  <c r="O6" i="13"/>
  <c r="F2" i="18"/>
  <c r="O9" i="15"/>
  <c r="N9" i="15"/>
  <c r="L9" i="15"/>
  <c r="K9" i="15"/>
  <c r="Q9" i="15"/>
  <c r="L8" i="13"/>
  <c r="M8" i="13"/>
  <c r="L7" i="16"/>
  <c r="M7" i="16"/>
  <c r="N7" i="16"/>
  <c r="M6" i="18"/>
  <c r="N6" i="18"/>
  <c r="L6" i="18"/>
  <c r="O6" i="18"/>
  <c r="N5" i="19"/>
  <c r="O5" i="19"/>
  <c r="L5" i="19"/>
  <c r="L4" i="20"/>
  <c r="O4" i="20"/>
  <c r="M4" i="20"/>
  <c r="L7" i="19"/>
  <c r="L3" i="18"/>
  <c r="M9" i="15"/>
  <c r="M9" i="16"/>
  <c r="O8" i="18"/>
  <c r="L7" i="13"/>
  <c r="M7" i="13"/>
  <c r="N7" i="13"/>
  <c r="N5" i="16"/>
  <c r="L5" i="16"/>
  <c r="O5" i="16"/>
  <c r="O2" i="16"/>
  <c r="M2" i="16"/>
  <c r="N2" i="16"/>
  <c r="L2" i="16"/>
  <c r="Q6" i="15"/>
  <c r="M6" i="15"/>
  <c r="N6" i="15"/>
  <c r="S6" i="15"/>
  <c r="O6" i="15"/>
  <c r="N5" i="13"/>
  <c r="O5" i="13"/>
  <c r="O4" i="16"/>
  <c r="M4" i="16"/>
  <c r="O3" i="18"/>
  <c r="M3" i="18"/>
  <c r="N3" i="18"/>
  <c r="O9" i="20"/>
  <c r="N9" i="20"/>
  <c r="M8" i="21"/>
  <c r="L8" i="21"/>
  <c r="N4" i="15"/>
  <c r="N4" i="16"/>
  <c r="N4" i="20"/>
  <c r="O7" i="15"/>
  <c r="Q8" i="15"/>
  <c r="L8" i="15"/>
  <c r="S8" i="15"/>
  <c r="M8" i="15"/>
  <c r="B10" i="13"/>
  <c r="O2" i="13"/>
  <c r="M2" i="13"/>
  <c r="N2" i="13"/>
  <c r="O9" i="21"/>
  <c r="N9" i="21"/>
  <c r="O2" i="18"/>
  <c r="M2" i="18"/>
  <c r="N2" i="18"/>
  <c r="L2" i="18"/>
  <c r="N5" i="15"/>
  <c r="O5" i="15"/>
  <c r="Q5" i="15"/>
  <c r="O4" i="13"/>
  <c r="M4" i="13"/>
  <c r="O3" i="16"/>
  <c r="M3" i="16"/>
  <c r="N3" i="16"/>
  <c r="O9" i="19"/>
  <c r="N9" i="19"/>
  <c r="L9" i="19"/>
  <c r="M8" i="20"/>
  <c r="L8" i="20"/>
  <c r="M7" i="21"/>
  <c r="N7" i="21"/>
  <c r="L7" i="21"/>
  <c r="L5" i="13"/>
  <c r="M9" i="19"/>
  <c r="M9" i="21"/>
  <c r="O8" i="13"/>
  <c r="O8" i="21"/>
  <c r="S7" i="15"/>
  <c r="Q2" i="15"/>
  <c r="O2" i="15"/>
  <c r="M2" i="15"/>
  <c r="N2" i="15"/>
  <c r="S2" i="15"/>
  <c r="N5" i="18"/>
  <c r="L5" i="18"/>
  <c r="O5" i="18"/>
  <c r="B10" i="15"/>
  <c r="O3" i="19"/>
  <c r="M3" i="19"/>
  <c r="L3" i="19"/>
  <c r="N3" i="19"/>
  <c r="B10" i="16"/>
  <c r="M5" i="16"/>
  <c r="F2" i="15"/>
  <c r="L2" i="19"/>
  <c r="O2" i="19"/>
  <c r="M2" i="19"/>
  <c r="N2" i="19"/>
  <c r="B10" i="19"/>
  <c r="Q4" i="15"/>
  <c r="S4" i="15"/>
  <c r="O4" i="15"/>
  <c r="M4" i="15"/>
  <c r="L4" i="15"/>
  <c r="K4" i="15"/>
  <c r="O3" i="13"/>
  <c r="M3" i="13"/>
  <c r="N3" i="13"/>
  <c r="L3" i="13"/>
  <c r="O9" i="18"/>
  <c r="N9" i="18"/>
  <c r="L9" i="18"/>
  <c r="L8" i="19"/>
  <c r="M8" i="19"/>
  <c r="M7" i="20"/>
  <c r="N7" i="20"/>
  <c r="L7" i="20"/>
  <c r="L4" i="13"/>
  <c r="N8" i="19"/>
  <c r="N8" i="13"/>
  <c r="N8" i="21"/>
  <c r="O7" i="13"/>
  <c r="O7" i="21"/>
  <c r="L3" i="20"/>
  <c r="O3" i="20"/>
  <c r="M3" i="20"/>
  <c r="N3" i="20"/>
  <c r="L4" i="18"/>
  <c r="O4" i="18"/>
  <c r="M4" i="18"/>
  <c r="O8" i="15"/>
  <c r="F2" i="13"/>
  <c r="O2" i="20"/>
  <c r="M2" i="20"/>
  <c r="N2" i="20"/>
  <c r="L2" i="20"/>
  <c r="B10" i="20"/>
  <c r="O3" i="15"/>
  <c r="M3" i="15"/>
  <c r="N3" i="15"/>
  <c r="L3" i="15"/>
  <c r="K3" i="15"/>
  <c r="Q3" i="15"/>
  <c r="O9" i="16"/>
  <c r="N9" i="16"/>
  <c r="L9" i="16"/>
  <c r="L8" i="18"/>
  <c r="M8" i="18"/>
  <c r="M7" i="19"/>
  <c r="N7" i="19"/>
  <c r="M6" i="20"/>
  <c r="N6" i="20"/>
  <c r="L6" i="20"/>
  <c r="O6" i="20"/>
  <c r="L2" i="15"/>
  <c r="L4" i="16"/>
  <c r="M5" i="19"/>
  <c r="M5" i="13"/>
  <c r="M5" i="18"/>
  <c r="S5" i="15"/>
  <c r="O4" i="19"/>
  <c r="L4" i="19"/>
  <c r="M4" i="19"/>
  <c r="L7" i="15"/>
  <c r="K7" i="15"/>
  <c r="M7" i="15"/>
  <c r="N7" i="15"/>
  <c r="Q7" i="15"/>
  <c r="L9" i="21"/>
  <c r="O2" i="21"/>
  <c r="M2" i="21"/>
  <c r="N2" i="21"/>
  <c r="L2" i="21"/>
  <c r="O9" i="13"/>
  <c r="N9" i="13"/>
  <c r="L9" i="13"/>
  <c r="L8" i="16"/>
  <c r="M8" i="16"/>
  <c r="M7" i="18"/>
  <c r="L7" i="18"/>
  <c r="N7" i="18"/>
  <c r="M6" i="19"/>
  <c r="N6" i="19"/>
  <c r="O6" i="19"/>
  <c r="N5" i="20"/>
  <c r="L5" i="20"/>
  <c r="O5" i="20"/>
  <c r="L4" i="21"/>
  <c r="O4" i="21"/>
  <c r="M4" i="21"/>
  <c r="L2" i="13"/>
  <c r="L3" i="16"/>
  <c r="N4" i="19"/>
  <c r="N4" i="13"/>
  <c r="N4" i="18"/>
  <c r="N4" i="21"/>
  <c r="O7" i="16"/>
  <c r="O6" i="21"/>
  <c r="L6" i="21"/>
  <c r="N3" i="21"/>
  <c r="O5" i="21"/>
  <c r="L5" i="21"/>
  <c r="M3" i="21"/>
  <c r="N6" i="21"/>
  <c r="O3" i="21"/>
  <c r="L3" i="21"/>
  <c r="M6" i="21"/>
  <c r="N5" i="21"/>
  <c r="AF15" i="19" l="1"/>
  <c r="AF16" i="19"/>
  <c r="AF17" i="19"/>
  <c r="AF18" i="19"/>
  <c r="AF19" i="19"/>
  <c r="AF20" i="19"/>
  <c r="AF21" i="19"/>
  <c r="AF22" i="19"/>
  <c r="AF23" i="19"/>
  <c r="AF24" i="19"/>
  <c r="AF25" i="19"/>
  <c r="AF26" i="19"/>
  <c r="AF27" i="19"/>
  <c r="AF28" i="19"/>
  <c r="AF29" i="19"/>
  <c r="AF30" i="19"/>
  <c r="AF31" i="19"/>
  <c r="AF32" i="19"/>
  <c r="AF33" i="19"/>
  <c r="AF34" i="19"/>
  <c r="AF35" i="19"/>
  <c r="AF36" i="19"/>
  <c r="AF37" i="19"/>
  <c r="AF38" i="19"/>
  <c r="AF39" i="19"/>
  <c r="AF40" i="19"/>
  <c r="AF41" i="19"/>
  <c r="AF42" i="19"/>
  <c r="AF43" i="19"/>
  <c r="AF44" i="19"/>
  <c r="AF45" i="19"/>
  <c r="AF46" i="19"/>
  <c r="AF47" i="19"/>
  <c r="AF48" i="19"/>
  <c r="AF49" i="19"/>
  <c r="AF50" i="19"/>
  <c r="AF51" i="19"/>
  <c r="AF52" i="19"/>
  <c r="AF53" i="19"/>
  <c r="AF54" i="19"/>
  <c r="AF55" i="19"/>
  <c r="AF56" i="19"/>
  <c r="AF57" i="19"/>
  <c r="AF58" i="19"/>
  <c r="AF59" i="19"/>
  <c r="AF60" i="19"/>
  <c r="AF61" i="19"/>
  <c r="AF62" i="19"/>
  <c r="AF63" i="19"/>
  <c r="AF64" i="19"/>
  <c r="AF65" i="19"/>
  <c r="AF66" i="19"/>
  <c r="AF67" i="19"/>
  <c r="AF68" i="19"/>
  <c r="AF69" i="19"/>
  <c r="AF70" i="19"/>
  <c r="AF71" i="19"/>
  <c r="AF72" i="19"/>
  <c r="AF73" i="19"/>
  <c r="AF74" i="19"/>
  <c r="AF75" i="19"/>
  <c r="AF76" i="19"/>
  <c r="AF77" i="19"/>
  <c r="AF78" i="19"/>
  <c r="AF79" i="19"/>
  <c r="AF80" i="19"/>
  <c r="AF81" i="19"/>
  <c r="AF82" i="19"/>
  <c r="AF83" i="19"/>
  <c r="AF84" i="19"/>
  <c r="AF85" i="19"/>
  <c r="AF86" i="19"/>
  <c r="AF87" i="19"/>
  <c r="AF88" i="19"/>
  <c r="AF89" i="19"/>
  <c r="AF90" i="19"/>
  <c r="AF91" i="19"/>
  <c r="AF92" i="19"/>
  <c r="AF15" i="18"/>
  <c r="AF16" i="18"/>
  <c r="AF17" i="18"/>
  <c r="AF18" i="18"/>
  <c r="AF19" i="18"/>
  <c r="AF20" i="18"/>
  <c r="AF21" i="18"/>
  <c r="AF22" i="18"/>
  <c r="AF23" i="18"/>
  <c r="AF24" i="18"/>
  <c r="AF25" i="18"/>
  <c r="AF26" i="18"/>
  <c r="AF27" i="18"/>
  <c r="AF28" i="18"/>
  <c r="AF29" i="18"/>
  <c r="AF30" i="18"/>
  <c r="AF31" i="18"/>
  <c r="AF32" i="18"/>
  <c r="AF33" i="18"/>
  <c r="AF34" i="18"/>
  <c r="AF35" i="18"/>
  <c r="AF36" i="18"/>
  <c r="AF37" i="18"/>
  <c r="AF38" i="18"/>
  <c r="AF39" i="18"/>
  <c r="AF40" i="18"/>
  <c r="AF41" i="18"/>
  <c r="AF42" i="18"/>
  <c r="AF43" i="18"/>
  <c r="AF44" i="18"/>
  <c r="AF45" i="18"/>
  <c r="AF46" i="18"/>
  <c r="AF47" i="18"/>
  <c r="AF48" i="18"/>
  <c r="AF49" i="18"/>
  <c r="AF50" i="18"/>
  <c r="AF51" i="18"/>
  <c r="AF52" i="18"/>
  <c r="AF53" i="18"/>
  <c r="AF54" i="18"/>
  <c r="AF55" i="18"/>
  <c r="AF56" i="18"/>
  <c r="AF57" i="18"/>
  <c r="AF58" i="18"/>
  <c r="AF59" i="18"/>
  <c r="AF60" i="18"/>
  <c r="AF61" i="18"/>
  <c r="AF62" i="18"/>
  <c r="AF63" i="18"/>
  <c r="AF64" i="18"/>
  <c r="AF65" i="18"/>
  <c r="AF66" i="18"/>
  <c r="AF67" i="18"/>
  <c r="AF68" i="18"/>
  <c r="AF69" i="18"/>
  <c r="AF70" i="18"/>
  <c r="AF71" i="18"/>
  <c r="AF72" i="18"/>
  <c r="AF73" i="18"/>
  <c r="AF74" i="18"/>
  <c r="AF75" i="18"/>
  <c r="AF76" i="18"/>
  <c r="AF77" i="18"/>
  <c r="AF78" i="18"/>
  <c r="AF79" i="18"/>
  <c r="AF80" i="18"/>
  <c r="AF81" i="18"/>
  <c r="AF82" i="18"/>
  <c r="AF83" i="18"/>
  <c r="AF84" i="18"/>
  <c r="AF85" i="18"/>
  <c r="AF86" i="18"/>
  <c r="AF87" i="18"/>
  <c r="AF88" i="18"/>
  <c r="AF89" i="18"/>
  <c r="AF90" i="18"/>
  <c r="AF91" i="18"/>
  <c r="AF92" i="18"/>
  <c r="AF15" i="16"/>
  <c r="AF16" i="16"/>
  <c r="AF17" i="16"/>
  <c r="AF18" i="16"/>
  <c r="AF19" i="16"/>
  <c r="AF20" i="16"/>
  <c r="AF21" i="16"/>
  <c r="AF22" i="16"/>
  <c r="AF23" i="16"/>
  <c r="AF24" i="16"/>
  <c r="AF25" i="16"/>
  <c r="AF26" i="16"/>
  <c r="AF27" i="16"/>
  <c r="AF28" i="16"/>
  <c r="AF29" i="16"/>
  <c r="AF30" i="16"/>
  <c r="AF31" i="16"/>
  <c r="AF32" i="16"/>
  <c r="AF33" i="16"/>
  <c r="AF34" i="16"/>
  <c r="AF35" i="16"/>
  <c r="AF36" i="16"/>
  <c r="AF37" i="16"/>
  <c r="AF38" i="16"/>
  <c r="AF39" i="16"/>
  <c r="AF40" i="16"/>
  <c r="AF41" i="16"/>
  <c r="AF42" i="16"/>
  <c r="AF43" i="16"/>
  <c r="AF44" i="16"/>
  <c r="AF45" i="16"/>
  <c r="AF46" i="16"/>
  <c r="AF47" i="16"/>
  <c r="AF48" i="16"/>
  <c r="AF49" i="16"/>
  <c r="AF50" i="16"/>
  <c r="AF51" i="16"/>
  <c r="AF52" i="16"/>
  <c r="AF53" i="16"/>
  <c r="AF54" i="16"/>
  <c r="AF55" i="16"/>
  <c r="AF56" i="16"/>
  <c r="AF57" i="16"/>
  <c r="AF58" i="16"/>
  <c r="AF59" i="16"/>
  <c r="AF60" i="16"/>
  <c r="AF61" i="16"/>
  <c r="AF62" i="16"/>
  <c r="AF63" i="16"/>
  <c r="AF64" i="16"/>
  <c r="AF65" i="16"/>
  <c r="AF66" i="16"/>
  <c r="AF67" i="16"/>
  <c r="AF68" i="16"/>
  <c r="AF69" i="16"/>
  <c r="AF70" i="16"/>
  <c r="AF71" i="16"/>
  <c r="AF72" i="16"/>
  <c r="AF73" i="16"/>
  <c r="AF74" i="16"/>
  <c r="AF75" i="16"/>
  <c r="AF76" i="16"/>
  <c r="AF77" i="16"/>
  <c r="AF78" i="16"/>
  <c r="AF79" i="16"/>
  <c r="AF80" i="16"/>
  <c r="AF81" i="16"/>
  <c r="AF82" i="16"/>
  <c r="AF83" i="16"/>
  <c r="AF84" i="16"/>
  <c r="AF85" i="16"/>
  <c r="AF86" i="16"/>
  <c r="AF87" i="16"/>
  <c r="AF88" i="16"/>
  <c r="AF89" i="16"/>
  <c r="AF90" i="16"/>
  <c r="AF91" i="16"/>
  <c r="AF92" i="16"/>
  <c r="AF15" i="13"/>
  <c r="AF16" i="13"/>
  <c r="AF17" i="13"/>
  <c r="AF18" i="13"/>
  <c r="AF19" i="13"/>
  <c r="AF20" i="13"/>
  <c r="AF21" i="13"/>
  <c r="AF22" i="13"/>
  <c r="AF23" i="13"/>
  <c r="AF24" i="13"/>
  <c r="AF25" i="13"/>
  <c r="AF26" i="13"/>
  <c r="AF27" i="13"/>
  <c r="AF28" i="13"/>
  <c r="AF29" i="13"/>
  <c r="AF30" i="13"/>
  <c r="AF31" i="13"/>
  <c r="AF32" i="13"/>
  <c r="AF33" i="13"/>
  <c r="AF34" i="13"/>
  <c r="AF35" i="13"/>
  <c r="AF36" i="13"/>
  <c r="AF37" i="13"/>
  <c r="AF38" i="13"/>
  <c r="AF39" i="13"/>
  <c r="AF40" i="13"/>
  <c r="AF41" i="13"/>
  <c r="AF42" i="13"/>
  <c r="AF43" i="13"/>
  <c r="AF44" i="13"/>
  <c r="AF45" i="13"/>
  <c r="AF46" i="13"/>
  <c r="AF47" i="13"/>
  <c r="AF48" i="13"/>
  <c r="AF49" i="13"/>
  <c r="AF50" i="13"/>
  <c r="AF51" i="13"/>
  <c r="AF52" i="13"/>
  <c r="AF53" i="13"/>
  <c r="AF54" i="13"/>
  <c r="AF55" i="13"/>
  <c r="AF56" i="13"/>
  <c r="AF57" i="13"/>
  <c r="AF58" i="13"/>
  <c r="AF59" i="13"/>
  <c r="AF60" i="13"/>
  <c r="AF61" i="13"/>
  <c r="AF62" i="13"/>
  <c r="AF63" i="13"/>
  <c r="AF64" i="13"/>
  <c r="AF65" i="13"/>
  <c r="AF66" i="13"/>
  <c r="AF67" i="13"/>
  <c r="AF68" i="13"/>
  <c r="AF69" i="13"/>
  <c r="AF70" i="13"/>
  <c r="AF71" i="13"/>
  <c r="AF72" i="13"/>
  <c r="AF73" i="13"/>
  <c r="AF74" i="13"/>
  <c r="AF75" i="13"/>
  <c r="AF76" i="13"/>
  <c r="AF77" i="13"/>
  <c r="AF78" i="13"/>
  <c r="AF79" i="13"/>
  <c r="AF80" i="13"/>
  <c r="AF81" i="13"/>
  <c r="AF82" i="13"/>
  <c r="AF83" i="13"/>
  <c r="AF84" i="13"/>
  <c r="AF85" i="13"/>
  <c r="AF86" i="13"/>
  <c r="AF87" i="13"/>
  <c r="AF88" i="13"/>
  <c r="AF89" i="13"/>
  <c r="AF90" i="13"/>
  <c r="AF91" i="13"/>
  <c r="AF92" i="13"/>
  <c r="AF15" i="15"/>
  <c r="AF16" i="15"/>
  <c r="AF17" i="15"/>
  <c r="AF18" i="15"/>
  <c r="AF19" i="15"/>
  <c r="AF20" i="15"/>
  <c r="AF21" i="15"/>
  <c r="AF22" i="15"/>
  <c r="AF23" i="15"/>
  <c r="AF24" i="15"/>
  <c r="AF25" i="15"/>
  <c r="AF26" i="15"/>
  <c r="AF27" i="15"/>
  <c r="AF28" i="15"/>
  <c r="AF29" i="15"/>
  <c r="AF30" i="15"/>
  <c r="AF31" i="15"/>
  <c r="AF32" i="15"/>
  <c r="AF33" i="15"/>
  <c r="AF34" i="15"/>
  <c r="AF35" i="15"/>
  <c r="AF36" i="15"/>
  <c r="AF37" i="15"/>
  <c r="AF38" i="15"/>
  <c r="AF39" i="15"/>
  <c r="AF40" i="15"/>
  <c r="AF41" i="15"/>
  <c r="AF42" i="15"/>
  <c r="AF43" i="15"/>
  <c r="AF44" i="15"/>
  <c r="AF45" i="15"/>
  <c r="AF46" i="15"/>
  <c r="AF47" i="15"/>
  <c r="AF48" i="15"/>
  <c r="AF49" i="15"/>
  <c r="AF50" i="15"/>
  <c r="AF51" i="15"/>
  <c r="AF52" i="15"/>
  <c r="AF53" i="15"/>
  <c r="AF54" i="15"/>
  <c r="AF55" i="15"/>
  <c r="AF56" i="15"/>
  <c r="AF57" i="15"/>
  <c r="AF58" i="15"/>
  <c r="AF59" i="15"/>
  <c r="AF60" i="15"/>
  <c r="AF61" i="15"/>
  <c r="AF62" i="15"/>
  <c r="AF63" i="15"/>
  <c r="AF64" i="15"/>
  <c r="AF65" i="15"/>
  <c r="AF66" i="15"/>
  <c r="AF67" i="15"/>
  <c r="AF68" i="15"/>
  <c r="AF69" i="15"/>
  <c r="AF70" i="15"/>
  <c r="AF71" i="15"/>
  <c r="AF72" i="15"/>
  <c r="AF73" i="15"/>
  <c r="AF74" i="15"/>
  <c r="AF75" i="15"/>
  <c r="AF76" i="15"/>
  <c r="AF77" i="15"/>
  <c r="AF78" i="15"/>
  <c r="AF79" i="15"/>
  <c r="AF80" i="15"/>
  <c r="AF81" i="15"/>
  <c r="AF82" i="15"/>
  <c r="AF83" i="15"/>
  <c r="AF84" i="15"/>
  <c r="AF85" i="15"/>
  <c r="AF86" i="15"/>
  <c r="AF87" i="15"/>
  <c r="AF88" i="15"/>
  <c r="AF89" i="15"/>
  <c r="AF90" i="15"/>
  <c r="AF91" i="15"/>
  <c r="AF92" i="15"/>
  <c r="AF14" i="19"/>
  <c r="AF14" i="18"/>
  <c r="AF14" i="16"/>
  <c r="AF14" i="13"/>
  <c r="AF14" i="15"/>
  <c r="AG15" i="19"/>
  <c r="AG16" i="19"/>
  <c r="AG17" i="19"/>
  <c r="AG18" i="19"/>
  <c r="AG19" i="19"/>
  <c r="AG20" i="19"/>
  <c r="AG21" i="19"/>
  <c r="AG22" i="19"/>
  <c r="AG23" i="19"/>
  <c r="AG24" i="19"/>
  <c r="AG25" i="19"/>
  <c r="AG26" i="19"/>
  <c r="AG27" i="19"/>
  <c r="AG28" i="19"/>
  <c r="AG29" i="19"/>
  <c r="AG30" i="19"/>
  <c r="AG31" i="19"/>
  <c r="AG32" i="19"/>
  <c r="AG33" i="19"/>
  <c r="AG34" i="19"/>
  <c r="AG35" i="19"/>
  <c r="AG36" i="19"/>
  <c r="AG37" i="19"/>
  <c r="AG38" i="19"/>
  <c r="AG39" i="19"/>
  <c r="AG40" i="19"/>
  <c r="AG41" i="19"/>
  <c r="AG42" i="19"/>
  <c r="AG43" i="19"/>
  <c r="AG44" i="19"/>
  <c r="AG45" i="19"/>
  <c r="AG46" i="19"/>
  <c r="AG47" i="19"/>
  <c r="AG48" i="19"/>
  <c r="AG49" i="19"/>
  <c r="AG50" i="19"/>
  <c r="AG51" i="19"/>
  <c r="AG52" i="19"/>
  <c r="AG53" i="19"/>
  <c r="AG54" i="19"/>
  <c r="AG55" i="19"/>
  <c r="AG56" i="19"/>
  <c r="AG57" i="19"/>
  <c r="AG58" i="19"/>
  <c r="AG59" i="19"/>
  <c r="AG60" i="19"/>
  <c r="AG61" i="19"/>
  <c r="AG62" i="19"/>
  <c r="AG63" i="19"/>
  <c r="AG64" i="19"/>
  <c r="AG65" i="19"/>
  <c r="AG66" i="19"/>
  <c r="AG67" i="19"/>
  <c r="AG68" i="19"/>
  <c r="AG69" i="19"/>
  <c r="AG70" i="19"/>
  <c r="AG71" i="19"/>
  <c r="AG72" i="19"/>
  <c r="AG73" i="19"/>
  <c r="AG74" i="19"/>
  <c r="AG75" i="19"/>
  <c r="AG76" i="19"/>
  <c r="AG77" i="19"/>
  <c r="AG78" i="19"/>
  <c r="AG79" i="19"/>
  <c r="AG80" i="19"/>
  <c r="AG81" i="19"/>
  <c r="AG82" i="19"/>
  <c r="AG83" i="19"/>
  <c r="AG84" i="19"/>
  <c r="AG85" i="19"/>
  <c r="AG86" i="19"/>
  <c r="AG87" i="19"/>
  <c r="AG88" i="19"/>
  <c r="AG89" i="19"/>
  <c r="AG90" i="19"/>
  <c r="AG91" i="19"/>
  <c r="AG92" i="19"/>
  <c r="AG15" i="18"/>
  <c r="AG16" i="18"/>
  <c r="AG17" i="18"/>
  <c r="AG18" i="18"/>
  <c r="AG19" i="18"/>
  <c r="AG20" i="18"/>
  <c r="AG21" i="18"/>
  <c r="AG22" i="18"/>
  <c r="AG23" i="18"/>
  <c r="AG24" i="18"/>
  <c r="AG25" i="18"/>
  <c r="AG26" i="18"/>
  <c r="AG27" i="18"/>
  <c r="AG28" i="18"/>
  <c r="AG29" i="18"/>
  <c r="AG30" i="18"/>
  <c r="AG31" i="18"/>
  <c r="AG32" i="18"/>
  <c r="AG33" i="18"/>
  <c r="AG34" i="18"/>
  <c r="AG35" i="18"/>
  <c r="AG36" i="18"/>
  <c r="AG37" i="18"/>
  <c r="AG38" i="18"/>
  <c r="AG39" i="18"/>
  <c r="AG40" i="18"/>
  <c r="AG41" i="18"/>
  <c r="AG42" i="18"/>
  <c r="AG43" i="18"/>
  <c r="AG44" i="18"/>
  <c r="AG45" i="18"/>
  <c r="AG46" i="18"/>
  <c r="AG47" i="18"/>
  <c r="AG48" i="18"/>
  <c r="AG49" i="18"/>
  <c r="AG50" i="18"/>
  <c r="AG51" i="18"/>
  <c r="AG52" i="18"/>
  <c r="AG53" i="18"/>
  <c r="AG54" i="18"/>
  <c r="AG55" i="18"/>
  <c r="AG56" i="18"/>
  <c r="AG57" i="18"/>
  <c r="AG58" i="18"/>
  <c r="AG59" i="18"/>
  <c r="AG60" i="18"/>
  <c r="AG61" i="18"/>
  <c r="AG62" i="18"/>
  <c r="AG63" i="18"/>
  <c r="AG64" i="18"/>
  <c r="AG65" i="18"/>
  <c r="AG66" i="18"/>
  <c r="AG67" i="18"/>
  <c r="AG68" i="18"/>
  <c r="AG69" i="18"/>
  <c r="AG70" i="18"/>
  <c r="AG71" i="18"/>
  <c r="AG72" i="18"/>
  <c r="AG73" i="18"/>
  <c r="AG74" i="18"/>
  <c r="AG75" i="18"/>
  <c r="AG76" i="18"/>
  <c r="AG77" i="18"/>
  <c r="AG78" i="18"/>
  <c r="AG79" i="18"/>
  <c r="AG80" i="18"/>
  <c r="AG81" i="18"/>
  <c r="AG82" i="18"/>
  <c r="AG83" i="18"/>
  <c r="AG84" i="18"/>
  <c r="AG85" i="18"/>
  <c r="AG86" i="18"/>
  <c r="AG87" i="18"/>
  <c r="AG88" i="18"/>
  <c r="AG89" i="18"/>
  <c r="AG90" i="18"/>
  <c r="AG91" i="18"/>
  <c r="AG92" i="18"/>
  <c r="AG15" i="16"/>
  <c r="AG16" i="16"/>
  <c r="AG17" i="16"/>
  <c r="AG18" i="16"/>
  <c r="AG19" i="16"/>
  <c r="AG20" i="16"/>
  <c r="AG21" i="16"/>
  <c r="AG22" i="16"/>
  <c r="AG23" i="16"/>
  <c r="AG24" i="16"/>
  <c r="AG25" i="16"/>
  <c r="AG26" i="16"/>
  <c r="AG27" i="16"/>
  <c r="AG28" i="16"/>
  <c r="AG29" i="16"/>
  <c r="AG30" i="16"/>
  <c r="AG31" i="16"/>
  <c r="AG32" i="16"/>
  <c r="AG33" i="16"/>
  <c r="AG34" i="16"/>
  <c r="AG35" i="16"/>
  <c r="AG36" i="16"/>
  <c r="AG37" i="16"/>
  <c r="AG38" i="16"/>
  <c r="AG39" i="16"/>
  <c r="AG40" i="16"/>
  <c r="AG41" i="16"/>
  <c r="AG42" i="16"/>
  <c r="AG43" i="16"/>
  <c r="AG44" i="16"/>
  <c r="AG45" i="16"/>
  <c r="AG46" i="16"/>
  <c r="AG47" i="16"/>
  <c r="AG48" i="16"/>
  <c r="AG49" i="16"/>
  <c r="AG50" i="16"/>
  <c r="AG51" i="16"/>
  <c r="AG52" i="16"/>
  <c r="AG53" i="16"/>
  <c r="AG54" i="16"/>
  <c r="AG55" i="16"/>
  <c r="AG56" i="16"/>
  <c r="AG57" i="16"/>
  <c r="AG58" i="16"/>
  <c r="AG59" i="16"/>
  <c r="AG60" i="16"/>
  <c r="AG61" i="16"/>
  <c r="AG62" i="16"/>
  <c r="AG63" i="16"/>
  <c r="AG64" i="16"/>
  <c r="AG65" i="16"/>
  <c r="AG66" i="16"/>
  <c r="AG67" i="16"/>
  <c r="AG68" i="16"/>
  <c r="AG69" i="16"/>
  <c r="AG70" i="16"/>
  <c r="AG71" i="16"/>
  <c r="AG72" i="16"/>
  <c r="AG73" i="16"/>
  <c r="AG74" i="16"/>
  <c r="AG75" i="16"/>
  <c r="AG76" i="16"/>
  <c r="AG77" i="16"/>
  <c r="AG78" i="16"/>
  <c r="AG79" i="16"/>
  <c r="AG80" i="16"/>
  <c r="AG81" i="16"/>
  <c r="AG82" i="16"/>
  <c r="AG83" i="16"/>
  <c r="AG84" i="16"/>
  <c r="AG85" i="16"/>
  <c r="AG86" i="16"/>
  <c r="AG87" i="16"/>
  <c r="AG88" i="16"/>
  <c r="AG89" i="16"/>
  <c r="AG90" i="16"/>
  <c r="AG91" i="16"/>
  <c r="AG92" i="16"/>
  <c r="AG15" i="13"/>
  <c r="AG16" i="13"/>
  <c r="AG17" i="13"/>
  <c r="AG18" i="13"/>
  <c r="AG19" i="13"/>
  <c r="AG20" i="13"/>
  <c r="AG21" i="13"/>
  <c r="AG22" i="13"/>
  <c r="AG23" i="13"/>
  <c r="AG24" i="13"/>
  <c r="AG25" i="13"/>
  <c r="AG26" i="13"/>
  <c r="AG27" i="13"/>
  <c r="AG28" i="13"/>
  <c r="AG29" i="13"/>
  <c r="AG30" i="13"/>
  <c r="AG31" i="13"/>
  <c r="AG32" i="13"/>
  <c r="AG33" i="13"/>
  <c r="AG34" i="13"/>
  <c r="AG35" i="13"/>
  <c r="AG36" i="13"/>
  <c r="AG37" i="13"/>
  <c r="AG38" i="13"/>
  <c r="AG39" i="13"/>
  <c r="AG40" i="13"/>
  <c r="AG41" i="13"/>
  <c r="AG42" i="13"/>
  <c r="AG43" i="13"/>
  <c r="AG44" i="13"/>
  <c r="AG45" i="13"/>
  <c r="AG46" i="13"/>
  <c r="AG47" i="13"/>
  <c r="AG48" i="13"/>
  <c r="AG49" i="13"/>
  <c r="AG50" i="13"/>
  <c r="AG51" i="13"/>
  <c r="AG52" i="13"/>
  <c r="AG53" i="13"/>
  <c r="AG54" i="13"/>
  <c r="AG55" i="13"/>
  <c r="AG56" i="13"/>
  <c r="AG57" i="13"/>
  <c r="AG58" i="13"/>
  <c r="AG59" i="13"/>
  <c r="AG60" i="13"/>
  <c r="AG61" i="13"/>
  <c r="AG62" i="13"/>
  <c r="AG63" i="13"/>
  <c r="AG64" i="13"/>
  <c r="AG65" i="13"/>
  <c r="AG66" i="13"/>
  <c r="AG67" i="13"/>
  <c r="AG68" i="13"/>
  <c r="AG69" i="13"/>
  <c r="AG70" i="13"/>
  <c r="AG71" i="13"/>
  <c r="AG72" i="13"/>
  <c r="AG73" i="13"/>
  <c r="AG74" i="13"/>
  <c r="AG75" i="13"/>
  <c r="AG76" i="13"/>
  <c r="AG77" i="13"/>
  <c r="AG78" i="13"/>
  <c r="AG79" i="13"/>
  <c r="AG80" i="13"/>
  <c r="AG81" i="13"/>
  <c r="AG82" i="13"/>
  <c r="AG83" i="13"/>
  <c r="AG84" i="13"/>
  <c r="AG85" i="13"/>
  <c r="AG86" i="13"/>
  <c r="AG87" i="13"/>
  <c r="AG88" i="13"/>
  <c r="AG89" i="13"/>
  <c r="AG90" i="13"/>
  <c r="AG91" i="13"/>
  <c r="AG92" i="13"/>
  <c r="AG15" i="15"/>
  <c r="AG16" i="15"/>
  <c r="AG17" i="15"/>
  <c r="AG18" i="15"/>
  <c r="AG19" i="15"/>
  <c r="AG20" i="15"/>
  <c r="AG21" i="15"/>
  <c r="AG22" i="15"/>
  <c r="AG23" i="15"/>
  <c r="AG24" i="15"/>
  <c r="AG25" i="15"/>
  <c r="AG26" i="15"/>
  <c r="AG27" i="15"/>
  <c r="AG28" i="15"/>
  <c r="AG29" i="15"/>
  <c r="AG30" i="15"/>
  <c r="AG31" i="15"/>
  <c r="AG32" i="15"/>
  <c r="AG33" i="15"/>
  <c r="AG34" i="15"/>
  <c r="AG35" i="15"/>
  <c r="AG36" i="15"/>
  <c r="AG37" i="15"/>
  <c r="AG38" i="15"/>
  <c r="AG39" i="15"/>
  <c r="AG40" i="15"/>
  <c r="AG41" i="15"/>
  <c r="AG42" i="15"/>
  <c r="AG43" i="15"/>
  <c r="AG44" i="15"/>
  <c r="AG45" i="15"/>
  <c r="AG46" i="15"/>
  <c r="AG47" i="15"/>
  <c r="AG48" i="15"/>
  <c r="AG49" i="15"/>
  <c r="AG50" i="15"/>
  <c r="AG51" i="15"/>
  <c r="AG52" i="15"/>
  <c r="AG53" i="15"/>
  <c r="AG54" i="15"/>
  <c r="AG55" i="15"/>
  <c r="AG56" i="15"/>
  <c r="AG57" i="15"/>
  <c r="AG58" i="15"/>
  <c r="AG59" i="15"/>
  <c r="AG60" i="15"/>
  <c r="AG61" i="15"/>
  <c r="AG62" i="15"/>
  <c r="AG63" i="15"/>
  <c r="AG64" i="15"/>
  <c r="AG65" i="15"/>
  <c r="AG66" i="15"/>
  <c r="AG67" i="15"/>
  <c r="AG68" i="15"/>
  <c r="AG69" i="15"/>
  <c r="AG70" i="15"/>
  <c r="AG71" i="15"/>
  <c r="AG72" i="15"/>
  <c r="AG73" i="15"/>
  <c r="AG74" i="15"/>
  <c r="AG75" i="15"/>
  <c r="AG76" i="15"/>
  <c r="AG77" i="15"/>
  <c r="AG78" i="15"/>
  <c r="AG79" i="15"/>
  <c r="AG80" i="15"/>
  <c r="AG81" i="15"/>
  <c r="AG82" i="15"/>
  <c r="AG83" i="15"/>
  <c r="AG84" i="15"/>
  <c r="AG85" i="15"/>
  <c r="AG86" i="15"/>
  <c r="AG87" i="15"/>
  <c r="AG88" i="15"/>
  <c r="AG89" i="15"/>
  <c r="AG90" i="15"/>
  <c r="AG91" i="15"/>
  <c r="AG92" i="15"/>
  <c r="AG14" i="19"/>
  <c r="AG14" i="18"/>
  <c r="AG14" i="16"/>
  <c r="AG14" i="13"/>
  <c r="AG14" i="15"/>
  <c r="G68" i="14"/>
  <c r="G67" i="14"/>
  <c r="AU67" i="14" s="1"/>
  <c r="E15" i="21"/>
  <c r="E16" i="21"/>
  <c r="E17" i="21"/>
  <c r="E18" i="21"/>
  <c r="E19" i="21"/>
  <c r="E20" i="21"/>
  <c r="E21" i="21"/>
  <c r="E22" i="21"/>
  <c r="E23" i="21"/>
  <c r="E24" i="21"/>
  <c r="E25" i="21"/>
  <c r="E26" i="21"/>
  <c r="E27" i="21"/>
  <c r="E28" i="21"/>
  <c r="E29" i="21"/>
  <c r="E30" i="21"/>
  <c r="E31" i="21"/>
  <c r="E32" i="21"/>
  <c r="E33" i="21"/>
  <c r="E34" i="21"/>
  <c r="E35" i="21"/>
  <c r="E36" i="21"/>
  <c r="E37" i="21"/>
  <c r="E38" i="21"/>
  <c r="E39" i="21"/>
  <c r="E40" i="21"/>
  <c r="E41" i="21"/>
  <c r="E42" i="21"/>
  <c r="E43" i="21"/>
  <c r="E44" i="21"/>
  <c r="E45" i="21"/>
  <c r="E46" i="21"/>
  <c r="E47" i="21"/>
  <c r="E48" i="21"/>
  <c r="E49" i="21"/>
  <c r="E50" i="21"/>
  <c r="E51" i="21"/>
  <c r="E52" i="21"/>
  <c r="E53" i="21"/>
  <c r="E54" i="21"/>
  <c r="E55" i="21"/>
  <c r="E56" i="21"/>
  <c r="E57" i="21"/>
  <c r="E58" i="21"/>
  <c r="E59" i="21"/>
  <c r="E60" i="21"/>
  <c r="E61" i="21"/>
  <c r="E62" i="21"/>
  <c r="E63" i="21"/>
  <c r="E64" i="21"/>
  <c r="E65" i="21"/>
  <c r="E66" i="21"/>
  <c r="E67" i="21"/>
  <c r="E68" i="21"/>
  <c r="E69" i="21"/>
  <c r="E70" i="21"/>
  <c r="E71" i="21"/>
  <c r="E72" i="21"/>
  <c r="E73" i="21"/>
  <c r="E74" i="21"/>
  <c r="E75" i="21"/>
  <c r="E76" i="21"/>
  <c r="E77" i="21"/>
  <c r="E78" i="21"/>
  <c r="E79" i="21"/>
  <c r="E80" i="21"/>
  <c r="E81" i="21"/>
  <c r="E82" i="21"/>
  <c r="E83" i="21"/>
  <c r="E84" i="21"/>
  <c r="E85" i="21"/>
  <c r="E86" i="21"/>
  <c r="E87" i="21"/>
  <c r="E88" i="21"/>
  <c r="E89" i="21"/>
  <c r="E90" i="21"/>
  <c r="E91" i="21"/>
  <c r="E92" i="21"/>
  <c r="E14" i="21"/>
  <c r="O92" i="21"/>
  <c r="O91" i="21"/>
  <c r="O90" i="21"/>
  <c r="V89" i="21"/>
  <c r="O89" i="21"/>
  <c r="O88" i="21"/>
  <c r="O87" i="21"/>
  <c r="O86" i="21"/>
  <c r="O85" i="21"/>
  <c r="O84" i="21"/>
  <c r="O83" i="21"/>
  <c r="O82" i="21"/>
  <c r="O81" i="21"/>
  <c r="O80" i="21"/>
  <c r="O79" i="21"/>
  <c r="O78" i="21"/>
  <c r="O77" i="21"/>
  <c r="O76" i="21"/>
  <c r="O75" i="21"/>
  <c r="Q75" i="21" s="1"/>
  <c r="O74" i="21"/>
  <c r="O73" i="21"/>
  <c r="O72" i="21"/>
  <c r="O71" i="21"/>
  <c r="T71" i="21" s="1"/>
  <c r="O70" i="21"/>
  <c r="O69" i="21"/>
  <c r="O68" i="21"/>
  <c r="O67" i="21"/>
  <c r="Q67" i="21" s="1"/>
  <c r="O66" i="21"/>
  <c r="O65" i="21"/>
  <c r="O64" i="21"/>
  <c r="O63" i="21"/>
  <c r="T63" i="21" s="1"/>
  <c r="O62" i="21"/>
  <c r="O61" i="21"/>
  <c r="O60" i="21"/>
  <c r="O59" i="21"/>
  <c r="T59" i="21" s="1"/>
  <c r="O58" i="21"/>
  <c r="O57" i="21"/>
  <c r="O56" i="21"/>
  <c r="T56" i="21" s="1"/>
  <c r="O55" i="21"/>
  <c r="T55" i="21" s="1"/>
  <c r="O54" i="21"/>
  <c r="O53" i="21"/>
  <c r="O52" i="21"/>
  <c r="O51" i="21"/>
  <c r="O50" i="21"/>
  <c r="O49" i="21"/>
  <c r="O48" i="21"/>
  <c r="O47" i="21"/>
  <c r="T47" i="21" s="1"/>
  <c r="O46" i="21"/>
  <c r="O45" i="21"/>
  <c r="O44" i="21"/>
  <c r="O43" i="21"/>
  <c r="O42" i="21"/>
  <c r="O41" i="21"/>
  <c r="O40" i="21"/>
  <c r="V39" i="21"/>
  <c r="O39" i="21"/>
  <c r="O38" i="21"/>
  <c r="O37" i="21"/>
  <c r="V36" i="21"/>
  <c r="O36" i="21"/>
  <c r="O35" i="21"/>
  <c r="O34" i="21"/>
  <c r="O33" i="21"/>
  <c r="O32" i="21"/>
  <c r="T32" i="21" s="1"/>
  <c r="O31" i="21"/>
  <c r="T31" i="21" s="1"/>
  <c r="V30" i="21"/>
  <c r="O30" i="21"/>
  <c r="V29" i="21"/>
  <c r="O29" i="21"/>
  <c r="O28" i="21"/>
  <c r="O27" i="21"/>
  <c r="O26" i="21"/>
  <c r="Q26" i="21" s="1"/>
  <c r="O25" i="21"/>
  <c r="O24" i="21"/>
  <c r="Q24" i="21" s="1"/>
  <c r="O23" i="21"/>
  <c r="Q23" i="21" s="1"/>
  <c r="V22" i="21"/>
  <c r="O22" i="21"/>
  <c r="O21" i="21"/>
  <c r="O20" i="21"/>
  <c r="O19" i="21"/>
  <c r="Q19" i="21" s="1"/>
  <c r="O18" i="21"/>
  <c r="O17" i="21"/>
  <c r="O16" i="21"/>
  <c r="O15" i="21"/>
  <c r="V14" i="21"/>
  <c r="O14" i="21"/>
  <c r="H68" i="14"/>
  <c r="C8" i="21"/>
  <c r="F9" i="21"/>
  <c r="F8" i="21"/>
  <c r="F7" i="21"/>
  <c r="F6" i="21"/>
  <c r="F5" i="21"/>
  <c r="C5" i="21"/>
  <c r="F4" i="21"/>
  <c r="F3" i="21"/>
  <c r="P62" i="21" l="1"/>
  <c r="U62" i="21"/>
  <c r="P14" i="21"/>
  <c r="P85" i="21"/>
  <c r="U85" i="21"/>
  <c r="P77" i="21"/>
  <c r="U77" i="21"/>
  <c r="P69" i="21"/>
  <c r="U69" i="21"/>
  <c r="P61" i="21"/>
  <c r="U61" i="21"/>
  <c r="P53" i="21"/>
  <c r="U53" i="21"/>
  <c r="P45" i="21"/>
  <c r="U45" i="21"/>
  <c r="P37" i="21"/>
  <c r="U37" i="21"/>
  <c r="P29" i="21"/>
  <c r="U29" i="21"/>
  <c r="P21" i="21"/>
  <c r="U21" i="21"/>
  <c r="P70" i="21"/>
  <c r="U70" i="21"/>
  <c r="P22" i="21"/>
  <c r="U22" i="21"/>
  <c r="P92" i="21"/>
  <c r="U92" i="21"/>
  <c r="P84" i="21"/>
  <c r="U84" i="21"/>
  <c r="P76" i="21"/>
  <c r="U76" i="21"/>
  <c r="P68" i="21"/>
  <c r="U68" i="21"/>
  <c r="P60" i="21"/>
  <c r="U60" i="21"/>
  <c r="P52" i="21"/>
  <c r="U52" i="21"/>
  <c r="P44" i="21"/>
  <c r="U44" i="21"/>
  <c r="P36" i="21"/>
  <c r="U36" i="21"/>
  <c r="P28" i="21"/>
  <c r="U28" i="21"/>
  <c r="P20" i="21"/>
  <c r="U20" i="21"/>
  <c r="P78" i="21"/>
  <c r="U78" i="21"/>
  <c r="P30" i="21"/>
  <c r="U30" i="21"/>
  <c r="P91" i="21"/>
  <c r="U91" i="21"/>
  <c r="P83" i="21"/>
  <c r="U83" i="21"/>
  <c r="P75" i="21"/>
  <c r="U75" i="21"/>
  <c r="P67" i="21"/>
  <c r="U67" i="21"/>
  <c r="P59" i="21"/>
  <c r="U59" i="21"/>
  <c r="P51" i="21"/>
  <c r="U51" i="21"/>
  <c r="P43" i="21"/>
  <c r="U43" i="21"/>
  <c r="P35" i="21"/>
  <c r="U35" i="21"/>
  <c r="P27" i="21"/>
  <c r="U27" i="21"/>
  <c r="P19" i="21"/>
  <c r="U19" i="21"/>
  <c r="P86" i="21"/>
  <c r="U86" i="21"/>
  <c r="P54" i="21"/>
  <c r="U54" i="21"/>
  <c r="P90" i="21"/>
  <c r="U90" i="21"/>
  <c r="P82" i="21"/>
  <c r="U82" i="21"/>
  <c r="P74" i="21"/>
  <c r="U74" i="21"/>
  <c r="P66" i="21"/>
  <c r="U66" i="21"/>
  <c r="P58" i="21"/>
  <c r="U58" i="21"/>
  <c r="P50" i="21"/>
  <c r="U50" i="21"/>
  <c r="P42" i="21"/>
  <c r="U42" i="21"/>
  <c r="P34" i="21"/>
  <c r="U34" i="21"/>
  <c r="P26" i="21"/>
  <c r="U26" i="21"/>
  <c r="P18" i="21"/>
  <c r="U18" i="21"/>
  <c r="P89" i="21"/>
  <c r="U89" i="21"/>
  <c r="P81" i="21"/>
  <c r="U81" i="21"/>
  <c r="P73" i="21"/>
  <c r="U73" i="21"/>
  <c r="P65" i="21"/>
  <c r="U65" i="21"/>
  <c r="P57" i="21"/>
  <c r="U57" i="21"/>
  <c r="P49" i="21"/>
  <c r="U49" i="21"/>
  <c r="P41" i="21"/>
  <c r="U41" i="21"/>
  <c r="P33" i="21"/>
  <c r="U33" i="21"/>
  <c r="V6" i="21" s="1"/>
  <c r="P25" i="21"/>
  <c r="U25" i="21"/>
  <c r="P17" i="21"/>
  <c r="U17" i="21"/>
  <c r="P46" i="21"/>
  <c r="U46" i="21"/>
  <c r="P88" i="21"/>
  <c r="U88" i="21"/>
  <c r="P80" i="21"/>
  <c r="U80" i="21"/>
  <c r="P72" i="21"/>
  <c r="U72" i="21"/>
  <c r="P64" i="21"/>
  <c r="U64" i="21"/>
  <c r="P56" i="21"/>
  <c r="U56" i="21"/>
  <c r="P48" i="21"/>
  <c r="U48" i="21"/>
  <c r="P40" i="21"/>
  <c r="U40" i="21"/>
  <c r="P32" i="21"/>
  <c r="U32" i="21"/>
  <c r="P24" i="21"/>
  <c r="U24" i="21"/>
  <c r="P16" i="21"/>
  <c r="U16" i="21"/>
  <c r="P38" i="21"/>
  <c r="U38" i="21"/>
  <c r="P87" i="21"/>
  <c r="U87" i="21"/>
  <c r="P79" i="21"/>
  <c r="U79" i="21"/>
  <c r="P71" i="21"/>
  <c r="U71" i="21"/>
  <c r="P63" i="21"/>
  <c r="U63" i="21"/>
  <c r="P55" i="21"/>
  <c r="U55" i="21"/>
  <c r="P47" i="21"/>
  <c r="U47" i="21"/>
  <c r="P39" i="21"/>
  <c r="U39" i="21"/>
  <c r="P31" i="21"/>
  <c r="U31" i="21"/>
  <c r="P23" i="21"/>
  <c r="U23" i="21"/>
  <c r="P15" i="21"/>
  <c r="U15" i="21"/>
  <c r="AB68" i="14"/>
  <c r="AU68" i="14"/>
  <c r="T28" i="21"/>
  <c r="P8" i="21"/>
  <c r="T24" i="21"/>
  <c r="Q29" i="21"/>
  <c r="AG94" i="15"/>
  <c r="AG94" i="13"/>
  <c r="AG94" i="16"/>
  <c r="AG94" i="19"/>
  <c r="AF94" i="16"/>
  <c r="T25" i="21"/>
  <c r="AF94" i="15"/>
  <c r="P9" i="21"/>
  <c r="Q21" i="21"/>
  <c r="T45" i="21"/>
  <c r="T53" i="21"/>
  <c r="AF94" i="13"/>
  <c r="AF94" i="19"/>
  <c r="Q69" i="21"/>
  <c r="R50" i="21"/>
  <c r="T57" i="21"/>
  <c r="R57" i="21"/>
  <c r="R17" i="21"/>
  <c r="K4" i="21"/>
  <c r="R88" i="21"/>
  <c r="R80" i="21"/>
  <c r="R72" i="21"/>
  <c r="R64" i="21"/>
  <c r="R56" i="21"/>
  <c r="R48" i="21"/>
  <c r="R40" i="21"/>
  <c r="R32" i="21"/>
  <c r="R24" i="21"/>
  <c r="S24" i="21" s="1"/>
  <c r="R16" i="21"/>
  <c r="K5" i="21"/>
  <c r="R74" i="21"/>
  <c r="Q14" i="21"/>
  <c r="O13" i="21"/>
  <c r="P1" i="21" s="1"/>
  <c r="R89" i="21"/>
  <c r="R81" i="21"/>
  <c r="R49" i="21"/>
  <c r="P6" i="21"/>
  <c r="R87" i="21"/>
  <c r="R79" i="21"/>
  <c r="R71" i="21"/>
  <c r="R63" i="21"/>
  <c r="R55" i="21"/>
  <c r="R47" i="21"/>
  <c r="R39" i="21"/>
  <c r="R31" i="21"/>
  <c r="R23" i="21"/>
  <c r="S23" i="21" s="1"/>
  <c r="K3" i="21"/>
  <c r="R15" i="21"/>
  <c r="K2" i="21"/>
  <c r="R82" i="21"/>
  <c r="R18" i="21"/>
  <c r="R33" i="21"/>
  <c r="K6" i="21"/>
  <c r="T16" i="21"/>
  <c r="P5" i="21"/>
  <c r="P3" i="21"/>
  <c r="T29" i="21"/>
  <c r="T34" i="21"/>
  <c r="R86" i="21"/>
  <c r="R78" i="21"/>
  <c r="R70" i="21"/>
  <c r="R62" i="21"/>
  <c r="R54" i="21"/>
  <c r="R46" i="21"/>
  <c r="R38" i="21"/>
  <c r="R30" i="21"/>
  <c r="R22" i="21"/>
  <c r="AF94" i="18"/>
  <c r="R90" i="21"/>
  <c r="R42" i="21"/>
  <c r="Q74" i="21"/>
  <c r="R73" i="21"/>
  <c r="R41" i="21"/>
  <c r="K7" i="21"/>
  <c r="T15" i="21"/>
  <c r="P2" i="21"/>
  <c r="P7" i="21"/>
  <c r="R14" i="21"/>
  <c r="E13" i="21"/>
  <c r="K1" i="21" s="1"/>
  <c r="R85" i="21"/>
  <c r="R77" i="21"/>
  <c r="R69" i="21"/>
  <c r="R61" i="21"/>
  <c r="R53" i="21"/>
  <c r="R45" i="21"/>
  <c r="R37" i="21"/>
  <c r="R29" i="21"/>
  <c r="S29" i="21" s="1"/>
  <c r="R21" i="21"/>
  <c r="R58" i="21"/>
  <c r="R26" i="21"/>
  <c r="S26" i="21" s="1"/>
  <c r="R65" i="21"/>
  <c r="R25" i="21"/>
  <c r="Q25" i="21"/>
  <c r="T17" i="21"/>
  <c r="P4" i="21"/>
  <c r="T18" i="21"/>
  <c r="T23" i="21"/>
  <c r="R92" i="21"/>
  <c r="R84" i="21"/>
  <c r="R76" i="21"/>
  <c r="R68" i="21"/>
  <c r="R60" i="21"/>
  <c r="R52" i="21"/>
  <c r="R44" i="21"/>
  <c r="R36" i="21"/>
  <c r="R28" i="21"/>
  <c r="R20" i="21"/>
  <c r="K9" i="21"/>
  <c r="R66" i="21"/>
  <c r="R34" i="21"/>
  <c r="AG94" i="18"/>
  <c r="T26" i="21"/>
  <c r="Q66" i="21"/>
  <c r="R91" i="21"/>
  <c r="R83" i="21"/>
  <c r="R75" i="21"/>
  <c r="R67" i="21"/>
  <c r="R59" i="21"/>
  <c r="R51" i="21"/>
  <c r="R43" i="21"/>
  <c r="R35" i="21"/>
  <c r="R27" i="21"/>
  <c r="K8" i="21"/>
  <c r="R19" i="21"/>
  <c r="C9" i="21"/>
  <c r="C2" i="21"/>
  <c r="C6" i="21"/>
  <c r="T61" i="21"/>
  <c r="T21" i="21"/>
  <c r="Q76" i="21"/>
  <c r="T72" i="21"/>
  <c r="T20" i="21"/>
  <c r="T77" i="21"/>
  <c r="T14" i="21"/>
  <c r="Q16" i="21"/>
  <c r="Q18" i="21"/>
  <c r="Q20" i="21"/>
  <c r="T44" i="21"/>
  <c r="Q50" i="21"/>
  <c r="T69" i="21"/>
  <c r="T74" i="21"/>
  <c r="T76" i="21"/>
  <c r="T65" i="21"/>
  <c r="C10" i="21"/>
  <c r="Q27" i="21"/>
  <c r="T33" i="21"/>
  <c r="C3" i="21"/>
  <c r="C7" i="21"/>
  <c r="Q15" i="21"/>
  <c r="Q17" i="21"/>
  <c r="T27" i="21"/>
  <c r="T52" i="21"/>
  <c r="T67" i="21"/>
  <c r="T30" i="21"/>
  <c r="T22" i="21"/>
  <c r="C4" i="21"/>
  <c r="T19" i="21"/>
  <c r="Q28" i="21"/>
  <c r="T35" i="21"/>
  <c r="T75" i="21"/>
  <c r="T54" i="21"/>
  <c r="Q72" i="21"/>
  <c r="T46" i="21"/>
  <c r="T73" i="21"/>
  <c r="Q22" i="21"/>
  <c r="Q70" i="21"/>
  <c r="T37" i="21"/>
  <c r="Q37" i="21"/>
  <c r="Q34" i="21"/>
  <c r="T40" i="21"/>
  <c r="Q40" i="21"/>
  <c r="T49" i="21"/>
  <c r="Q31" i="21"/>
  <c r="T43" i="21"/>
  <c r="Q43" i="21"/>
  <c r="Q49" i="21"/>
  <c r="T58" i="21"/>
  <c r="T38" i="21"/>
  <c r="Q38" i="21"/>
  <c r="Q30" i="21"/>
  <c r="Q33" i="21"/>
  <c r="T41" i="21"/>
  <c r="Q41" i="21"/>
  <c r="T36" i="21"/>
  <c r="Q36" i="21"/>
  <c r="T39" i="21"/>
  <c r="Q39" i="21"/>
  <c r="Q32" i="21"/>
  <c r="Q35" i="21"/>
  <c r="T42" i="21"/>
  <c r="Q42" i="21"/>
  <c r="T50" i="21"/>
  <c r="Q58" i="21"/>
  <c r="T85" i="21"/>
  <c r="Q85" i="21"/>
  <c r="Q51" i="21"/>
  <c r="Q60" i="21"/>
  <c r="Q62" i="21"/>
  <c r="Q64" i="21"/>
  <c r="T68" i="21"/>
  <c r="Q68" i="21"/>
  <c r="Q44" i="21"/>
  <c r="Q45" i="21"/>
  <c r="Q46" i="21"/>
  <c r="Q47" i="21"/>
  <c r="Q48" i="21"/>
  <c r="Q52" i="21"/>
  <c r="Q57" i="21"/>
  <c r="T51" i="21"/>
  <c r="Q56" i="21"/>
  <c r="T60" i="21"/>
  <c r="T62" i="21"/>
  <c r="T64" i="21"/>
  <c r="Q71" i="21"/>
  <c r="Q53" i="21"/>
  <c r="Q55" i="21"/>
  <c r="Q59" i="21"/>
  <c r="T48" i="21"/>
  <c r="Q54" i="21"/>
  <c r="Q61" i="21"/>
  <c r="Q63" i="21"/>
  <c r="Q65" i="21"/>
  <c r="T66" i="21"/>
  <c r="T84" i="21"/>
  <c r="Q84" i="21"/>
  <c r="T90" i="21"/>
  <c r="Q90" i="21"/>
  <c r="T83" i="21"/>
  <c r="Q83" i="21"/>
  <c r="T82" i="21"/>
  <c r="Q82" i="21"/>
  <c r="T92" i="21"/>
  <c r="Q92" i="21"/>
  <c r="Q73" i="21"/>
  <c r="T81" i="21"/>
  <c r="Q81" i="21"/>
  <c r="T89" i="21"/>
  <c r="Q89" i="21"/>
  <c r="Q77" i="21"/>
  <c r="T80" i="21"/>
  <c r="Q80" i="21"/>
  <c r="T88" i="21"/>
  <c r="Q88" i="21"/>
  <c r="T79" i="21"/>
  <c r="Q79" i="21"/>
  <c r="T87" i="21"/>
  <c r="Q87" i="21"/>
  <c r="T91" i="21"/>
  <c r="Q91" i="21"/>
  <c r="T70" i="21"/>
  <c r="T78" i="21"/>
  <c r="Q78" i="21"/>
  <c r="T86" i="21"/>
  <c r="Q86" i="21"/>
  <c r="E92" i="19"/>
  <c r="E91" i="19"/>
  <c r="E90" i="19"/>
  <c r="E89" i="19"/>
  <c r="E88" i="19"/>
  <c r="E87" i="19"/>
  <c r="E86" i="19"/>
  <c r="E85" i="19"/>
  <c r="E84" i="19"/>
  <c r="E83" i="19"/>
  <c r="E82" i="19"/>
  <c r="E81" i="19"/>
  <c r="E80" i="19"/>
  <c r="E79" i="19"/>
  <c r="E78" i="19"/>
  <c r="E77" i="19"/>
  <c r="E76" i="19"/>
  <c r="E75" i="19"/>
  <c r="E74" i="19"/>
  <c r="E73" i="19"/>
  <c r="E72" i="19"/>
  <c r="E71" i="19"/>
  <c r="E70" i="19"/>
  <c r="E69" i="19"/>
  <c r="E68" i="19"/>
  <c r="E67" i="19"/>
  <c r="E66" i="19"/>
  <c r="E65" i="19"/>
  <c r="E64" i="19"/>
  <c r="E63" i="19"/>
  <c r="E62" i="19"/>
  <c r="E61" i="19"/>
  <c r="E60" i="19"/>
  <c r="E59" i="19"/>
  <c r="E58" i="19"/>
  <c r="E57" i="19"/>
  <c r="E56" i="19"/>
  <c r="E55" i="19"/>
  <c r="E54" i="19"/>
  <c r="E53" i="19"/>
  <c r="E52" i="19"/>
  <c r="E51" i="19"/>
  <c r="E50" i="19"/>
  <c r="E49" i="19"/>
  <c r="E48" i="19"/>
  <c r="E47" i="19"/>
  <c r="E46" i="19"/>
  <c r="E45" i="19"/>
  <c r="E44" i="19"/>
  <c r="E43" i="19"/>
  <c r="E42" i="19"/>
  <c r="E41" i="19"/>
  <c r="E40" i="19"/>
  <c r="E39" i="19"/>
  <c r="E38" i="19"/>
  <c r="E37" i="19"/>
  <c r="E36" i="19"/>
  <c r="E35" i="19"/>
  <c r="E34" i="19"/>
  <c r="E33" i="19"/>
  <c r="E32" i="19"/>
  <c r="E31" i="19"/>
  <c r="E30" i="19"/>
  <c r="E29" i="19"/>
  <c r="E28" i="19"/>
  <c r="E27" i="19"/>
  <c r="E26" i="19"/>
  <c r="E25" i="19"/>
  <c r="E24" i="19"/>
  <c r="E23" i="19"/>
  <c r="E22" i="19"/>
  <c r="E21" i="19"/>
  <c r="E20" i="19"/>
  <c r="E19" i="19"/>
  <c r="E18" i="19"/>
  <c r="E17" i="19"/>
  <c r="E16" i="19"/>
  <c r="E15" i="19"/>
  <c r="E14" i="19"/>
  <c r="E15" i="20"/>
  <c r="E16" i="20"/>
  <c r="E17" i="20"/>
  <c r="E18" i="20"/>
  <c r="E19" i="20"/>
  <c r="E20" i="20"/>
  <c r="E21" i="20"/>
  <c r="E22" i="20"/>
  <c r="E23" i="20"/>
  <c r="E24" i="20"/>
  <c r="E25" i="20"/>
  <c r="E26" i="20"/>
  <c r="E27" i="20"/>
  <c r="E28" i="20"/>
  <c r="E29" i="20"/>
  <c r="E30" i="20"/>
  <c r="E31" i="20"/>
  <c r="E32" i="20"/>
  <c r="E33" i="20"/>
  <c r="E34" i="20"/>
  <c r="E35" i="20"/>
  <c r="E36" i="20"/>
  <c r="E37" i="20"/>
  <c r="E38" i="20"/>
  <c r="E39" i="20"/>
  <c r="E40" i="20"/>
  <c r="E41" i="20"/>
  <c r="E42" i="20"/>
  <c r="E43" i="20"/>
  <c r="E44" i="20"/>
  <c r="E45" i="20"/>
  <c r="E46" i="20"/>
  <c r="E47" i="20"/>
  <c r="E48" i="20"/>
  <c r="E49" i="20"/>
  <c r="E50" i="20"/>
  <c r="E51" i="20"/>
  <c r="E52" i="20"/>
  <c r="E53" i="20"/>
  <c r="E54" i="20"/>
  <c r="E55" i="20"/>
  <c r="E56" i="20"/>
  <c r="E57" i="20"/>
  <c r="E58" i="20"/>
  <c r="E59" i="20"/>
  <c r="E60" i="20"/>
  <c r="E61" i="20"/>
  <c r="E62" i="20"/>
  <c r="E63" i="20"/>
  <c r="E64" i="20"/>
  <c r="E65" i="20"/>
  <c r="E66" i="20"/>
  <c r="E67" i="20"/>
  <c r="E68" i="20"/>
  <c r="E69" i="20"/>
  <c r="E70" i="20"/>
  <c r="E71" i="20"/>
  <c r="E72" i="20"/>
  <c r="E73" i="20"/>
  <c r="E74" i="20"/>
  <c r="E75" i="20"/>
  <c r="E76" i="20"/>
  <c r="E77" i="20"/>
  <c r="E78" i="20"/>
  <c r="E79" i="20"/>
  <c r="E80" i="20"/>
  <c r="E81" i="20"/>
  <c r="E82" i="20"/>
  <c r="E83" i="20"/>
  <c r="E84" i="20"/>
  <c r="E85" i="20"/>
  <c r="E86" i="20"/>
  <c r="E87" i="20"/>
  <c r="E88" i="20"/>
  <c r="E89" i="20"/>
  <c r="E90" i="20"/>
  <c r="E91" i="20"/>
  <c r="E92" i="20"/>
  <c r="E14" i="20"/>
  <c r="O92" i="20"/>
  <c r="O91" i="20"/>
  <c r="O90" i="20"/>
  <c r="V89" i="20"/>
  <c r="O89" i="20"/>
  <c r="O88" i="20"/>
  <c r="O87" i="20"/>
  <c r="O86" i="20"/>
  <c r="O85" i="20"/>
  <c r="O84" i="20"/>
  <c r="O83" i="20"/>
  <c r="O82" i="20"/>
  <c r="O81" i="20"/>
  <c r="O80" i="20"/>
  <c r="O79" i="20"/>
  <c r="O78" i="20"/>
  <c r="O77" i="20"/>
  <c r="O76" i="20"/>
  <c r="O75" i="20"/>
  <c r="O74" i="20"/>
  <c r="O73" i="20"/>
  <c r="O72" i="20"/>
  <c r="O71" i="20"/>
  <c r="O70" i="20"/>
  <c r="O69" i="20"/>
  <c r="O68" i="20"/>
  <c r="O67" i="20"/>
  <c r="O66" i="20"/>
  <c r="O65" i="20"/>
  <c r="O64" i="20"/>
  <c r="O63" i="20"/>
  <c r="O62" i="20"/>
  <c r="O61" i="20"/>
  <c r="O60" i="20"/>
  <c r="O59" i="20"/>
  <c r="O58" i="20"/>
  <c r="O57" i="20"/>
  <c r="O56" i="20"/>
  <c r="O55" i="20"/>
  <c r="O54" i="20"/>
  <c r="O53" i="20"/>
  <c r="O52" i="20"/>
  <c r="O51" i="20"/>
  <c r="O50" i="20"/>
  <c r="O49" i="20"/>
  <c r="O48" i="20"/>
  <c r="O47" i="20"/>
  <c r="O46" i="20"/>
  <c r="O45" i="20"/>
  <c r="O44" i="20"/>
  <c r="O43" i="20"/>
  <c r="O42" i="20"/>
  <c r="O41" i="20"/>
  <c r="O40" i="20"/>
  <c r="V39" i="20"/>
  <c r="O39" i="20"/>
  <c r="O38" i="20"/>
  <c r="O37" i="20"/>
  <c r="V36" i="20"/>
  <c r="O36" i="20"/>
  <c r="O35" i="20"/>
  <c r="O34" i="20"/>
  <c r="O33" i="20"/>
  <c r="O32" i="20"/>
  <c r="O31" i="20"/>
  <c r="V30" i="20"/>
  <c r="O30" i="20"/>
  <c r="V29" i="20"/>
  <c r="O29" i="20"/>
  <c r="O28" i="20"/>
  <c r="O27" i="20"/>
  <c r="O26" i="20"/>
  <c r="O25" i="20"/>
  <c r="O24" i="20"/>
  <c r="O23" i="20"/>
  <c r="P3" i="20" s="1"/>
  <c r="V22" i="20"/>
  <c r="O22" i="20"/>
  <c r="O21" i="20"/>
  <c r="O20" i="20"/>
  <c r="O19" i="20"/>
  <c r="O18" i="20"/>
  <c r="O17" i="20"/>
  <c r="O16" i="20"/>
  <c r="O15" i="20"/>
  <c r="V14" i="20"/>
  <c r="O14" i="20"/>
  <c r="O1" i="20"/>
  <c r="N1" i="20"/>
  <c r="M1" i="20"/>
  <c r="L1" i="20"/>
  <c r="H67" i="14"/>
  <c r="C10" i="20"/>
  <c r="F9" i="20"/>
  <c r="F8" i="20"/>
  <c r="F7" i="20"/>
  <c r="F6" i="20"/>
  <c r="F5" i="20"/>
  <c r="F4" i="20"/>
  <c r="F3" i="20"/>
  <c r="C3" i="20"/>
  <c r="C2" i="20"/>
  <c r="G62" i="14"/>
  <c r="AU62" i="14" s="1"/>
  <c r="G63" i="14"/>
  <c r="AU63" i="14" s="1"/>
  <c r="S69" i="21" l="1"/>
  <c r="U8" i="21"/>
  <c r="P76" i="20"/>
  <c r="U76" i="20"/>
  <c r="P52" i="20"/>
  <c r="U52" i="20"/>
  <c r="P36" i="20"/>
  <c r="U36" i="20"/>
  <c r="P16" i="19"/>
  <c r="U16" i="19"/>
  <c r="P32" i="19"/>
  <c r="U32" i="19"/>
  <c r="AO32" i="19" s="1"/>
  <c r="P48" i="19"/>
  <c r="U48" i="19"/>
  <c r="AO48" i="19" s="1"/>
  <c r="P80" i="19"/>
  <c r="U80" i="19"/>
  <c r="AO80" i="19" s="1"/>
  <c r="P88" i="19"/>
  <c r="U88" i="19"/>
  <c r="AO88" i="19" s="1"/>
  <c r="T28" i="20"/>
  <c r="P91" i="20"/>
  <c r="U91" i="20"/>
  <c r="P83" i="20"/>
  <c r="U83" i="20"/>
  <c r="P75" i="20"/>
  <c r="U75" i="20"/>
  <c r="P67" i="20"/>
  <c r="U67" i="20"/>
  <c r="P59" i="20"/>
  <c r="U59" i="20"/>
  <c r="P51" i="20"/>
  <c r="U51" i="20"/>
  <c r="P43" i="20"/>
  <c r="U43" i="20"/>
  <c r="P35" i="20"/>
  <c r="U35" i="20"/>
  <c r="P27" i="20"/>
  <c r="U27" i="20"/>
  <c r="P19" i="20"/>
  <c r="U19" i="20"/>
  <c r="P17" i="19"/>
  <c r="U17" i="19"/>
  <c r="P25" i="19"/>
  <c r="U25" i="19"/>
  <c r="AO25" i="19" s="1"/>
  <c r="P33" i="19"/>
  <c r="U33" i="19"/>
  <c r="P41" i="19"/>
  <c r="U41" i="19"/>
  <c r="P49" i="19"/>
  <c r="U49" i="19"/>
  <c r="AO49" i="19" s="1"/>
  <c r="P57" i="19"/>
  <c r="U57" i="19"/>
  <c r="AO57" i="19" s="1"/>
  <c r="P65" i="19"/>
  <c r="U65" i="19"/>
  <c r="AO65" i="19" s="1"/>
  <c r="P73" i="19"/>
  <c r="U73" i="19"/>
  <c r="AO73" i="19" s="1"/>
  <c r="P81" i="19"/>
  <c r="U81" i="19"/>
  <c r="AO81" i="19" s="1"/>
  <c r="P89" i="19"/>
  <c r="U89" i="19"/>
  <c r="AO89" i="19" s="1"/>
  <c r="P84" i="20"/>
  <c r="U84" i="20"/>
  <c r="P44" i="20"/>
  <c r="U44" i="20"/>
  <c r="P24" i="19"/>
  <c r="U24" i="19"/>
  <c r="AO24" i="19" s="1"/>
  <c r="P40" i="19"/>
  <c r="U40" i="19"/>
  <c r="AO40" i="19" s="1"/>
  <c r="P72" i="19"/>
  <c r="U72" i="19"/>
  <c r="AO72" i="19" s="1"/>
  <c r="P90" i="20"/>
  <c r="U90" i="20"/>
  <c r="P82" i="20"/>
  <c r="U82" i="20"/>
  <c r="P74" i="20"/>
  <c r="U74" i="20"/>
  <c r="P66" i="20"/>
  <c r="U66" i="20"/>
  <c r="P58" i="20"/>
  <c r="U58" i="20"/>
  <c r="P50" i="20"/>
  <c r="U50" i="20"/>
  <c r="P42" i="20"/>
  <c r="U42" i="20"/>
  <c r="P34" i="20"/>
  <c r="U34" i="20"/>
  <c r="P26" i="20"/>
  <c r="U26" i="20"/>
  <c r="P18" i="20"/>
  <c r="U18" i="20"/>
  <c r="P18" i="19"/>
  <c r="U18" i="19"/>
  <c r="AO18" i="19" s="1"/>
  <c r="P26" i="19"/>
  <c r="U26" i="19"/>
  <c r="AO26" i="19" s="1"/>
  <c r="P34" i="19"/>
  <c r="U34" i="19"/>
  <c r="AO34" i="19" s="1"/>
  <c r="P42" i="19"/>
  <c r="U42" i="19"/>
  <c r="AO42" i="19" s="1"/>
  <c r="P50" i="19"/>
  <c r="U50" i="19"/>
  <c r="AO50" i="19" s="1"/>
  <c r="P58" i="19"/>
  <c r="U58" i="19"/>
  <c r="AO58" i="19" s="1"/>
  <c r="P66" i="19"/>
  <c r="U66" i="19"/>
  <c r="AO66" i="19" s="1"/>
  <c r="P74" i="19"/>
  <c r="U74" i="19"/>
  <c r="AO74" i="19" s="1"/>
  <c r="P82" i="19"/>
  <c r="U82" i="19"/>
  <c r="AO82" i="19" s="1"/>
  <c r="P90" i="19"/>
  <c r="U90" i="19"/>
  <c r="AO90" i="19" s="1"/>
  <c r="U3" i="21"/>
  <c r="V2" i="21"/>
  <c r="Q36" i="20"/>
  <c r="P89" i="20"/>
  <c r="U89" i="20"/>
  <c r="P81" i="20"/>
  <c r="U81" i="20"/>
  <c r="P73" i="20"/>
  <c r="U73" i="20"/>
  <c r="P65" i="20"/>
  <c r="U65" i="20"/>
  <c r="P57" i="20"/>
  <c r="U57" i="20"/>
  <c r="P49" i="20"/>
  <c r="U49" i="20"/>
  <c r="P41" i="20"/>
  <c r="U41" i="20"/>
  <c r="P33" i="20"/>
  <c r="U33" i="20"/>
  <c r="P25" i="20"/>
  <c r="U25" i="20"/>
  <c r="P17" i="20"/>
  <c r="U17" i="20"/>
  <c r="P19" i="19"/>
  <c r="U19" i="19"/>
  <c r="AO19" i="19" s="1"/>
  <c r="P27" i="19"/>
  <c r="U27" i="19"/>
  <c r="P35" i="19"/>
  <c r="U35" i="19"/>
  <c r="AO35" i="19" s="1"/>
  <c r="P43" i="19"/>
  <c r="U43" i="19"/>
  <c r="AO43" i="19" s="1"/>
  <c r="P51" i="19"/>
  <c r="U51" i="19"/>
  <c r="AO51" i="19" s="1"/>
  <c r="P59" i="19"/>
  <c r="U59" i="19"/>
  <c r="AO59" i="19" s="1"/>
  <c r="P67" i="19"/>
  <c r="U67" i="19"/>
  <c r="AO67" i="19" s="1"/>
  <c r="P75" i="19"/>
  <c r="U75" i="19"/>
  <c r="AO75" i="19" s="1"/>
  <c r="P83" i="19"/>
  <c r="U83" i="19"/>
  <c r="AO83" i="19" s="1"/>
  <c r="P91" i="19"/>
  <c r="U91" i="19"/>
  <c r="AO91" i="19" s="1"/>
  <c r="S18" i="21"/>
  <c r="P68" i="20"/>
  <c r="U68" i="20"/>
  <c r="P20" i="20"/>
  <c r="U20" i="20"/>
  <c r="P64" i="19"/>
  <c r="U64" i="19"/>
  <c r="AO64" i="19" s="1"/>
  <c r="P80" i="20"/>
  <c r="U80" i="20"/>
  <c r="P16" i="20"/>
  <c r="U16" i="20"/>
  <c r="P76" i="19"/>
  <c r="U76" i="19"/>
  <c r="AO76" i="19" s="1"/>
  <c r="V3" i="21"/>
  <c r="V7" i="21"/>
  <c r="P72" i="20"/>
  <c r="U72" i="20"/>
  <c r="P56" i="20"/>
  <c r="U56" i="20"/>
  <c r="P40" i="20"/>
  <c r="U40" i="20"/>
  <c r="P24" i="20"/>
  <c r="U24" i="20"/>
  <c r="P28" i="19"/>
  <c r="U28" i="19"/>
  <c r="AO28" i="19" s="1"/>
  <c r="P44" i="19"/>
  <c r="U44" i="19"/>
  <c r="AO44" i="19" s="1"/>
  <c r="P60" i="19"/>
  <c r="U60" i="19"/>
  <c r="AO60" i="19" s="1"/>
  <c r="P84" i="19"/>
  <c r="U84" i="19"/>
  <c r="AO84" i="19" s="1"/>
  <c r="Q44" i="20"/>
  <c r="Q60" i="20"/>
  <c r="Q68" i="20"/>
  <c r="Q76" i="20"/>
  <c r="P87" i="20"/>
  <c r="U87" i="20"/>
  <c r="P79" i="20"/>
  <c r="U79" i="20"/>
  <c r="P71" i="20"/>
  <c r="U71" i="20"/>
  <c r="P63" i="20"/>
  <c r="U63" i="20"/>
  <c r="P55" i="20"/>
  <c r="U55" i="20"/>
  <c r="P47" i="20"/>
  <c r="U47" i="20"/>
  <c r="P39" i="20"/>
  <c r="U39" i="20"/>
  <c r="P31" i="20"/>
  <c r="U31" i="20"/>
  <c r="P23" i="20"/>
  <c r="U23" i="20"/>
  <c r="P15" i="20"/>
  <c r="U15" i="20"/>
  <c r="P21" i="19"/>
  <c r="U21" i="19"/>
  <c r="AO21" i="19" s="1"/>
  <c r="P29" i="19"/>
  <c r="U29" i="19"/>
  <c r="AO29" i="19" s="1"/>
  <c r="P37" i="19"/>
  <c r="U37" i="19"/>
  <c r="AO37" i="19" s="1"/>
  <c r="P45" i="19"/>
  <c r="U45" i="19"/>
  <c r="AO45" i="19" s="1"/>
  <c r="P53" i="19"/>
  <c r="U53" i="19"/>
  <c r="AO53" i="19" s="1"/>
  <c r="P61" i="19"/>
  <c r="U61" i="19"/>
  <c r="AO61" i="19" s="1"/>
  <c r="P69" i="19"/>
  <c r="U69" i="19"/>
  <c r="AO69" i="19" s="1"/>
  <c r="P77" i="19"/>
  <c r="U77" i="19"/>
  <c r="AO77" i="19" s="1"/>
  <c r="P85" i="19"/>
  <c r="U85" i="19"/>
  <c r="AO85" i="19" s="1"/>
  <c r="P92" i="20"/>
  <c r="U92" i="20"/>
  <c r="P60" i="20"/>
  <c r="U60" i="20"/>
  <c r="P28" i="20"/>
  <c r="U28" i="20"/>
  <c r="P56" i="19"/>
  <c r="U56" i="19"/>
  <c r="AO56" i="19" s="1"/>
  <c r="P88" i="20"/>
  <c r="U88" i="20"/>
  <c r="P64" i="20"/>
  <c r="U64" i="20"/>
  <c r="P48" i="20"/>
  <c r="U48" i="20"/>
  <c r="P32" i="20"/>
  <c r="U32" i="20"/>
  <c r="P20" i="19"/>
  <c r="U20" i="19"/>
  <c r="P36" i="19"/>
  <c r="U36" i="19"/>
  <c r="AO36" i="19" s="1"/>
  <c r="P52" i="19"/>
  <c r="U52" i="19"/>
  <c r="AO52" i="19" s="1"/>
  <c r="P68" i="19"/>
  <c r="U68" i="19"/>
  <c r="AO68" i="19" s="1"/>
  <c r="P92" i="19"/>
  <c r="U92" i="19"/>
  <c r="AO92" i="19" s="1"/>
  <c r="P86" i="20"/>
  <c r="U86" i="20"/>
  <c r="P78" i="20"/>
  <c r="U78" i="20"/>
  <c r="P70" i="20"/>
  <c r="U70" i="20"/>
  <c r="P62" i="20"/>
  <c r="U62" i="20"/>
  <c r="P54" i="20"/>
  <c r="U54" i="20"/>
  <c r="P46" i="20"/>
  <c r="U46" i="20"/>
  <c r="P38" i="20"/>
  <c r="U38" i="20"/>
  <c r="P30" i="20"/>
  <c r="U30" i="20"/>
  <c r="P22" i="20"/>
  <c r="U22" i="20"/>
  <c r="P14" i="19"/>
  <c r="U14" i="19"/>
  <c r="AO14" i="19" s="1"/>
  <c r="P22" i="19"/>
  <c r="U22" i="19"/>
  <c r="AO22" i="19" s="1"/>
  <c r="P30" i="19"/>
  <c r="U30" i="19"/>
  <c r="AO30" i="19" s="1"/>
  <c r="P38" i="19"/>
  <c r="U38" i="19"/>
  <c r="AO38" i="19" s="1"/>
  <c r="P46" i="19"/>
  <c r="U46" i="19"/>
  <c r="AO46" i="19" s="1"/>
  <c r="P54" i="19"/>
  <c r="U54" i="19"/>
  <c r="AO54" i="19" s="1"/>
  <c r="P62" i="19"/>
  <c r="U62" i="19"/>
  <c r="AO62" i="19" s="1"/>
  <c r="P70" i="19"/>
  <c r="U70" i="19"/>
  <c r="AO70" i="19" s="1"/>
  <c r="P78" i="19"/>
  <c r="U78" i="19"/>
  <c r="AO78" i="19" s="1"/>
  <c r="P86" i="19"/>
  <c r="U86" i="19"/>
  <c r="AO86" i="19" s="1"/>
  <c r="P14" i="20"/>
  <c r="U14" i="20"/>
  <c r="P85" i="20"/>
  <c r="U85" i="20"/>
  <c r="P77" i="20"/>
  <c r="U77" i="20"/>
  <c r="P69" i="20"/>
  <c r="U69" i="20"/>
  <c r="P61" i="20"/>
  <c r="U61" i="20"/>
  <c r="P53" i="20"/>
  <c r="U53" i="20"/>
  <c r="P45" i="20"/>
  <c r="U45" i="20"/>
  <c r="P37" i="20"/>
  <c r="U37" i="20"/>
  <c r="P29" i="20"/>
  <c r="U29" i="20"/>
  <c r="P21" i="20"/>
  <c r="U21" i="20"/>
  <c r="P15" i="19"/>
  <c r="U15" i="19"/>
  <c r="P23" i="19"/>
  <c r="U23" i="19"/>
  <c r="P31" i="19"/>
  <c r="U31" i="19"/>
  <c r="AO31" i="19" s="1"/>
  <c r="P39" i="19"/>
  <c r="U39" i="19"/>
  <c r="AO39" i="19" s="1"/>
  <c r="P47" i="19"/>
  <c r="U47" i="19"/>
  <c r="AO47" i="19" s="1"/>
  <c r="P55" i="19"/>
  <c r="U55" i="19"/>
  <c r="AO55" i="19" s="1"/>
  <c r="P63" i="19"/>
  <c r="U63" i="19"/>
  <c r="AO63" i="19" s="1"/>
  <c r="P71" i="19"/>
  <c r="U71" i="19"/>
  <c r="AO71" i="19" s="1"/>
  <c r="P79" i="19"/>
  <c r="U79" i="19"/>
  <c r="AO79" i="19" s="1"/>
  <c r="P87" i="19"/>
  <c r="U87" i="19"/>
  <c r="AO87" i="19" s="1"/>
  <c r="U6" i="21"/>
  <c r="V5" i="21"/>
  <c r="V9" i="21"/>
  <c r="U13" i="21"/>
  <c r="V1" i="21" s="1"/>
  <c r="U7" i="21"/>
  <c r="U4" i="21"/>
  <c r="U5" i="21"/>
  <c r="V8" i="21"/>
  <c r="U9" i="21"/>
  <c r="V4" i="21"/>
  <c r="U2" i="21"/>
  <c r="Q42" i="20"/>
  <c r="Q82" i="20"/>
  <c r="Q50" i="20"/>
  <c r="Q74" i="20"/>
  <c r="S72" i="21"/>
  <c r="S9" i="21"/>
  <c r="S21" i="21"/>
  <c r="S74" i="21"/>
  <c r="S76" i="21"/>
  <c r="S66" i="21"/>
  <c r="T51" i="20"/>
  <c r="Q45" i="20"/>
  <c r="T53" i="20"/>
  <c r="R4" i="21"/>
  <c r="T13" i="21"/>
  <c r="U1" i="21" s="1"/>
  <c r="S17" i="21"/>
  <c r="Q61" i="20"/>
  <c r="Q77" i="20"/>
  <c r="S25" i="21"/>
  <c r="S50" i="21"/>
  <c r="Q80" i="20"/>
  <c r="Q88" i="20"/>
  <c r="R7" i="21"/>
  <c r="R3" i="21"/>
  <c r="R66" i="20"/>
  <c r="R42" i="20"/>
  <c r="R34" i="20"/>
  <c r="R18" i="20"/>
  <c r="R26" i="19"/>
  <c r="R50" i="19"/>
  <c r="R66" i="19"/>
  <c r="R74" i="19"/>
  <c r="R90" i="19"/>
  <c r="R57" i="20"/>
  <c r="R27" i="19"/>
  <c r="K8" i="19"/>
  <c r="P4" i="20"/>
  <c r="Q37" i="20"/>
  <c r="R88" i="20"/>
  <c r="R80" i="20"/>
  <c r="R72" i="20"/>
  <c r="R64" i="20"/>
  <c r="R56" i="20"/>
  <c r="R48" i="20"/>
  <c r="R40" i="20"/>
  <c r="R32" i="20"/>
  <c r="R24" i="20"/>
  <c r="R16" i="20"/>
  <c r="K5" i="20"/>
  <c r="R20" i="19"/>
  <c r="K9" i="19"/>
  <c r="R28" i="19"/>
  <c r="R36" i="19"/>
  <c r="R44" i="19"/>
  <c r="R52" i="19"/>
  <c r="R60" i="19"/>
  <c r="R68" i="19"/>
  <c r="R76" i="19"/>
  <c r="R84" i="19"/>
  <c r="R92" i="19"/>
  <c r="R6" i="21"/>
  <c r="S7" i="21"/>
  <c r="Q4" i="21"/>
  <c r="R58" i="20"/>
  <c r="R87" i="20"/>
  <c r="R79" i="20"/>
  <c r="R71" i="20"/>
  <c r="R63" i="20"/>
  <c r="R55" i="20"/>
  <c r="R47" i="20"/>
  <c r="R39" i="20"/>
  <c r="R31" i="20"/>
  <c r="R23" i="20"/>
  <c r="K3" i="20"/>
  <c r="R15" i="20"/>
  <c r="K2" i="20"/>
  <c r="R21" i="19"/>
  <c r="R29" i="19"/>
  <c r="R37" i="19"/>
  <c r="R45" i="19"/>
  <c r="R53" i="19"/>
  <c r="R61" i="19"/>
  <c r="R69" i="19"/>
  <c r="R77" i="19"/>
  <c r="R85" i="19"/>
  <c r="R13" i="21"/>
  <c r="S1" i="21" s="1"/>
  <c r="Q7" i="21"/>
  <c r="S2" i="21"/>
  <c r="R90" i="20"/>
  <c r="R65" i="20"/>
  <c r="R33" i="20"/>
  <c r="K6" i="20"/>
  <c r="R19" i="19"/>
  <c r="R51" i="19"/>
  <c r="R83" i="19"/>
  <c r="S4" i="21"/>
  <c r="R86" i="20"/>
  <c r="R78" i="20"/>
  <c r="R70" i="20"/>
  <c r="R62" i="20"/>
  <c r="R54" i="20"/>
  <c r="R46" i="20"/>
  <c r="R38" i="20"/>
  <c r="R30" i="20"/>
  <c r="R22" i="20"/>
  <c r="R14" i="19"/>
  <c r="E13" i="19"/>
  <c r="K1" i="19" s="1"/>
  <c r="R22" i="19"/>
  <c r="R30" i="19"/>
  <c r="R38" i="19"/>
  <c r="R46" i="19"/>
  <c r="R54" i="19"/>
  <c r="R62" i="19"/>
  <c r="R70" i="19"/>
  <c r="R78" i="19"/>
  <c r="R86" i="19"/>
  <c r="P13" i="21"/>
  <c r="Q1" i="21" s="1"/>
  <c r="S6" i="21"/>
  <c r="Q2" i="21"/>
  <c r="S5" i="21"/>
  <c r="Q58" i="20"/>
  <c r="S58" i="20" s="1"/>
  <c r="R82" i="20"/>
  <c r="R50" i="20"/>
  <c r="R26" i="20"/>
  <c r="R18" i="19"/>
  <c r="R42" i="19"/>
  <c r="R58" i="19"/>
  <c r="R82" i="19"/>
  <c r="Q13" i="21"/>
  <c r="R1" i="21" s="1"/>
  <c r="R81" i="20"/>
  <c r="R41" i="20"/>
  <c r="K7" i="20"/>
  <c r="R17" i="20"/>
  <c r="K4" i="20"/>
  <c r="R43" i="19"/>
  <c r="R67" i="19"/>
  <c r="R91" i="19"/>
  <c r="P6" i="20"/>
  <c r="R14" i="20"/>
  <c r="E13" i="20"/>
  <c r="K1" i="20" s="1"/>
  <c r="R85" i="20"/>
  <c r="R77" i="20"/>
  <c r="R69" i="20"/>
  <c r="R61" i="20"/>
  <c r="R53" i="20"/>
  <c r="R45" i="20"/>
  <c r="R37" i="20"/>
  <c r="R29" i="20"/>
  <c r="R21" i="20"/>
  <c r="R15" i="19"/>
  <c r="K2" i="19"/>
  <c r="R23" i="19"/>
  <c r="K3" i="19"/>
  <c r="R31" i="19"/>
  <c r="R39" i="19"/>
  <c r="R47" i="19"/>
  <c r="R55" i="19"/>
  <c r="R63" i="19"/>
  <c r="R71" i="19"/>
  <c r="R79" i="19"/>
  <c r="R87" i="19"/>
  <c r="R8" i="21"/>
  <c r="R9" i="21"/>
  <c r="Q8" i="21"/>
  <c r="Q6" i="21"/>
  <c r="Q5" i="21"/>
  <c r="R89" i="20"/>
  <c r="O13" i="20"/>
  <c r="P1" i="20" s="1"/>
  <c r="Q34" i="20"/>
  <c r="S34" i="20" s="1"/>
  <c r="R92" i="20"/>
  <c r="R84" i="20"/>
  <c r="R76" i="20"/>
  <c r="R68" i="20"/>
  <c r="R60" i="20"/>
  <c r="R52" i="20"/>
  <c r="R44" i="20"/>
  <c r="S44" i="20" s="1"/>
  <c r="R36" i="20"/>
  <c r="S36" i="20" s="1"/>
  <c r="R28" i="20"/>
  <c r="R20" i="20"/>
  <c r="K9" i="20"/>
  <c r="R16" i="19"/>
  <c r="K5" i="19"/>
  <c r="R24" i="19"/>
  <c r="R32" i="19"/>
  <c r="R40" i="19"/>
  <c r="R48" i="19"/>
  <c r="R56" i="19"/>
  <c r="R64" i="19"/>
  <c r="R72" i="19"/>
  <c r="R80" i="19"/>
  <c r="R88" i="19"/>
  <c r="S8" i="21"/>
  <c r="S3" i="21"/>
  <c r="R74" i="20"/>
  <c r="R34" i="19"/>
  <c r="R73" i="20"/>
  <c r="R49" i="20"/>
  <c r="R25" i="20"/>
  <c r="R35" i="19"/>
  <c r="R59" i="19"/>
  <c r="R75" i="19"/>
  <c r="S15" i="21"/>
  <c r="R2" i="21"/>
  <c r="R91" i="20"/>
  <c r="S91" i="20" s="1"/>
  <c r="R83" i="20"/>
  <c r="R75" i="20"/>
  <c r="R67" i="20"/>
  <c r="R59" i="20"/>
  <c r="R51" i="20"/>
  <c r="R43" i="20"/>
  <c r="R35" i="20"/>
  <c r="R27" i="20"/>
  <c r="K8" i="20"/>
  <c r="R19" i="20"/>
  <c r="R17" i="19"/>
  <c r="K4" i="19"/>
  <c r="R25" i="19"/>
  <c r="R33" i="19"/>
  <c r="K6" i="19"/>
  <c r="R41" i="19"/>
  <c r="K7" i="19"/>
  <c r="R49" i="19"/>
  <c r="R57" i="19"/>
  <c r="R65" i="19"/>
  <c r="R73" i="19"/>
  <c r="R81" i="19"/>
  <c r="R89" i="19"/>
  <c r="S28" i="21"/>
  <c r="S16" i="21"/>
  <c r="R5" i="21"/>
  <c r="Q9" i="21"/>
  <c r="Q3" i="21"/>
  <c r="P5" i="20"/>
  <c r="T36" i="20"/>
  <c r="T44" i="20"/>
  <c r="P8" i="20"/>
  <c r="P9" i="20"/>
  <c r="Q85" i="20"/>
  <c r="T45" i="20"/>
  <c r="T61" i="20"/>
  <c r="P2" i="20"/>
  <c r="P7" i="20"/>
  <c r="Q35" i="20"/>
  <c r="T52" i="20"/>
  <c r="T59" i="20"/>
  <c r="Q63" i="20"/>
  <c r="T69" i="20"/>
  <c r="Q52" i="20"/>
  <c r="Q59" i="20"/>
  <c r="Q69" i="20"/>
  <c r="T75" i="20"/>
  <c r="Q84" i="20"/>
  <c r="Q71" i="20"/>
  <c r="T77" i="20"/>
  <c r="Q43" i="20"/>
  <c r="Q91" i="20"/>
  <c r="T72" i="20"/>
  <c r="T87" i="20"/>
  <c r="C6" i="20"/>
  <c r="C8" i="20"/>
  <c r="C4" i="20"/>
  <c r="C9" i="20"/>
  <c r="C5" i="20"/>
  <c r="C7" i="20"/>
  <c r="T37" i="20"/>
  <c r="T58" i="20"/>
  <c r="Q75" i="20"/>
  <c r="Q87" i="20"/>
  <c r="T42" i="20"/>
  <c r="T79" i="20"/>
  <c r="Q83" i="20"/>
  <c r="S19" i="21"/>
  <c r="Q39" i="20"/>
  <c r="T73" i="20"/>
  <c r="T76" i="20"/>
  <c r="T71" i="20"/>
  <c r="T74" i="20"/>
  <c r="Q55" i="20"/>
  <c r="T63" i="20"/>
  <c r="S14" i="21"/>
  <c r="T60" i="20"/>
  <c r="S30" i="21"/>
  <c r="Q31" i="20"/>
  <c r="S31" i="20" s="1"/>
  <c r="T43" i="20"/>
  <c r="T56" i="20"/>
  <c r="Q66" i="20"/>
  <c r="T82" i="20"/>
  <c r="T84" i="20"/>
  <c r="Q78" i="20"/>
  <c r="Q46" i="20"/>
  <c r="T40" i="20"/>
  <c r="Q48" i="20"/>
  <c r="Q51" i="20"/>
  <c r="Q53" i="20"/>
  <c r="T70" i="20"/>
  <c r="Q79" i="20"/>
  <c r="T90" i="20"/>
  <c r="Q86" i="20"/>
  <c r="S86" i="20" s="1"/>
  <c r="T38" i="20"/>
  <c r="Q32" i="20"/>
  <c r="Q41" i="20"/>
  <c r="T54" i="20"/>
  <c r="Q72" i="20"/>
  <c r="T80" i="20"/>
  <c r="Q90" i="20"/>
  <c r="S27" i="21"/>
  <c r="Q56" i="20"/>
  <c r="T64" i="20"/>
  <c r="T39" i="20"/>
  <c r="T55" i="20"/>
  <c r="T83" i="20"/>
  <c r="T85" i="20"/>
  <c r="T88" i="20"/>
  <c r="T91" i="20"/>
  <c r="T81" i="20"/>
  <c r="Q49" i="20"/>
  <c r="S20" i="21"/>
  <c r="T62" i="20"/>
  <c r="Q30" i="20"/>
  <c r="Q40" i="20"/>
  <c r="Q64" i="20"/>
  <c r="T57" i="20"/>
  <c r="Q81" i="20"/>
  <c r="S81" i="20" s="1"/>
  <c r="T89" i="20"/>
  <c r="T41" i="20"/>
  <c r="Q89" i="20"/>
  <c r="Q33" i="20"/>
  <c r="Q73" i="20"/>
  <c r="Q57" i="20"/>
  <c r="S77" i="21"/>
  <c r="S22" i="21"/>
  <c r="S78" i="21"/>
  <c r="S88" i="21"/>
  <c r="S67" i="21"/>
  <c r="S81" i="21"/>
  <c r="S59" i="21"/>
  <c r="S57" i="21"/>
  <c r="S85" i="21"/>
  <c r="S83" i="21"/>
  <c r="S48" i="21"/>
  <c r="S86" i="21"/>
  <c r="S87" i="21"/>
  <c r="S89" i="21"/>
  <c r="S82" i="21"/>
  <c r="S90" i="21"/>
  <c r="S54" i="21"/>
  <c r="S55" i="21"/>
  <c r="S68" i="21"/>
  <c r="S47" i="21"/>
  <c r="S64" i="21"/>
  <c r="S35" i="21"/>
  <c r="S32" i="21"/>
  <c r="S36" i="21"/>
  <c r="S41" i="21"/>
  <c r="S40" i="21"/>
  <c r="S75" i="21"/>
  <c r="S92" i="21"/>
  <c r="S49" i="21"/>
  <c r="S43" i="21"/>
  <c r="S70" i="21"/>
  <c r="S73" i="21"/>
  <c r="S65" i="21"/>
  <c r="S53" i="21"/>
  <c r="S56" i="21"/>
  <c r="S46" i="21"/>
  <c r="S62" i="21"/>
  <c r="S39" i="21"/>
  <c r="S58" i="21"/>
  <c r="S37" i="21"/>
  <c r="S91" i="21"/>
  <c r="S79" i="21"/>
  <c r="S52" i="21"/>
  <c r="S63" i="21"/>
  <c r="S45" i="21"/>
  <c r="S60" i="21"/>
  <c r="S51" i="21"/>
  <c r="S42" i="21"/>
  <c r="S33" i="21"/>
  <c r="S38" i="21"/>
  <c r="S31" i="21"/>
  <c r="S34" i="21"/>
  <c r="S61" i="21"/>
  <c r="S44" i="21"/>
  <c r="S80" i="21"/>
  <c r="S84" i="21"/>
  <c r="S71" i="21"/>
  <c r="Q54" i="20"/>
  <c r="Q62" i="20"/>
  <c r="Q70" i="20"/>
  <c r="Q38" i="20"/>
  <c r="T78" i="20"/>
  <c r="T86" i="20"/>
  <c r="T92" i="20"/>
  <c r="Q92" i="20"/>
  <c r="Q14" i="20"/>
  <c r="Q15" i="20"/>
  <c r="Q16" i="20"/>
  <c r="Q17" i="20"/>
  <c r="Q18" i="20"/>
  <c r="Q19" i="20"/>
  <c r="Q20" i="20"/>
  <c r="Q21" i="20"/>
  <c r="Q22" i="20"/>
  <c r="Q23" i="20"/>
  <c r="Q24" i="20"/>
  <c r="Q25" i="20"/>
  <c r="Q26" i="20"/>
  <c r="Q27" i="20"/>
  <c r="Q29" i="20"/>
  <c r="T29" i="20"/>
  <c r="T14" i="20"/>
  <c r="T15" i="20"/>
  <c r="U2" i="20" s="1"/>
  <c r="T16" i="20"/>
  <c r="T17" i="20"/>
  <c r="T18" i="20"/>
  <c r="T19" i="20"/>
  <c r="T20" i="20"/>
  <c r="T21" i="20"/>
  <c r="T22" i="20"/>
  <c r="T23" i="20"/>
  <c r="U3" i="20" s="1"/>
  <c r="T24" i="20"/>
  <c r="T25" i="20"/>
  <c r="T26" i="20"/>
  <c r="T27" i="20"/>
  <c r="U8" i="20" s="1"/>
  <c r="Q47" i="20"/>
  <c r="Q28" i="20"/>
  <c r="T30" i="20"/>
  <c r="T31" i="20"/>
  <c r="T32" i="20"/>
  <c r="T33" i="20"/>
  <c r="T34" i="20"/>
  <c r="T35" i="20"/>
  <c r="T47" i="20"/>
  <c r="T48" i="20"/>
  <c r="T65" i="20"/>
  <c r="Q65" i="20"/>
  <c r="T49" i="20"/>
  <c r="T46" i="20"/>
  <c r="T50" i="20"/>
  <c r="T68" i="20"/>
  <c r="Q67" i="20"/>
  <c r="T66" i="20"/>
  <c r="T67" i="20"/>
  <c r="B3" i="14"/>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1"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14" i="18"/>
  <c r="O14" i="18"/>
  <c r="O15" i="18"/>
  <c r="O16" i="18"/>
  <c r="O17" i="18"/>
  <c r="O18" i="18"/>
  <c r="O19" i="18"/>
  <c r="O20" i="18"/>
  <c r="O21" i="18"/>
  <c r="O22" i="18"/>
  <c r="O23" i="18"/>
  <c r="O24" i="18"/>
  <c r="O25" i="18"/>
  <c r="O26" i="18"/>
  <c r="O27" i="18"/>
  <c r="O28" i="18"/>
  <c r="O29" i="18"/>
  <c r="O30" i="18"/>
  <c r="O31" i="18"/>
  <c r="O32" i="18"/>
  <c r="O33" i="18"/>
  <c r="O34" i="18"/>
  <c r="O35" i="18"/>
  <c r="O36" i="18"/>
  <c r="O37" i="18"/>
  <c r="O38" i="18"/>
  <c r="O39" i="18"/>
  <c r="O40" i="18"/>
  <c r="O41" i="18"/>
  <c r="O42" i="18"/>
  <c r="O43" i="18"/>
  <c r="O44" i="18"/>
  <c r="O45" i="18"/>
  <c r="O46" i="18"/>
  <c r="O47" i="18"/>
  <c r="O48" i="18"/>
  <c r="O49" i="18"/>
  <c r="O50" i="18"/>
  <c r="O51" i="18"/>
  <c r="O52" i="18"/>
  <c r="O53" i="18"/>
  <c r="O54" i="18"/>
  <c r="O55" i="18"/>
  <c r="O56" i="18"/>
  <c r="O57" i="18"/>
  <c r="O58" i="18"/>
  <c r="O59" i="18"/>
  <c r="O60" i="18"/>
  <c r="O61" i="18"/>
  <c r="O62" i="18"/>
  <c r="O63" i="18"/>
  <c r="O64" i="18"/>
  <c r="O65" i="18"/>
  <c r="O66" i="18"/>
  <c r="O67" i="18"/>
  <c r="O68" i="18"/>
  <c r="O69" i="18"/>
  <c r="O70" i="18"/>
  <c r="O71" i="18"/>
  <c r="O72" i="18"/>
  <c r="O73" i="18"/>
  <c r="O74" i="18"/>
  <c r="O75" i="18"/>
  <c r="O76" i="18"/>
  <c r="O77" i="18"/>
  <c r="O78" i="18"/>
  <c r="O79" i="18"/>
  <c r="O80" i="18"/>
  <c r="O81" i="18"/>
  <c r="O82" i="18"/>
  <c r="O83" i="18"/>
  <c r="O84" i="18"/>
  <c r="O85" i="18"/>
  <c r="O86" i="18"/>
  <c r="O87" i="18"/>
  <c r="O88" i="18"/>
  <c r="O89" i="18"/>
  <c r="O90" i="18"/>
  <c r="O91" i="18"/>
  <c r="O92" i="18"/>
  <c r="AB67" i="14"/>
  <c r="G66" i="14"/>
  <c r="AU66" i="14" s="1"/>
  <c r="O92" i="19"/>
  <c r="Q92" i="19" s="1"/>
  <c r="O91" i="19"/>
  <c r="Q91" i="19" s="1"/>
  <c r="O90" i="19"/>
  <c r="Q90" i="19" s="1"/>
  <c r="V89" i="19"/>
  <c r="O89" i="19"/>
  <c r="Q89" i="19" s="1"/>
  <c r="O88" i="19"/>
  <c r="Q88" i="19" s="1"/>
  <c r="O87" i="19"/>
  <c r="T87" i="19" s="1"/>
  <c r="O86" i="19"/>
  <c r="O85" i="19"/>
  <c r="Q85" i="19" s="1"/>
  <c r="O84" i="19"/>
  <c r="Q84" i="19" s="1"/>
  <c r="O83" i="19"/>
  <c r="Q83" i="19" s="1"/>
  <c r="O82" i="19"/>
  <c r="T82" i="19" s="1"/>
  <c r="O81" i="19"/>
  <c r="T81" i="19" s="1"/>
  <c r="O80" i="19"/>
  <c r="Q80" i="19" s="1"/>
  <c r="O79" i="19"/>
  <c r="Q79" i="19" s="1"/>
  <c r="O78" i="19"/>
  <c r="O77" i="19"/>
  <c r="Q77" i="19" s="1"/>
  <c r="O76" i="19"/>
  <c r="T76" i="19" s="1"/>
  <c r="O75" i="19"/>
  <c r="T75" i="19" s="1"/>
  <c r="O74" i="19"/>
  <c r="Q74" i="19" s="1"/>
  <c r="O73" i="19"/>
  <c r="Q73" i="19" s="1"/>
  <c r="O72" i="19"/>
  <c r="Q72" i="19" s="1"/>
  <c r="O71" i="19"/>
  <c r="Q71" i="19" s="1"/>
  <c r="O70" i="19"/>
  <c r="O69" i="19"/>
  <c r="O68" i="19"/>
  <c r="O67" i="19"/>
  <c r="Q67" i="19" s="1"/>
  <c r="O66" i="19"/>
  <c r="O65" i="19"/>
  <c r="O64" i="19"/>
  <c r="O63" i="19"/>
  <c r="O62" i="19"/>
  <c r="O61" i="19"/>
  <c r="O60" i="19"/>
  <c r="O59" i="19"/>
  <c r="O58" i="19"/>
  <c r="O57" i="19"/>
  <c r="O56" i="19"/>
  <c r="O55" i="19"/>
  <c r="O54" i="19"/>
  <c r="O53" i="19"/>
  <c r="O52" i="19"/>
  <c r="O51" i="19"/>
  <c r="O50" i="19"/>
  <c r="O49" i="19"/>
  <c r="O48" i="19"/>
  <c r="O47" i="19"/>
  <c r="Q47" i="19" s="1"/>
  <c r="O46" i="19"/>
  <c r="O45" i="19"/>
  <c r="T45" i="19" s="1"/>
  <c r="O44" i="19"/>
  <c r="T44" i="19" s="1"/>
  <c r="O43" i="19"/>
  <c r="T43" i="19" s="1"/>
  <c r="O42" i="19"/>
  <c r="T42" i="19" s="1"/>
  <c r="O41" i="19"/>
  <c r="O40" i="19"/>
  <c r="V39" i="19"/>
  <c r="O39" i="19"/>
  <c r="Q39" i="19" s="1"/>
  <c r="O38" i="19"/>
  <c r="O37" i="19"/>
  <c r="T37" i="19" s="1"/>
  <c r="V36" i="19"/>
  <c r="O36" i="19"/>
  <c r="O35" i="19"/>
  <c r="Q35" i="19" s="1"/>
  <c r="O34" i="19"/>
  <c r="Q34" i="19" s="1"/>
  <c r="O33" i="19"/>
  <c r="O32" i="19"/>
  <c r="O31" i="19"/>
  <c r="Q31" i="19" s="1"/>
  <c r="V30" i="19"/>
  <c r="O30" i="19"/>
  <c r="V29" i="19"/>
  <c r="O29" i="19"/>
  <c r="T29" i="19" s="1"/>
  <c r="O28" i="19"/>
  <c r="O27" i="19"/>
  <c r="O26" i="19"/>
  <c r="Q26" i="19" s="1"/>
  <c r="O25" i="19"/>
  <c r="Q25" i="19" s="1"/>
  <c r="O24" i="19"/>
  <c r="Q24" i="19" s="1"/>
  <c r="O23" i="19"/>
  <c r="V22" i="19"/>
  <c r="O22" i="19"/>
  <c r="O21" i="19"/>
  <c r="Q21" i="19" s="1"/>
  <c r="O20" i="19"/>
  <c r="O19" i="19"/>
  <c r="O18" i="19"/>
  <c r="O17" i="19"/>
  <c r="O16" i="19"/>
  <c r="O15" i="19"/>
  <c r="V14" i="19"/>
  <c r="O14" i="19"/>
  <c r="C8" i="19"/>
  <c r="J16" i="17"/>
  <c r="F7" i="19"/>
  <c r="H16" i="17" s="1"/>
  <c r="F6" i="19"/>
  <c r="G16" i="17" s="1"/>
  <c r="F5" i="19"/>
  <c r="F16" i="17" s="1"/>
  <c r="F4" i="19"/>
  <c r="E16" i="17" s="1"/>
  <c r="F3" i="19"/>
  <c r="D16" i="17" s="1"/>
  <c r="C16" i="17"/>
  <c r="P62" i="18" l="1"/>
  <c r="U62" i="18"/>
  <c r="AO62" i="18" s="1"/>
  <c r="P88" i="18"/>
  <c r="U88" i="18"/>
  <c r="AO88" i="18" s="1"/>
  <c r="P72" i="18"/>
  <c r="U72" i="18"/>
  <c r="AO72" i="18" s="1"/>
  <c r="P64" i="18"/>
  <c r="U64" i="18"/>
  <c r="AO64" i="18" s="1"/>
  <c r="P48" i="18"/>
  <c r="U48" i="18"/>
  <c r="AO48" i="18" s="1"/>
  <c r="P32" i="18"/>
  <c r="U32" i="18"/>
  <c r="AO32" i="18" s="1"/>
  <c r="U6" i="20"/>
  <c r="P87" i="18"/>
  <c r="U87" i="18"/>
  <c r="AO87" i="18" s="1"/>
  <c r="P79" i="18"/>
  <c r="U79" i="18"/>
  <c r="AO79" i="18" s="1"/>
  <c r="P71" i="18"/>
  <c r="U71" i="18"/>
  <c r="AO71" i="18" s="1"/>
  <c r="P63" i="18"/>
  <c r="U63" i="18"/>
  <c r="AO63" i="18" s="1"/>
  <c r="P55" i="18"/>
  <c r="U55" i="18"/>
  <c r="AO55" i="18" s="1"/>
  <c r="P47" i="18"/>
  <c r="U47" i="18"/>
  <c r="AO47" i="18" s="1"/>
  <c r="P39" i="18"/>
  <c r="U39" i="18"/>
  <c r="AO39" i="18" s="1"/>
  <c r="P31" i="18"/>
  <c r="U31" i="18"/>
  <c r="AO31" i="18" s="1"/>
  <c r="P23" i="18"/>
  <c r="U23" i="18"/>
  <c r="P15" i="18"/>
  <c r="U15" i="18"/>
  <c r="U5" i="20"/>
  <c r="U7" i="20"/>
  <c r="S60" i="20"/>
  <c r="V5" i="19"/>
  <c r="AO16" i="19"/>
  <c r="P14" i="18"/>
  <c r="U14" i="18"/>
  <c r="AO14" i="18" s="1"/>
  <c r="P85" i="18"/>
  <c r="U85" i="18"/>
  <c r="AO85" i="18" s="1"/>
  <c r="P77" i="18"/>
  <c r="U77" i="18"/>
  <c r="AO77" i="18" s="1"/>
  <c r="P69" i="18"/>
  <c r="U69" i="18"/>
  <c r="AO69" i="18" s="1"/>
  <c r="P61" i="18"/>
  <c r="U61" i="18"/>
  <c r="AO61" i="18" s="1"/>
  <c r="P53" i="18"/>
  <c r="U53" i="18"/>
  <c r="AO53" i="18" s="1"/>
  <c r="P45" i="18"/>
  <c r="U45" i="18"/>
  <c r="AO45" i="18" s="1"/>
  <c r="P37" i="18"/>
  <c r="U37" i="18"/>
  <c r="AO37" i="18" s="1"/>
  <c r="P29" i="18"/>
  <c r="U29" i="18"/>
  <c r="AO29" i="18" s="1"/>
  <c r="P21" i="18"/>
  <c r="U21" i="18"/>
  <c r="AO21" i="18" s="1"/>
  <c r="AO27" i="19"/>
  <c r="AO8" i="19" s="1"/>
  <c r="V8" i="19"/>
  <c r="V6" i="20"/>
  <c r="P78" i="18"/>
  <c r="U78" i="18"/>
  <c r="AO78" i="18" s="1"/>
  <c r="P54" i="18"/>
  <c r="U54" i="18"/>
  <c r="AO54" i="18" s="1"/>
  <c r="P38" i="18"/>
  <c r="U38" i="18"/>
  <c r="AO38" i="18" s="1"/>
  <c r="P22" i="18"/>
  <c r="U22" i="18"/>
  <c r="AO22" i="18" s="1"/>
  <c r="P92" i="18"/>
  <c r="U92" i="18"/>
  <c r="AO92" i="18" s="1"/>
  <c r="P84" i="18"/>
  <c r="U84" i="18"/>
  <c r="AO84" i="18" s="1"/>
  <c r="P76" i="18"/>
  <c r="U76" i="18"/>
  <c r="AO76" i="18" s="1"/>
  <c r="P68" i="18"/>
  <c r="U68" i="18"/>
  <c r="AO68" i="18" s="1"/>
  <c r="P60" i="18"/>
  <c r="U60" i="18"/>
  <c r="AO60" i="18" s="1"/>
  <c r="P52" i="18"/>
  <c r="U52" i="18"/>
  <c r="AO52" i="18" s="1"/>
  <c r="P44" i="18"/>
  <c r="U44" i="18"/>
  <c r="AO44" i="18" s="1"/>
  <c r="P36" i="18"/>
  <c r="U36" i="18"/>
  <c r="AO36" i="18" s="1"/>
  <c r="P28" i="18"/>
  <c r="U28" i="18"/>
  <c r="AO28" i="18" s="1"/>
  <c r="P20" i="18"/>
  <c r="U20" i="18"/>
  <c r="S71" i="20"/>
  <c r="V2" i="19"/>
  <c r="AO15" i="19"/>
  <c r="AO2" i="19" s="1"/>
  <c r="AO94" i="19"/>
  <c r="U13" i="20"/>
  <c r="V1" i="20" s="1"/>
  <c r="V2" i="20"/>
  <c r="AO41" i="19"/>
  <c r="AO7" i="19" s="1"/>
  <c r="V7" i="19"/>
  <c r="P91" i="18"/>
  <c r="U91" i="18"/>
  <c r="AO91" i="18" s="1"/>
  <c r="P83" i="18"/>
  <c r="U83" i="18"/>
  <c r="AO83" i="18" s="1"/>
  <c r="P75" i="18"/>
  <c r="U75" i="18"/>
  <c r="AO75" i="18" s="1"/>
  <c r="P67" i="18"/>
  <c r="U67" i="18"/>
  <c r="AO67" i="18" s="1"/>
  <c r="P59" i="18"/>
  <c r="U59" i="18"/>
  <c r="AO59" i="18" s="1"/>
  <c r="P51" i="18"/>
  <c r="U51" i="18"/>
  <c r="AO51" i="18" s="1"/>
  <c r="P43" i="18"/>
  <c r="U43" i="18"/>
  <c r="AO43" i="18" s="1"/>
  <c r="P35" i="18"/>
  <c r="U35" i="18"/>
  <c r="AO35" i="18" s="1"/>
  <c r="P27" i="18"/>
  <c r="U27" i="18"/>
  <c r="P19" i="18"/>
  <c r="U19" i="18"/>
  <c r="U9" i="20"/>
  <c r="V7" i="20"/>
  <c r="V3" i="19"/>
  <c r="AO23" i="19"/>
  <c r="AO3" i="19" s="1"/>
  <c r="P90" i="18"/>
  <c r="U90" i="18"/>
  <c r="AO90" i="18" s="1"/>
  <c r="P82" i="18"/>
  <c r="U82" i="18"/>
  <c r="AO82" i="18" s="1"/>
  <c r="P74" i="18"/>
  <c r="U74" i="18"/>
  <c r="AO74" i="18" s="1"/>
  <c r="P66" i="18"/>
  <c r="U66" i="18"/>
  <c r="AO66" i="18" s="1"/>
  <c r="P58" i="18"/>
  <c r="U58" i="18"/>
  <c r="AO58" i="18" s="1"/>
  <c r="P50" i="18"/>
  <c r="U50" i="18"/>
  <c r="AO50" i="18" s="1"/>
  <c r="P42" i="18"/>
  <c r="U42" i="18"/>
  <c r="AO42" i="18" s="1"/>
  <c r="P34" i="18"/>
  <c r="U34" i="18"/>
  <c r="AO34" i="18" s="1"/>
  <c r="P26" i="18"/>
  <c r="U26" i="18"/>
  <c r="AO26" i="18" s="1"/>
  <c r="P18" i="18"/>
  <c r="U18" i="18"/>
  <c r="AO18" i="18" s="1"/>
  <c r="V3" i="20"/>
  <c r="V9" i="20"/>
  <c r="AO33" i="19"/>
  <c r="AO6" i="19" s="1"/>
  <c r="V6" i="19"/>
  <c r="V8" i="20"/>
  <c r="P86" i="18"/>
  <c r="U86" i="18"/>
  <c r="AO86" i="18" s="1"/>
  <c r="P70" i="18"/>
  <c r="U70" i="18"/>
  <c r="AO70" i="18" s="1"/>
  <c r="P46" i="18"/>
  <c r="U46" i="18"/>
  <c r="AO46" i="18" s="1"/>
  <c r="P30" i="18"/>
  <c r="U30" i="18"/>
  <c r="AO30" i="18" s="1"/>
  <c r="U13" i="19"/>
  <c r="V1" i="19" s="1"/>
  <c r="AO17" i="19"/>
  <c r="AO4" i="19" s="1"/>
  <c r="V4" i="19"/>
  <c r="P89" i="18"/>
  <c r="U89" i="18"/>
  <c r="AO89" i="18" s="1"/>
  <c r="P81" i="18"/>
  <c r="U81" i="18"/>
  <c r="AO81" i="18" s="1"/>
  <c r="P73" i="18"/>
  <c r="U73" i="18"/>
  <c r="AO73" i="18" s="1"/>
  <c r="P65" i="18"/>
  <c r="U65" i="18"/>
  <c r="AO65" i="18" s="1"/>
  <c r="P57" i="18"/>
  <c r="U57" i="18"/>
  <c r="AO57" i="18" s="1"/>
  <c r="P49" i="18"/>
  <c r="U49" i="18"/>
  <c r="AO49" i="18" s="1"/>
  <c r="P41" i="18"/>
  <c r="U41" i="18"/>
  <c r="P33" i="18"/>
  <c r="U33" i="18"/>
  <c r="P25" i="18"/>
  <c r="U25" i="18"/>
  <c r="AO25" i="18" s="1"/>
  <c r="P17" i="18"/>
  <c r="U17" i="18"/>
  <c r="V4" i="20"/>
  <c r="P80" i="18"/>
  <c r="U80" i="18"/>
  <c r="AO80" i="18" s="1"/>
  <c r="P56" i="18"/>
  <c r="U56" i="18"/>
  <c r="AO56" i="18" s="1"/>
  <c r="P40" i="18"/>
  <c r="U40" i="18"/>
  <c r="AO40" i="18" s="1"/>
  <c r="P24" i="18"/>
  <c r="U24" i="18"/>
  <c r="AO24" i="18" s="1"/>
  <c r="P16" i="18"/>
  <c r="U16" i="18"/>
  <c r="U4" i="20"/>
  <c r="AO20" i="19"/>
  <c r="AO9" i="19" s="1"/>
  <c r="V9" i="19"/>
  <c r="V5" i="20"/>
  <c r="AB66" i="14"/>
  <c r="S69" i="20"/>
  <c r="S63" i="20"/>
  <c r="S7" i="20"/>
  <c r="S37" i="20"/>
  <c r="S42" i="20"/>
  <c r="T6" i="21"/>
  <c r="R6" i="20"/>
  <c r="P3" i="19"/>
  <c r="S43" i="20"/>
  <c r="S53" i="20"/>
  <c r="S8" i="20"/>
  <c r="S41" i="20"/>
  <c r="Q6" i="20"/>
  <c r="S62" i="20"/>
  <c r="S5" i="20"/>
  <c r="S61" i="20"/>
  <c r="S55" i="20"/>
  <c r="S9" i="20"/>
  <c r="S56" i="20"/>
  <c r="P9" i="19"/>
  <c r="P8" i="19"/>
  <c r="P6" i="19"/>
  <c r="S6" i="20"/>
  <c r="P2" i="19"/>
  <c r="S64" i="20"/>
  <c r="S2" i="20"/>
  <c r="Q6" i="19"/>
  <c r="Q2" i="19"/>
  <c r="S77" i="20"/>
  <c r="Q4" i="20"/>
  <c r="S59" i="20"/>
  <c r="S6" i="19"/>
  <c r="S51" i="20"/>
  <c r="S83" i="20"/>
  <c r="S68" i="20"/>
  <c r="S52" i="20"/>
  <c r="S4" i="20"/>
  <c r="S8" i="19"/>
  <c r="R85" i="18"/>
  <c r="R53" i="18"/>
  <c r="R37" i="18"/>
  <c r="R13" i="19"/>
  <c r="Q9" i="19"/>
  <c r="O13" i="19"/>
  <c r="P1" i="19" s="1"/>
  <c r="P9" i="18"/>
  <c r="R92" i="18"/>
  <c r="R84" i="18"/>
  <c r="R76" i="18"/>
  <c r="R68" i="18"/>
  <c r="R60" i="18"/>
  <c r="R52" i="18"/>
  <c r="R44" i="18"/>
  <c r="R36" i="18"/>
  <c r="R28" i="18"/>
  <c r="R20" i="18"/>
  <c r="K9" i="18"/>
  <c r="R4" i="20"/>
  <c r="S2" i="19"/>
  <c r="S9" i="19"/>
  <c r="R14" i="18"/>
  <c r="E13" i="18"/>
  <c r="K1" i="18" s="1"/>
  <c r="R61" i="18"/>
  <c r="R21" i="18"/>
  <c r="P7" i="19"/>
  <c r="P8" i="18"/>
  <c r="R91" i="18"/>
  <c r="R83" i="18"/>
  <c r="R75" i="18"/>
  <c r="R67" i="18"/>
  <c r="R59" i="18"/>
  <c r="R51" i="18"/>
  <c r="R43" i="18"/>
  <c r="R35" i="18"/>
  <c r="R27" i="18"/>
  <c r="K8" i="18"/>
  <c r="R19" i="18"/>
  <c r="Q8" i="19"/>
  <c r="R77" i="18"/>
  <c r="R82" i="18"/>
  <c r="R50" i="18"/>
  <c r="P5" i="19"/>
  <c r="P7" i="18"/>
  <c r="P6" i="18"/>
  <c r="P4" i="18"/>
  <c r="R89" i="18"/>
  <c r="R81" i="18"/>
  <c r="R73" i="18"/>
  <c r="R65" i="18"/>
  <c r="R57" i="18"/>
  <c r="R49" i="18"/>
  <c r="R41" i="18"/>
  <c r="K7" i="18"/>
  <c r="R33" i="18"/>
  <c r="K6" i="18"/>
  <c r="R25" i="18"/>
  <c r="R17" i="18"/>
  <c r="K4" i="18"/>
  <c r="T13" i="20"/>
  <c r="U1" i="20" s="1"/>
  <c r="Q13" i="20"/>
  <c r="S32" i="20"/>
  <c r="S3" i="20"/>
  <c r="Q7" i="19"/>
  <c r="Q4" i="19"/>
  <c r="S5" i="19"/>
  <c r="R90" i="18"/>
  <c r="R74" i="18"/>
  <c r="R66" i="18"/>
  <c r="R58" i="18"/>
  <c r="R42" i="18"/>
  <c r="R34" i="18"/>
  <c r="R26" i="18"/>
  <c r="R18" i="18"/>
  <c r="P4" i="19"/>
  <c r="P5" i="18"/>
  <c r="R88" i="18"/>
  <c r="R80" i="18"/>
  <c r="R72" i="18"/>
  <c r="R64" i="18"/>
  <c r="R56" i="18"/>
  <c r="R48" i="18"/>
  <c r="R40" i="18"/>
  <c r="R32" i="18"/>
  <c r="R24" i="18"/>
  <c r="R16" i="18"/>
  <c r="K5" i="18"/>
  <c r="S13" i="21"/>
  <c r="T1" i="21" s="1"/>
  <c r="S35" i="20"/>
  <c r="S7" i="19"/>
  <c r="S4" i="19"/>
  <c r="Q3" i="19"/>
  <c r="P13" i="20"/>
  <c r="Q1" i="20" s="1"/>
  <c r="R69" i="18"/>
  <c r="R45" i="18"/>
  <c r="R29" i="18"/>
  <c r="Q5" i="19"/>
  <c r="P3" i="18"/>
  <c r="P2" i="18"/>
  <c r="R87" i="18"/>
  <c r="R79" i="18"/>
  <c r="R71" i="18"/>
  <c r="R63" i="18"/>
  <c r="R55" i="18"/>
  <c r="R47" i="18"/>
  <c r="R39" i="18"/>
  <c r="R31" i="18"/>
  <c r="R23" i="18"/>
  <c r="K3" i="18"/>
  <c r="R15" i="18"/>
  <c r="K2" i="18"/>
  <c r="S48" i="20"/>
  <c r="S3" i="19"/>
  <c r="R13" i="20"/>
  <c r="S1" i="20" s="1"/>
  <c r="P13" i="19"/>
  <c r="O13" i="18"/>
  <c r="P1" i="18" s="1"/>
  <c r="R86" i="18"/>
  <c r="R78" i="18"/>
  <c r="R70" i="18"/>
  <c r="R62" i="18"/>
  <c r="R54" i="18"/>
  <c r="R46" i="18"/>
  <c r="R38" i="18"/>
  <c r="R30" i="18"/>
  <c r="R22" i="18"/>
  <c r="T4" i="21"/>
  <c r="T5" i="21"/>
  <c r="T2" i="21"/>
  <c r="T3" i="21"/>
  <c r="T7" i="21"/>
  <c r="T8" i="21"/>
  <c r="T9" i="21"/>
  <c r="R8" i="20"/>
  <c r="S90" i="20"/>
  <c r="Q5" i="20"/>
  <c r="R7" i="20"/>
  <c r="R5" i="20"/>
  <c r="Q3" i="20"/>
  <c r="Q2" i="20"/>
  <c r="R3" i="20"/>
  <c r="R2" i="20"/>
  <c r="Q7" i="20"/>
  <c r="Q9" i="20"/>
  <c r="R9" i="20"/>
  <c r="Q8" i="20"/>
  <c r="S40" i="20"/>
  <c r="S72" i="20"/>
  <c r="S57" i="20"/>
  <c r="S30" i="20"/>
  <c r="S73" i="20"/>
  <c r="C3" i="19"/>
  <c r="C10" i="19"/>
  <c r="C5" i="19"/>
  <c r="C7" i="19"/>
  <c r="C2" i="19"/>
  <c r="C6" i="19"/>
  <c r="S33" i="20"/>
  <c r="S39" i="20"/>
  <c r="C4" i="19"/>
  <c r="C9" i="19"/>
  <c r="H66" i="14"/>
  <c r="B16" i="17"/>
  <c r="Q33" i="19"/>
  <c r="T41" i="19"/>
  <c r="Q17" i="19"/>
  <c r="S70" i="20"/>
  <c r="S76" i="20"/>
  <c r="S85" i="20"/>
  <c r="S54" i="20"/>
  <c r="S38" i="20"/>
  <c r="S74" i="20"/>
  <c r="T83" i="19"/>
  <c r="S18" i="20"/>
  <c r="S88" i="20"/>
  <c r="S80" i="20"/>
  <c r="S46" i="20"/>
  <c r="S24" i="20"/>
  <c r="S16" i="20"/>
  <c r="S82" i="20"/>
  <c r="S75" i="20"/>
  <c r="S67" i="20"/>
  <c r="S29" i="20"/>
  <c r="S21" i="20"/>
  <c r="S50" i="20"/>
  <c r="R1" i="20"/>
  <c r="S23" i="20"/>
  <c r="S15" i="20"/>
  <c r="S79" i="20"/>
  <c r="S78" i="20"/>
  <c r="S45" i="20"/>
  <c r="S65" i="20"/>
  <c r="S28" i="20"/>
  <c r="S20" i="20"/>
  <c r="S66" i="20"/>
  <c r="S47" i="20"/>
  <c r="S26" i="20"/>
  <c r="S92" i="20"/>
  <c r="S25" i="20"/>
  <c r="S17" i="20"/>
  <c r="S87" i="20"/>
  <c r="S22" i="20"/>
  <c r="S14" i="20"/>
  <c r="S84" i="20"/>
  <c r="S49" i="20"/>
  <c r="S89" i="20"/>
  <c r="S27" i="20"/>
  <c r="S19" i="20"/>
  <c r="Q41" i="19"/>
  <c r="T85" i="19"/>
  <c r="Q45" i="19"/>
  <c r="Q81" i="19"/>
  <c r="Q87" i="19"/>
  <c r="S47" i="19"/>
  <c r="T79" i="19"/>
  <c r="S39" i="19"/>
  <c r="Q44" i="19"/>
  <c r="T20" i="19"/>
  <c r="Q42" i="19"/>
  <c r="T89" i="19"/>
  <c r="Q20" i="19"/>
  <c r="T33" i="19"/>
  <c r="T26" i="19"/>
  <c r="T39" i="19"/>
  <c r="Q43" i="19"/>
  <c r="T47" i="19"/>
  <c r="Q75" i="19"/>
  <c r="T21" i="19"/>
  <c r="T90" i="19"/>
  <c r="S26" i="19"/>
  <c r="T77" i="19"/>
  <c r="T17" i="19"/>
  <c r="U4" i="19" s="1"/>
  <c r="T73" i="19"/>
  <c r="T28" i="19"/>
  <c r="T24" i="19"/>
  <c r="T30" i="19"/>
  <c r="T46" i="19"/>
  <c r="T78" i="19"/>
  <c r="T86" i="19"/>
  <c r="T34" i="19"/>
  <c r="T64" i="19"/>
  <c r="T74" i="19"/>
  <c r="Q76" i="19"/>
  <c r="T80" i="19"/>
  <c r="Q82" i="19"/>
  <c r="T91" i="19"/>
  <c r="S34" i="19"/>
  <c r="T72" i="19"/>
  <c r="Q29" i="19"/>
  <c r="Q37" i="19"/>
  <c r="T92" i="19"/>
  <c r="T35" i="19"/>
  <c r="T84" i="19"/>
  <c r="Q16" i="19"/>
  <c r="Q40" i="19"/>
  <c r="T16" i="19"/>
  <c r="U5" i="19" s="1"/>
  <c r="T40" i="19"/>
  <c r="T88" i="19"/>
  <c r="Q78" i="19"/>
  <c r="Q86" i="19"/>
  <c r="Q30" i="19"/>
  <c r="T38" i="19"/>
  <c r="Q46" i="19"/>
  <c r="T32" i="19"/>
  <c r="Q32" i="19"/>
  <c r="T36" i="19"/>
  <c r="Q36" i="19"/>
  <c r="Q14" i="19"/>
  <c r="Q18" i="19"/>
  <c r="Q22" i="19"/>
  <c r="T27" i="19"/>
  <c r="U8" i="19" s="1"/>
  <c r="Q48" i="19"/>
  <c r="T48" i="19"/>
  <c r="T14" i="19"/>
  <c r="Q15" i="19"/>
  <c r="T18" i="19"/>
  <c r="Q19" i="19"/>
  <c r="T22" i="19"/>
  <c r="Q23" i="19"/>
  <c r="Q27" i="19"/>
  <c r="T68" i="19"/>
  <c r="T15" i="19"/>
  <c r="U2" i="19" s="1"/>
  <c r="T19" i="19"/>
  <c r="T23" i="19"/>
  <c r="U3" i="19" s="1"/>
  <c r="T25" i="19"/>
  <c r="Q28" i="19"/>
  <c r="T49" i="19"/>
  <c r="Q49" i="19"/>
  <c r="T56" i="19"/>
  <c r="Q56" i="19"/>
  <c r="Q38" i="19"/>
  <c r="T31" i="19"/>
  <c r="T52" i="19"/>
  <c r="Q52" i="19"/>
  <c r="T57" i="19"/>
  <c r="Q57" i="19"/>
  <c r="T58" i="19"/>
  <c r="Q58" i="19"/>
  <c r="T59" i="19"/>
  <c r="Q59" i="19"/>
  <c r="T60" i="19"/>
  <c r="Q60" i="19"/>
  <c r="T54" i="19"/>
  <c r="Q54" i="19"/>
  <c r="T51" i="19"/>
  <c r="Q51" i="19"/>
  <c r="T53" i="19"/>
  <c r="Q53" i="19"/>
  <c r="T55" i="19"/>
  <c r="Q55" i="19"/>
  <c r="T50" i="19"/>
  <c r="Q50" i="19"/>
  <c r="Q61" i="19"/>
  <c r="Q62" i="19"/>
  <c r="Q63" i="19"/>
  <c r="Q64" i="19"/>
  <c r="T61" i="19"/>
  <c r="T62" i="19"/>
  <c r="T63" i="19"/>
  <c r="T65" i="19"/>
  <c r="Q68" i="19"/>
  <c r="T69" i="19"/>
  <c r="Q65" i="19"/>
  <c r="T66" i="19"/>
  <c r="Q69" i="19"/>
  <c r="T70" i="19"/>
  <c r="Q66" i="19"/>
  <c r="T67" i="19"/>
  <c r="Q70" i="19"/>
  <c r="T71" i="19"/>
  <c r="G65" i="14"/>
  <c r="AU65" i="14" s="1"/>
  <c r="Q92" i="18"/>
  <c r="T92" i="18"/>
  <c r="T91" i="18"/>
  <c r="T90" i="18"/>
  <c r="V89" i="18"/>
  <c r="T89" i="18"/>
  <c r="T88" i="18"/>
  <c r="T87" i="18"/>
  <c r="T86" i="18"/>
  <c r="T85" i="18"/>
  <c r="T84" i="18"/>
  <c r="T83" i="18"/>
  <c r="T82" i="18"/>
  <c r="Q72" i="18"/>
  <c r="T70" i="18"/>
  <c r="T68" i="18"/>
  <c r="Q68" i="18"/>
  <c r="T67" i="18"/>
  <c r="T60" i="18"/>
  <c r="Q58" i="18"/>
  <c r="T57" i="18"/>
  <c r="Q53" i="18"/>
  <c r="T52" i="18"/>
  <c r="Q51" i="18"/>
  <c r="T51" i="18"/>
  <c r="Q49" i="18"/>
  <c r="T47" i="18"/>
  <c r="Q45" i="18"/>
  <c r="Q43" i="18"/>
  <c r="Q41" i="18"/>
  <c r="V39" i="18"/>
  <c r="Q39" i="18"/>
  <c r="Q38" i="18"/>
  <c r="Q37" i="18"/>
  <c r="V36" i="18"/>
  <c r="Q36" i="18"/>
  <c r="Q35" i="18"/>
  <c r="Q34" i="18"/>
  <c r="T32" i="18"/>
  <c r="Q32" i="18"/>
  <c r="T31" i="18"/>
  <c r="Q31" i="18"/>
  <c r="V30" i="18"/>
  <c r="Q30" i="18"/>
  <c r="V29" i="18"/>
  <c r="T28" i="18"/>
  <c r="Q28" i="18"/>
  <c r="T26" i="18"/>
  <c r="T25" i="18"/>
  <c r="T24" i="18"/>
  <c r="T23" i="18"/>
  <c r="V22" i="18"/>
  <c r="T22" i="18"/>
  <c r="T21" i="18"/>
  <c r="T20" i="18"/>
  <c r="T19" i="18"/>
  <c r="T18" i="18"/>
  <c r="T17" i="18"/>
  <c r="T16" i="18"/>
  <c r="T15" i="18"/>
  <c r="V14" i="18"/>
  <c r="T14" i="18"/>
  <c r="H65" i="14"/>
  <c r="C10" i="18"/>
  <c r="F9" i="18"/>
  <c r="F8" i="18"/>
  <c r="F7" i="18"/>
  <c r="F6" i="18"/>
  <c r="F5" i="18"/>
  <c r="F4" i="18"/>
  <c r="F3" i="18"/>
  <c r="U9" i="19" l="1"/>
  <c r="AO13" i="19"/>
  <c r="Z66" i="14" s="1"/>
  <c r="AO5" i="19"/>
  <c r="AO10" i="19" s="1"/>
  <c r="U6" i="19"/>
  <c r="AO33" i="18"/>
  <c r="AO6" i="18" s="1"/>
  <c r="V6" i="18"/>
  <c r="U13" i="18"/>
  <c r="V1" i="18" s="1"/>
  <c r="AO19" i="18"/>
  <c r="AO12" i="19"/>
  <c r="AO1" i="19" s="1"/>
  <c r="U2" i="18"/>
  <c r="V5" i="18"/>
  <c r="AO16" i="18"/>
  <c r="AO5" i="18" s="1"/>
  <c r="U7" i="19"/>
  <c r="AO41" i="18"/>
  <c r="AO7" i="18" s="1"/>
  <c r="V7" i="18"/>
  <c r="AO27" i="18"/>
  <c r="AO8" i="18" s="1"/>
  <c r="V8" i="18"/>
  <c r="V3" i="18"/>
  <c r="AO23" i="18"/>
  <c r="AO3" i="18" s="1"/>
  <c r="AO17" i="18"/>
  <c r="AO4" i="18" s="1"/>
  <c r="V4" i="18"/>
  <c r="V9" i="18"/>
  <c r="AO20" i="18"/>
  <c r="AO9" i="18" s="1"/>
  <c r="V2" i="18"/>
  <c r="AO15" i="18"/>
  <c r="AO2" i="18" s="1"/>
  <c r="AB65" i="14"/>
  <c r="R5" i="19"/>
  <c r="R3" i="19"/>
  <c r="Q5" i="18"/>
  <c r="S5" i="18"/>
  <c r="R9" i="19"/>
  <c r="Q8" i="18"/>
  <c r="P13" i="18"/>
  <c r="Q9" i="18"/>
  <c r="Q13" i="19"/>
  <c r="R1" i="19" s="1"/>
  <c r="S2" i="18"/>
  <c r="Q6" i="18"/>
  <c r="S8" i="18"/>
  <c r="S9" i="18"/>
  <c r="R2" i="19"/>
  <c r="Q2" i="18"/>
  <c r="S6" i="18"/>
  <c r="R13" i="18"/>
  <c r="T13" i="19"/>
  <c r="U1" i="19" s="1"/>
  <c r="S13" i="20"/>
  <c r="T1" i="20" s="1"/>
  <c r="R4" i="19"/>
  <c r="R7" i="19"/>
  <c r="S3" i="18"/>
  <c r="Q4" i="18"/>
  <c r="Q7" i="18"/>
  <c r="R8" i="19"/>
  <c r="R6" i="19"/>
  <c r="Q3" i="18"/>
  <c r="S4" i="18"/>
  <c r="S7" i="18"/>
  <c r="T7" i="20"/>
  <c r="T9" i="20"/>
  <c r="T5" i="20"/>
  <c r="T3" i="20"/>
  <c r="T6" i="20"/>
  <c r="T8" i="20"/>
  <c r="T4" i="20"/>
  <c r="T2" i="20"/>
  <c r="C2" i="18"/>
  <c r="C4" i="18"/>
  <c r="C6" i="18"/>
  <c r="C7" i="18"/>
  <c r="C3" i="18"/>
  <c r="C8" i="18"/>
  <c r="S41" i="19"/>
  <c r="S33" i="19"/>
  <c r="S43" i="19"/>
  <c r="S29" i="19"/>
  <c r="S44" i="19"/>
  <c r="C5" i="18"/>
  <c r="C9" i="18"/>
  <c r="S42" i="19"/>
  <c r="S45" i="19"/>
  <c r="S46" i="19"/>
  <c r="S37" i="19"/>
  <c r="S40" i="19"/>
  <c r="S86" i="19"/>
  <c r="S78" i="19"/>
  <c r="S63" i="19"/>
  <c r="S70" i="19"/>
  <c r="S55" i="19"/>
  <c r="S48" i="19"/>
  <c r="S49" i="19"/>
  <c r="S21" i="19"/>
  <c r="S27" i="19"/>
  <c r="S19" i="19"/>
  <c r="S18" i="19"/>
  <c r="S85" i="19"/>
  <c r="S62" i="19"/>
  <c r="S92" i="19"/>
  <c r="S84" i="19"/>
  <c r="S76" i="19"/>
  <c r="S61" i="19"/>
  <c r="S35" i="19"/>
  <c r="S25" i="19"/>
  <c r="S32" i="19"/>
  <c r="S14" i="19"/>
  <c r="Q1" i="19"/>
  <c r="S31" i="19"/>
  <c r="S91" i="19"/>
  <c r="S83" i="19"/>
  <c r="S75" i="19"/>
  <c r="S65" i="19"/>
  <c r="S50" i="19"/>
  <c r="S60" i="19"/>
  <c r="S58" i="19"/>
  <c r="S38" i="19"/>
  <c r="S77" i="19"/>
  <c r="S90" i="19"/>
  <c r="S82" i="19"/>
  <c r="S74" i="19"/>
  <c r="S67" i="19"/>
  <c r="S66" i="19"/>
  <c r="S52" i="19"/>
  <c r="S56" i="19"/>
  <c r="S23" i="19"/>
  <c r="S15" i="19"/>
  <c r="S36" i="19"/>
  <c r="S89" i="19"/>
  <c r="S81" i="19"/>
  <c r="S73" i="19"/>
  <c r="S54" i="19"/>
  <c r="S30" i="19"/>
  <c r="S17" i="19"/>
  <c r="S88" i="19"/>
  <c r="S80" i="19"/>
  <c r="S72" i="19"/>
  <c r="S28" i="19"/>
  <c r="S24" i="19"/>
  <c r="S20" i="19"/>
  <c r="S16" i="19"/>
  <c r="S22" i="19"/>
  <c r="S71" i="19"/>
  <c r="S53" i="19"/>
  <c r="S51" i="19"/>
  <c r="S87" i="19"/>
  <c r="S79" i="19"/>
  <c r="S64" i="19"/>
  <c r="S69" i="19"/>
  <c r="S59" i="19"/>
  <c r="S57" i="19"/>
  <c r="S68" i="19"/>
  <c r="S1" i="19"/>
  <c r="T44" i="18"/>
  <c r="T49" i="18"/>
  <c r="U9" i="18" s="1"/>
  <c r="Q50" i="18"/>
  <c r="T55" i="18"/>
  <c r="Q59" i="18"/>
  <c r="T59" i="18"/>
  <c r="T38" i="18"/>
  <c r="Q44" i="18"/>
  <c r="T45" i="18"/>
  <c r="U3" i="18" s="1"/>
  <c r="T50" i="18"/>
  <c r="T46" i="18"/>
  <c r="T48" i="18"/>
  <c r="U4" i="18" s="1"/>
  <c r="Q48" i="18"/>
  <c r="Q14" i="18"/>
  <c r="Q15" i="18"/>
  <c r="Q16" i="18"/>
  <c r="Q17" i="18"/>
  <c r="Q18" i="18"/>
  <c r="Q19" i="18"/>
  <c r="Q20" i="18"/>
  <c r="Q21" i="18"/>
  <c r="Q22" i="18"/>
  <c r="Q23" i="18"/>
  <c r="Q24" i="18"/>
  <c r="Q25" i="18"/>
  <c r="Q26" i="18"/>
  <c r="Q27" i="18"/>
  <c r="Q29" i="18"/>
  <c r="Q33" i="18"/>
  <c r="T35" i="18"/>
  <c r="T39" i="18"/>
  <c r="T29" i="18"/>
  <c r="T33" i="18"/>
  <c r="T40" i="18"/>
  <c r="T36" i="18"/>
  <c r="Q40" i="18"/>
  <c r="T41" i="18"/>
  <c r="T27" i="18"/>
  <c r="T30" i="18"/>
  <c r="S32" i="18"/>
  <c r="T34" i="18"/>
  <c r="U5" i="18" s="1"/>
  <c r="T42" i="18"/>
  <c r="Q61" i="18"/>
  <c r="T61" i="18"/>
  <c r="T37" i="18"/>
  <c r="Q42" i="18"/>
  <c r="T43" i="18"/>
  <c r="Q56" i="18"/>
  <c r="Q57" i="18"/>
  <c r="Q60" i="18"/>
  <c r="Q46" i="18"/>
  <c r="Q62" i="18"/>
  <c r="S62" i="18" s="1"/>
  <c r="Q55" i="18"/>
  <c r="T56" i="18"/>
  <c r="T62" i="18"/>
  <c r="Q63" i="18"/>
  <c r="Q54" i="18"/>
  <c r="T63" i="18"/>
  <c r="T66" i="18"/>
  <c r="T54" i="18"/>
  <c r="Q64" i="18"/>
  <c r="T65" i="18"/>
  <c r="Q65" i="18"/>
  <c r="Q66" i="18"/>
  <c r="Q71" i="18"/>
  <c r="T73" i="18"/>
  <c r="Q73" i="18"/>
  <c r="Q74" i="18"/>
  <c r="Q47" i="18"/>
  <c r="Q52" i="18"/>
  <c r="T53" i="18"/>
  <c r="T58" i="18"/>
  <c r="T64" i="18"/>
  <c r="T69" i="18"/>
  <c r="Q69" i="18"/>
  <c r="Q70" i="18"/>
  <c r="T79" i="18"/>
  <c r="Q79" i="18"/>
  <c r="T75" i="18"/>
  <c r="T77" i="18"/>
  <c r="Q77" i="18"/>
  <c r="Q67" i="18"/>
  <c r="T76" i="18"/>
  <c r="Q76" i="18"/>
  <c r="T74" i="18"/>
  <c r="Q75" i="18"/>
  <c r="T72" i="18"/>
  <c r="T81" i="18"/>
  <c r="Q81" i="18"/>
  <c r="T71" i="18"/>
  <c r="T80" i="18"/>
  <c r="Q80" i="18"/>
  <c r="T78" i="18"/>
  <c r="Q78" i="18"/>
  <c r="Q82" i="18"/>
  <c r="Q83" i="18"/>
  <c r="Q84" i="18"/>
  <c r="Q85" i="18"/>
  <c r="Q86" i="18"/>
  <c r="Q87" i="18"/>
  <c r="Q88" i="18"/>
  <c r="Q89" i="18"/>
  <c r="Q90" i="18"/>
  <c r="Q91" i="18"/>
  <c r="AD40" i="14"/>
  <c r="AE40" i="14"/>
  <c r="AC40" i="14"/>
  <c r="G64" i="14"/>
  <c r="AU64" i="14" s="1"/>
  <c r="E15" i="13"/>
  <c r="E16" i="13"/>
  <c r="E17" i="13"/>
  <c r="E18" i="13"/>
  <c r="E19" i="13"/>
  <c r="E20" i="13"/>
  <c r="E21" i="13"/>
  <c r="E22" i="13"/>
  <c r="E23" i="13"/>
  <c r="E24" i="13"/>
  <c r="E25" i="13"/>
  <c r="E26" i="13"/>
  <c r="E27" i="13"/>
  <c r="E28" i="13"/>
  <c r="E29" i="13"/>
  <c r="E30" i="13"/>
  <c r="E31" i="13"/>
  <c r="E32" i="13"/>
  <c r="E33" i="13"/>
  <c r="E34" i="13"/>
  <c r="E35" i="13"/>
  <c r="E36" i="13"/>
  <c r="E37" i="13"/>
  <c r="E38" i="13"/>
  <c r="E39" i="13"/>
  <c r="E40" i="13"/>
  <c r="E41" i="13"/>
  <c r="E42" i="13"/>
  <c r="E43" i="13"/>
  <c r="E44" i="13"/>
  <c r="E45" i="13"/>
  <c r="E46" i="13"/>
  <c r="E47" i="13"/>
  <c r="E48" i="13"/>
  <c r="E49" i="13"/>
  <c r="E50" i="13"/>
  <c r="E51" i="13"/>
  <c r="E52" i="13"/>
  <c r="E53" i="13"/>
  <c r="E54" i="13"/>
  <c r="E55" i="13"/>
  <c r="E56" i="13"/>
  <c r="E57" i="13"/>
  <c r="E58" i="13"/>
  <c r="E59" i="13"/>
  <c r="E60" i="13"/>
  <c r="E61" i="13"/>
  <c r="E62" i="13"/>
  <c r="E63" i="13"/>
  <c r="E64" i="13"/>
  <c r="E65" i="13"/>
  <c r="E66" i="13"/>
  <c r="E67" i="13"/>
  <c r="E68" i="13"/>
  <c r="E69" i="13"/>
  <c r="E70" i="13"/>
  <c r="E71" i="13"/>
  <c r="E72" i="13"/>
  <c r="E73" i="13"/>
  <c r="E74" i="13"/>
  <c r="E75" i="13"/>
  <c r="E76" i="13"/>
  <c r="E77" i="13"/>
  <c r="E78" i="13"/>
  <c r="E79" i="13"/>
  <c r="E80" i="13"/>
  <c r="E81" i="13"/>
  <c r="E82" i="13"/>
  <c r="E83" i="13"/>
  <c r="E84" i="13"/>
  <c r="E85" i="13"/>
  <c r="E86" i="13"/>
  <c r="E87" i="13"/>
  <c r="E88" i="13"/>
  <c r="E89" i="13"/>
  <c r="E90" i="13"/>
  <c r="E91" i="13"/>
  <c r="E92" i="13"/>
  <c r="E14" i="13"/>
  <c r="E15" i="16"/>
  <c r="E16" i="16"/>
  <c r="E17" i="16"/>
  <c r="E18" i="16"/>
  <c r="E19" i="16"/>
  <c r="E20" i="16"/>
  <c r="E21" i="16"/>
  <c r="E22" i="16"/>
  <c r="E23" i="16"/>
  <c r="E24" i="16"/>
  <c r="E25" i="16"/>
  <c r="E26" i="16"/>
  <c r="E27" i="16"/>
  <c r="E28" i="16"/>
  <c r="E29" i="16"/>
  <c r="E30" i="16"/>
  <c r="E31" i="16"/>
  <c r="E32" i="16"/>
  <c r="E33" i="16"/>
  <c r="E34" i="16"/>
  <c r="E35" i="16"/>
  <c r="E36" i="16"/>
  <c r="E37" i="16"/>
  <c r="E38" i="16"/>
  <c r="E39" i="16"/>
  <c r="E40" i="16"/>
  <c r="E41" i="16"/>
  <c r="E42" i="16"/>
  <c r="E43" i="16"/>
  <c r="E44" i="16"/>
  <c r="E45" i="16"/>
  <c r="E46" i="16"/>
  <c r="E47" i="16"/>
  <c r="E48" i="16"/>
  <c r="E49" i="16"/>
  <c r="E50" i="16"/>
  <c r="E51" i="16"/>
  <c r="E52" i="16"/>
  <c r="E53" i="16"/>
  <c r="E54" i="16"/>
  <c r="E55" i="16"/>
  <c r="E56" i="16"/>
  <c r="E57" i="16"/>
  <c r="E58" i="16"/>
  <c r="E59" i="16"/>
  <c r="E60" i="16"/>
  <c r="E61" i="16"/>
  <c r="E62" i="16"/>
  <c r="E63" i="16"/>
  <c r="E64" i="16"/>
  <c r="E65" i="16"/>
  <c r="E66" i="16"/>
  <c r="E67" i="16"/>
  <c r="E68" i="16"/>
  <c r="E69" i="16"/>
  <c r="E70" i="16"/>
  <c r="E71" i="16"/>
  <c r="E72" i="16"/>
  <c r="E73" i="16"/>
  <c r="E74" i="16"/>
  <c r="E75" i="16"/>
  <c r="E76" i="16"/>
  <c r="E77" i="16"/>
  <c r="E78" i="16"/>
  <c r="E79" i="16"/>
  <c r="E80" i="16"/>
  <c r="E81" i="16"/>
  <c r="E82" i="16"/>
  <c r="E83" i="16"/>
  <c r="E84" i="16"/>
  <c r="E85" i="16"/>
  <c r="E86" i="16"/>
  <c r="E87" i="16"/>
  <c r="E88" i="16"/>
  <c r="E89" i="16"/>
  <c r="E90" i="16"/>
  <c r="E91" i="16"/>
  <c r="E92" i="16"/>
  <c r="E14" i="16"/>
  <c r="O92" i="16"/>
  <c r="O91" i="16"/>
  <c r="O90" i="16"/>
  <c r="V89" i="16"/>
  <c r="O89" i="16"/>
  <c r="O88" i="16"/>
  <c r="O87" i="16"/>
  <c r="O86" i="16"/>
  <c r="O85" i="16"/>
  <c r="O84" i="16"/>
  <c r="O83" i="16"/>
  <c r="O82" i="16"/>
  <c r="O81" i="16"/>
  <c r="O80" i="16"/>
  <c r="O79" i="16"/>
  <c r="O78" i="16"/>
  <c r="O77" i="16"/>
  <c r="O76" i="16"/>
  <c r="O75" i="16"/>
  <c r="O74" i="16"/>
  <c r="O73" i="16"/>
  <c r="O72" i="16"/>
  <c r="O71" i="16"/>
  <c r="O70" i="16"/>
  <c r="O69" i="16"/>
  <c r="O68" i="16"/>
  <c r="O67" i="16"/>
  <c r="O66" i="16"/>
  <c r="O65" i="16"/>
  <c r="O64" i="16"/>
  <c r="O63" i="16"/>
  <c r="O62" i="16"/>
  <c r="O61" i="16"/>
  <c r="O60" i="16"/>
  <c r="O59" i="16"/>
  <c r="O58" i="16"/>
  <c r="O57" i="16"/>
  <c r="O56" i="16"/>
  <c r="O55" i="16"/>
  <c r="O54" i="16"/>
  <c r="O53" i="16"/>
  <c r="O52" i="16"/>
  <c r="O51" i="16"/>
  <c r="O50" i="16"/>
  <c r="O49" i="16"/>
  <c r="O48" i="16"/>
  <c r="O47" i="16"/>
  <c r="O46" i="16"/>
  <c r="O45" i="16"/>
  <c r="O44" i="16"/>
  <c r="O43" i="16"/>
  <c r="O42" i="16"/>
  <c r="O41" i="16"/>
  <c r="O40" i="16"/>
  <c r="V39" i="16"/>
  <c r="O39" i="16"/>
  <c r="O38" i="16"/>
  <c r="O37" i="16"/>
  <c r="V36" i="16"/>
  <c r="O36" i="16"/>
  <c r="O35" i="16"/>
  <c r="O34" i="16"/>
  <c r="O33" i="16"/>
  <c r="P6" i="16" s="1"/>
  <c r="O32" i="16"/>
  <c r="O31" i="16"/>
  <c r="V30" i="16"/>
  <c r="O30" i="16"/>
  <c r="V29" i="16"/>
  <c r="O29" i="16"/>
  <c r="O28" i="16"/>
  <c r="O27" i="16"/>
  <c r="O26" i="16"/>
  <c r="O25" i="16"/>
  <c r="O24" i="16"/>
  <c r="O23" i="16"/>
  <c r="V22" i="16"/>
  <c r="O22" i="16"/>
  <c r="O21" i="16"/>
  <c r="T21" i="16" s="1"/>
  <c r="O20" i="16"/>
  <c r="O19" i="16"/>
  <c r="O18" i="16"/>
  <c r="O17" i="16"/>
  <c r="O16" i="16"/>
  <c r="O15" i="16"/>
  <c r="V14" i="16"/>
  <c r="O14" i="16"/>
  <c r="H64" i="14"/>
  <c r="C10" i="16"/>
  <c r="F9" i="16"/>
  <c r="F8" i="16"/>
  <c r="F7" i="16"/>
  <c r="F6" i="16"/>
  <c r="F5" i="16"/>
  <c r="F4" i="16"/>
  <c r="F3" i="16"/>
  <c r="O92" i="15"/>
  <c r="O91" i="15"/>
  <c r="AI91" i="15" s="1"/>
  <c r="O90" i="15"/>
  <c r="AI90" i="15" s="1"/>
  <c r="V89" i="15"/>
  <c r="O89" i="15"/>
  <c r="O88" i="15"/>
  <c r="AI88" i="15" s="1"/>
  <c r="O87" i="15"/>
  <c r="O86" i="15"/>
  <c r="O85" i="15"/>
  <c r="O84" i="15"/>
  <c r="O83" i="15"/>
  <c r="O82" i="15"/>
  <c r="O81" i="15"/>
  <c r="O80" i="15"/>
  <c r="AI80" i="15" s="1"/>
  <c r="O79" i="15"/>
  <c r="O78" i="15"/>
  <c r="O77" i="15"/>
  <c r="O76" i="15"/>
  <c r="O75" i="15"/>
  <c r="O74" i="15"/>
  <c r="O73" i="15"/>
  <c r="Q73" i="15" s="1"/>
  <c r="O72" i="15"/>
  <c r="Q72" i="15" s="1"/>
  <c r="O71" i="15"/>
  <c r="Q71" i="15" s="1"/>
  <c r="AE70" i="15"/>
  <c r="Z70" i="15"/>
  <c r="O70" i="15"/>
  <c r="Q70" i="15" s="1"/>
  <c r="AK70" i="15" s="1"/>
  <c r="O69" i="15"/>
  <c r="AA68" i="15"/>
  <c r="Z68" i="15"/>
  <c r="O68" i="15"/>
  <c r="O67" i="15"/>
  <c r="Q67" i="15" s="1"/>
  <c r="AE66" i="15"/>
  <c r="Z66" i="15"/>
  <c r="O66" i="15"/>
  <c r="Q66" i="15" s="1"/>
  <c r="AK66" i="15" s="1"/>
  <c r="O65" i="15"/>
  <c r="O64" i="15"/>
  <c r="O63" i="15"/>
  <c r="T63" i="15" s="1"/>
  <c r="O62" i="15"/>
  <c r="T62" i="15" s="1"/>
  <c r="O61" i="15"/>
  <c r="T61" i="15" s="1"/>
  <c r="O60" i="15"/>
  <c r="T60" i="15" s="1"/>
  <c r="O59" i="15"/>
  <c r="T59" i="15" s="1"/>
  <c r="O58" i="15"/>
  <c r="T58" i="15" s="1"/>
  <c r="O57" i="15"/>
  <c r="T57" i="15" s="1"/>
  <c r="O56" i="15"/>
  <c r="T56" i="15" s="1"/>
  <c r="O55" i="15"/>
  <c r="O54" i="15"/>
  <c r="AH53" i="15"/>
  <c r="AD53" i="15"/>
  <c r="O53" i="15"/>
  <c r="AL53" i="15"/>
  <c r="O52" i="15"/>
  <c r="AD51" i="15"/>
  <c r="O51" i="15"/>
  <c r="AL51" i="15"/>
  <c r="AH50" i="15"/>
  <c r="O50" i="15"/>
  <c r="AD49" i="15"/>
  <c r="AL49" i="15"/>
  <c r="O49" i="15"/>
  <c r="T49" i="15" s="1"/>
  <c r="AN49" i="15" s="1"/>
  <c r="O48" i="15"/>
  <c r="T48" i="15" s="1"/>
  <c r="AL47" i="15"/>
  <c r="AE47" i="15"/>
  <c r="AD47" i="15"/>
  <c r="O47" i="15"/>
  <c r="T47" i="15" s="1"/>
  <c r="AN47" i="15" s="1"/>
  <c r="O46" i="15"/>
  <c r="AL46" i="15"/>
  <c r="AD45" i="15"/>
  <c r="O45" i="15"/>
  <c r="O44" i="15"/>
  <c r="Q44" i="15" s="1"/>
  <c r="O43" i="15"/>
  <c r="Q43" i="15" s="1"/>
  <c r="O42" i="15"/>
  <c r="Q42" i="15" s="1"/>
  <c r="O41" i="15"/>
  <c r="O40" i="15"/>
  <c r="Q40" i="15" s="1"/>
  <c r="V39" i="15"/>
  <c r="O39" i="15"/>
  <c r="Q39" i="15" s="1"/>
  <c r="O38" i="15"/>
  <c r="Q38" i="15" s="1"/>
  <c r="O37" i="15"/>
  <c r="Q37" i="15" s="1"/>
  <c r="V36" i="15"/>
  <c r="O36" i="15"/>
  <c r="Q36" i="15" s="1"/>
  <c r="O35" i="15"/>
  <c r="Q35" i="15" s="1"/>
  <c r="O34" i="15"/>
  <c r="Q34" i="15" s="1"/>
  <c r="O33" i="15"/>
  <c r="O32" i="15"/>
  <c r="Q32" i="15" s="1"/>
  <c r="O31" i="15"/>
  <c r="V30" i="15"/>
  <c r="O30" i="15"/>
  <c r="V29" i="15"/>
  <c r="O29" i="15"/>
  <c r="O28" i="15"/>
  <c r="O27" i="15"/>
  <c r="AD26" i="15"/>
  <c r="AA26" i="15"/>
  <c r="O26" i="15"/>
  <c r="Q26" i="15" s="1"/>
  <c r="AK26" i="15" s="1"/>
  <c r="O25" i="15"/>
  <c r="Q25" i="15" s="1"/>
  <c r="O24" i="15"/>
  <c r="Q24" i="15" s="1"/>
  <c r="AK24" i="15" s="1"/>
  <c r="T24" i="15"/>
  <c r="O23" i="15"/>
  <c r="V22" i="15"/>
  <c r="O22" i="15"/>
  <c r="AD22" i="15"/>
  <c r="AE21" i="15"/>
  <c r="AB21" i="15"/>
  <c r="O21" i="15"/>
  <c r="Q21" i="15" s="1"/>
  <c r="AK21" i="15" s="1"/>
  <c r="AD21" i="15"/>
  <c r="AE20" i="15"/>
  <c r="AB20" i="15"/>
  <c r="O20" i="15"/>
  <c r="AD20" i="15"/>
  <c r="AE19" i="15"/>
  <c r="AB19" i="15"/>
  <c r="O19" i="15"/>
  <c r="Q19" i="15" s="1"/>
  <c r="AK19" i="15" s="1"/>
  <c r="AD19" i="15"/>
  <c r="AE18" i="15"/>
  <c r="AB18" i="15"/>
  <c r="O18" i="15"/>
  <c r="Q18" i="15" s="1"/>
  <c r="AK18" i="15" s="1"/>
  <c r="AD18" i="15"/>
  <c r="AE17" i="15"/>
  <c r="AB17" i="15"/>
  <c r="O17" i="15"/>
  <c r="AD17" i="15"/>
  <c r="AE16" i="15"/>
  <c r="AB16" i="15"/>
  <c r="O16" i="15"/>
  <c r="AD16" i="15"/>
  <c r="AE15" i="15"/>
  <c r="AB15" i="15"/>
  <c r="O15" i="15"/>
  <c r="AD15" i="15"/>
  <c r="AE14" i="15"/>
  <c r="AB14" i="15"/>
  <c r="V14" i="15"/>
  <c r="O14" i="15"/>
  <c r="AD14" i="15"/>
  <c r="H62" i="14"/>
  <c r="C8" i="15"/>
  <c r="F9" i="15"/>
  <c r="F8" i="15"/>
  <c r="F7" i="15"/>
  <c r="F6" i="15"/>
  <c r="F5" i="15"/>
  <c r="F4" i="15"/>
  <c r="F3" i="15"/>
  <c r="AB15" i="13"/>
  <c r="AB16" i="13"/>
  <c r="AB17" i="13"/>
  <c r="AB18" i="13"/>
  <c r="AB19" i="13"/>
  <c r="AB20" i="13"/>
  <c r="AB21" i="13"/>
  <c r="AB22" i="13"/>
  <c r="AB23" i="13"/>
  <c r="AB24" i="13"/>
  <c r="AB25" i="13"/>
  <c r="AB26" i="13"/>
  <c r="AB27" i="13"/>
  <c r="AB28" i="13"/>
  <c r="AB29" i="13"/>
  <c r="AB30" i="13"/>
  <c r="AB31" i="13"/>
  <c r="AB32" i="13"/>
  <c r="AB33" i="13"/>
  <c r="AB34" i="13"/>
  <c r="AB35" i="13"/>
  <c r="AB36" i="13"/>
  <c r="AB37" i="13"/>
  <c r="AB38" i="13"/>
  <c r="AB39" i="13"/>
  <c r="AB40" i="13"/>
  <c r="AB41" i="13"/>
  <c r="AB42" i="13"/>
  <c r="AB43" i="13"/>
  <c r="AB44" i="13"/>
  <c r="AB45" i="13"/>
  <c r="AB46" i="13"/>
  <c r="AB47" i="13"/>
  <c r="AB48" i="13"/>
  <c r="AB49" i="13"/>
  <c r="AB50" i="13"/>
  <c r="AB51" i="13"/>
  <c r="AB52" i="13"/>
  <c r="AB53" i="13"/>
  <c r="AB54" i="13"/>
  <c r="AB55" i="13"/>
  <c r="AB56" i="13"/>
  <c r="AB57" i="13"/>
  <c r="AB58" i="13"/>
  <c r="AB59" i="13"/>
  <c r="AB60" i="13"/>
  <c r="AB61" i="13"/>
  <c r="AB62" i="13"/>
  <c r="AB63" i="13"/>
  <c r="AB64" i="13"/>
  <c r="AB65" i="13"/>
  <c r="AB66" i="13"/>
  <c r="AB67" i="13"/>
  <c r="AB68" i="13"/>
  <c r="AB69" i="13"/>
  <c r="AB70" i="13"/>
  <c r="AB71" i="13"/>
  <c r="AB72" i="13"/>
  <c r="AB73" i="13"/>
  <c r="AB74" i="13"/>
  <c r="AB75" i="13"/>
  <c r="AB76" i="13"/>
  <c r="AB77" i="13"/>
  <c r="AB78" i="13"/>
  <c r="AB79" i="13"/>
  <c r="AB80" i="13"/>
  <c r="AB81" i="13"/>
  <c r="AB82" i="13"/>
  <c r="AB83" i="13"/>
  <c r="AB84" i="13"/>
  <c r="AB85" i="13"/>
  <c r="AB86" i="13"/>
  <c r="AB87" i="13"/>
  <c r="AB88" i="13"/>
  <c r="AB89" i="13"/>
  <c r="AB90" i="13"/>
  <c r="AB91" i="13"/>
  <c r="AB92" i="13"/>
  <c r="AB14" i="13"/>
  <c r="C5" i="13"/>
  <c r="F8" i="13"/>
  <c r="F3" i="13"/>
  <c r="F4" i="13"/>
  <c r="F5" i="13"/>
  <c r="F6" i="13"/>
  <c r="F7" i="13"/>
  <c r="F9" i="13"/>
  <c r="R10" i="1"/>
  <c r="C10" i="1"/>
  <c r="D3" i="1" s="1"/>
  <c r="C3" i="1"/>
  <c r="C8" i="1"/>
  <c r="P38" i="16" l="1"/>
  <c r="U38" i="16"/>
  <c r="AO38" i="16" s="1"/>
  <c r="P53" i="13"/>
  <c r="U53" i="13"/>
  <c r="AO53" i="13" s="1"/>
  <c r="T37" i="16"/>
  <c r="P87" i="16"/>
  <c r="U87" i="16"/>
  <c r="AO87" i="16" s="1"/>
  <c r="P79" i="16"/>
  <c r="U79" i="16"/>
  <c r="AO79" i="16" s="1"/>
  <c r="P71" i="16"/>
  <c r="U71" i="16"/>
  <c r="AO71" i="16" s="1"/>
  <c r="P63" i="16"/>
  <c r="U63" i="16"/>
  <c r="AO63" i="16" s="1"/>
  <c r="P55" i="16"/>
  <c r="U55" i="16"/>
  <c r="AO55" i="16" s="1"/>
  <c r="P47" i="16"/>
  <c r="U47" i="16"/>
  <c r="AO47" i="16" s="1"/>
  <c r="P39" i="16"/>
  <c r="U39" i="16"/>
  <c r="AO39" i="16" s="1"/>
  <c r="P31" i="16"/>
  <c r="U31" i="16"/>
  <c r="AO31" i="16" s="1"/>
  <c r="P23" i="16"/>
  <c r="U23" i="16"/>
  <c r="P15" i="16"/>
  <c r="U15" i="16"/>
  <c r="P86" i="13"/>
  <c r="U86" i="13"/>
  <c r="AO86" i="13" s="1"/>
  <c r="P78" i="13"/>
  <c r="U78" i="13"/>
  <c r="AO78" i="13" s="1"/>
  <c r="P70" i="13"/>
  <c r="U70" i="13"/>
  <c r="AO70" i="13" s="1"/>
  <c r="P62" i="13"/>
  <c r="U62" i="13"/>
  <c r="AO62" i="13" s="1"/>
  <c r="P54" i="13"/>
  <c r="U54" i="13"/>
  <c r="AO54" i="13" s="1"/>
  <c r="P46" i="13"/>
  <c r="U46" i="13"/>
  <c r="AO46" i="13" s="1"/>
  <c r="P38" i="13"/>
  <c r="U38" i="13"/>
  <c r="AO38" i="13" s="1"/>
  <c r="P30" i="13"/>
  <c r="U30" i="13"/>
  <c r="AO30" i="13" s="1"/>
  <c r="P22" i="13"/>
  <c r="U22" i="13"/>
  <c r="AO22" i="13" s="1"/>
  <c r="U7" i="18"/>
  <c r="AO10" i="18"/>
  <c r="P86" i="16"/>
  <c r="U86" i="16"/>
  <c r="AO86" i="16" s="1"/>
  <c r="P46" i="16"/>
  <c r="U46" i="16"/>
  <c r="AO46" i="16" s="1"/>
  <c r="P69" i="13"/>
  <c r="U69" i="13"/>
  <c r="AO69" i="13" s="1"/>
  <c r="P21" i="13"/>
  <c r="U21" i="13"/>
  <c r="AO21" i="13" s="1"/>
  <c r="P14" i="16"/>
  <c r="U14" i="16"/>
  <c r="AO14" i="16" s="1"/>
  <c r="P85" i="16"/>
  <c r="U85" i="16"/>
  <c r="AO85" i="16" s="1"/>
  <c r="P77" i="16"/>
  <c r="U77" i="16"/>
  <c r="AO77" i="16" s="1"/>
  <c r="P69" i="16"/>
  <c r="U69" i="16"/>
  <c r="AO69" i="16" s="1"/>
  <c r="P61" i="16"/>
  <c r="U61" i="16"/>
  <c r="AO61" i="16" s="1"/>
  <c r="P53" i="16"/>
  <c r="U53" i="16"/>
  <c r="AO53" i="16" s="1"/>
  <c r="P45" i="16"/>
  <c r="U45" i="16"/>
  <c r="AO45" i="16" s="1"/>
  <c r="P37" i="16"/>
  <c r="U37" i="16"/>
  <c r="AO37" i="16" s="1"/>
  <c r="P29" i="16"/>
  <c r="U29" i="16"/>
  <c r="AO29" i="16" s="1"/>
  <c r="P21" i="16"/>
  <c r="U21" i="16"/>
  <c r="P92" i="13"/>
  <c r="U92" i="13"/>
  <c r="AO92" i="13" s="1"/>
  <c r="P84" i="13"/>
  <c r="U84" i="13"/>
  <c r="AO84" i="13" s="1"/>
  <c r="P76" i="13"/>
  <c r="U76" i="13"/>
  <c r="AO76" i="13" s="1"/>
  <c r="P68" i="13"/>
  <c r="U68" i="13"/>
  <c r="AO68" i="13" s="1"/>
  <c r="P60" i="13"/>
  <c r="U60" i="13"/>
  <c r="AO60" i="13" s="1"/>
  <c r="P52" i="13"/>
  <c r="U52" i="13"/>
  <c r="AO52" i="13" s="1"/>
  <c r="P44" i="13"/>
  <c r="U44" i="13"/>
  <c r="AO44" i="13" s="1"/>
  <c r="P36" i="13"/>
  <c r="U36" i="13"/>
  <c r="AO36" i="13" s="1"/>
  <c r="P28" i="13"/>
  <c r="U28" i="13"/>
  <c r="AO28" i="13" s="1"/>
  <c r="P20" i="13"/>
  <c r="U20" i="13"/>
  <c r="P77" i="13"/>
  <c r="U77" i="13"/>
  <c r="AO77" i="13" s="1"/>
  <c r="P92" i="16"/>
  <c r="U92" i="16"/>
  <c r="AO92" i="16" s="1"/>
  <c r="P84" i="16"/>
  <c r="U84" i="16"/>
  <c r="AO84" i="16" s="1"/>
  <c r="P76" i="16"/>
  <c r="U76" i="16"/>
  <c r="AO76" i="16" s="1"/>
  <c r="P68" i="16"/>
  <c r="U68" i="16"/>
  <c r="AO68" i="16" s="1"/>
  <c r="P60" i="16"/>
  <c r="U60" i="16"/>
  <c r="AO60" i="16" s="1"/>
  <c r="P52" i="16"/>
  <c r="U52" i="16"/>
  <c r="AO52" i="16" s="1"/>
  <c r="P44" i="16"/>
  <c r="U44" i="16"/>
  <c r="AO44" i="16" s="1"/>
  <c r="P36" i="16"/>
  <c r="U36" i="16"/>
  <c r="AO36" i="16" s="1"/>
  <c r="P28" i="16"/>
  <c r="U28" i="16"/>
  <c r="AO28" i="16" s="1"/>
  <c r="P20" i="16"/>
  <c r="U20" i="16"/>
  <c r="P91" i="13"/>
  <c r="U91" i="13"/>
  <c r="AO91" i="13" s="1"/>
  <c r="P83" i="13"/>
  <c r="U83" i="13"/>
  <c r="AO83" i="13" s="1"/>
  <c r="P75" i="13"/>
  <c r="U75" i="13"/>
  <c r="AO75" i="13" s="1"/>
  <c r="P67" i="13"/>
  <c r="U67" i="13"/>
  <c r="AO67" i="13" s="1"/>
  <c r="P59" i="13"/>
  <c r="U59" i="13"/>
  <c r="AO59" i="13" s="1"/>
  <c r="P51" i="13"/>
  <c r="U51" i="13"/>
  <c r="AO51" i="13" s="1"/>
  <c r="P43" i="13"/>
  <c r="U43" i="13"/>
  <c r="AO43" i="13" s="1"/>
  <c r="P35" i="13"/>
  <c r="U35" i="13"/>
  <c r="AO35" i="13" s="1"/>
  <c r="P27" i="13"/>
  <c r="U27" i="13"/>
  <c r="P19" i="13"/>
  <c r="U19" i="13"/>
  <c r="AO19" i="13" s="1"/>
  <c r="P70" i="16"/>
  <c r="U70" i="16"/>
  <c r="AO70" i="16" s="1"/>
  <c r="P85" i="13"/>
  <c r="U85" i="13"/>
  <c r="AO85" i="13" s="1"/>
  <c r="P91" i="16"/>
  <c r="U91" i="16"/>
  <c r="AO91" i="16" s="1"/>
  <c r="P83" i="16"/>
  <c r="U83" i="16"/>
  <c r="AO83" i="16" s="1"/>
  <c r="P75" i="16"/>
  <c r="U75" i="16"/>
  <c r="AO75" i="16" s="1"/>
  <c r="P67" i="16"/>
  <c r="U67" i="16"/>
  <c r="AO67" i="16" s="1"/>
  <c r="P59" i="16"/>
  <c r="U59" i="16"/>
  <c r="AO59" i="16" s="1"/>
  <c r="P51" i="16"/>
  <c r="U51" i="16"/>
  <c r="AO51" i="16" s="1"/>
  <c r="P43" i="16"/>
  <c r="U43" i="16"/>
  <c r="AO43" i="16" s="1"/>
  <c r="P35" i="16"/>
  <c r="U35" i="16"/>
  <c r="AO35" i="16" s="1"/>
  <c r="P27" i="16"/>
  <c r="U27" i="16"/>
  <c r="P19" i="16"/>
  <c r="U19" i="16"/>
  <c r="AO19" i="16" s="1"/>
  <c r="P90" i="13"/>
  <c r="U90" i="13"/>
  <c r="AO90" i="13" s="1"/>
  <c r="P82" i="13"/>
  <c r="U82" i="13"/>
  <c r="AO82" i="13" s="1"/>
  <c r="P74" i="13"/>
  <c r="U74" i="13"/>
  <c r="AO74" i="13" s="1"/>
  <c r="P66" i="13"/>
  <c r="U66" i="13"/>
  <c r="AO66" i="13" s="1"/>
  <c r="P58" i="13"/>
  <c r="U58" i="13"/>
  <c r="AO58" i="13" s="1"/>
  <c r="P50" i="13"/>
  <c r="U50" i="13"/>
  <c r="AO50" i="13" s="1"/>
  <c r="P42" i="13"/>
  <c r="U42" i="13"/>
  <c r="AO42" i="13" s="1"/>
  <c r="P34" i="13"/>
  <c r="U34" i="13"/>
  <c r="AO34" i="13" s="1"/>
  <c r="P26" i="13"/>
  <c r="U26" i="13"/>
  <c r="AO26" i="13" s="1"/>
  <c r="P18" i="13"/>
  <c r="U18" i="13"/>
  <c r="AO18" i="13" s="1"/>
  <c r="U6" i="18"/>
  <c r="AO94" i="18"/>
  <c r="AO12" i="18" s="1"/>
  <c r="AO1" i="18" s="1"/>
  <c r="P54" i="16"/>
  <c r="U54" i="16"/>
  <c r="AO54" i="16" s="1"/>
  <c r="P14" i="13"/>
  <c r="U14" i="13"/>
  <c r="AO14" i="13" s="1"/>
  <c r="P45" i="13"/>
  <c r="U45" i="13"/>
  <c r="AO45" i="13" s="1"/>
  <c r="P90" i="16"/>
  <c r="U90" i="16"/>
  <c r="AO90" i="16" s="1"/>
  <c r="P82" i="16"/>
  <c r="U82" i="16"/>
  <c r="AO82" i="16" s="1"/>
  <c r="P74" i="16"/>
  <c r="U74" i="16"/>
  <c r="AO74" i="16" s="1"/>
  <c r="P66" i="16"/>
  <c r="U66" i="16"/>
  <c r="AO66" i="16" s="1"/>
  <c r="P58" i="16"/>
  <c r="U58" i="16"/>
  <c r="AO58" i="16" s="1"/>
  <c r="P50" i="16"/>
  <c r="U50" i="16"/>
  <c r="AO50" i="16" s="1"/>
  <c r="P42" i="16"/>
  <c r="U42" i="16"/>
  <c r="AO42" i="16" s="1"/>
  <c r="P34" i="16"/>
  <c r="U34" i="16"/>
  <c r="AO34" i="16" s="1"/>
  <c r="P26" i="16"/>
  <c r="U26" i="16"/>
  <c r="AO26" i="16" s="1"/>
  <c r="P18" i="16"/>
  <c r="U18" i="16"/>
  <c r="AO18" i="16" s="1"/>
  <c r="P89" i="13"/>
  <c r="U89" i="13"/>
  <c r="AO89" i="13" s="1"/>
  <c r="P81" i="13"/>
  <c r="U81" i="13"/>
  <c r="AO81" i="13" s="1"/>
  <c r="P73" i="13"/>
  <c r="U73" i="13"/>
  <c r="AO73" i="13" s="1"/>
  <c r="P65" i="13"/>
  <c r="U65" i="13"/>
  <c r="AO65" i="13" s="1"/>
  <c r="P57" i="13"/>
  <c r="U57" i="13"/>
  <c r="AO57" i="13" s="1"/>
  <c r="P49" i="13"/>
  <c r="U49" i="13"/>
  <c r="AO49" i="13" s="1"/>
  <c r="P41" i="13"/>
  <c r="U41" i="13"/>
  <c r="P33" i="13"/>
  <c r="U33" i="13"/>
  <c r="P25" i="13"/>
  <c r="U25" i="13"/>
  <c r="AO25" i="13" s="1"/>
  <c r="P17" i="13"/>
  <c r="U17" i="13"/>
  <c r="AO13" i="18"/>
  <c r="Z65" i="14" s="1"/>
  <c r="P62" i="16"/>
  <c r="U62" i="16"/>
  <c r="AO62" i="16" s="1"/>
  <c r="P30" i="16"/>
  <c r="U30" i="16"/>
  <c r="AO30" i="16" s="1"/>
  <c r="P61" i="13"/>
  <c r="U61" i="13"/>
  <c r="AO61" i="13" s="1"/>
  <c r="P29" i="13"/>
  <c r="U29" i="13"/>
  <c r="AO29" i="13" s="1"/>
  <c r="P89" i="16"/>
  <c r="U89" i="16"/>
  <c r="AO89" i="16" s="1"/>
  <c r="P81" i="16"/>
  <c r="U81" i="16"/>
  <c r="AO81" i="16" s="1"/>
  <c r="P73" i="16"/>
  <c r="U73" i="16"/>
  <c r="AO73" i="16" s="1"/>
  <c r="P65" i="16"/>
  <c r="U65" i="16"/>
  <c r="AO65" i="16" s="1"/>
  <c r="P57" i="16"/>
  <c r="U57" i="16"/>
  <c r="AO57" i="16" s="1"/>
  <c r="P49" i="16"/>
  <c r="U49" i="16"/>
  <c r="AO49" i="16" s="1"/>
  <c r="P41" i="16"/>
  <c r="U41" i="16"/>
  <c r="P33" i="16"/>
  <c r="U33" i="16"/>
  <c r="P25" i="16"/>
  <c r="U25" i="16"/>
  <c r="AO25" i="16" s="1"/>
  <c r="P17" i="16"/>
  <c r="U17" i="16"/>
  <c r="P88" i="13"/>
  <c r="U88" i="13"/>
  <c r="AO88" i="13" s="1"/>
  <c r="P80" i="13"/>
  <c r="U80" i="13"/>
  <c r="AO80" i="13" s="1"/>
  <c r="P72" i="13"/>
  <c r="U72" i="13"/>
  <c r="AO72" i="13" s="1"/>
  <c r="P64" i="13"/>
  <c r="U64" i="13"/>
  <c r="AO64" i="13" s="1"/>
  <c r="P56" i="13"/>
  <c r="U56" i="13"/>
  <c r="AO56" i="13" s="1"/>
  <c r="P48" i="13"/>
  <c r="U48" i="13"/>
  <c r="AO48" i="13" s="1"/>
  <c r="P40" i="13"/>
  <c r="U40" i="13"/>
  <c r="AO40" i="13" s="1"/>
  <c r="P32" i="13"/>
  <c r="U32" i="13"/>
  <c r="AO32" i="13" s="1"/>
  <c r="P24" i="13"/>
  <c r="U24" i="13"/>
  <c r="AO24" i="13" s="1"/>
  <c r="P16" i="13"/>
  <c r="U16" i="13"/>
  <c r="P78" i="16"/>
  <c r="U78" i="16"/>
  <c r="AO78" i="16" s="1"/>
  <c r="P22" i="16"/>
  <c r="U22" i="16"/>
  <c r="AO22" i="16" s="1"/>
  <c r="P37" i="13"/>
  <c r="U37" i="13"/>
  <c r="AO37" i="13" s="1"/>
  <c r="P88" i="16"/>
  <c r="U88" i="16"/>
  <c r="AO88" i="16" s="1"/>
  <c r="P80" i="16"/>
  <c r="U80" i="16"/>
  <c r="AO80" i="16" s="1"/>
  <c r="P72" i="16"/>
  <c r="U72" i="16"/>
  <c r="AO72" i="16" s="1"/>
  <c r="P64" i="16"/>
  <c r="U64" i="16"/>
  <c r="AO64" i="16" s="1"/>
  <c r="P56" i="16"/>
  <c r="U56" i="16"/>
  <c r="AO56" i="16" s="1"/>
  <c r="P48" i="16"/>
  <c r="U48" i="16"/>
  <c r="AO48" i="16" s="1"/>
  <c r="P40" i="16"/>
  <c r="U40" i="16"/>
  <c r="AO40" i="16" s="1"/>
  <c r="P32" i="16"/>
  <c r="U32" i="16"/>
  <c r="AO32" i="16" s="1"/>
  <c r="P24" i="16"/>
  <c r="U24" i="16"/>
  <c r="AO24" i="16" s="1"/>
  <c r="P16" i="16"/>
  <c r="U16" i="16"/>
  <c r="P87" i="13"/>
  <c r="U87" i="13"/>
  <c r="AO87" i="13" s="1"/>
  <c r="P79" i="13"/>
  <c r="U79" i="13"/>
  <c r="AO79" i="13" s="1"/>
  <c r="P71" i="13"/>
  <c r="U71" i="13"/>
  <c r="AO71" i="13" s="1"/>
  <c r="P63" i="13"/>
  <c r="U63" i="13"/>
  <c r="AO63" i="13" s="1"/>
  <c r="P55" i="13"/>
  <c r="U55" i="13"/>
  <c r="AO55" i="13" s="1"/>
  <c r="P47" i="13"/>
  <c r="U47" i="13"/>
  <c r="AO47" i="13" s="1"/>
  <c r="P39" i="13"/>
  <c r="U39" i="13"/>
  <c r="AO39" i="13" s="1"/>
  <c r="P31" i="13"/>
  <c r="U31" i="13"/>
  <c r="AO31" i="13" s="1"/>
  <c r="P23" i="13"/>
  <c r="U23" i="13"/>
  <c r="P15" i="13"/>
  <c r="U15" i="13"/>
  <c r="U8" i="18"/>
  <c r="AB64" i="14"/>
  <c r="T29" i="16"/>
  <c r="Q65" i="16"/>
  <c r="P6" i="15"/>
  <c r="T31" i="16"/>
  <c r="P9" i="16"/>
  <c r="AB7" i="13"/>
  <c r="P7" i="15"/>
  <c r="T24" i="16"/>
  <c r="R6" i="18"/>
  <c r="T67" i="15"/>
  <c r="R4" i="18"/>
  <c r="P8" i="15"/>
  <c r="P7" i="16"/>
  <c r="R7" i="18"/>
  <c r="R76" i="16"/>
  <c r="R20" i="16"/>
  <c r="K9" i="16"/>
  <c r="R67" i="16"/>
  <c r="R90" i="16"/>
  <c r="R82" i="16"/>
  <c r="R74" i="16"/>
  <c r="R66" i="16"/>
  <c r="R58" i="16"/>
  <c r="R50" i="16"/>
  <c r="R42" i="16"/>
  <c r="R34" i="16"/>
  <c r="R26" i="16"/>
  <c r="R18" i="16"/>
  <c r="R89" i="13"/>
  <c r="R81" i="13"/>
  <c r="R73" i="13"/>
  <c r="R65" i="13"/>
  <c r="R57" i="13"/>
  <c r="R49" i="13"/>
  <c r="R41" i="13"/>
  <c r="K7" i="13"/>
  <c r="R33" i="13"/>
  <c r="K6" i="13"/>
  <c r="R25" i="13"/>
  <c r="R17" i="13"/>
  <c r="K4" i="13"/>
  <c r="R5" i="18"/>
  <c r="T27" i="16"/>
  <c r="P8" i="16"/>
  <c r="R60" i="16"/>
  <c r="R36" i="16"/>
  <c r="R83" i="13"/>
  <c r="R51" i="13"/>
  <c r="T28" i="16"/>
  <c r="R83" i="16"/>
  <c r="R59" i="16"/>
  <c r="R19" i="16"/>
  <c r="R82" i="13"/>
  <c r="R66" i="13"/>
  <c r="R34" i="13"/>
  <c r="R18" i="13"/>
  <c r="T15" i="15"/>
  <c r="P2" i="15"/>
  <c r="P4" i="15"/>
  <c r="P2" i="16"/>
  <c r="R89" i="16"/>
  <c r="R81" i="16"/>
  <c r="R73" i="16"/>
  <c r="R65" i="16"/>
  <c r="R57" i="16"/>
  <c r="R49" i="16"/>
  <c r="R41" i="16"/>
  <c r="K7" i="16"/>
  <c r="R33" i="16"/>
  <c r="K6" i="16"/>
  <c r="R25" i="16"/>
  <c r="R17" i="16"/>
  <c r="K4" i="16"/>
  <c r="R88" i="13"/>
  <c r="R80" i="13"/>
  <c r="R72" i="13"/>
  <c r="R64" i="13"/>
  <c r="R56" i="13"/>
  <c r="R48" i="13"/>
  <c r="R40" i="13"/>
  <c r="R32" i="13"/>
  <c r="R24" i="13"/>
  <c r="R16" i="13"/>
  <c r="K5" i="13"/>
  <c r="R3" i="18"/>
  <c r="R2" i="18"/>
  <c r="R43" i="13"/>
  <c r="R91" i="16"/>
  <c r="R27" i="16"/>
  <c r="K8" i="16"/>
  <c r="R50" i="13"/>
  <c r="AB94" i="13"/>
  <c r="P5" i="16"/>
  <c r="T23" i="16"/>
  <c r="P3" i="16"/>
  <c r="T43" i="16"/>
  <c r="R88" i="16"/>
  <c r="R80" i="16"/>
  <c r="R72" i="16"/>
  <c r="R64" i="16"/>
  <c r="R56" i="16"/>
  <c r="R48" i="16"/>
  <c r="R40" i="16"/>
  <c r="R32" i="16"/>
  <c r="R24" i="16"/>
  <c r="R16" i="16"/>
  <c r="K5" i="16"/>
  <c r="R87" i="13"/>
  <c r="R79" i="13"/>
  <c r="R71" i="13"/>
  <c r="R63" i="13"/>
  <c r="R55" i="13"/>
  <c r="R47" i="13"/>
  <c r="R39" i="13"/>
  <c r="R31" i="13"/>
  <c r="R23" i="13"/>
  <c r="K3" i="13"/>
  <c r="R15" i="13"/>
  <c r="K2" i="13"/>
  <c r="Q13" i="18"/>
  <c r="R1" i="18" s="1"/>
  <c r="R84" i="16"/>
  <c r="R28" i="16"/>
  <c r="R67" i="13"/>
  <c r="R27" i="13"/>
  <c r="K8" i="13"/>
  <c r="R35" i="16"/>
  <c r="P4" i="16"/>
  <c r="R87" i="16"/>
  <c r="R79" i="16"/>
  <c r="R71" i="16"/>
  <c r="R63" i="16"/>
  <c r="R55" i="16"/>
  <c r="R47" i="16"/>
  <c r="R39" i="16"/>
  <c r="R31" i="16"/>
  <c r="R23" i="16"/>
  <c r="K3" i="16"/>
  <c r="R15" i="16"/>
  <c r="K2" i="16"/>
  <c r="R86" i="13"/>
  <c r="R78" i="13"/>
  <c r="R70" i="13"/>
  <c r="R62" i="13"/>
  <c r="R54" i="13"/>
  <c r="R46" i="13"/>
  <c r="R38" i="13"/>
  <c r="R30" i="13"/>
  <c r="R22" i="13"/>
  <c r="T13" i="18"/>
  <c r="U1" i="18" s="1"/>
  <c r="R92" i="16"/>
  <c r="R44" i="16"/>
  <c r="R75" i="13"/>
  <c r="R35" i="13"/>
  <c r="S13" i="19"/>
  <c r="T1" i="19" s="1"/>
  <c r="P3" i="15"/>
  <c r="O13" i="16"/>
  <c r="P1" i="16" s="1"/>
  <c r="R43" i="16"/>
  <c r="R42" i="13"/>
  <c r="O13" i="15"/>
  <c r="P1" i="15" s="1"/>
  <c r="R86" i="16"/>
  <c r="R78" i="16"/>
  <c r="R70" i="16"/>
  <c r="R62" i="16"/>
  <c r="R54" i="16"/>
  <c r="R46" i="16"/>
  <c r="R38" i="16"/>
  <c r="R30" i="16"/>
  <c r="R22" i="16"/>
  <c r="E13" i="13"/>
  <c r="K1" i="13" s="1"/>
  <c r="R14" i="13"/>
  <c r="R85" i="13"/>
  <c r="R77" i="13"/>
  <c r="R69" i="13"/>
  <c r="R61" i="13"/>
  <c r="R53" i="13"/>
  <c r="R45" i="13"/>
  <c r="R37" i="13"/>
  <c r="R29" i="13"/>
  <c r="R21" i="13"/>
  <c r="R9" i="18"/>
  <c r="R68" i="16"/>
  <c r="R52" i="16"/>
  <c r="R91" i="13"/>
  <c r="R59" i="13"/>
  <c r="R19" i="13"/>
  <c r="R75" i="16"/>
  <c r="R51" i="16"/>
  <c r="R90" i="13"/>
  <c r="R74" i="13"/>
  <c r="R58" i="13"/>
  <c r="R26" i="13"/>
  <c r="P5" i="15"/>
  <c r="P9" i="15"/>
  <c r="E13" i="16"/>
  <c r="K1" i="16" s="1"/>
  <c r="R14" i="16"/>
  <c r="R85" i="16"/>
  <c r="R77" i="16"/>
  <c r="R69" i="16"/>
  <c r="R61" i="16"/>
  <c r="R53" i="16"/>
  <c r="R45" i="16"/>
  <c r="R37" i="16"/>
  <c r="R29" i="16"/>
  <c r="R21" i="16"/>
  <c r="R92" i="13"/>
  <c r="R84" i="13"/>
  <c r="R76" i="13"/>
  <c r="R68" i="13"/>
  <c r="R60" i="13"/>
  <c r="R52" i="13"/>
  <c r="R44" i="13"/>
  <c r="R36" i="13"/>
  <c r="R28" i="13"/>
  <c r="R20" i="13"/>
  <c r="K9" i="13"/>
  <c r="R8" i="18"/>
  <c r="T5" i="19"/>
  <c r="T9" i="19"/>
  <c r="T6" i="19"/>
  <c r="T7" i="19"/>
  <c r="T2" i="19"/>
  <c r="T4" i="19"/>
  <c r="T3" i="19"/>
  <c r="T8" i="19"/>
  <c r="C4" i="16"/>
  <c r="C9" i="16"/>
  <c r="C2" i="15"/>
  <c r="C10" i="15"/>
  <c r="T25" i="16"/>
  <c r="C6" i="15"/>
  <c r="T70" i="15"/>
  <c r="AN70" i="15" s="1"/>
  <c r="T26" i="15"/>
  <c r="AN26" i="15" s="1"/>
  <c r="C2" i="13"/>
  <c r="C3" i="13"/>
  <c r="C5" i="15"/>
  <c r="C9" i="15"/>
  <c r="T71" i="15"/>
  <c r="C3" i="16"/>
  <c r="C7" i="16"/>
  <c r="T42" i="16"/>
  <c r="Q66" i="16"/>
  <c r="Q22" i="15"/>
  <c r="Q41" i="15"/>
  <c r="T16" i="16"/>
  <c r="C9" i="13"/>
  <c r="Q15" i="15"/>
  <c r="T66" i="15"/>
  <c r="AN66" i="15" s="1"/>
  <c r="Q68" i="16"/>
  <c r="Q22" i="16"/>
  <c r="AN15" i="15"/>
  <c r="Q17" i="15"/>
  <c r="T18" i="16"/>
  <c r="Q20" i="15"/>
  <c r="C7" i="13"/>
  <c r="C3" i="15"/>
  <c r="C7" i="15"/>
  <c r="C5" i="16"/>
  <c r="T19" i="16"/>
  <c r="T26" i="16"/>
  <c r="T32" i="16"/>
  <c r="Q16" i="15"/>
  <c r="T41" i="16"/>
  <c r="AB6" i="13"/>
  <c r="AB5" i="13"/>
  <c r="Q14" i="15"/>
  <c r="AK14" i="15" s="1"/>
  <c r="Q33" i="15"/>
  <c r="T20" i="16"/>
  <c r="U9" i="16" s="1"/>
  <c r="T33" i="16"/>
  <c r="C4" i="13"/>
  <c r="C10" i="13"/>
  <c r="C8" i="13"/>
  <c r="C6" i="13"/>
  <c r="C4" i="15"/>
  <c r="T25" i="15"/>
  <c r="C2" i="16"/>
  <c r="C6" i="16"/>
  <c r="T34" i="16"/>
  <c r="S44" i="18"/>
  <c r="S15" i="18"/>
  <c r="S14" i="18"/>
  <c r="S21" i="18"/>
  <c r="S20" i="18"/>
  <c r="Q28" i="16"/>
  <c r="Q15" i="16"/>
  <c r="T38" i="16"/>
  <c r="Q30" i="16"/>
  <c r="T15" i="16"/>
  <c r="S66" i="18"/>
  <c r="S86" i="18"/>
  <c r="S36" i="18"/>
  <c r="S38" i="18"/>
  <c r="S33" i="18"/>
  <c r="S55" i="18"/>
  <c r="S49" i="18"/>
  <c r="S26" i="18"/>
  <c r="S59" i="18"/>
  <c r="S60" i="18"/>
  <c r="S92" i="18"/>
  <c r="S84" i="18"/>
  <c r="S78" i="18"/>
  <c r="S71" i="18"/>
  <c r="S81" i="18"/>
  <c r="S72" i="18"/>
  <c r="S77" i="18"/>
  <c r="S69" i="18"/>
  <c r="S50" i="18"/>
  <c r="S73" i="18"/>
  <c r="S52" i="18"/>
  <c r="S40" i="18"/>
  <c r="S51" i="18"/>
  <c r="S64" i="18"/>
  <c r="S27" i="18"/>
  <c r="S91" i="18"/>
  <c r="S83" i="18"/>
  <c r="S67" i="18"/>
  <c r="S31" i="18"/>
  <c r="S18" i="18"/>
  <c r="S24" i="18"/>
  <c r="S25" i="18"/>
  <c r="S19" i="18"/>
  <c r="S75" i="18"/>
  <c r="S54" i="18"/>
  <c r="S68" i="18"/>
  <c r="S79" i="18"/>
  <c r="S90" i="18"/>
  <c r="S82" i="18"/>
  <c r="S57" i="18"/>
  <c r="S48" i="18"/>
  <c r="S65" i="18"/>
  <c r="S47" i="18"/>
  <c r="S63" i="18"/>
  <c r="S61" i="18"/>
  <c r="S1" i="18"/>
  <c r="S29" i="18"/>
  <c r="S28" i="18"/>
  <c r="S43" i="18"/>
  <c r="S76" i="18"/>
  <c r="S89" i="18"/>
  <c r="S80" i="18"/>
  <c r="S70" i="18"/>
  <c r="S74" i="18"/>
  <c r="S58" i="18"/>
  <c r="S56" i="18"/>
  <c r="S41" i="18"/>
  <c r="S39" i="18"/>
  <c r="S35" i="18"/>
  <c r="S34" i="18"/>
  <c r="S30" i="18"/>
  <c r="S45" i="18"/>
  <c r="S42" i="18"/>
  <c r="S22" i="18"/>
  <c r="S23" i="18"/>
  <c r="S17" i="18"/>
  <c r="S87" i="18"/>
  <c r="S46" i="18"/>
  <c r="S85" i="18"/>
  <c r="Q1" i="18"/>
  <c r="S88" i="18"/>
  <c r="S53" i="18"/>
  <c r="S37" i="18"/>
  <c r="S16" i="18"/>
  <c r="AB4" i="13"/>
  <c r="AB3" i="13"/>
  <c r="AB2" i="13"/>
  <c r="AB8" i="13"/>
  <c r="AB13" i="13"/>
  <c r="Q32" i="16"/>
  <c r="Q37" i="16"/>
  <c r="Q14" i="16"/>
  <c r="Q18" i="16"/>
  <c r="Q21" i="16"/>
  <c r="Q24" i="16"/>
  <c r="Q26" i="16"/>
  <c r="Q41" i="16"/>
  <c r="T14" i="16"/>
  <c r="T39" i="16"/>
  <c r="Q31" i="16"/>
  <c r="Q33" i="16"/>
  <c r="Q17" i="16"/>
  <c r="Q39" i="16"/>
  <c r="Q16" i="16"/>
  <c r="Q23" i="16"/>
  <c r="Q25" i="16"/>
  <c r="Q27" i="16"/>
  <c r="Q29" i="16"/>
  <c r="T17" i="16"/>
  <c r="T30" i="16"/>
  <c r="T22" i="16"/>
  <c r="T49" i="16"/>
  <c r="T92" i="16"/>
  <c r="C8" i="16"/>
  <c r="Q20" i="16"/>
  <c r="Q58" i="16"/>
  <c r="T44" i="16"/>
  <c r="Q44" i="16"/>
  <c r="T45" i="16"/>
  <c r="Q60" i="16"/>
  <c r="T51" i="16"/>
  <c r="T59" i="16"/>
  <c r="T78" i="16"/>
  <c r="Q35" i="16"/>
  <c r="Q19" i="16"/>
  <c r="Q43" i="16"/>
  <c r="Q59" i="16"/>
  <c r="T69" i="16"/>
  <c r="Q70" i="16"/>
  <c r="T47" i="16"/>
  <c r="T40" i="16"/>
  <c r="Q40" i="16"/>
  <c r="Q84" i="16"/>
  <c r="T35" i="16"/>
  <c r="T36" i="16"/>
  <c r="T53" i="16"/>
  <c r="Q45" i="16"/>
  <c r="Q47" i="16"/>
  <c r="Q49" i="16"/>
  <c r="Q51" i="16"/>
  <c r="Q53" i="16"/>
  <c r="Q76" i="16"/>
  <c r="Q36" i="16"/>
  <c r="T54" i="16"/>
  <c r="T64" i="16"/>
  <c r="T85" i="16"/>
  <c r="Q54" i="16"/>
  <c r="T55" i="16"/>
  <c r="T63" i="16"/>
  <c r="Q64" i="16"/>
  <c r="T77" i="16"/>
  <c r="Q85" i="16"/>
  <c r="Q55" i="16"/>
  <c r="T56" i="16"/>
  <c r="T62" i="16"/>
  <c r="Q63" i="16"/>
  <c r="Q77" i="16"/>
  <c r="Q46" i="16"/>
  <c r="Q48" i="16"/>
  <c r="Q50" i="16"/>
  <c r="Q52" i="16"/>
  <c r="Q56" i="16"/>
  <c r="T57" i="16"/>
  <c r="T61" i="16"/>
  <c r="Q62" i="16"/>
  <c r="Q34" i="16"/>
  <c r="Q38" i="16"/>
  <c r="Q42" i="16"/>
  <c r="T46" i="16"/>
  <c r="T48" i="16"/>
  <c r="T50" i="16"/>
  <c r="T52" i="16"/>
  <c r="Q57" i="16"/>
  <c r="T58" i="16"/>
  <c r="T60" i="16"/>
  <c r="Q61" i="16"/>
  <c r="Q86" i="16"/>
  <c r="T68" i="16"/>
  <c r="T71" i="16"/>
  <c r="Q78" i="16"/>
  <c r="T79" i="16"/>
  <c r="T91" i="16"/>
  <c r="Q92" i="16"/>
  <c r="T67" i="16"/>
  <c r="Q69" i="16"/>
  <c r="Q71" i="16"/>
  <c r="T72" i="16"/>
  <c r="Q79" i="16"/>
  <c r="T80" i="16"/>
  <c r="T90" i="16"/>
  <c r="Q91" i="16"/>
  <c r="T66" i="16"/>
  <c r="Q72" i="16"/>
  <c r="T73" i="16"/>
  <c r="Q80" i="16"/>
  <c r="T81" i="16"/>
  <c r="T89" i="16"/>
  <c r="Q90" i="16"/>
  <c r="T65" i="16"/>
  <c r="Q67" i="16"/>
  <c r="Q73" i="16"/>
  <c r="T74" i="16"/>
  <c r="Q81" i="16"/>
  <c r="T82" i="16"/>
  <c r="T88" i="16"/>
  <c r="Q89" i="16"/>
  <c r="Q74" i="16"/>
  <c r="T75" i="16"/>
  <c r="Q82" i="16"/>
  <c r="T83" i="16"/>
  <c r="T87" i="16"/>
  <c r="Q88" i="16"/>
  <c r="T70" i="16"/>
  <c r="Q75" i="16"/>
  <c r="T76" i="16"/>
  <c r="Q83" i="16"/>
  <c r="T84" i="16"/>
  <c r="T86" i="16"/>
  <c r="Q87" i="16"/>
  <c r="S37" i="15"/>
  <c r="S24" i="15"/>
  <c r="AM24" i="15" s="1"/>
  <c r="T14" i="15"/>
  <c r="T22" i="15"/>
  <c r="T72" i="15"/>
  <c r="T21" i="15"/>
  <c r="AN21" i="15" s="1"/>
  <c r="S32" i="15"/>
  <c r="AL50" i="15"/>
  <c r="T20" i="15"/>
  <c r="T19" i="15"/>
  <c r="AN19" i="15" s="1"/>
  <c r="AI26" i="15"/>
  <c r="S34" i="15"/>
  <c r="S42" i="15"/>
  <c r="T18" i="15"/>
  <c r="AN18" i="15" s="1"/>
  <c r="T23" i="15"/>
  <c r="S39" i="15"/>
  <c r="T17" i="15"/>
  <c r="T16" i="15"/>
  <c r="T27" i="15"/>
  <c r="AL29" i="15"/>
  <c r="AK39" i="15"/>
  <c r="AH24" i="15"/>
  <c r="AE24" i="15"/>
  <c r="AJ24" i="15"/>
  <c r="AL38" i="15"/>
  <c r="AJ39" i="15"/>
  <c r="S43" i="15"/>
  <c r="AI22" i="15"/>
  <c r="Q23" i="15"/>
  <c r="Z24" i="15"/>
  <c r="S25" i="15"/>
  <c r="AB26" i="15"/>
  <c r="T53" i="15"/>
  <c r="AN53" i="15" s="1"/>
  <c r="Q53" i="15"/>
  <c r="AK53" i="15" s="1"/>
  <c r="AI53" i="15"/>
  <c r="AD68" i="15"/>
  <c r="T68" i="15"/>
  <c r="AN68" i="15" s="1"/>
  <c r="AL68" i="15"/>
  <c r="Q68" i="15"/>
  <c r="AK68" i="15" s="1"/>
  <c r="AH22" i="15"/>
  <c r="AE22" i="15"/>
  <c r="AA24" i="15"/>
  <c r="AL24" i="15"/>
  <c r="AL33" i="15"/>
  <c r="AN56" i="15"/>
  <c r="AH14" i="15"/>
  <c r="AH15" i="15"/>
  <c r="AH16" i="15"/>
  <c r="AH17" i="15"/>
  <c r="AH18" i="15"/>
  <c r="AH19" i="15"/>
  <c r="AH20" i="15"/>
  <c r="AH21" i="15"/>
  <c r="Z22" i="15"/>
  <c r="AB24" i="15"/>
  <c r="AN24" i="15"/>
  <c r="AJ25" i="15"/>
  <c r="AL26" i="15"/>
  <c r="T28" i="15"/>
  <c r="AN28" i="15" s="1"/>
  <c r="T29" i="15"/>
  <c r="AN29" i="15" s="1"/>
  <c r="T30" i="15"/>
  <c r="AN30" i="15" s="1"/>
  <c r="T31" i="15"/>
  <c r="AN31" i="15" s="1"/>
  <c r="S40" i="15"/>
  <c r="AJ40" i="15"/>
  <c r="AK44" i="15"/>
  <c r="T79" i="15"/>
  <c r="AL79" i="15"/>
  <c r="Q79" i="15"/>
  <c r="Z14" i="15"/>
  <c r="AI14" i="15"/>
  <c r="Z15" i="15"/>
  <c r="AI15" i="15"/>
  <c r="Z16" i="15"/>
  <c r="AI16" i="15"/>
  <c r="Z17" i="15"/>
  <c r="AI17" i="15"/>
  <c r="Z18" i="15"/>
  <c r="AI18" i="15"/>
  <c r="Z19" i="15"/>
  <c r="AI19" i="15"/>
  <c r="Z20" i="15"/>
  <c r="AI20" i="15"/>
  <c r="Z21" i="15"/>
  <c r="AI21" i="15"/>
  <c r="AA22" i="15"/>
  <c r="AD24" i="15"/>
  <c r="AD27" i="15"/>
  <c r="AD28" i="15"/>
  <c r="AD29" i="15"/>
  <c r="AD30" i="15"/>
  <c r="AD31" i="15"/>
  <c r="S35" i="15"/>
  <c r="AM35" i="15" s="1"/>
  <c r="AJ35" i="15"/>
  <c r="AL39" i="15"/>
  <c r="Q50" i="15"/>
  <c r="AK50" i="15" s="1"/>
  <c r="AI50" i="15"/>
  <c r="T50" i="15"/>
  <c r="AN50" i="15" s="1"/>
  <c r="AA14" i="15"/>
  <c r="AA15" i="15"/>
  <c r="AA16" i="15"/>
  <c r="AA17" i="15"/>
  <c r="AA18" i="15"/>
  <c r="AA19" i="15"/>
  <c r="AA20" i="15"/>
  <c r="AA21" i="15"/>
  <c r="AB22" i="15"/>
  <c r="AJ23" i="15"/>
  <c r="Q27" i="15"/>
  <c r="Q28" i="15"/>
  <c r="AK28" i="15" s="1"/>
  <c r="Q29" i="15"/>
  <c r="AK29" i="15" s="1"/>
  <c r="Q30" i="15"/>
  <c r="AK30" i="15" s="1"/>
  <c r="Q31" i="15"/>
  <c r="AK31" i="15" s="1"/>
  <c r="S38" i="15"/>
  <c r="AM38" i="15" s="1"/>
  <c r="AJ38" i="15"/>
  <c r="AL45" i="15"/>
  <c r="T45" i="15"/>
  <c r="AN45" i="15" s="1"/>
  <c r="AL15" i="15"/>
  <c r="AL16" i="15"/>
  <c r="AL17" i="15"/>
  <c r="AL18" i="15"/>
  <c r="AL19" i="15"/>
  <c r="AL20" i="15"/>
  <c r="AL21" i="15"/>
  <c r="AL22" i="15"/>
  <c r="AH26" i="15"/>
  <c r="AE26" i="15"/>
  <c r="AL27" i="15"/>
  <c r="AL37" i="15"/>
  <c r="AI24" i="15"/>
  <c r="Z26" i="15"/>
  <c r="Y13" i="15"/>
  <c r="AL35" i="15"/>
  <c r="S36" i="15"/>
  <c r="AM36" i="15" s="1"/>
  <c r="AJ36" i="15"/>
  <c r="AL40" i="15"/>
  <c r="S44" i="15"/>
  <c r="AM44" i="15" s="1"/>
  <c r="AJ44" i="15"/>
  <c r="T32" i="15"/>
  <c r="AN32" i="15" s="1"/>
  <c r="T33" i="15"/>
  <c r="T34" i="15"/>
  <c r="AN34" i="15" s="1"/>
  <c r="T35" i="15"/>
  <c r="AN35" i="15" s="1"/>
  <c r="T36" i="15"/>
  <c r="AN36" i="15" s="1"/>
  <c r="T37" i="15"/>
  <c r="T38" i="15"/>
  <c r="AN38" i="15" s="1"/>
  <c r="T39" i="15"/>
  <c r="AN39" i="15" s="1"/>
  <c r="T40" i="15"/>
  <c r="AN40" i="15" s="1"/>
  <c r="T41" i="15"/>
  <c r="T42" i="15"/>
  <c r="AN42" i="15" s="1"/>
  <c r="T43" i="15"/>
  <c r="AN43" i="15" s="1"/>
  <c r="T44" i="15"/>
  <c r="AN44" i="15" s="1"/>
  <c r="AA45" i="15"/>
  <c r="AE46" i="15"/>
  <c r="AE74" i="15"/>
  <c r="AB74" i="15"/>
  <c r="AA74" i="15"/>
  <c r="Z74" i="15"/>
  <c r="AH74" i="15"/>
  <c r="AI45" i="15"/>
  <c r="AE45" i="15"/>
  <c r="Q46" i="15"/>
  <c r="AK46" i="15" s="1"/>
  <c r="AI46" i="15"/>
  <c r="AE49" i="15"/>
  <c r="AL54" i="15"/>
  <c r="AL55" i="15"/>
  <c r="AI44" i="15"/>
  <c r="Q45" i="15"/>
  <c r="AK45" i="15" s="1"/>
  <c r="AB47" i="15"/>
  <c r="AA47" i="15"/>
  <c r="Z47" i="15"/>
  <c r="Q49" i="15"/>
  <c r="AK49" i="15" s="1"/>
  <c r="AI49" i="15"/>
  <c r="AE53" i="15"/>
  <c r="AB53" i="15"/>
  <c r="AA53" i="15"/>
  <c r="Z53" i="15"/>
  <c r="T54" i="15"/>
  <c r="AN54" i="15" s="1"/>
  <c r="Q54" i="15"/>
  <c r="AK54" i="15" s="1"/>
  <c r="AI54" i="15"/>
  <c r="T55" i="15"/>
  <c r="AN55" i="15" s="1"/>
  <c r="Q55" i="15"/>
  <c r="AK55" i="15" s="1"/>
  <c r="AI55" i="15"/>
  <c r="AL64" i="15"/>
  <c r="Z69" i="15"/>
  <c r="AH69" i="15"/>
  <c r="AE69" i="15"/>
  <c r="AB69" i="15"/>
  <c r="AA69" i="15"/>
  <c r="T46" i="15"/>
  <c r="AN46" i="15" s="1"/>
  <c r="AL57" i="15"/>
  <c r="AL61" i="15"/>
  <c r="AN67" i="15"/>
  <c r="AB46" i="15"/>
  <c r="AA46" i="15"/>
  <c r="Z46" i="15"/>
  <c r="Q48" i="15"/>
  <c r="AE50" i="15"/>
  <c r="AB50" i="15"/>
  <c r="AA50" i="15"/>
  <c r="Z50" i="15"/>
  <c r="T51" i="15"/>
  <c r="AN51" i="15" s="1"/>
  <c r="Q51" i="15"/>
  <c r="AK51" i="15" s="1"/>
  <c r="AI51" i="15"/>
  <c r="AE54" i="15"/>
  <c r="AD54" i="15"/>
  <c r="AB54" i="15"/>
  <c r="AA54" i="15"/>
  <c r="Z54" i="15"/>
  <c r="T65" i="15"/>
  <c r="AN65" i="15" s="1"/>
  <c r="AD65" i="15"/>
  <c r="AL65" i="15"/>
  <c r="Q65" i="15"/>
  <c r="AK65" i="15" s="1"/>
  <c r="AB45" i="15"/>
  <c r="Z45" i="15"/>
  <c r="AN63" i="15"/>
  <c r="AK67" i="15"/>
  <c r="AE82" i="15"/>
  <c r="AB82" i="15"/>
  <c r="AA82" i="15"/>
  <c r="Z82" i="15"/>
  <c r="AH82" i="15"/>
  <c r="AD46" i="15"/>
  <c r="Q47" i="15"/>
  <c r="AK47" i="15" s="1"/>
  <c r="AI47" i="15"/>
  <c r="AB49" i="15"/>
  <c r="AA49" i="15"/>
  <c r="Z49" i="15"/>
  <c r="AD50" i="15"/>
  <c r="AE51" i="15"/>
  <c r="AB51" i="15"/>
  <c r="AA51" i="15"/>
  <c r="Z51" i="15"/>
  <c r="T52" i="15"/>
  <c r="AN52" i="15" s="1"/>
  <c r="Q52" i="15"/>
  <c r="AK52" i="15" s="1"/>
  <c r="AI52" i="15"/>
  <c r="AL56" i="15"/>
  <c r="AL60" i="15"/>
  <c r="Z65" i="15"/>
  <c r="AH65" i="15"/>
  <c r="AE65" i="15"/>
  <c r="AB65" i="15"/>
  <c r="AA65" i="15"/>
  <c r="T87" i="15"/>
  <c r="Q87" i="15"/>
  <c r="AI65" i="15"/>
  <c r="AH66" i="15"/>
  <c r="AL67" i="15"/>
  <c r="AI68" i="15"/>
  <c r="AB68" i="15"/>
  <c r="AH70" i="15"/>
  <c r="T78" i="15"/>
  <c r="AN78" i="15" s="1"/>
  <c r="Q78" i="15"/>
  <c r="T86" i="15"/>
  <c r="AL86" i="15"/>
  <c r="Q86" i="15"/>
  <c r="T90" i="15"/>
  <c r="AN90" i="15" s="1"/>
  <c r="AD90" i="15"/>
  <c r="AL90" i="15"/>
  <c r="Q90" i="15"/>
  <c r="AK90" i="15" s="1"/>
  <c r="AE91" i="15"/>
  <c r="AB91" i="15"/>
  <c r="AA91" i="15"/>
  <c r="Z91" i="15"/>
  <c r="AH91" i="15"/>
  <c r="AE68" i="15"/>
  <c r="AD69" i="15"/>
  <c r="T77" i="15"/>
  <c r="Q77" i="15"/>
  <c r="AI78" i="15"/>
  <c r="AE80" i="15"/>
  <c r="AB80" i="15"/>
  <c r="AA80" i="15"/>
  <c r="Z80" i="15"/>
  <c r="AH80" i="15"/>
  <c r="T85" i="15"/>
  <c r="AL85" i="15"/>
  <c r="Q85" i="15"/>
  <c r="AE88" i="15"/>
  <c r="AB88" i="15"/>
  <c r="AA88" i="15"/>
  <c r="Z88" i="15"/>
  <c r="AH88" i="15"/>
  <c r="AI56" i="15"/>
  <c r="AI57" i="15"/>
  <c r="AI58" i="15"/>
  <c r="AI59" i="15"/>
  <c r="AI60" i="15"/>
  <c r="AI62" i="15"/>
  <c r="AI63" i="15"/>
  <c r="AI69" i="15"/>
  <c r="T76" i="15"/>
  <c r="AN76" i="15" s="1"/>
  <c r="AD76" i="15"/>
  <c r="AL76" i="15"/>
  <c r="Q76" i="15"/>
  <c r="AK76" i="15" s="1"/>
  <c r="AI79" i="15"/>
  <c r="T84" i="15"/>
  <c r="AN84" i="15" s="1"/>
  <c r="AD84" i="15"/>
  <c r="AL84" i="15"/>
  <c r="Q84" i="15"/>
  <c r="AK84" i="15" s="1"/>
  <c r="T92" i="15"/>
  <c r="AN92" i="15" s="1"/>
  <c r="AD92" i="15"/>
  <c r="AL92" i="15"/>
  <c r="Q92" i="15"/>
  <c r="AK92" i="15" s="1"/>
  <c r="Q56" i="15"/>
  <c r="AK56" i="15" s="1"/>
  <c r="Q57" i="15"/>
  <c r="AK57" i="15" s="1"/>
  <c r="Q58" i="15"/>
  <c r="AK58" i="15" s="1"/>
  <c r="Q59" i="15"/>
  <c r="AK59" i="15" s="1"/>
  <c r="Q60" i="15"/>
  <c r="Q61" i="15"/>
  <c r="AK61" i="15" s="1"/>
  <c r="Q62" i="15"/>
  <c r="Q63" i="15"/>
  <c r="AK63" i="15" s="1"/>
  <c r="Q64" i="15"/>
  <c r="AK64" i="15" s="1"/>
  <c r="AD66" i="15"/>
  <c r="AA66" i="15"/>
  <c r="Q69" i="15"/>
  <c r="AK69" i="15" s="1"/>
  <c r="AD70" i="15"/>
  <c r="AA70" i="15"/>
  <c r="AD71" i="15"/>
  <c r="AI72" i="15"/>
  <c r="T75" i="15"/>
  <c r="AD75" i="15"/>
  <c r="Q75" i="15"/>
  <c r="AI76" i="15"/>
  <c r="T83" i="15"/>
  <c r="AD83" i="15"/>
  <c r="Q83" i="15"/>
  <c r="AI84" i="15"/>
  <c r="AD86" i="15"/>
  <c r="T89" i="15"/>
  <c r="AN89" i="15" s="1"/>
  <c r="AD89" i="15"/>
  <c r="AL89" i="15"/>
  <c r="Q89" i="15"/>
  <c r="AK89" i="15" s="1"/>
  <c r="AE90" i="15"/>
  <c r="AB90" i="15"/>
  <c r="AA90" i="15"/>
  <c r="Z90" i="15"/>
  <c r="AH90" i="15"/>
  <c r="AI92" i="15"/>
  <c r="AI66" i="15"/>
  <c r="AB66" i="15"/>
  <c r="AH68" i="15"/>
  <c r="AL69" i="15"/>
  <c r="AI70" i="15"/>
  <c r="AB70" i="15"/>
  <c r="T73" i="15"/>
  <c r="AN73" i="15" s="1"/>
  <c r="AD73" i="15"/>
  <c r="AL73" i="15"/>
  <c r="T74" i="15"/>
  <c r="AN74" i="15" s="1"/>
  <c r="AD74" i="15"/>
  <c r="AL74" i="15"/>
  <c r="Q74" i="15"/>
  <c r="AK74" i="15" s="1"/>
  <c r="AI77" i="15"/>
  <c r="T82" i="15"/>
  <c r="AN82" i="15" s="1"/>
  <c r="AD82" i="15"/>
  <c r="AL82" i="15"/>
  <c r="Q82" i="15"/>
  <c r="AK82" i="15" s="1"/>
  <c r="AI83" i="15"/>
  <c r="AI85" i="15"/>
  <c r="AI89" i="15"/>
  <c r="AD67" i="15"/>
  <c r="T69" i="15"/>
  <c r="AN69" i="15" s="1"/>
  <c r="AD72" i="15"/>
  <c r="AI73" i="15"/>
  <c r="AI74" i="15"/>
  <c r="AE76" i="15"/>
  <c r="AB76" i="15"/>
  <c r="AA76" i="15"/>
  <c r="Z76" i="15"/>
  <c r="AH76" i="15"/>
  <c r="T81" i="15"/>
  <c r="AN81" i="15" s="1"/>
  <c r="AD81" i="15"/>
  <c r="AL81" i="15"/>
  <c r="Q81" i="15"/>
  <c r="AK81" i="15" s="1"/>
  <c r="AI82" i="15"/>
  <c r="AE84" i="15"/>
  <c r="AB84" i="15"/>
  <c r="AA84" i="15"/>
  <c r="Z84" i="15"/>
  <c r="AH84" i="15"/>
  <c r="T91" i="15"/>
  <c r="AN91" i="15" s="1"/>
  <c r="AD91" i="15"/>
  <c r="AL91" i="15"/>
  <c r="Q91" i="15"/>
  <c r="AK91" i="15" s="1"/>
  <c r="AE92" i="15"/>
  <c r="AB92" i="15"/>
  <c r="AA92" i="15"/>
  <c r="Z92" i="15"/>
  <c r="AH92" i="15"/>
  <c r="T64" i="15"/>
  <c r="AN64" i="15" s="1"/>
  <c r="AL66" i="15"/>
  <c r="AI67" i="15"/>
  <c r="AL70" i="15"/>
  <c r="AI71" i="15"/>
  <c r="AK73" i="15"/>
  <c r="T80" i="15"/>
  <c r="AN80" i="15" s="1"/>
  <c r="AD80" i="15"/>
  <c r="AL80" i="15"/>
  <c r="Q80" i="15"/>
  <c r="AK80" i="15" s="1"/>
  <c r="AI81" i="15"/>
  <c r="T88" i="15"/>
  <c r="AN88" i="15" s="1"/>
  <c r="AD88" i="15"/>
  <c r="AL88" i="15"/>
  <c r="Q88" i="15"/>
  <c r="AK88" i="15" s="1"/>
  <c r="AE89" i="15"/>
  <c r="AB89" i="15"/>
  <c r="AA89" i="15"/>
  <c r="Z89" i="15"/>
  <c r="AH89" i="15"/>
  <c r="AB9" i="13"/>
  <c r="D8" i="1"/>
  <c r="D9" i="1"/>
  <c r="D10" i="1"/>
  <c r="D7" i="1"/>
  <c r="D6" i="1"/>
  <c r="D5" i="1"/>
  <c r="D4" i="1"/>
  <c r="D2" i="1"/>
  <c r="U6" i="16" l="1"/>
  <c r="U5" i="16"/>
  <c r="V3" i="13"/>
  <c r="AO23" i="13"/>
  <c r="AO3" i="13" s="1"/>
  <c r="AO17" i="16"/>
  <c r="AO4" i="16" s="1"/>
  <c r="V4" i="16"/>
  <c r="U4" i="16"/>
  <c r="V5" i="16"/>
  <c r="AO16" i="16"/>
  <c r="U8" i="16"/>
  <c r="AO33" i="13"/>
  <c r="AO6" i="13" s="1"/>
  <c r="V6" i="13"/>
  <c r="V7" i="13"/>
  <c r="AO41" i="13"/>
  <c r="AO7" i="13" s="1"/>
  <c r="V8" i="16"/>
  <c r="AO27" i="16"/>
  <c r="AO8" i="16" s="1"/>
  <c r="V8" i="13"/>
  <c r="AO27" i="13"/>
  <c r="V9" i="13"/>
  <c r="AO20" i="13"/>
  <c r="AO9" i="13" s="1"/>
  <c r="AO16" i="13"/>
  <c r="AO5" i="13" s="1"/>
  <c r="V5" i="13"/>
  <c r="AO33" i="16"/>
  <c r="AO6" i="16" s="1"/>
  <c r="V6" i="16"/>
  <c r="U2" i="16"/>
  <c r="AO17" i="13"/>
  <c r="AO4" i="13" s="1"/>
  <c r="V4" i="13"/>
  <c r="V9" i="16"/>
  <c r="AO20" i="16"/>
  <c r="AO9" i="16" s="1"/>
  <c r="AO8" i="13"/>
  <c r="U7" i="16"/>
  <c r="U3" i="16"/>
  <c r="U13" i="13"/>
  <c r="V1" i="13" s="1"/>
  <c r="V2" i="13"/>
  <c r="AO15" i="13"/>
  <c r="AO2" i="13" s="1"/>
  <c r="AO41" i="16"/>
  <c r="AO7" i="16" s="1"/>
  <c r="V7" i="16"/>
  <c r="V3" i="16"/>
  <c r="AO23" i="16"/>
  <c r="AO3" i="16" s="1"/>
  <c r="U13" i="16"/>
  <c r="V1" i="16" s="1"/>
  <c r="AO21" i="16"/>
  <c r="V2" i="16"/>
  <c r="AO15" i="16"/>
  <c r="S30" i="16"/>
  <c r="Q8" i="13"/>
  <c r="Q5" i="16"/>
  <c r="Q6" i="16"/>
  <c r="S4" i="13"/>
  <c r="S7" i="13"/>
  <c r="S23" i="16"/>
  <c r="R6" i="16"/>
  <c r="R4" i="15"/>
  <c r="Q13" i="16"/>
  <c r="R1" i="16" s="1"/>
  <c r="S23" i="15"/>
  <c r="AM23" i="15" s="1"/>
  <c r="R3" i="15"/>
  <c r="Q13" i="15"/>
  <c r="R1" i="15" s="1"/>
  <c r="R13" i="13"/>
  <c r="Q2" i="13"/>
  <c r="S4" i="16"/>
  <c r="S7" i="16"/>
  <c r="R8" i="16"/>
  <c r="AK27" i="15"/>
  <c r="R8" i="15"/>
  <c r="R3" i="16"/>
  <c r="T13" i="16"/>
  <c r="U1" i="16" s="1"/>
  <c r="S13" i="18"/>
  <c r="P13" i="16"/>
  <c r="Q1" i="16" s="1"/>
  <c r="S2" i="13"/>
  <c r="Q4" i="16"/>
  <c r="Q7" i="16"/>
  <c r="R6" i="15"/>
  <c r="P13" i="13"/>
  <c r="R5" i="16"/>
  <c r="R7" i="16"/>
  <c r="R13" i="16"/>
  <c r="Q2" i="16"/>
  <c r="Q8" i="16"/>
  <c r="Q6" i="13"/>
  <c r="Q9" i="16"/>
  <c r="S41" i="15"/>
  <c r="R7" i="15"/>
  <c r="T13" i="15"/>
  <c r="U1" i="15" s="1"/>
  <c r="R2" i="15"/>
  <c r="Q9" i="13"/>
  <c r="S2" i="16"/>
  <c r="Q3" i="13"/>
  <c r="S8" i="16"/>
  <c r="Q5" i="13"/>
  <c r="S6" i="13"/>
  <c r="S9" i="16"/>
  <c r="R2" i="16"/>
  <c r="R5" i="15"/>
  <c r="R9" i="15"/>
  <c r="S9" i="13"/>
  <c r="S3" i="13"/>
  <c r="S5" i="13"/>
  <c r="S3" i="16"/>
  <c r="R9" i="16"/>
  <c r="S5" i="16"/>
  <c r="S33" i="15"/>
  <c r="R4" i="16"/>
  <c r="Q3" i="16"/>
  <c r="S8" i="13"/>
  <c r="S6" i="16"/>
  <c r="Q4" i="13"/>
  <c r="Q7" i="13"/>
  <c r="T8" i="18"/>
  <c r="T6" i="18"/>
  <c r="T2" i="18"/>
  <c r="T5" i="18"/>
  <c r="T4" i="18"/>
  <c r="T3" i="18"/>
  <c r="T7" i="18"/>
  <c r="T9" i="18"/>
  <c r="S31" i="16"/>
  <c r="S18" i="16"/>
  <c r="S17" i="16"/>
  <c r="AK20" i="15"/>
  <c r="AN16" i="15"/>
  <c r="AK17" i="15"/>
  <c r="AN22" i="15"/>
  <c r="AK15" i="15"/>
  <c r="AK22" i="15"/>
  <c r="AN41" i="15"/>
  <c r="AN7" i="15" s="1"/>
  <c r="AN14" i="15"/>
  <c r="S14" i="16"/>
  <c r="AB10" i="13"/>
  <c r="M63" i="14" s="1"/>
  <c r="AN17" i="15"/>
  <c r="AN20" i="15"/>
  <c r="AK16" i="15"/>
  <c r="AL6" i="15"/>
  <c r="S32" i="16"/>
  <c r="T1" i="18"/>
  <c r="S27" i="16"/>
  <c r="S22" i="16"/>
  <c r="S28" i="16"/>
  <c r="S15" i="16"/>
  <c r="S90" i="16"/>
  <c r="S62" i="16"/>
  <c r="S46" i="16"/>
  <c r="S71" i="16"/>
  <c r="S43" i="16"/>
  <c r="S35" i="16"/>
  <c r="S40" i="16"/>
  <c r="S89" i="16"/>
  <c r="S38" i="16"/>
  <c r="S54" i="16"/>
  <c r="S88" i="16"/>
  <c r="S91" i="16"/>
  <c r="S48" i="16"/>
  <c r="S34" i="16"/>
  <c r="S63" i="16"/>
  <c r="S85" i="16"/>
  <c r="S37" i="16"/>
  <c r="S19" i="16"/>
  <c r="S26" i="16"/>
  <c r="S58" i="16"/>
  <c r="S73" i="16"/>
  <c r="S72" i="16"/>
  <c r="S57" i="16"/>
  <c r="S56" i="16"/>
  <c r="S50" i="16"/>
  <c r="S77" i="16"/>
  <c r="S25" i="16"/>
  <c r="S44" i="16"/>
  <c r="S86" i="16"/>
  <c r="S83" i="16"/>
  <c r="S66" i="16"/>
  <c r="S47" i="16"/>
  <c r="S76" i="16"/>
  <c r="S75" i="16"/>
  <c r="S74" i="16"/>
  <c r="S81" i="16"/>
  <c r="S80" i="16"/>
  <c r="S67" i="16"/>
  <c r="S39" i="16"/>
  <c r="S1" i="16"/>
  <c r="S33" i="16"/>
  <c r="S29" i="16"/>
  <c r="S20" i="16"/>
  <c r="S49" i="16"/>
  <c r="S65" i="16"/>
  <c r="S52" i="16"/>
  <c r="S42" i="16"/>
  <c r="S55" i="16"/>
  <c r="S41" i="16"/>
  <c r="S53" i="16"/>
  <c r="S21" i="16"/>
  <c r="S16" i="16"/>
  <c r="S59" i="16"/>
  <c r="S45" i="16"/>
  <c r="S92" i="16"/>
  <c r="S70" i="16"/>
  <c r="S79" i="16"/>
  <c r="S78" i="16"/>
  <c r="S51" i="16"/>
  <c r="S84" i="16"/>
  <c r="S87" i="16"/>
  <c r="S82" i="16"/>
  <c r="S68" i="16"/>
  <c r="S60" i="16"/>
  <c r="S61" i="16"/>
  <c r="S64" i="16"/>
  <c r="S36" i="16"/>
  <c r="S69" i="16"/>
  <c r="S24" i="16"/>
  <c r="AJ42" i="15"/>
  <c r="AN27" i="15"/>
  <c r="AE62" i="15"/>
  <c r="AD62" i="15"/>
  <c r="AB62" i="15"/>
  <c r="AA62" i="15"/>
  <c r="Z62" i="15"/>
  <c r="AH62" i="15"/>
  <c r="S88" i="15"/>
  <c r="AM88" i="15" s="1"/>
  <c r="AJ88" i="15"/>
  <c r="S80" i="15"/>
  <c r="AM80" i="15" s="1"/>
  <c r="AJ80" i="15"/>
  <c r="S82" i="15"/>
  <c r="AM82" i="15" s="1"/>
  <c r="AJ82" i="15"/>
  <c r="AN83" i="15"/>
  <c r="AN75" i="15"/>
  <c r="Z67" i="15"/>
  <c r="AB67" i="15"/>
  <c r="AA67" i="15"/>
  <c r="AH67" i="15"/>
  <c r="AE67" i="15"/>
  <c r="AK60" i="15"/>
  <c r="S62" i="15"/>
  <c r="AM62" i="15" s="1"/>
  <c r="AJ62" i="15"/>
  <c r="S58" i="15"/>
  <c r="AM58" i="15" s="1"/>
  <c r="AJ58" i="15"/>
  <c r="AD85" i="15"/>
  <c r="S77" i="15"/>
  <c r="AM77" i="15" s="1"/>
  <c r="AJ77" i="15"/>
  <c r="AI64" i="15"/>
  <c r="AL72" i="15"/>
  <c r="AL9" i="15" s="1"/>
  <c r="S87" i="15"/>
  <c r="AM87" i="15" s="1"/>
  <c r="AJ87" i="15"/>
  <c r="AJ47" i="15"/>
  <c r="S47" i="15"/>
  <c r="AM47" i="15" s="1"/>
  <c r="AE57" i="15"/>
  <c r="AD57" i="15"/>
  <c r="AB57" i="15"/>
  <c r="AA57" i="15"/>
  <c r="Z57" i="15"/>
  <c r="AH57" i="15"/>
  <c r="S55" i="15"/>
  <c r="AM55" i="15" s="1"/>
  <c r="AJ55" i="15"/>
  <c r="AE81" i="15"/>
  <c r="AB81" i="15"/>
  <c r="AA81" i="15"/>
  <c r="Z81" i="15"/>
  <c r="AH81" i="15"/>
  <c r="AN37" i="15"/>
  <c r="AD41" i="15"/>
  <c r="AB41" i="15"/>
  <c r="AA41" i="15"/>
  <c r="AI41" i="15"/>
  <c r="Z41" i="15"/>
  <c r="AH41" i="15"/>
  <c r="AE41" i="15"/>
  <c r="AJ45" i="15"/>
  <c r="S45" i="15"/>
  <c r="AM45" i="15" s="1"/>
  <c r="S15" i="15"/>
  <c r="AJ15" i="15"/>
  <c r="AD79" i="15"/>
  <c r="AM40" i="15"/>
  <c r="AJ30" i="15"/>
  <c r="S30" i="15"/>
  <c r="AM30" i="15" s="1"/>
  <c r="AL44" i="15"/>
  <c r="S68" i="15"/>
  <c r="AM68" i="15" s="1"/>
  <c r="AJ68" i="15"/>
  <c r="AI31" i="15"/>
  <c r="Z31" i="15"/>
  <c r="AH31" i="15"/>
  <c r="AE31" i="15"/>
  <c r="AB31" i="15"/>
  <c r="AA31" i="15"/>
  <c r="AL31" i="15"/>
  <c r="AM39" i="15"/>
  <c r="AL25" i="15"/>
  <c r="AL23" i="15"/>
  <c r="AI9" i="15"/>
  <c r="AB48" i="15"/>
  <c r="AA48" i="15"/>
  <c r="Z48" i="15"/>
  <c r="AL48" i="15"/>
  <c r="AH48" i="15"/>
  <c r="AE48" i="15"/>
  <c r="AD48" i="15"/>
  <c r="S81" i="15"/>
  <c r="AM81" i="15" s="1"/>
  <c r="AJ81" i="15"/>
  <c r="Z72" i="15"/>
  <c r="AH72" i="15"/>
  <c r="AE72" i="15"/>
  <c r="AB72" i="15"/>
  <c r="AA72" i="15"/>
  <c r="AG9" i="15"/>
  <c r="AI61" i="15"/>
  <c r="AN85" i="15"/>
  <c r="AK77" i="15"/>
  <c r="AN86" i="15"/>
  <c r="AL71" i="15"/>
  <c r="AK87" i="15"/>
  <c r="AE58" i="15"/>
  <c r="AL58" i="15"/>
  <c r="AD58" i="15"/>
  <c r="AB58" i="15"/>
  <c r="AA58" i="15"/>
  <c r="Z58" i="15"/>
  <c r="AH58" i="15"/>
  <c r="AN58" i="15"/>
  <c r="AD34" i="15"/>
  <c r="AI34" i="15"/>
  <c r="Z34" i="15"/>
  <c r="AH34" i="15"/>
  <c r="AE34" i="15"/>
  <c r="AB34" i="15"/>
  <c r="AA34" i="15"/>
  <c r="AK34" i="15"/>
  <c r="AD43" i="15"/>
  <c r="AB43" i="15"/>
  <c r="AA43" i="15"/>
  <c r="AI43" i="15"/>
  <c r="Z43" i="15"/>
  <c r="AH43" i="15"/>
  <c r="AE43" i="15"/>
  <c r="AL34" i="15"/>
  <c r="S20" i="15"/>
  <c r="AJ20" i="15"/>
  <c r="AN79" i="15"/>
  <c r="AK43" i="15"/>
  <c r="AI30" i="15"/>
  <c r="Z30" i="15"/>
  <c r="AH30" i="15"/>
  <c r="AE30" i="15"/>
  <c r="AB30" i="15"/>
  <c r="AA30" i="15"/>
  <c r="AD23" i="15"/>
  <c r="S71" i="15"/>
  <c r="AM71" i="15" s="1"/>
  <c r="AJ71" i="15"/>
  <c r="AJ27" i="15"/>
  <c r="S27" i="15"/>
  <c r="S67" i="15"/>
  <c r="AM67" i="15" s="1"/>
  <c r="AJ67" i="15"/>
  <c r="AE86" i="15"/>
  <c r="AB86" i="15"/>
  <c r="AA86" i="15"/>
  <c r="Z86" i="15"/>
  <c r="AH86" i="15"/>
  <c r="AE78" i="15"/>
  <c r="AB78" i="15"/>
  <c r="AA78" i="15"/>
  <c r="Z78" i="15"/>
  <c r="AH78" i="15"/>
  <c r="Z71" i="15"/>
  <c r="AH71" i="15"/>
  <c r="AE71" i="15"/>
  <c r="AB71" i="15"/>
  <c r="AA71" i="15"/>
  <c r="S66" i="15"/>
  <c r="AM66" i="15" s="1"/>
  <c r="AJ66" i="15"/>
  <c r="S61" i="15"/>
  <c r="AM61" i="15" s="1"/>
  <c r="AJ61" i="15"/>
  <c r="S57" i="15"/>
  <c r="AM57" i="15" s="1"/>
  <c r="AJ57" i="15"/>
  <c r="AL77" i="15"/>
  <c r="AL87" i="15"/>
  <c r="AJ52" i="15"/>
  <c r="S52" i="15"/>
  <c r="AM52" i="15" s="1"/>
  <c r="S65" i="15"/>
  <c r="AM65" i="15" s="1"/>
  <c r="AJ65" i="15"/>
  <c r="AJ51" i="15"/>
  <c r="S51" i="15"/>
  <c r="AM51" i="15" s="1"/>
  <c r="AE73" i="15"/>
  <c r="AB73" i="15"/>
  <c r="AA73" i="15"/>
  <c r="Z73" i="15"/>
  <c r="AH73" i="15"/>
  <c r="AE52" i="15"/>
  <c r="AB52" i="15"/>
  <c r="AA52" i="15"/>
  <c r="Z52" i="15"/>
  <c r="AH52" i="15"/>
  <c r="AD52" i="15"/>
  <c r="AD32" i="15"/>
  <c r="AI32" i="15"/>
  <c r="Z32" i="15"/>
  <c r="AH32" i="15"/>
  <c r="AE32" i="15"/>
  <c r="AB32" i="15"/>
  <c r="AA32" i="15"/>
  <c r="AD42" i="15"/>
  <c r="AB42" i="15"/>
  <c r="AA42" i="15"/>
  <c r="AI42" i="15"/>
  <c r="Z42" i="15"/>
  <c r="AH42" i="15"/>
  <c r="AE42" i="15"/>
  <c r="AH23" i="15"/>
  <c r="AE23" i="15"/>
  <c r="AA23" i="15"/>
  <c r="Z23" i="15"/>
  <c r="AI23" i="15"/>
  <c r="X13" i="15"/>
  <c r="AN23" i="15"/>
  <c r="AB23" i="15"/>
  <c r="S17" i="15"/>
  <c r="AJ17" i="15"/>
  <c r="AD36" i="15"/>
  <c r="AI36" i="15"/>
  <c r="Z36" i="15"/>
  <c r="AH36" i="15"/>
  <c r="AE36" i="15"/>
  <c r="AB36" i="15"/>
  <c r="AA36" i="15"/>
  <c r="AK36" i="15"/>
  <c r="AJ29" i="15"/>
  <c r="S29" i="15"/>
  <c r="AM29" i="15" s="1"/>
  <c r="AJ41" i="15"/>
  <c r="AM42" i="15"/>
  <c r="AI29" i="15"/>
  <c r="Z29" i="15"/>
  <c r="AH29" i="15"/>
  <c r="AE29" i="15"/>
  <c r="AB29" i="15"/>
  <c r="AA29" i="15"/>
  <c r="AK23" i="15"/>
  <c r="AD35" i="15"/>
  <c r="AI35" i="15"/>
  <c r="Z35" i="15"/>
  <c r="AH35" i="15"/>
  <c r="AE35" i="15"/>
  <c r="AB35" i="15"/>
  <c r="AA35" i="15"/>
  <c r="AK33" i="15"/>
  <c r="AK6" i="15" s="1"/>
  <c r="AM32" i="15"/>
  <c r="AH25" i="15"/>
  <c r="AE25" i="15"/>
  <c r="AD25" i="15"/>
  <c r="AN25" i="15"/>
  <c r="AB25" i="15"/>
  <c r="AA25" i="15"/>
  <c r="Z25" i="15"/>
  <c r="AI25" i="15"/>
  <c r="AI2" i="15" s="1"/>
  <c r="AM25" i="15"/>
  <c r="AE87" i="15"/>
  <c r="AB87" i="15"/>
  <c r="AA87" i="15"/>
  <c r="Z87" i="15"/>
  <c r="AH87" i="15"/>
  <c r="AE79" i="15"/>
  <c r="AB79" i="15"/>
  <c r="AA79" i="15"/>
  <c r="Z79" i="15"/>
  <c r="AH79" i="15"/>
  <c r="AD77" i="15"/>
  <c r="S78" i="15"/>
  <c r="AM78" i="15" s="1"/>
  <c r="AJ78" i="15"/>
  <c r="AD87" i="15"/>
  <c r="AJ48" i="15"/>
  <c r="S48" i="15"/>
  <c r="AM48" i="15" s="1"/>
  <c r="AE59" i="15"/>
  <c r="AL59" i="15"/>
  <c r="AD59" i="15"/>
  <c r="AB59" i="15"/>
  <c r="AA59" i="15"/>
  <c r="Z59" i="15"/>
  <c r="AH59" i="15"/>
  <c r="AN59" i="15"/>
  <c r="AD37" i="15"/>
  <c r="AI37" i="15"/>
  <c r="Z37" i="15"/>
  <c r="AH37" i="15"/>
  <c r="AE37" i="15"/>
  <c r="AA37" i="15"/>
  <c r="AK37" i="15"/>
  <c r="AB37" i="15"/>
  <c r="AL32" i="15"/>
  <c r="AL42" i="15"/>
  <c r="S22" i="15"/>
  <c r="AJ22" i="15"/>
  <c r="S14" i="15"/>
  <c r="AJ14" i="15"/>
  <c r="Q1" i="15"/>
  <c r="AD44" i="15"/>
  <c r="AB44" i="15"/>
  <c r="AA44" i="15"/>
  <c r="Z44" i="15"/>
  <c r="AH44" i="15"/>
  <c r="AE44" i="15"/>
  <c r="AM41" i="15"/>
  <c r="AD38" i="15"/>
  <c r="AI38" i="15"/>
  <c r="Z38" i="15"/>
  <c r="AH38" i="15"/>
  <c r="AE38" i="15"/>
  <c r="AK38" i="15"/>
  <c r="AB38" i="15"/>
  <c r="AA38" i="15"/>
  <c r="AI28" i="15"/>
  <c r="Z28" i="15"/>
  <c r="AH28" i="15"/>
  <c r="AE28" i="15"/>
  <c r="AB28" i="15"/>
  <c r="AA28" i="15"/>
  <c r="AK35" i="15"/>
  <c r="S90" i="15"/>
  <c r="AM90" i="15" s="1"/>
  <c r="AJ90" i="15"/>
  <c r="AN62" i="15"/>
  <c r="S73" i="15"/>
  <c r="AM73" i="15" s="1"/>
  <c r="AJ73" i="15"/>
  <c r="S83" i="15"/>
  <c r="AM83" i="15" s="1"/>
  <c r="AJ83" i="15"/>
  <c r="S75" i="15"/>
  <c r="AM75" i="15" s="1"/>
  <c r="AJ75" i="15"/>
  <c r="S70" i="15"/>
  <c r="AM70" i="15" s="1"/>
  <c r="AJ70" i="15"/>
  <c r="S64" i="15"/>
  <c r="AM64" i="15" s="1"/>
  <c r="AJ64" i="15"/>
  <c r="S60" i="15"/>
  <c r="AM60" i="15" s="1"/>
  <c r="AJ60" i="15"/>
  <c r="S56" i="15"/>
  <c r="AM56" i="15" s="1"/>
  <c r="AJ56" i="15"/>
  <c r="AI86" i="15"/>
  <c r="AN77" i="15"/>
  <c r="AI87" i="15"/>
  <c r="AK78" i="15"/>
  <c r="AN87" i="15"/>
  <c r="AK72" i="15"/>
  <c r="AK9" i="15" s="1"/>
  <c r="AI48" i="15"/>
  <c r="AN72" i="15"/>
  <c r="AE55" i="15"/>
  <c r="AD55" i="15"/>
  <c r="AD9" i="15" s="1"/>
  <c r="AB55" i="15"/>
  <c r="AA55" i="15"/>
  <c r="Z55" i="15"/>
  <c r="AH55" i="15"/>
  <c r="AJ54" i="15"/>
  <c r="S54" i="15"/>
  <c r="AM54" i="15" s="1"/>
  <c r="AN33" i="15"/>
  <c r="AN6" i="15" s="1"/>
  <c r="AL14" i="15"/>
  <c r="S1" i="15"/>
  <c r="AL41" i="15"/>
  <c r="AN57" i="15"/>
  <c r="AK41" i="15"/>
  <c r="S19" i="15"/>
  <c r="AM19" i="15" s="1"/>
  <c r="AJ19" i="15"/>
  <c r="AJ32" i="15"/>
  <c r="AJ28" i="15"/>
  <c r="S28" i="15"/>
  <c r="AM28" i="15" s="1"/>
  <c r="AE56" i="15"/>
  <c r="AD56" i="15"/>
  <c r="AB56" i="15"/>
  <c r="AA56" i="15"/>
  <c r="Z56" i="15"/>
  <c r="AH56" i="15"/>
  <c r="AJ37" i="15"/>
  <c r="AJ53" i="15"/>
  <c r="S53" i="15"/>
  <c r="AM53" i="15" s="1"/>
  <c r="AI27" i="15"/>
  <c r="Z27" i="15"/>
  <c r="AH27" i="15"/>
  <c r="AE27" i="15"/>
  <c r="AB27" i="15"/>
  <c r="AA27" i="15"/>
  <c r="AK32" i="15"/>
  <c r="S74" i="15"/>
  <c r="AM74" i="15" s="1"/>
  <c r="AJ74" i="15"/>
  <c r="AD33" i="15"/>
  <c r="AD6" i="15" s="1"/>
  <c r="AI33" i="15"/>
  <c r="AI6" i="15" s="1"/>
  <c r="Z33" i="15"/>
  <c r="AH33" i="15"/>
  <c r="AH6" i="15" s="1"/>
  <c r="AG6" i="15"/>
  <c r="AE33" i="15"/>
  <c r="AE6" i="15" s="1"/>
  <c r="AF6" i="15"/>
  <c r="AB33" i="15"/>
  <c r="AB6" i="15" s="1"/>
  <c r="AA33" i="15"/>
  <c r="AA6" i="15" s="1"/>
  <c r="S72" i="15"/>
  <c r="AM72" i="15" s="1"/>
  <c r="AJ72" i="15"/>
  <c r="AE77" i="15"/>
  <c r="AB77" i="15"/>
  <c r="AA77" i="15"/>
  <c r="Z77" i="15"/>
  <c r="AH77" i="15"/>
  <c r="S89" i="15"/>
  <c r="AM89" i="15" s="1"/>
  <c r="AJ89" i="15"/>
  <c r="AK83" i="15"/>
  <c r="AK75" i="15"/>
  <c r="S92" i="15"/>
  <c r="AM92" i="15" s="1"/>
  <c r="AJ92" i="15"/>
  <c r="S84" i="15"/>
  <c r="AM84" i="15" s="1"/>
  <c r="AJ84" i="15"/>
  <c r="S76" i="15"/>
  <c r="AM76" i="15" s="1"/>
  <c r="AJ76" i="15"/>
  <c r="AJ46" i="15"/>
  <c r="S46" i="15"/>
  <c r="AM46" i="15" s="1"/>
  <c r="S85" i="15"/>
  <c r="AM85" i="15" s="1"/>
  <c r="AJ85" i="15"/>
  <c r="S69" i="15"/>
  <c r="AM69" i="15" s="1"/>
  <c r="AJ69" i="15"/>
  <c r="S86" i="15"/>
  <c r="AM86" i="15" s="1"/>
  <c r="AJ86" i="15"/>
  <c r="AL78" i="15"/>
  <c r="AN71" i="15"/>
  <c r="AL62" i="15"/>
  <c r="AK48" i="15"/>
  <c r="AD40" i="15"/>
  <c r="AB40" i="15"/>
  <c r="AA40" i="15"/>
  <c r="AI40" i="15"/>
  <c r="Z40" i="15"/>
  <c r="AH40" i="15"/>
  <c r="AE40" i="15"/>
  <c r="AJ33" i="15"/>
  <c r="AK40" i="15"/>
  <c r="AD39" i="15"/>
  <c r="AI39" i="15"/>
  <c r="Z39" i="15"/>
  <c r="AH39" i="15"/>
  <c r="AE39" i="15"/>
  <c r="AB39" i="15"/>
  <c r="AA39" i="15"/>
  <c r="S16" i="15"/>
  <c r="AJ16" i="15"/>
  <c r="S79" i="15"/>
  <c r="AM79" i="15" s="1"/>
  <c r="AJ79" i="15"/>
  <c r="AL43" i="15"/>
  <c r="AM37" i="15"/>
  <c r="AJ34" i="15"/>
  <c r="AJ43" i="15"/>
  <c r="AN48" i="15"/>
  <c r="AL30" i="15"/>
  <c r="AE61" i="15"/>
  <c r="AD61" i="15"/>
  <c r="AB61" i="15"/>
  <c r="AA61" i="15"/>
  <c r="Z61" i="15"/>
  <c r="AH61" i="15"/>
  <c r="AG3" i="15"/>
  <c r="AN61" i="15"/>
  <c r="S18" i="15"/>
  <c r="AM18" i="15" s="1"/>
  <c r="AJ18" i="15"/>
  <c r="AE83" i="15"/>
  <c r="AB83" i="15"/>
  <c r="AA83" i="15"/>
  <c r="Z83" i="15"/>
  <c r="AH83" i="15"/>
  <c r="AE75" i="15"/>
  <c r="AB75" i="15"/>
  <c r="AA75" i="15"/>
  <c r="Z75" i="15"/>
  <c r="AH75" i="15"/>
  <c r="S91" i="15"/>
  <c r="AM91" i="15" s="1"/>
  <c r="AJ91" i="15"/>
  <c r="AE85" i="15"/>
  <c r="AB85" i="15"/>
  <c r="AA85" i="15"/>
  <c r="Z85" i="15"/>
  <c r="AH85" i="15"/>
  <c r="AI75" i="15"/>
  <c r="AL83" i="15"/>
  <c r="AL75" i="15"/>
  <c r="AK62" i="15"/>
  <c r="S63" i="15"/>
  <c r="AM63" i="15" s="1"/>
  <c r="AJ63" i="15"/>
  <c r="S59" i="15"/>
  <c r="AM59" i="15" s="1"/>
  <c r="AJ59" i="15"/>
  <c r="AK85" i="15"/>
  <c r="AK86" i="15"/>
  <c r="AD78" i="15"/>
  <c r="AE60" i="15"/>
  <c r="AD60" i="15"/>
  <c r="AB60" i="15"/>
  <c r="AA60" i="15"/>
  <c r="Z60" i="15"/>
  <c r="AH60" i="15"/>
  <c r="AN60" i="15"/>
  <c r="AE63" i="15"/>
  <c r="AD63" i="15"/>
  <c r="AB63" i="15"/>
  <c r="AA63" i="15"/>
  <c r="Z63" i="15"/>
  <c r="AH63" i="15"/>
  <c r="AL63" i="15"/>
  <c r="AE64" i="15"/>
  <c r="AD64" i="15"/>
  <c r="AB64" i="15"/>
  <c r="AA64" i="15"/>
  <c r="Z64" i="15"/>
  <c r="AH64" i="15"/>
  <c r="AJ49" i="15"/>
  <c r="S49" i="15"/>
  <c r="AM49" i="15" s="1"/>
  <c r="AK71" i="15"/>
  <c r="AM33" i="15"/>
  <c r="AL52" i="15"/>
  <c r="AJ50" i="15"/>
  <c r="S50" i="15"/>
  <c r="AM50" i="15" s="1"/>
  <c r="S21" i="15"/>
  <c r="AM21" i="15" s="1"/>
  <c r="AJ21" i="15"/>
  <c r="AK79" i="15"/>
  <c r="AK42" i="15"/>
  <c r="S31" i="15"/>
  <c r="AM31" i="15" s="1"/>
  <c r="AJ31" i="15"/>
  <c r="AL36" i="15"/>
  <c r="AM34" i="15"/>
  <c r="AJ26" i="15"/>
  <c r="S26" i="15"/>
  <c r="AM26" i="15" s="1"/>
  <c r="AM43" i="15"/>
  <c r="AK25" i="15"/>
  <c r="AL28" i="15"/>
  <c r="AO2" i="16" l="1"/>
  <c r="AO10" i="13"/>
  <c r="Z63" i="14" s="1"/>
  <c r="AO94" i="13"/>
  <c r="AO13" i="16"/>
  <c r="Z64" i="14" s="1"/>
  <c r="AO5" i="16"/>
  <c r="AO13" i="13"/>
  <c r="AO94" i="16"/>
  <c r="AK2" i="15"/>
  <c r="AA94" i="15"/>
  <c r="Z94" i="15"/>
  <c r="AA9" i="15"/>
  <c r="AB94" i="15"/>
  <c r="AK94" i="15"/>
  <c r="AE94" i="15"/>
  <c r="G2" i="15"/>
  <c r="H2" i="15" s="1"/>
  <c r="AI94" i="15"/>
  <c r="AE9" i="15"/>
  <c r="AN9" i="15"/>
  <c r="S13" i="15"/>
  <c r="S13" i="16"/>
  <c r="AD94" i="15"/>
  <c r="AN94" i="15"/>
  <c r="AB12" i="13"/>
  <c r="AL94" i="15"/>
  <c r="T5" i="15"/>
  <c r="T5" i="16"/>
  <c r="T3" i="16"/>
  <c r="T9" i="16"/>
  <c r="T8" i="16"/>
  <c r="T9" i="15"/>
  <c r="T4" i="16"/>
  <c r="T4" i="15"/>
  <c r="T2" i="15"/>
  <c r="T7" i="16"/>
  <c r="T6" i="16"/>
  <c r="T3" i="15"/>
  <c r="AM27" i="15"/>
  <c r="T8" i="15"/>
  <c r="AJ94" i="15"/>
  <c r="T2" i="16"/>
  <c r="T6" i="15"/>
  <c r="T7" i="15"/>
  <c r="AK3" i="15"/>
  <c r="AM16" i="15"/>
  <c r="Z9" i="15"/>
  <c r="AM22" i="15"/>
  <c r="AM20" i="15"/>
  <c r="AM9" i="15" s="1"/>
  <c r="AM17" i="15"/>
  <c r="AM4" i="15" s="1"/>
  <c r="AM15" i="15"/>
  <c r="AM2" i="15" s="1"/>
  <c r="T1" i="16"/>
  <c r="G3" i="15"/>
  <c r="H3" i="15" s="1"/>
  <c r="AB9" i="15"/>
  <c r="AA2" i="15"/>
  <c r="AF9" i="15"/>
  <c r="G9" i="15"/>
  <c r="H9" i="15" s="1"/>
  <c r="AD8" i="15"/>
  <c r="AL5" i="15"/>
  <c r="AE8" i="15"/>
  <c r="Z4" i="15"/>
  <c r="G8" i="15"/>
  <c r="H8" i="15" s="1"/>
  <c r="Z8" i="15"/>
  <c r="Z3" i="15"/>
  <c r="AA3" i="15"/>
  <c r="Z2" i="15"/>
  <c r="AN8" i="15"/>
  <c r="Z5" i="15"/>
  <c r="Z13" i="15"/>
  <c r="K62" i="14" s="1"/>
  <c r="AG2" i="15"/>
  <c r="AA4" i="15"/>
  <c r="AA13" i="15"/>
  <c r="L62" i="14" s="1"/>
  <c r="AM6" i="15"/>
  <c r="AA8" i="15"/>
  <c r="AK7" i="15"/>
  <c r="AL2" i="15"/>
  <c r="AB8" i="15"/>
  <c r="AF8" i="15"/>
  <c r="AA5" i="15"/>
  <c r="AD5" i="15"/>
  <c r="AG4" i="15"/>
  <c r="AF13" i="15"/>
  <c r="AI5" i="15"/>
  <c r="AH4" i="15"/>
  <c r="AN5" i="15"/>
  <c r="AG5" i="15"/>
  <c r="AK5" i="15"/>
  <c r="AK8" i="15"/>
  <c r="AL4" i="15"/>
  <c r="AI8" i="15"/>
  <c r="AI13" i="15"/>
  <c r="T62" i="14" s="1"/>
  <c r="AF5" i="15"/>
  <c r="AI7" i="15"/>
  <c r="AF2" i="15"/>
  <c r="AI3" i="15"/>
  <c r="AL8" i="15"/>
  <c r="AI4" i="15"/>
  <c r="AF4" i="15"/>
  <c r="AH5" i="15"/>
  <c r="AH8" i="15"/>
  <c r="AJ7" i="15"/>
  <c r="AE5" i="15"/>
  <c r="AH7" i="15"/>
  <c r="Z6" i="15"/>
  <c r="G6" i="15"/>
  <c r="H6" i="15" s="1"/>
  <c r="AJ4" i="15"/>
  <c r="Z7" i="15"/>
  <c r="G7" i="15"/>
  <c r="H7" i="15" s="1"/>
  <c r="AK13" i="15"/>
  <c r="V62" i="14" s="1"/>
  <c r="AJ6" i="15"/>
  <c r="AL7" i="15"/>
  <c r="AE13" i="15"/>
  <c r="P62" i="14" s="1"/>
  <c r="AJ13" i="15"/>
  <c r="U62" i="14" s="1"/>
  <c r="AJ3" i="15"/>
  <c r="G4" i="15"/>
  <c r="H4" i="15" s="1"/>
  <c r="AA7" i="15"/>
  <c r="AM14" i="15"/>
  <c r="T1" i="15"/>
  <c r="AB2" i="15"/>
  <c r="AD3" i="15"/>
  <c r="AD13" i="15"/>
  <c r="O62" i="14" s="1"/>
  <c r="AB7" i="15"/>
  <c r="AN4" i="15"/>
  <c r="AK4" i="15"/>
  <c r="G5" i="15"/>
  <c r="H5" i="15" s="1"/>
  <c r="AL13" i="15"/>
  <c r="W62" i="14" s="1"/>
  <c r="AL3" i="15"/>
  <c r="AF3" i="15"/>
  <c r="AM7" i="15"/>
  <c r="AN2" i="15"/>
  <c r="AJ9" i="15"/>
  <c r="AJ2" i="15"/>
  <c r="AF7" i="15"/>
  <c r="AD7" i="15"/>
  <c r="AJ5" i="15"/>
  <c r="AJ8" i="15"/>
  <c r="AD2" i="15"/>
  <c r="AB3" i="15"/>
  <c r="AB13" i="15"/>
  <c r="M62" i="14" s="1"/>
  <c r="AE3" i="15"/>
  <c r="AD4" i="15"/>
  <c r="AB4" i="15"/>
  <c r="AB5" i="15"/>
  <c r="AE7" i="15"/>
  <c r="AM5" i="15"/>
  <c r="AG8" i="15"/>
  <c r="AG13" i="15"/>
  <c r="AE2" i="15"/>
  <c r="AN13" i="15"/>
  <c r="Y62" i="14" s="1"/>
  <c r="AN3" i="15"/>
  <c r="AE4" i="15"/>
  <c r="AG7" i="15"/>
  <c r="AO12" i="16" l="1"/>
  <c r="AO1" i="16" s="1"/>
  <c r="AO12" i="13"/>
  <c r="AO1" i="13" s="1"/>
  <c r="BJ63" i="14"/>
  <c r="BJ65" i="14"/>
  <c r="BJ66" i="14"/>
  <c r="AT64" i="14"/>
  <c r="AT63" i="14"/>
  <c r="AT65" i="14"/>
  <c r="BJ64" i="14"/>
  <c r="AT66" i="14"/>
  <c r="AO10" i="16"/>
  <c r="AI62" i="14"/>
  <c r="AY62" i="14"/>
  <c r="AJ62" i="14"/>
  <c r="AZ62" i="14"/>
  <c r="AF62" i="14"/>
  <c r="AV62" i="14"/>
  <c r="AO62" i="14"/>
  <c r="BE62" i="14"/>
  <c r="BG62" i="14"/>
  <c r="AP62" i="14"/>
  <c r="BF62" i="14"/>
  <c r="AW62" i="14"/>
  <c r="AW63" i="14"/>
  <c r="BD62" i="14"/>
  <c r="AS62" i="14"/>
  <c r="BI62" i="14"/>
  <c r="AM8" i="15"/>
  <c r="AM94" i="15"/>
  <c r="AG62" i="14"/>
  <c r="AG63" i="14"/>
  <c r="AN62" i="14"/>
  <c r="A62" i="14"/>
  <c r="R62" i="14"/>
  <c r="Q62" i="14"/>
  <c r="AQ62" i="14"/>
  <c r="Z10" i="15"/>
  <c r="Z12" i="15" s="1"/>
  <c r="Z1" i="15" s="1"/>
  <c r="AK10" i="15"/>
  <c r="AK12" i="15" s="1"/>
  <c r="AK1" i="15" s="1"/>
  <c r="AA10" i="15"/>
  <c r="AA12" i="15" s="1"/>
  <c r="AA1" i="15" s="1"/>
  <c r="AF10" i="15"/>
  <c r="AF12" i="15" s="1"/>
  <c r="AF1" i="15" s="1"/>
  <c r="AI10" i="15"/>
  <c r="AI12" i="15" s="1"/>
  <c r="AI1" i="15" s="1"/>
  <c r="AN10" i="15"/>
  <c r="AN12" i="15" s="1"/>
  <c r="AN1" i="15" s="1"/>
  <c r="AG10" i="15"/>
  <c r="AG12" i="15" s="1"/>
  <c r="AG1" i="15" s="1"/>
  <c r="AL10" i="15"/>
  <c r="AL12" i="15" s="1"/>
  <c r="AL1" i="15" s="1"/>
  <c r="AD10" i="15"/>
  <c r="AD12" i="15" s="1"/>
  <c r="AD1" i="15" s="1"/>
  <c r="AE10" i="15"/>
  <c r="AE12" i="15" s="1"/>
  <c r="AE1" i="15" s="1"/>
  <c r="AB10" i="15"/>
  <c r="AB12" i="15" s="1"/>
  <c r="AB1" i="15" s="1"/>
  <c r="AJ10" i="15"/>
  <c r="AJ12" i="15" s="1"/>
  <c r="AJ1" i="15" s="1"/>
  <c r="G10" i="15"/>
  <c r="AM3" i="15"/>
  <c r="AM13" i="15"/>
  <c r="X62" i="14" s="1"/>
  <c r="AK62" i="14" l="1"/>
  <c r="BA62" i="14"/>
  <c r="BH62" i="14"/>
  <c r="AL62" i="14"/>
  <c r="BB62" i="14"/>
  <c r="H10" i="15"/>
  <c r="J62" i="14" s="1"/>
  <c r="AM10" i="15"/>
  <c r="AM12" i="15" s="1"/>
  <c r="AM1" i="15" s="1"/>
  <c r="AR62" i="14"/>
  <c r="AB63" i="14"/>
  <c r="AB62" i="14"/>
  <c r="B1" i="14"/>
  <c r="B62" i="14" l="1"/>
  <c r="A58" i="11"/>
  <c r="AC62" i="14" l="1"/>
  <c r="AD62" i="14"/>
  <c r="P3" i="9"/>
  <c r="P4" i="9"/>
  <c r="P5" i="9"/>
  <c r="P6" i="9"/>
  <c r="P7" i="9"/>
  <c r="P8" i="9"/>
  <c r="P9" i="9"/>
  <c r="P10" i="9"/>
  <c r="P11" i="9"/>
  <c r="P12" i="9"/>
  <c r="P13" i="9"/>
  <c r="P14" i="9"/>
  <c r="P15" i="9"/>
  <c r="P16" i="9"/>
  <c r="P17" i="9"/>
  <c r="P18" i="9"/>
  <c r="P19" i="9"/>
  <c r="P20" i="9"/>
  <c r="P21" i="9"/>
  <c r="P22" i="9"/>
  <c r="P23" i="9"/>
  <c r="P24" i="9"/>
  <c r="P25" i="9"/>
  <c r="P26" i="9"/>
  <c r="P27" i="9"/>
  <c r="P28" i="9"/>
  <c r="P29" i="9"/>
  <c r="P30" i="9"/>
  <c r="P31" i="9"/>
  <c r="P32" i="9"/>
  <c r="P33" i="9"/>
  <c r="P34" i="9"/>
  <c r="P35" i="9"/>
  <c r="P36" i="9"/>
  <c r="P37" i="9"/>
  <c r="P38" i="9"/>
  <c r="P39" i="9"/>
  <c r="P40" i="9"/>
  <c r="P41" i="9"/>
  <c r="P42" i="9"/>
  <c r="P43" i="9"/>
  <c r="P44" i="9"/>
  <c r="P45" i="9"/>
  <c r="P46" i="9"/>
  <c r="P47" i="9"/>
  <c r="P48" i="9"/>
  <c r="P49" i="9"/>
  <c r="P50" i="9"/>
  <c r="P51" i="9"/>
  <c r="P52" i="9"/>
  <c r="P53" i="9"/>
  <c r="P54" i="9"/>
  <c r="P55" i="9"/>
  <c r="P56" i="9"/>
  <c r="P57" i="9"/>
  <c r="P58" i="9"/>
  <c r="P59" i="9"/>
  <c r="P60" i="9"/>
  <c r="P61" i="9"/>
  <c r="P62" i="9"/>
  <c r="P63" i="9"/>
  <c r="P64" i="9"/>
  <c r="P65" i="9"/>
  <c r="P66" i="9"/>
  <c r="P67" i="9"/>
  <c r="P68" i="9"/>
  <c r="P69" i="9"/>
  <c r="P70" i="9"/>
  <c r="P71" i="9"/>
  <c r="P72" i="9"/>
  <c r="P73" i="9"/>
  <c r="P74" i="9"/>
  <c r="P75" i="9"/>
  <c r="P76" i="9"/>
  <c r="P77" i="9"/>
  <c r="P78" i="9"/>
  <c r="P79" i="9"/>
  <c r="P80" i="9"/>
  <c r="N3" i="9"/>
  <c r="N4" i="9"/>
  <c r="N5" i="9"/>
  <c r="N6" i="9"/>
  <c r="N7" i="9"/>
  <c r="N8" i="9"/>
  <c r="N9" i="9"/>
  <c r="N10" i="9"/>
  <c r="N11" i="9"/>
  <c r="N12" i="9"/>
  <c r="N13" i="9"/>
  <c r="N14" i="9"/>
  <c r="N15" i="9"/>
  <c r="N16" i="9"/>
  <c r="N17" i="9"/>
  <c r="N18" i="9"/>
  <c r="N19" i="9"/>
  <c r="N20" i="9"/>
  <c r="N21" i="9"/>
  <c r="N22" i="9"/>
  <c r="N23" i="9"/>
  <c r="N24" i="9"/>
  <c r="N25" i="9"/>
  <c r="N26" i="9"/>
  <c r="N27" i="9"/>
  <c r="N28" i="9"/>
  <c r="N29" i="9"/>
  <c r="N30" i="9"/>
  <c r="N31" i="9"/>
  <c r="N32" i="9"/>
  <c r="N33" i="9"/>
  <c r="N34" i="9"/>
  <c r="N35" i="9"/>
  <c r="N36" i="9"/>
  <c r="N37" i="9"/>
  <c r="N38" i="9"/>
  <c r="N39" i="9"/>
  <c r="N40" i="9"/>
  <c r="N41" i="9"/>
  <c r="N42" i="9"/>
  <c r="N43" i="9"/>
  <c r="N44" i="9"/>
  <c r="N45" i="9"/>
  <c r="N46" i="9"/>
  <c r="N47" i="9"/>
  <c r="N48" i="9"/>
  <c r="N49" i="9"/>
  <c r="N50" i="9"/>
  <c r="N51" i="9"/>
  <c r="N52" i="9"/>
  <c r="N53" i="9"/>
  <c r="N54" i="9"/>
  <c r="N55" i="9"/>
  <c r="N56" i="9"/>
  <c r="N57" i="9"/>
  <c r="N58" i="9"/>
  <c r="N59" i="9"/>
  <c r="N60" i="9"/>
  <c r="N61" i="9"/>
  <c r="N62" i="9"/>
  <c r="N63" i="9"/>
  <c r="N64" i="9"/>
  <c r="N65" i="9"/>
  <c r="N66" i="9"/>
  <c r="N67" i="9"/>
  <c r="N68" i="9"/>
  <c r="N69" i="9"/>
  <c r="N70" i="9"/>
  <c r="N71" i="9"/>
  <c r="N72" i="9"/>
  <c r="N73" i="9"/>
  <c r="N74" i="9"/>
  <c r="N75" i="9"/>
  <c r="N76" i="9"/>
  <c r="N77" i="9"/>
  <c r="N78" i="9"/>
  <c r="N79" i="9"/>
  <c r="N80" i="9"/>
  <c r="P2" i="9"/>
  <c r="N2" i="9"/>
  <c r="N1" i="9"/>
  <c r="AE62" i="14" l="1"/>
  <c r="O92" i="13"/>
  <c r="T92" i="13" s="1"/>
  <c r="O91" i="13"/>
  <c r="T91" i="13" s="1"/>
  <c r="O90" i="13"/>
  <c r="V89" i="13"/>
  <c r="O89" i="13"/>
  <c r="T89" i="13" s="1"/>
  <c r="O88" i="13"/>
  <c r="T88" i="13" s="1"/>
  <c r="O87" i="13"/>
  <c r="T87" i="13" s="1"/>
  <c r="O86" i="13"/>
  <c r="T86" i="13" s="1"/>
  <c r="O85" i="13"/>
  <c r="T85" i="13" s="1"/>
  <c r="O84" i="13"/>
  <c r="T84" i="13" s="1"/>
  <c r="O83" i="13"/>
  <c r="T83" i="13" s="1"/>
  <c r="O82" i="13"/>
  <c r="T82" i="13" s="1"/>
  <c r="O81" i="13"/>
  <c r="T81" i="13" s="1"/>
  <c r="O80" i="13"/>
  <c r="T80" i="13" s="1"/>
  <c r="O79" i="13"/>
  <c r="T79" i="13" s="1"/>
  <c r="O78" i="13"/>
  <c r="T78" i="13" s="1"/>
  <c r="O77" i="13"/>
  <c r="T77" i="13" s="1"/>
  <c r="O76" i="13"/>
  <c r="T76" i="13" s="1"/>
  <c r="O75" i="13"/>
  <c r="T75" i="13" s="1"/>
  <c r="O74" i="13"/>
  <c r="O73" i="13"/>
  <c r="T73" i="13" s="1"/>
  <c r="O72" i="13"/>
  <c r="T72" i="13" s="1"/>
  <c r="O71" i="13"/>
  <c r="T71" i="13" s="1"/>
  <c r="O70" i="13"/>
  <c r="T70" i="13" s="1"/>
  <c r="O69" i="13"/>
  <c r="T69" i="13" s="1"/>
  <c r="O68" i="13"/>
  <c r="T68" i="13" s="1"/>
  <c r="O67" i="13"/>
  <c r="T67" i="13" s="1"/>
  <c r="O66" i="13"/>
  <c r="O65" i="13"/>
  <c r="O64" i="13"/>
  <c r="T64" i="13" s="1"/>
  <c r="O63" i="13"/>
  <c r="T63" i="13" s="1"/>
  <c r="O62" i="13"/>
  <c r="T62" i="13" s="1"/>
  <c r="O61" i="13"/>
  <c r="T61" i="13" s="1"/>
  <c r="O60" i="13"/>
  <c r="O59" i="13"/>
  <c r="T59" i="13" s="1"/>
  <c r="O58" i="13"/>
  <c r="T58" i="13" s="1"/>
  <c r="O57" i="13"/>
  <c r="O56" i="13"/>
  <c r="T56" i="13" s="1"/>
  <c r="O55" i="13"/>
  <c r="T55" i="13" s="1"/>
  <c r="O54" i="13"/>
  <c r="T54" i="13" s="1"/>
  <c r="O53" i="13"/>
  <c r="T53" i="13" s="1"/>
  <c r="O52" i="13"/>
  <c r="T52" i="13" s="1"/>
  <c r="O51" i="13"/>
  <c r="T51" i="13" s="1"/>
  <c r="O50" i="13"/>
  <c r="T50" i="13" s="1"/>
  <c r="O49" i="13"/>
  <c r="O48" i="13"/>
  <c r="O47" i="13"/>
  <c r="T47" i="13" s="1"/>
  <c r="O46" i="13"/>
  <c r="T46" i="13" s="1"/>
  <c r="O45" i="13"/>
  <c r="T45" i="13" s="1"/>
  <c r="O44" i="13"/>
  <c r="T44" i="13" s="1"/>
  <c r="O43" i="13"/>
  <c r="T43" i="13" s="1"/>
  <c r="O42" i="13"/>
  <c r="O41" i="13"/>
  <c r="P7" i="13" s="1"/>
  <c r="O40" i="13"/>
  <c r="V39" i="13"/>
  <c r="O39" i="13"/>
  <c r="T39" i="13" s="1"/>
  <c r="O38" i="13"/>
  <c r="T38" i="13" s="1"/>
  <c r="O37" i="13"/>
  <c r="T37" i="13" s="1"/>
  <c r="V36" i="13"/>
  <c r="O36" i="13"/>
  <c r="T36" i="13" s="1"/>
  <c r="O35" i="13"/>
  <c r="T35" i="13" s="1"/>
  <c r="O34" i="13"/>
  <c r="T34" i="13" s="1"/>
  <c r="O33" i="13"/>
  <c r="P6" i="13" s="1"/>
  <c r="O32" i="13"/>
  <c r="O31" i="13"/>
  <c r="V30" i="13"/>
  <c r="O30" i="13"/>
  <c r="T30" i="13" s="1"/>
  <c r="V29" i="13"/>
  <c r="O29" i="13"/>
  <c r="T29" i="13" s="1"/>
  <c r="O28" i="13"/>
  <c r="O27" i="13"/>
  <c r="O26" i="13"/>
  <c r="T26" i="13" s="1"/>
  <c r="O25" i="13"/>
  <c r="O24" i="13"/>
  <c r="T24" i="13" s="1"/>
  <c r="O23" i="13"/>
  <c r="P3" i="13" s="1"/>
  <c r="V22" i="13"/>
  <c r="O22" i="13"/>
  <c r="O21" i="13"/>
  <c r="T21" i="13" s="1"/>
  <c r="O20" i="13"/>
  <c r="P9" i="13" s="1"/>
  <c r="O19" i="13"/>
  <c r="T19" i="13" s="1"/>
  <c r="O18" i="13"/>
  <c r="T18" i="13" s="1"/>
  <c r="O17" i="13"/>
  <c r="O16" i="13"/>
  <c r="O15" i="13"/>
  <c r="V14" i="13"/>
  <c r="O14" i="13"/>
  <c r="H63" i="14"/>
  <c r="O13" i="13" l="1"/>
  <c r="P1" i="13" s="1"/>
  <c r="P2" i="13"/>
  <c r="P4" i="13"/>
  <c r="T27" i="13"/>
  <c r="P8" i="13"/>
  <c r="P5" i="13"/>
  <c r="Q20" i="13"/>
  <c r="T20" i="13"/>
  <c r="U9" i="13" s="1"/>
  <c r="T33" i="13"/>
  <c r="U6" i="13" s="1"/>
  <c r="T40" i="13"/>
  <c r="T22" i="13"/>
  <c r="T41" i="13"/>
  <c r="Q49" i="13"/>
  <c r="T49" i="13"/>
  <c r="Q57" i="13"/>
  <c r="T57" i="13"/>
  <c r="T65" i="13"/>
  <c r="T15" i="13"/>
  <c r="T42" i="13"/>
  <c r="Q66" i="13"/>
  <c r="T66" i="13"/>
  <c r="T74" i="13"/>
  <c r="T16" i="13"/>
  <c r="T23" i="13"/>
  <c r="U3" i="13" s="1"/>
  <c r="Q90" i="13"/>
  <c r="S90" i="13" s="1"/>
  <c r="T90" i="13"/>
  <c r="Q17" i="13"/>
  <c r="T17" i="13"/>
  <c r="U4" i="13" s="1"/>
  <c r="T60" i="13"/>
  <c r="T14" i="13"/>
  <c r="Q28" i="13"/>
  <c r="T28" i="13"/>
  <c r="Q48" i="13"/>
  <c r="S48" i="13" s="1"/>
  <c r="T48" i="13"/>
  <c r="Q25" i="13"/>
  <c r="T25" i="13"/>
  <c r="Q31" i="13"/>
  <c r="T31" i="13"/>
  <c r="T32" i="13"/>
  <c r="Q75" i="13"/>
  <c r="S75" i="13" s="1"/>
  <c r="Q80" i="13"/>
  <c r="Q87" i="13"/>
  <c r="S87" i="13" s="1"/>
  <c r="Q83" i="13"/>
  <c r="Q43" i="13"/>
  <c r="Q50" i="13"/>
  <c r="Q56" i="13"/>
  <c r="Q89" i="13"/>
  <c r="Q86" i="13"/>
  <c r="Q88" i="13"/>
  <c r="Q30" i="13"/>
  <c r="Q54" i="13"/>
  <c r="Q78" i="13"/>
  <c r="Q52" i="13"/>
  <c r="Q67" i="13"/>
  <c r="Q35" i="13"/>
  <c r="Q58" i="13"/>
  <c r="Q24" i="13"/>
  <c r="Q37" i="13"/>
  <c r="Q61" i="13"/>
  <c r="Q73" i="13"/>
  <c r="Q15" i="13"/>
  <c r="Q42" i="13"/>
  <c r="S42" i="13" s="1"/>
  <c r="Q18" i="13"/>
  <c r="Q23" i="13"/>
  <c r="Q46" i="13"/>
  <c r="Q59" i="13"/>
  <c r="Q65" i="13"/>
  <c r="Q71" i="13"/>
  <c r="Q22" i="13"/>
  <c r="Q40" i="13"/>
  <c r="Q63" i="13"/>
  <c r="Q69" i="13"/>
  <c r="Q26" i="13"/>
  <c r="Q33" i="13"/>
  <c r="Q44" i="13"/>
  <c r="Q85" i="13"/>
  <c r="Q32" i="13"/>
  <c r="Q76" i="13"/>
  <c r="Q92" i="13"/>
  <c r="Q81" i="13"/>
  <c r="Q27" i="13"/>
  <c r="Q14" i="13"/>
  <c r="Q16" i="13"/>
  <c r="Q21" i="13"/>
  <c r="Q19" i="13"/>
  <c r="Q38" i="13"/>
  <c r="Q29" i="13"/>
  <c r="Q34" i="13"/>
  <c r="Q41" i="13"/>
  <c r="Q36" i="13"/>
  <c r="Q45" i="13"/>
  <c r="Q39" i="13"/>
  <c r="Q47" i="13"/>
  <c r="Q53" i="13"/>
  <c r="Q55" i="13"/>
  <c r="Q51" i="13"/>
  <c r="S51" i="13" s="1"/>
  <c r="Q68" i="13"/>
  <c r="Q60" i="13"/>
  <c r="Q62" i="13"/>
  <c r="Q64" i="13"/>
  <c r="Q72" i="13"/>
  <c r="Q70" i="13"/>
  <c r="Q74" i="13"/>
  <c r="S74" i="13" s="1"/>
  <c r="Q77" i="13"/>
  <c r="Q79" i="13"/>
  <c r="Q82" i="13"/>
  <c r="Q84" i="13"/>
  <c r="Q91" i="13"/>
  <c r="J13" i="1"/>
  <c r="AD11" i="1"/>
  <c r="AG11" i="1"/>
  <c r="AE11" i="1"/>
  <c r="U5" i="13" l="1"/>
  <c r="U7" i="13"/>
  <c r="U8" i="13"/>
  <c r="U2" i="13"/>
  <c r="R7" i="13"/>
  <c r="R6" i="13"/>
  <c r="R5" i="13"/>
  <c r="R2" i="13"/>
  <c r="R9" i="13"/>
  <c r="Q13" i="13"/>
  <c r="R1" i="13" s="1"/>
  <c r="T13" i="13"/>
  <c r="U1" i="13" s="1"/>
  <c r="R8" i="13"/>
  <c r="R4" i="13"/>
  <c r="S23" i="13"/>
  <c r="R3" i="13"/>
  <c r="S28" i="13"/>
  <c r="S20" i="13"/>
  <c r="S1" i="13"/>
  <c r="S80" i="13"/>
  <c r="S52" i="13"/>
  <c r="S35" i="13"/>
  <c r="S33" i="13"/>
  <c r="S14" i="13"/>
  <c r="S76" i="13"/>
  <c r="S50" i="13"/>
  <c r="S86" i="13"/>
  <c r="S15" i="13"/>
  <c r="S24" i="13"/>
  <c r="S92" i="13"/>
  <c r="S82" i="13"/>
  <c r="S37" i="13"/>
  <c r="S83" i="13"/>
  <c r="S61" i="13"/>
  <c r="S71" i="13"/>
  <c r="S30" i="13"/>
  <c r="S56" i="13"/>
  <c r="S54" i="13"/>
  <c r="S32" i="13"/>
  <c r="S85" i="13"/>
  <c r="S58" i="13"/>
  <c r="S81" i="13"/>
  <c r="S73" i="13"/>
  <c r="S78" i="13"/>
  <c r="S46" i="13"/>
  <c r="S63" i="13"/>
  <c r="S69" i="13"/>
  <c r="S59" i="13"/>
  <c r="S57" i="13"/>
  <c r="S65" i="13"/>
  <c r="S40" i="13"/>
  <c r="S44" i="13"/>
  <c r="S26" i="13"/>
  <c r="S22" i="13"/>
  <c r="S89" i="13"/>
  <c r="S88" i="13"/>
  <c r="S31" i="13"/>
  <c r="S53" i="13"/>
  <c r="S19" i="13"/>
  <c r="S70" i="13"/>
  <c r="S55" i="13"/>
  <c r="S43" i="13"/>
  <c r="S17" i="13"/>
  <c r="S18" i="13"/>
  <c r="S27" i="13"/>
  <c r="S72" i="13"/>
  <c r="S66" i="13"/>
  <c r="S64" i="13"/>
  <c r="S49" i="13"/>
  <c r="S45" i="13"/>
  <c r="S16" i="13"/>
  <c r="S91" i="13"/>
  <c r="S77" i="13"/>
  <c r="S41" i="13"/>
  <c r="S25" i="13"/>
  <c r="Q1" i="13"/>
  <c r="S84" i="13"/>
  <c r="S34" i="13"/>
  <c r="S29" i="13"/>
  <c r="S79" i="13"/>
  <c r="S67" i="13"/>
  <c r="S68" i="13"/>
  <c r="S47" i="13"/>
  <c r="S39" i="13"/>
  <c r="S62" i="13"/>
  <c r="S60" i="13"/>
  <c r="S36" i="13"/>
  <c r="S38" i="13"/>
  <c r="S21" i="13"/>
  <c r="W61" i="11"/>
  <c r="W62" i="11"/>
  <c r="BX14" i="1"/>
  <c r="AO14" i="1"/>
  <c r="F61" i="11"/>
  <c r="F62" i="11"/>
  <c r="G60" i="11"/>
  <c r="W60" i="11" s="1"/>
  <c r="CN123" i="1"/>
  <c r="CI123" i="1"/>
  <c r="CG123" i="1"/>
  <c r="BX123" i="1"/>
  <c r="CN122" i="1"/>
  <c r="CI122" i="1"/>
  <c r="CG122" i="1"/>
  <c r="BX122" i="1"/>
  <c r="CN121" i="1"/>
  <c r="CI121" i="1"/>
  <c r="CG121" i="1"/>
  <c r="BX121" i="1"/>
  <c r="CN120" i="1"/>
  <c r="CI120" i="1"/>
  <c r="CG120" i="1"/>
  <c r="BX120" i="1"/>
  <c r="CN119" i="1"/>
  <c r="CI119" i="1"/>
  <c r="CG119" i="1"/>
  <c r="BX119" i="1"/>
  <c r="CN118" i="1"/>
  <c r="CI118" i="1"/>
  <c r="CG118" i="1"/>
  <c r="BX118" i="1"/>
  <c r="CN117" i="1"/>
  <c r="CI117" i="1"/>
  <c r="CG117" i="1"/>
  <c r="BX117" i="1"/>
  <c r="CN116" i="1"/>
  <c r="CI116" i="1"/>
  <c r="CG116" i="1"/>
  <c r="BX116" i="1"/>
  <c r="CN115" i="1"/>
  <c r="CI115" i="1"/>
  <c r="CG115" i="1"/>
  <c r="BX115" i="1"/>
  <c r="CN114" i="1"/>
  <c r="CI114" i="1"/>
  <c r="CG114" i="1"/>
  <c r="BX114" i="1"/>
  <c r="CN113" i="1"/>
  <c r="CI113" i="1"/>
  <c r="CG113" i="1"/>
  <c r="BX113" i="1"/>
  <c r="CN112" i="1"/>
  <c r="CI112" i="1"/>
  <c r="CG112" i="1"/>
  <c r="BX112" i="1"/>
  <c r="CN111" i="1"/>
  <c r="CI111" i="1"/>
  <c r="CG111" i="1"/>
  <c r="BX111" i="1"/>
  <c r="CN110" i="1"/>
  <c r="CI110" i="1"/>
  <c r="CG110" i="1"/>
  <c r="BX110" i="1"/>
  <c r="CN109" i="1"/>
  <c r="CI109" i="1"/>
  <c r="CG109" i="1"/>
  <c r="BX109" i="1"/>
  <c r="CN108" i="1"/>
  <c r="CI108" i="1"/>
  <c r="CG108" i="1"/>
  <c r="BX108" i="1"/>
  <c r="CN107" i="1"/>
  <c r="CI107" i="1"/>
  <c r="CG107" i="1"/>
  <c r="BX107" i="1"/>
  <c r="CN106" i="1"/>
  <c r="CI106" i="1"/>
  <c r="CG106" i="1"/>
  <c r="BX106" i="1"/>
  <c r="CN105" i="1"/>
  <c r="CI105" i="1"/>
  <c r="CG105" i="1"/>
  <c r="BX105" i="1"/>
  <c r="CN104" i="1"/>
  <c r="CI104" i="1"/>
  <c r="CG104" i="1"/>
  <c r="BX104" i="1"/>
  <c r="CN103" i="1"/>
  <c r="CI103" i="1"/>
  <c r="CG103" i="1"/>
  <c r="BX103" i="1"/>
  <c r="CN102" i="1"/>
  <c r="CI102" i="1"/>
  <c r="CG102" i="1"/>
  <c r="BX102" i="1"/>
  <c r="CN101" i="1"/>
  <c r="CI101" i="1"/>
  <c r="CG101" i="1"/>
  <c r="BX101" i="1"/>
  <c r="CN100" i="1"/>
  <c r="CI100" i="1"/>
  <c r="CG100" i="1"/>
  <c r="BX100" i="1"/>
  <c r="CN99" i="1"/>
  <c r="CI99" i="1"/>
  <c r="CG99" i="1"/>
  <c r="BX99" i="1"/>
  <c r="CN98" i="1"/>
  <c r="CI98" i="1"/>
  <c r="CG98" i="1"/>
  <c r="BX98" i="1"/>
  <c r="CN97" i="1"/>
  <c r="CI97" i="1"/>
  <c r="CG97" i="1"/>
  <c r="BX97" i="1"/>
  <c r="CN96" i="1"/>
  <c r="CI96" i="1"/>
  <c r="CG96" i="1"/>
  <c r="CG95" i="1" s="1"/>
  <c r="BX96" i="1"/>
  <c r="CF95" i="1"/>
  <c r="CD95" i="1"/>
  <c r="CB95" i="1"/>
  <c r="BY95" i="1"/>
  <c r="CY94" i="1"/>
  <c r="CT94" i="1"/>
  <c r="CR94" i="1"/>
  <c r="CQ94" i="1"/>
  <c r="CP94" i="1"/>
  <c r="CO94" i="1"/>
  <c r="CN94" i="1"/>
  <c r="CM94" i="1"/>
  <c r="CL94" i="1"/>
  <c r="CK94" i="1"/>
  <c r="CF94" i="1"/>
  <c r="CD94" i="1"/>
  <c r="CB94" i="1"/>
  <c r="BY94" i="1"/>
  <c r="BX94" i="1"/>
  <c r="CH92" i="1"/>
  <c r="CG92" i="1"/>
  <c r="CE92" i="1"/>
  <c r="CJ92" i="1" s="1"/>
  <c r="BX92" i="1"/>
  <c r="CH91" i="1"/>
  <c r="CG91" i="1"/>
  <c r="CE91" i="1"/>
  <c r="BX91" i="1"/>
  <c r="CP91" i="1" s="1"/>
  <c r="CH90" i="1"/>
  <c r="CG90" i="1"/>
  <c r="CE90" i="1"/>
  <c r="BX90" i="1"/>
  <c r="CP90" i="1" s="1"/>
  <c r="CO89" i="1"/>
  <c r="CH89" i="1"/>
  <c r="CG89" i="1"/>
  <c r="CE89" i="1"/>
  <c r="CJ89" i="1" s="1"/>
  <c r="BX89" i="1"/>
  <c r="CH88" i="1"/>
  <c r="CG88" i="1"/>
  <c r="CE88" i="1"/>
  <c r="CJ88" i="1" s="1"/>
  <c r="BX88" i="1"/>
  <c r="CH87" i="1"/>
  <c r="CG87" i="1"/>
  <c r="CE87" i="1"/>
  <c r="BX87" i="1"/>
  <c r="CP87" i="1" s="1"/>
  <c r="CH86" i="1"/>
  <c r="CG86" i="1"/>
  <c r="CE86" i="1"/>
  <c r="BX86" i="1"/>
  <c r="CP86" i="1" s="1"/>
  <c r="CH85" i="1"/>
  <c r="CG85" i="1"/>
  <c r="CE85" i="1"/>
  <c r="BX85" i="1"/>
  <c r="CP85" i="1" s="1"/>
  <c r="CH84" i="1"/>
  <c r="CG84" i="1"/>
  <c r="CE84" i="1"/>
  <c r="CJ84" i="1" s="1"/>
  <c r="BX84" i="1"/>
  <c r="CH83" i="1"/>
  <c r="CG83" i="1"/>
  <c r="CE83" i="1"/>
  <c r="BX83" i="1"/>
  <c r="CP83" i="1" s="1"/>
  <c r="CH82" i="1"/>
  <c r="CG82" i="1"/>
  <c r="CE82" i="1"/>
  <c r="CJ82" i="1" s="1"/>
  <c r="BX82" i="1"/>
  <c r="CP82" i="1" s="1"/>
  <c r="CH81" i="1"/>
  <c r="CG81" i="1"/>
  <c r="CE81" i="1"/>
  <c r="BX81" i="1"/>
  <c r="CP81" i="1" s="1"/>
  <c r="CH80" i="1"/>
  <c r="CG80" i="1"/>
  <c r="CE80" i="1"/>
  <c r="CJ80" i="1" s="1"/>
  <c r="BX80" i="1"/>
  <c r="CH79" i="1"/>
  <c r="CG79" i="1"/>
  <c r="CE79" i="1"/>
  <c r="BX79" i="1"/>
  <c r="CP79" i="1" s="1"/>
  <c r="CH78" i="1"/>
  <c r="CG78" i="1"/>
  <c r="CE78" i="1"/>
  <c r="BX78" i="1"/>
  <c r="CH77" i="1"/>
  <c r="CG77" i="1"/>
  <c r="CE77" i="1"/>
  <c r="BX77" i="1"/>
  <c r="CP77" i="1" s="1"/>
  <c r="CH76" i="1"/>
  <c r="CG76" i="1"/>
  <c r="CE76" i="1"/>
  <c r="CJ76" i="1" s="1"/>
  <c r="BX76" i="1"/>
  <c r="CH75" i="1"/>
  <c r="CG75" i="1"/>
  <c r="CE75" i="1"/>
  <c r="BX75" i="1"/>
  <c r="CH74" i="1"/>
  <c r="CG74" i="1"/>
  <c r="CE74" i="1"/>
  <c r="BX74" i="1"/>
  <c r="CH73" i="1"/>
  <c r="CG73" i="1"/>
  <c r="CE73" i="1"/>
  <c r="CJ73" i="1" s="1"/>
  <c r="BX73" i="1"/>
  <c r="CH72" i="1"/>
  <c r="CG72" i="1"/>
  <c r="CE72" i="1"/>
  <c r="CJ72" i="1" s="1"/>
  <c r="BX72" i="1"/>
  <c r="CP72" i="1" s="1"/>
  <c r="CH71" i="1"/>
  <c r="CG71" i="1"/>
  <c r="CE71" i="1"/>
  <c r="CJ71" i="1" s="1"/>
  <c r="BX71" i="1"/>
  <c r="CP71" i="1" s="1"/>
  <c r="CH70" i="1"/>
  <c r="CG70" i="1"/>
  <c r="CE70" i="1"/>
  <c r="CJ70" i="1" s="1"/>
  <c r="BX70" i="1"/>
  <c r="CP70" i="1" s="1"/>
  <c r="CH69" i="1"/>
  <c r="CG69" i="1"/>
  <c r="CE69" i="1"/>
  <c r="CJ69" i="1" s="1"/>
  <c r="BX69" i="1"/>
  <c r="CP69" i="1" s="1"/>
  <c r="CH68" i="1"/>
  <c r="CG68" i="1"/>
  <c r="CE68" i="1"/>
  <c r="CJ68" i="1" s="1"/>
  <c r="BX68" i="1"/>
  <c r="CP68" i="1" s="1"/>
  <c r="CH67" i="1"/>
  <c r="CG67" i="1"/>
  <c r="CE67" i="1"/>
  <c r="CJ67" i="1" s="1"/>
  <c r="BX67" i="1"/>
  <c r="CP67" i="1" s="1"/>
  <c r="CH66" i="1"/>
  <c r="CG66" i="1"/>
  <c r="CE66" i="1"/>
  <c r="BX66" i="1"/>
  <c r="CP66" i="1" s="1"/>
  <c r="CH65" i="1"/>
  <c r="CG65" i="1"/>
  <c r="CE65" i="1"/>
  <c r="CJ65" i="1" s="1"/>
  <c r="BX65" i="1"/>
  <c r="CH64" i="1"/>
  <c r="CG64" i="1"/>
  <c r="CE64" i="1"/>
  <c r="BX64" i="1"/>
  <c r="CH63" i="1"/>
  <c r="CG63" i="1"/>
  <c r="CE63" i="1"/>
  <c r="CJ63" i="1" s="1"/>
  <c r="BX63" i="1"/>
  <c r="CH62" i="1"/>
  <c r="CG62" i="1"/>
  <c r="CE62" i="1"/>
  <c r="CJ62" i="1" s="1"/>
  <c r="BX62" i="1"/>
  <c r="CP62" i="1" s="1"/>
  <c r="CH61" i="1"/>
  <c r="CG61" i="1"/>
  <c r="CE61" i="1"/>
  <c r="CJ61" i="1" s="1"/>
  <c r="BX61" i="1"/>
  <c r="CH60" i="1"/>
  <c r="CG60" i="1"/>
  <c r="CE60" i="1"/>
  <c r="BX60" i="1"/>
  <c r="CP60" i="1" s="1"/>
  <c r="CH59" i="1"/>
  <c r="CG59" i="1"/>
  <c r="CE59" i="1"/>
  <c r="CJ59" i="1" s="1"/>
  <c r="BX59" i="1"/>
  <c r="CP59" i="1" s="1"/>
  <c r="CH58" i="1"/>
  <c r="CG58" i="1"/>
  <c r="CE58" i="1"/>
  <c r="BX58" i="1"/>
  <c r="CP58" i="1" s="1"/>
  <c r="CH57" i="1"/>
  <c r="CG57" i="1"/>
  <c r="CE57" i="1"/>
  <c r="CJ57" i="1" s="1"/>
  <c r="BX57" i="1"/>
  <c r="CH56" i="1"/>
  <c r="CG56" i="1"/>
  <c r="CE56" i="1"/>
  <c r="BX56" i="1"/>
  <c r="CP56" i="1" s="1"/>
  <c r="CH55" i="1"/>
  <c r="CG55" i="1"/>
  <c r="CE55" i="1"/>
  <c r="CJ55" i="1" s="1"/>
  <c r="BX55" i="1"/>
  <c r="CP55" i="1" s="1"/>
  <c r="CH54" i="1"/>
  <c r="CG54" i="1"/>
  <c r="CE54" i="1"/>
  <c r="CJ54" i="1" s="1"/>
  <c r="BX54" i="1"/>
  <c r="CP54" i="1" s="1"/>
  <c r="CH53" i="1"/>
  <c r="CI6" i="1" s="1"/>
  <c r="CJ6" i="1" s="1"/>
  <c r="CG53" i="1"/>
  <c r="CE53" i="1"/>
  <c r="CJ53" i="1" s="1"/>
  <c r="BX53" i="1"/>
  <c r="CH52" i="1"/>
  <c r="CG52" i="1"/>
  <c r="CE52" i="1"/>
  <c r="CJ52" i="1" s="1"/>
  <c r="BX52" i="1"/>
  <c r="CP52" i="1" s="1"/>
  <c r="CH51" i="1"/>
  <c r="CG51" i="1"/>
  <c r="CE51" i="1"/>
  <c r="BX51" i="1"/>
  <c r="CP51" i="1" s="1"/>
  <c r="CH50" i="1"/>
  <c r="CG50" i="1"/>
  <c r="CE50" i="1"/>
  <c r="CJ50" i="1" s="1"/>
  <c r="BX50" i="1"/>
  <c r="CH49" i="1"/>
  <c r="CG49" i="1"/>
  <c r="CE49" i="1"/>
  <c r="BX49" i="1"/>
  <c r="CH48" i="1"/>
  <c r="CG48" i="1"/>
  <c r="CE48" i="1"/>
  <c r="CJ48" i="1" s="1"/>
  <c r="BX48" i="1"/>
  <c r="CP48" i="1" s="1"/>
  <c r="CH47" i="1"/>
  <c r="CG47" i="1"/>
  <c r="CE47" i="1"/>
  <c r="BX47" i="1"/>
  <c r="CH46" i="1"/>
  <c r="CG46" i="1"/>
  <c r="CE46" i="1"/>
  <c r="CJ46" i="1" s="1"/>
  <c r="BX46" i="1"/>
  <c r="CH45" i="1"/>
  <c r="CI3" i="1" s="1"/>
  <c r="CJ3" i="1" s="1"/>
  <c r="CG45" i="1"/>
  <c r="CE45" i="1"/>
  <c r="BX45" i="1"/>
  <c r="CH44" i="1"/>
  <c r="CG44" i="1"/>
  <c r="CE44" i="1"/>
  <c r="CJ44" i="1" s="1"/>
  <c r="BX44" i="1"/>
  <c r="CP44" i="1" s="1"/>
  <c r="CH43" i="1"/>
  <c r="CG43" i="1"/>
  <c r="CE43" i="1"/>
  <c r="BX43" i="1"/>
  <c r="CP43" i="1" s="1"/>
  <c r="CH42" i="1"/>
  <c r="CG42" i="1"/>
  <c r="CE42" i="1"/>
  <c r="CJ42" i="1" s="1"/>
  <c r="BX42" i="1"/>
  <c r="CH41" i="1"/>
  <c r="CI7" i="1" s="1"/>
  <c r="CJ7" i="1" s="1"/>
  <c r="CG41" i="1"/>
  <c r="CE41" i="1"/>
  <c r="BX41" i="1"/>
  <c r="CH40" i="1"/>
  <c r="CG40" i="1"/>
  <c r="CE40" i="1"/>
  <c r="CJ40" i="1" s="1"/>
  <c r="BX40" i="1"/>
  <c r="CP40" i="1" s="1"/>
  <c r="CO39" i="1"/>
  <c r="CH39" i="1"/>
  <c r="CG39" i="1"/>
  <c r="CE39" i="1"/>
  <c r="BX39" i="1"/>
  <c r="CH38" i="1"/>
  <c r="CG38" i="1"/>
  <c r="CE38" i="1"/>
  <c r="CJ38" i="1" s="1"/>
  <c r="BX38" i="1"/>
  <c r="CH37" i="1"/>
  <c r="CG37" i="1"/>
  <c r="CE37" i="1"/>
  <c r="CJ37" i="1" s="1"/>
  <c r="BX37" i="1"/>
  <c r="CO36" i="1"/>
  <c r="CH36" i="1"/>
  <c r="CG36" i="1"/>
  <c r="CE36" i="1"/>
  <c r="CJ36" i="1" s="1"/>
  <c r="BX36" i="1"/>
  <c r="CP36" i="1" s="1"/>
  <c r="CH35" i="1"/>
  <c r="CG35" i="1"/>
  <c r="CE35" i="1"/>
  <c r="BX35" i="1"/>
  <c r="CH34" i="1"/>
  <c r="CG34" i="1"/>
  <c r="CE34" i="1"/>
  <c r="BX34" i="1"/>
  <c r="CP34" i="1" s="1"/>
  <c r="CH33" i="1"/>
  <c r="CG33" i="1"/>
  <c r="CE33" i="1"/>
  <c r="CJ33" i="1" s="1"/>
  <c r="BX33" i="1"/>
  <c r="CM33" i="1" s="1"/>
  <c r="CH32" i="1"/>
  <c r="CG32" i="1"/>
  <c r="CE32" i="1"/>
  <c r="CJ32" i="1" s="1"/>
  <c r="CI32" i="1"/>
  <c r="BX32" i="1"/>
  <c r="CP32" i="1" s="1"/>
  <c r="CH31" i="1"/>
  <c r="CG31" i="1"/>
  <c r="CE31" i="1"/>
  <c r="CJ31" i="1" s="1"/>
  <c r="BX31" i="1"/>
  <c r="CP31" i="1" s="1"/>
  <c r="CO30" i="1"/>
  <c r="CH30" i="1"/>
  <c r="CG30" i="1"/>
  <c r="CE30" i="1"/>
  <c r="CJ30" i="1" s="1"/>
  <c r="BX30" i="1"/>
  <c r="CP30" i="1" s="1"/>
  <c r="CO29" i="1"/>
  <c r="CH29" i="1"/>
  <c r="CG29" i="1"/>
  <c r="CE29" i="1"/>
  <c r="CJ29" i="1" s="1"/>
  <c r="BX29" i="1"/>
  <c r="CH28" i="1"/>
  <c r="CG28" i="1"/>
  <c r="CE28" i="1"/>
  <c r="BX28" i="1"/>
  <c r="CP28" i="1" s="1"/>
  <c r="CH27" i="1"/>
  <c r="CG27" i="1"/>
  <c r="CE27" i="1"/>
  <c r="CJ27" i="1" s="1"/>
  <c r="BX27" i="1"/>
  <c r="CP27" i="1" s="1"/>
  <c r="CH26" i="1"/>
  <c r="CG26" i="1"/>
  <c r="CE26" i="1"/>
  <c r="BX26" i="1"/>
  <c r="CP26" i="1" s="1"/>
  <c r="CH25" i="1"/>
  <c r="CG25" i="1"/>
  <c r="CE25" i="1"/>
  <c r="CJ25" i="1" s="1"/>
  <c r="BX25" i="1"/>
  <c r="CP25" i="1" s="1"/>
  <c r="CH24" i="1"/>
  <c r="CG24" i="1"/>
  <c r="CE24" i="1"/>
  <c r="BX24" i="1"/>
  <c r="CP24" i="1" s="1"/>
  <c r="CH23" i="1"/>
  <c r="CG23" i="1"/>
  <c r="CE23" i="1"/>
  <c r="BX23" i="1"/>
  <c r="CP23" i="1" s="1"/>
  <c r="CO22" i="1"/>
  <c r="CH22" i="1"/>
  <c r="CG22" i="1"/>
  <c r="CE22" i="1"/>
  <c r="CJ22" i="1" s="1"/>
  <c r="BX22" i="1"/>
  <c r="CP22" i="1" s="1"/>
  <c r="CH21" i="1"/>
  <c r="CG21" i="1"/>
  <c r="CE21" i="1"/>
  <c r="CJ21" i="1" s="1"/>
  <c r="BX21" i="1"/>
  <c r="CP21" i="1" s="1"/>
  <c r="CH20" i="1"/>
  <c r="CG20" i="1"/>
  <c r="CE20" i="1"/>
  <c r="BX20" i="1"/>
  <c r="CP20" i="1" s="1"/>
  <c r="CH19" i="1"/>
  <c r="CG19" i="1"/>
  <c r="CE19" i="1"/>
  <c r="BX19" i="1"/>
  <c r="CP19" i="1" s="1"/>
  <c r="CH18" i="1"/>
  <c r="CG18" i="1"/>
  <c r="CE18" i="1"/>
  <c r="CJ18" i="1" s="1"/>
  <c r="BX18" i="1"/>
  <c r="CP18" i="1" s="1"/>
  <c r="CH17" i="1"/>
  <c r="CG17" i="1"/>
  <c r="CE17" i="1"/>
  <c r="CJ17" i="1" s="1"/>
  <c r="BX17" i="1"/>
  <c r="CP17" i="1" s="1"/>
  <c r="CH16" i="1"/>
  <c r="CG16" i="1"/>
  <c r="CE16" i="1"/>
  <c r="BX16" i="1"/>
  <c r="CP16" i="1" s="1"/>
  <c r="CH15" i="1"/>
  <c r="CG15" i="1"/>
  <c r="CE15" i="1"/>
  <c r="BX15" i="1"/>
  <c r="CP15" i="1" s="1"/>
  <c r="CO14" i="1"/>
  <c r="CH14" i="1"/>
  <c r="CG14" i="1"/>
  <c r="CD3" i="1" s="1"/>
  <c r="CE3" i="1" s="1"/>
  <c r="CE14" i="1"/>
  <c r="CF13" i="1"/>
  <c r="U60" i="11" s="1"/>
  <c r="CB13" i="1"/>
  <c r="CA13" i="1"/>
  <c r="BZ13" i="1"/>
  <c r="BY13" i="1"/>
  <c r="DA12" i="1"/>
  <c r="CZ12" i="1"/>
  <c r="CX12" i="1"/>
  <c r="CX94" i="1" s="1"/>
  <c r="CJ12" i="1"/>
  <c r="CI12" i="1"/>
  <c r="CI94" i="1" s="1"/>
  <c r="CG12" i="1"/>
  <c r="CG94" i="1" s="1"/>
  <c r="DA11" i="1"/>
  <c r="CZ11" i="1"/>
  <c r="CD6" i="1"/>
  <c r="CE6" i="1" s="1"/>
  <c r="CI1" i="1"/>
  <c r="S13" i="13" l="1"/>
  <c r="T1" i="13" s="1"/>
  <c r="T4" i="13"/>
  <c r="T6" i="13"/>
  <c r="T3" i="13"/>
  <c r="T2" i="13"/>
  <c r="T7" i="13"/>
  <c r="T9" i="13"/>
  <c r="T8" i="13"/>
  <c r="T5" i="13"/>
  <c r="CM64" i="1"/>
  <c r="CI2" i="1"/>
  <c r="CJ2" i="1" s="1"/>
  <c r="CM39" i="1"/>
  <c r="CM49" i="1"/>
  <c r="CM60" i="1"/>
  <c r="CI19" i="1"/>
  <c r="CI4" i="1"/>
  <c r="CJ4" i="1" s="1"/>
  <c r="CD2" i="1"/>
  <c r="CE2" i="1" s="1"/>
  <c r="CD9" i="1"/>
  <c r="CE9" i="1" s="1"/>
  <c r="CD4" i="1"/>
  <c r="CE4" i="1" s="1"/>
  <c r="CM77" i="1"/>
  <c r="CN77" i="1" s="1"/>
  <c r="CM89" i="1"/>
  <c r="CM42" i="1"/>
  <c r="CM46" i="1"/>
  <c r="CM72" i="1"/>
  <c r="CM75" i="1"/>
  <c r="CD8" i="1"/>
  <c r="CE8" i="1" s="1"/>
  <c r="CI8" i="1"/>
  <c r="CJ8" i="1" s="1"/>
  <c r="CI28" i="1"/>
  <c r="CM38" i="1"/>
  <c r="CM41" i="1"/>
  <c r="CM43" i="1"/>
  <c r="CN43" i="1" s="1"/>
  <c r="CI74" i="1"/>
  <c r="CM79" i="1"/>
  <c r="CM35" i="1"/>
  <c r="CM45" i="1"/>
  <c r="CM47" i="1"/>
  <c r="CI54" i="1"/>
  <c r="CP63" i="1"/>
  <c r="CD7" i="1"/>
  <c r="CE7" i="1" s="1"/>
  <c r="CD5" i="1"/>
  <c r="CE5" i="1" s="1"/>
  <c r="CJ19" i="1"/>
  <c r="CI25" i="1"/>
  <c r="CM26" i="1"/>
  <c r="CP39" i="1"/>
  <c r="CQ39" i="1" s="1"/>
  <c r="CI73" i="1"/>
  <c r="CI78" i="1"/>
  <c r="CI81" i="1"/>
  <c r="CP89" i="1"/>
  <c r="CQ89" i="1" s="1"/>
  <c r="CP35" i="1"/>
  <c r="CP47" i="1"/>
  <c r="CN47" i="1" s="1"/>
  <c r="CI66" i="1"/>
  <c r="CM69" i="1"/>
  <c r="CI85" i="1"/>
  <c r="CP49" i="1"/>
  <c r="CP64" i="1"/>
  <c r="CN64" i="1" s="1"/>
  <c r="CI77" i="1"/>
  <c r="CI24" i="1"/>
  <c r="CM56" i="1"/>
  <c r="CI65" i="1"/>
  <c r="CP73" i="1"/>
  <c r="CP78" i="1"/>
  <c r="CM27" i="1"/>
  <c r="CI30" i="1"/>
  <c r="CI31" i="1"/>
  <c r="CJ34" i="1"/>
  <c r="CI37" i="1"/>
  <c r="CI42" i="1"/>
  <c r="CM50" i="1"/>
  <c r="CI15" i="1"/>
  <c r="CJ16" i="1"/>
  <c r="CJ26" i="1"/>
  <c r="CM34" i="1"/>
  <c r="CN34" i="1" s="1"/>
  <c r="CI36" i="1"/>
  <c r="CI50" i="1"/>
  <c r="CM73" i="1"/>
  <c r="CN73" i="1" s="1"/>
  <c r="CP74" i="1"/>
  <c r="CJ77" i="1"/>
  <c r="CI84" i="1"/>
  <c r="BX13" i="1"/>
  <c r="CJ24" i="1"/>
  <c r="CM51" i="1"/>
  <c r="CJ58" i="1"/>
  <c r="CJ81" i="1"/>
  <c r="CJ85" i="1"/>
  <c r="CM25" i="1"/>
  <c r="CN25" i="1" s="1"/>
  <c r="CI35" i="1"/>
  <c r="CG13" i="1"/>
  <c r="CM58" i="1"/>
  <c r="CN58" i="1" s="1"/>
  <c r="CM81" i="1"/>
  <c r="CM85" i="1"/>
  <c r="CJ15" i="1"/>
  <c r="CI27" i="1"/>
  <c r="CM31" i="1"/>
  <c r="CN31" i="1" s="1"/>
  <c r="CI40" i="1"/>
  <c r="CI44" i="1"/>
  <c r="CI48" i="1"/>
  <c r="CM54" i="1"/>
  <c r="CN54" i="1" s="1"/>
  <c r="CM62" i="1"/>
  <c r="CN62" i="1" s="1"/>
  <c r="CJ66" i="1"/>
  <c r="CI72" i="1"/>
  <c r="CH13" i="1"/>
  <c r="CJ20" i="1"/>
  <c r="CJ23" i="1"/>
  <c r="CM29" i="1"/>
  <c r="CM30" i="1"/>
  <c r="CI33" i="1"/>
  <c r="CM37" i="1"/>
  <c r="CJ41" i="1"/>
  <c r="CJ45" i="1"/>
  <c r="CJ49" i="1"/>
  <c r="CM66" i="1"/>
  <c r="CN66" i="1" s="1"/>
  <c r="CM70" i="1"/>
  <c r="CD1" i="1"/>
  <c r="CJ14" i="1"/>
  <c r="CI55" i="1"/>
  <c r="CI59" i="1"/>
  <c r="CP75" i="1"/>
  <c r="CI82" i="1"/>
  <c r="CQ36" i="1"/>
  <c r="CI14" i="1"/>
  <c r="CI16" i="1"/>
  <c r="CQ22" i="1"/>
  <c r="CI23" i="1"/>
  <c r="CI20" i="1"/>
  <c r="CI5" i="1"/>
  <c r="CJ5" i="1" s="1"/>
  <c r="CM14" i="1"/>
  <c r="CM18" i="1"/>
  <c r="CM22" i="1"/>
  <c r="CI45" i="1"/>
  <c r="CM57" i="1"/>
  <c r="CP57" i="1"/>
  <c r="CN39" i="1"/>
  <c r="CI46" i="1"/>
  <c r="CI51" i="1"/>
  <c r="CM15" i="1"/>
  <c r="CM19" i="1"/>
  <c r="CM23" i="1"/>
  <c r="CM28" i="1"/>
  <c r="CJ28" i="1"/>
  <c r="CI41" i="1"/>
  <c r="CI47" i="1"/>
  <c r="CN49" i="1"/>
  <c r="CE13" i="1"/>
  <c r="CP14" i="1"/>
  <c r="CI9" i="1"/>
  <c r="CJ9" i="1" s="1"/>
  <c r="CM16" i="1"/>
  <c r="CM20" i="1"/>
  <c r="CM24" i="1"/>
  <c r="CI29" i="1"/>
  <c r="CN51" i="1"/>
  <c r="CI26" i="1"/>
  <c r="CI34" i="1"/>
  <c r="CI38" i="1"/>
  <c r="CI62" i="1"/>
  <c r="CM17" i="1"/>
  <c r="CM21" i="1"/>
  <c r="CI39" i="1"/>
  <c r="CI49" i="1"/>
  <c r="CM61" i="1"/>
  <c r="CP61" i="1"/>
  <c r="CN26" i="1"/>
  <c r="CQ30" i="1"/>
  <c r="CI58" i="1"/>
  <c r="CP29" i="1"/>
  <c r="CP33" i="1"/>
  <c r="CJ35" i="1"/>
  <c r="CP37" i="1"/>
  <c r="CJ39" i="1"/>
  <c r="CP41" i="1"/>
  <c r="CJ43" i="1"/>
  <c r="CP45" i="1"/>
  <c r="CJ47" i="1"/>
  <c r="CJ51" i="1"/>
  <c r="CI64" i="1"/>
  <c r="CI67" i="1"/>
  <c r="CP38" i="1"/>
  <c r="CP42" i="1"/>
  <c r="CP46" i="1"/>
  <c r="CP50" i="1"/>
  <c r="CM52" i="1"/>
  <c r="CM32" i="1"/>
  <c r="CM36" i="1"/>
  <c r="CM40" i="1"/>
  <c r="CM44" i="1"/>
  <c r="CM48" i="1"/>
  <c r="CI53" i="1"/>
  <c r="CJ56" i="1"/>
  <c r="CJ60" i="1"/>
  <c r="CM53" i="1"/>
  <c r="CP53" i="1"/>
  <c r="CI63" i="1"/>
  <c r="CP65" i="1"/>
  <c r="CM74" i="1"/>
  <c r="CJ74" i="1"/>
  <c r="CM78" i="1"/>
  <c r="CJ78" i="1"/>
  <c r="CI95" i="1"/>
  <c r="CM55" i="1"/>
  <c r="CM59" i="1"/>
  <c r="CM63" i="1"/>
  <c r="CM67" i="1"/>
  <c r="CN69" i="1"/>
  <c r="CM83" i="1"/>
  <c r="CJ86" i="1"/>
  <c r="CM87" i="1"/>
  <c r="CJ64" i="1"/>
  <c r="CM68" i="1"/>
  <c r="CM71" i="1"/>
  <c r="CJ87" i="1"/>
  <c r="CM88" i="1"/>
  <c r="CP88" i="1"/>
  <c r="CM76" i="1"/>
  <c r="CP76" i="1"/>
  <c r="CM80" i="1"/>
  <c r="CP80" i="1"/>
  <c r="CM84" i="1"/>
  <c r="CP84" i="1"/>
  <c r="CJ90" i="1"/>
  <c r="CM91" i="1"/>
  <c r="CM65" i="1"/>
  <c r="CJ91" i="1"/>
  <c r="CN70" i="1"/>
  <c r="CN75" i="1"/>
  <c r="CJ75" i="1"/>
  <c r="CN79" i="1"/>
  <c r="CJ79" i="1"/>
  <c r="CJ83" i="1"/>
  <c r="CM92" i="1"/>
  <c r="CP92" i="1"/>
  <c r="CI69" i="1"/>
  <c r="CM82" i="1"/>
  <c r="CM86" i="1"/>
  <c r="CM90" i="1"/>
  <c r="O35" i="11"/>
  <c r="N35" i="11"/>
  <c r="CN46" i="1" l="1"/>
  <c r="CN27" i="1"/>
  <c r="CN37" i="1"/>
  <c r="CN56" i="1"/>
  <c r="CN35" i="1"/>
  <c r="CN85" i="1"/>
  <c r="CN89" i="1"/>
  <c r="CN81" i="1"/>
  <c r="CN45" i="1"/>
  <c r="CD10" i="1"/>
  <c r="CE10" i="1" s="1"/>
  <c r="CN30" i="1"/>
  <c r="CI89" i="1"/>
  <c r="CI43" i="1"/>
  <c r="CN72" i="1"/>
  <c r="CI76" i="1"/>
  <c r="CQ14" i="1"/>
  <c r="CI90" i="1"/>
  <c r="CN76" i="1"/>
  <c r="CN44" i="1"/>
  <c r="CN32" i="1"/>
  <c r="CI61" i="1"/>
  <c r="CI22" i="1"/>
  <c r="CM13" i="1"/>
  <c r="CN14" i="1"/>
  <c r="CN88" i="1"/>
  <c r="CN67" i="1"/>
  <c r="CI83" i="1"/>
  <c r="CN65" i="1"/>
  <c r="CN80" i="1"/>
  <c r="CI88" i="1"/>
  <c r="CN55" i="1"/>
  <c r="CI60" i="1"/>
  <c r="CN40" i="1"/>
  <c r="CN15" i="1"/>
  <c r="CN57" i="1"/>
  <c r="CN18" i="1"/>
  <c r="CI10" i="1"/>
  <c r="CJ10" i="1" s="1"/>
  <c r="CJ13" i="1"/>
  <c r="CQ29" i="1"/>
  <c r="CN61" i="1"/>
  <c r="CN20" i="1"/>
  <c r="CN33" i="1"/>
  <c r="CI87" i="1"/>
  <c r="CN83" i="1"/>
  <c r="CN78" i="1"/>
  <c r="CN92" i="1"/>
  <c r="CI75" i="1"/>
  <c r="CN84" i="1"/>
  <c r="CN68" i="1"/>
  <c r="CN63" i="1"/>
  <c r="CN19" i="1"/>
  <c r="CN22" i="1"/>
  <c r="CI17" i="1"/>
  <c r="CD13" i="1"/>
  <c r="CI80" i="1"/>
  <c r="CI70" i="1"/>
  <c r="CI56" i="1"/>
  <c r="CN36" i="1"/>
  <c r="CN38" i="1"/>
  <c r="CN42" i="1"/>
  <c r="CN52" i="1"/>
  <c r="CN90" i="1"/>
  <c r="CI92" i="1"/>
  <c r="CN86" i="1"/>
  <c r="CN91" i="1"/>
  <c r="CI52" i="1"/>
  <c r="CN48" i="1"/>
  <c r="CN41" i="1"/>
  <c r="CN21" i="1"/>
  <c r="CN23" i="1"/>
  <c r="CI18" i="1"/>
  <c r="CN60" i="1"/>
  <c r="CI21" i="1"/>
  <c r="CN71" i="1"/>
  <c r="CI86" i="1"/>
  <c r="CN28" i="1"/>
  <c r="CN82" i="1"/>
  <c r="CI79" i="1"/>
  <c r="CI91" i="1"/>
  <c r="CI71" i="1"/>
  <c r="CI68" i="1"/>
  <c r="CN87" i="1"/>
  <c r="CN59" i="1"/>
  <c r="CN74" i="1"/>
  <c r="CN53" i="1"/>
  <c r="CN50" i="1"/>
  <c r="CN17" i="1"/>
  <c r="CN24" i="1"/>
  <c r="CN16" i="1"/>
  <c r="CN29" i="1"/>
  <c r="CI57" i="1"/>
  <c r="G59" i="11"/>
  <c r="BE123" i="1"/>
  <c r="AZ123" i="1"/>
  <c r="AX123" i="1"/>
  <c r="AO123" i="1"/>
  <c r="BE122" i="1"/>
  <c r="AZ122" i="1"/>
  <c r="AX122" i="1"/>
  <c r="AO122" i="1"/>
  <c r="BE121" i="1"/>
  <c r="AZ121" i="1"/>
  <c r="AX121" i="1"/>
  <c r="AO121" i="1"/>
  <c r="BE120" i="1"/>
  <c r="AZ120" i="1"/>
  <c r="AX120" i="1"/>
  <c r="AO120" i="1"/>
  <c r="BE119" i="1"/>
  <c r="AZ119" i="1"/>
  <c r="AX119" i="1"/>
  <c r="AO119" i="1"/>
  <c r="BE118" i="1"/>
  <c r="AZ118" i="1"/>
  <c r="AX118" i="1"/>
  <c r="AO118" i="1"/>
  <c r="BE117" i="1"/>
  <c r="AZ117" i="1"/>
  <c r="AX117" i="1"/>
  <c r="AO117" i="1"/>
  <c r="BE116" i="1"/>
  <c r="AZ116" i="1"/>
  <c r="AX116" i="1"/>
  <c r="AO116" i="1"/>
  <c r="BE115" i="1"/>
  <c r="AZ115" i="1"/>
  <c r="AX115" i="1"/>
  <c r="AO115" i="1"/>
  <c r="BE114" i="1"/>
  <c r="AZ114" i="1"/>
  <c r="AX114" i="1"/>
  <c r="AO114" i="1"/>
  <c r="BE113" i="1"/>
  <c r="AZ113" i="1"/>
  <c r="AX113" i="1"/>
  <c r="AO113" i="1"/>
  <c r="BE112" i="1"/>
  <c r="AZ112" i="1"/>
  <c r="AX112" i="1"/>
  <c r="AO112" i="1"/>
  <c r="BE111" i="1"/>
  <c r="AZ111" i="1"/>
  <c r="AX111" i="1"/>
  <c r="AO111" i="1"/>
  <c r="BE110" i="1"/>
  <c r="AZ110" i="1"/>
  <c r="AX110" i="1"/>
  <c r="AO110" i="1"/>
  <c r="BE109" i="1"/>
  <c r="AZ109" i="1"/>
  <c r="AX109" i="1"/>
  <c r="AO109" i="1"/>
  <c r="BE108" i="1"/>
  <c r="AZ108" i="1"/>
  <c r="AX108" i="1"/>
  <c r="AO108" i="1"/>
  <c r="BE107" i="1"/>
  <c r="AZ107" i="1"/>
  <c r="AX107" i="1"/>
  <c r="AO107" i="1"/>
  <c r="BE106" i="1"/>
  <c r="AZ106" i="1"/>
  <c r="AX106" i="1"/>
  <c r="AO106" i="1"/>
  <c r="BE105" i="1"/>
  <c r="AZ105" i="1"/>
  <c r="AX105" i="1"/>
  <c r="AO105" i="1"/>
  <c r="BE104" i="1"/>
  <c r="AZ104" i="1"/>
  <c r="AX104" i="1"/>
  <c r="AO104" i="1"/>
  <c r="BE103" i="1"/>
  <c r="AZ103" i="1"/>
  <c r="AX103" i="1"/>
  <c r="AO103" i="1"/>
  <c r="BE102" i="1"/>
  <c r="AZ102" i="1"/>
  <c r="AX102" i="1"/>
  <c r="AO102" i="1"/>
  <c r="BE101" i="1"/>
  <c r="AZ101" i="1"/>
  <c r="AX101" i="1"/>
  <c r="AO101" i="1"/>
  <c r="BE100" i="1"/>
  <c r="AZ100" i="1"/>
  <c r="AX100" i="1"/>
  <c r="AO100" i="1"/>
  <c r="BE99" i="1"/>
  <c r="AZ99" i="1"/>
  <c r="AX99" i="1"/>
  <c r="AO99" i="1"/>
  <c r="BE98" i="1"/>
  <c r="AZ98" i="1"/>
  <c r="AX98" i="1"/>
  <c r="AO98" i="1"/>
  <c r="BE97" i="1"/>
  <c r="AZ97" i="1"/>
  <c r="AX97" i="1"/>
  <c r="AO97" i="1"/>
  <c r="BE96" i="1"/>
  <c r="AZ96" i="1"/>
  <c r="AX96" i="1"/>
  <c r="AO96" i="1"/>
  <c r="AW95" i="1"/>
  <c r="AU95" i="1"/>
  <c r="AS95" i="1"/>
  <c r="AP95" i="1"/>
  <c r="BP94" i="1"/>
  <c r="BK94" i="1"/>
  <c r="BI94" i="1"/>
  <c r="BH94" i="1"/>
  <c r="BG94" i="1"/>
  <c r="BF94" i="1"/>
  <c r="BE94" i="1"/>
  <c r="BD94" i="1"/>
  <c r="BC94" i="1"/>
  <c r="BB94" i="1"/>
  <c r="AW94" i="1"/>
  <c r="AU94" i="1"/>
  <c r="AS94" i="1"/>
  <c r="AP94" i="1"/>
  <c r="AO94" i="1"/>
  <c r="AY92" i="1"/>
  <c r="AX92" i="1"/>
  <c r="AV92" i="1"/>
  <c r="AO92" i="1"/>
  <c r="BG92" i="1" s="1"/>
  <c r="AY91" i="1"/>
  <c r="AX91" i="1"/>
  <c r="AV91" i="1"/>
  <c r="BA91" i="1" s="1"/>
  <c r="AO91" i="1"/>
  <c r="BG91" i="1" s="1"/>
  <c r="AY90" i="1"/>
  <c r="AX90" i="1"/>
  <c r="AV90" i="1"/>
  <c r="BA90" i="1" s="1"/>
  <c r="AO90" i="1"/>
  <c r="BF89" i="1"/>
  <c r="AY89" i="1"/>
  <c r="AX89" i="1"/>
  <c r="AV89" i="1"/>
  <c r="AO89" i="1"/>
  <c r="AY88" i="1"/>
  <c r="AX88" i="1"/>
  <c r="AV88" i="1"/>
  <c r="AO88" i="1"/>
  <c r="BG88" i="1" s="1"/>
  <c r="AY87" i="1"/>
  <c r="AX87" i="1"/>
  <c r="AV87" i="1"/>
  <c r="BA87" i="1" s="1"/>
  <c r="AO87" i="1"/>
  <c r="BG87" i="1" s="1"/>
  <c r="AY86" i="1"/>
  <c r="AX86" i="1"/>
  <c r="AV86" i="1"/>
  <c r="BA86" i="1" s="1"/>
  <c r="AO86" i="1"/>
  <c r="AY85" i="1"/>
  <c r="AX85" i="1"/>
  <c r="AV85" i="1"/>
  <c r="AO85" i="1"/>
  <c r="BG85" i="1" s="1"/>
  <c r="AY84" i="1"/>
  <c r="AX84" i="1"/>
  <c r="AV84" i="1"/>
  <c r="AO84" i="1"/>
  <c r="BG84" i="1" s="1"/>
  <c r="AY83" i="1"/>
  <c r="AX83" i="1"/>
  <c r="AV83" i="1"/>
  <c r="AU83" i="1" s="1"/>
  <c r="AZ83" i="1" s="1"/>
  <c r="AO83" i="1"/>
  <c r="BG83" i="1" s="1"/>
  <c r="AY82" i="1"/>
  <c r="AX82" i="1"/>
  <c r="AV82" i="1"/>
  <c r="BA82" i="1" s="1"/>
  <c r="AO82" i="1"/>
  <c r="AY81" i="1"/>
  <c r="AX81" i="1"/>
  <c r="AV81" i="1"/>
  <c r="AO81" i="1"/>
  <c r="BG81" i="1" s="1"/>
  <c r="AY80" i="1"/>
  <c r="AX80" i="1"/>
  <c r="AV80" i="1"/>
  <c r="AO80" i="1"/>
  <c r="BG80" i="1" s="1"/>
  <c r="AY79" i="1"/>
  <c r="AX79" i="1"/>
  <c r="AV79" i="1"/>
  <c r="BA79" i="1" s="1"/>
  <c r="AO79" i="1"/>
  <c r="BG79" i="1" s="1"/>
  <c r="AY78" i="1"/>
  <c r="AX78" i="1"/>
  <c r="AV78" i="1"/>
  <c r="BA78" i="1" s="1"/>
  <c r="AO78" i="1"/>
  <c r="AY77" i="1"/>
  <c r="AX77" i="1"/>
  <c r="AV77" i="1"/>
  <c r="AO77" i="1"/>
  <c r="BG77" i="1" s="1"/>
  <c r="AY76" i="1"/>
  <c r="AX76" i="1"/>
  <c r="AV76" i="1"/>
  <c r="AO76" i="1"/>
  <c r="BG76" i="1" s="1"/>
  <c r="AY75" i="1"/>
  <c r="AX75" i="1"/>
  <c r="AV75" i="1"/>
  <c r="AU75" i="1" s="1"/>
  <c r="AZ75" i="1" s="1"/>
  <c r="AO75" i="1"/>
  <c r="BG75" i="1" s="1"/>
  <c r="AY74" i="1"/>
  <c r="AX74" i="1"/>
  <c r="AV74" i="1"/>
  <c r="BA74" i="1" s="1"/>
  <c r="AO74" i="1"/>
  <c r="AY73" i="1"/>
  <c r="AX73" i="1"/>
  <c r="AV73" i="1"/>
  <c r="AO73" i="1"/>
  <c r="BG73" i="1" s="1"/>
  <c r="AY72" i="1"/>
  <c r="AX72" i="1"/>
  <c r="AV72" i="1"/>
  <c r="AO72" i="1"/>
  <c r="BG72" i="1" s="1"/>
  <c r="AY71" i="1"/>
  <c r="AX71" i="1"/>
  <c r="AV71" i="1"/>
  <c r="BA71" i="1" s="1"/>
  <c r="AO71" i="1"/>
  <c r="BG71" i="1" s="1"/>
  <c r="AY70" i="1"/>
  <c r="AX70" i="1"/>
  <c r="AV70" i="1"/>
  <c r="BA70" i="1" s="1"/>
  <c r="AO70" i="1"/>
  <c r="BG70" i="1" s="1"/>
  <c r="AY69" i="1"/>
  <c r="AX69" i="1"/>
  <c r="AV69" i="1"/>
  <c r="BA69" i="1" s="1"/>
  <c r="AO69" i="1"/>
  <c r="BG69" i="1" s="1"/>
  <c r="AY68" i="1"/>
  <c r="AX68" i="1"/>
  <c r="AV68" i="1"/>
  <c r="BA68" i="1" s="1"/>
  <c r="AO68" i="1"/>
  <c r="AY67" i="1"/>
  <c r="AX67" i="1"/>
  <c r="AV67" i="1"/>
  <c r="BA67" i="1" s="1"/>
  <c r="AO67" i="1"/>
  <c r="BG67" i="1" s="1"/>
  <c r="AY66" i="1"/>
  <c r="AX66" i="1"/>
  <c r="AV66" i="1"/>
  <c r="BA66" i="1" s="1"/>
  <c r="AO66" i="1"/>
  <c r="AY65" i="1"/>
  <c r="AX65" i="1"/>
  <c r="AV65" i="1"/>
  <c r="BA65" i="1" s="1"/>
  <c r="AO65" i="1"/>
  <c r="BG65" i="1" s="1"/>
  <c r="AY64" i="1"/>
  <c r="AX64" i="1"/>
  <c r="AV64" i="1"/>
  <c r="AU64" i="1" s="1"/>
  <c r="AO64" i="1"/>
  <c r="BG64" i="1" s="1"/>
  <c r="AY63" i="1"/>
  <c r="AX63" i="1"/>
  <c r="AV63" i="1"/>
  <c r="BA63" i="1" s="1"/>
  <c r="AO63" i="1"/>
  <c r="AY62" i="1"/>
  <c r="AX62" i="1"/>
  <c r="AV62" i="1"/>
  <c r="BA62" i="1" s="1"/>
  <c r="AO62" i="1"/>
  <c r="AY61" i="1"/>
  <c r="AX61" i="1"/>
  <c r="AV61" i="1"/>
  <c r="BA61" i="1" s="1"/>
  <c r="AO61" i="1"/>
  <c r="AY60" i="1"/>
  <c r="AX60" i="1"/>
  <c r="AV60" i="1"/>
  <c r="AO60" i="1"/>
  <c r="BG60" i="1" s="1"/>
  <c r="AY59" i="1"/>
  <c r="AX59" i="1"/>
  <c r="AV59" i="1"/>
  <c r="BA59" i="1" s="1"/>
  <c r="AO59" i="1"/>
  <c r="AY58" i="1"/>
  <c r="AX58" i="1"/>
  <c r="AV58" i="1"/>
  <c r="BA58" i="1" s="1"/>
  <c r="AO58" i="1"/>
  <c r="AY57" i="1"/>
  <c r="AX57" i="1"/>
  <c r="AV57" i="1"/>
  <c r="BA57" i="1" s="1"/>
  <c r="AO57" i="1"/>
  <c r="AY56" i="1"/>
  <c r="AX56" i="1"/>
  <c r="AV56" i="1"/>
  <c r="BD56" i="1" s="1"/>
  <c r="AO56" i="1"/>
  <c r="BG56" i="1" s="1"/>
  <c r="AY55" i="1"/>
  <c r="AX55" i="1"/>
  <c r="AV55" i="1"/>
  <c r="BA55" i="1" s="1"/>
  <c r="AO55" i="1"/>
  <c r="AY54" i="1"/>
  <c r="AX54" i="1"/>
  <c r="AV54" i="1"/>
  <c r="BA54" i="1" s="1"/>
  <c r="AO54" i="1"/>
  <c r="BG54" i="1" s="1"/>
  <c r="AY53" i="1"/>
  <c r="AX53" i="1"/>
  <c r="AV53" i="1"/>
  <c r="BA53" i="1" s="1"/>
  <c r="AO53" i="1"/>
  <c r="BG53" i="1" s="1"/>
  <c r="AY52" i="1"/>
  <c r="AX52" i="1"/>
  <c r="AV52" i="1"/>
  <c r="AO52" i="1"/>
  <c r="BG52" i="1" s="1"/>
  <c r="AY51" i="1"/>
  <c r="AX51" i="1"/>
  <c r="AV51" i="1"/>
  <c r="BA51" i="1" s="1"/>
  <c r="AO51" i="1"/>
  <c r="AY50" i="1"/>
  <c r="AX50" i="1"/>
  <c r="AV50" i="1"/>
  <c r="BA50" i="1" s="1"/>
  <c r="AO50" i="1"/>
  <c r="AY49" i="1"/>
  <c r="AX49" i="1"/>
  <c r="AV49" i="1"/>
  <c r="AO49" i="1"/>
  <c r="BG49" i="1" s="1"/>
  <c r="AY48" i="1"/>
  <c r="AX48" i="1"/>
  <c r="AV48" i="1"/>
  <c r="BA48" i="1" s="1"/>
  <c r="AO48" i="1"/>
  <c r="BG48" i="1" s="1"/>
  <c r="AY47" i="1"/>
  <c r="AX47" i="1"/>
  <c r="AV47" i="1"/>
  <c r="BA47" i="1" s="1"/>
  <c r="AO47" i="1"/>
  <c r="AY46" i="1"/>
  <c r="AX46" i="1"/>
  <c r="AV46" i="1"/>
  <c r="AO46" i="1"/>
  <c r="BG46" i="1" s="1"/>
  <c r="AY45" i="1"/>
  <c r="AX45" i="1"/>
  <c r="AV45" i="1"/>
  <c r="BA45" i="1" s="1"/>
  <c r="AO45" i="1"/>
  <c r="BG45" i="1" s="1"/>
  <c r="AY44" i="1"/>
  <c r="AX44" i="1"/>
  <c r="AV44" i="1"/>
  <c r="BA44" i="1" s="1"/>
  <c r="AO44" i="1"/>
  <c r="BG44" i="1" s="1"/>
  <c r="AY43" i="1"/>
  <c r="AX43" i="1"/>
  <c r="AV43" i="1"/>
  <c r="BA43" i="1" s="1"/>
  <c r="AO43" i="1"/>
  <c r="AY42" i="1"/>
  <c r="AX42" i="1"/>
  <c r="AV42" i="1"/>
  <c r="AO42" i="1"/>
  <c r="BG42" i="1" s="1"/>
  <c r="AY41" i="1"/>
  <c r="AX41" i="1"/>
  <c r="AV41" i="1"/>
  <c r="BA41" i="1" s="1"/>
  <c r="AO41" i="1"/>
  <c r="BG41" i="1" s="1"/>
  <c r="AY40" i="1"/>
  <c r="AX40" i="1"/>
  <c r="AV40" i="1"/>
  <c r="BA40" i="1" s="1"/>
  <c r="AO40" i="1"/>
  <c r="BG40" i="1" s="1"/>
  <c r="BF39" i="1"/>
  <c r="AY39" i="1"/>
  <c r="AX39" i="1"/>
  <c r="AV39" i="1"/>
  <c r="BA39" i="1" s="1"/>
  <c r="AO39" i="1"/>
  <c r="AY38" i="1"/>
  <c r="AX38" i="1"/>
  <c r="AV38" i="1"/>
  <c r="AO38" i="1"/>
  <c r="BG38" i="1" s="1"/>
  <c r="AY37" i="1"/>
  <c r="AX37" i="1"/>
  <c r="AV37" i="1"/>
  <c r="BA37" i="1" s="1"/>
  <c r="AO37" i="1"/>
  <c r="BG37" i="1" s="1"/>
  <c r="BF36" i="1"/>
  <c r="AY36" i="1"/>
  <c r="AX36" i="1"/>
  <c r="AV36" i="1"/>
  <c r="BA36" i="1" s="1"/>
  <c r="AO36" i="1"/>
  <c r="BG36" i="1" s="1"/>
  <c r="AY35" i="1"/>
  <c r="AX35" i="1"/>
  <c r="AV35" i="1"/>
  <c r="BA35" i="1" s="1"/>
  <c r="AO35" i="1"/>
  <c r="AY34" i="1"/>
  <c r="AX34" i="1"/>
  <c r="AV34" i="1"/>
  <c r="AO34" i="1"/>
  <c r="BG34" i="1" s="1"/>
  <c r="AY33" i="1"/>
  <c r="AZ6" i="1" s="1"/>
  <c r="BA6" i="1" s="1"/>
  <c r="AX33" i="1"/>
  <c r="AU6" i="1" s="1"/>
  <c r="AV6" i="1" s="1"/>
  <c r="AV33" i="1"/>
  <c r="BA33" i="1" s="1"/>
  <c r="AO33" i="1"/>
  <c r="BG33" i="1" s="1"/>
  <c r="AY32" i="1"/>
  <c r="AX32" i="1"/>
  <c r="AV32" i="1"/>
  <c r="BA32" i="1" s="1"/>
  <c r="AO32" i="1"/>
  <c r="BG32" i="1" s="1"/>
  <c r="AY31" i="1"/>
  <c r="AX31" i="1"/>
  <c r="AV31" i="1"/>
  <c r="BA31" i="1" s="1"/>
  <c r="AO31" i="1"/>
  <c r="BF30" i="1"/>
  <c r="AY30" i="1"/>
  <c r="AX30" i="1"/>
  <c r="AV30" i="1"/>
  <c r="AO30" i="1"/>
  <c r="BG30" i="1" s="1"/>
  <c r="BF29" i="1"/>
  <c r="AY29" i="1"/>
  <c r="AX29" i="1"/>
  <c r="AV29" i="1"/>
  <c r="BA29" i="1" s="1"/>
  <c r="AO29" i="1"/>
  <c r="BG29" i="1" s="1"/>
  <c r="AY28" i="1"/>
  <c r="AX28" i="1"/>
  <c r="AV28" i="1"/>
  <c r="BA28" i="1" s="1"/>
  <c r="AO28" i="1"/>
  <c r="BG28" i="1" s="1"/>
  <c r="AY27" i="1"/>
  <c r="AX27" i="1"/>
  <c r="AV27" i="1"/>
  <c r="BA27" i="1" s="1"/>
  <c r="AO27" i="1"/>
  <c r="AY26" i="1"/>
  <c r="AX26" i="1"/>
  <c r="AV26" i="1"/>
  <c r="BA26" i="1" s="1"/>
  <c r="AO26" i="1"/>
  <c r="AY25" i="1"/>
  <c r="AX25" i="1"/>
  <c r="AV25" i="1"/>
  <c r="BD25" i="1" s="1"/>
  <c r="AO25" i="1"/>
  <c r="BG25" i="1" s="1"/>
  <c r="AY24" i="1"/>
  <c r="AX24" i="1"/>
  <c r="AV24" i="1"/>
  <c r="AO24" i="1"/>
  <c r="AY23" i="1"/>
  <c r="AX23" i="1"/>
  <c r="AV23" i="1"/>
  <c r="BA23" i="1" s="1"/>
  <c r="AO23" i="1"/>
  <c r="BG23" i="1" s="1"/>
  <c r="BF22" i="1"/>
  <c r="AY22" i="1"/>
  <c r="AX22" i="1"/>
  <c r="AV22" i="1"/>
  <c r="BA22" i="1" s="1"/>
  <c r="AO22" i="1"/>
  <c r="BG22" i="1" s="1"/>
  <c r="AY21" i="1"/>
  <c r="AX21" i="1"/>
  <c r="AV21" i="1"/>
  <c r="AO21" i="1"/>
  <c r="BG21" i="1" s="1"/>
  <c r="AY20" i="1"/>
  <c r="AX20" i="1"/>
  <c r="AV20" i="1"/>
  <c r="AO20" i="1"/>
  <c r="AY19" i="1"/>
  <c r="AX19" i="1"/>
  <c r="AV19" i="1"/>
  <c r="BA19" i="1" s="1"/>
  <c r="AO19" i="1"/>
  <c r="BG19" i="1" s="1"/>
  <c r="AY18" i="1"/>
  <c r="AX18" i="1"/>
  <c r="AV18" i="1"/>
  <c r="BA18" i="1" s="1"/>
  <c r="AO18" i="1"/>
  <c r="BG18" i="1" s="1"/>
  <c r="AY17" i="1"/>
  <c r="AX17" i="1"/>
  <c r="AV17" i="1"/>
  <c r="AO17" i="1"/>
  <c r="BG17" i="1" s="1"/>
  <c r="AY16" i="1"/>
  <c r="AX16" i="1"/>
  <c r="AV16" i="1"/>
  <c r="AO16" i="1"/>
  <c r="AY15" i="1"/>
  <c r="AX15" i="1"/>
  <c r="AV15" i="1"/>
  <c r="BA15" i="1" s="1"/>
  <c r="AO15" i="1"/>
  <c r="BG15" i="1" s="1"/>
  <c r="BF14" i="1"/>
  <c r="AY14" i="1"/>
  <c r="AX14" i="1"/>
  <c r="AU3" i="1" s="1"/>
  <c r="AV3" i="1" s="1"/>
  <c r="AV14" i="1"/>
  <c r="BA14" i="1" s="1"/>
  <c r="AW13" i="1"/>
  <c r="U59" i="11" s="1"/>
  <c r="AS13" i="1"/>
  <c r="AR13" i="1"/>
  <c r="AQ13" i="1"/>
  <c r="AP13" i="1"/>
  <c r="BR12" i="1"/>
  <c r="BQ12" i="1"/>
  <c r="BO12" i="1"/>
  <c r="BO94" i="1" s="1"/>
  <c r="BA12" i="1"/>
  <c r="AZ12" i="1"/>
  <c r="AZ94" i="1" s="1"/>
  <c r="AX12" i="1"/>
  <c r="AX94" i="1" s="1"/>
  <c r="BR11" i="1"/>
  <c r="BQ11" i="1"/>
  <c r="AZ9" i="1"/>
  <c r="BA9" i="1" s="1"/>
  <c r="AU9" i="1"/>
  <c r="AV9" i="1" s="1"/>
  <c r="AZ2" i="1"/>
  <c r="BA2" i="1" s="1"/>
  <c r="AZ1" i="1"/>
  <c r="AU1" i="1"/>
  <c r="AZ8" i="1" l="1"/>
  <c r="BA8" i="1" s="1"/>
  <c r="BD68" i="1"/>
  <c r="AU72" i="1"/>
  <c r="AU80" i="1"/>
  <c r="AU84" i="1"/>
  <c r="AU16" i="1"/>
  <c r="AZ16" i="1" s="1"/>
  <c r="BD66" i="1"/>
  <c r="BD21" i="1"/>
  <c r="AU7" i="1"/>
  <c r="AV7" i="1" s="1"/>
  <c r="AU76" i="1"/>
  <c r="BA83" i="1"/>
  <c r="AU4" i="1"/>
  <c r="AV4" i="1" s="1"/>
  <c r="AZ3" i="1"/>
  <c r="BA3" i="1" s="1"/>
  <c r="AU67" i="1"/>
  <c r="BD58" i="1"/>
  <c r="AU62" i="1"/>
  <c r="AU71" i="1"/>
  <c r="AZ71" i="1" s="1"/>
  <c r="AZ4" i="1"/>
  <c r="BA4" i="1" s="1"/>
  <c r="AU79" i="1"/>
  <c r="AZ79" i="1" s="1"/>
  <c r="AU88" i="1"/>
  <c r="AU5" i="1"/>
  <c r="AV5" i="1" s="1"/>
  <c r="AU51" i="1"/>
  <c r="AZ51" i="1" s="1"/>
  <c r="AU55" i="1"/>
  <c r="AZ55" i="1" s="1"/>
  <c r="AU61" i="1"/>
  <c r="AZ61" i="1" s="1"/>
  <c r="BD64" i="1"/>
  <c r="BA75" i="1"/>
  <c r="AU92" i="1"/>
  <c r="AZ95" i="1"/>
  <c r="AU2" i="1"/>
  <c r="AV2" i="1" s="1"/>
  <c r="AZ7" i="1"/>
  <c r="BA7" i="1" s="1"/>
  <c r="AU8" i="1"/>
  <c r="AV8" i="1" s="1"/>
  <c r="AU87" i="1"/>
  <c r="AZ87" i="1" s="1"/>
  <c r="BD89" i="1"/>
  <c r="AU33" i="1"/>
  <c r="AZ33" i="1" s="1"/>
  <c r="CI13" i="1"/>
  <c r="AU70" i="1"/>
  <c r="AU20" i="1"/>
  <c r="AZ20" i="1" s="1"/>
  <c r="AU59" i="1"/>
  <c r="AZ59" i="1" s="1"/>
  <c r="AU66" i="1"/>
  <c r="AX13" i="1"/>
  <c r="AU24" i="1"/>
  <c r="AZ24" i="1" s="1"/>
  <c r="AU63" i="1"/>
  <c r="AZ63" i="1" s="1"/>
  <c r="BD15" i="1"/>
  <c r="AO13" i="1"/>
  <c r="AU29" i="1"/>
  <c r="AZ29" i="1" s="1"/>
  <c r="BD59" i="1"/>
  <c r="BD67" i="1"/>
  <c r="BD72" i="1"/>
  <c r="BD76" i="1"/>
  <c r="BE76" i="1" s="1"/>
  <c r="BD80" i="1"/>
  <c r="BE80" i="1" s="1"/>
  <c r="BD84" i="1"/>
  <c r="BD88" i="1"/>
  <c r="BE88" i="1" s="1"/>
  <c r="AU91" i="1"/>
  <c r="BG20" i="1"/>
  <c r="BG24" i="1"/>
  <c r="AU28" i="1"/>
  <c r="AZ28" i="1" s="1"/>
  <c r="BD32" i="1"/>
  <c r="BE32" i="1" s="1"/>
  <c r="BD33" i="1"/>
  <c r="BD36" i="1"/>
  <c r="BD51" i="1"/>
  <c r="BD54" i="1"/>
  <c r="BD55" i="1"/>
  <c r="BG59" i="1"/>
  <c r="BG89" i="1"/>
  <c r="BG16" i="1"/>
  <c r="BD19" i="1"/>
  <c r="BD23" i="1"/>
  <c r="BD37" i="1"/>
  <c r="BG51" i="1"/>
  <c r="BG55" i="1"/>
  <c r="BD62" i="1"/>
  <c r="BD63" i="1"/>
  <c r="BD30" i="1"/>
  <c r="BD40" i="1"/>
  <c r="BD41" i="1"/>
  <c r="BD44" i="1"/>
  <c r="BD45" i="1"/>
  <c r="BG63" i="1"/>
  <c r="AU65" i="1"/>
  <c r="AZ65" i="1" s="1"/>
  <c r="BD17" i="1"/>
  <c r="AU32" i="1"/>
  <c r="AU36" i="1"/>
  <c r="AZ36" i="1" s="1"/>
  <c r="AU37" i="1"/>
  <c r="AZ37" i="1" s="1"/>
  <c r="BD70" i="1"/>
  <c r="BD71" i="1"/>
  <c r="BD20" i="1"/>
  <c r="BD24" i="1"/>
  <c r="BE24" i="1" s="1"/>
  <c r="BD29" i="1"/>
  <c r="AU41" i="1"/>
  <c r="AZ41" i="1" s="1"/>
  <c r="AU45" i="1"/>
  <c r="AZ45" i="1" s="1"/>
  <c r="BD69" i="1"/>
  <c r="BD75" i="1"/>
  <c r="BE75" i="1" s="1"/>
  <c r="BD79" i="1"/>
  <c r="BD83" i="1"/>
  <c r="BE83" i="1" s="1"/>
  <c r="BD85" i="1"/>
  <c r="BD87" i="1"/>
  <c r="BD91" i="1"/>
  <c r="BE91" i="1" s="1"/>
  <c r="BD16" i="1"/>
  <c r="BD28" i="1"/>
  <c r="AU40" i="1"/>
  <c r="AZ40" i="1" s="1"/>
  <c r="AU44" i="1"/>
  <c r="AZ44" i="1" s="1"/>
  <c r="CN13" i="1"/>
  <c r="BH36" i="1"/>
  <c r="BH22" i="1"/>
  <c r="BE20" i="1"/>
  <c r="AZ5" i="1"/>
  <c r="BA5" i="1" s="1"/>
  <c r="BD14" i="1"/>
  <c r="AU17" i="1"/>
  <c r="BD18" i="1"/>
  <c r="AU21" i="1"/>
  <c r="BE21" i="1" s="1"/>
  <c r="BD22" i="1"/>
  <c r="AU25" i="1"/>
  <c r="BD26" i="1"/>
  <c r="AZ32" i="1"/>
  <c r="BG31" i="1"/>
  <c r="BD31" i="1"/>
  <c r="BD34" i="1"/>
  <c r="BA34" i="1"/>
  <c r="AU34" i="1"/>
  <c r="BG35" i="1"/>
  <c r="BD35" i="1"/>
  <c r="BG39" i="1"/>
  <c r="BD39" i="1"/>
  <c r="BG43" i="1"/>
  <c r="BD43" i="1"/>
  <c r="BG47" i="1"/>
  <c r="BD47" i="1"/>
  <c r="AU14" i="1"/>
  <c r="AU18" i="1"/>
  <c r="AU22" i="1"/>
  <c r="AU26" i="1"/>
  <c r="BG26" i="1"/>
  <c r="BG27" i="1"/>
  <c r="BD27" i="1"/>
  <c r="BH29" i="1"/>
  <c r="BH30" i="1"/>
  <c r="AU31" i="1"/>
  <c r="AU35" i="1"/>
  <c r="AU39" i="1"/>
  <c r="AU43" i="1"/>
  <c r="AU47" i="1"/>
  <c r="BD48" i="1"/>
  <c r="AU60" i="1"/>
  <c r="BA60" i="1"/>
  <c r="BD60" i="1"/>
  <c r="AV13" i="1"/>
  <c r="BG14" i="1"/>
  <c r="BA16" i="1"/>
  <c r="BA20" i="1"/>
  <c r="BA24" i="1"/>
  <c r="AU27" i="1"/>
  <c r="BA30" i="1"/>
  <c r="AU30" i="1"/>
  <c r="AU48" i="1"/>
  <c r="AU52" i="1"/>
  <c r="BA52" i="1"/>
  <c r="BD52" i="1"/>
  <c r="BD53" i="1"/>
  <c r="AU15" i="1"/>
  <c r="BE15" i="1" s="1"/>
  <c r="AU19" i="1"/>
  <c r="AU23" i="1"/>
  <c r="BE23" i="1" s="1"/>
  <c r="BA49" i="1"/>
  <c r="AU49" i="1"/>
  <c r="BA17" i="1"/>
  <c r="BA21" i="1"/>
  <c r="BA25" i="1"/>
  <c r="BG50" i="1"/>
  <c r="AU50" i="1"/>
  <c r="BD50" i="1"/>
  <c r="AY13" i="1"/>
  <c r="BD38" i="1"/>
  <c r="BA38" i="1"/>
  <c r="AU38" i="1"/>
  <c r="BD42" i="1"/>
  <c r="BA42" i="1"/>
  <c r="AU42" i="1"/>
  <c r="BD46" i="1"/>
  <c r="BA46" i="1"/>
  <c r="AU46" i="1"/>
  <c r="AZ66" i="1"/>
  <c r="BE64" i="1"/>
  <c r="BA77" i="1"/>
  <c r="AU77" i="1"/>
  <c r="BD77" i="1"/>
  <c r="AZ92" i="1"/>
  <c r="AU53" i="1"/>
  <c r="AZ62" i="1"/>
  <c r="AU56" i="1"/>
  <c r="BA56" i="1"/>
  <c r="BD57" i="1"/>
  <c r="BG57" i="1"/>
  <c r="AZ67" i="1"/>
  <c r="AU54" i="1"/>
  <c r="BE54" i="1" s="1"/>
  <c r="AU57" i="1"/>
  <c r="BG61" i="1"/>
  <c r="BD61" i="1"/>
  <c r="BE67" i="1"/>
  <c r="BG82" i="1"/>
  <c r="AU82" i="1"/>
  <c r="BD82" i="1"/>
  <c r="AU58" i="1"/>
  <c r="BG58" i="1"/>
  <c r="AZ64" i="1"/>
  <c r="BA73" i="1"/>
  <c r="BD73" i="1"/>
  <c r="AU73" i="1"/>
  <c r="BD49" i="1"/>
  <c r="BG62" i="1"/>
  <c r="BE62" i="1" s="1"/>
  <c r="BA64" i="1"/>
  <c r="BG66" i="1"/>
  <c r="AZ70" i="1"/>
  <c r="BE71" i="1"/>
  <c r="BA81" i="1"/>
  <c r="AU81" i="1"/>
  <c r="BG86" i="1"/>
  <c r="AU86" i="1"/>
  <c r="BD86" i="1"/>
  <c r="BG68" i="1"/>
  <c r="BG74" i="1"/>
  <c r="AU74" i="1"/>
  <c r="BD74" i="1"/>
  <c r="BG78" i="1"/>
  <c r="AU78" i="1"/>
  <c r="BD78" i="1"/>
  <c r="BH89" i="1"/>
  <c r="BD65" i="1"/>
  <c r="AU68" i="1"/>
  <c r="AZ72" i="1"/>
  <c r="BD81" i="1"/>
  <c r="AZ88" i="1"/>
  <c r="BE72" i="1"/>
  <c r="AZ84" i="1"/>
  <c r="BG90" i="1"/>
  <c r="AU90" i="1"/>
  <c r="BD90" i="1"/>
  <c r="AZ80" i="1"/>
  <c r="BE84" i="1"/>
  <c r="AZ76" i="1"/>
  <c r="BA89" i="1"/>
  <c r="AU89" i="1"/>
  <c r="AU69" i="1"/>
  <c r="BE69" i="1" s="1"/>
  <c r="BA85" i="1"/>
  <c r="AU85" i="1"/>
  <c r="AZ91" i="1"/>
  <c r="BA72" i="1"/>
  <c r="BA76" i="1"/>
  <c r="BA80" i="1"/>
  <c r="BA84" i="1"/>
  <c r="BA88" i="1"/>
  <c r="BA92" i="1"/>
  <c r="BD92" i="1"/>
  <c r="AX95" i="1"/>
  <c r="BE66" i="1" l="1"/>
  <c r="BE63" i="1"/>
  <c r="BE70" i="1"/>
  <c r="BE37" i="1"/>
  <c r="BE87" i="1"/>
  <c r="AU10" i="1"/>
  <c r="AV10" i="1" s="1"/>
  <c r="BE19" i="1"/>
  <c r="BE30" i="1"/>
  <c r="BE29" i="1"/>
  <c r="BE79" i="1"/>
  <c r="BE44" i="1"/>
  <c r="BE51" i="1"/>
  <c r="BE28" i="1"/>
  <c r="BE16" i="1"/>
  <c r="BE33" i="1"/>
  <c r="AZ10" i="1"/>
  <c r="BA10" i="1" s="1"/>
  <c r="BE68" i="1"/>
  <c r="BE41" i="1"/>
  <c r="BE36" i="1"/>
  <c r="BE40" i="1"/>
  <c r="BE55" i="1"/>
  <c r="BE59" i="1"/>
  <c r="BE45" i="1"/>
  <c r="BE77" i="1"/>
  <c r="AZ42" i="1"/>
  <c r="AZ49" i="1"/>
  <c r="BE52" i="1"/>
  <c r="BH14" i="1"/>
  <c r="AZ26" i="1"/>
  <c r="AZ77" i="1"/>
  <c r="AZ31" i="1"/>
  <c r="AZ14" i="1"/>
  <c r="AU13" i="1"/>
  <c r="AZ69" i="1"/>
  <c r="AZ89" i="1"/>
  <c r="BE89" i="1"/>
  <c r="BE78" i="1"/>
  <c r="BE86" i="1"/>
  <c r="AZ81" i="1"/>
  <c r="BE42" i="1"/>
  <c r="AZ23" i="1"/>
  <c r="AZ15" i="1"/>
  <c r="AZ52" i="1"/>
  <c r="BE48" i="1"/>
  <c r="BE47" i="1"/>
  <c r="BE35" i="1"/>
  <c r="AZ25" i="1"/>
  <c r="BE18" i="1"/>
  <c r="BE26" i="1"/>
  <c r="AZ85" i="1"/>
  <c r="BE90" i="1"/>
  <c r="AZ78" i="1"/>
  <c r="AZ86" i="1"/>
  <c r="BE82" i="1"/>
  <c r="AZ56" i="1"/>
  <c r="AZ46" i="1"/>
  <c r="AZ27" i="1"/>
  <c r="AZ22" i="1"/>
  <c r="AZ53" i="1"/>
  <c r="BA13" i="1"/>
  <c r="BE92" i="1"/>
  <c r="AZ90" i="1"/>
  <c r="AZ58" i="1"/>
  <c r="AZ82" i="1"/>
  <c r="BE61" i="1"/>
  <c r="AZ57" i="1"/>
  <c r="AZ47" i="1"/>
  <c r="AZ34" i="1"/>
  <c r="AZ17" i="1"/>
  <c r="BE65" i="1"/>
  <c r="AZ48" i="1"/>
  <c r="BE43" i="1"/>
  <c r="BE74" i="1"/>
  <c r="AZ73" i="1"/>
  <c r="BE46" i="1"/>
  <c r="AZ38" i="1"/>
  <c r="BE56" i="1"/>
  <c r="AZ30" i="1"/>
  <c r="BE60" i="1"/>
  <c r="AZ43" i="1"/>
  <c r="BE27" i="1"/>
  <c r="BE39" i="1"/>
  <c r="BE22" i="1"/>
  <c r="BE25" i="1"/>
  <c r="BE85" i="1"/>
  <c r="BE50" i="1"/>
  <c r="BE58" i="1"/>
  <c r="AZ19" i="1"/>
  <c r="AZ39" i="1"/>
  <c r="AZ18" i="1"/>
  <c r="BH39" i="1"/>
  <c r="BE34" i="1"/>
  <c r="AZ68" i="1"/>
  <c r="AZ74" i="1"/>
  <c r="BE49" i="1"/>
  <c r="BE73" i="1"/>
  <c r="BE81" i="1"/>
  <c r="AZ54" i="1"/>
  <c r="BE57" i="1"/>
  <c r="BE38" i="1"/>
  <c r="AZ50" i="1"/>
  <c r="BE53" i="1"/>
  <c r="AZ60" i="1"/>
  <c r="AZ35" i="1"/>
  <c r="BE31" i="1"/>
  <c r="AZ21" i="1"/>
  <c r="BE14" i="1"/>
  <c r="BD13" i="1"/>
  <c r="BE17" i="1"/>
  <c r="AZ13" i="1" l="1"/>
  <c r="BE13" i="1"/>
  <c r="AX35" i="11" l="1"/>
  <c r="G58" i="11"/>
  <c r="V123" i="1"/>
  <c r="Q123" i="1"/>
  <c r="O123" i="1"/>
  <c r="F123" i="1"/>
  <c r="V122" i="1"/>
  <c r="Q122" i="1"/>
  <c r="O122" i="1"/>
  <c r="F122" i="1"/>
  <c r="V121" i="1"/>
  <c r="Q121" i="1"/>
  <c r="O121" i="1"/>
  <c r="F121" i="1"/>
  <c r="V120" i="1"/>
  <c r="Q120" i="1"/>
  <c r="O120" i="1"/>
  <c r="F120" i="1"/>
  <c r="V119" i="1"/>
  <c r="Q119" i="1"/>
  <c r="O119" i="1"/>
  <c r="F119" i="1"/>
  <c r="V118" i="1"/>
  <c r="Q118" i="1"/>
  <c r="O118" i="1"/>
  <c r="F118" i="1"/>
  <c r="V117" i="1"/>
  <c r="Q117" i="1"/>
  <c r="O117" i="1"/>
  <c r="F117" i="1"/>
  <c r="V116" i="1"/>
  <c r="Q116" i="1"/>
  <c r="O116" i="1"/>
  <c r="F116" i="1"/>
  <c r="V115" i="1"/>
  <c r="Q115" i="1"/>
  <c r="O115" i="1"/>
  <c r="F115" i="1"/>
  <c r="V114" i="1"/>
  <c r="Q114" i="1"/>
  <c r="O114" i="1"/>
  <c r="F114" i="1"/>
  <c r="V113" i="1"/>
  <c r="Q113" i="1"/>
  <c r="O113" i="1"/>
  <c r="F113" i="1"/>
  <c r="V112" i="1"/>
  <c r="Q112" i="1"/>
  <c r="O112" i="1"/>
  <c r="F112" i="1"/>
  <c r="V111" i="1"/>
  <c r="Q111" i="1"/>
  <c r="O111" i="1"/>
  <c r="F111" i="1"/>
  <c r="V110" i="1"/>
  <c r="Q110" i="1"/>
  <c r="O110" i="1"/>
  <c r="F110" i="1"/>
  <c r="V109" i="1"/>
  <c r="Q109" i="1"/>
  <c r="O109" i="1"/>
  <c r="F109" i="1"/>
  <c r="V108" i="1"/>
  <c r="Q108" i="1"/>
  <c r="O108" i="1"/>
  <c r="F108" i="1"/>
  <c r="V107" i="1"/>
  <c r="Q107" i="1"/>
  <c r="O107" i="1"/>
  <c r="F107" i="1"/>
  <c r="V106" i="1"/>
  <c r="Q106" i="1"/>
  <c r="O106" i="1"/>
  <c r="F106" i="1"/>
  <c r="V105" i="1"/>
  <c r="Q105" i="1"/>
  <c r="O105" i="1"/>
  <c r="F105" i="1"/>
  <c r="V104" i="1"/>
  <c r="Q104" i="1"/>
  <c r="O104" i="1"/>
  <c r="F104" i="1"/>
  <c r="V103" i="1"/>
  <c r="Q103" i="1"/>
  <c r="O103" i="1"/>
  <c r="F103" i="1"/>
  <c r="V102" i="1"/>
  <c r="Q102" i="1"/>
  <c r="O102" i="1"/>
  <c r="F102" i="1"/>
  <c r="V101" i="1"/>
  <c r="Q101" i="1"/>
  <c r="O101" i="1"/>
  <c r="F101" i="1"/>
  <c r="V100" i="1"/>
  <c r="Q100" i="1"/>
  <c r="O100" i="1"/>
  <c r="F100" i="1"/>
  <c r="V99" i="1"/>
  <c r="Q99" i="1"/>
  <c r="O99" i="1"/>
  <c r="F99" i="1"/>
  <c r="V98" i="1"/>
  <c r="Q98" i="1"/>
  <c r="O98" i="1"/>
  <c r="F98" i="1"/>
  <c r="V97" i="1"/>
  <c r="Q97" i="1"/>
  <c r="O97" i="1"/>
  <c r="F97" i="1"/>
  <c r="V96" i="1"/>
  <c r="Q96" i="1"/>
  <c r="Q95" i="1" s="1"/>
  <c r="O96" i="1"/>
  <c r="F96" i="1"/>
  <c r="N95" i="1"/>
  <c r="L95" i="1"/>
  <c r="J95" i="1"/>
  <c r="G95" i="1"/>
  <c r="AG94" i="1"/>
  <c r="AB94" i="1"/>
  <c r="Y94" i="1"/>
  <c r="X94" i="1"/>
  <c r="W94" i="1"/>
  <c r="V94" i="1"/>
  <c r="U94" i="1"/>
  <c r="T94" i="1"/>
  <c r="S94" i="1"/>
  <c r="N94" i="1"/>
  <c r="L94" i="1"/>
  <c r="J94" i="1"/>
  <c r="G94" i="1"/>
  <c r="F94" i="1"/>
  <c r="P92" i="1"/>
  <c r="O92" i="1"/>
  <c r="M92" i="1"/>
  <c r="R92" i="1" s="1"/>
  <c r="P91" i="1"/>
  <c r="O91" i="1"/>
  <c r="M91" i="1"/>
  <c r="R91" i="1" s="1"/>
  <c r="P90" i="1"/>
  <c r="O90" i="1"/>
  <c r="M90" i="1"/>
  <c r="R90" i="1" s="1"/>
  <c r="W89" i="1"/>
  <c r="P89" i="1"/>
  <c r="O89" i="1"/>
  <c r="M89" i="1"/>
  <c r="R89" i="1" s="1"/>
  <c r="P88" i="1"/>
  <c r="O88" i="1"/>
  <c r="M88" i="1"/>
  <c r="R88" i="1" s="1"/>
  <c r="P87" i="1"/>
  <c r="O87" i="1"/>
  <c r="M87" i="1"/>
  <c r="R87" i="1" s="1"/>
  <c r="P86" i="1"/>
  <c r="O86" i="1"/>
  <c r="M86" i="1"/>
  <c r="R86" i="1" s="1"/>
  <c r="P85" i="1"/>
  <c r="O85" i="1"/>
  <c r="M85" i="1"/>
  <c r="R85" i="1" s="1"/>
  <c r="P84" i="1"/>
  <c r="O84" i="1"/>
  <c r="M84" i="1"/>
  <c r="R84" i="1" s="1"/>
  <c r="P83" i="1"/>
  <c r="O83" i="1"/>
  <c r="M83" i="1"/>
  <c r="R83" i="1" s="1"/>
  <c r="P82" i="1"/>
  <c r="O82" i="1"/>
  <c r="M82" i="1"/>
  <c r="R82" i="1" s="1"/>
  <c r="P81" i="1"/>
  <c r="O81" i="1"/>
  <c r="M81" i="1"/>
  <c r="R81" i="1" s="1"/>
  <c r="P80" i="1"/>
  <c r="O80" i="1"/>
  <c r="M80" i="1"/>
  <c r="R80" i="1" s="1"/>
  <c r="P79" i="1"/>
  <c r="O79" i="1"/>
  <c r="M79" i="1"/>
  <c r="R79" i="1" s="1"/>
  <c r="P78" i="1"/>
  <c r="O78" i="1"/>
  <c r="M78" i="1"/>
  <c r="R78" i="1" s="1"/>
  <c r="P77" i="1"/>
  <c r="O77" i="1"/>
  <c r="M77" i="1"/>
  <c r="R77" i="1" s="1"/>
  <c r="P76" i="1"/>
  <c r="O76" i="1"/>
  <c r="M76" i="1"/>
  <c r="R76" i="1" s="1"/>
  <c r="P75" i="1"/>
  <c r="O75" i="1"/>
  <c r="M75" i="1"/>
  <c r="R75" i="1" s="1"/>
  <c r="P74" i="1"/>
  <c r="O74" i="1"/>
  <c r="M74" i="1"/>
  <c r="R74" i="1" s="1"/>
  <c r="P73" i="1"/>
  <c r="O73" i="1"/>
  <c r="M73" i="1"/>
  <c r="R73" i="1" s="1"/>
  <c r="P72" i="1"/>
  <c r="O72" i="1"/>
  <c r="M72" i="1"/>
  <c r="R72" i="1" s="1"/>
  <c r="P71" i="1"/>
  <c r="O71" i="1"/>
  <c r="M71" i="1"/>
  <c r="R71" i="1" s="1"/>
  <c r="P70" i="1"/>
  <c r="O70" i="1"/>
  <c r="M70" i="1"/>
  <c r="R70" i="1" s="1"/>
  <c r="P69" i="1"/>
  <c r="O69" i="1"/>
  <c r="M69" i="1"/>
  <c r="R69" i="1" s="1"/>
  <c r="P68" i="1"/>
  <c r="O68" i="1"/>
  <c r="M68" i="1"/>
  <c r="R68" i="1" s="1"/>
  <c r="P67" i="1"/>
  <c r="O67" i="1"/>
  <c r="M67" i="1"/>
  <c r="R67" i="1" s="1"/>
  <c r="P66" i="1"/>
  <c r="O66" i="1"/>
  <c r="M66" i="1"/>
  <c r="R66" i="1" s="1"/>
  <c r="P65" i="1"/>
  <c r="O65" i="1"/>
  <c r="M65" i="1"/>
  <c r="R65" i="1" s="1"/>
  <c r="P64" i="1"/>
  <c r="O64" i="1"/>
  <c r="M64" i="1"/>
  <c r="R64" i="1" s="1"/>
  <c r="P63" i="1"/>
  <c r="O63" i="1"/>
  <c r="M63" i="1"/>
  <c r="R63" i="1" s="1"/>
  <c r="P62" i="1"/>
  <c r="O62" i="1"/>
  <c r="M62" i="1"/>
  <c r="R62" i="1" s="1"/>
  <c r="P61" i="1"/>
  <c r="O61" i="1"/>
  <c r="M61" i="1"/>
  <c r="R61" i="1" s="1"/>
  <c r="P60" i="1"/>
  <c r="O60" i="1"/>
  <c r="M60" i="1"/>
  <c r="R60" i="1" s="1"/>
  <c r="P59" i="1"/>
  <c r="O59" i="1"/>
  <c r="M59" i="1"/>
  <c r="R59" i="1" s="1"/>
  <c r="P58" i="1"/>
  <c r="O58" i="1"/>
  <c r="M58" i="1"/>
  <c r="R58" i="1" s="1"/>
  <c r="P57" i="1"/>
  <c r="O57" i="1"/>
  <c r="M57" i="1"/>
  <c r="R57" i="1" s="1"/>
  <c r="P56" i="1"/>
  <c r="O56" i="1"/>
  <c r="M56" i="1"/>
  <c r="R56" i="1" s="1"/>
  <c r="P55" i="1"/>
  <c r="O55" i="1"/>
  <c r="M55" i="1"/>
  <c r="R55" i="1" s="1"/>
  <c r="P54" i="1"/>
  <c r="O54" i="1"/>
  <c r="M54" i="1"/>
  <c r="R54" i="1" s="1"/>
  <c r="P53" i="1"/>
  <c r="O53" i="1"/>
  <c r="M53" i="1"/>
  <c r="R53" i="1" s="1"/>
  <c r="P52" i="1"/>
  <c r="O52" i="1"/>
  <c r="M52" i="1"/>
  <c r="R52" i="1" s="1"/>
  <c r="P51" i="1"/>
  <c r="O51" i="1"/>
  <c r="M51" i="1"/>
  <c r="R51" i="1" s="1"/>
  <c r="P50" i="1"/>
  <c r="O50" i="1"/>
  <c r="M50" i="1"/>
  <c r="R50" i="1" s="1"/>
  <c r="P49" i="1"/>
  <c r="O49" i="1"/>
  <c r="M49" i="1"/>
  <c r="R49" i="1" s="1"/>
  <c r="P48" i="1"/>
  <c r="O48" i="1"/>
  <c r="M48" i="1"/>
  <c r="R48" i="1" s="1"/>
  <c r="P47" i="1"/>
  <c r="O47" i="1"/>
  <c r="M47" i="1"/>
  <c r="R47" i="1" s="1"/>
  <c r="P46" i="1"/>
  <c r="O46" i="1"/>
  <c r="M46" i="1"/>
  <c r="R46" i="1" s="1"/>
  <c r="P45" i="1"/>
  <c r="O45" i="1"/>
  <c r="M45" i="1"/>
  <c r="R45" i="1" s="1"/>
  <c r="P44" i="1"/>
  <c r="O44" i="1"/>
  <c r="M44" i="1"/>
  <c r="R44" i="1" s="1"/>
  <c r="P43" i="1"/>
  <c r="O43" i="1"/>
  <c r="M43" i="1"/>
  <c r="R43" i="1" s="1"/>
  <c r="P42" i="1"/>
  <c r="O42" i="1"/>
  <c r="M42" i="1"/>
  <c r="R42" i="1" s="1"/>
  <c r="P41" i="1"/>
  <c r="O41" i="1"/>
  <c r="M41" i="1"/>
  <c r="R41" i="1" s="1"/>
  <c r="P40" i="1"/>
  <c r="O40" i="1"/>
  <c r="M40" i="1"/>
  <c r="R40" i="1" s="1"/>
  <c r="W39" i="1"/>
  <c r="P39" i="1"/>
  <c r="O39" i="1"/>
  <c r="M39" i="1"/>
  <c r="R39" i="1" s="1"/>
  <c r="P38" i="1"/>
  <c r="O38" i="1"/>
  <c r="M38" i="1"/>
  <c r="R38" i="1" s="1"/>
  <c r="P37" i="1"/>
  <c r="O37" i="1"/>
  <c r="M37" i="1"/>
  <c r="R37" i="1" s="1"/>
  <c r="W36" i="1"/>
  <c r="P36" i="1"/>
  <c r="O36" i="1"/>
  <c r="M36" i="1"/>
  <c r="R36" i="1" s="1"/>
  <c r="P35" i="1"/>
  <c r="O35" i="1"/>
  <c r="M35" i="1"/>
  <c r="R35" i="1" s="1"/>
  <c r="P34" i="1"/>
  <c r="O34" i="1"/>
  <c r="M34" i="1"/>
  <c r="R34" i="1" s="1"/>
  <c r="P33" i="1"/>
  <c r="O33" i="1"/>
  <c r="M33" i="1"/>
  <c r="P32" i="1"/>
  <c r="O32" i="1"/>
  <c r="M32" i="1"/>
  <c r="R32" i="1" s="1"/>
  <c r="P31" i="1"/>
  <c r="O31" i="1"/>
  <c r="M31" i="1"/>
  <c r="R31" i="1" s="1"/>
  <c r="W30" i="1"/>
  <c r="P30" i="1"/>
  <c r="O30" i="1"/>
  <c r="M30" i="1"/>
  <c r="R30" i="1" s="1"/>
  <c r="W29" i="1"/>
  <c r="P29" i="1"/>
  <c r="O29" i="1"/>
  <c r="M29" i="1"/>
  <c r="P28" i="1"/>
  <c r="O28" i="1"/>
  <c r="M28" i="1"/>
  <c r="R28" i="1" s="1"/>
  <c r="P27" i="1"/>
  <c r="O27" i="1"/>
  <c r="M27" i="1"/>
  <c r="R27" i="1" s="1"/>
  <c r="P26" i="1"/>
  <c r="O26" i="1"/>
  <c r="M26" i="1"/>
  <c r="R26" i="1" s="1"/>
  <c r="P25" i="1"/>
  <c r="O25" i="1"/>
  <c r="M25" i="1"/>
  <c r="P24" i="1"/>
  <c r="O24" i="1"/>
  <c r="M24" i="1"/>
  <c r="R24" i="1" s="1"/>
  <c r="P23" i="1"/>
  <c r="O23" i="1"/>
  <c r="M23" i="1"/>
  <c r="R23" i="1" s="1"/>
  <c r="W22" i="1"/>
  <c r="P22" i="1"/>
  <c r="O22" i="1"/>
  <c r="M22" i="1"/>
  <c r="R22" i="1" s="1"/>
  <c r="P21" i="1"/>
  <c r="O21" i="1"/>
  <c r="M21" i="1"/>
  <c r="P20" i="1"/>
  <c r="O20" i="1"/>
  <c r="M20" i="1"/>
  <c r="R20" i="1" s="1"/>
  <c r="P19" i="1"/>
  <c r="O19" i="1"/>
  <c r="M19" i="1"/>
  <c r="R19" i="1" s="1"/>
  <c r="P18" i="1"/>
  <c r="O18" i="1"/>
  <c r="M18" i="1"/>
  <c r="R18" i="1" s="1"/>
  <c r="P17" i="1"/>
  <c r="O17" i="1"/>
  <c r="M17" i="1"/>
  <c r="R17" i="1" s="1"/>
  <c r="P16" i="1"/>
  <c r="O16" i="1"/>
  <c r="M16" i="1"/>
  <c r="R16" i="1" s="1"/>
  <c r="P15" i="1"/>
  <c r="O15" i="1"/>
  <c r="M15" i="1"/>
  <c r="R15" i="1" s="1"/>
  <c r="W14" i="1"/>
  <c r="P14" i="1"/>
  <c r="O14" i="1"/>
  <c r="M14" i="1"/>
  <c r="R14" i="1" s="1"/>
  <c r="N13" i="1"/>
  <c r="U58" i="11" s="1"/>
  <c r="I13" i="1"/>
  <c r="H13" i="1"/>
  <c r="G13" i="1"/>
  <c r="AI12" i="1"/>
  <c r="AH12" i="1"/>
  <c r="AF12" i="1"/>
  <c r="AF94" i="1" s="1"/>
  <c r="R12" i="1"/>
  <c r="Q12" i="1"/>
  <c r="Q94" i="1" s="1"/>
  <c r="O12" i="1"/>
  <c r="O94" i="1" s="1"/>
  <c r="G9" i="1"/>
  <c r="G8" i="1"/>
  <c r="G7" i="1"/>
  <c r="G6" i="1"/>
  <c r="G5" i="1"/>
  <c r="G4" i="1"/>
  <c r="L3" i="1"/>
  <c r="M3" i="1" s="1"/>
  <c r="G3" i="1"/>
  <c r="G2" i="1"/>
  <c r="Q1" i="1"/>
  <c r="L1" i="1"/>
  <c r="Q9" i="1" l="1"/>
  <c r="R9" i="1" s="1"/>
  <c r="L4" i="1"/>
  <c r="M4" i="1" s="1"/>
  <c r="L6" i="1"/>
  <c r="M6" i="1" s="1"/>
  <c r="Q3" i="1"/>
  <c r="R3" i="1" s="1"/>
  <c r="O95" i="1"/>
  <c r="L2" i="1"/>
  <c r="M2" i="1" s="1"/>
  <c r="Q6" i="1"/>
  <c r="R6" i="1" s="1"/>
  <c r="Q4" i="1"/>
  <c r="R4" i="1" s="1"/>
  <c r="Q8" i="1"/>
  <c r="R8" i="1" s="1"/>
  <c r="Q5" i="1"/>
  <c r="R5" i="1" s="1"/>
  <c r="L5" i="1"/>
  <c r="M5" i="1" s="1"/>
  <c r="Q7" i="1"/>
  <c r="R7" i="1" s="1"/>
  <c r="P13" i="1"/>
  <c r="L9" i="1"/>
  <c r="M9" i="1" s="1"/>
  <c r="Q2" i="1"/>
  <c r="L8" i="1"/>
  <c r="M8" i="1" s="1"/>
  <c r="L7" i="1"/>
  <c r="M7" i="1" s="1"/>
  <c r="O13" i="1"/>
  <c r="R33" i="1"/>
  <c r="R21" i="1"/>
  <c r="M13" i="1"/>
  <c r="R25" i="1"/>
  <c r="R29" i="1"/>
  <c r="Q10" i="1" l="1"/>
  <c r="R2" i="1"/>
  <c r="L10" i="1"/>
  <c r="M10" i="1" s="1"/>
  <c r="R13" i="1"/>
  <c r="W58" i="11" l="1"/>
  <c r="W59" i="1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0" i="1"/>
  <c r="U39" i="1"/>
  <c r="U38" i="1"/>
  <c r="U37" i="1"/>
  <c r="U36" i="1"/>
  <c r="U35" i="1"/>
  <c r="U32" i="1"/>
  <c r="U31" i="1"/>
  <c r="U30" i="1"/>
  <c r="U29" i="1"/>
  <c r="U28" i="1"/>
  <c r="U27" i="1"/>
  <c r="U26" i="1"/>
  <c r="U25" i="1"/>
  <c r="U24" i="1"/>
  <c r="U22" i="1"/>
  <c r="U21" i="1"/>
  <c r="U20" i="1"/>
  <c r="U19" i="1"/>
  <c r="U18" i="1"/>
  <c r="U17" i="1"/>
  <c r="U16" i="1"/>
  <c r="U15" i="1"/>
  <c r="U14" i="1"/>
  <c r="X16" i="1" l="1"/>
  <c r="L16" i="1"/>
  <c r="Q16" i="1" s="1"/>
  <c r="X18" i="1"/>
  <c r="L18" i="1"/>
  <c r="Q18" i="1" s="1"/>
  <c r="X27" i="1"/>
  <c r="L27" i="1"/>
  <c r="Q27" i="1" s="1"/>
  <c r="X29" i="1"/>
  <c r="Y29" i="1" s="1"/>
  <c r="L29" i="1"/>
  <c r="Q29" i="1" s="1"/>
  <c r="L52" i="1"/>
  <c r="Q52" i="1" s="1"/>
  <c r="X52" i="1"/>
  <c r="X54" i="1"/>
  <c r="L54" i="1"/>
  <c r="Q54" i="1" s="1"/>
  <c r="L56" i="1"/>
  <c r="Q56" i="1" s="1"/>
  <c r="X56" i="1"/>
  <c r="X58" i="1"/>
  <c r="L58" i="1"/>
  <c r="Q58" i="1" s="1"/>
  <c r="L60" i="1"/>
  <c r="Q60" i="1" s="1"/>
  <c r="X60" i="1"/>
  <c r="X62" i="1"/>
  <c r="L62" i="1"/>
  <c r="Q62" i="1" s="1"/>
  <c r="L64" i="1"/>
  <c r="Q64" i="1" s="1"/>
  <c r="X64" i="1"/>
  <c r="L66" i="1"/>
  <c r="Q66" i="1" s="1"/>
  <c r="X66" i="1"/>
  <c r="L68" i="1"/>
  <c r="Q68" i="1" s="1"/>
  <c r="X68" i="1"/>
  <c r="X79" i="1"/>
  <c r="L79" i="1"/>
  <c r="Q79" i="1" s="1"/>
  <c r="X81" i="1"/>
  <c r="L81" i="1"/>
  <c r="Q81" i="1" s="1"/>
  <c r="X83" i="1"/>
  <c r="L83" i="1"/>
  <c r="Q83" i="1" s="1"/>
  <c r="X85" i="1"/>
  <c r="L85" i="1"/>
  <c r="Q85" i="1" s="1"/>
  <c r="X87" i="1"/>
  <c r="L87" i="1"/>
  <c r="Q87" i="1" s="1"/>
  <c r="X89" i="1"/>
  <c r="Y89" i="1" s="1"/>
  <c r="L89" i="1"/>
  <c r="Q89" i="1" s="1"/>
  <c r="X20" i="1"/>
  <c r="L20" i="1"/>
  <c r="Q20" i="1" s="1"/>
  <c r="X22" i="1"/>
  <c r="Y22" i="1" s="1"/>
  <c r="L22" i="1"/>
  <c r="Q22" i="1" s="1"/>
  <c r="L38" i="1"/>
  <c r="Q38" i="1" s="1"/>
  <c r="X38" i="1"/>
  <c r="L45" i="1"/>
  <c r="Q45" i="1" s="1"/>
  <c r="X45" i="1"/>
  <c r="X47" i="1"/>
  <c r="L47" i="1"/>
  <c r="Q47" i="1" s="1"/>
  <c r="X91" i="1"/>
  <c r="L91" i="1"/>
  <c r="Q91" i="1" s="1"/>
  <c r="X24" i="1"/>
  <c r="L24" i="1"/>
  <c r="Q24" i="1" s="1"/>
  <c r="X70" i="1"/>
  <c r="L70" i="1"/>
  <c r="Q70" i="1" s="1"/>
  <c r="L26" i="1"/>
  <c r="Q26" i="1" s="1"/>
  <c r="X26" i="1"/>
  <c r="X31" i="1"/>
  <c r="L31" i="1"/>
  <c r="Q31" i="1" s="1"/>
  <c r="U33" i="1"/>
  <c r="X35" i="1"/>
  <c r="L35" i="1"/>
  <c r="Q35" i="1" s="1"/>
  <c r="X40" i="1"/>
  <c r="L40" i="1"/>
  <c r="Q40" i="1" s="1"/>
  <c r="L42" i="1"/>
  <c r="Q42" i="1" s="1"/>
  <c r="X42" i="1"/>
  <c r="X49" i="1"/>
  <c r="L49" i="1"/>
  <c r="Q49" i="1" s="1"/>
  <c r="L72" i="1"/>
  <c r="Q72" i="1" s="1"/>
  <c r="X72" i="1"/>
  <c r="X74" i="1"/>
  <c r="L74" i="1"/>
  <c r="Q74" i="1" s="1"/>
  <c r="L76" i="1"/>
  <c r="Q76" i="1" s="1"/>
  <c r="X76" i="1"/>
  <c r="X78" i="1"/>
  <c r="L78" i="1"/>
  <c r="Q78" i="1" s="1"/>
  <c r="X15" i="1"/>
  <c r="L15" i="1"/>
  <c r="Q15" i="1" s="1"/>
  <c r="X17" i="1"/>
  <c r="L17" i="1"/>
  <c r="Q17" i="1" s="1"/>
  <c r="X28" i="1"/>
  <c r="L28" i="1"/>
  <c r="Q28" i="1" s="1"/>
  <c r="L44" i="1"/>
  <c r="Q44" i="1" s="1"/>
  <c r="X44" i="1"/>
  <c r="X51" i="1"/>
  <c r="L51" i="1"/>
  <c r="Q51" i="1" s="1"/>
  <c r="L53" i="1"/>
  <c r="Q53" i="1" s="1"/>
  <c r="X53" i="1"/>
  <c r="X55" i="1"/>
  <c r="L55" i="1"/>
  <c r="Q55" i="1" s="1"/>
  <c r="X57" i="1"/>
  <c r="L57" i="1"/>
  <c r="Q57" i="1" s="1"/>
  <c r="X59" i="1"/>
  <c r="L59" i="1"/>
  <c r="Q59" i="1" s="1"/>
  <c r="L61" i="1"/>
  <c r="Q61" i="1" s="1"/>
  <c r="X61" i="1"/>
  <c r="X63" i="1"/>
  <c r="L63" i="1"/>
  <c r="X65" i="1"/>
  <c r="L65" i="1"/>
  <c r="Q65" i="1" s="1"/>
  <c r="X67" i="1"/>
  <c r="L67" i="1"/>
  <c r="Q67" i="1" s="1"/>
  <c r="L80" i="1"/>
  <c r="Q80" i="1" s="1"/>
  <c r="X80" i="1"/>
  <c r="X82" i="1"/>
  <c r="L82" i="1"/>
  <c r="Q82" i="1" s="1"/>
  <c r="L84" i="1"/>
  <c r="Q84" i="1" s="1"/>
  <c r="X84" i="1"/>
  <c r="L86" i="1"/>
  <c r="Q86" i="1" s="1"/>
  <c r="X86" i="1"/>
  <c r="V86" i="1" s="1"/>
  <c r="L88" i="1"/>
  <c r="Q88" i="1" s="1"/>
  <c r="X88" i="1"/>
  <c r="X19" i="1"/>
  <c r="L19" i="1"/>
  <c r="Q19" i="1" s="1"/>
  <c r="X21" i="1"/>
  <c r="L21" i="1"/>
  <c r="Q21" i="1" s="1"/>
  <c r="X37" i="1"/>
  <c r="L37" i="1"/>
  <c r="Q37" i="1" s="1"/>
  <c r="X39" i="1"/>
  <c r="Y39" i="1" s="1"/>
  <c r="L39" i="1"/>
  <c r="Q39" i="1" s="1"/>
  <c r="L46" i="1"/>
  <c r="Q46" i="1" s="1"/>
  <c r="X46" i="1"/>
  <c r="X69" i="1"/>
  <c r="L69" i="1"/>
  <c r="Q69" i="1" s="1"/>
  <c r="L90" i="1"/>
  <c r="Q90" i="1" s="1"/>
  <c r="X90" i="1"/>
  <c r="L92" i="1"/>
  <c r="Q92" i="1" s="1"/>
  <c r="X92" i="1"/>
  <c r="U23" i="1"/>
  <c r="X25" i="1"/>
  <c r="L25" i="1"/>
  <c r="Q25" i="1" s="1"/>
  <c r="L30" i="1"/>
  <c r="Q30" i="1" s="1"/>
  <c r="X30" i="1"/>
  <c r="Y30" i="1" s="1"/>
  <c r="L48" i="1"/>
  <c r="Q48" i="1" s="1"/>
  <c r="X48" i="1"/>
  <c r="X14" i="1"/>
  <c r="Y14" i="1" s="1"/>
  <c r="L14" i="1"/>
  <c r="L32" i="1"/>
  <c r="Q32" i="1" s="1"/>
  <c r="X32" i="1"/>
  <c r="U34" i="1"/>
  <c r="X36" i="1"/>
  <c r="Y36" i="1" s="1"/>
  <c r="L36" i="1"/>
  <c r="Q36" i="1" s="1"/>
  <c r="U41" i="1"/>
  <c r="X43" i="1"/>
  <c r="L43" i="1"/>
  <c r="Q43" i="1" s="1"/>
  <c r="X50" i="1"/>
  <c r="L50" i="1"/>
  <c r="Q50" i="1" s="1"/>
  <c r="X71" i="1"/>
  <c r="L71" i="1"/>
  <c r="Q71" i="1" s="1"/>
  <c r="X73" i="1"/>
  <c r="L73" i="1"/>
  <c r="Q73" i="1" s="1"/>
  <c r="X75" i="1"/>
  <c r="L75" i="1"/>
  <c r="Q75" i="1" s="1"/>
  <c r="X77" i="1"/>
  <c r="L77" i="1"/>
  <c r="Q77" i="1" s="1"/>
  <c r="V48" i="1" l="1"/>
  <c r="V64" i="1"/>
  <c r="V56" i="1"/>
  <c r="V65" i="1"/>
  <c r="V78" i="1"/>
  <c r="V38" i="1"/>
  <c r="V69" i="1"/>
  <c r="V57" i="1"/>
  <c r="V49" i="1"/>
  <c r="V72" i="1"/>
  <c r="V43" i="1"/>
  <c r="V47" i="1"/>
  <c r="V20" i="1"/>
  <c r="V83" i="1"/>
  <c r="V58" i="1"/>
  <c r="V27" i="1"/>
  <c r="V75" i="1"/>
  <c r="V77" i="1"/>
  <c r="V50" i="1"/>
  <c r="V25" i="1"/>
  <c r="V46" i="1"/>
  <c r="V76" i="1"/>
  <c r="V42" i="1"/>
  <c r="V31" i="1"/>
  <c r="V91" i="1"/>
  <c r="V85" i="1"/>
  <c r="V40" i="1"/>
  <c r="V70" i="1"/>
  <c r="V37" i="1"/>
  <c r="V67" i="1"/>
  <c r="V59" i="1"/>
  <c r="V15" i="1"/>
  <c r="V35" i="1"/>
  <c r="V73" i="1"/>
  <c r="V84" i="1"/>
  <c r="V44" i="1"/>
  <c r="V24" i="1"/>
  <c r="V74" i="1"/>
  <c r="V19" i="1"/>
  <c r="V82" i="1"/>
  <c r="V63" i="1"/>
  <c r="V55" i="1"/>
  <c r="V28" i="1"/>
  <c r="V17" i="1"/>
  <c r="V81" i="1"/>
  <c r="V51" i="1"/>
  <c r="V36" i="1"/>
  <c r="U13" i="1"/>
  <c r="V21" i="1"/>
  <c r="V87" i="1"/>
  <c r="V79" i="1"/>
  <c r="V62" i="1"/>
  <c r="V54" i="1"/>
  <c r="V18" i="1"/>
  <c r="V71" i="1"/>
  <c r="V92" i="1"/>
  <c r="V16" i="1"/>
  <c r="V89" i="1"/>
  <c r="V66" i="1"/>
  <c r="V32" i="1"/>
  <c r="V90" i="1"/>
  <c r="V88" i="1"/>
  <c r="V80" i="1"/>
  <c r="V61" i="1"/>
  <c r="V53" i="1"/>
  <c r="V45" i="1"/>
  <c r="V22" i="1"/>
  <c r="V26" i="1"/>
  <c r="V14" i="1"/>
  <c r="V29" i="1"/>
  <c r="V68" i="1"/>
  <c r="V52" i="1"/>
  <c r="V30" i="1"/>
  <c r="V60" i="1"/>
  <c r="V39" i="1"/>
  <c r="Q14" i="1"/>
  <c r="X41" i="1"/>
  <c r="L41" i="1"/>
  <c r="X23" i="1"/>
  <c r="L23" i="1"/>
  <c r="Q23" i="1" s="1"/>
  <c r="X33" i="1"/>
  <c r="L33" i="1"/>
  <c r="X34" i="1"/>
  <c r="L34" i="1"/>
  <c r="Q34" i="1" s="1"/>
  <c r="Q63" i="1"/>
  <c r="F13" i="1"/>
  <c r="AW35" i="11"/>
  <c r="AV35" i="11"/>
  <c r="V23" i="1" l="1"/>
  <c r="V34" i="1"/>
  <c r="V33" i="1"/>
  <c r="V41" i="1"/>
  <c r="L13" i="1"/>
  <c r="Q41" i="1"/>
  <c r="Q33" i="1"/>
  <c r="V13" i="1" l="1"/>
  <c r="Q13" i="1"/>
  <c r="AL35" i="11"/>
  <c r="AU35" i="11" l="1"/>
  <c r="AT35" i="11"/>
  <c r="AS35" i="11"/>
  <c r="AR35" i="11"/>
  <c r="AQ35" i="11"/>
  <c r="AP35" i="11"/>
  <c r="AO35" i="11"/>
  <c r="Q81" i="10" l="1"/>
  <c r="O81" i="10"/>
  <c r="N81" i="10"/>
  <c r="Q80" i="10"/>
  <c r="O80" i="10"/>
  <c r="N80" i="10"/>
  <c r="Q79" i="10"/>
  <c r="O79" i="10"/>
  <c r="N79" i="10"/>
  <c r="H79" i="10"/>
  <c r="Q78" i="10"/>
  <c r="O78" i="10"/>
  <c r="N78" i="10"/>
  <c r="Q77" i="10"/>
  <c r="O77" i="10"/>
  <c r="N77" i="10"/>
  <c r="Q76" i="10"/>
  <c r="O76" i="10"/>
  <c r="N76" i="10"/>
  <c r="H76" i="10"/>
  <c r="Q75" i="10"/>
  <c r="O75" i="10"/>
  <c r="N75" i="10"/>
  <c r="H75" i="10"/>
  <c r="Q74" i="10"/>
  <c r="O74" i="10"/>
  <c r="N74" i="10"/>
  <c r="H74" i="10"/>
  <c r="Q73" i="10"/>
  <c r="O73" i="10"/>
  <c r="N73" i="10"/>
  <c r="H73" i="10"/>
  <c r="Q72" i="10"/>
  <c r="O72" i="10"/>
  <c r="N72" i="10"/>
  <c r="H72" i="10"/>
  <c r="Q71" i="10"/>
  <c r="O71" i="10"/>
  <c r="N71" i="10"/>
  <c r="H71" i="10"/>
  <c r="Q70" i="10"/>
  <c r="O70" i="10"/>
  <c r="N70" i="10"/>
  <c r="Q69" i="10"/>
  <c r="O69" i="10"/>
  <c r="N69" i="10"/>
  <c r="H69" i="10"/>
  <c r="Q68" i="10"/>
  <c r="O68" i="10"/>
  <c r="N68" i="10"/>
  <c r="H68" i="10"/>
  <c r="Q67" i="10"/>
  <c r="O67" i="10"/>
  <c r="N67" i="10"/>
  <c r="Q66" i="10"/>
  <c r="O66" i="10"/>
  <c r="N66" i="10"/>
  <c r="H66" i="10"/>
  <c r="Q65" i="10"/>
  <c r="O65" i="10"/>
  <c r="N65" i="10"/>
  <c r="Q64" i="10"/>
  <c r="O64" i="10"/>
  <c r="N64" i="10"/>
  <c r="H64" i="10"/>
  <c r="Q63" i="10"/>
  <c r="O63" i="10"/>
  <c r="N63" i="10"/>
  <c r="H63" i="10"/>
  <c r="O62" i="10"/>
  <c r="N62" i="10"/>
  <c r="H62" i="10"/>
  <c r="Q61" i="10"/>
  <c r="O61" i="10"/>
  <c r="N61" i="10"/>
  <c r="H61" i="10"/>
  <c r="Q60" i="10"/>
  <c r="O60" i="10"/>
  <c r="N60" i="10"/>
  <c r="H60" i="10"/>
  <c r="Q59" i="10"/>
  <c r="O59" i="10"/>
  <c r="N59" i="10"/>
  <c r="Q58" i="10"/>
  <c r="O58" i="10"/>
  <c r="N58" i="10"/>
  <c r="H58" i="10"/>
  <c r="Q57" i="10"/>
  <c r="O57" i="10"/>
  <c r="N57" i="10"/>
  <c r="H57" i="10"/>
  <c r="Q56" i="10"/>
  <c r="O56" i="10"/>
  <c r="N56" i="10"/>
  <c r="H56" i="10"/>
  <c r="Q55" i="10"/>
  <c r="O55" i="10"/>
  <c r="N55" i="10"/>
  <c r="H55" i="10"/>
  <c r="Q54" i="10"/>
  <c r="O54" i="10"/>
  <c r="N54" i="10"/>
  <c r="H54" i="10"/>
  <c r="Q53" i="10"/>
  <c r="O53" i="10"/>
  <c r="N53" i="10"/>
  <c r="H53" i="10"/>
  <c r="Q52" i="10"/>
  <c r="O52" i="10"/>
  <c r="N52" i="10"/>
  <c r="H52" i="10"/>
  <c r="Q51" i="10"/>
  <c r="O51" i="10"/>
  <c r="N51" i="10"/>
  <c r="I51" i="10"/>
  <c r="Q50" i="10"/>
  <c r="O50" i="10"/>
  <c r="N50" i="10"/>
  <c r="H50" i="10"/>
  <c r="Q49" i="10"/>
  <c r="O49" i="10"/>
  <c r="N49" i="10"/>
  <c r="H49" i="10"/>
  <c r="Q48" i="10"/>
  <c r="O48" i="10"/>
  <c r="N48" i="10"/>
  <c r="H48" i="10"/>
  <c r="Q47" i="10"/>
  <c r="O47" i="10"/>
  <c r="N47" i="10"/>
  <c r="H47" i="10"/>
  <c r="Q46" i="10"/>
  <c r="O46" i="10"/>
  <c r="N46" i="10"/>
  <c r="Q45" i="10"/>
  <c r="O45" i="10"/>
  <c r="N45" i="10"/>
  <c r="H45" i="10"/>
  <c r="Q44" i="10"/>
  <c r="O44" i="10"/>
  <c r="N44" i="10"/>
  <c r="H44" i="10"/>
  <c r="Q43" i="10"/>
  <c r="O43" i="10"/>
  <c r="N43" i="10"/>
  <c r="H43" i="10"/>
  <c r="Q42" i="10"/>
  <c r="O42" i="10"/>
  <c r="N42" i="10"/>
  <c r="H42" i="10"/>
  <c r="Q41" i="10"/>
  <c r="O41" i="10"/>
  <c r="N41" i="10"/>
  <c r="H41" i="10"/>
  <c r="Q40" i="10"/>
  <c r="O40" i="10"/>
  <c r="N40" i="10"/>
  <c r="H40" i="10"/>
  <c r="Q39" i="10"/>
  <c r="O39" i="10"/>
  <c r="N39" i="10"/>
  <c r="H39" i="10"/>
  <c r="Q38" i="10"/>
  <c r="O38" i="10"/>
  <c r="N38" i="10"/>
  <c r="H38" i="10"/>
  <c r="Q37" i="10"/>
  <c r="O37" i="10"/>
  <c r="N37" i="10"/>
  <c r="H37" i="10"/>
  <c r="Q36" i="10"/>
  <c r="O36" i="10"/>
  <c r="N36" i="10"/>
  <c r="H36" i="10"/>
  <c r="Q35" i="10"/>
  <c r="O35" i="10"/>
  <c r="N35" i="10"/>
  <c r="H35" i="10"/>
  <c r="Q34" i="10"/>
  <c r="O34" i="10"/>
  <c r="N34" i="10"/>
  <c r="H34" i="10"/>
  <c r="Q33" i="10"/>
  <c r="O33" i="10"/>
  <c r="N33" i="10"/>
  <c r="H33" i="10"/>
  <c r="Q32" i="10"/>
  <c r="O32" i="10"/>
  <c r="N32" i="10"/>
  <c r="H32" i="10"/>
  <c r="Q31" i="10"/>
  <c r="O31" i="10"/>
  <c r="N31" i="10"/>
  <c r="H31" i="10"/>
  <c r="Q30" i="10"/>
  <c r="O30" i="10"/>
  <c r="N30" i="10"/>
  <c r="H30" i="10"/>
  <c r="Q29" i="10"/>
  <c r="O29" i="10"/>
  <c r="N29" i="10"/>
  <c r="H29" i="10"/>
  <c r="Q28" i="10"/>
  <c r="O28" i="10"/>
  <c r="N28" i="10"/>
  <c r="Q27" i="10"/>
  <c r="O27" i="10"/>
  <c r="N27" i="10"/>
  <c r="Q26" i="10"/>
  <c r="O26" i="10"/>
  <c r="N26" i="10"/>
  <c r="Q25" i="10"/>
  <c r="O25" i="10"/>
  <c r="N25" i="10"/>
  <c r="Q24" i="10"/>
  <c r="O24" i="10"/>
  <c r="N24" i="10"/>
  <c r="Q23" i="10"/>
  <c r="O23" i="10"/>
  <c r="N23" i="10"/>
  <c r="Q22" i="10"/>
  <c r="O22" i="10"/>
  <c r="N22" i="10"/>
  <c r="H22" i="10"/>
  <c r="Q21" i="10"/>
  <c r="O21" i="10"/>
  <c r="N21" i="10"/>
  <c r="H21" i="10"/>
  <c r="Q20" i="10"/>
  <c r="O20" i="10"/>
  <c r="N20" i="10"/>
  <c r="H20" i="10"/>
  <c r="Q19" i="10"/>
  <c r="O19" i="10"/>
  <c r="N19" i="10"/>
  <c r="H19" i="10"/>
  <c r="Q18" i="10"/>
  <c r="O18" i="10"/>
  <c r="N18" i="10"/>
  <c r="Q17" i="10"/>
  <c r="O17" i="10"/>
  <c r="N17" i="10"/>
  <c r="Q16" i="10"/>
  <c r="O16" i="10"/>
  <c r="N16" i="10"/>
  <c r="Q15" i="10"/>
  <c r="O15" i="10"/>
  <c r="N15" i="10"/>
  <c r="H15" i="10"/>
  <c r="Q14" i="10"/>
  <c r="O14" i="10"/>
  <c r="N14" i="10"/>
  <c r="H14" i="10"/>
  <c r="Q13" i="10"/>
  <c r="O13" i="10"/>
  <c r="N13" i="10"/>
  <c r="H13" i="10"/>
  <c r="Q12" i="10"/>
  <c r="O12" i="10"/>
  <c r="N12" i="10"/>
  <c r="H12" i="10"/>
  <c r="Q11" i="10"/>
  <c r="O11" i="10"/>
  <c r="N11" i="10"/>
  <c r="Q10" i="10"/>
  <c r="O10" i="10"/>
  <c r="N10" i="10"/>
  <c r="H10" i="10"/>
  <c r="Q9" i="10"/>
  <c r="O9" i="10"/>
  <c r="N9" i="10"/>
  <c r="H9" i="10"/>
  <c r="Q8" i="10"/>
  <c r="O8" i="10"/>
  <c r="N8" i="10"/>
  <c r="H8" i="10"/>
  <c r="Q7" i="10"/>
  <c r="O7" i="10"/>
  <c r="N7" i="10"/>
  <c r="H7" i="10"/>
  <c r="Q6" i="10"/>
  <c r="O6" i="10"/>
  <c r="N6" i="10"/>
  <c r="H6" i="10"/>
  <c r="Q5" i="10"/>
  <c r="O5" i="10"/>
  <c r="N5" i="10"/>
  <c r="Q4" i="10"/>
  <c r="O4" i="10"/>
  <c r="N4" i="10"/>
  <c r="H4" i="10"/>
  <c r="Q3" i="10"/>
  <c r="O3" i="10"/>
  <c r="N3" i="10"/>
  <c r="H3" i="10"/>
  <c r="Q1" i="10"/>
  <c r="P1" i="10"/>
  <c r="E30" i="3"/>
  <c r="E29" i="3"/>
  <c r="E28" i="3"/>
  <c r="E27" i="3"/>
  <c r="E26" i="3"/>
  <c r="E25" i="3"/>
  <c r="E24" i="3"/>
  <c r="E23" i="3"/>
  <c r="E22" i="3"/>
  <c r="E21" i="3"/>
  <c r="E20" i="3"/>
  <c r="E19" i="3"/>
  <c r="E18" i="3"/>
  <c r="E17" i="3"/>
  <c r="E16" i="3"/>
  <c r="E15" i="3"/>
  <c r="E13" i="3"/>
  <c r="E12" i="3"/>
  <c r="E11" i="3"/>
  <c r="E10" i="3"/>
  <c r="E9" i="3"/>
  <c r="E8" i="3"/>
  <c r="N171" i="5"/>
  <c r="O171" i="5" s="1"/>
  <c r="P171" i="5" s="1"/>
  <c r="N163" i="5"/>
  <c r="O163" i="5" s="1"/>
  <c r="P163" i="5" s="1"/>
  <c r="N162" i="5"/>
  <c r="O162" i="5" s="1"/>
  <c r="N161" i="5"/>
  <c r="O161" i="5" s="1"/>
  <c r="P161" i="5" s="1"/>
  <c r="N160" i="5"/>
  <c r="O160" i="5" s="1"/>
  <c r="P160" i="5" s="1"/>
  <c r="N159" i="5"/>
  <c r="O159" i="5" s="1"/>
  <c r="P159" i="5" s="1"/>
  <c r="N158" i="5"/>
  <c r="O158" i="5" s="1"/>
  <c r="P158" i="5" s="1"/>
  <c r="N157" i="5"/>
  <c r="O157" i="5" s="1"/>
  <c r="P157" i="5" s="1"/>
  <c r="N156" i="5"/>
  <c r="O156" i="5" s="1"/>
  <c r="P156" i="5" s="1"/>
  <c r="N155" i="5"/>
  <c r="O155" i="5" s="1"/>
  <c r="P155" i="5" s="1"/>
  <c r="N154" i="5"/>
  <c r="O154" i="5" s="1"/>
  <c r="P154" i="5" s="1"/>
  <c r="N153" i="5"/>
  <c r="O153" i="5" s="1"/>
  <c r="P153" i="5" s="1"/>
  <c r="N150" i="5"/>
  <c r="O150" i="5" s="1"/>
  <c r="P150" i="5" s="1"/>
  <c r="N148" i="5"/>
  <c r="O148" i="5" s="1"/>
  <c r="P148" i="5" s="1"/>
  <c r="N147" i="5"/>
  <c r="O147" i="5" s="1"/>
  <c r="P147" i="5" s="1"/>
  <c r="N145" i="5"/>
  <c r="O145" i="5" s="1"/>
  <c r="P145" i="5" s="1"/>
  <c r="N140" i="5"/>
  <c r="O140" i="5" s="1"/>
  <c r="P140" i="5" s="1"/>
  <c r="N135" i="5"/>
  <c r="O135" i="5" s="1"/>
  <c r="P135" i="5" s="1"/>
  <c r="N134" i="5"/>
  <c r="O134" i="5" s="1"/>
  <c r="P134" i="5" s="1"/>
  <c r="N132" i="5"/>
  <c r="O132" i="5" s="1"/>
  <c r="P132" i="5" s="1"/>
  <c r="N127" i="5"/>
  <c r="O127" i="5" s="1"/>
  <c r="P127" i="5" s="1"/>
  <c r="N125" i="5"/>
  <c r="O125" i="5" s="1"/>
  <c r="P125" i="5" s="1"/>
  <c r="N116" i="5"/>
  <c r="O116" i="5" s="1"/>
  <c r="P116" i="5" s="1"/>
  <c r="N115" i="5"/>
  <c r="O115" i="5" s="1"/>
  <c r="P115" i="5" s="1"/>
  <c r="N114" i="5"/>
  <c r="O114" i="5" s="1"/>
  <c r="P114" i="5" s="1"/>
  <c r="N113" i="5"/>
  <c r="O113" i="5" s="1"/>
  <c r="P113" i="5" s="1"/>
  <c r="N112" i="5"/>
  <c r="O112" i="5" s="1"/>
  <c r="P112" i="5" s="1"/>
  <c r="N111" i="5"/>
  <c r="O111" i="5" s="1"/>
  <c r="P111" i="5" s="1"/>
  <c r="N110" i="5"/>
  <c r="O110" i="5" s="1"/>
  <c r="P110" i="5" s="1"/>
  <c r="N109" i="5"/>
  <c r="O109" i="5" s="1"/>
  <c r="P109" i="5" s="1"/>
  <c r="N108" i="5"/>
  <c r="O108" i="5" s="1"/>
  <c r="N107" i="5"/>
  <c r="O107" i="5" s="1"/>
  <c r="P107" i="5" s="1"/>
  <c r="N106" i="5"/>
  <c r="O106" i="5" s="1"/>
  <c r="P106" i="5" s="1"/>
  <c r="N105" i="5"/>
  <c r="O105" i="5" s="1"/>
  <c r="P105" i="5" s="1"/>
  <c r="N104" i="5"/>
  <c r="O104" i="5" s="1"/>
  <c r="P104" i="5" s="1"/>
  <c r="N103" i="5"/>
  <c r="O103" i="5" s="1"/>
  <c r="P103" i="5" s="1"/>
  <c r="N102" i="5"/>
  <c r="O102" i="5" s="1"/>
  <c r="P102" i="5" s="1"/>
  <c r="N101" i="5"/>
  <c r="O101" i="5" s="1"/>
  <c r="P101" i="5" s="1"/>
  <c r="N100" i="5"/>
  <c r="O100" i="5" s="1"/>
  <c r="P100" i="5" s="1"/>
  <c r="N99" i="5"/>
  <c r="O99" i="5" s="1"/>
  <c r="P99" i="5" s="1"/>
  <c r="N98" i="5"/>
  <c r="O98" i="5" s="1"/>
  <c r="N97" i="5"/>
  <c r="O97" i="5" s="1"/>
  <c r="P97" i="5" s="1"/>
  <c r="N96" i="5"/>
  <c r="O96" i="5" s="1"/>
  <c r="N95" i="5"/>
  <c r="O95" i="5" s="1"/>
  <c r="N93" i="5"/>
  <c r="O93" i="5" s="1"/>
  <c r="P93" i="5" s="1"/>
  <c r="N92" i="5"/>
  <c r="O92" i="5" s="1"/>
  <c r="P92" i="5" s="1"/>
  <c r="N91" i="5"/>
  <c r="O91" i="5" s="1"/>
  <c r="P91" i="5" s="1"/>
  <c r="N90" i="5"/>
  <c r="O90" i="5" s="1"/>
  <c r="P90" i="5" s="1"/>
  <c r="N89" i="5"/>
  <c r="O89" i="5" s="1"/>
  <c r="P89" i="5" s="1"/>
  <c r="N88" i="5"/>
  <c r="O88" i="5" s="1"/>
  <c r="P88" i="5" s="1"/>
  <c r="N87" i="5"/>
  <c r="O87" i="5" s="1"/>
  <c r="P87" i="5" s="1"/>
  <c r="N86" i="5"/>
  <c r="O86" i="5" s="1"/>
  <c r="P86" i="5" s="1"/>
  <c r="N85" i="5"/>
  <c r="O85" i="5" s="1"/>
  <c r="P85" i="5" s="1"/>
  <c r="N84" i="5"/>
  <c r="O84" i="5" s="1"/>
  <c r="P84" i="5" s="1"/>
  <c r="N83" i="5"/>
  <c r="O83" i="5" s="1"/>
  <c r="P83" i="5" s="1"/>
  <c r="N82" i="5"/>
  <c r="O82" i="5" s="1"/>
  <c r="P82" i="5" s="1"/>
  <c r="N81" i="5"/>
  <c r="O81" i="5" s="1"/>
  <c r="P81" i="5" s="1"/>
  <c r="N80" i="5"/>
  <c r="O80" i="5" s="1"/>
  <c r="P80" i="5" s="1"/>
  <c r="N79" i="5"/>
  <c r="O79" i="5" s="1"/>
  <c r="P79" i="5" s="1"/>
  <c r="N78" i="5"/>
  <c r="O78" i="5" s="1"/>
  <c r="P78" i="5" s="1"/>
  <c r="N77" i="5"/>
  <c r="O77" i="5" s="1"/>
  <c r="P77" i="5" s="1"/>
  <c r="N76" i="5"/>
  <c r="O76" i="5" s="1"/>
  <c r="P76" i="5" s="1"/>
  <c r="N75" i="5"/>
  <c r="O75" i="5" s="1"/>
  <c r="P75" i="5" s="1"/>
  <c r="N74" i="5"/>
  <c r="O74" i="5" s="1"/>
  <c r="P74" i="5" s="1"/>
  <c r="N73" i="5"/>
  <c r="O73" i="5" s="1"/>
  <c r="P73" i="5" s="1"/>
  <c r="N72" i="5"/>
  <c r="O72" i="5" s="1"/>
  <c r="P72" i="5" s="1"/>
  <c r="N70" i="5"/>
  <c r="O70" i="5" s="1"/>
  <c r="P70" i="5" s="1"/>
  <c r="N69" i="5"/>
  <c r="O69" i="5" s="1"/>
  <c r="P69" i="5" s="1"/>
  <c r="N68" i="5"/>
  <c r="O68" i="5" s="1"/>
  <c r="P68" i="5" s="1"/>
  <c r="N67" i="5"/>
  <c r="O67" i="5" s="1"/>
  <c r="P67" i="5" s="1"/>
  <c r="N66" i="5"/>
  <c r="O66" i="5" s="1"/>
  <c r="P66" i="5" s="1"/>
  <c r="N65" i="5"/>
  <c r="O65" i="5" s="1"/>
  <c r="P65" i="5" s="1"/>
  <c r="N64" i="5"/>
  <c r="O64" i="5" s="1"/>
  <c r="N63" i="5"/>
  <c r="O63" i="5" s="1"/>
  <c r="P63" i="5" s="1"/>
  <c r="N62" i="5"/>
  <c r="O62" i="5" s="1"/>
  <c r="P62" i="5" s="1"/>
  <c r="N61" i="5"/>
  <c r="O61" i="5" s="1"/>
  <c r="N60" i="5"/>
  <c r="O60" i="5" s="1"/>
  <c r="P60" i="5" s="1"/>
  <c r="N59" i="5"/>
  <c r="O59" i="5" s="1"/>
  <c r="P59" i="5" s="1"/>
  <c r="N58" i="5"/>
  <c r="O58" i="5" s="1"/>
  <c r="P58" i="5" s="1"/>
  <c r="N57" i="5"/>
  <c r="O57" i="5" s="1"/>
  <c r="P57" i="5" s="1"/>
  <c r="N56" i="5"/>
  <c r="O56" i="5" s="1"/>
  <c r="P56" i="5" s="1"/>
  <c r="N55" i="5"/>
  <c r="O55" i="5" s="1"/>
  <c r="P55" i="5" s="1"/>
  <c r="N53" i="5"/>
  <c r="O53" i="5" s="1"/>
  <c r="P53" i="5" s="1"/>
  <c r="N52" i="5"/>
  <c r="O52" i="5" s="1"/>
  <c r="P52" i="5" s="1"/>
  <c r="N51" i="5"/>
  <c r="O51" i="5" s="1"/>
  <c r="P51" i="5" s="1"/>
  <c r="N50" i="5"/>
  <c r="O50" i="5" s="1"/>
  <c r="P50" i="5" s="1"/>
  <c r="N49" i="5"/>
  <c r="O49" i="5" s="1"/>
  <c r="N48" i="5"/>
  <c r="O48" i="5" s="1"/>
  <c r="N47" i="5"/>
  <c r="O47" i="5" s="1"/>
  <c r="P47" i="5" s="1"/>
  <c r="N46" i="5"/>
  <c r="O46" i="5" s="1"/>
  <c r="P46" i="5" s="1"/>
  <c r="N45" i="5"/>
  <c r="O45" i="5" s="1"/>
  <c r="P45" i="5" s="1"/>
  <c r="N44" i="5"/>
  <c r="O44" i="5" s="1"/>
  <c r="N43" i="5"/>
  <c r="O43" i="5" s="1"/>
  <c r="P43" i="5" s="1"/>
  <c r="P40" i="5"/>
  <c r="H40" i="5"/>
  <c r="G40" i="5"/>
  <c r="F7" i="5" s="1"/>
  <c r="D15" i="5" s="1"/>
  <c r="C40" i="5"/>
  <c r="P39" i="5"/>
  <c r="H39" i="5"/>
  <c r="G39" i="5"/>
  <c r="N38" i="5" s="1"/>
  <c r="C39" i="5"/>
  <c r="P38" i="5"/>
  <c r="H38" i="5"/>
  <c r="G38" i="5"/>
  <c r="N39" i="5" s="1"/>
  <c r="C38" i="5"/>
  <c r="Q37" i="5"/>
  <c r="P37" i="5"/>
  <c r="H37" i="5"/>
  <c r="G37" i="5"/>
  <c r="N37" i="5" s="1"/>
  <c r="D37" i="5"/>
  <c r="C37" i="5"/>
  <c r="P36" i="5"/>
  <c r="H36" i="5"/>
  <c r="G36" i="5"/>
  <c r="N20" i="5" s="1"/>
  <c r="C36" i="5"/>
  <c r="P35" i="5"/>
  <c r="H35" i="5"/>
  <c r="G35" i="5"/>
  <c r="N36" i="5" s="1"/>
  <c r="C35" i="5"/>
  <c r="P34" i="5"/>
  <c r="H34" i="5"/>
  <c r="G34" i="5"/>
  <c r="N19" i="5" s="1"/>
  <c r="C34" i="5"/>
  <c r="Q33" i="5"/>
  <c r="P33" i="5"/>
  <c r="H33" i="5"/>
  <c r="G33" i="5"/>
  <c r="F4" i="5" s="1"/>
  <c r="N168" i="5" s="1"/>
  <c r="O168" i="5" s="1"/>
  <c r="P168" i="5" s="1"/>
  <c r="D33" i="5"/>
  <c r="C33" i="5"/>
  <c r="P32" i="5"/>
  <c r="H32" i="5"/>
  <c r="G32" i="5"/>
  <c r="N24" i="5" s="1"/>
  <c r="C32" i="5"/>
  <c r="P31" i="5"/>
  <c r="H31" i="5"/>
  <c r="G31" i="5"/>
  <c r="N23" i="5" s="1"/>
  <c r="C31" i="5"/>
  <c r="P30" i="5"/>
  <c r="H30" i="5"/>
  <c r="G30" i="5"/>
  <c r="N25" i="5" s="1"/>
  <c r="C30" i="5"/>
  <c r="P29" i="5"/>
  <c r="H29" i="5"/>
  <c r="G29" i="5"/>
  <c r="N22" i="5" s="1"/>
  <c r="C29" i="5"/>
  <c r="P28" i="5"/>
  <c r="H28" i="5"/>
  <c r="G28" i="5"/>
  <c r="N21" i="5" s="1"/>
  <c r="C28" i="5"/>
  <c r="Q27" i="5"/>
  <c r="P27" i="5"/>
  <c r="H27" i="5"/>
  <c r="G27" i="5"/>
  <c r="N26" i="5" s="1"/>
  <c r="C27" i="5"/>
  <c r="P26" i="5"/>
  <c r="H26" i="5"/>
  <c r="G26" i="5"/>
  <c r="N29" i="5" s="1"/>
  <c r="C26" i="5"/>
  <c r="P25" i="5"/>
  <c r="H25" i="5"/>
  <c r="G25" i="5"/>
  <c r="N31" i="5" s="1"/>
  <c r="C25" i="5"/>
  <c r="P24" i="5"/>
  <c r="H24" i="5"/>
  <c r="G24" i="5"/>
  <c r="F5" i="5" s="1"/>
  <c r="D24" i="5"/>
  <c r="C24" i="5"/>
  <c r="P23" i="5"/>
  <c r="H23" i="5"/>
  <c r="G23" i="5"/>
  <c r="N30" i="5" s="1"/>
  <c r="C23" i="5"/>
  <c r="P22" i="5"/>
  <c r="H22" i="5"/>
  <c r="G22" i="5"/>
  <c r="N32" i="5" s="1"/>
  <c r="C22" i="5"/>
  <c r="P21" i="5"/>
  <c r="H21" i="5"/>
  <c r="G21" i="5"/>
  <c r="N35" i="5" s="1"/>
  <c r="C21" i="5"/>
  <c r="P20" i="5"/>
  <c r="H20" i="5"/>
  <c r="G20" i="5"/>
  <c r="N18" i="5" s="1"/>
  <c r="C20" i="5"/>
  <c r="P19" i="5"/>
  <c r="H19" i="5"/>
  <c r="G19" i="5"/>
  <c r="N34" i="5" s="1"/>
  <c r="C19" i="5"/>
  <c r="P18" i="5"/>
  <c r="H18" i="5"/>
  <c r="G18" i="5"/>
  <c r="N13" i="5" s="1"/>
  <c r="C18" i="5"/>
  <c r="Q17" i="5"/>
  <c r="P17" i="5"/>
  <c r="H17" i="5"/>
  <c r="G17" i="5"/>
  <c r="F1" i="5" s="1"/>
  <c r="D17" i="5"/>
  <c r="C17" i="5"/>
  <c r="P16" i="5"/>
  <c r="H16" i="5"/>
  <c r="G16" i="5"/>
  <c r="N14" i="5" s="1"/>
  <c r="C16" i="5"/>
  <c r="P15" i="5"/>
  <c r="H15" i="5"/>
  <c r="G15" i="5"/>
  <c r="N15" i="5" s="1"/>
  <c r="C15" i="5"/>
  <c r="P14" i="5"/>
  <c r="H14" i="5"/>
  <c r="G14" i="5"/>
  <c r="N28" i="5" s="1"/>
  <c r="C14" i="5"/>
  <c r="P13" i="5"/>
  <c r="H13" i="5"/>
  <c r="G13" i="5"/>
  <c r="N16" i="5" s="1"/>
  <c r="C13" i="5"/>
  <c r="H12" i="5"/>
  <c r="G12" i="5"/>
  <c r="G10" i="5"/>
  <c r="G9" i="5"/>
  <c r="G8" i="5"/>
  <c r="G7" i="5"/>
  <c r="G6" i="5"/>
  <c r="G5" i="5"/>
  <c r="D5" i="5"/>
  <c r="G4" i="5"/>
  <c r="D4" i="5"/>
  <c r="G3" i="5"/>
  <c r="D3" i="5"/>
  <c r="B3" i="5"/>
  <c r="G2" i="5"/>
  <c r="D2" i="5"/>
  <c r="G1" i="5"/>
  <c r="D1" i="5"/>
  <c r="AF80" i="9"/>
  <c r="AF79" i="9"/>
  <c r="AF78" i="9"/>
  <c r="H78" i="9"/>
  <c r="AG78" i="9" s="1"/>
  <c r="AH78" i="9" s="1"/>
  <c r="AF77" i="9"/>
  <c r="AF76" i="9"/>
  <c r="AF75" i="9"/>
  <c r="H75" i="9"/>
  <c r="AF74" i="9"/>
  <c r="H74" i="9"/>
  <c r="AG74" i="9" s="1"/>
  <c r="AH74" i="9" s="1"/>
  <c r="AF73" i="9"/>
  <c r="H73" i="9"/>
  <c r="AG73" i="9" s="1"/>
  <c r="AH73" i="9" s="1"/>
  <c r="AF72" i="9"/>
  <c r="H72" i="9"/>
  <c r="AG72" i="9" s="1"/>
  <c r="AH72" i="9" s="1"/>
  <c r="AF71" i="9"/>
  <c r="H71" i="9"/>
  <c r="AG71" i="9" s="1"/>
  <c r="AH71" i="9" s="1"/>
  <c r="AF70" i="9"/>
  <c r="H70" i="9"/>
  <c r="AG70" i="9" s="1"/>
  <c r="AH70" i="9" s="1"/>
  <c r="AF69" i="9"/>
  <c r="AF68" i="9"/>
  <c r="H68" i="9"/>
  <c r="AF67" i="9"/>
  <c r="H67" i="9"/>
  <c r="AF66" i="9"/>
  <c r="AF65" i="9"/>
  <c r="H65" i="9"/>
  <c r="AG65" i="9" s="1"/>
  <c r="AH65" i="9" s="1"/>
  <c r="AF64" i="9"/>
  <c r="AF63" i="9"/>
  <c r="H63" i="9"/>
  <c r="AG63" i="9" s="1"/>
  <c r="AH63" i="9" s="1"/>
  <c r="AF62" i="9"/>
  <c r="H62" i="9"/>
  <c r="AG62" i="9" s="1"/>
  <c r="AH62" i="9" s="1"/>
  <c r="AF61" i="9"/>
  <c r="H61" i="9"/>
  <c r="AG61" i="9" s="1"/>
  <c r="AH61" i="9" s="1"/>
  <c r="AF60" i="9"/>
  <c r="H60" i="9"/>
  <c r="AG60" i="9" s="1"/>
  <c r="AH60" i="9" s="1"/>
  <c r="AF59" i="9"/>
  <c r="H59" i="9"/>
  <c r="AG59" i="9" s="1"/>
  <c r="AH59" i="9" s="1"/>
  <c r="AF58" i="9"/>
  <c r="AF57" i="9"/>
  <c r="H57" i="9"/>
  <c r="AG57" i="9" s="1"/>
  <c r="AH57" i="9" s="1"/>
  <c r="AF56" i="9"/>
  <c r="H56" i="9"/>
  <c r="AG56" i="9" s="1"/>
  <c r="AH56" i="9" s="1"/>
  <c r="AF55" i="9"/>
  <c r="H55" i="9"/>
  <c r="AG55" i="9" s="1"/>
  <c r="AH55" i="9" s="1"/>
  <c r="AF54" i="9"/>
  <c r="H54" i="9"/>
  <c r="AG54" i="9" s="1"/>
  <c r="AH54" i="9" s="1"/>
  <c r="AF53" i="9"/>
  <c r="H53" i="9"/>
  <c r="AG53" i="9" s="1"/>
  <c r="AH53" i="9" s="1"/>
  <c r="AF52" i="9"/>
  <c r="H52" i="9"/>
  <c r="AG52" i="9" s="1"/>
  <c r="AH52" i="9" s="1"/>
  <c r="AF51" i="9"/>
  <c r="H51" i="9"/>
  <c r="AG51" i="9" s="1"/>
  <c r="AH51" i="9" s="1"/>
  <c r="AF50" i="9"/>
  <c r="I50" i="9"/>
  <c r="AF49" i="9"/>
  <c r="H49" i="9"/>
  <c r="AG49" i="9" s="1"/>
  <c r="AH49" i="9" s="1"/>
  <c r="AF48" i="9"/>
  <c r="H48" i="9"/>
  <c r="AG48" i="9" s="1"/>
  <c r="AH48" i="9" s="1"/>
  <c r="AF47" i="9"/>
  <c r="H47" i="9"/>
  <c r="AG47" i="9" s="1"/>
  <c r="AH47" i="9" s="1"/>
  <c r="AF46" i="9"/>
  <c r="H46" i="9"/>
  <c r="AG46" i="9" s="1"/>
  <c r="AH46" i="9" s="1"/>
  <c r="AF45" i="9"/>
  <c r="AF44" i="9"/>
  <c r="H44" i="9"/>
  <c r="AF43" i="9"/>
  <c r="H43" i="9"/>
  <c r="AG43" i="9" s="1"/>
  <c r="AH43" i="9" s="1"/>
  <c r="AF42" i="9"/>
  <c r="AD42" i="9"/>
  <c r="H42" i="9"/>
  <c r="AG42" i="9" s="1"/>
  <c r="AH42" i="9" s="1"/>
  <c r="AF41" i="9"/>
  <c r="H41" i="9"/>
  <c r="AG41" i="9" s="1"/>
  <c r="AH41" i="9" s="1"/>
  <c r="AF40" i="9"/>
  <c r="H40" i="9"/>
  <c r="AG40" i="9" s="1"/>
  <c r="AH40" i="9" s="1"/>
  <c r="AF39" i="9"/>
  <c r="H39" i="9"/>
  <c r="AF38" i="9"/>
  <c r="H38" i="9"/>
  <c r="AG38" i="9" s="1"/>
  <c r="AH38" i="9" s="1"/>
  <c r="AF37" i="9"/>
  <c r="H37" i="9"/>
  <c r="AG37" i="9" s="1"/>
  <c r="AH37" i="9" s="1"/>
  <c r="AF36" i="9"/>
  <c r="H36" i="9"/>
  <c r="AG36" i="9" s="1"/>
  <c r="AH36" i="9" s="1"/>
  <c r="AF35" i="9"/>
  <c r="H35" i="9"/>
  <c r="AG35" i="9" s="1"/>
  <c r="AH35" i="9" s="1"/>
  <c r="AF34" i="9"/>
  <c r="H34" i="9"/>
  <c r="AG34" i="9" s="1"/>
  <c r="AH34" i="9" s="1"/>
  <c r="AF33" i="9"/>
  <c r="H33" i="9"/>
  <c r="AG33" i="9" s="1"/>
  <c r="AH33" i="9" s="1"/>
  <c r="AF32" i="9"/>
  <c r="H32" i="9"/>
  <c r="AG32" i="9" s="1"/>
  <c r="AH32" i="9" s="1"/>
  <c r="AF31" i="9"/>
  <c r="H31" i="9"/>
  <c r="AG31" i="9" s="1"/>
  <c r="AH31" i="9" s="1"/>
  <c r="AF30" i="9"/>
  <c r="H30" i="9"/>
  <c r="AF29" i="9"/>
  <c r="H29" i="9"/>
  <c r="AG29" i="9" s="1"/>
  <c r="AH29" i="9" s="1"/>
  <c r="AF28" i="9"/>
  <c r="H28" i="9"/>
  <c r="AG28" i="9" s="1"/>
  <c r="AH28" i="9" s="1"/>
  <c r="AF27" i="9"/>
  <c r="AD27" i="9"/>
  <c r="AF26" i="9"/>
  <c r="AF25" i="9"/>
  <c r="AF24" i="9"/>
  <c r="AD24" i="9"/>
  <c r="AF23" i="9"/>
  <c r="AF22" i="9"/>
  <c r="AF21" i="9"/>
  <c r="H21" i="9"/>
  <c r="AG21" i="9" s="1"/>
  <c r="AH21" i="9" s="1"/>
  <c r="AF20" i="9"/>
  <c r="H20" i="9"/>
  <c r="AG20" i="9" s="1"/>
  <c r="AH20" i="9" s="1"/>
  <c r="AF19" i="9"/>
  <c r="H19" i="9"/>
  <c r="AG19" i="9" s="1"/>
  <c r="AH19" i="9" s="1"/>
  <c r="AF18" i="9"/>
  <c r="H18" i="9"/>
  <c r="AG18" i="9" s="1"/>
  <c r="AH18" i="9" s="1"/>
  <c r="AF17" i="9"/>
  <c r="AF16" i="9"/>
  <c r="AF15" i="9"/>
  <c r="AF14" i="9"/>
  <c r="H14" i="9"/>
  <c r="AG14" i="9" s="1"/>
  <c r="AH14" i="9" s="1"/>
  <c r="AF13" i="9"/>
  <c r="H13" i="9"/>
  <c r="AG13" i="9" s="1"/>
  <c r="AH13" i="9" s="1"/>
  <c r="AF12" i="9"/>
  <c r="H12" i="9"/>
  <c r="AG12" i="9" s="1"/>
  <c r="AH12" i="9" s="1"/>
  <c r="AF11" i="9"/>
  <c r="H11" i="9"/>
  <c r="AG11" i="9" s="1"/>
  <c r="AH11" i="9" s="1"/>
  <c r="AF10" i="9"/>
  <c r="AF9" i="9"/>
  <c r="H9" i="9"/>
  <c r="AG9" i="9" s="1"/>
  <c r="AH9" i="9" s="1"/>
  <c r="AF8" i="9"/>
  <c r="H8" i="9"/>
  <c r="AF7" i="9"/>
  <c r="H7" i="9"/>
  <c r="AG7" i="9" s="1"/>
  <c r="AH7" i="9" s="1"/>
  <c r="AF6" i="9"/>
  <c r="H6" i="9"/>
  <c r="AG6" i="9" s="1"/>
  <c r="AH6" i="9" s="1"/>
  <c r="AF5" i="9"/>
  <c r="H5" i="9"/>
  <c r="AG5" i="9" s="1"/>
  <c r="AH5" i="9" s="1"/>
  <c r="AF4" i="9"/>
  <c r="AF3" i="9"/>
  <c r="H3" i="9"/>
  <c r="AG3" i="9" s="1"/>
  <c r="AH3" i="9" s="1"/>
  <c r="AF2" i="9"/>
  <c r="H2" i="9"/>
  <c r="AG2" i="9" s="1"/>
  <c r="AH2" i="9" s="1"/>
  <c r="AE35" i="11"/>
  <c r="AD35" i="11"/>
  <c r="AB35" i="11"/>
  <c r="AA35" i="11"/>
  <c r="Y35" i="11"/>
  <c r="B3" i="11"/>
  <c r="B1" i="11"/>
  <c r="B2" i="11" l="1"/>
  <c r="B2" i="14"/>
  <c r="AG67" i="9"/>
  <c r="AH67" i="9" s="1"/>
  <c r="AG68" i="9"/>
  <c r="AH68" i="9" s="1"/>
  <c r="O36" i="9"/>
  <c r="O42" i="9"/>
  <c r="F3" i="5"/>
  <c r="D20" i="5" s="1"/>
  <c r="J20" i="5" s="1"/>
  <c r="CO103" i="1" s="1"/>
  <c r="Q42" i="9"/>
  <c r="R42" i="9" s="1"/>
  <c r="T42" i="9" s="1"/>
  <c r="O48" i="9"/>
  <c r="O71" i="9"/>
  <c r="N27" i="5"/>
  <c r="M27" i="5" s="1"/>
  <c r="O27" i="5" s="1"/>
  <c r="J33" i="5"/>
  <c r="CO116" i="1" s="1"/>
  <c r="O32" i="9"/>
  <c r="Q32" i="9"/>
  <c r="R32" i="9" s="1"/>
  <c r="T32" i="9" s="1"/>
  <c r="U32" i="9" s="1"/>
  <c r="Q34" i="9"/>
  <c r="R34" i="9" s="1"/>
  <c r="T34" i="9" s="1"/>
  <c r="Q3" i="9"/>
  <c r="R3" i="9" s="1"/>
  <c r="O18" i="9"/>
  <c r="O20" i="9"/>
  <c r="O31" i="9"/>
  <c r="O59" i="9"/>
  <c r="Q71" i="9"/>
  <c r="R71" i="9" s="1"/>
  <c r="T71" i="9" s="1"/>
  <c r="J24" i="5"/>
  <c r="CO107" i="1" s="1"/>
  <c r="Q18" i="9"/>
  <c r="R18" i="9" s="1"/>
  <c r="T18" i="9" s="1"/>
  <c r="U18" i="9" s="1"/>
  <c r="Q57" i="9"/>
  <c r="R57" i="9" s="1"/>
  <c r="T57" i="9" s="1"/>
  <c r="U57" i="9" s="1"/>
  <c r="Q75" i="9"/>
  <c r="R75" i="9" s="1"/>
  <c r="T75" i="9" s="1"/>
  <c r="O2" i="9"/>
  <c r="F8" i="5"/>
  <c r="D27" i="5" s="1"/>
  <c r="J27" i="5" s="1"/>
  <c r="CO110" i="1" s="1"/>
  <c r="Q8" i="9"/>
  <c r="R8" i="9" s="1"/>
  <c r="T8" i="9" s="1"/>
  <c r="Q52" i="9"/>
  <c r="R52" i="9" s="1"/>
  <c r="T52" i="9" s="1"/>
  <c r="O60" i="9"/>
  <c r="N33" i="5"/>
  <c r="M33" i="5" s="1"/>
  <c r="O33" i="5" s="1"/>
  <c r="F2" i="5"/>
  <c r="D29" i="5" s="1"/>
  <c r="J29" i="5" s="1"/>
  <c r="CO112" i="1" s="1"/>
  <c r="J15" i="5"/>
  <c r="CO98" i="1" s="1"/>
  <c r="Q44" i="9"/>
  <c r="R44" i="9" s="1"/>
  <c r="T44" i="9" s="1"/>
  <c r="O8" i="9"/>
  <c r="O75" i="9"/>
  <c r="Q31" i="9"/>
  <c r="R31" i="9" s="1"/>
  <c r="H26" i="9"/>
  <c r="AG26" i="9" s="1"/>
  <c r="AH26" i="9" s="1"/>
  <c r="H27" i="9"/>
  <c r="AG27" i="9" s="1"/>
  <c r="AH27" i="9" s="1"/>
  <c r="H25" i="9"/>
  <c r="AG25" i="9" s="1"/>
  <c r="AH25" i="9" s="1"/>
  <c r="D14" i="5"/>
  <c r="J14" i="5" s="1"/>
  <c r="CO97" i="1" s="1"/>
  <c r="H76" i="9"/>
  <c r="AG76" i="9" s="1"/>
  <c r="AH76" i="9" s="1"/>
  <c r="H80" i="9"/>
  <c r="AG80" i="9" s="1"/>
  <c r="AH80" i="9" s="1"/>
  <c r="O3" i="9"/>
  <c r="Q38" i="9"/>
  <c r="R38" i="9" s="1"/>
  <c r="T38" i="9" s="1"/>
  <c r="Q40" i="9"/>
  <c r="R40" i="9" s="1"/>
  <c r="T40" i="9" s="1"/>
  <c r="V40" i="9" s="1"/>
  <c r="V52" i="44" s="1"/>
  <c r="X52" i="44" s="1"/>
  <c r="Q43" i="9"/>
  <c r="R43" i="9" s="1"/>
  <c r="T43" i="9" s="1"/>
  <c r="O57" i="9"/>
  <c r="Q60" i="9"/>
  <c r="R60" i="9" s="1"/>
  <c r="Q62" i="9"/>
  <c r="R62" i="9" s="1"/>
  <c r="J17" i="5"/>
  <c r="CO100" i="1" s="1"/>
  <c r="J37" i="5"/>
  <c r="CO120" i="1" s="1"/>
  <c r="O5" i="9"/>
  <c r="O12" i="9"/>
  <c r="H16" i="9"/>
  <c r="AG16" i="9" s="1"/>
  <c r="AH16" i="9" s="1"/>
  <c r="O19" i="9"/>
  <c r="H23" i="9"/>
  <c r="AG23" i="9" s="1"/>
  <c r="AH23" i="9" s="1"/>
  <c r="O49" i="9"/>
  <c r="O56" i="9"/>
  <c r="H4" i="9"/>
  <c r="AG4" i="9" s="1"/>
  <c r="AH4" i="9" s="1"/>
  <c r="Q5" i="9"/>
  <c r="R5" i="9" s="1"/>
  <c r="O7" i="9"/>
  <c r="AG8" i="9"/>
  <c r="AH8" i="9" s="1"/>
  <c r="Q12" i="9"/>
  <c r="R12" i="9" s="1"/>
  <c r="T12" i="9" s="1"/>
  <c r="O46" i="9"/>
  <c r="O51" i="9"/>
  <c r="Q54" i="9"/>
  <c r="R54" i="9" s="1"/>
  <c r="T54" i="9" s="1"/>
  <c r="O67" i="9"/>
  <c r="O74" i="9"/>
  <c r="AG75" i="9"/>
  <c r="AH75" i="9" s="1"/>
  <c r="N40" i="5"/>
  <c r="Q7" i="9"/>
  <c r="R7" i="9" s="1"/>
  <c r="T7" i="9" s="1"/>
  <c r="Q46" i="9"/>
  <c r="R46" i="9" s="1"/>
  <c r="Q51" i="9"/>
  <c r="R51" i="9" s="1"/>
  <c r="T51" i="9" s="1"/>
  <c r="Q56" i="9"/>
  <c r="R56" i="9" s="1"/>
  <c r="T56" i="9" s="1"/>
  <c r="Q67" i="9"/>
  <c r="R67" i="9" s="1"/>
  <c r="T67" i="9" s="1"/>
  <c r="H69" i="9"/>
  <c r="AG69" i="9" s="1"/>
  <c r="AH69" i="9" s="1"/>
  <c r="Q74" i="9"/>
  <c r="R74" i="9" s="1"/>
  <c r="T74" i="9" s="1"/>
  <c r="N17" i="5"/>
  <c r="M17" i="5" s="1"/>
  <c r="M37" i="5"/>
  <c r="O37" i="5" s="1"/>
  <c r="H15" i="9"/>
  <c r="AG15" i="9" s="1"/>
  <c r="AH15" i="9" s="1"/>
  <c r="H22" i="9"/>
  <c r="AG22" i="9" s="1"/>
  <c r="AH22" i="9" s="1"/>
  <c r="H24" i="9"/>
  <c r="AG24" i="9" s="1"/>
  <c r="AH24" i="9" s="1"/>
  <c r="H45" i="9"/>
  <c r="AG45" i="9" s="1"/>
  <c r="AH45" i="9" s="1"/>
  <c r="Q11" i="9"/>
  <c r="R11" i="9" s="1"/>
  <c r="T11" i="9" s="1"/>
  <c r="U11" i="9" s="1"/>
  <c r="H17" i="9"/>
  <c r="AG17" i="9" s="1"/>
  <c r="AH17" i="9" s="1"/>
  <c r="Q20" i="9"/>
  <c r="R20" i="9" s="1"/>
  <c r="T20" i="9" s="1"/>
  <c r="Q29" i="9"/>
  <c r="R29" i="9" s="1"/>
  <c r="T29" i="9" s="1"/>
  <c r="Q36" i="9"/>
  <c r="R36" i="9" s="1"/>
  <c r="T36" i="9" s="1"/>
  <c r="V36" i="9" s="1"/>
  <c r="V48" i="44" s="1"/>
  <c r="Y48" i="44" s="1"/>
  <c r="O40" i="9"/>
  <c r="O62" i="9"/>
  <c r="N122" i="5"/>
  <c r="O122" i="5" s="1"/>
  <c r="P122" i="5" s="1"/>
  <c r="O30" i="9"/>
  <c r="AG30" i="9"/>
  <c r="AH30" i="9" s="1"/>
  <c r="O6" i="9"/>
  <c r="O11" i="9"/>
  <c r="Q39" i="9"/>
  <c r="R39" i="9" s="1"/>
  <c r="T39" i="9" s="1"/>
  <c r="AG39" i="9"/>
  <c r="AH39" i="9" s="1"/>
  <c r="Q14" i="9"/>
  <c r="R14" i="9" s="1"/>
  <c r="T14" i="9" s="1"/>
  <c r="O44" i="9"/>
  <c r="AG44" i="9"/>
  <c r="AH44" i="9" s="1"/>
  <c r="O9" i="9"/>
  <c r="O13" i="9"/>
  <c r="Q9" i="9"/>
  <c r="R9" i="9" s="1"/>
  <c r="Q13" i="9"/>
  <c r="R13" i="9" s="1"/>
  <c r="T13" i="9" s="1"/>
  <c r="O21" i="9"/>
  <c r="Q28" i="9"/>
  <c r="R28" i="9" s="1"/>
  <c r="T28" i="9" s="1"/>
  <c r="U28" i="9" s="1"/>
  <c r="Q33" i="9"/>
  <c r="R33" i="9" s="1"/>
  <c r="T33" i="9" s="1"/>
  <c r="Q37" i="9"/>
  <c r="R37" i="9" s="1"/>
  <c r="O41" i="9"/>
  <c r="Q47" i="9"/>
  <c r="R47" i="9" s="1"/>
  <c r="T47" i="9" s="1"/>
  <c r="O52" i="9"/>
  <c r="Q53" i="9"/>
  <c r="R53" i="9" s="1"/>
  <c r="T53" i="9" s="1"/>
  <c r="V53" i="9" s="1"/>
  <c r="V65" i="44" s="1"/>
  <c r="O63" i="9"/>
  <c r="Q68" i="9"/>
  <c r="R68" i="9" s="1"/>
  <c r="T68" i="9" s="1"/>
  <c r="Q72" i="9"/>
  <c r="R72" i="9" s="1"/>
  <c r="T72" i="9" s="1"/>
  <c r="H79" i="9"/>
  <c r="AG79" i="9" s="1"/>
  <c r="AH79" i="9" s="1"/>
  <c r="Q19" i="5"/>
  <c r="M19" i="5" s="1"/>
  <c r="O19" i="5" s="1"/>
  <c r="O28" i="9"/>
  <c r="O33" i="9"/>
  <c r="O37" i="9"/>
  <c r="Q21" i="9"/>
  <c r="R21" i="9" s="1"/>
  <c r="T21" i="9" s="1"/>
  <c r="Q41" i="9"/>
  <c r="R41" i="9" s="1"/>
  <c r="T41" i="9" s="1"/>
  <c r="H50" i="9"/>
  <c r="AG50" i="9" s="1"/>
  <c r="AH50" i="9" s="1"/>
  <c r="Q63" i="9"/>
  <c r="R63" i="9" s="1"/>
  <c r="T63" i="9" s="1"/>
  <c r="N143" i="5"/>
  <c r="O143" i="5" s="1"/>
  <c r="P143" i="5" s="1"/>
  <c r="H28" i="10"/>
  <c r="H26" i="10"/>
  <c r="N142" i="5"/>
  <c r="O142" i="5" s="1"/>
  <c r="P142" i="5" s="1"/>
  <c r="Q24" i="5"/>
  <c r="M24" i="5" s="1"/>
  <c r="O24" i="5" s="1"/>
  <c r="N131" i="5"/>
  <c r="O131" i="5" s="1"/>
  <c r="P131" i="5" s="1"/>
  <c r="N166" i="5"/>
  <c r="O166" i="5" s="1"/>
  <c r="P166" i="5" s="1"/>
  <c r="N144" i="5"/>
  <c r="O144" i="5" s="1"/>
  <c r="P144" i="5" s="1"/>
  <c r="D32" i="5"/>
  <c r="J32" i="5" s="1"/>
  <c r="CO115" i="1" s="1"/>
  <c r="H27" i="10"/>
  <c r="N152" i="5"/>
  <c r="O152" i="5" s="1"/>
  <c r="P152" i="5" s="1"/>
  <c r="O35" i="9"/>
  <c r="O39" i="9"/>
  <c r="O61" i="9"/>
  <c r="O70" i="9"/>
  <c r="Q35" i="9"/>
  <c r="R35" i="9" s="1"/>
  <c r="T35" i="9" s="1"/>
  <c r="O55" i="9"/>
  <c r="Q21" i="5"/>
  <c r="M21" i="5" s="1"/>
  <c r="O21" i="5" s="1"/>
  <c r="N173" i="5"/>
  <c r="O173" i="5" s="1"/>
  <c r="P173" i="5" s="1"/>
  <c r="H80" i="10"/>
  <c r="H78" i="10"/>
  <c r="N137" i="5"/>
  <c r="O137" i="5" s="1"/>
  <c r="P137" i="5" s="1"/>
  <c r="N118" i="5"/>
  <c r="O118" i="5" s="1"/>
  <c r="P118" i="5" s="1"/>
  <c r="Q28" i="5"/>
  <c r="M28" i="5" s="1"/>
  <c r="O28" i="5" s="1"/>
  <c r="H77" i="9"/>
  <c r="Q77" i="9" s="1"/>
  <c r="W77" i="9" s="1"/>
  <c r="N136" i="5"/>
  <c r="O136" i="5" s="1"/>
  <c r="P136" i="5" s="1"/>
  <c r="D28" i="5"/>
  <c r="J28" i="5" s="1"/>
  <c r="CO111" i="1" s="1"/>
  <c r="H81" i="10"/>
  <c r="H77" i="10"/>
  <c r="N133" i="5"/>
  <c r="O133" i="5" s="1"/>
  <c r="P133" i="5" s="1"/>
  <c r="N119" i="5"/>
  <c r="O119" i="5" s="1"/>
  <c r="P119" i="5" s="1"/>
  <c r="Q31" i="5"/>
  <c r="M31" i="5" s="1"/>
  <c r="O31" i="5" s="1"/>
  <c r="Q25" i="5"/>
  <c r="M25" i="5" s="1"/>
  <c r="O25" i="5" s="1"/>
  <c r="N151" i="5"/>
  <c r="O151" i="5" s="1"/>
  <c r="P151" i="5" s="1"/>
  <c r="D35" i="5"/>
  <c r="J35" i="5" s="1"/>
  <c r="CO118" i="1" s="1"/>
  <c r="D25" i="5"/>
  <c r="J25" i="5" s="1"/>
  <c r="CO108" i="1" s="1"/>
  <c r="N71" i="5"/>
  <c r="O71" i="5" s="1"/>
  <c r="P71" i="5" s="1"/>
  <c r="Q40" i="5"/>
  <c r="Q36" i="5"/>
  <c r="M36" i="5" s="1"/>
  <c r="O36" i="5" s="1"/>
  <c r="Q20" i="5"/>
  <c r="M20" i="5" s="1"/>
  <c r="O20" i="5" s="1"/>
  <c r="N54" i="5"/>
  <c r="O54" i="5" s="1"/>
  <c r="P54" i="5" s="1"/>
  <c r="D40" i="5"/>
  <c r="J40" i="5" s="1"/>
  <c r="CO123" i="1" s="1"/>
  <c r="D36" i="5"/>
  <c r="J36" i="5" s="1"/>
  <c r="CO119" i="1" s="1"/>
  <c r="D34" i="5"/>
  <c r="J34" i="5" s="1"/>
  <c r="CO117" i="1" s="1"/>
  <c r="D30" i="5"/>
  <c r="J30" i="5" s="1"/>
  <c r="CO113" i="1" s="1"/>
  <c r="H65" i="10"/>
  <c r="H51" i="10"/>
  <c r="N141" i="5"/>
  <c r="O141" i="5" s="1"/>
  <c r="P141" i="5" s="1"/>
  <c r="Q15" i="5"/>
  <c r="M15" i="5" s="1"/>
  <c r="O15" i="5" s="1"/>
  <c r="Q61" i="9"/>
  <c r="R61" i="9" s="1"/>
  <c r="T61" i="9" s="1"/>
  <c r="U61" i="9" s="1"/>
  <c r="Q70" i="9"/>
  <c r="R70" i="9" s="1"/>
  <c r="T70" i="9" s="1"/>
  <c r="Q2" i="9"/>
  <c r="R2" i="9" s="1"/>
  <c r="Q6" i="9"/>
  <c r="R6" i="9" s="1"/>
  <c r="T6" i="9" s="1"/>
  <c r="O14" i="9"/>
  <c r="Q19" i="9"/>
  <c r="R19" i="9" s="1"/>
  <c r="O29" i="9"/>
  <c r="Q30" i="9"/>
  <c r="R30" i="9" s="1"/>
  <c r="O34" i="9"/>
  <c r="O38" i="9"/>
  <c r="O43" i="9"/>
  <c r="Q49" i="9"/>
  <c r="R49" i="9" s="1"/>
  <c r="O54" i="9"/>
  <c r="Q55" i="9"/>
  <c r="R55" i="9" s="1"/>
  <c r="H64" i="9"/>
  <c r="O64" i="9" s="1"/>
  <c r="O65" i="9"/>
  <c r="O73" i="9"/>
  <c r="Q78" i="9"/>
  <c r="R78" i="9" s="1"/>
  <c r="T78" i="9" s="1"/>
  <c r="Q65" i="9"/>
  <c r="R65" i="9" s="1"/>
  <c r="T65" i="9" s="1"/>
  <c r="V65" i="9" s="1"/>
  <c r="V77" i="44" s="1"/>
  <c r="Q73" i="9"/>
  <c r="R73" i="9" s="1"/>
  <c r="T73" i="9" s="1"/>
  <c r="K27" i="5"/>
  <c r="O47" i="9"/>
  <c r="Q48" i="9"/>
  <c r="R48" i="9" s="1"/>
  <c r="O53" i="9"/>
  <c r="Y65" i="44" s="1"/>
  <c r="Q59" i="9"/>
  <c r="R59" i="9" s="1"/>
  <c r="T59" i="9" s="1"/>
  <c r="O68" i="9"/>
  <c r="O72" i="9"/>
  <c r="N149" i="5"/>
  <c r="O149" i="5" s="1"/>
  <c r="H5" i="10"/>
  <c r="H17" i="10"/>
  <c r="H23" i="10"/>
  <c r="H25" i="10"/>
  <c r="N117" i="5"/>
  <c r="O117" i="5" s="1"/>
  <c r="P117" i="5" s="1"/>
  <c r="O78" i="9"/>
  <c r="N120" i="5"/>
  <c r="O120" i="5" s="1"/>
  <c r="P120" i="5" s="1"/>
  <c r="N128" i="5"/>
  <c r="O128" i="5" s="1"/>
  <c r="P128" i="5" s="1"/>
  <c r="N139" i="5"/>
  <c r="O139" i="5" s="1"/>
  <c r="P139" i="5" s="1"/>
  <c r="N169" i="5"/>
  <c r="O169" i="5" s="1"/>
  <c r="P169" i="5" s="1"/>
  <c r="N123" i="5"/>
  <c r="O123" i="5" s="1"/>
  <c r="P123" i="5" s="1"/>
  <c r="N172" i="5"/>
  <c r="O172" i="5" s="1"/>
  <c r="N126" i="5"/>
  <c r="O126" i="5" s="1"/>
  <c r="P126" i="5" s="1"/>
  <c r="H16" i="10"/>
  <c r="H18" i="10"/>
  <c r="H24" i="10"/>
  <c r="H46" i="10"/>
  <c r="H70" i="10"/>
  <c r="N121" i="5"/>
  <c r="O121" i="5" s="1"/>
  <c r="P121" i="5" s="1"/>
  <c r="N129" i="5"/>
  <c r="O129" i="5" s="1"/>
  <c r="N170" i="5"/>
  <c r="O170" i="5" s="1"/>
  <c r="P170" i="5" s="1"/>
  <c r="N165" i="5"/>
  <c r="O165" i="5" s="1"/>
  <c r="P165" i="5" s="1"/>
  <c r="N130" i="5"/>
  <c r="O130" i="5" s="1"/>
  <c r="P130" i="5" s="1"/>
  <c r="N138" i="5"/>
  <c r="O138" i="5" s="1"/>
  <c r="P138" i="5" s="1"/>
  <c r="Y52" i="44" l="1"/>
  <c r="K24" i="5"/>
  <c r="O69" i="9"/>
  <c r="X77" i="44"/>
  <c r="Y77" i="44"/>
  <c r="AG52" i="44"/>
  <c r="AD52" i="44"/>
  <c r="AE52" i="44"/>
  <c r="F52" i="44"/>
  <c r="AF52" i="44"/>
  <c r="Z52" i="44"/>
  <c r="AH52" i="44"/>
  <c r="AB52" i="44"/>
  <c r="AA52" i="44"/>
  <c r="AI52" i="44"/>
  <c r="AC52" i="44"/>
  <c r="AN52" i="44"/>
  <c r="AO52" i="44"/>
  <c r="AJ52" i="44"/>
  <c r="AL52" i="44"/>
  <c r="AK52" i="44"/>
  <c r="AM52" i="44"/>
  <c r="X48" i="44"/>
  <c r="X65" i="44"/>
  <c r="Y14" i="44"/>
  <c r="X14" i="44"/>
  <c r="I24" i="5"/>
  <c r="Y30" i="44"/>
  <c r="X30" i="44"/>
  <c r="V52" i="43"/>
  <c r="V52" i="40"/>
  <c r="V52" i="41"/>
  <c r="V52" i="39"/>
  <c r="V52" i="42"/>
  <c r="V52" i="38"/>
  <c r="V52" i="34"/>
  <c r="V52" i="35"/>
  <c r="V52" i="36"/>
  <c r="V52" i="32"/>
  <c r="V52" i="37"/>
  <c r="V52" i="31"/>
  <c r="V52" i="30"/>
  <c r="V52" i="29"/>
  <c r="V52" i="28"/>
  <c r="V52" i="26"/>
  <c r="V52" i="22"/>
  <c r="V52" i="33"/>
  <c r="V52" i="27"/>
  <c r="V52" i="25"/>
  <c r="V52" i="24"/>
  <c r="V52" i="23"/>
  <c r="V77" i="43"/>
  <c r="V77" i="42"/>
  <c r="V77" i="39"/>
  <c r="V77" i="40"/>
  <c r="V77" i="41"/>
  <c r="V77" i="33"/>
  <c r="V77" i="36"/>
  <c r="V77" i="35"/>
  <c r="V77" i="31"/>
  <c r="V77" i="27"/>
  <c r="V77" i="30"/>
  <c r="V77" i="28"/>
  <c r="V77" i="38"/>
  <c r="V77" i="37"/>
  <c r="V77" i="34"/>
  <c r="V77" i="22"/>
  <c r="V77" i="23"/>
  <c r="V77" i="32"/>
  <c r="V77" i="24"/>
  <c r="V77" i="26"/>
  <c r="V77" i="25"/>
  <c r="V77" i="29"/>
  <c r="V65" i="43"/>
  <c r="V65" i="41"/>
  <c r="V65" i="42"/>
  <c r="V65" i="39"/>
  <c r="V65" i="37"/>
  <c r="V65" i="36"/>
  <c r="V65" i="40"/>
  <c r="V65" i="31"/>
  <c r="V65" i="28"/>
  <c r="V65" i="38"/>
  <c r="V65" i="33"/>
  <c r="V65" i="30"/>
  <c r="V65" i="35"/>
  <c r="V65" i="27"/>
  <c r="V65" i="25"/>
  <c r="V65" i="22"/>
  <c r="V65" i="34"/>
  <c r="V65" i="29"/>
  <c r="V65" i="24"/>
  <c r="V65" i="32"/>
  <c r="V65" i="26"/>
  <c r="V65" i="23"/>
  <c r="V48" i="43"/>
  <c r="V48" i="42"/>
  <c r="V48" i="40"/>
  <c r="V48" i="41"/>
  <c r="V48" i="38"/>
  <c r="V48" i="34"/>
  <c r="V48" i="33"/>
  <c r="V48" i="31"/>
  <c r="V48" i="36"/>
  <c r="V48" i="37"/>
  <c r="V48" i="32"/>
  <c r="V48" i="30"/>
  <c r="V48" i="39"/>
  <c r="V48" i="24"/>
  <c r="V48" i="22"/>
  <c r="V48" i="26"/>
  <c r="V48" i="23"/>
  <c r="V48" i="29"/>
  <c r="V48" i="25"/>
  <c r="V48" i="35"/>
  <c r="V48" i="28"/>
  <c r="V48" i="27"/>
  <c r="X14" i="43"/>
  <c r="AC14" i="43" s="1"/>
  <c r="Y14" i="43"/>
  <c r="Y30" i="43"/>
  <c r="X30" i="43"/>
  <c r="AC30" i="43" s="1"/>
  <c r="H67" i="10"/>
  <c r="V77" i="21"/>
  <c r="Y77" i="21" s="1"/>
  <c r="V77" i="20"/>
  <c r="V65" i="21"/>
  <c r="Y65" i="21" s="1"/>
  <c r="V65" i="20"/>
  <c r="V48" i="21"/>
  <c r="Y48" i="21" s="1"/>
  <c r="V48" i="20"/>
  <c r="Y14" i="21"/>
  <c r="X14" i="21"/>
  <c r="AC14" i="21" s="1"/>
  <c r="V52" i="21"/>
  <c r="Y52" i="21" s="1"/>
  <c r="V52" i="20"/>
  <c r="X30" i="21"/>
  <c r="AC30" i="21" s="1"/>
  <c r="Y30" i="21"/>
  <c r="N146" i="5"/>
  <c r="O146" i="5" s="1"/>
  <c r="P146" i="5" s="1"/>
  <c r="Q18" i="5"/>
  <c r="M18" i="5" s="1"/>
  <c r="O18" i="5" s="1"/>
  <c r="D21" i="5"/>
  <c r="J21" i="5" s="1"/>
  <c r="CO104" i="1" s="1"/>
  <c r="CQ104" i="1" s="1"/>
  <c r="CR104" i="1" s="1"/>
  <c r="Q39" i="5"/>
  <c r="M39" i="5" s="1"/>
  <c r="O39" i="5" s="1"/>
  <c r="D38" i="5"/>
  <c r="J38" i="5" s="1"/>
  <c r="CO121" i="1" s="1"/>
  <c r="CP121" i="1" s="1"/>
  <c r="Q30" i="5"/>
  <c r="M30" i="5" s="1"/>
  <c r="O30" i="5" s="1"/>
  <c r="N167" i="5"/>
  <c r="O167" i="5" s="1"/>
  <c r="P167" i="5" s="1"/>
  <c r="D16" i="5"/>
  <c r="J16" i="5" s="1"/>
  <c r="CO99" i="1" s="1"/>
  <c r="CQ99" i="1" s="1"/>
  <c r="CR99" i="1" s="1"/>
  <c r="D31" i="5"/>
  <c r="J31" i="5" s="1"/>
  <c r="CO114" i="1" s="1"/>
  <c r="CP114" i="1" s="1"/>
  <c r="Q23" i="5"/>
  <c r="M23" i="5" s="1"/>
  <c r="O23" i="5" s="1"/>
  <c r="Q14" i="5"/>
  <c r="M14" i="5" s="1"/>
  <c r="O14" i="5" s="1"/>
  <c r="D23" i="5"/>
  <c r="J23" i="5" s="1"/>
  <c r="CO106" i="1" s="1"/>
  <c r="Q35" i="5"/>
  <c r="M35" i="5" s="1"/>
  <c r="O35" i="5" s="1"/>
  <c r="V77" i="19"/>
  <c r="V77" i="18"/>
  <c r="V52" i="19"/>
  <c r="V52" i="18"/>
  <c r="K37" i="5"/>
  <c r="V65" i="19"/>
  <c r="V65" i="18"/>
  <c r="V48" i="19"/>
  <c r="V48" i="18"/>
  <c r="V52" i="13"/>
  <c r="V52" i="15"/>
  <c r="V52" i="16"/>
  <c r="V77" i="13"/>
  <c r="V77" i="16"/>
  <c r="V77" i="15"/>
  <c r="V65" i="13"/>
  <c r="V65" i="15"/>
  <c r="V65" i="16"/>
  <c r="V48" i="13"/>
  <c r="V48" i="15"/>
  <c r="V48" i="16"/>
  <c r="Q4" i="9"/>
  <c r="R4" i="9" s="1"/>
  <c r="AN52" i="13"/>
  <c r="AN65" i="13"/>
  <c r="AN48" i="13"/>
  <c r="AN14" i="13"/>
  <c r="AN77" i="13"/>
  <c r="AN30" i="13"/>
  <c r="O80" i="9"/>
  <c r="CP100" i="1"/>
  <c r="CQ100" i="1"/>
  <c r="CR100" i="1" s="1"/>
  <c r="CP116" i="1"/>
  <c r="CQ116" i="1"/>
  <c r="CR116" i="1" s="1"/>
  <c r="CQ110" i="1"/>
  <c r="CR110" i="1" s="1"/>
  <c r="CP110" i="1"/>
  <c r="CP106" i="1"/>
  <c r="CQ106" i="1"/>
  <c r="CR106" i="1" s="1"/>
  <c r="CQ97" i="1"/>
  <c r="CR97" i="1" s="1"/>
  <c r="CP97" i="1"/>
  <c r="CQ98" i="1"/>
  <c r="CR98" i="1" s="1"/>
  <c r="CP98" i="1"/>
  <c r="CQ113" i="1"/>
  <c r="CR113" i="1" s="1"/>
  <c r="CP113" i="1"/>
  <c r="CP115" i="1"/>
  <c r="CQ115" i="1"/>
  <c r="CR115" i="1" s="1"/>
  <c r="CQ112" i="1"/>
  <c r="CR112" i="1" s="1"/>
  <c r="CP112" i="1"/>
  <c r="CQ117" i="1"/>
  <c r="CR117" i="1" s="1"/>
  <c r="CP117" i="1"/>
  <c r="CP108" i="1"/>
  <c r="CQ108" i="1"/>
  <c r="CR108" i="1" s="1"/>
  <c r="CQ121" i="1"/>
  <c r="CR121" i="1" s="1"/>
  <c r="CP103" i="1"/>
  <c r="CQ103" i="1"/>
  <c r="CR103" i="1" s="1"/>
  <c r="CQ119" i="1"/>
  <c r="CR119" i="1" s="1"/>
  <c r="CP119" i="1"/>
  <c r="CQ118" i="1"/>
  <c r="CR118" i="1" s="1"/>
  <c r="CP118" i="1"/>
  <c r="CQ111" i="1"/>
  <c r="CR111" i="1" s="1"/>
  <c r="CP111" i="1"/>
  <c r="CQ107" i="1"/>
  <c r="CR107" i="1" s="1"/>
  <c r="CP107" i="1"/>
  <c r="CQ123" i="1"/>
  <c r="CR123" i="1" s="1"/>
  <c r="CP123" i="1"/>
  <c r="CQ120" i="1"/>
  <c r="CR120" i="1" s="1"/>
  <c r="CP120" i="1"/>
  <c r="BF65" i="1"/>
  <c r="BH65" i="1" s="1"/>
  <c r="BJ65" i="1" s="1"/>
  <c r="CO65" i="1"/>
  <c r="BF48" i="1"/>
  <c r="BI48" i="1" s="1"/>
  <c r="CO48" i="1"/>
  <c r="CR14" i="1"/>
  <c r="CS14" i="1"/>
  <c r="BF77" i="1"/>
  <c r="BI77" i="1" s="1"/>
  <c r="CO77" i="1"/>
  <c r="CQ77" i="1" s="1"/>
  <c r="CS77" i="1" s="1"/>
  <c r="CR30" i="1"/>
  <c r="CS30" i="1"/>
  <c r="BF52" i="1"/>
  <c r="BH52" i="1" s="1"/>
  <c r="BJ52" i="1" s="1"/>
  <c r="CO52" i="1"/>
  <c r="Q26" i="5"/>
  <c r="M26" i="5" s="1"/>
  <c r="O26" i="5" s="1"/>
  <c r="BF106" i="1"/>
  <c r="W106" i="1"/>
  <c r="BF97" i="1"/>
  <c r="W97" i="1"/>
  <c r="BF98" i="1"/>
  <c r="W98" i="1"/>
  <c r="BF113" i="1"/>
  <c r="W113" i="1"/>
  <c r="H11" i="10"/>
  <c r="BF117" i="1"/>
  <c r="W117" i="1"/>
  <c r="BF108" i="1"/>
  <c r="W108" i="1"/>
  <c r="BF121" i="1"/>
  <c r="BF103" i="1"/>
  <c r="W103" i="1"/>
  <c r="BF110" i="1"/>
  <c r="W110" i="1"/>
  <c r="BF115" i="1"/>
  <c r="W115" i="1"/>
  <c r="BF112" i="1"/>
  <c r="W112" i="1"/>
  <c r="D26" i="5"/>
  <c r="J26" i="5" s="1"/>
  <c r="CO109" i="1" s="1"/>
  <c r="BF119" i="1"/>
  <c r="W119" i="1"/>
  <c r="BF118" i="1"/>
  <c r="W118" i="1"/>
  <c r="BF111" i="1"/>
  <c r="W111" i="1"/>
  <c r="BF107" i="1"/>
  <c r="W107" i="1"/>
  <c r="BF123" i="1"/>
  <c r="W123" i="1"/>
  <c r="BF120" i="1"/>
  <c r="W120" i="1"/>
  <c r="D39" i="5"/>
  <c r="J39" i="5" s="1"/>
  <c r="CO122" i="1" s="1"/>
  <c r="Q32" i="5"/>
  <c r="M32" i="5" s="1"/>
  <c r="O32" i="5" s="1"/>
  <c r="N124" i="5"/>
  <c r="O124" i="5" s="1"/>
  <c r="P124" i="5" s="1"/>
  <c r="BF100" i="1"/>
  <c r="W100" i="1"/>
  <c r="BF116" i="1"/>
  <c r="W116" i="1"/>
  <c r="BI14" i="1"/>
  <c r="BJ14" i="1"/>
  <c r="BI30" i="1"/>
  <c r="BJ30" i="1"/>
  <c r="W52" i="1"/>
  <c r="W65" i="1"/>
  <c r="Y65" i="1" s="1"/>
  <c r="W48" i="1"/>
  <c r="AD14" i="1"/>
  <c r="W77" i="1"/>
  <c r="S30" i="9"/>
  <c r="O23" i="9"/>
  <c r="H59" i="10"/>
  <c r="Q29" i="5"/>
  <c r="M29" i="5" s="1"/>
  <c r="O29" i="5" s="1"/>
  <c r="Q22" i="5"/>
  <c r="M22" i="5" s="1"/>
  <c r="O22" i="5" s="1"/>
  <c r="D18" i="5"/>
  <c r="J18" i="5" s="1"/>
  <c r="CO101" i="1" s="1"/>
  <c r="Q34" i="5"/>
  <c r="M34" i="5" s="1"/>
  <c r="O34" i="5" s="1"/>
  <c r="Q38" i="5"/>
  <c r="M38" i="5" s="1"/>
  <c r="O38" i="5" s="1"/>
  <c r="O25" i="9"/>
  <c r="N164" i="5"/>
  <c r="O164" i="5" s="1"/>
  <c r="P164" i="5" s="1"/>
  <c r="D19" i="5"/>
  <c r="J19" i="5" s="1"/>
  <c r="Q16" i="5"/>
  <c r="M16" i="5" s="1"/>
  <c r="O16" i="5" s="1"/>
  <c r="M40" i="5"/>
  <c r="O40" i="5" s="1"/>
  <c r="Q25" i="9"/>
  <c r="R25" i="9" s="1"/>
  <c r="T25" i="9" s="1"/>
  <c r="V25" i="9" s="1"/>
  <c r="V37" i="44" s="1"/>
  <c r="D13" i="5"/>
  <c r="J13" i="5" s="1"/>
  <c r="CO96" i="1" s="1"/>
  <c r="D22" i="5"/>
  <c r="J22" i="5" s="1"/>
  <c r="CO105" i="1" s="1"/>
  <c r="S48" i="9"/>
  <c r="Q69" i="9"/>
  <c r="R69" i="9" s="1"/>
  <c r="T69" i="9" s="1"/>
  <c r="V69" i="9" s="1"/>
  <c r="V81" i="44" s="1"/>
  <c r="K15" i="5"/>
  <c r="Q45" i="9"/>
  <c r="R45" i="9" s="1"/>
  <c r="T45" i="9" s="1"/>
  <c r="U45" i="9" s="1"/>
  <c r="I20" i="5"/>
  <c r="K20" i="5"/>
  <c r="I33" i="5"/>
  <c r="Q22" i="9"/>
  <c r="R22" i="9" s="1"/>
  <c r="T22" i="9" s="1"/>
  <c r="V22" i="9" s="1"/>
  <c r="V34" i="44" s="1"/>
  <c r="S49" i="9"/>
  <c r="K33" i="5"/>
  <c r="Q80" i="9"/>
  <c r="R80" i="9" s="1"/>
  <c r="T80" i="9" s="1"/>
  <c r="U80" i="9" s="1"/>
  <c r="H66" i="9"/>
  <c r="S46" i="9"/>
  <c r="S47" i="9"/>
  <c r="S75" i="9"/>
  <c r="S34" i="9"/>
  <c r="O22" i="9"/>
  <c r="I17" i="5"/>
  <c r="S19" i="9"/>
  <c r="Q24" i="9"/>
  <c r="R24" i="9" s="1"/>
  <c r="Q17" i="9"/>
  <c r="R17" i="9" s="1"/>
  <c r="T17" i="9" s="1"/>
  <c r="U17" i="9" s="1"/>
  <c r="I14" i="5"/>
  <c r="O27" i="9"/>
  <c r="O24" i="9"/>
  <c r="S38" i="9"/>
  <c r="S31" i="9"/>
  <c r="S56" i="9"/>
  <c r="S72" i="9"/>
  <c r="S70" i="9"/>
  <c r="S9" i="9"/>
  <c r="S71" i="9"/>
  <c r="V57" i="9"/>
  <c r="V69" i="44" s="1"/>
  <c r="Y69" i="44" s="1"/>
  <c r="S42" i="9"/>
  <c r="S37" i="9"/>
  <c r="T30" i="9"/>
  <c r="V30" i="9" s="1"/>
  <c r="V42" i="44" s="1"/>
  <c r="Y42" i="44" s="1"/>
  <c r="S3" i="9"/>
  <c r="T3" i="9"/>
  <c r="V3" i="9" s="1"/>
  <c r="V15" i="44" s="1"/>
  <c r="Y15" i="44" s="1"/>
  <c r="V32" i="9"/>
  <c r="V44" i="44" s="1"/>
  <c r="Y44" i="44" s="1"/>
  <c r="S32" i="9"/>
  <c r="S11" i="9"/>
  <c r="U53" i="9"/>
  <c r="T48" i="9"/>
  <c r="V48" i="9" s="1"/>
  <c r="V60" i="44" s="1"/>
  <c r="X60" i="44" s="1"/>
  <c r="W18" i="9"/>
  <c r="W2" i="9"/>
  <c r="S36" i="9"/>
  <c r="U36" i="9"/>
  <c r="S18" i="9"/>
  <c r="S62" i="9"/>
  <c r="S8" i="9"/>
  <c r="U40" i="9"/>
  <c r="S60" i="9"/>
  <c r="V61" i="9"/>
  <c r="V73" i="44" s="1"/>
  <c r="Y73" i="44" s="1"/>
  <c r="T46" i="9"/>
  <c r="U46" i="9" s="1"/>
  <c r="T37" i="9"/>
  <c r="V37" i="9" s="1"/>
  <c r="V49" i="44" s="1"/>
  <c r="X49" i="44" s="1"/>
  <c r="T9" i="9"/>
  <c r="V9" i="9" s="1"/>
  <c r="V21" i="44" s="1"/>
  <c r="Y21" i="44" s="1"/>
  <c r="O17" i="9"/>
  <c r="S20" i="9"/>
  <c r="V11" i="9"/>
  <c r="V23" i="44" s="1"/>
  <c r="X23" i="44" s="1"/>
  <c r="O45" i="9"/>
  <c r="T62" i="9"/>
  <c r="V62" i="9" s="1"/>
  <c r="V74" i="44" s="1"/>
  <c r="Y74" i="44" s="1"/>
  <c r="S13" i="9"/>
  <c r="S14" i="9"/>
  <c r="K14" i="5"/>
  <c r="T31" i="9"/>
  <c r="V31" i="9" s="1"/>
  <c r="V43" i="44" s="1"/>
  <c r="Y43" i="44" s="1"/>
  <c r="Q27" i="9"/>
  <c r="Q15" i="9"/>
  <c r="R15" i="9" s="1"/>
  <c r="T15" i="9" s="1"/>
  <c r="U15" i="9" s="1"/>
  <c r="K17" i="5"/>
  <c r="S57" i="9"/>
  <c r="S43" i="9"/>
  <c r="S40" i="9"/>
  <c r="S7" i="9"/>
  <c r="S52" i="9"/>
  <c r="S74" i="9"/>
  <c r="Q76" i="9"/>
  <c r="R76" i="9" s="1"/>
  <c r="T76" i="9" s="1"/>
  <c r="V76" i="9" s="1"/>
  <c r="V88" i="44" s="1"/>
  <c r="Y88" i="44" s="1"/>
  <c r="S53" i="9"/>
  <c r="S54" i="9"/>
  <c r="Q79" i="9"/>
  <c r="R79" i="9" s="1"/>
  <c r="O79" i="9"/>
  <c r="O76" i="9"/>
  <c r="N94" i="5"/>
  <c r="O94" i="5" s="1"/>
  <c r="P94" i="5" s="1"/>
  <c r="Q13" i="5"/>
  <c r="M13" i="5" s="1"/>
  <c r="O13" i="5" s="1"/>
  <c r="H58" i="9"/>
  <c r="H10" i="9"/>
  <c r="S44" i="9"/>
  <c r="O15" i="9"/>
  <c r="I27" i="5"/>
  <c r="O4" i="9"/>
  <c r="I15" i="5"/>
  <c r="S39" i="9"/>
  <c r="S12" i="9"/>
  <c r="S61" i="9"/>
  <c r="S6" i="9"/>
  <c r="S5" i="9"/>
  <c r="S35" i="9"/>
  <c r="S67" i="9"/>
  <c r="S55" i="9"/>
  <c r="S78" i="9"/>
  <c r="S68" i="9"/>
  <c r="T19" i="9"/>
  <c r="V19" i="9" s="1"/>
  <c r="V31" i="44" s="1"/>
  <c r="X31" i="44" s="1"/>
  <c r="S63" i="9"/>
  <c r="S29" i="9"/>
  <c r="S41" i="9"/>
  <c r="T60" i="9"/>
  <c r="U60" i="9" s="1"/>
  <c r="U65" i="9"/>
  <c r="S33" i="9"/>
  <c r="S65" i="9"/>
  <c r="S51" i="9"/>
  <c r="S73" i="9"/>
  <c r="Q23" i="9"/>
  <c r="R23" i="9" s="1"/>
  <c r="R77" i="9"/>
  <c r="T77" i="9" s="1"/>
  <c r="U77" i="9" s="1"/>
  <c r="T5" i="9"/>
  <c r="V5" i="9" s="1"/>
  <c r="V17" i="44" s="1"/>
  <c r="Y17" i="44" s="1"/>
  <c r="O17" i="5"/>
  <c r="Q16" i="9"/>
  <c r="R16" i="9" s="1"/>
  <c r="Q26" i="9"/>
  <c r="R26" i="9" s="1"/>
  <c r="O16" i="9"/>
  <c r="I37" i="5"/>
  <c r="O50" i="9"/>
  <c r="O26" i="9"/>
  <c r="U73" i="9"/>
  <c r="V73" i="9"/>
  <c r="V85" i="44" s="1"/>
  <c r="Y85" i="44" s="1"/>
  <c r="T55" i="9"/>
  <c r="U55" i="9" s="1"/>
  <c r="K35" i="5"/>
  <c r="I35" i="5"/>
  <c r="T49" i="9"/>
  <c r="V49" i="9" s="1"/>
  <c r="V61" i="44" s="1"/>
  <c r="X61" i="44" s="1"/>
  <c r="S28" i="9"/>
  <c r="K40" i="5"/>
  <c r="I40" i="5"/>
  <c r="O77" i="9"/>
  <c r="AG77" i="9"/>
  <c r="AH77" i="9" s="1"/>
  <c r="K38" i="5"/>
  <c r="I38" i="5"/>
  <c r="Q50" i="9"/>
  <c r="R50" i="9" s="1"/>
  <c r="AG64" i="9"/>
  <c r="AH64" i="9" s="1"/>
  <c r="Q64" i="9"/>
  <c r="R64" i="9" s="1"/>
  <c r="S21" i="9"/>
  <c r="S59" i="9"/>
  <c r="V28" i="9"/>
  <c r="V40" i="44" s="1"/>
  <c r="Y40" i="44" s="1"/>
  <c r="K29" i="5"/>
  <c r="I29" i="5"/>
  <c r="K30" i="5"/>
  <c r="I30" i="5"/>
  <c r="K32" i="5"/>
  <c r="I32" i="5"/>
  <c r="K34" i="5"/>
  <c r="I34" i="5"/>
  <c r="K25" i="5"/>
  <c r="I25" i="5"/>
  <c r="K23" i="5"/>
  <c r="I23" i="5"/>
  <c r="K36" i="5"/>
  <c r="I36" i="5"/>
  <c r="K28" i="5"/>
  <c r="I28" i="5"/>
  <c r="U38" i="9"/>
  <c r="V38" i="9"/>
  <c r="V50" i="44" s="1"/>
  <c r="Y50" i="44" s="1"/>
  <c r="V43" i="9"/>
  <c r="V55" i="44" s="1"/>
  <c r="X55" i="44" s="1"/>
  <c r="U43" i="9"/>
  <c r="U75" i="9"/>
  <c r="V75" i="9"/>
  <c r="V87" i="44" s="1"/>
  <c r="Y87" i="44" s="1"/>
  <c r="U42" i="9"/>
  <c r="V42" i="9"/>
  <c r="V54" i="44" s="1"/>
  <c r="X54" i="44" s="1"/>
  <c r="W65" i="9"/>
  <c r="V29" i="9"/>
  <c r="V41" i="44" s="1"/>
  <c r="Y41" i="44" s="1"/>
  <c r="U29" i="9"/>
  <c r="V47" i="9"/>
  <c r="V59" i="44" s="1"/>
  <c r="X59" i="44" s="1"/>
  <c r="U47" i="9"/>
  <c r="V41" i="9"/>
  <c r="V53" i="44" s="1"/>
  <c r="X53" i="44" s="1"/>
  <c r="U41" i="9"/>
  <c r="W36" i="9"/>
  <c r="W40" i="9"/>
  <c r="V56" i="9"/>
  <c r="V68" i="44" s="1"/>
  <c r="Y68" i="44" s="1"/>
  <c r="U56" i="9"/>
  <c r="V35" i="9"/>
  <c r="V47" i="44" s="1"/>
  <c r="Y47" i="44" s="1"/>
  <c r="U35" i="9"/>
  <c r="U59" i="9"/>
  <c r="V59" i="9"/>
  <c r="V71" i="44" s="1"/>
  <c r="Y71" i="44" s="1"/>
  <c r="V72" i="9"/>
  <c r="V84" i="44" s="1"/>
  <c r="Y84" i="44" s="1"/>
  <c r="U72" i="9"/>
  <c r="U13" i="9"/>
  <c r="V13" i="9"/>
  <c r="V25" i="44" s="1"/>
  <c r="Y25" i="44" s="1"/>
  <c r="V6" i="9"/>
  <c r="V18" i="44" s="1"/>
  <c r="X18" i="44" s="1"/>
  <c r="U6" i="9"/>
  <c r="U12" i="9"/>
  <c r="V12" i="9"/>
  <c r="V24" i="44" s="1"/>
  <c r="X24" i="44" s="1"/>
  <c r="T2" i="9"/>
  <c r="U2" i="9" s="1"/>
  <c r="S2" i="9"/>
  <c r="U21" i="9"/>
  <c r="V21" i="9"/>
  <c r="V33" i="44" s="1"/>
  <c r="Y33" i="44" s="1"/>
  <c r="V68" i="9"/>
  <c r="V80" i="44" s="1"/>
  <c r="Y80" i="44" s="1"/>
  <c r="U68" i="9"/>
  <c r="U34" i="9"/>
  <c r="V34" i="9"/>
  <c r="V46" i="44" s="1"/>
  <c r="X46" i="44" s="1"/>
  <c r="V54" i="9"/>
  <c r="V66" i="44" s="1"/>
  <c r="X66" i="44" s="1"/>
  <c r="U54" i="9"/>
  <c r="U71" i="9"/>
  <c r="V71" i="9"/>
  <c r="V83" i="44" s="1"/>
  <c r="X83" i="44" s="1"/>
  <c r="V52" i="9"/>
  <c r="V64" i="44" s="1"/>
  <c r="X64" i="44" s="1"/>
  <c r="U52" i="9"/>
  <c r="V7" i="9"/>
  <c r="V19" i="44" s="1"/>
  <c r="Y19" i="44" s="1"/>
  <c r="U7" i="9"/>
  <c r="U63" i="9"/>
  <c r="V63" i="9"/>
  <c r="V75" i="44" s="1"/>
  <c r="X75" i="44" s="1"/>
  <c r="V44" i="9"/>
  <c r="V56" i="44" s="1"/>
  <c r="X56" i="44" s="1"/>
  <c r="U44" i="9"/>
  <c r="U14" i="9"/>
  <c r="V14" i="9"/>
  <c r="V26" i="44" s="1"/>
  <c r="X26" i="44" s="1"/>
  <c r="V33" i="9"/>
  <c r="V45" i="44" s="1"/>
  <c r="Y45" i="44" s="1"/>
  <c r="U33" i="9"/>
  <c r="V70" i="9"/>
  <c r="V82" i="44" s="1"/>
  <c r="Y82" i="44" s="1"/>
  <c r="U70" i="9"/>
  <c r="V74" i="9"/>
  <c r="V86" i="44" s="1"/>
  <c r="Y86" i="44" s="1"/>
  <c r="U74" i="9"/>
  <c r="U20" i="9"/>
  <c r="V20" i="9"/>
  <c r="V32" i="44" s="1"/>
  <c r="X32" i="44" s="1"/>
  <c r="W53" i="9"/>
  <c r="U67" i="9"/>
  <c r="V67" i="9"/>
  <c r="V79" i="44" s="1"/>
  <c r="Y79" i="44" s="1"/>
  <c r="U78" i="9"/>
  <c r="V78" i="9"/>
  <c r="V90" i="44" s="1"/>
  <c r="Y90" i="44" s="1"/>
  <c r="U51" i="9"/>
  <c r="V51" i="9"/>
  <c r="V63" i="44" s="1"/>
  <c r="X63" i="44" s="1"/>
  <c r="V39" i="9"/>
  <c r="V51" i="44" s="1"/>
  <c r="X51" i="44" s="1"/>
  <c r="U39" i="9"/>
  <c r="V8" i="9"/>
  <c r="V20" i="44" s="1"/>
  <c r="X20" i="44" s="1"/>
  <c r="U8" i="9"/>
  <c r="X34" i="44" l="1"/>
  <c r="X19" i="44"/>
  <c r="Y37" i="44"/>
  <c r="Y83" i="44"/>
  <c r="X79" i="44"/>
  <c r="Y49" i="44"/>
  <c r="Y51" i="44"/>
  <c r="Y23" i="44"/>
  <c r="X73" i="44"/>
  <c r="AI73" i="44" s="1"/>
  <c r="AD49" i="44"/>
  <c r="F49" i="44"/>
  <c r="AH49" i="44"/>
  <c r="AA49" i="44"/>
  <c r="AK49" i="44"/>
  <c r="Z49" i="44"/>
  <c r="AL49" i="44"/>
  <c r="AG49" i="44"/>
  <c r="AI49" i="44"/>
  <c r="AC49" i="44"/>
  <c r="AE49" i="44"/>
  <c r="AO49" i="44"/>
  <c r="AN49" i="44"/>
  <c r="AJ49" i="44"/>
  <c r="AF49" i="44"/>
  <c r="AB49" i="44"/>
  <c r="AM49" i="44"/>
  <c r="AJ31" i="44"/>
  <c r="AD31" i="44"/>
  <c r="AI31" i="44"/>
  <c r="AN31" i="44"/>
  <c r="AL31" i="44"/>
  <c r="AH31" i="44"/>
  <c r="AK31" i="44"/>
  <c r="AE31" i="44"/>
  <c r="AG31" i="44"/>
  <c r="Z31" i="44"/>
  <c r="AF31" i="44"/>
  <c r="AO31" i="44"/>
  <c r="AB31" i="44"/>
  <c r="AA31" i="44"/>
  <c r="AC31" i="44"/>
  <c r="F31" i="44"/>
  <c r="AM31" i="44"/>
  <c r="AC51" i="44"/>
  <c r="AG51" i="44"/>
  <c r="AF51" i="44"/>
  <c r="AK51" i="44"/>
  <c r="AO51" i="44"/>
  <c r="AB51" i="44"/>
  <c r="AA51" i="44"/>
  <c r="AL51" i="44"/>
  <c r="AJ51" i="44"/>
  <c r="AH51" i="44"/>
  <c r="AI51" i="44"/>
  <c r="AE51" i="44"/>
  <c r="AD51" i="44"/>
  <c r="Z51" i="44"/>
  <c r="AN51" i="44"/>
  <c r="F51" i="44"/>
  <c r="AM51" i="44"/>
  <c r="AK75" i="44"/>
  <c r="AL75" i="44"/>
  <c r="AN75" i="44"/>
  <c r="AJ75" i="44"/>
  <c r="AD75" i="44"/>
  <c r="AE75" i="44"/>
  <c r="F75" i="44"/>
  <c r="AC75" i="44"/>
  <c r="AB75" i="44"/>
  <c r="AO75" i="44"/>
  <c r="AH75" i="44"/>
  <c r="AA75" i="44"/>
  <c r="AG75" i="44"/>
  <c r="AF75" i="44"/>
  <c r="Z75" i="44"/>
  <c r="AI75" i="44"/>
  <c r="AM75" i="44"/>
  <c r="AL46" i="44"/>
  <c r="AC46" i="44"/>
  <c r="AK46" i="44"/>
  <c r="AO46" i="44"/>
  <c r="AG46" i="44"/>
  <c r="AI46" i="44"/>
  <c r="AH46" i="44"/>
  <c r="AF46" i="44"/>
  <c r="AE46" i="44"/>
  <c r="AA46" i="44"/>
  <c r="AJ46" i="44"/>
  <c r="F46" i="44"/>
  <c r="AB46" i="44"/>
  <c r="AD46" i="44"/>
  <c r="AN46" i="44"/>
  <c r="Z46" i="44"/>
  <c r="AM46" i="44"/>
  <c r="AN83" i="44"/>
  <c r="AD83" i="44"/>
  <c r="AF83" i="44"/>
  <c r="AM83" i="44"/>
  <c r="AE83" i="44"/>
  <c r="AK83" i="44"/>
  <c r="F83" i="44"/>
  <c r="AB83" i="44"/>
  <c r="AL83" i="44"/>
  <c r="AO83" i="44"/>
  <c r="AH83" i="44"/>
  <c r="AI83" i="44"/>
  <c r="Z83" i="44"/>
  <c r="AJ83" i="44"/>
  <c r="AA83" i="44"/>
  <c r="AG83" i="44"/>
  <c r="AC83" i="44"/>
  <c r="AH23" i="44"/>
  <c r="AA23" i="44"/>
  <c r="AJ23" i="44"/>
  <c r="AF23" i="44"/>
  <c r="AN23" i="44"/>
  <c r="AE23" i="44"/>
  <c r="AI23" i="44"/>
  <c r="AC23" i="44"/>
  <c r="AK23" i="44"/>
  <c r="AD23" i="44"/>
  <c r="F23" i="44"/>
  <c r="Z23" i="44"/>
  <c r="AG23" i="44"/>
  <c r="AB23" i="44"/>
  <c r="AL23" i="44"/>
  <c r="AO23" i="44"/>
  <c r="AM23" i="44"/>
  <c r="AG66" i="44"/>
  <c r="Z66" i="44"/>
  <c r="AN66" i="44"/>
  <c r="AE66" i="44"/>
  <c r="AF66" i="44"/>
  <c r="F66" i="44"/>
  <c r="AD66" i="44"/>
  <c r="AC66" i="44"/>
  <c r="AI66" i="44"/>
  <c r="AA66" i="44"/>
  <c r="AH66" i="44"/>
  <c r="AB66" i="44"/>
  <c r="AJ66" i="44"/>
  <c r="AL66" i="44"/>
  <c r="AO66" i="44"/>
  <c r="AM66" i="44"/>
  <c r="AK66" i="44"/>
  <c r="AI54" i="44"/>
  <c r="AG54" i="44"/>
  <c r="AD54" i="44"/>
  <c r="AE54" i="44"/>
  <c r="AN54" i="44"/>
  <c r="F54" i="44"/>
  <c r="AC54" i="44"/>
  <c r="AB54" i="44"/>
  <c r="AA54" i="44"/>
  <c r="Z54" i="44"/>
  <c r="AH54" i="44"/>
  <c r="AF54" i="44"/>
  <c r="AK54" i="44"/>
  <c r="AO54" i="44"/>
  <c r="AL54" i="44"/>
  <c r="AJ54" i="44"/>
  <c r="AM54" i="44"/>
  <c r="Y34" i="44"/>
  <c r="X37" i="44"/>
  <c r="Y31" i="44"/>
  <c r="X86" i="44"/>
  <c r="X42" i="44"/>
  <c r="Y75" i="44"/>
  <c r="X74" i="44"/>
  <c r="X15" i="44"/>
  <c r="Y24" i="44"/>
  <c r="Y18" i="44"/>
  <c r="AG20" i="44"/>
  <c r="AB20" i="44"/>
  <c r="AA20" i="44"/>
  <c r="AI20" i="44"/>
  <c r="AC20" i="44"/>
  <c r="AH20" i="44"/>
  <c r="AK20" i="44"/>
  <c r="Z20" i="44"/>
  <c r="AF20" i="44"/>
  <c r="AO20" i="44"/>
  <c r="AE20" i="44"/>
  <c r="F20" i="44"/>
  <c r="AD20" i="44"/>
  <c r="AL20" i="44"/>
  <c r="AN20" i="44"/>
  <c r="AJ20" i="44"/>
  <c r="AM20" i="44"/>
  <c r="X36" i="44"/>
  <c r="Y36" i="44"/>
  <c r="X43" i="44"/>
  <c r="AL79" i="44"/>
  <c r="AI79" i="44"/>
  <c r="AE79" i="44"/>
  <c r="F79" i="44"/>
  <c r="AJ79" i="44"/>
  <c r="AD79" i="44"/>
  <c r="AO79" i="44"/>
  <c r="AC79" i="44"/>
  <c r="AA79" i="44"/>
  <c r="AM79" i="44"/>
  <c r="Z79" i="44"/>
  <c r="AK79" i="44"/>
  <c r="AG79" i="44"/>
  <c r="AH79" i="44"/>
  <c r="AF79" i="44"/>
  <c r="AB79" i="44"/>
  <c r="AN79" i="44"/>
  <c r="X25" i="44"/>
  <c r="AH53" i="44"/>
  <c r="AD53" i="44"/>
  <c r="AC53" i="44"/>
  <c r="AL53" i="44"/>
  <c r="AK53" i="44"/>
  <c r="AE53" i="44"/>
  <c r="AG53" i="44"/>
  <c r="AA53" i="44"/>
  <c r="F53" i="44"/>
  <c r="AN53" i="44"/>
  <c r="AJ53" i="44"/>
  <c r="AB53" i="44"/>
  <c r="Z53" i="44"/>
  <c r="AF53" i="44"/>
  <c r="AI53" i="44"/>
  <c r="AM53" i="44"/>
  <c r="AO53" i="44"/>
  <c r="X88" i="44"/>
  <c r="Y39" i="44"/>
  <c r="X39" i="44"/>
  <c r="X47" i="44"/>
  <c r="Y20" i="44"/>
  <c r="X21" i="44"/>
  <c r="X40" i="44"/>
  <c r="Y29" i="44"/>
  <c r="X29" i="44"/>
  <c r="AF73" i="44"/>
  <c r="AM73" i="44"/>
  <c r="Z73" i="44"/>
  <c r="AA73" i="44"/>
  <c r="AJ19" i="44"/>
  <c r="AI19" i="44"/>
  <c r="AM19" i="44"/>
  <c r="AA19" i="44"/>
  <c r="AE19" i="44"/>
  <c r="AC19" i="44"/>
  <c r="AD19" i="44"/>
  <c r="AN19" i="44"/>
  <c r="AL19" i="44"/>
  <c r="AK19" i="44"/>
  <c r="Z19" i="44"/>
  <c r="AO19" i="44"/>
  <c r="AH19" i="44"/>
  <c r="AG19" i="44"/>
  <c r="AB19" i="44"/>
  <c r="AF19" i="44"/>
  <c r="F19" i="44"/>
  <c r="AD32" i="44"/>
  <c r="AL32" i="44"/>
  <c r="AF32" i="44"/>
  <c r="AE32" i="44"/>
  <c r="AI32" i="44"/>
  <c r="F32" i="44"/>
  <c r="AA32" i="44"/>
  <c r="AB32" i="44"/>
  <c r="AH32" i="44"/>
  <c r="AC32" i="44"/>
  <c r="Z32" i="44"/>
  <c r="AO32" i="44"/>
  <c r="AG32" i="44"/>
  <c r="AK32" i="44"/>
  <c r="AN32" i="44"/>
  <c r="AJ32" i="44"/>
  <c r="AM32" i="44"/>
  <c r="AI26" i="44"/>
  <c r="AD26" i="44"/>
  <c r="Z26" i="44"/>
  <c r="AF26" i="44"/>
  <c r="AJ26" i="44"/>
  <c r="AE26" i="44"/>
  <c r="F26" i="44"/>
  <c r="AG26" i="44"/>
  <c r="AO26" i="44"/>
  <c r="AL26" i="44"/>
  <c r="AC26" i="44"/>
  <c r="AB26" i="44"/>
  <c r="AA26" i="44"/>
  <c r="AH26" i="44"/>
  <c r="AN26" i="44"/>
  <c r="AK26" i="44"/>
  <c r="AM26" i="44"/>
  <c r="Y60" i="44"/>
  <c r="Y64" i="44"/>
  <c r="Y32" i="44"/>
  <c r="Y61" i="44"/>
  <c r="X84" i="44"/>
  <c r="Y26" i="44"/>
  <c r="Y56" i="44"/>
  <c r="Y53" i="44"/>
  <c r="Y46" i="44"/>
  <c r="AH63" i="44"/>
  <c r="AC63" i="44"/>
  <c r="Z63" i="44"/>
  <c r="AL63" i="44"/>
  <c r="AF63" i="44"/>
  <c r="AE63" i="44"/>
  <c r="AD63" i="44"/>
  <c r="AN63" i="44"/>
  <c r="AB63" i="44"/>
  <c r="AJ63" i="44"/>
  <c r="AI63" i="44"/>
  <c r="AA63" i="44"/>
  <c r="F63" i="44"/>
  <c r="AK63" i="44"/>
  <c r="AG63" i="44"/>
  <c r="AM63" i="44"/>
  <c r="AO63" i="44"/>
  <c r="AD64" i="44"/>
  <c r="AJ64" i="44"/>
  <c r="AA64" i="44"/>
  <c r="AN64" i="44"/>
  <c r="AH64" i="44"/>
  <c r="Z64" i="44"/>
  <c r="AF64" i="44"/>
  <c r="F64" i="44"/>
  <c r="AE64" i="44"/>
  <c r="AB64" i="44"/>
  <c r="AI64" i="44"/>
  <c r="AC64" i="44"/>
  <c r="AG64" i="44"/>
  <c r="AL64" i="44"/>
  <c r="AK64" i="44"/>
  <c r="AO64" i="44"/>
  <c r="AM64" i="44"/>
  <c r="AG18" i="44"/>
  <c r="F18" i="44"/>
  <c r="AB18" i="44"/>
  <c r="Z18" i="44"/>
  <c r="AL18" i="44"/>
  <c r="AA18" i="44"/>
  <c r="AI18" i="44"/>
  <c r="AD18" i="44"/>
  <c r="AF18" i="44"/>
  <c r="AJ18" i="44"/>
  <c r="AC18" i="44"/>
  <c r="AE18" i="44"/>
  <c r="AH18" i="44"/>
  <c r="AO18" i="44"/>
  <c r="AK18" i="44"/>
  <c r="AN18" i="44"/>
  <c r="AM18" i="44"/>
  <c r="AC59" i="44"/>
  <c r="AD59" i="44"/>
  <c r="AK59" i="44"/>
  <c r="AG59" i="44"/>
  <c r="F59" i="44"/>
  <c r="AB59" i="44"/>
  <c r="AN59" i="44"/>
  <c r="AI59" i="44"/>
  <c r="AA59" i="44"/>
  <c r="AL59" i="44"/>
  <c r="Z59" i="44"/>
  <c r="AH59" i="44"/>
  <c r="AJ59" i="44"/>
  <c r="AF59" i="44"/>
  <c r="AE59" i="44"/>
  <c r="AO59" i="44"/>
  <c r="AM59" i="44"/>
  <c r="AA30" i="44"/>
  <c r="AI30" i="44"/>
  <c r="AC30" i="44"/>
  <c r="AG30" i="44"/>
  <c r="AF30" i="44"/>
  <c r="AE30" i="44"/>
  <c r="AD30" i="44"/>
  <c r="F30" i="44"/>
  <c r="AB30" i="44"/>
  <c r="Z30" i="44"/>
  <c r="AH30" i="44"/>
  <c r="AO30" i="44"/>
  <c r="AN30" i="44"/>
  <c r="AJ30" i="44"/>
  <c r="AL30" i="44"/>
  <c r="AK30" i="44"/>
  <c r="AM30" i="44"/>
  <c r="X45" i="44"/>
  <c r="AG14" i="44"/>
  <c r="AD14" i="44"/>
  <c r="AC14" i="44"/>
  <c r="AB14" i="44"/>
  <c r="AI14" i="44"/>
  <c r="AA14" i="44"/>
  <c r="AH14" i="44"/>
  <c r="AN14" i="44"/>
  <c r="AF14" i="44"/>
  <c r="Z14" i="44"/>
  <c r="AL14" i="44"/>
  <c r="AJ14" i="44"/>
  <c r="F14" i="44"/>
  <c r="AE14" i="44"/>
  <c r="AK14" i="44"/>
  <c r="AO14" i="44"/>
  <c r="AM14" i="44"/>
  <c r="Y55" i="44"/>
  <c r="Y63" i="44"/>
  <c r="X71" i="44"/>
  <c r="Y66" i="44"/>
  <c r="X82" i="44"/>
  <c r="AI24" i="44"/>
  <c r="AH24" i="44"/>
  <c r="AG24" i="44"/>
  <c r="Z24" i="44"/>
  <c r="AA24" i="44"/>
  <c r="AD24" i="44"/>
  <c r="AF24" i="44"/>
  <c r="AE24" i="44"/>
  <c r="AB24" i="44"/>
  <c r="F24" i="44"/>
  <c r="AJ24" i="44"/>
  <c r="AC24" i="44"/>
  <c r="AO24" i="44"/>
  <c r="AL24" i="44"/>
  <c r="AN24" i="44"/>
  <c r="AK24" i="44"/>
  <c r="AM24" i="44"/>
  <c r="AN61" i="44"/>
  <c r="F61" i="44"/>
  <c r="AB61" i="44"/>
  <c r="AI61" i="44"/>
  <c r="AK61" i="44"/>
  <c r="AA61" i="44"/>
  <c r="AD61" i="44"/>
  <c r="Z61" i="44"/>
  <c r="AE61" i="44"/>
  <c r="AG61" i="44"/>
  <c r="AJ61" i="44"/>
  <c r="AL61" i="44"/>
  <c r="AH61" i="44"/>
  <c r="AC61" i="44"/>
  <c r="AF61" i="44"/>
  <c r="AO61" i="44"/>
  <c r="AM61" i="44"/>
  <c r="X50" i="44"/>
  <c r="X80" i="44"/>
  <c r="X33" i="44"/>
  <c r="X87" i="44"/>
  <c r="Y59" i="44"/>
  <c r="Y81" i="44"/>
  <c r="X81" i="44"/>
  <c r="Y89" i="44"/>
  <c r="X89" i="44"/>
  <c r="AG55" i="44"/>
  <c r="AI55" i="44"/>
  <c r="AA55" i="44"/>
  <c r="Z55" i="44"/>
  <c r="AD55" i="44"/>
  <c r="AH55" i="44"/>
  <c r="AC55" i="44"/>
  <c r="AK55" i="44"/>
  <c r="AN55" i="44"/>
  <c r="AL55" i="44"/>
  <c r="AE55" i="44"/>
  <c r="AF55" i="44"/>
  <c r="F55" i="44"/>
  <c r="AB55" i="44"/>
  <c r="AJ55" i="44"/>
  <c r="AO55" i="44"/>
  <c r="AM55" i="44"/>
  <c r="AG56" i="44"/>
  <c r="AE56" i="44"/>
  <c r="F56" i="44"/>
  <c r="AB56" i="44"/>
  <c r="AD56" i="44"/>
  <c r="AI56" i="44"/>
  <c r="AA56" i="44"/>
  <c r="AC56" i="44"/>
  <c r="AO56" i="44"/>
  <c r="Z56" i="44"/>
  <c r="AH56" i="44"/>
  <c r="AF56" i="44"/>
  <c r="AN56" i="44"/>
  <c r="AK56" i="44"/>
  <c r="AL56" i="44"/>
  <c r="AJ56" i="44"/>
  <c r="AM56" i="44"/>
  <c r="W121" i="1"/>
  <c r="X69" i="44"/>
  <c r="X85" i="44"/>
  <c r="X90" i="44"/>
  <c r="X68" i="44"/>
  <c r="AH48" i="44"/>
  <c r="Z48" i="44"/>
  <c r="AD48" i="44"/>
  <c r="AI48" i="44"/>
  <c r="AB48" i="44"/>
  <c r="AO48" i="44"/>
  <c r="AG48" i="44"/>
  <c r="F48" i="44"/>
  <c r="AA48" i="44"/>
  <c r="AE48" i="44"/>
  <c r="AC48" i="44"/>
  <c r="AF48" i="44"/>
  <c r="AJ48" i="44"/>
  <c r="AL48" i="44"/>
  <c r="AK48" i="44"/>
  <c r="AN48" i="44"/>
  <c r="AM48" i="44"/>
  <c r="Y54" i="44"/>
  <c r="AK77" i="44"/>
  <c r="AM77" i="44"/>
  <c r="AD77" i="44"/>
  <c r="AN77" i="44"/>
  <c r="AL77" i="44"/>
  <c r="AB77" i="44"/>
  <c r="AA77" i="44"/>
  <c r="AJ77" i="44"/>
  <c r="AC77" i="44"/>
  <c r="AE77" i="44"/>
  <c r="Z77" i="44"/>
  <c r="AI77" i="44"/>
  <c r="AG77" i="44"/>
  <c r="AO77" i="44"/>
  <c r="AH77" i="44"/>
  <c r="AF77" i="44"/>
  <c r="F77" i="44"/>
  <c r="AD34" i="44"/>
  <c r="AA34" i="44"/>
  <c r="AH34" i="44"/>
  <c r="Z34" i="44"/>
  <c r="AC34" i="44"/>
  <c r="AG34" i="44"/>
  <c r="AF34" i="44"/>
  <c r="AE34" i="44"/>
  <c r="AB34" i="44"/>
  <c r="AI34" i="44"/>
  <c r="F34" i="44"/>
  <c r="AL34" i="44"/>
  <c r="AN34" i="44"/>
  <c r="AO34" i="44"/>
  <c r="AJ34" i="44"/>
  <c r="AK34" i="44"/>
  <c r="AM34" i="44"/>
  <c r="AG60" i="44"/>
  <c r="AC60" i="44"/>
  <c r="F60" i="44"/>
  <c r="AD60" i="44"/>
  <c r="AB60" i="44"/>
  <c r="AJ60" i="44"/>
  <c r="AI60" i="44"/>
  <c r="AA60" i="44"/>
  <c r="AN60" i="44"/>
  <c r="Z60" i="44"/>
  <c r="AE60" i="44"/>
  <c r="AH60" i="44"/>
  <c r="AF60" i="44"/>
  <c r="AO60" i="44"/>
  <c r="AL60" i="44"/>
  <c r="AK60" i="44"/>
  <c r="AM60" i="44"/>
  <c r="AC65" i="44"/>
  <c r="AD65" i="44"/>
  <c r="AN65" i="44"/>
  <c r="AI65" i="44"/>
  <c r="AB65" i="44"/>
  <c r="AL65" i="44"/>
  <c r="AA65" i="44"/>
  <c r="AJ65" i="44"/>
  <c r="AH65" i="44"/>
  <c r="AK65" i="44"/>
  <c r="Z65" i="44"/>
  <c r="AF65" i="44"/>
  <c r="F65" i="44"/>
  <c r="AG65" i="44"/>
  <c r="AE65" i="44"/>
  <c r="AM65" i="44"/>
  <c r="AO65" i="44"/>
  <c r="X44" i="44"/>
  <c r="X41" i="44"/>
  <c r="X17" i="44"/>
  <c r="V61" i="43"/>
  <c r="V61" i="42"/>
  <c r="V61" i="39"/>
  <c r="V61" i="38"/>
  <c r="V61" i="35"/>
  <c r="V61" i="31"/>
  <c r="V61" i="41"/>
  <c r="V61" i="32"/>
  <c r="V61" i="37"/>
  <c r="V61" i="36"/>
  <c r="V61" i="40"/>
  <c r="V61" i="34"/>
  <c r="V61" i="33"/>
  <c r="V61" i="30"/>
  <c r="V61" i="26"/>
  <c r="V61" i="27"/>
  <c r="V61" i="25"/>
  <c r="V61" i="29"/>
  <c r="V61" i="28"/>
  <c r="V61" i="22"/>
  <c r="V61" i="24"/>
  <c r="V61" i="23"/>
  <c r="V90" i="43"/>
  <c r="V90" i="39"/>
  <c r="V90" i="42"/>
  <c r="V90" i="41"/>
  <c r="V90" i="40"/>
  <c r="V90" i="34"/>
  <c r="V90" i="32"/>
  <c r="V90" i="31"/>
  <c r="V90" i="37"/>
  <c r="V90" i="33"/>
  <c r="V90" i="28"/>
  <c r="V90" i="27"/>
  <c r="V90" i="36"/>
  <c r="V90" i="35"/>
  <c r="V90" i="29"/>
  <c r="V90" i="38"/>
  <c r="V90" i="30"/>
  <c r="V90" i="25"/>
  <c r="V90" i="23"/>
  <c r="V90" i="22"/>
  <c r="V90" i="24"/>
  <c r="V90" i="26"/>
  <c r="V56" i="43"/>
  <c r="V56" i="39"/>
  <c r="V56" i="42"/>
  <c r="V56" i="40"/>
  <c r="V56" i="34"/>
  <c r="V56" i="37"/>
  <c r="V56" i="33"/>
  <c r="V56" i="32"/>
  <c r="V56" i="28"/>
  <c r="V56" i="38"/>
  <c r="V56" i="35"/>
  <c r="V56" i="41"/>
  <c r="V56" i="22"/>
  <c r="V56" i="27"/>
  <c r="V56" i="26"/>
  <c r="V56" i="25"/>
  <c r="V56" i="23"/>
  <c r="V56" i="31"/>
  <c r="V56" i="30"/>
  <c r="V56" i="24"/>
  <c r="V56" i="36"/>
  <c r="V56" i="29"/>
  <c r="V75" i="43"/>
  <c r="V75" i="40"/>
  <c r="V75" i="41"/>
  <c r="V75" i="31"/>
  <c r="V75" i="42"/>
  <c r="V75" i="39"/>
  <c r="V75" i="38"/>
  <c r="V75" i="32"/>
  <c r="V75" i="35"/>
  <c r="V75" i="33"/>
  <c r="V75" i="29"/>
  <c r="V75" i="36"/>
  <c r="V75" i="27"/>
  <c r="V75" i="37"/>
  <c r="V75" i="34"/>
  <c r="V75" i="28"/>
  <c r="V75" i="26"/>
  <c r="V75" i="25"/>
  <c r="V75" i="24"/>
  <c r="V75" i="22"/>
  <c r="V75" i="30"/>
  <c r="V75" i="23"/>
  <c r="V88" i="43"/>
  <c r="V88" i="41"/>
  <c r="V88" i="40"/>
  <c r="V88" i="32"/>
  <c r="V88" i="34"/>
  <c r="V88" i="33"/>
  <c r="V88" i="38"/>
  <c r="V88" i="42"/>
  <c r="V88" i="35"/>
  <c r="V88" i="39"/>
  <c r="V88" i="31"/>
  <c r="V88" i="29"/>
  <c r="V88" i="30"/>
  <c r="V88" i="27"/>
  <c r="V88" i="37"/>
  <c r="V88" i="36"/>
  <c r="V88" i="28"/>
  <c r="V88" i="23"/>
  <c r="V88" i="26"/>
  <c r="V88" i="22"/>
  <c r="V88" i="24"/>
  <c r="V88" i="25"/>
  <c r="V23" i="43"/>
  <c r="V23" i="42"/>
  <c r="V23" i="41"/>
  <c r="V23" i="40"/>
  <c r="V23" i="39"/>
  <c r="V23" i="36"/>
  <c r="V23" i="38"/>
  <c r="V23" i="31"/>
  <c r="V23" i="29"/>
  <c r="V23" i="33"/>
  <c r="V23" i="28"/>
  <c r="V23" i="35"/>
  <c r="V23" i="32"/>
  <c r="V23" i="30"/>
  <c r="V23" i="24"/>
  <c r="V23" i="22"/>
  <c r="V23" i="27"/>
  <c r="V23" i="26"/>
  <c r="V23" i="37"/>
  <c r="V23" i="34"/>
  <c r="V23" i="23"/>
  <c r="V23" i="25"/>
  <c r="V60" i="43"/>
  <c r="V60" i="42"/>
  <c r="V60" i="39"/>
  <c r="V60" i="41"/>
  <c r="V60" i="40"/>
  <c r="V60" i="34"/>
  <c r="V60" i="32"/>
  <c r="V60" i="37"/>
  <c r="V60" i="31"/>
  <c r="V60" i="36"/>
  <c r="V60" i="33"/>
  <c r="V60" i="35"/>
  <c r="V60" i="30"/>
  <c r="V60" i="29"/>
  <c r="V60" i="22"/>
  <c r="V60" i="27"/>
  <c r="V60" i="28"/>
  <c r="V60" i="38"/>
  <c r="V60" i="24"/>
  <c r="V60" i="26"/>
  <c r="V60" i="25"/>
  <c r="V60" i="23"/>
  <c r="V81" i="43"/>
  <c r="V81" i="41"/>
  <c r="V81" i="42"/>
  <c r="V81" i="39"/>
  <c r="V81" i="40"/>
  <c r="V81" i="35"/>
  <c r="V81" i="31"/>
  <c r="V81" i="38"/>
  <c r="V81" i="36"/>
  <c r="V81" i="34"/>
  <c r="V81" i="32"/>
  <c r="V81" i="37"/>
  <c r="V81" i="33"/>
  <c r="V81" i="29"/>
  <c r="V81" i="28"/>
  <c r="V81" i="24"/>
  <c r="V81" i="23"/>
  <c r="V81" i="30"/>
  <c r="V81" i="26"/>
  <c r="V81" i="27"/>
  <c r="V81" i="25"/>
  <c r="V81" i="22"/>
  <c r="V83" i="43"/>
  <c r="V83" i="40"/>
  <c r="V83" i="41"/>
  <c r="V83" i="38"/>
  <c r="V83" i="36"/>
  <c r="V83" i="32"/>
  <c r="V83" i="34"/>
  <c r="V83" i="33"/>
  <c r="V83" i="35"/>
  <c r="V83" i="42"/>
  <c r="V83" i="39"/>
  <c r="V83" i="30"/>
  <c r="V83" i="37"/>
  <c r="V83" i="31"/>
  <c r="V83" i="28"/>
  <c r="V83" i="24"/>
  <c r="V83" i="29"/>
  <c r="V83" i="26"/>
  <c r="V83" i="22"/>
  <c r="V83" i="25"/>
  <c r="V83" i="27"/>
  <c r="V83" i="23"/>
  <c r="V79" i="43"/>
  <c r="V79" i="40"/>
  <c r="V79" i="41"/>
  <c r="V79" i="36"/>
  <c r="V79" i="35"/>
  <c r="V79" i="38"/>
  <c r="V79" i="32"/>
  <c r="V79" i="34"/>
  <c r="V79" i="42"/>
  <c r="V79" i="31"/>
  <c r="V79" i="33"/>
  <c r="V79" i="27"/>
  <c r="V79" i="37"/>
  <c r="V79" i="30"/>
  <c r="V79" i="28"/>
  <c r="V79" i="24"/>
  <c r="V79" i="39"/>
  <c r="V79" i="29"/>
  <c r="V79" i="22"/>
  <c r="V79" i="23"/>
  <c r="V79" i="26"/>
  <c r="V79" i="25"/>
  <c r="V82" i="43"/>
  <c r="V82" i="41"/>
  <c r="V82" i="42"/>
  <c r="V82" i="39"/>
  <c r="V82" i="33"/>
  <c r="V82" i="40"/>
  <c r="V82" i="34"/>
  <c r="V82" i="38"/>
  <c r="V82" i="30"/>
  <c r="V82" i="32"/>
  <c r="V82" i="31"/>
  <c r="V82" i="37"/>
  <c r="V82" i="28"/>
  <c r="V82" i="29"/>
  <c r="V82" i="24"/>
  <c r="V82" i="22"/>
  <c r="V82" i="26"/>
  <c r="V82" i="35"/>
  <c r="V82" i="25"/>
  <c r="V82" i="27"/>
  <c r="V82" i="36"/>
  <c r="V82" i="23"/>
  <c r="V66" i="43"/>
  <c r="V66" i="40"/>
  <c r="V66" i="41"/>
  <c r="V66" i="38"/>
  <c r="V66" i="34"/>
  <c r="V66" i="42"/>
  <c r="V66" i="39"/>
  <c r="V66" i="35"/>
  <c r="V66" i="31"/>
  <c r="V66" i="32"/>
  <c r="V66" i="37"/>
  <c r="V66" i="28"/>
  <c r="V66" i="36"/>
  <c r="V66" i="30"/>
  <c r="V66" i="33"/>
  <c r="V66" i="27"/>
  <c r="V66" i="25"/>
  <c r="V66" i="22"/>
  <c r="V66" i="29"/>
  <c r="V66" i="24"/>
  <c r="V66" i="26"/>
  <c r="V66" i="23"/>
  <c r="V84" i="43"/>
  <c r="V84" i="39"/>
  <c r="V84" i="41"/>
  <c r="V84" i="40"/>
  <c r="V84" i="42"/>
  <c r="V84" i="32"/>
  <c r="V84" i="38"/>
  <c r="V84" i="34"/>
  <c r="V84" i="33"/>
  <c r="V84" i="31"/>
  <c r="V84" i="35"/>
  <c r="V84" i="27"/>
  <c r="V84" i="30"/>
  <c r="V84" i="37"/>
  <c r="V84" i="36"/>
  <c r="V84" i="28"/>
  <c r="V84" i="24"/>
  <c r="V84" i="29"/>
  <c r="V84" i="26"/>
  <c r="V84" i="22"/>
  <c r="V84" i="25"/>
  <c r="V84" i="23"/>
  <c r="V54" i="43"/>
  <c r="V54" i="40"/>
  <c r="V54" i="39"/>
  <c r="V54" i="42"/>
  <c r="V54" i="41"/>
  <c r="V54" i="33"/>
  <c r="V54" i="38"/>
  <c r="V54" i="37"/>
  <c r="V54" i="35"/>
  <c r="V54" i="32"/>
  <c r="V54" i="34"/>
  <c r="V54" i="31"/>
  <c r="V54" i="29"/>
  <c r="V54" i="30"/>
  <c r="V54" i="36"/>
  <c r="V54" i="27"/>
  <c r="V54" i="23"/>
  <c r="V54" i="28"/>
  <c r="V54" i="26"/>
  <c r="V54" i="22"/>
  <c r="V54" i="25"/>
  <c r="V54" i="24"/>
  <c r="V40" i="43"/>
  <c r="V40" i="39"/>
  <c r="V40" i="41"/>
  <c r="V40" i="40"/>
  <c r="V40" i="38"/>
  <c r="V40" i="34"/>
  <c r="V40" i="36"/>
  <c r="V40" i="35"/>
  <c r="V40" i="33"/>
  <c r="V40" i="42"/>
  <c r="V40" i="28"/>
  <c r="V40" i="29"/>
  <c r="V40" i="30"/>
  <c r="V40" i="37"/>
  <c r="V40" i="32"/>
  <c r="V40" i="23"/>
  <c r="V40" i="26"/>
  <c r="V40" i="22"/>
  <c r="V40" i="24"/>
  <c r="V40" i="27"/>
  <c r="V40" i="31"/>
  <c r="V40" i="25"/>
  <c r="X77" i="43"/>
  <c r="AC77" i="43" s="1"/>
  <c r="Y77" i="43"/>
  <c r="V46" i="43"/>
  <c r="V46" i="41"/>
  <c r="V46" i="42"/>
  <c r="V46" i="39"/>
  <c r="V46" i="36"/>
  <c r="V46" i="40"/>
  <c r="V46" i="38"/>
  <c r="V46" i="31"/>
  <c r="V46" i="32"/>
  <c r="V46" i="35"/>
  <c r="V46" i="29"/>
  <c r="V46" i="33"/>
  <c r="V46" i="37"/>
  <c r="V46" i="30"/>
  <c r="V46" i="26"/>
  <c r="V46" i="23"/>
  <c r="V46" i="25"/>
  <c r="V46" i="34"/>
  <c r="V46" i="28"/>
  <c r="V46" i="27"/>
  <c r="V46" i="24"/>
  <c r="V46" i="22"/>
  <c r="V43" i="43"/>
  <c r="V43" i="42"/>
  <c r="V43" i="41"/>
  <c r="V43" i="40"/>
  <c r="V43" i="39"/>
  <c r="V43" i="38"/>
  <c r="V43" i="34"/>
  <c r="V43" i="31"/>
  <c r="V43" i="30"/>
  <c r="V43" i="36"/>
  <c r="V43" i="35"/>
  <c r="V43" i="37"/>
  <c r="V43" i="32"/>
  <c r="V43" i="22"/>
  <c r="V43" i="27"/>
  <c r="V43" i="26"/>
  <c r="V43" i="25"/>
  <c r="V43" i="28"/>
  <c r="V43" i="29"/>
  <c r="V43" i="33"/>
  <c r="V43" i="23"/>
  <c r="V43" i="24"/>
  <c r="Y29" i="43"/>
  <c r="X29" i="43"/>
  <c r="AC29" i="43" s="1"/>
  <c r="V69" i="43"/>
  <c r="V69" i="42"/>
  <c r="V69" i="39"/>
  <c r="V69" i="36"/>
  <c r="V69" i="41"/>
  <c r="V69" i="32"/>
  <c r="V69" i="40"/>
  <c r="V69" i="33"/>
  <c r="V69" i="31"/>
  <c r="V69" i="27"/>
  <c r="V69" i="30"/>
  <c r="V69" i="26"/>
  <c r="V69" i="25"/>
  <c r="V69" i="23"/>
  <c r="V69" i="35"/>
  <c r="V69" i="34"/>
  <c r="V69" i="22"/>
  <c r="V69" i="38"/>
  <c r="V69" i="29"/>
  <c r="V69" i="37"/>
  <c r="V69" i="28"/>
  <c r="V69" i="24"/>
  <c r="Y36" i="43"/>
  <c r="X36" i="43"/>
  <c r="AC36" i="43" s="1"/>
  <c r="V34" i="43"/>
  <c r="V34" i="41"/>
  <c r="V34" i="40"/>
  <c r="V34" i="42"/>
  <c r="V34" i="39"/>
  <c r="V34" i="38"/>
  <c r="V34" i="35"/>
  <c r="V34" i="31"/>
  <c r="V34" i="34"/>
  <c r="V34" i="33"/>
  <c r="V34" i="36"/>
  <c r="V34" i="30"/>
  <c r="V34" i="32"/>
  <c r="V34" i="22"/>
  <c r="V34" i="27"/>
  <c r="V34" i="29"/>
  <c r="V34" i="24"/>
  <c r="V34" i="28"/>
  <c r="V34" i="26"/>
  <c r="V34" i="25"/>
  <c r="V34" i="23"/>
  <c r="V34" i="37"/>
  <c r="V20" i="43"/>
  <c r="V20" i="42"/>
  <c r="V20" i="41"/>
  <c r="V20" i="40"/>
  <c r="V20" i="32"/>
  <c r="V20" i="37"/>
  <c r="V20" i="38"/>
  <c r="V20" i="36"/>
  <c r="V20" i="31"/>
  <c r="V20" i="34"/>
  <c r="V20" i="35"/>
  <c r="V20" i="39"/>
  <c r="V20" i="25"/>
  <c r="V20" i="30"/>
  <c r="V20" i="29"/>
  <c r="V20" i="23"/>
  <c r="V20" i="28"/>
  <c r="V20" i="27"/>
  <c r="V20" i="24"/>
  <c r="V20" i="22"/>
  <c r="V20" i="33"/>
  <c r="V20" i="26"/>
  <c r="V71" i="43"/>
  <c r="V71" i="40"/>
  <c r="V71" i="39"/>
  <c r="V71" i="41"/>
  <c r="V71" i="38"/>
  <c r="V71" i="37"/>
  <c r="V71" i="42"/>
  <c r="V71" i="35"/>
  <c r="V71" i="29"/>
  <c r="V71" i="32"/>
  <c r="V71" i="27"/>
  <c r="V71" i="36"/>
  <c r="V71" i="34"/>
  <c r="V71" i="31"/>
  <c r="V71" i="30"/>
  <c r="V71" i="33"/>
  <c r="V71" i="26"/>
  <c r="V71" i="23"/>
  <c r="V71" i="24"/>
  <c r="V71" i="25"/>
  <c r="V71" i="22"/>
  <c r="V71" i="28"/>
  <c r="Y89" i="43"/>
  <c r="X89" i="43"/>
  <c r="AC89" i="43" s="1"/>
  <c r="V45" i="43"/>
  <c r="V45" i="39"/>
  <c r="V45" i="42"/>
  <c r="V45" i="40"/>
  <c r="V45" i="35"/>
  <c r="V45" i="38"/>
  <c r="V45" i="33"/>
  <c r="V45" i="36"/>
  <c r="V45" i="32"/>
  <c r="V45" i="31"/>
  <c r="V45" i="28"/>
  <c r="V45" i="41"/>
  <c r="V45" i="30"/>
  <c r="V45" i="37"/>
  <c r="V45" i="29"/>
  <c r="V45" i="34"/>
  <c r="V45" i="27"/>
  <c r="V45" i="22"/>
  <c r="V45" i="24"/>
  <c r="V45" i="26"/>
  <c r="V45" i="25"/>
  <c r="V45" i="23"/>
  <c r="V53" i="43"/>
  <c r="V53" i="42"/>
  <c r="V53" i="40"/>
  <c r="V53" i="41"/>
  <c r="V53" i="33"/>
  <c r="V53" i="39"/>
  <c r="V53" i="38"/>
  <c r="V53" i="36"/>
  <c r="V53" i="34"/>
  <c r="V53" i="31"/>
  <c r="V53" i="35"/>
  <c r="V53" i="30"/>
  <c r="V53" i="32"/>
  <c r="V53" i="37"/>
  <c r="V53" i="29"/>
  <c r="V53" i="28"/>
  <c r="V53" i="26"/>
  <c r="V53" i="22"/>
  <c r="V53" i="25"/>
  <c r="V53" i="24"/>
  <c r="V53" i="27"/>
  <c r="V53" i="23"/>
  <c r="V87" i="43"/>
  <c r="V87" i="40"/>
  <c r="V87" i="42"/>
  <c r="V87" i="39"/>
  <c r="V87" i="38"/>
  <c r="V87" i="36"/>
  <c r="V87" i="34"/>
  <c r="V87" i="35"/>
  <c r="V87" i="41"/>
  <c r="V87" i="33"/>
  <c r="V87" i="27"/>
  <c r="V87" i="37"/>
  <c r="V87" i="32"/>
  <c r="V87" i="28"/>
  <c r="V87" i="23"/>
  <c r="V87" i="30"/>
  <c r="V87" i="31"/>
  <c r="V87" i="29"/>
  <c r="V87" i="22"/>
  <c r="V87" i="24"/>
  <c r="V87" i="25"/>
  <c r="V87" i="26"/>
  <c r="V17" i="43"/>
  <c r="V17" i="41"/>
  <c r="V17" i="40"/>
  <c r="V17" i="42"/>
  <c r="V17" i="36"/>
  <c r="V17" i="32"/>
  <c r="V17" i="35"/>
  <c r="V17" i="34"/>
  <c r="V17" i="37"/>
  <c r="V17" i="28"/>
  <c r="V17" i="30"/>
  <c r="V17" i="31"/>
  <c r="V17" i="39"/>
  <c r="V17" i="33"/>
  <c r="V17" i="22"/>
  <c r="V17" i="38"/>
  <c r="V17" i="25"/>
  <c r="V17" i="24"/>
  <c r="V17" i="26"/>
  <c r="V17" i="23"/>
  <c r="V17" i="29"/>
  <c r="V17" i="27"/>
  <c r="V21" i="43"/>
  <c r="V21" i="41"/>
  <c r="V21" i="35"/>
  <c r="V21" i="38"/>
  <c r="V21" i="40"/>
  <c r="V21" i="34"/>
  <c r="V21" i="37"/>
  <c r="V21" i="39"/>
  <c r="V21" i="36"/>
  <c r="V21" i="33"/>
  <c r="V21" i="30"/>
  <c r="V21" i="32"/>
  <c r="V21" i="31"/>
  <c r="V21" i="42"/>
  <c r="V21" i="26"/>
  <c r="V21" i="28"/>
  <c r="V21" i="25"/>
  <c r="V21" i="29"/>
  <c r="V21" i="23"/>
  <c r="V21" i="27"/>
  <c r="V21" i="24"/>
  <c r="V21" i="22"/>
  <c r="Y39" i="43"/>
  <c r="X39" i="43"/>
  <c r="AC39" i="43" s="1"/>
  <c r="Y65" i="43"/>
  <c r="X65" i="43"/>
  <c r="AC65" i="43" s="1"/>
  <c r="V24" i="43"/>
  <c r="V24" i="42"/>
  <c r="V24" i="41"/>
  <c r="V24" i="40"/>
  <c r="V24" i="34"/>
  <c r="V24" i="35"/>
  <c r="V24" i="38"/>
  <c r="V24" i="37"/>
  <c r="V24" i="33"/>
  <c r="V24" i="31"/>
  <c r="V24" i="29"/>
  <c r="V24" i="32"/>
  <c r="V24" i="30"/>
  <c r="V24" i="25"/>
  <c r="V24" i="36"/>
  <c r="V24" i="27"/>
  <c r="V24" i="28"/>
  <c r="V24" i="26"/>
  <c r="V24" i="22"/>
  <c r="V24" i="39"/>
  <c r="V24" i="24"/>
  <c r="V24" i="23"/>
  <c r="V85" i="43"/>
  <c r="V85" i="42"/>
  <c r="V85" i="39"/>
  <c r="V85" i="41"/>
  <c r="V85" i="40"/>
  <c r="V85" i="31"/>
  <c r="V85" i="32"/>
  <c r="V85" i="38"/>
  <c r="V85" i="36"/>
  <c r="V85" i="27"/>
  <c r="V85" i="35"/>
  <c r="V85" i="29"/>
  <c r="V85" i="30"/>
  <c r="V85" i="37"/>
  <c r="V85" i="34"/>
  <c r="V85" i="28"/>
  <c r="V85" i="24"/>
  <c r="V85" i="25"/>
  <c r="V85" i="26"/>
  <c r="V85" i="33"/>
  <c r="V85" i="23"/>
  <c r="V85" i="22"/>
  <c r="V19" i="43"/>
  <c r="V19" i="40"/>
  <c r="V19" i="41"/>
  <c r="V19" i="33"/>
  <c r="V19" i="37"/>
  <c r="V19" i="38"/>
  <c r="V19" i="31"/>
  <c r="V19" i="32"/>
  <c r="V19" i="29"/>
  <c r="V19" i="35"/>
  <c r="V19" i="42"/>
  <c r="V19" i="34"/>
  <c r="V19" i="39"/>
  <c r="V19" i="36"/>
  <c r="V19" i="25"/>
  <c r="V19" i="30"/>
  <c r="V19" i="28"/>
  <c r="V19" i="27"/>
  <c r="V19" i="23"/>
  <c r="V19" i="22"/>
  <c r="V19" i="26"/>
  <c r="V19" i="24"/>
  <c r="V51" i="43"/>
  <c r="V51" i="40"/>
  <c r="V51" i="41"/>
  <c r="V51" i="39"/>
  <c r="V51" i="42"/>
  <c r="V51" i="31"/>
  <c r="V51" i="37"/>
  <c r="V51" i="38"/>
  <c r="V51" i="36"/>
  <c r="V51" i="32"/>
  <c r="V51" i="34"/>
  <c r="V51" i="35"/>
  <c r="V51" i="30"/>
  <c r="V51" i="22"/>
  <c r="V51" i="33"/>
  <c r="V51" i="26"/>
  <c r="V51" i="25"/>
  <c r="V51" i="29"/>
  <c r="V51" i="27"/>
  <c r="V51" i="24"/>
  <c r="V51" i="28"/>
  <c r="V51" i="23"/>
  <c r="V32" i="43"/>
  <c r="V32" i="42"/>
  <c r="V32" i="39"/>
  <c r="V32" i="41"/>
  <c r="V32" i="40"/>
  <c r="V32" i="38"/>
  <c r="V32" i="31"/>
  <c r="V32" i="34"/>
  <c r="V32" i="30"/>
  <c r="V32" i="29"/>
  <c r="V32" i="28"/>
  <c r="V32" i="36"/>
  <c r="V32" i="33"/>
  <c r="V32" i="37"/>
  <c r="V32" i="32"/>
  <c r="V32" i="27"/>
  <c r="V32" i="26"/>
  <c r="V32" i="25"/>
  <c r="V32" i="35"/>
  <c r="V32" i="23"/>
  <c r="V32" i="22"/>
  <c r="V32" i="24"/>
  <c r="V26" i="43"/>
  <c r="V26" i="41"/>
  <c r="V26" i="40"/>
  <c r="V26" i="39"/>
  <c r="V26" i="38"/>
  <c r="V26" i="42"/>
  <c r="V26" i="34"/>
  <c r="V26" i="33"/>
  <c r="V26" i="36"/>
  <c r="V26" i="37"/>
  <c r="V26" i="30"/>
  <c r="V26" i="28"/>
  <c r="V26" i="35"/>
  <c r="V26" i="32"/>
  <c r="V26" i="29"/>
  <c r="V26" i="26"/>
  <c r="V26" i="23"/>
  <c r="V26" i="31"/>
  <c r="V26" i="22"/>
  <c r="V26" i="24"/>
  <c r="V26" i="25"/>
  <c r="V26" i="27"/>
  <c r="V49" i="43"/>
  <c r="V49" i="42"/>
  <c r="V49" i="40"/>
  <c r="V49" i="41"/>
  <c r="V49" i="32"/>
  <c r="V49" i="37"/>
  <c r="V49" i="38"/>
  <c r="V49" i="34"/>
  <c r="V49" i="33"/>
  <c r="V49" i="35"/>
  <c r="V49" i="28"/>
  <c r="V49" i="30"/>
  <c r="V49" i="39"/>
  <c r="V49" i="36"/>
  <c r="V49" i="27"/>
  <c r="V49" i="31"/>
  <c r="V49" i="24"/>
  <c r="V49" i="22"/>
  <c r="V49" i="26"/>
  <c r="V49" i="29"/>
  <c r="V49" i="25"/>
  <c r="V49" i="23"/>
  <c r="V44" i="43"/>
  <c r="V44" i="42"/>
  <c r="V44" i="41"/>
  <c r="V44" i="40"/>
  <c r="V44" i="38"/>
  <c r="V44" i="33"/>
  <c r="V44" i="31"/>
  <c r="V44" i="39"/>
  <c r="V44" i="36"/>
  <c r="V44" i="35"/>
  <c r="V44" i="30"/>
  <c r="V44" i="34"/>
  <c r="V44" i="37"/>
  <c r="V44" i="22"/>
  <c r="V44" i="27"/>
  <c r="V44" i="32"/>
  <c r="V44" i="29"/>
  <c r="V44" i="26"/>
  <c r="V44" i="25"/>
  <c r="V44" i="28"/>
  <c r="V44" i="24"/>
  <c r="V44" i="23"/>
  <c r="V37" i="43"/>
  <c r="V37" i="39"/>
  <c r="V37" i="41"/>
  <c r="V37" i="32"/>
  <c r="V37" i="31"/>
  <c r="V37" i="38"/>
  <c r="V37" i="33"/>
  <c r="V37" i="40"/>
  <c r="V37" i="42"/>
  <c r="V37" i="35"/>
  <c r="V37" i="34"/>
  <c r="V37" i="36"/>
  <c r="V37" i="29"/>
  <c r="V37" i="23"/>
  <c r="V37" i="28"/>
  <c r="V37" i="26"/>
  <c r="V37" i="25"/>
  <c r="V37" i="24"/>
  <c r="V37" i="27"/>
  <c r="V37" i="37"/>
  <c r="V37" i="30"/>
  <c r="V37" i="22"/>
  <c r="AH30" i="43"/>
  <c r="AB30" i="43"/>
  <c r="AL30" i="43"/>
  <c r="Z30" i="43"/>
  <c r="AI30" i="43"/>
  <c r="AG30" i="43"/>
  <c r="AO30" i="43"/>
  <c r="AF30" i="43"/>
  <c r="F30" i="43"/>
  <c r="AD30" i="43"/>
  <c r="AE30" i="43"/>
  <c r="AJ30" i="43"/>
  <c r="AA30" i="43"/>
  <c r="AK30" i="43"/>
  <c r="AN30" i="43"/>
  <c r="AM30" i="43"/>
  <c r="V63" i="43"/>
  <c r="V63" i="42"/>
  <c r="V63" i="41"/>
  <c r="V63" i="39"/>
  <c r="V63" i="40"/>
  <c r="V63" i="37"/>
  <c r="V63" i="33"/>
  <c r="V63" i="38"/>
  <c r="V63" i="31"/>
  <c r="V63" i="32"/>
  <c r="V63" i="35"/>
  <c r="V63" i="34"/>
  <c r="V63" i="29"/>
  <c r="V63" i="30"/>
  <c r="V63" i="27"/>
  <c r="V63" i="36"/>
  <c r="V63" i="26"/>
  <c r="V63" i="23"/>
  <c r="V63" i="28"/>
  <c r="V63" i="25"/>
  <c r="V63" i="22"/>
  <c r="V63" i="24"/>
  <c r="V64" i="43"/>
  <c r="V64" i="41"/>
  <c r="V64" i="42"/>
  <c r="V64" i="39"/>
  <c r="V64" i="40"/>
  <c r="V64" i="32"/>
  <c r="V64" i="36"/>
  <c r="V64" i="38"/>
  <c r="V64" i="33"/>
  <c r="V64" i="28"/>
  <c r="V64" i="37"/>
  <c r="V64" i="35"/>
  <c r="V64" i="34"/>
  <c r="V64" i="30"/>
  <c r="V64" i="27"/>
  <c r="V64" i="29"/>
  <c r="V64" i="24"/>
  <c r="V64" i="26"/>
  <c r="V64" i="23"/>
  <c r="V64" i="31"/>
  <c r="V64" i="25"/>
  <c r="V64" i="22"/>
  <c r="V80" i="43"/>
  <c r="V80" i="42"/>
  <c r="V80" i="41"/>
  <c r="V80" i="39"/>
  <c r="V80" i="40"/>
  <c r="V80" i="35"/>
  <c r="V80" i="31"/>
  <c r="V80" i="38"/>
  <c r="V80" i="32"/>
  <c r="V80" i="34"/>
  <c r="V80" i="36"/>
  <c r="V80" i="29"/>
  <c r="V80" i="27"/>
  <c r="V80" i="33"/>
  <c r="V80" i="37"/>
  <c r="V80" i="30"/>
  <c r="V80" i="28"/>
  <c r="V80" i="26"/>
  <c r="V80" i="25"/>
  <c r="V80" i="22"/>
  <c r="V80" i="24"/>
  <c r="V80" i="23"/>
  <c r="V18" i="43"/>
  <c r="V18" i="41"/>
  <c r="V18" i="40"/>
  <c r="V18" i="42"/>
  <c r="V18" i="33"/>
  <c r="V18" i="37"/>
  <c r="V18" i="35"/>
  <c r="V18" i="32"/>
  <c r="V18" i="29"/>
  <c r="V18" i="28"/>
  <c r="V18" i="36"/>
  <c r="V18" i="34"/>
  <c r="V18" i="30"/>
  <c r="V18" i="39"/>
  <c r="V18" i="25"/>
  <c r="V18" i="27"/>
  <c r="V18" i="38"/>
  <c r="V18" i="22"/>
  <c r="V18" i="31"/>
  <c r="V18" i="26"/>
  <c r="V18" i="24"/>
  <c r="V18" i="23"/>
  <c r="V47" i="43"/>
  <c r="V47" i="42"/>
  <c r="V47" i="40"/>
  <c r="V47" i="41"/>
  <c r="V47" i="39"/>
  <c r="V47" i="38"/>
  <c r="V47" i="35"/>
  <c r="V47" i="34"/>
  <c r="V47" i="33"/>
  <c r="V47" i="32"/>
  <c r="V47" i="37"/>
  <c r="V47" i="31"/>
  <c r="V47" i="22"/>
  <c r="V47" i="27"/>
  <c r="V47" i="26"/>
  <c r="V47" i="23"/>
  <c r="V47" i="36"/>
  <c r="V47" i="29"/>
  <c r="V47" i="25"/>
  <c r="V47" i="30"/>
  <c r="V47" i="28"/>
  <c r="V47" i="24"/>
  <c r="V59" i="43"/>
  <c r="V59" i="42"/>
  <c r="V59" i="39"/>
  <c r="V59" i="41"/>
  <c r="V59" i="40"/>
  <c r="V59" i="32"/>
  <c r="V59" i="36"/>
  <c r="V59" i="38"/>
  <c r="V59" i="37"/>
  <c r="V59" i="35"/>
  <c r="V59" i="30"/>
  <c r="V59" i="29"/>
  <c r="V59" i="31"/>
  <c r="V59" i="34"/>
  <c r="V59" i="27"/>
  <c r="V59" i="24"/>
  <c r="V59" i="28"/>
  <c r="V59" i="26"/>
  <c r="V59" i="33"/>
  <c r="V59" i="25"/>
  <c r="V59" i="23"/>
  <c r="V59" i="22"/>
  <c r="V15" i="43"/>
  <c r="V15" i="42"/>
  <c r="V15" i="40"/>
  <c r="V15" i="41"/>
  <c r="V15" i="37"/>
  <c r="V15" i="34"/>
  <c r="V15" i="35"/>
  <c r="V15" i="32"/>
  <c r="V15" i="30"/>
  <c r="V15" i="31"/>
  <c r="V15" i="33"/>
  <c r="V15" i="36"/>
  <c r="V15" i="39"/>
  <c r="V15" i="38"/>
  <c r="V15" i="26"/>
  <c r="V15" i="28"/>
  <c r="V15" i="25"/>
  <c r="V15" i="24"/>
  <c r="V15" i="29"/>
  <c r="V15" i="27"/>
  <c r="V15" i="23"/>
  <c r="V15" i="22"/>
  <c r="Y48" i="43"/>
  <c r="X48" i="43"/>
  <c r="AC48" i="43" s="1"/>
  <c r="V33" i="43"/>
  <c r="V33" i="42"/>
  <c r="V33" i="39"/>
  <c r="V33" i="40"/>
  <c r="V33" i="37"/>
  <c r="V33" i="35"/>
  <c r="V33" i="38"/>
  <c r="V33" i="34"/>
  <c r="V33" i="41"/>
  <c r="V33" i="30"/>
  <c r="V33" i="36"/>
  <c r="V33" i="31"/>
  <c r="V33" i="33"/>
  <c r="V33" i="32"/>
  <c r="V33" i="29"/>
  <c r="V33" i="24"/>
  <c r="V33" i="28"/>
  <c r="V33" i="27"/>
  <c r="V33" i="26"/>
  <c r="V33" i="25"/>
  <c r="V33" i="23"/>
  <c r="V33" i="22"/>
  <c r="V74" i="43"/>
  <c r="V74" i="41"/>
  <c r="V74" i="42"/>
  <c r="V74" i="39"/>
  <c r="V74" i="38"/>
  <c r="V74" i="35"/>
  <c r="V74" i="34"/>
  <c r="V74" i="31"/>
  <c r="V74" i="32"/>
  <c r="V74" i="33"/>
  <c r="V74" i="36"/>
  <c r="V74" i="27"/>
  <c r="V74" i="40"/>
  <c r="V74" i="37"/>
  <c r="V74" i="30"/>
  <c r="V74" i="29"/>
  <c r="V74" i="25"/>
  <c r="V74" i="22"/>
  <c r="V74" i="24"/>
  <c r="V74" i="23"/>
  <c r="V74" i="28"/>
  <c r="V74" i="26"/>
  <c r="V73" i="43"/>
  <c r="V73" i="42"/>
  <c r="V73" i="39"/>
  <c r="V73" i="40"/>
  <c r="V73" i="35"/>
  <c r="V73" i="32"/>
  <c r="V73" i="33"/>
  <c r="V73" i="41"/>
  <c r="V73" i="36"/>
  <c r="V73" i="31"/>
  <c r="V73" i="34"/>
  <c r="V73" i="38"/>
  <c r="V73" i="27"/>
  <c r="V73" i="28"/>
  <c r="V73" i="30"/>
  <c r="V73" i="37"/>
  <c r="V73" i="22"/>
  <c r="V73" i="29"/>
  <c r="V73" i="24"/>
  <c r="V73" i="23"/>
  <c r="V73" i="26"/>
  <c r="V73" i="25"/>
  <c r="V25" i="43"/>
  <c r="V25" i="39"/>
  <c r="V25" i="42"/>
  <c r="V25" i="41"/>
  <c r="V25" i="34"/>
  <c r="V25" i="33"/>
  <c r="V25" i="36"/>
  <c r="V25" i="37"/>
  <c r="V25" i="40"/>
  <c r="V25" i="35"/>
  <c r="V25" i="38"/>
  <c r="V25" i="32"/>
  <c r="V25" i="31"/>
  <c r="V25" i="24"/>
  <c r="V25" i="30"/>
  <c r="V25" i="26"/>
  <c r="V25" i="25"/>
  <c r="V25" i="27"/>
  <c r="V25" i="29"/>
  <c r="V25" i="28"/>
  <c r="V25" i="23"/>
  <c r="V25" i="22"/>
  <c r="V55" i="43"/>
  <c r="V55" i="40"/>
  <c r="V55" i="39"/>
  <c r="V55" i="42"/>
  <c r="V55" i="41"/>
  <c r="V55" i="35"/>
  <c r="V55" i="32"/>
  <c r="V55" i="31"/>
  <c r="V55" i="33"/>
  <c r="V55" i="38"/>
  <c r="V55" i="36"/>
  <c r="V55" i="37"/>
  <c r="V55" i="28"/>
  <c r="V55" i="34"/>
  <c r="V55" i="30"/>
  <c r="V55" i="25"/>
  <c r="V55" i="24"/>
  <c r="V55" i="23"/>
  <c r="V55" i="27"/>
  <c r="V55" i="26"/>
  <c r="V55" i="29"/>
  <c r="V55" i="22"/>
  <c r="V86" i="43"/>
  <c r="V86" i="42"/>
  <c r="V86" i="39"/>
  <c r="V86" i="41"/>
  <c r="V86" i="31"/>
  <c r="V86" i="35"/>
  <c r="V86" i="34"/>
  <c r="V86" i="33"/>
  <c r="V86" i="36"/>
  <c r="V86" i="27"/>
  <c r="V86" i="38"/>
  <c r="V86" i="32"/>
  <c r="V86" i="37"/>
  <c r="V86" i="30"/>
  <c r="V86" i="40"/>
  <c r="V86" i="28"/>
  <c r="V86" i="23"/>
  <c r="V86" i="29"/>
  <c r="V86" i="22"/>
  <c r="V86" i="24"/>
  <c r="V86" i="25"/>
  <c r="V86" i="26"/>
  <c r="V68" i="43"/>
  <c r="V68" i="42"/>
  <c r="V68" i="39"/>
  <c r="V68" i="40"/>
  <c r="V68" i="41"/>
  <c r="V68" i="37"/>
  <c r="V68" i="33"/>
  <c r="V68" i="31"/>
  <c r="V68" i="38"/>
  <c r="V68" i="36"/>
  <c r="V68" i="32"/>
  <c r="V68" i="29"/>
  <c r="V68" i="35"/>
  <c r="V68" i="30"/>
  <c r="V68" i="34"/>
  <c r="V68" i="27"/>
  <c r="V68" i="28"/>
  <c r="V68" i="26"/>
  <c r="V68" i="25"/>
  <c r="V68" i="23"/>
  <c r="V68" i="22"/>
  <c r="V68" i="24"/>
  <c r="V41" i="43"/>
  <c r="V41" i="33"/>
  <c r="V41" i="38"/>
  <c r="V41" i="41"/>
  <c r="V41" i="39"/>
  <c r="V41" i="32"/>
  <c r="V41" i="42"/>
  <c r="V41" i="29"/>
  <c r="V41" i="28"/>
  <c r="V41" i="35"/>
  <c r="V41" i="40"/>
  <c r="V41" i="37"/>
  <c r="V41" i="34"/>
  <c r="V41" i="25"/>
  <c r="V41" i="36"/>
  <c r="V41" i="23"/>
  <c r="V41" i="30"/>
  <c r="V41" i="24"/>
  <c r="V41" i="22"/>
  <c r="V41" i="27"/>
  <c r="V41" i="31"/>
  <c r="V41" i="26"/>
  <c r="V50" i="43"/>
  <c r="V50" i="41"/>
  <c r="V50" i="39"/>
  <c r="V50" i="42"/>
  <c r="V50" i="36"/>
  <c r="V50" i="35"/>
  <c r="V50" i="32"/>
  <c r="V50" i="40"/>
  <c r="V50" i="38"/>
  <c r="V50" i="31"/>
  <c r="V50" i="34"/>
  <c r="V50" i="29"/>
  <c r="V50" i="28"/>
  <c r="V50" i="37"/>
  <c r="V50" i="30"/>
  <c r="V50" i="33"/>
  <c r="V50" i="25"/>
  <c r="V50" i="27"/>
  <c r="V50" i="24"/>
  <c r="V50" i="26"/>
  <c r="V50" i="23"/>
  <c r="V50" i="22"/>
  <c r="V31" i="43"/>
  <c r="V31" i="41"/>
  <c r="V31" i="40"/>
  <c r="V31" i="39"/>
  <c r="V31" i="42"/>
  <c r="V31" i="38"/>
  <c r="V31" i="35"/>
  <c r="V31" i="37"/>
  <c r="V31" i="31"/>
  <c r="V31" i="28"/>
  <c r="V31" i="33"/>
  <c r="V31" i="36"/>
  <c r="V31" i="32"/>
  <c r="V31" i="27"/>
  <c r="V31" i="30"/>
  <c r="V31" i="22"/>
  <c r="V31" i="29"/>
  <c r="V31" i="24"/>
  <c r="V31" i="23"/>
  <c r="V31" i="34"/>
  <c r="V31" i="26"/>
  <c r="V31" i="25"/>
  <c r="V42" i="43"/>
  <c r="V42" i="42"/>
  <c r="V42" i="41"/>
  <c r="V42" i="40"/>
  <c r="V42" i="39"/>
  <c r="V42" i="36"/>
  <c r="V42" i="32"/>
  <c r="V42" i="38"/>
  <c r="V42" i="33"/>
  <c r="V42" i="31"/>
  <c r="V42" i="34"/>
  <c r="V42" i="30"/>
  <c r="V42" i="35"/>
  <c r="V42" i="37"/>
  <c r="V42" i="26"/>
  <c r="V42" i="25"/>
  <c r="V42" i="29"/>
  <c r="V42" i="28"/>
  <c r="V42" i="23"/>
  <c r="V42" i="27"/>
  <c r="V42" i="22"/>
  <c r="V42" i="24"/>
  <c r="AH14" i="43"/>
  <c r="AI14" i="43"/>
  <c r="AA14" i="43"/>
  <c r="Z14" i="43"/>
  <c r="AK14" i="43"/>
  <c r="AB14" i="43"/>
  <c r="AG14" i="43"/>
  <c r="AJ14" i="43"/>
  <c r="AD14" i="43"/>
  <c r="AL14" i="43"/>
  <c r="AE14" i="43"/>
  <c r="F14" i="43"/>
  <c r="AF14" i="43"/>
  <c r="AO14" i="43"/>
  <c r="AM14" i="43"/>
  <c r="AN14" i="43"/>
  <c r="X52" i="43"/>
  <c r="AC52" i="43" s="1"/>
  <c r="Y52" i="43"/>
  <c r="F30" i="21"/>
  <c r="AO30" i="21"/>
  <c r="F14" i="20"/>
  <c r="AO14" i="20"/>
  <c r="F30" i="20"/>
  <c r="AO30" i="20"/>
  <c r="F14" i="21"/>
  <c r="AO14" i="21"/>
  <c r="AF30" i="21"/>
  <c r="AG30" i="21"/>
  <c r="T4" i="9"/>
  <c r="V4" i="9" s="1"/>
  <c r="V16" i="44" s="1"/>
  <c r="X16" i="44" s="1"/>
  <c r="S4" i="9"/>
  <c r="AF14" i="20"/>
  <c r="AG14" i="20"/>
  <c r="AF30" i="20"/>
  <c r="AG30" i="20"/>
  <c r="AF14" i="21"/>
  <c r="AG14" i="21"/>
  <c r="I21" i="5"/>
  <c r="K21" i="5"/>
  <c r="X48" i="21"/>
  <c r="CP104" i="1"/>
  <c r="W104" i="1"/>
  <c r="X77" i="21"/>
  <c r="AC77" i="21" s="1"/>
  <c r="BF104" i="1"/>
  <c r="X65" i="21"/>
  <c r="V68" i="21"/>
  <c r="V68" i="20"/>
  <c r="V45" i="21"/>
  <c r="V45" i="20"/>
  <c r="V19" i="21"/>
  <c r="V19" i="20"/>
  <c r="V66" i="21"/>
  <c r="V66" i="20"/>
  <c r="V84" i="21"/>
  <c r="V84" i="20"/>
  <c r="V54" i="21"/>
  <c r="V54" i="20"/>
  <c r="V31" i="21"/>
  <c r="V31" i="20"/>
  <c r="V42" i="21"/>
  <c r="V42" i="20"/>
  <c r="X52" i="21"/>
  <c r="AC52" i="21" s="1"/>
  <c r="V15" i="21"/>
  <c r="W3" i="9"/>
  <c r="V15" i="20"/>
  <c r="V74" i="21"/>
  <c r="V74" i="20"/>
  <c r="V51" i="21"/>
  <c r="V51" i="20"/>
  <c r="V46" i="21"/>
  <c r="V46" i="20"/>
  <c r="V71" i="21"/>
  <c r="V71" i="20"/>
  <c r="V88" i="21"/>
  <c r="Y88" i="21" s="1"/>
  <c r="V88" i="20"/>
  <c r="V23" i="21"/>
  <c r="V23" i="20"/>
  <c r="V60" i="21"/>
  <c r="V60" i="20"/>
  <c r="V81" i="21"/>
  <c r="V81" i="20"/>
  <c r="V50" i="21"/>
  <c r="V50" i="20"/>
  <c r="V20" i="21"/>
  <c r="V20" i="20"/>
  <c r="V24" i="21"/>
  <c r="V24" i="20"/>
  <c r="V63" i="21"/>
  <c r="V63" i="20"/>
  <c r="V53" i="21"/>
  <c r="V53" i="20"/>
  <c r="V87" i="21"/>
  <c r="V87" i="20"/>
  <c r="V40" i="21"/>
  <c r="V40" i="20"/>
  <c r="AJ30" i="20"/>
  <c r="AK30" i="20"/>
  <c r="AI30" i="20"/>
  <c r="AD30" i="20"/>
  <c r="AL30" i="20"/>
  <c r="AM30" i="20"/>
  <c r="AB30" i="20"/>
  <c r="AN30" i="20"/>
  <c r="AA30" i="20"/>
  <c r="Z30" i="20"/>
  <c r="AH30" i="20"/>
  <c r="AE30" i="20"/>
  <c r="AE14" i="20"/>
  <c r="AD14" i="20"/>
  <c r="Z14" i="20"/>
  <c r="AH14" i="20"/>
  <c r="AB14" i="20"/>
  <c r="AI14" i="20"/>
  <c r="AA14" i="20"/>
  <c r="AL14" i="20"/>
  <c r="AK14" i="20"/>
  <c r="AN14" i="20"/>
  <c r="AJ14" i="20"/>
  <c r="AM14" i="20"/>
  <c r="V82" i="21"/>
  <c r="V82" i="20"/>
  <c r="V32" i="21"/>
  <c r="V32" i="20"/>
  <c r="X89" i="21"/>
  <c r="AC89" i="21" s="1"/>
  <c r="Y89" i="21"/>
  <c r="V85" i="21"/>
  <c r="V85" i="20"/>
  <c r="V43" i="21"/>
  <c r="V43" i="20"/>
  <c r="Y29" i="21"/>
  <c r="X29" i="21"/>
  <c r="AC29" i="21" s="1"/>
  <c r="V69" i="21"/>
  <c r="V69" i="20"/>
  <c r="Y36" i="21"/>
  <c r="X36" i="21"/>
  <c r="AC36" i="21" s="1"/>
  <c r="V34" i="21"/>
  <c r="X34" i="21" s="1"/>
  <c r="AC34" i="21" s="1"/>
  <c r="V34" i="20"/>
  <c r="AJ14" i="21"/>
  <c r="AB14" i="21"/>
  <c r="AA14" i="21"/>
  <c r="AL14" i="21"/>
  <c r="AI14" i="21"/>
  <c r="AM14" i="21"/>
  <c r="Z14" i="21"/>
  <c r="AE14" i="21"/>
  <c r="AN14" i="21"/>
  <c r="AD14" i="21"/>
  <c r="AK14" i="21"/>
  <c r="AH14" i="21"/>
  <c r="V79" i="21"/>
  <c r="V79" i="20"/>
  <c r="V26" i="21"/>
  <c r="V26" i="20"/>
  <c r="V90" i="21"/>
  <c r="V90" i="20"/>
  <c r="V86" i="21"/>
  <c r="V86" i="20"/>
  <c r="V56" i="21"/>
  <c r="V56" i="20"/>
  <c r="V64" i="21"/>
  <c r="V64" i="20"/>
  <c r="V80" i="21"/>
  <c r="V80" i="20"/>
  <c r="V18" i="21"/>
  <c r="V18" i="20"/>
  <c r="V47" i="21"/>
  <c r="V47" i="20"/>
  <c r="V59" i="21"/>
  <c r="V59" i="20"/>
  <c r="V17" i="21"/>
  <c r="V17" i="20"/>
  <c r="V21" i="21"/>
  <c r="V21" i="20"/>
  <c r="Y39" i="21"/>
  <c r="X39" i="21"/>
  <c r="AC39" i="21" s="1"/>
  <c r="V41" i="21"/>
  <c r="V41" i="20"/>
  <c r="V61" i="21"/>
  <c r="V61" i="20"/>
  <c r="V73" i="21"/>
  <c r="V73" i="20"/>
  <c r="V75" i="21"/>
  <c r="V75" i="20"/>
  <c r="V83" i="21"/>
  <c r="V83" i="20"/>
  <c r="V33" i="21"/>
  <c r="V33" i="20"/>
  <c r="V25" i="21"/>
  <c r="V25" i="20"/>
  <c r="V55" i="21"/>
  <c r="V55" i="20"/>
  <c r="V49" i="21"/>
  <c r="V49" i="20"/>
  <c r="V44" i="21"/>
  <c r="V44" i="20"/>
  <c r="V37" i="21"/>
  <c r="X37" i="21" s="1"/>
  <c r="AC37" i="21" s="1"/>
  <c r="V37" i="20"/>
  <c r="Z30" i="21"/>
  <c r="AE30" i="21"/>
  <c r="AN30" i="21"/>
  <c r="AI30" i="21"/>
  <c r="AJ30" i="21"/>
  <c r="AD30" i="21"/>
  <c r="AH30" i="21"/>
  <c r="AL30" i="21"/>
  <c r="AB30" i="21"/>
  <c r="AA30" i="21"/>
  <c r="AK30" i="21"/>
  <c r="AM30" i="21"/>
  <c r="W99" i="1"/>
  <c r="CP99" i="1"/>
  <c r="BF99" i="1"/>
  <c r="BG99" i="1" s="1"/>
  <c r="I16" i="5"/>
  <c r="K16" i="5"/>
  <c r="K31" i="5"/>
  <c r="CQ114" i="1"/>
  <c r="CR114" i="1" s="1"/>
  <c r="CT114" i="1" s="1"/>
  <c r="CY114" i="1" s="1"/>
  <c r="AE65" i="19"/>
  <c r="I31" i="5"/>
  <c r="W114" i="1"/>
  <c r="X114" i="1" s="1"/>
  <c r="BF114" i="1"/>
  <c r="BG114" i="1" s="1"/>
  <c r="V23" i="19"/>
  <c r="V23" i="18"/>
  <c r="AK65" i="19"/>
  <c r="V79" i="19"/>
  <c r="V79" i="18"/>
  <c r="V82" i="19"/>
  <c r="V82" i="18"/>
  <c r="V68" i="19"/>
  <c r="V68" i="18"/>
  <c r="V41" i="19"/>
  <c r="V41" i="18"/>
  <c r="V50" i="19"/>
  <c r="V50" i="18"/>
  <c r="V40" i="19"/>
  <c r="V40" i="18"/>
  <c r="V25" i="19"/>
  <c r="V25" i="18"/>
  <c r="V60" i="19"/>
  <c r="V60" i="18"/>
  <c r="V81" i="19"/>
  <c r="V81" i="18"/>
  <c r="V20" i="19"/>
  <c r="V20" i="18"/>
  <c r="V85" i="19"/>
  <c r="V85" i="18"/>
  <c r="V43" i="19"/>
  <c r="V43" i="18"/>
  <c r="V69" i="19"/>
  <c r="V69" i="18"/>
  <c r="V34" i="19"/>
  <c r="V34" i="18"/>
  <c r="AH48" i="19"/>
  <c r="AE48" i="19"/>
  <c r="AB48" i="19"/>
  <c r="AA48" i="19"/>
  <c r="AD48" i="19"/>
  <c r="AL48" i="19"/>
  <c r="AI48" i="19"/>
  <c r="Z48" i="19"/>
  <c r="AJ48" i="19"/>
  <c r="AN48" i="19"/>
  <c r="AK48" i="19"/>
  <c r="AM48" i="19"/>
  <c r="AH52" i="19"/>
  <c r="AD52" i="19"/>
  <c r="AB52" i="19"/>
  <c r="AA52" i="19"/>
  <c r="AI52" i="19"/>
  <c r="Z52" i="19"/>
  <c r="AL52" i="19"/>
  <c r="AE52" i="19"/>
  <c r="AJ52" i="19"/>
  <c r="AK52" i="19"/>
  <c r="AN52" i="19"/>
  <c r="AM52" i="19"/>
  <c r="V83" i="19"/>
  <c r="V83" i="18"/>
  <c r="V19" i="19"/>
  <c r="V19" i="18"/>
  <c r="V54" i="19"/>
  <c r="V54" i="18"/>
  <c r="V21" i="19"/>
  <c r="V21" i="18"/>
  <c r="V26" i="19"/>
  <c r="V26" i="18"/>
  <c r="V46" i="19"/>
  <c r="V46" i="18"/>
  <c r="V24" i="19"/>
  <c r="V24" i="18"/>
  <c r="V71" i="19"/>
  <c r="V71" i="18"/>
  <c r="V49" i="19"/>
  <c r="V49" i="18"/>
  <c r="V44" i="19"/>
  <c r="V44" i="18"/>
  <c r="V37" i="19"/>
  <c r="V37" i="18"/>
  <c r="AN77" i="19"/>
  <c r="AI77" i="19"/>
  <c r="Z77" i="19"/>
  <c r="AH77" i="19"/>
  <c r="AD77" i="19"/>
  <c r="AE77" i="19"/>
  <c r="AB77" i="19"/>
  <c r="AL77" i="19"/>
  <c r="AA77" i="19"/>
  <c r="AJ77" i="19"/>
  <c r="AK77" i="19"/>
  <c r="AM77" i="19"/>
  <c r="V88" i="19"/>
  <c r="V88" i="18"/>
  <c r="V66" i="19"/>
  <c r="V66" i="18"/>
  <c r="V17" i="19"/>
  <c r="V17" i="18"/>
  <c r="V63" i="19"/>
  <c r="V63" i="18"/>
  <c r="V87" i="19"/>
  <c r="V87" i="18"/>
  <c r="V15" i="19"/>
  <c r="V15" i="18"/>
  <c r="AJ30" i="19"/>
  <c r="Z30" i="19"/>
  <c r="AB30" i="19"/>
  <c r="AN30" i="19"/>
  <c r="AD30" i="19"/>
  <c r="AK30" i="19"/>
  <c r="AE30" i="19"/>
  <c r="AI30" i="19"/>
  <c r="AH30" i="19"/>
  <c r="AA30" i="19"/>
  <c r="AL30" i="19"/>
  <c r="AM30" i="19"/>
  <c r="Z14" i="18"/>
  <c r="AI14" i="18"/>
  <c r="AN14" i="18"/>
  <c r="AD14" i="18"/>
  <c r="AA14" i="18"/>
  <c r="AJ14" i="18"/>
  <c r="AH14" i="18"/>
  <c r="AE14" i="18"/>
  <c r="AB14" i="18"/>
  <c r="AM14" i="18"/>
  <c r="AL14" i="18"/>
  <c r="AK14" i="18"/>
  <c r="V75" i="19"/>
  <c r="V75" i="18"/>
  <c r="V55" i="19"/>
  <c r="V55" i="18"/>
  <c r="V32" i="19"/>
  <c r="V32" i="18"/>
  <c r="V61" i="19"/>
  <c r="V61" i="18"/>
  <c r="V74" i="19"/>
  <c r="V74" i="18"/>
  <c r="V73" i="19"/>
  <c r="V73" i="18"/>
  <c r="Z14" i="19"/>
  <c r="AA14" i="19"/>
  <c r="AE14" i="19"/>
  <c r="AH14" i="19"/>
  <c r="AB14" i="19"/>
  <c r="AD14" i="19"/>
  <c r="AI14" i="19"/>
  <c r="AN14" i="19"/>
  <c r="AJ14" i="19"/>
  <c r="AK14" i="19"/>
  <c r="AL14" i="19"/>
  <c r="AM14" i="19"/>
  <c r="V33" i="19"/>
  <c r="V33" i="18"/>
  <c r="V45" i="19"/>
  <c r="V45" i="18"/>
  <c r="V84" i="19"/>
  <c r="V84" i="18"/>
  <c r="AB30" i="18"/>
  <c r="Z30" i="18"/>
  <c r="AK30" i="18"/>
  <c r="AI30" i="18"/>
  <c r="AH30" i="18"/>
  <c r="AD30" i="18"/>
  <c r="AA30" i="18"/>
  <c r="AE30" i="18"/>
  <c r="AN30" i="18"/>
  <c r="AL30" i="18"/>
  <c r="AJ30" i="18"/>
  <c r="AM30" i="18"/>
  <c r="V51" i="19"/>
  <c r="V51" i="18"/>
  <c r="V53" i="19"/>
  <c r="V53" i="18"/>
  <c r="V90" i="19"/>
  <c r="V90" i="18"/>
  <c r="V86" i="19"/>
  <c r="V86" i="18"/>
  <c r="V56" i="19"/>
  <c r="V56" i="18"/>
  <c r="V64" i="19"/>
  <c r="V64" i="18"/>
  <c r="V80" i="19"/>
  <c r="V80" i="18"/>
  <c r="V18" i="19"/>
  <c r="V18" i="18"/>
  <c r="V47" i="19"/>
  <c r="V47" i="18"/>
  <c r="V59" i="19"/>
  <c r="V59" i="18"/>
  <c r="V31" i="19"/>
  <c r="V31" i="18"/>
  <c r="V42" i="19"/>
  <c r="V42" i="18"/>
  <c r="V63" i="13"/>
  <c r="V63" i="16"/>
  <c r="V63" i="15"/>
  <c r="V15" i="13"/>
  <c r="V15" i="15"/>
  <c r="V15" i="16"/>
  <c r="V61" i="13"/>
  <c r="V61" i="16"/>
  <c r="V61" i="15"/>
  <c r="V74" i="13"/>
  <c r="V74" i="16"/>
  <c r="V74" i="15"/>
  <c r="V73" i="15"/>
  <c r="V73" i="16"/>
  <c r="V53" i="13"/>
  <c r="V53" i="16"/>
  <c r="V53" i="15"/>
  <c r="AK30" i="16"/>
  <c r="AN30" i="16"/>
  <c r="AD30" i="16"/>
  <c r="AH30" i="16"/>
  <c r="AI30" i="16"/>
  <c r="AM30" i="16"/>
  <c r="AE30" i="16"/>
  <c r="AB30" i="16"/>
  <c r="AL30" i="16"/>
  <c r="Z30" i="16"/>
  <c r="AA30" i="16"/>
  <c r="AJ30" i="16"/>
  <c r="V90" i="13"/>
  <c r="V90" i="15"/>
  <c r="V90" i="16"/>
  <c r="V86" i="13"/>
  <c r="V86" i="15"/>
  <c r="V86" i="16"/>
  <c r="V56" i="13"/>
  <c r="V56" i="16"/>
  <c r="V56" i="15"/>
  <c r="V64" i="13"/>
  <c r="V64" i="15"/>
  <c r="V64" i="16"/>
  <c r="V80" i="13"/>
  <c r="V80" i="15"/>
  <c r="V80" i="16"/>
  <c r="V18" i="13"/>
  <c r="V18" i="15"/>
  <c r="V18" i="16"/>
  <c r="V47" i="13"/>
  <c r="V47" i="16"/>
  <c r="V47" i="15"/>
  <c r="AH47" i="15" s="1"/>
  <c r="V59" i="13"/>
  <c r="V59" i="15"/>
  <c r="V59" i="16"/>
  <c r="V31" i="13"/>
  <c r="V31" i="16"/>
  <c r="V31" i="15"/>
  <c r="V42" i="13"/>
  <c r="V42" i="16"/>
  <c r="V42" i="15"/>
  <c r="AB14" i="16"/>
  <c r="AK14" i="16"/>
  <c r="Z14" i="16"/>
  <c r="AE14" i="16"/>
  <c r="AH14" i="16"/>
  <c r="AN14" i="16"/>
  <c r="AA14" i="16"/>
  <c r="AJ14" i="16"/>
  <c r="AI14" i="16"/>
  <c r="AD14" i="16"/>
  <c r="AM14" i="16"/>
  <c r="AL14" i="16"/>
  <c r="V87" i="13"/>
  <c r="V87" i="16"/>
  <c r="V87" i="15"/>
  <c r="V33" i="13"/>
  <c r="V33" i="16"/>
  <c r="V33" i="15"/>
  <c r="V23" i="16"/>
  <c r="V23" i="15"/>
  <c r="V82" i="13"/>
  <c r="V82" i="16"/>
  <c r="V82" i="15"/>
  <c r="V68" i="13"/>
  <c r="V68" i="16"/>
  <c r="V68" i="15"/>
  <c r="V41" i="13"/>
  <c r="V41" i="15"/>
  <c r="V41" i="16"/>
  <c r="V50" i="13"/>
  <c r="V50" i="15"/>
  <c r="V50" i="16"/>
  <c r="V40" i="13"/>
  <c r="V40" i="15"/>
  <c r="V40" i="16"/>
  <c r="V75" i="13"/>
  <c r="V75" i="15"/>
  <c r="V75" i="16"/>
  <c r="V55" i="13"/>
  <c r="V55" i="16"/>
  <c r="V55" i="15"/>
  <c r="V81" i="13"/>
  <c r="V81" i="16"/>
  <c r="V81" i="15"/>
  <c r="V79" i="13"/>
  <c r="V79" i="15"/>
  <c r="V79" i="16"/>
  <c r="V20" i="13"/>
  <c r="V20" i="15"/>
  <c r="V20" i="16"/>
  <c r="V85" i="13"/>
  <c r="V85" i="15"/>
  <c r="V85" i="16"/>
  <c r="V43" i="13"/>
  <c r="V43" i="15"/>
  <c r="V43" i="16"/>
  <c r="V69" i="15"/>
  <c r="V69" i="16"/>
  <c r="V34" i="13"/>
  <c r="V34" i="16"/>
  <c r="V34" i="15"/>
  <c r="V25" i="13"/>
  <c r="V25" i="15"/>
  <c r="V25" i="16"/>
  <c r="V88" i="13"/>
  <c r="V88" i="15"/>
  <c r="V88" i="16"/>
  <c r="V60" i="13"/>
  <c r="V60" i="16"/>
  <c r="V60" i="15"/>
  <c r="V45" i="13"/>
  <c r="V45" i="16"/>
  <c r="V45" i="15"/>
  <c r="AH45" i="15" s="1"/>
  <c r="V19" i="13"/>
  <c r="V19" i="16"/>
  <c r="V19" i="15"/>
  <c r="V66" i="13"/>
  <c r="V66" i="16"/>
  <c r="V66" i="15"/>
  <c r="V84" i="13"/>
  <c r="V84" i="15"/>
  <c r="V84" i="16"/>
  <c r="V54" i="13"/>
  <c r="V54" i="15"/>
  <c r="AH54" i="15" s="1"/>
  <c r="V54" i="16"/>
  <c r="V17" i="13"/>
  <c r="V17" i="16"/>
  <c r="V17" i="15"/>
  <c r="V21" i="13"/>
  <c r="V21" i="16"/>
  <c r="V21" i="15"/>
  <c r="V83" i="13"/>
  <c r="V83" i="15"/>
  <c r="V83" i="16"/>
  <c r="V51" i="13"/>
  <c r="V51" i="16"/>
  <c r="V51" i="15"/>
  <c r="AH51" i="15" s="1"/>
  <c r="V32" i="13"/>
  <c r="V32" i="16"/>
  <c r="V32" i="15"/>
  <c r="V26" i="13"/>
  <c r="V26" i="16"/>
  <c r="V26" i="15"/>
  <c r="V46" i="13"/>
  <c r="V46" i="16"/>
  <c r="V46" i="15"/>
  <c r="AH46" i="15" s="1"/>
  <c r="AH2" i="15" s="1"/>
  <c r="V24" i="13"/>
  <c r="V24" i="16"/>
  <c r="V24" i="15"/>
  <c r="V71" i="13"/>
  <c r="V71" i="16"/>
  <c r="V71" i="15"/>
  <c r="V49" i="13"/>
  <c r="V49" i="16"/>
  <c r="V49" i="15"/>
  <c r="AH49" i="15" s="1"/>
  <c r="V44" i="16"/>
  <c r="V44" i="15"/>
  <c r="V37" i="13"/>
  <c r="V37" i="16"/>
  <c r="V37" i="15"/>
  <c r="AH30" i="13"/>
  <c r="AI30" i="13"/>
  <c r="AD30" i="13"/>
  <c r="AH77" i="13"/>
  <c r="AI77" i="13"/>
  <c r="AD77" i="13"/>
  <c r="Z14" i="13"/>
  <c r="AH14" i="13"/>
  <c r="AI14" i="13"/>
  <c r="AA14" i="13"/>
  <c r="AD14" i="13"/>
  <c r="AH48" i="13"/>
  <c r="AI48" i="13"/>
  <c r="AD48" i="13"/>
  <c r="AD65" i="13"/>
  <c r="AH65" i="13"/>
  <c r="AI65" i="13"/>
  <c r="AH52" i="13"/>
  <c r="AI52" i="13"/>
  <c r="AD52" i="13"/>
  <c r="AN47" i="13"/>
  <c r="AN55" i="13"/>
  <c r="AN74" i="13"/>
  <c r="AL14" i="13"/>
  <c r="AE14" i="13"/>
  <c r="AJ14" i="13"/>
  <c r="AM14" i="13"/>
  <c r="AK14" i="13"/>
  <c r="AN82" i="13"/>
  <c r="AN68" i="13"/>
  <c r="AN41" i="13"/>
  <c r="AN50" i="13"/>
  <c r="AN40" i="13"/>
  <c r="I26" i="5"/>
  <c r="AN31" i="13"/>
  <c r="AN42" i="13"/>
  <c r="AN80" i="13"/>
  <c r="AN33" i="13"/>
  <c r="AN79" i="13"/>
  <c r="AN89" i="13"/>
  <c r="K26" i="5"/>
  <c r="AN88" i="13"/>
  <c r="CO23" i="1"/>
  <c r="CQ23" i="1" s="1"/>
  <c r="CS23" i="1" s="1"/>
  <c r="V23" i="13"/>
  <c r="AN60" i="13"/>
  <c r="AN81" i="13"/>
  <c r="AK48" i="13"/>
  <c r="AA48" i="13"/>
  <c r="AL48" i="13"/>
  <c r="AJ48" i="13"/>
  <c r="AE48" i="13"/>
  <c r="Z48" i="13"/>
  <c r="AM48" i="13"/>
  <c r="AN90" i="13"/>
  <c r="AN59" i="13"/>
  <c r="AN20" i="13"/>
  <c r="AN45" i="13"/>
  <c r="AN19" i="13"/>
  <c r="AN66" i="13"/>
  <c r="AN84" i="13"/>
  <c r="AN54" i="13"/>
  <c r="AN64" i="13"/>
  <c r="AN15" i="13"/>
  <c r="AN75" i="13"/>
  <c r="AN51" i="13"/>
  <c r="AN46" i="13"/>
  <c r="AN71" i="13"/>
  <c r="AN85" i="13"/>
  <c r="AN43" i="13"/>
  <c r="AN29" i="13"/>
  <c r="CO69" i="1"/>
  <c r="CQ69" i="1" s="1"/>
  <c r="CS69" i="1" s="1"/>
  <c r="V69" i="13"/>
  <c r="AN36" i="13"/>
  <c r="AN34" i="13"/>
  <c r="Z30" i="13"/>
  <c r="AE30" i="13"/>
  <c r="AK30" i="13"/>
  <c r="AA30" i="13"/>
  <c r="AL30" i="13"/>
  <c r="AJ30" i="13"/>
  <c r="AM30" i="13"/>
  <c r="AK65" i="13"/>
  <c r="AA65" i="13"/>
  <c r="AL65" i="13"/>
  <c r="AE65" i="13"/>
  <c r="AJ65" i="13"/>
  <c r="Z65" i="13"/>
  <c r="AM65" i="13"/>
  <c r="AN86" i="13"/>
  <c r="AN18" i="13"/>
  <c r="AN83" i="13"/>
  <c r="AN26" i="13"/>
  <c r="AN63" i="13"/>
  <c r="AN16" i="13"/>
  <c r="AN53" i="13"/>
  <c r="AN87" i="13"/>
  <c r="AN17" i="13"/>
  <c r="AN21" i="13"/>
  <c r="AN39" i="13"/>
  <c r="AN56" i="13"/>
  <c r="AN25" i="13"/>
  <c r="CO73" i="1"/>
  <c r="CQ73" i="1" s="1"/>
  <c r="CS73" i="1" s="1"/>
  <c r="V73" i="13"/>
  <c r="AN32" i="13"/>
  <c r="AN24" i="13"/>
  <c r="AN61" i="13"/>
  <c r="AN49" i="13"/>
  <c r="CO44" i="1"/>
  <c r="CR44" i="1" s="1"/>
  <c r="V44" i="13"/>
  <c r="AN37" i="13"/>
  <c r="AE77" i="13"/>
  <c r="Z77" i="13"/>
  <c r="AL77" i="13"/>
  <c r="AA77" i="13"/>
  <c r="AJ77" i="13"/>
  <c r="AK77" i="13"/>
  <c r="AM77" i="13"/>
  <c r="AK52" i="13"/>
  <c r="AJ52" i="13"/>
  <c r="AE52" i="13"/>
  <c r="Z52" i="13"/>
  <c r="AM52" i="13"/>
  <c r="AA52" i="13"/>
  <c r="AL52" i="13"/>
  <c r="BH77" i="1"/>
  <c r="BJ77" i="1" s="1"/>
  <c r="BI65" i="1"/>
  <c r="BN65" i="1" s="1"/>
  <c r="T79" i="9"/>
  <c r="V79" i="9" s="1"/>
  <c r="V91" i="44" s="1"/>
  <c r="Y91" i="44" s="1"/>
  <c r="S79" i="9"/>
  <c r="CQ101" i="1"/>
  <c r="CR101" i="1" s="1"/>
  <c r="CP101" i="1"/>
  <c r="CT103" i="1"/>
  <c r="CY103" i="1" s="1"/>
  <c r="CX103" i="1"/>
  <c r="CT116" i="1"/>
  <c r="CY116" i="1" s="1"/>
  <c r="CX116" i="1"/>
  <c r="CX107" i="1"/>
  <c r="CT107" i="1"/>
  <c r="CY107" i="1" s="1"/>
  <c r="CT112" i="1"/>
  <c r="CY112" i="1" s="1"/>
  <c r="CX112" i="1"/>
  <c r="CT104" i="1"/>
  <c r="CY104" i="1" s="1"/>
  <c r="CX104" i="1"/>
  <c r="CP122" i="1"/>
  <c r="CQ122" i="1"/>
  <c r="CR122" i="1" s="1"/>
  <c r="CX115" i="1"/>
  <c r="CT115" i="1"/>
  <c r="CY115" i="1" s="1"/>
  <c r="CX100" i="1"/>
  <c r="CT100" i="1"/>
  <c r="CY100" i="1" s="1"/>
  <c r="K19" i="5"/>
  <c r="CO102" i="1"/>
  <c r="BH48" i="1"/>
  <c r="BJ48" i="1" s="1"/>
  <c r="CR77" i="1"/>
  <c r="CU77" i="1" s="1"/>
  <c r="CT111" i="1"/>
  <c r="CY111" i="1" s="1"/>
  <c r="CX111" i="1"/>
  <c r="CT121" i="1"/>
  <c r="CY121" i="1" s="1"/>
  <c r="CX121" i="1"/>
  <c r="CT97" i="1"/>
  <c r="CY97" i="1" s="1"/>
  <c r="CX97" i="1"/>
  <c r="CX108" i="1"/>
  <c r="CT108" i="1"/>
  <c r="CY108" i="1" s="1"/>
  <c r="CX106" i="1"/>
  <c r="CT106" i="1"/>
  <c r="CY106" i="1" s="1"/>
  <c r="CT120" i="1"/>
  <c r="CY120" i="1" s="1"/>
  <c r="CX120" i="1"/>
  <c r="CT118" i="1"/>
  <c r="CY118" i="1" s="1"/>
  <c r="CX118" i="1"/>
  <c r="CT113" i="1"/>
  <c r="CY113" i="1" s="1"/>
  <c r="CX113" i="1"/>
  <c r="CQ105" i="1"/>
  <c r="CR105" i="1" s="1"/>
  <c r="CP105" i="1"/>
  <c r="CQ96" i="1"/>
  <c r="CR96" i="1" s="1"/>
  <c r="CP96" i="1"/>
  <c r="BI52" i="1"/>
  <c r="BK52" i="1" s="1"/>
  <c r="CQ109" i="1"/>
  <c r="CR109" i="1" s="1"/>
  <c r="CP109" i="1"/>
  <c r="CT123" i="1"/>
  <c r="CY123" i="1" s="1"/>
  <c r="CX123" i="1"/>
  <c r="CT119" i="1"/>
  <c r="CY119" i="1" s="1"/>
  <c r="CX119" i="1"/>
  <c r="CT117" i="1"/>
  <c r="CY117" i="1" s="1"/>
  <c r="CX117" i="1"/>
  <c r="CT98" i="1"/>
  <c r="CY98" i="1" s="1"/>
  <c r="CX98" i="1"/>
  <c r="CX110" i="1"/>
  <c r="CT110" i="1"/>
  <c r="CY110" i="1" s="1"/>
  <c r="CX99" i="1"/>
  <c r="CT99" i="1"/>
  <c r="CY99" i="1" s="1"/>
  <c r="BF26" i="1"/>
  <c r="BI26" i="1" s="1"/>
  <c r="CO26" i="1"/>
  <c r="CR29" i="1"/>
  <c r="CS29" i="1"/>
  <c r="BF90" i="1"/>
  <c r="BI90" i="1" s="1"/>
  <c r="CO90" i="1"/>
  <c r="BF47" i="1"/>
  <c r="BI47" i="1" s="1"/>
  <c r="CO47" i="1"/>
  <c r="BF79" i="1"/>
  <c r="BH79" i="1" s="1"/>
  <c r="BJ79" i="1" s="1"/>
  <c r="CO79" i="1"/>
  <c r="BF45" i="1"/>
  <c r="BH45" i="1" s="1"/>
  <c r="BJ45" i="1" s="1"/>
  <c r="CO45" i="1"/>
  <c r="BF19" i="1"/>
  <c r="BH19" i="1" s="1"/>
  <c r="BJ19" i="1" s="1"/>
  <c r="CO19" i="1"/>
  <c r="BF66" i="1"/>
  <c r="BI66" i="1" s="1"/>
  <c r="CO66" i="1"/>
  <c r="BF84" i="1"/>
  <c r="BH84" i="1" s="1"/>
  <c r="BJ84" i="1" s="1"/>
  <c r="CO84" i="1"/>
  <c r="BF54" i="1"/>
  <c r="BI54" i="1" s="1"/>
  <c r="CO54" i="1"/>
  <c r="BF71" i="1"/>
  <c r="BH71" i="1" s="1"/>
  <c r="BJ71" i="1" s="1"/>
  <c r="CO71" i="1"/>
  <c r="BF87" i="1"/>
  <c r="BH87" i="1" s="1"/>
  <c r="BJ87" i="1" s="1"/>
  <c r="CO87" i="1"/>
  <c r="BF21" i="1"/>
  <c r="BH21" i="1" s="1"/>
  <c r="BJ21" i="1" s="1"/>
  <c r="CO21" i="1"/>
  <c r="CR39" i="1"/>
  <c r="CS39" i="1"/>
  <c r="BF34" i="1"/>
  <c r="BI34" i="1" s="1"/>
  <c r="CO34" i="1"/>
  <c r="BF51" i="1"/>
  <c r="BI51" i="1" s="1"/>
  <c r="CO51" i="1"/>
  <c r="BF53" i="1"/>
  <c r="BI53" i="1" s="1"/>
  <c r="CO53" i="1"/>
  <c r="BF17" i="1"/>
  <c r="BH17" i="1" s="1"/>
  <c r="BJ17" i="1" s="1"/>
  <c r="CO17" i="1"/>
  <c r="BF61" i="1"/>
  <c r="BH61" i="1" s="1"/>
  <c r="BJ61" i="1" s="1"/>
  <c r="CO61" i="1"/>
  <c r="BF49" i="1"/>
  <c r="BI49" i="1" s="1"/>
  <c r="CO49" i="1"/>
  <c r="DA30" i="1"/>
  <c r="CW30" i="1"/>
  <c r="DE30" i="1"/>
  <c r="CZ30" i="1"/>
  <c r="CV30" i="1"/>
  <c r="CX30" i="1"/>
  <c r="CU30" i="1"/>
  <c r="CY30" i="1"/>
  <c r="DC30" i="1"/>
  <c r="CT30" i="1"/>
  <c r="DB30" i="1"/>
  <c r="DD30" i="1"/>
  <c r="DA14" i="1"/>
  <c r="CT14" i="1"/>
  <c r="CX14" i="1"/>
  <c r="CZ14" i="1"/>
  <c r="CW14" i="1"/>
  <c r="CY14" i="1"/>
  <c r="DE14" i="1"/>
  <c r="DC14" i="1"/>
  <c r="CV14" i="1"/>
  <c r="CU14" i="1"/>
  <c r="DB14" i="1"/>
  <c r="DD14" i="1"/>
  <c r="BF85" i="1"/>
  <c r="BI85" i="1" s="1"/>
  <c r="CO85" i="1"/>
  <c r="BF80" i="1"/>
  <c r="BH80" i="1" s="1"/>
  <c r="BJ80" i="1" s="1"/>
  <c r="CO80" i="1"/>
  <c r="BF15" i="1"/>
  <c r="BH15" i="1" s="1"/>
  <c r="BJ15" i="1" s="1"/>
  <c r="CO15" i="1"/>
  <c r="BF24" i="1"/>
  <c r="BH24" i="1" s="1"/>
  <c r="BJ24" i="1" s="1"/>
  <c r="CO24" i="1"/>
  <c r="BF81" i="1"/>
  <c r="BI81" i="1" s="1"/>
  <c r="CO81" i="1"/>
  <c r="BF64" i="1"/>
  <c r="BH64" i="1" s="1"/>
  <c r="BJ64" i="1" s="1"/>
  <c r="CO64" i="1"/>
  <c r="BF75" i="1"/>
  <c r="BH75" i="1" s="1"/>
  <c r="BJ75" i="1" s="1"/>
  <c r="CO75" i="1"/>
  <c r="BF83" i="1"/>
  <c r="BH83" i="1" s="1"/>
  <c r="BJ83" i="1" s="1"/>
  <c r="CO83" i="1"/>
  <c r="BF33" i="1"/>
  <c r="BH33" i="1" s="1"/>
  <c r="BJ33" i="1" s="1"/>
  <c r="CO33" i="1"/>
  <c r="BF25" i="1"/>
  <c r="BH25" i="1" s="1"/>
  <c r="BJ25" i="1" s="1"/>
  <c r="CO25" i="1"/>
  <c r="BF55" i="1"/>
  <c r="BH55" i="1" s="1"/>
  <c r="BJ55" i="1" s="1"/>
  <c r="CO55" i="1"/>
  <c r="BF74" i="1"/>
  <c r="BI74" i="1" s="1"/>
  <c r="CO74" i="1"/>
  <c r="BF37" i="1"/>
  <c r="BH37" i="1" s="1"/>
  <c r="BJ37" i="1" s="1"/>
  <c r="CO37" i="1"/>
  <c r="CR52" i="1"/>
  <c r="CQ52" i="1"/>
  <c r="CS52" i="1" s="1"/>
  <c r="CR48" i="1"/>
  <c r="CQ48" i="1"/>
  <c r="CS48" i="1" s="1"/>
  <c r="BF32" i="1"/>
  <c r="BI32" i="1" s="1"/>
  <c r="CO32" i="1"/>
  <c r="CS36" i="1"/>
  <c r="CR36" i="1"/>
  <c r="BF63" i="1"/>
  <c r="BI63" i="1" s="1"/>
  <c r="CO63" i="1"/>
  <c r="BF86" i="1"/>
  <c r="BI86" i="1" s="1"/>
  <c r="CO86" i="1"/>
  <c r="BF18" i="1"/>
  <c r="BH18" i="1" s="1"/>
  <c r="BJ18" i="1" s="1"/>
  <c r="CO18" i="1"/>
  <c r="BF82" i="1"/>
  <c r="BI82" i="1" s="1"/>
  <c r="CO82" i="1"/>
  <c r="BF68" i="1"/>
  <c r="BI68" i="1" s="1"/>
  <c r="CO68" i="1"/>
  <c r="BF41" i="1"/>
  <c r="BH41" i="1" s="1"/>
  <c r="BJ41" i="1" s="1"/>
  <c r="CO41" i="1"/>
  <c r="BF50" i="1"/>
  <c r="BI50" i="1" s="1"/>
  <c r="CO50" i="1"/>
  <c r="BF40" i="1"/>
  <c r="BH40" i="1" s="1"/>
  <c r="BJ40" i="1" s="1"/>
  <c r="CO40" i="1"/>
  <c r="BF31" i="1"/>
  <c r="BI31" i="1" s="1"/>
  <c r="CO31" i="1"/>
  <c r="BF42" i="1"/>
  <c r="BH42" i="1" s="1"/>
  <c r="BJ42" i="1" s="1"/>
  <c r="CO42" i="1"/>
  <c r="BF46" i="1"/>
  <c r="BH46" i="1" s="1"/>
  <c r="BJ46" i="1" s="1"/>
  <c r="CO46" i="1"/>
  <c r="BF43" i="1"/>
  <c r="BI43" i="1" s="1"/>
  <c r="CO43" i="1"/>
  <c r="BF56" i="1"/>
  <c r="BH56" i="1" s="1"/>
  <c r="BJ56" i="1" s="1"/>
  <c r="CO56" i="1"/>
  <c r="BF59" i="1"/>
  <c r="BH59" i="1" s="1"/>
  <c r="BJ59" i="1" s="1"/>
  <c r="CO59" i="1"/>
  <c r="BF20" i="1"/>
  <c r="BH20" i="1" s="1"/>
  <c r="BJ20" i="1" s="1"/>
  <c r="CO20" i="1"/>
  <c r="CR89" i="1"/>
  <c r="CS89" i="1"/>
  <c r="BF88" i="1"/>
  <c r="BH88" i="1" s="1"/>
  <c r="BJ88" i="1" s="1"/>
  <c r="CO88" i="1"/>
  <c r="BF60" i="1"/>
  <c r="BH60" i="1" s="1"/>
  <c r="BJ60" i="1" s="1"/>
  <c r="CO60" i="1"/>
  <c r="CR65" i="1"/>
  <c r="CQ65" i="1"/>
  <c r="CS65" i="1" s="1"/>
  <c r="BH116" i="1"/>
  <c r="BI116" i="1" s="1"/>
  <c r="BG116" i="1"/>
  <c r="BH121" i="1"/>
  <c r="BI121" i="1" s="1"/>
  <c r="BG121" i="1"/>
  <c r="Y100" i="1"/>
  <c r="X100" i="1"/>
  <c r="BH111" i="1"/>
  <c r="BI111" i="1" s="1"/>
  <c r="BG111" i="1"/>
  <c r="X115" i="1"/>
  <c r="Y115" i="1"/>
  <c r="Y108" i="1"/>
  <c r="X108" i="1"/>
  <c r="BG98" i="1"/>
  <c r="BH98" i="1"/>
  <c r="BI98" i="1" s="1"/>
  <c r="BG100" i="1"/>
  <c r="BH100" i="1"/>
  <c r="BI100" i="1" s="1"/>
  <c r="Y120" i="1"/>
  <c r="X120" i="1"/>
  <c r="Y118" i="1"/>
  <c r="X118" i="1"/>
  <c r="BG115" i="1"/>
  <c r="BH115" i="1"/>
  <c r="BI115" i="1" s="1"/>
  <c r="BH108" i="1"/>
  <c r="BI108" i="1" s="1"/>
  <c r="BG108" i="1"/>
  <c r="Y104" i="1"/>
  <c r="X104" i="1"/>
  <c r="BG112" i="1"/>
  <c r="BH112" i="1"/>
  <c r="BI112" i="1" s="1"/>
  <c r="BF122" i="1"/>
  <c r="W122" i="1"/>
  <c r="BF102" i="1"/>
  <c r="W102" i="1"/>
  <c r="BH120" i="1"/>
  <c r="BI120" i="1" s="1"/>
  <c r="BG120" i="1"/>
  <c r="BH118" i="1"/>
  <c r="BI118" i="1" s="1"/>
  <c r="BG118" i="1"/>
  <c r="Y110" i="1"/>
  <c r="X110" i="1"/>
  <c r="X117" i="1"/>
  <c r="Y117" i="1"/>
  <c r="BG104" i="1"/>
  <c r="BH104" i="1"/>
  <c r="BI104" i="1" s="1"/>
  <c r="K39" i="5"/>
  <c r="Y123" i="1"/>
  <c r="X123" i="1"/>
  <c r="Y119" i="1"/>
  <c r="X119" i="1"/>
  <c r="BG110" i="1"/>
  <c r="BH110" i="1"/>
  <c r="BI110" i="1" s="1"/>
  <c r="BH117" i="1"/>
  <c r="BI117" i="1" s="1"/>
  <c r="BG117" i="1"/>
  <c r="Y97" i="1"/>
  <c r="X97" i="1"/>
  <c r="BF101" i="1"/>
  <c r="W101" i="1"/>
  <c r="X98" i="1"/>
  <c r="Y98" i="1"/>
  <c r="X99" i="1"/>
  <c r="Y99" i="1"/>
  <c r="BH123" i="1"/>
  <c r="BI123" i="1" s="1"/>
  <c r="BG123" i="1"/>
  <c r="BH119" i="1"/>
  <c r="BI119" i="1" s="1"/>
  <c r="BG119" i="1"/>
  <c r="Y103" i="1"/>
  <c r="X103" i="1"/>
  <c r="BH97" i="1"/>
  <c r="BI97" i="1" s="1"/>
  <c r="BG97" i="1"/>
  <c r="BF105" i="1"/>
  <c r="W105" i="1"/>
  <c r="BH99" i="1"/>
  <c r="BI99" i="1" s="1"/>
  <c r="X107" i="1"/>
  <c r="Y107" i="1"/>
  <c r="BF109" i="1"/>
  <c r="W109" i="1"/>
  <c r="BH103" i="1"/>
  <c r="BI103" i="1" s="1"/>
  <c r="BG103" i="1"/>
  <c r="Y113" i="1"/>
  <c r="X113" i="1"/>
  <c r="X106" i="1"/>
  <c r="Y106" i="1"/>
  <c r="Y111" i="1"/>
  <c r="X111" i="1"/>
  <c r="I39" i="5"/>
  <c r="I19" i="5"/>
  <c r="BF96" i="1"/>
  <c r="W96" i="1"/>
  <c r="Y116" i="1"/>
  <c r="X116" i="1"/>
  <c r="BH107" i="1"/>
  <c r="BI107" i="1" s="1"/>
  <c r="BG107" i="1"/>
  <c r="Y112" i="1"/>
  <c r="X112" i="1"/>
  <c r="Y121" i="1"/>
  <c r="X121" i="1"/>
  <c r="BH113" i="1"/>
  <c r="BI113" i="1" s="1"/>
  <c r="BG113" i="1"/>
  <c r="BG106" i="1"/>
  <c r="BH106" i="1"/>
  <c r="BI106" i="1" s="1"/>
  <c r="W23" i="1"/>
  <c r="Y23" i="1" s="1"/>
  <c r="BF23" i="1"/>
  <c r="BI29" i="1"/>
  <c r="BJ29" i="1"/>
  <c r="W69" i="1"/>
  <c r="BF69" i="1"/>
  <c r="BJ36" i="1"/>
  <c r="BI36" i="1"/>
  <c r="BI39" i="1"/>
  <c r="BJ39" i="1"/>
  <c r="W44" i="1"/>
  <c r="BF44" i="1"/>
  <c r="BQ14" i="1"/>
  <c r="BP14" i="1"/>
  <c r="BV14" i="1"/>
  <c r="BN14" i="1"/>
  <c r="BT14" i="1"/>
  <c r="BM14" i="1"/>
  <c r="BK14" i="1"/>
  <c r="BR14" i="1"/>
  <c r="BO14" i="1"/>
  <c r="BL14" i="1"/>
  <c r="BS14" i="1"/>
  <c r="BU14" i="1"/>
  <c r="BR30" i="1"/>
  <c r="BS30" i="1"/>
  <c r="BN30" i="1"/>
  <c r="BM30" i="1"/>
  <c r="BK30" i="1"/>
  <c r="BQ30" i="1"/>
  <c r="BV30" i="1"/>
  <c r="BT30" i="1"/>
  <c r="BL30" i="1"/>
  <c r="BP30" i="1"/>
  <c r="BU30" i="1"/>
  <c r="BO30" i="1"/>
  <c r="W73" i="1"/>
  <c r="BF73" i="1"/>
  <c r="BP48" i="1"/>
  <c r="BV48" i="1"/>
  <c r="BN48" i="1"/>
  <c r="BK48" i="1"/>
  <c r="BM48" i="1"/>
  <c r="BT48" i="1"/>
  <c r="BR48" i="1"/>
  <c r="BQ48" i="1"/>
  <c r="BL48" i="1"/>
  <c r="BS48" i="1"/>
  <c r="BO48" i="1"/>
  <c r="BU48" i="1"/>
  <c r="BI89" i="1"/>
  <c r="BJ89" i="1"/>
  <c r="BT77" i="1"/>
  <c r="BM77" i="1"/>
  <c r="BN77" i="1"/>
  <c r="BK77" i="1"/>
  <c r="BR77" i="1"/>
  <c r="BQ77" i="1"/>
  <c r="BL77" i="1"/>
  <c r="BV77" i="1"/>
  <c r="BS77" i="1"/>
  <c r="BO77" i="1"/>
  <c r="BP77" i="1"/>
  <c r="BU77" i="1"/>
  <c r="AI65" i="1"/>
  <c r="W46" i="1"/>
  <c r="Y48" i="1"/>
  <c r="W63" i="1"/>
  <c r="W16" i="1"/>
  <c r="Y16" i="1" s="1"/>
  <c r="W53" i="1"/>
  <c r="W87" i="1"/>
  <c r="AM30" i="1"/>
  <c r="AE30" i="1"/>
  <c r="AK30" i="1"/>
  <c r="AF30" i="1"/>
  <c r="AB30" i="1"/>
  <c r="AD30" i="1"/>
  <c r="AG30" i="1"/>
  <c r="AH30" i="1"/>
  <c r="AI30" i="1"/>
  <c r="AJ30" i="1"/>
  <c r="AC30" i="1"/>
  <c r="AL30" i="1"/>
  <c r="W71" i="1"/>
  <c r="W85" i="1"/>
  <c r="W43" i="1"/>
  <c r="W81" i="1"/>
  <c r="W51" i="1"/>
  <c r="W60" i="1"/>
  <c r="W86" i="1"/>
  <c r="W18" i="1"/>
  <c r="W21" i="1"/>
  <c r="Y77" i="1"/>
  <c r="Y52" i="1"/>
  <c r="W90" i="1"/>
  <c r="W64" i="1"/>
  <c r="W75" i="1"/>
  <c r="W49" i="1"/>
  <c r="W24" i="1"/>
  <c r="W88" i="1"/>
  <c r="W56" i="1"/>
  <c r="W59" i="1"/>
  <c r="W25" i="1"/>
  <c r="W50" i="1"/>
  <c r="W15" i="1"/>
  <c r="W26" i="1"/>
  <c r="W80" i="1"/>
  <c r="W34" i="1"/>
  <c r="W83" i="1"/>
  <c r="W79" i="1"/>
  <c r="W41" i="1"/>
  <c r="W20" i="1"/>
  <c r="W74" i="1"/>
  <c r="W37" i="1"/>
  <c r="Y37" i="1" s="1"/>
  <c r="W32" i="1"/>
  <c r="W47" i="1"/>
  <c r="W17" i="1"/>
  <c r="W33" i="1"/>
  <c r="W55" i="1"/>
  <c r="W61" i="1"/>
  <c r="W82" i="1"/>
  <c r="W68" i="1"/>
  <c r="W45" i="1"/>
  <c r="W19" i="1"/>
  <c r="W66" i="1"/>
  <c r="W84" i="1"/>
  <c r="W54" i="1"/>
  <c r="W40" i="1"/>
  <c r="W31" i="1"/>
  <c r="W42" i="1"/>
  <c r="AE14" i="1"/>
  <c r="AJ14" i="1"/>
  <c r="AK14" i="1"/>
  <c r="AB14" i="1"/>
  <c r="AI14" i="1"/>
  <c r="AH14" i="1"/>
  <c r="AL14" i="1"/>
  <c r="AM14" i="1"/>
  <c r="AF14" i="1"/>
  <c r="AG14" i="1"/>
  <c r="AC14" i="1"/>
  <c r="K22" i="5"/>
  <c r="I13" i="5"/>
  <c r="U22" i="9"/>
  <c r="W69" i="9"/>
  <c r="S25" i="9"/>
  <c r="I18" i="5"/>
  <c r="W25" i="9"/>
  <c r="K18" i="5"/>
  <c r="U25" i="9"/>
  <c r="V80" i="9"/>
  <c r="V92" i="44" s="1"/>
  <c r="Y92" i="44" s="1"/>
  <c r="S69" i="9"/>
  <c r="U9" i="9"/>
  <c r="V45" i="9"/>
  <c r="V57" i="44" s="1"/>
  <c r="X57" i="44" s="1"/>
  <c r="S80" i="9"/>
  <c r="I22" i="5"/>
  <c r="K13" i="5"/>
  <c r="U5" i="9"/>
  <c r="S22" i="9"/>
  <c r="U69" i="9"/>
  <c r="S45" i="9"/>
  <c r="AG66" i="9"/>
  <c r="AH66" i="9" s="1"/>
  <c r="Q66" i="9"/>
  <c r="R66" i="9" s="1"/>
  <c r="O66" i="9"/>
  <c r="U3" i="9"/>
  <c r="U31" i="9"/>
  <c r="W57" i="9"/>
  <c r="V60" i="9"/>
  <c r="V72" i="44" s="1"/>
  <c r="W61" i="9"/>
  <c r="W24" i="9"/>
  <c r="U48" i="9"/>
  <c r="U30" i="9"/>
  <c r="W17" i="9"/>
  <c r="S17" i="9"/>
  <c r="U62" i="9"/>
  <c r="W11" i="9"/>
  <c r="W32" i="9"/>
  <c r="V46" i="9"/>
  <c r="V58" i="44" s="1"/>
  <c r="U37" i="9"/>
  <c r="S76" i="9"/>
  <c r="U76" i="9"/>
  <c r="U49" i="9"/>
  <c r="R27" i="9"/>
  <c r="W27" i="9"/>
  <c r="S15" i="9"/>
  <c r="U19" i="9"/>
  <c r="AG10" i="9"/>
  <c r="AH10" i="9" s="1"/>
  <c r="Q10" i="9"/>
  <c r="O10" i="9"/>
  <c r="AG58" i="9"/>
  <c r="AH58" i="9" s="1"/>
  <c r="O58" i="9"/>
  <c r="Q58" i="9"/>
  <c r="R58" i="9" s="1"/>
  <c r="T58" i="9" s="1"/>
  <c r="W73" i="9"/>
  <c r="V15" i="9"/>
  <c r="V27" i="44" s="1"/>
  <c r="Y27" i="44" s="1"/>
  <c r="W28" i="9"/>
  <c r="S77" i="9"/>
  <c r="V55" i="9"/>
  <c r="V67" i="44" s="1"/>
  <c r="S23" i="9"/>
  <c r="T23" i="9"/>
  <c r="T16" i="9"/>
  <c r="S16" i="9"/>
  <c r="S26" i="9"/>
  <c r="T26" i="9"/>
  <c r="S50" i="9"/>
  <c r="T50" i="9"/>
  <c r="S24" i="9"/>
  <c r="T24" i="9"/>
  <c r="U24" i="9" s="1"/>
  <c r="T64" i="9"/>
  <c r="S64" i="9"/>
  <c r="W52" i="9"/>
  <c r="W54" i="9"/>
  <c r="W74" i="9"/>
  <c r="W44" i="9"/>
  <c r="W71" i="9"/>
  <c r="W72" i="9"/>
  <c r="W63" i="9"/>
  <c r="W34" i="9"/>
  <c r="W22" i="9"/>
  <c r="W6" i="9"/>
  <c r="W38" i="9"/>
  <c r="W8" i="9"/>
  <c r="W62" i="9"/>
  <c r="W70" i="9"/>
  <c r="W9" i="9"/>
  <c r="W13" i="9"/>
  <c r="W37" i="9"/>
  <c r="W41" i="9"/>
  <c r="W29" i="9"/>
  <c r="W39" i="9"/>
  <c r="W33" i="9"/>
  <c r="W59" i="9"/>
  <c r="W49" i="9"/>
  <c r="W75" i="9"/>
  <c r="W43" i="9"/>
  <c r="W51" i="9"/>
  <c r="W20" i="9"/>
  <c r="W14" i="9"/>
  <c r="W48" i="9"/>
  <c r="W56" i="9"/>
  <c r="W47" i="9"/>
  <c r="W42" i="9"/>
  <c r="W67" i="9"/>
  <c r="W7" i="9"/>
  <c r="W5" i="9"/>
  <c r="W76" i="9"/>
  <c r="W68" i="9"/>
  <c r="W31" i="9"/>
  <c r="W78" i="9"/>
  <c r="W21" i="9"/>
  <c r="W12" i="9"/>
  <c r="W35" i="9"/>
  <c r="W30" i="9"/>
  <c r="W19" i="9"/>
  <c r="BF16" i="1" l="1"/>
  <c r="BH16" i="1" s="1"/>
  <c r="BJ16" i="1" s="1"/>
  <c r="AC73" i="44"/>
  <c r="AJ73" i="44"/>
  <c r="AO73" i="44"/>
  <c r="AN73" i="44"/>
  <c r="AB73" i="44"/>
  <c r="AD73" i="44"/>
  <c r="W4" i="9"/>
  <c r="AH73" i="44"/>
  <c r="AL73" i="44"/>
  <c r="F73" i="44"/>
  <c r="AE73" i="44"/>
  <c r="AK73" i="44"/>
  <c r="AG73" i="44"/>
  <c r="AK44" i="44"/>
  <c r="AO44" i="44"/>
  <c r="AC44" i="44"/>
  <c r="AH44" i="44"/>
  <c r="AG44" i="44"/>
  <c r="AF44" i="44"/>
  <c r="AE44" i="44"/>
  <c r="AI44" i="44"/>
  <c r="AD44" i="44"/>
  <c r="AN44" i="44"/>
  <c r="AA44" i="44"/>
  <c r="Z44" i="44"/>
  <c r="AB44" i="44"/>
  <c r="F44" i="44"/>
  <c r="AL44" i="44"/>
  <c r="AJ44" i="44"/>
  <c r="AM44" i="44"/>
  <c r="AC68" i="44"/>
  <c r="AK68" i="44"/>
  <c r="AJ68" i="44"/>
  <c r="AD68" i="44"/>
  <c r="AG68" i="44"/>
  <c r="AO68" i="44"/>
  <c r="AH68" i="44"/>
  <c r="AI68" i="44"/>
  <c r="Z68" i="44"/>
  <c r="AF68" i="44"/>
  <c r="AN68" i="44"/>
  <c r="AB68" i="44"/>
  <c r="AL68" i="44"/>
  <c r="AA68" i="44"/>
  <c r="F68" i="44"/>
  <c r="AM68" i="44"/>
  <c r="AE68" i="44"/>
  <c r="AI80" i="44"/>
  <c r="AL80" i="44"/>
  <c r="AK80" i="44"/>
  <c r="AD80" i="44"/>
  <c r="AO80" i="44"/>
  <c r="AE80" i="44"/>
  <c r="AC80" i="44"/>
  <c r="AA80" i="44"/>
  <c r="AG80" i="44"/>
  <c r="AM80" i="44"/>
  <c r="AN80" i="44"/>
  <c r="AB80" i="44"/>
  <c r="Z80" i="44"/>
  <c r="AF80" i="44"/>
  <c r="F80" i="44"/>
  <c r="AH80" i="44"/>
  <c r="AJ80" i="44"/>
  <c r="AF84" i="44"/>
  <c r="F84" i="44"/>
  <c r="AD84" i="44"/>
  <c r="AG84" i="44"/>
  <c r="AE84" i="44"/>
  <c r="AI84" i="44"/>
  <c r="AL84" i="44"/>
  <c r="AA84" i="44"/>
  <c r="AB84" i="44"/>
  <c r="AC84" i="44"/>
  <c r="AH84" i="44"/>
  <c r="Z84" i="44"/>
  <c r="AJ84" i="44"/>
  <c r="AO84" i="44"/>
  <c r="AK84" i="44"/>
  <c r="AN84" i="44"/>
  <c r="AM84" i="44"/>
  <c r="AK47" i="44"/>
  <c r="AO47" i="44"/>
  <c r="AC47" i="44"/>
  <c r="F47" i="44"/>
  <c r="AN47" i="44"/>
  <c r="Z47" i="44"/>
  <c r="AI47" i="44"/>
  <c r="AG47" i="44"/>
  <c r="AH47" i="44"/>
  <c r="AD47" i="44"/>
  <c r="AB47" i="44"/>
  <c r="AF47" i="44"/>
  <c r="AA47" i="44"/>
  <c r="AE47" i="44"/>
  <c r="AJ47" i="44"/>
  <c r="AL47" i="44"/>
  <c r="AM47" i="44"/>
  <c r="AG43" i="44"/>
  <c r="AB43" i="44"/>
  <c r="AO43" i="44"/>
  <c r="AA43" i="44"/>
  <c r="AK43" i="44"/>
  <c r="AC43" i="44"/>
  <c r="F43" i="44"/>
  <c r="AI43" i="44"/>
  <c r="AE43" i="44"/>
  <c r="AH43" i="44"/>
  <c r="Z43" i="44"/>
  <c r="AD43" i="44"/>
  <c r="AF43" i="44"/>
  <c r="AJ43" i="44"/>
  <c r="AN43" i="44"/>
  <c r="AL43" i="44"/>
  <c r="AM43" i="44"/>
  <c r="Y72" i="44"/>
  <c r="X72" i="44"/>
  <c r="AD90" i="44"/>
  <c r="Z90" i="44"/>
  <c r="AF90" i="44"/>
  <c r="AL90" i="44"/>
  <c r="AG90" i="44"/>
  <c r="AE90" i="44"/>
  <c r="AB90" i="44"/>
  <c r="F90" i="44"/>
  <c r="AC90" i="44"/>
  <c r="AA90" i="44"/>
  <c r="AH90" i="44"/>
  <c r="AJ90" i="44"/>
  <c r="AI90" i="44"/>
  <c r="AN90" i="44"/>
  <c r="AK90" i="44"/>
  <c r="AO90" i="44"/>
  <c r="AM90" i="44"/>
  <c r="AD89" i="44"/>
  <c r="AE89" i="44"/>
  <c r="AO89" i="44"/>
  <c r="AC89" i="44"/>
  <c r="F89" i="44"/>
  <c r="AI89" i="44"/>
  <c r="AB89" i="44"/>
  <c r="AM89" i="44"/>
  <c r="AA89" i="44"/>
  <c r="AN89" i="44"/>
  <c r="Z89" i="44"/>
  <c r="AG89" i="44"/>
  <c r="AF89" i="44"/>
  <c r="AK89" i="44"/>
  <c r="AJ89" i="44"/>
  <c r="AL89" i="44"/>
  <c r="AH89" i="44"/>
  <c r="AI50" i="44"/>
  <c r="AA50" i="44"/>
  <c r="AD50" i="44"/>
  <c r="AL50" i="44"/>
  <c r="AE50" i="44"/>
  <c r="AB50" i="44"/>
  <c r="AG50" i="44"/>
  <c r="AK50" i="44"/>
  <c r="AH50" i="44"/>
  <c r="Z50" i="44"/>
  <c r="AC50" i="44"/>
  <c r="F50" i="44"/>
  <c r="AF50" i="44"/>
  <c r="AN50" i="44"/>
  <c r="AO50" i="44"/>
  <c r="AJ50" i="44"/>
  <c r="AM50" i="44"/>
  <c r="AK39" i="44"/>
  <c r="AI39" i="44"/>
  <c r="AO39" i="44"/>
  <c r="AL39" i="44"/>
  <c r="AC39" i="44"/>
  <c r="AJ39" i="44"/>
  <c r="AN39" i="44"/>
  <c r="AF39" i="44"/>
  <c r="AE39" i="44"/>
  <c r="AD39" i="44"/>
  <c r="AB39" i="44"/>
  <c r="AA39" i="44"/>
  <c r="Z39" i="44"/>
  <c r="F39" i="44"/>
  <c r="AG39" i="44"/>
  <c r="AH39" i="44"/>
  <c r="AM39" i="44"/>
  <c r="AI42" i="44"/>
  <c r="AE42" i="44"/>
  <c r="AC42" i="44"/>
  <c r="AB42" i="44"/>
  <c r="AA42" i="44"/>
  <c r="Z42" i="44"/>
  <c r="F42" i="44"/>
  <c r="AD42" i="44"/>
  <c r="AG42" i="44"/>
  <c r="AH42" i="44"/>
  <c r="AF42" i="44"/>
  <c r="AO42" i="44"/>
  <c r="AL42" i="44"/>
  <c r="AK42" i="44"/>
  <c r="AJ42" i="44"/>
  <c r="AN42" i="44"/>
  <c r="AM42" i="44"/>
  <c r="AK85" i="44"/>
  <c r="AD85" i="44"/>
  <c r="AC85" i="44"/>
  <c r="F85" i="44"/>
  <c r="AI85" i="44"/>
  <c r="AJ85" i="44"/>
  <c r="AA85" i="44"/>
  <c r="AB85" i="44"/>
  <c r="AH85" i="44"/>
  <c r="AG85" i="44"/>
  <c r="AF85" i="44"/>
  <c r="AL85" i="44"/>
  <c r="AO85" i="44"/>
  <c r="Z85" i="44"/>
  <c r="AE85" i="44"/>
  <c r="AM85" i="44"/>
  <c r="AN85" i="44"/>
  <c r="AL36" i="44"/>
  <c r="AI36" i="44"/>
  <c r="F36" i="44"/>
  <c r="AJ36" i="44"/>
  <c r="AC36" i="44"/>
  <c r="AH36" i="44"/>
  <c r="AK36" i="44"/>
  <c r="AG36" i="44"/>
  <c r="AF36" i="44"/>
  <c r="AE36" i="44"/>
  <c r="AB36" i="44"/>
  <c r="AA36" i="44"/>
  <c r="AN36" i="44"/>
  <c r="AD36" i="44"/>
  <c r="Z36" i="44"/>
  <c r="AO36" i="44"/>
  <c r="AM36" i="44"/>
  <c r="AG86" i="44"/>
  <c r="AI86" i="44"/>
  <c r="AE86" i="44"/>
  <c r="F86" i="44"/>
  <c r="AB86" i="44"/>
  <c r="AH86" i="44"/>
  <c r="AF86" i="44"/>
  <c r="AD86" i="44"/>
  <c r="AJ86" i="44"/>
  <c r="Z86" i="44"/>
  <c r="AA86" i="44"/>
  <c r="AL86" i="44"/>
  <c r="AC86" i="44"/>
  <c r="AN86" i="44"/>
  <c r="AO86" i="44"/>
  <c r="AK86" i="44"/>
  <c r="AM86" i="44"/>
  <c r="AL69" i="44"/>
  <c r="AN69" i="44"/>
  <c r="AD69" i="44"/>
  <c r="AH69" i="44"/>
  <c r="AF69" i="44"/>
  <c r="Z69" i="44"/>
  <c r="AE69" i="44"/>
  <c r="AG69" i="44"/>
  <c r="AB69" i="44"/>
  <c r="AA69" i="44"/>
  <c r="AC69" i="44"/>
  <c r="AK69" i="44"/>
  <c r="AO69" i="44"/>
  <c r="AJ69" i="44"/>
  <c r="F69" i="44"/>
  <c r="AM69" i="44"/>
  <c r="AI69" i="44"/>
  <c r="AL81" i="44"/>
  <c r="AM81" i="44"/>
  <c r="AG81" i="44"/>
  <c r="AF81" i="44"/>
  <c r="AJ81" i="44"/>
  <c r="AI81" i="44"/>
  <c r="AK81" i="44"/>
  <c r="AC81" i="44"/>
  <c r="AB81" i="44"/>
  <c r="AO81" i="44"/>
  <c r="AN81" i="44"/>
  <c r="AH81" i="44"/>
  <c r="F81" i="44"/>
  <c r="AD81" i="44"/>
  <c r="Z81" i="44"/>
  <c r="AE81" i="44"/>
  <c r="AA81" i="44"/>
  <c r="AI29" i="44"/>
  <c r="AB29" i="44"/>
  <c r="AA29" i="44"/>
  <c r="AF29" i="44"/>
  <c r="AJ29" i="44"/>
  <c r="AN29" i="44"/>
  <c r="F29" i="44"/>
  <c r="Z29" i="44"/>
  <c r="AG29" i="44"/>
  <c r="AH29" i="44"/>
  <c r="AC29" i="44"/>
  <c r="AE29" i="44"/>
  <c r="AO29" i="44"/>
  <c r="AD29" i="44"/>
  <c r="AK29" i="44"/>
  <c r="AL29" i="44"/>
  <c r="AM29" i="44"/>
  <c r="AD88" i="44"/>
  <c r="AL88" i="44"/>
  <c r="AH88" i="44"/>
  <c r="AF88" i="44"/>
  <c r="Z88" i="44"/>
  <c r="AG88" i="44"/>
  <c r="F88" i="44"/>
  <c r="AA88" i="44"/>
  <c r="AE88" i="44"/>
  <c r="AJ88" i="44"/>
  <c r="AI88" i="44"/>
  <c r="AB88" i="44"/>
  <c r="AC88" i="44"/>
  <c r="AK88" i="44"/>
  <c r="AO88" i="44"/>
  <c r="AM88" i="44"/>
  <c r="AN88" i="44"/>
  <c r="Y22" i="44"/>
  <c r="X22" i="44"/>
  <c r="AC45" i="44"/>
  <c r="AO45" i="44"/>
  <c r="AO3" i="44" s="1"/>
  <c r="AF45" i="44"/>
  <c r="AN45" i="44"/>
  <c r="AN3" i="44" s="1"/>
  <c r="AI45" i="44"/>
  <c r="AD45" i="44"/>
  <c r="AD3" i="44" s="1"/>
  <c r="AL45" i="44"/>
  <c r="AH45" i="44"/>
  <c r="AH3" i="44" s="1"/>
  <c r="AJ45" i="44"/>
  <c r="AJ3" i="44" s="1"/>
  <c r="AE45" i="44"/>
  <c r="AA45" i="44"/>
  <c r="AA3" i="44" s="1"/>
  <c r="Z45" i="44"/>
  <c r="Z3" i="44" s="1"/>
  <c r="AG45" i="44"/>
  <c r="AB45" i="44"/>
  <c r="F45" i="44"/>
  <c r="AK45" i="44"/>
  <c r="AK3" i="44" s="1"/>
  <c r="AM45" i="44"/>
  <c r="AM3" i="44" s="1"/>
  <c r="Y16" i="44"/>
  <c r="X92" i="44"/>
  <c r="X67" i="44"/>
  <c r="Y67" i="44"/>
  <c r="AG16" i="44"/>
  <c r="AD16" i="44"/>
  <c r="F16" i="44"/>
  <c r="AC16" i="44"/>
  <c r="AB16" i="44"/>
  <c r="AL16" i="44"/>
  <c r="AI16" i="44"/>
  <c r="AA16" i="44"/>
  <c r="AN16" i="44"/>
  <c r="AH16" i="44"/>
  <c r="AF16" i="44"/>
  <c r="AJ16" i="44"/>
  <c r="AE16" i="44"/>
  <c r="Z16" i="44"/>
  <c r="AK16" i="44"/>
  <c r="AO16" i="44"/>
  <c r="AM16" i="44"/>
  <c r="Y57" i="44"/>
  <c r="AK82" i="44"/>
  <c r="AJ82" i="44"/>
  <c r="AL82" i="44"/>
  <c r="AC82" i="44"/>
  <c r="AI82" i="44"/>
  <c r="AA82" i="44"/>
  <c r="AD82" i="44"/>
  <c r="AE82" i="44"/>
  <c r="AM82" i="44"/>
  <c r="AN82" i="44"/>
  <c r="AG82" i="44"/>
  <c r="AO82" i="44"/>
  <c r="AB82" i="44"/>
  <c r="Z82" i="44"/>
  <c r="AF82" i="44"/>
  <c r="AH82" i="44"/>
  <c r="F82" i="44"/>
  <c r="X91" i="44"/>
  <c r="AD40" i="44"/>
  <c r="AO40" i="44"/>
  <c r="AH40" i="44"/>
  <c r="AF40" i="44"/>
  <c r="AL40" i="44"/>
  <c r="AE40" i="44"/>
  <c r="AK40" i="44"/>
  <c r="AB40" i="44"/>
  <c r="AG40" i="44"/>
  <c r="Z40" i="44"/>
  <c r="AC40" i="44"/>
  <c r="F40" i="44"/>
  <c r="AN40" i="44"/>
  <c r="AA40" i="44"/>
  <c r="AJ40" i="44"/>
  <c r="AI40" i="44"/>
  <c r="AM40" i="44"/>
  <c r="AD37" i="44"/>
  <c r="AC37" i="44"/>
  <c r="AH37" i="44"/>
  <c r="AF37" i="44"/>
  <c r="AE37" i="44"/>
  <c r="AJ37" i="44"/>
  <c r="AB37" i="44"/>
  <c r="AL37" i="44"/>
  <c r="F37" i="44"/>
  <c r="AN37" i="44"/>
  <c r="AA37" i="44"/>
  <c r="Z37" i="44"/>
  <c r="AO37" i="44"/>
  <c r="AG37" i="44"/>
  <c r="AK37" i="44"/>
  <c r="AI37" i="44"/>
  <c r="AM37" i="44"/>
  <c r="AB17" i="44"/>
  <c r="F17" i="44"/>
  <c r="AI17" i="44"/>
  <c r="AC17" i="44"/>
  <c r="AL17" i="44"/>
  <c r="AA17" i="44"/>
  <c r="AH17" i="44"/>
  <c r="AN17" i="44"/>
  <c r="AO17" i="44"/>
  <c r="AG17" i="44"/>
  <c r="AF17" i="44"/>
  <c r="AE17" i="44"/>
  <c r="AD17" i="44"/>
  <c r="AK17" i="44"/>
  <c r="Z17" i="44"/>
  <c r="AJ17" i="44"/>
  <c r="AM17" i="44"/>
  <c r="AL87" i="44"/>
  <c r="AH87" i="44"/>
  <c r="AM87" i="44"/>
  <c r="AK87" i="44"/>
  <c r="Z87" i="44"/>
  <c r="AN87" i="44"/>
  <c r="AG87" i="44"/>
  <c r="AF87" i="44"/>
  <c r="AO87" i="44"/>
  <c r="AC87" i="44"/>
  <c r="F87" i="44"/>
  <c r="AI87" i="44"/>
  <c r="AJ87" i="44"/>
  <c r="AD87" i="44"/>
  <c r="AE87" i="44"/>
  <c r="AB87" i="44"/>
  <c r="AA87" i="44"/>
  <c r="X27" i="44"/>
  <c r="AD21" i="44"/>
  <c r="AI21" i="44"/>
  <c r="AJ21" i="44"/>
  <c r="AK21" i="44"/>
  <c r="AC21" i="44"/>
  <c r="Z21" i="44"/>
  <c r="F21" i="44"/>
  <c r="AH21" i="44"/>
  <c r="AF21" i="44"/>
  <c r="AM21" i="44"/>
  <c r="AO21" i="44"/>
  <c r="AB21" i="44"/>
  <c r="AE21" i="44"/>
  <c r="AL21" i="44"/>
  <c r="AA21" i="44"/>
  <c r="AG21" i="44"/>
  <c r="AN21" i="44"/>
  <c r="AN25" i="44"/>
  <c r="AK25" i="44"/>
  <c r="AJ25" i="44"/>
  <c r="AD25" i="44"/>
  <c r="AI25" i="44"/>
  <c r="AM25" i="44"/>
  <c r="AL25" i="44"/>
  <c r="AO25" i="44"/>
  <c r="AA25" i="44"/>
  <c r="F25" i="44"/>
  <c r="AF25" i="44"/>
  <c r="AE25" i="44"/>
  <c r="AC25" i="44"/>
  <c r="Z25" i="44"/>
  <c r="AG25" i="44"/>
  <c r="AH25" i="44"/>
  <c r="AB25" i="44"/>
  <c r="Z15" i="44"/>
  <c r="AK15" i="44"/>
  <c r="AG15" i="44"/>
  <c r="AF15" i="44"/>
  <c r="AJ15" i="44"/>
  <c r="AE15" i="44"/>
  <c r="AI15" i="44"/>
  <c r="AC15" i="44"/>
  <c r="AN15" i="44"/>
  <c r="AD15" i="44"/>
  <c r="AO15" i="44"/>
  <c r="AA15" i="44"/>
  <c r="AB15" i="44"/>
  <c r="AL15" i="44"/>
  <c r="F15" i="44"/>
  <c r="AH15" i="44"/>
  <c r="AM15" i="44"/>
  <c r="AF3" i="44"/>
  <c r="I3" i="44"/>
  <c r="X58" i="44"/>
  <c r="Y58" i="44"/>
  <c r="AG57" i="44"/>
  <c r="AC57" i="44"/>
  <c r="AA57" i="44"/>
  <c r="Z57" i="44"/>
  <c r="AD57" i="44"/>
  <c r="AI57" i="44"/>
  <c r="AH57" i="44"/>
  <c r="AN57" i="44"/>
  <c r="AE57" i="44"/>
  <c r="AJ57" i="44"/>
  <c r="F57" i="44"/>
  <c r="AL57" i="44"/>
  <c r="AB57" i="44"/>
  <c r="AK57" i="44"/>
  <c r="AF57" i="44"/>
  <c r="AO57" i="44"/>
  <c r="AM57" i="44"/>
  <c r="AG41" i="44"/>
  <c r="AE41" i="44"/>
  <c r="AB41" i="44"/>
  <c r="AD41" i="44"/>
  <c r="AA41" i="44"/>
  <c r="AL41" i="44"/>
  <c r="AO41" i="44"/>
  <c r="AF41" i="44"/>
  <c r="F41" i="44"/>
  <c r="AH41" i="44"/>
  <c r="Z41" i="44"/>
  <c r="AK41" i="44"/>
  <c r="AC41" i="44"/>
  <c r="AI41" i="44"/>
  <c r="AJ41" i="44"/>
  <c r="AN41" i="44"/>
  <c r="AM41" i="44"/>
  <c r="AI33" i="44"/>
  <c r="AI6" i="44" s="1"/>
  <c r="AM33" i="44"/>
  <c r="AM6" i="44" s="1"/>
  <c r="AB33" i="44"/>
  <c r="AB6" i="44" s="1"/>
  <c r="AA33" i="44"/>
  <c r="AA6" i="44" s="1"/>
  <c r="Z33" i="44"/>
  <c r="F33" i="44"/>
  <c r="AK33" i="44"/>
  <c r="AG33" i="44"/>
  <c r="AE33" i="44"/>
  <c r="AO33" i="44"/>
  <c r="AF33" i="44"/>
  <c r="AD33" i="44"/>
  <c r="AD6" i="44" s="1"/>
  <c r="AL33" i="44"/>
  <c r="AH33" i="44"/>
  <c r="AH6" i="44" s="1"/>
  <c r="AN33" i="44"/>
  <c r="AN6" i="44" s="1"/>
  <c r="AJ33" i="44"/>
  <c r="AC33" i="44"/>
  <c r="AC6" i="44" s="1"/>
  <c r="AL71" i="44"/>
  <c r="AK71" i="44"/>
  <c r="AO71" i="44"/>
  <c r="AB71" i="44"/>
  <c r="AA71" i="44"/>
  <c r="AN71" i="44"/>
  <c r="F71" i="44"/>
  <c r="AM71" i="44"/>
  <c r="AH71" i="44"/>
  <c r="AJ71" i="44"/>
  <c r="AG71" i="44"/>
  <c r="AI71" i="44"/>
  <c r="AF71" i="44"/>
  <c r="AC71" i="44"/>
  <c r="AD71" i="44"/>
  <c r="AE71" i="44"/>
  <c r="Z71" i="44"/>
  <c r="AE74" i="44"/>
  <c r="AF74" i="44"/>
  <c r="F74" i="44"/>
  <c r="AJ74" i="44"/>
  <c r="AL74" i="44"/>
  <c r="AD74" i="44"/>
  <c r="AI74" i="44"/>
  <c r="AA74" i="44"/>
  <c r="AG74" i="44"/>
  <c r="AC74" i="44"/>
  <c r="AK74" i="44"/>
  <c r="AB74" i="44"/>
  <c r="AH74" i="44"/>
  <c r="Z74" i="44"/>
  <c r="AO74" i="44"/>
  <c r="AN74" i="44"/>
  <c r="AM74" i="44"/>
  <c r="AO48" i="21"/>
  <c r="AC48" i="21"/>
  <c r="AO65" i="21"/>
  <c r="AC65" i="21"/>
  <c r="AJ65" i="21"/>
  <c r="V92" i="43"/>
  <c r="V92" i="41"/>
  <c r="V92" i="40"/>
  <c r="V92" i="33"/>
  <c r="V92" i="38"/>
  <c r="V92" i="42"/>
  <c r="V92" i="37"/>
  <c r="V92" i="34"/>
  <c r="V92" i="31"/>
  <c r="V92" i="30"/>
  <c r="V92" i="29"/>
  <c r="V92" i="39"/>
  <c r="V92" i="35"/>
  <c r="V92" i="27"/>
  <c r="V92" i="26"/>
  <c r="V92" i="36"/>
  <c r="V92" i="28"/>
  <c r="V92" i="25"/>
  <c r="V92" i="24"/>
  <c r="V92" i="23"/>
  <c r="V92" i="22"/>
  <c r="V92" i="32"/>
  <c r="X88" i="21"/>
  <c r="Y42" i="43"/>
  <c r="X42" i="43"/>
  <c r="AC42" i="43" s="1"/>
  <c r="Y68" i="43"/>
  <c r="X68" i="43"/>
  <c r="AC68" i="43" s="1"/>
  <c r="AL65" i="43"/>
  <c r="AJ65" i="43"/>
  <c r="AI65" i="43"/>
  <c r="AH65" i="43"/>
  <c r="AE65" i="43"/>
  <c r="F65" i="43"/>
  <c r="AA65" i="43"/>
  <c r="AM65" i="43"/>
  <c r="Z65" i="43"/>
  <c r="AK65" i="43"/>
  <c r="AG65" i="43"/>
  <c r="AF65" i="43"/>
  <c r="AN65" i="43"/>
  <c r="AD65" i="43"/>
  <c r="AO65" i="43"/>
  <c r="AB65" i="43"/>
  <c r="AI52" i="43"/>
  <c r="AD52" i="43"/>
  <c r="Z52" i="43"/>
  <c r="F52" i="43"/>
  <c r="AG52" i="43"/>
  <c r="AB52" i="43"/>
  <c r="AH52" i="43"/>
  <c r="AF52" i="43"/>
  <c r="AE52" i="43"/>
  <c r="AA52" i="43"/>
  <c r="AK52" i="43"/>
  <c r="AO52" i="43"/>
  <c r="AL52" i="43"/>
  <c r="AN52" i="43"/>
  <c r="AJ52" i="43"/>
  <c r="AM52" i="43"/>
  <c r="Y73" i="43"/>
  <c r="X73" i="43"/>
  <c r="AC73" i="43" s="1"/>
  <c r="Y47" i="43"/>
  <c r="X47" i="43"/>
  <c r="AC47" i="43" s="1"/>
  <c r="X63" i="43"/>
  <c r="AC63" i="43" s="1"/>
  <c r="Y63" i="43"/>
  <c r="Y26" i="43"/>
  <c r="X26" i="43"/>
  <c r="AC26" i="43" s="1"/>
  <c r="X85" i="43"/>
  <c r="AC85" i="43" s="1"/>
  <c r="Y85" i="43"/>
  <c r="Y21" i="43"/>
  <c r="X21" i="43"/>
  <c r="AC21" i="43" s="1"/>
  <c r="X45" i="43"/>
  <c r="AC45" i="43" s="1"/>
  <c r="Y45" i="43"/>
  <c r="Y71" i="43"/>
  <c r="X71" i="43"/>
  <c r="AC71" i="43" s="1"/>
  <c r="Y54" i="43"/>
  <c r="X54" i="43"/>
  <c r="AC54" i="43" s="1"/>
  <c r="Y79" i="43"/>
  <c r="X79" i="43"/>
  <c r="AC79" i="43" s="1"/>
  <c r="Y23" i="43"/>
  <c r="X23" i="43"/>
  <c r="AC23" i="43" s="1"/>
  <c r="Y90" i="43"/>
  <c r="X90" i="43"/>
  <c r="AC90" i="43" s="1"/>
  <c r="Y41" i="43"/>
  <c r="X41" i="43"/>
  <c r="AC41" i="43" s="1"/>
  <c r="Y25" i="43"/>
  <c r="X25" i="43"/>
  <c r="AC25" i="43" s="1"/>
  <c r="AH39" i="43"/>
  <c r="AG39" i="43"/>
  <c r="AJ39" i="43"/>
  <c r="AE39" i="43"/>
  <c r="AO39" i="43"/>
  <c r="Z39" i="43"/>
  <c r="AD39" i="43"/>
  <c r="AF39" i="43"/>
  <c r="AB39" i="43"/>
  <c r="AI39" i="43"/>
  <c r="AA39" i="43"/>
  <c r="F39" i="43"/>
  <c r="AL39" i="43"/>
  <c r="AK39" i="43"/>
  <c r="AN39" i="43"/>
  <c r="AM39" i="43"/>
  <c r="Z89" i="43"/>
  <c r="AG89" i="43"/>
  <c r="AF89" i="43"/>
  <c r="AO89" i="43"/>
  <c r="AE89" i="43"/>
  <c r="AL89" i="43"/>
  <c r="AK89" i="43"/>
  <c r="AD89" i="43"/>
  <c r="F89" i="43"/>
  <c r="AH89" i="43"/>
  <c r="AJ89" i="43"/>
  <c r="AN89" i="43"/>
  <c r="AB89" i="43"/>
  <c r="AI89" i="43"/>
  <c r="AA89" i="43"/>
  <c r="AM89" i="43"/>
  <c r="V67" i="43"/>
  <c r="V67" i="42"/>
  <c r="V67" i="39"/>
  <c r="V67" i="40"/>
  <c r="V67" i="41"/>
  <c r="V67" i="37"/>
  <c r="V67" i="35"/>
  <c r="V67" i="38"/>
  <c r="V67" i="33"/>
  <c r="V67" i="31"/>
  <c r="V67" i="29"/>
  <c r="V67" i="32"/>
  <c r="V67" i="34"/>
  <c r="V67" i="30"/>
  <c r="V67" i="36"/>
  <c r="V67" i="28"/>
  <c r="V67" i="27"/>
  <c r="V67" i="25"/>
  <c r="V67" i="24"/>
  <c r="V67" i="22"/>
  <c r="V67" i="26"/>
  <c r="V67" i="23"/>
  <c r="Y59" i="43"/>
  <c r="X59" i="43"/>
  <c r="AC59" i="43" s="1"/>
  <c r="Y64" i="43"/>
  <c r="X64" i="43"/>
  <c r="AC64" i="43" s="1"/>
  <c r="Y49" i="43"/>
  <c r="X49" i="43"/>
  <c r="AC49" i="43" s="1"/>
  <c r="Y19" i="43"/>
  <c r="X19" i="43"/>
  <c r="AC19" i="43" s="1"/>
  <c r="Y53" i="43"/>
  <c r="X53" i="43"/>
  <c r="AC53" i="43" s="1"/>
  <c r="Y46" i="43"/>
  <c r="X46" i="43"/>
  <c r="AC46" i="43" s="1"/>
  <c r="Y40" i="43"/>
  <c r="X40" i="43"/>
  <c r="AC40" i="43" s="1"/>
  <c r="Y82" i="43"/>
  <c r="X82" i="43"/>
  <c r="AC82" i="43" s="1"/>
  <c r="Y60" i="43"/>
  <c r="X60" i="43"/>
  <c r="AC60" i="43" s="1"/>
  <c r="Y56" i="43"/>
  <c r="X56" i="43"/>
  <c r="AC56" i="43" s="1"/>
  <c r="Y22" i="43"/>
  <c r="X22" i="43"/>
  <c r="AC22" i="43" s="1"/>
  <c r="V91" i="43"/>
  <c r="V91" i="40"/>
  <c r="V91" i="39"/>
  <c r="V91" i="42"/>
  <c r="V91" i="38"/>
  <c r="V91" i="36"/>
  <c r="V91" i="41"/>
  <c r="V91" i="35"/>
  <c r="V91" i="37"/>
  <c r="V91" i="34"/>
  <c r="V91" i="31"/>
  <c r="V91" i="33"/>
  <c r="V91" i="28"/>
  <c r="V91" i="30"/>
  <c r="V91" i="27"/>
  <c r="V91" i="32"/>
  <c r="V91" i="25"/>
  <c r="V91" i="23"/>
  <c r="V91" i="22"/>
  <c r="V91" i="24"/>
  <c r="V91" i="29"/>
  <c r="V91" i="26"/>
  <c r="Y50" i="43"/>
  <c r="X50" i="43"/>
  <c r="AC50" i="43" s="1"/>
  <c r="Y55" i="43"/>
  <c r="X55" i="43"/>
  <c r="AC55" i="43" s="1"/>
  <c r="V27" i="43"/>
  <c r="V27" i="41"/>
  <c r="V27" i="40"/>
  <c r="V27" i="39"/>
  <c r="V27" i="37"/>
  <c r="V27" i="42"/>
  <c r="V27" i="38"/>
  <c r="V27" i="36"/>
  <c r="V27" i="31"/>
  <c r="V27" i="34"/>
  <c r="V27" i="30"/>
  <c r="V27" i="29"/>
  <c r="V27" i="28"/>
  <c r="V27" i="35"/>
  <c r="V27" i="33"/>
  <c r="V27" i="32"/>
  <c r="V27" i="27"/>
  <c r="V27" i="22"/>
  <c r="V27" i="26"/>
  <c r="V27" i="23"/>
  <c r="V27" i="24"/>
  <c r="V27" i="25"/>
  <c r="V58" i="43"/>
  <c r="V58" i="39"/>
  <c r="V58" i="41"/>
  <c r="V58" i="40"/>
  <c r="V58" i="33"/>
  <c r="V58" i="37"/>
  <c r="V58" i="36"/>
  <c r="V58" i="38"/>
  <c r="V58" i="29"/>
  <c r="V58" i="42"/>
  <c r="V58" i="31"/>
  <c r="V58" i="30"/>
  <c r="V58" i="34"/>
  <c r="V58" i="35"/>
  <c r="V58" i="28"/>
  <c r="V58" i="27"/>
  <c r="V58" i="32"/>
  <c r="V58" i="22"/>
  <c r="V58" i="26"/>
  <c r="V58" i="25"/>
  <c r="V58" i="23"/>
  <c r="V58" i="24"/>
  <c r="V57" i="43"/>
  <c r="V57" i="38"/>
  <c r="V57" i="37"/>
  <c r="V57" i="40"/>
  <c r="V57" i="39"/>
  <c r="V57" i="31"/>
  <c r="V57" i="42"/>
  <c r="V57" i="41"/>
  <c r="V57" i="36"/>
  <c r="V57" i="34"/>
  <c r="V57" i="30"/>
  <c r="V57" i="33"/>
  <c r="V57" i="35"/>
  <c r="V57" i="32"/>
  <c r="V57" i="29"/>
  <c r="V57" i="28"/>
  <c r="V57" i="27"/>
  <c r="V57" i="22"/>
  <c r="V57" i="26"/>
  <c r="V57" i="25"/>
  <c r="V57" i="23"/>
  <c r="V57" i="24"/>
  <c r="V16" i="16"/>
  <c r="V16" i="43"/>
  <c r="V16" i="42"/>
  <c r="V16" i="35"/>
  <c r="V16" i="37"/>
  <c r="V16" i="34"/>
  <c r="V16" i="41"/>
  <c r="V16" i="33"/>
  <c r="V16" i="32"/>
  <c r="V16" i="40"/>
  <c r="V16" i="31"/>
  <c r="V16" i="30"/>
  <c r="V16" i="39"/>
  <c r="V16" i="36"/>
  <c r="V16" i="26"/>
  <c r="V16" i="24"/>
  <c r="V16" i="38"/>
  <c r="V16" i="29"/>
  <c r="V16" i="28"/>
  <c r="V16" i="25"/>
  <c r="V16" i="27"/>
  <c r="V16" i="23"/>
  <c r="V16" i="22"/>
  <c r="Y33" i="43"/>
  <c r="X33" i="43"/>
  <c r="AC33" i="43" s="1"/>
  <c r="Y15" i="43"/>
  <c r="X15" i="43"/>
  <c r="AC15" i="43" s="1"/>
  <c r="Y80" i="43"/>
  <c r="X80" i="43"/>
  <c r="AC80" i="43" s="1"/>
  <c r="X44" i="43"/>
  <c r="AC44" i="43" s="1"/>
  <c r="Y44" i="43"/>
  <c r="Y51" i="43"/>
  <c r="X51" i="43"/>
  <c r="AC51" i="43" s="1"/>
  <c r="Y87" i="43"/>
  <c r="X87" i="43"/>
  <c r="AC87" i="43" s="1"/>
  <c r="Y34" i="43"/>
  <c r="X34" i="43"/>
  <c r="AC34" i="43" s="1"/>
  <c r="Y69" i="43"/>
  <c r="X69" i="43"/>
  <c r="AC69" i="43" s="1"/>
  <c r="Y43" i="43"/>
  <c r="X43" i="43"/>
  <c r="AC43" i="43" s="1"/>
  <c r="AE77" i="43"/>
  <c r="AB77" i="43"/>
  <c r="AJ77" i="43"/>
  <c r="AD77" i="43"/>
  <c r="AF77" i="43"/>
  <c r="F77" i="43"/>
  <c r="AN77" i="43"/>
  <c r="AH77" i="43"/>
  <c r="AG77" i="43"/>
  <c r="AA77" i="43"/>
  <c r="AL77" i="43"/>
  <c r="AO77" i="43"/>
  <c r="AI77" i="43"/>
  <c r="Z77" i="43"/>
  <c r="AM77" i="43"/>
  <c r="AK77" i="43"/>
  <c r="X66" i="43"/>
  <c r="AC66" i="43" s="1"/>
  <c r="Y66" i="43"/>
  <c r="Y81" i="43"/>
  <c r="X81" i="43"/>
  <c r="AC81" i="43" s="1"/>
  <c r="X75" i="43"/>
  <c r="AC75" i="43" s="1"/>
  <c r="Y75" i="43"/>
  <c r="Y31" i="43"/>
  <c r="X31" i="43"/>
  <c r="AC31" i="43" s="1"/>
  <c r="X86" i="43"/>
  <c r="AC86" i="43" s="1"/>
  <c r="Y86" i="43"/>
  <c r="AD48" i="43"/>
  <c r="AG48" i="43"/>
  <c r="AE48" i="43"/>
  <c r="AF48" i="43"/>
  <c r="F48" i="43"/>
  <c r="AB48" i="43"/>
  <c r="AI48" i="43"/>
  <c r="AA48" i="43"/>
  <c r="AO48" i="43"/>
  <c r="Z48" i="43"/>
  <c r="AH48" i="43"/>
  <c r="AK48" i="43"/>
  <c r="AN48" i="43"/>
  <c r="AJ48" i="43"/>
  <c r="AL48" i="43"/>
  <c r="AM48" i="43"/>
  <c r="AH36" i="43"/>
  <c r="AG36" i="43"/>
  <c r="AD36" i="43"/>
  <c r="AB36" i="43"/>
  <c r="AI36" i="43"/>
  <c r="AK36" i="43"/>
  <c r="AJ36" i="43"/>
  <c r="AF36" i="43"/>
  <c r="AE36" i="43"/>
  <c r="AO36" i="43"/>
  <c r="AA36" i="43"/>
  <c r="F36" i="43"/>
  <c r="AN36" i="43"/>
  <c r="Z36" i="43"/>
  <c r="AL36" i="43"/>
  <c r="AM36" i="43"/>
  <c r="AO29" i="43"/>
  <c r="AD29" i="43"/>
  <c r="AK29" i="43"/>
  <c r="AL29" i="43"/>
  <c r="AA29" i="43"/>
  <c r="Z29" i="43"/>
  <c r="AI29" i="43"/>
  <c r="AJ29" i="43"/>
  <c r="AH29" i="43"/>
  <c r="AE29" i="43"/>
  <c r="AG29" i="43"/>
  <c r="AF29" i="43"/>
  <c r="F29" i="43"/>
  <c r="AN29" i="43"/>
  <c r="AB29" i="43"/>
  <c r="AM29" i="43"/>
  <c r="V72" i="43"/>
  <c r="V72" i="42"/>
  <c r="V72" i="39"/>
  <c r="V72" i="40"/>
  <c r="V72" i="41"/>
  <c r="V72" i="36"/>
  <c r="V72" i="38"/>
  <c r="V72" i="35"/>
  <c r="V72" i="33"/>
  <c r="V72" i="28"/>
  <c r="V72" i="27"/>
  <c r="V72" i="29"/>
  <c r="V72" i="37"/>
  <c r="V72" i="32"/>
  <c r="V72" i="30"/>
  <c r="V72" i="31"/>
  <c r="V72" i="24"/>
  <c r="V72" i="34"/>
  <c r="V72" i="25"/>
  <c r="V72" i="26"/>
  <c r="V72" i="23"/>
  <c r="V72" i="22"/>
  <c r="Y74" i="43"/>
  <c r="X74" i="43"/>
  <c r="AC74" i="43" s="1"/>
  <c r="Y18" i="43"/>
  <c r="X18" i="43"/>
  <c r="AC18" i="43" s="1"/>
  <c r="X37" i="43"/>
  <c r="AC37" i="43" s="1"/>
  <c r="Y37" i="43"/>
  <c r="Y32" i="43"/>
  <c r="X32" i="43"/>
  <c r="AC32" i="43" s="1"/>
  <c r="X24" i="43"/>
  <c r="AC24" i="43" s="1"/>
  <c r="Y24" i="43"/>
  <c r="X17" i="43"/>
  <c r="AC17" i="43" s="1"/>
  <c r="Y17" i="43"/>
  <c r="X20" i="43"/>
  <c r="AC20" i="43" s="1"/>
  <c r="Y20" i="43"/>
  <c r="Y84" i="43"/>
  <c r="X84" i="43"/>
  <c r="AC84" i="43" s="1"/>
  <c r="X83" i="43"/>
  <c r="AC83" i="43" s="1"/>
  <c r="Y83" i="43"/>
  <c r="Y88" i="43"/>
  <c r="X88" i="43"/>
  <c r="AC88" i="43" s="1"/>
  <c r="Y61" i="43"/>
  <c r="X61" i="43"/>
  <c r="AC61" i="43" s="1"/>
  <c r="F88" i="21"/>
  <c r="F77" i="21"/>
  <c r="AO77" i="21"/>
  <c r="F39" i="20"/>
  <c r="AO39" i="20"/>
  <c r="F77" i="20"/>
  <c r="AO77" i="20"/>
  <c r="F52" i="21"/>
  <c r="AO52" i="21"/>
  <c r="F65" i="20"/>
  <c r="AO65" i="20"/>
  <c r="F48" i="20"/>
  <c r="AO48" i="20"/>
  <c r="F39" i="21"/>
  <c r="AO39" i="21"/>
  <c r="F34" i="21"/>
  <c r="AO34" i="21"/>
  <c r="F29" i="20"/>
  <c r="AO29" i="20"/>
  <c r="F89" i="20"/>
  <c r="AO89" i="20"/>
  <c r="F37" i="21"/>
  <c r="AO37" i="21"/>
  <c r="F29" i="21"/>
  <c r="AO29" i="21"/>
  <c r="F52" i="20"/>
  <c r="AO52" i="20"/>
  <c r="F36" i="20"/>
  <c r="AO36" i="20"/>
  <c r="F89" i="21"/>
  <c r="AO89" i="21"/>
  <c r="F36" i="21"/>
  <c r="AO36" i="21"/>
  <c r="AK48" i="21"/>
  <c r="F48" i="21"/>
  <c r="AA65" i="21"/>
  <c r="F65" i="21"/>
  <c r="AH94" i="15"/>
  <c r="U4" i="9"/>
  <c r="V16" i="20"/>
  <c r="V16" i="13"/>
  <c r="V16" i="18"/>
  <c r="V16" i="19"/>
  <c r="CO16" i="1"/>
  <c r="CQ16" i="1" s="1"/>
  <c r="CS16" i="1" s="1"/>
  <c r="V16" i="15"/>
  <c r="V16" i="21"/>
  <c r="AN6" i="13"/>
  <c r="AH13" i="15"/>
  <c r="S62" i="14" s="1"/>
  <c r="AH3" i="15"/>
  <c r="AH9" i="15"/>
  <c r="AA48" i="21"/>
  <c r="AH48" i="21"/>
  <c r="AB48" i="21"/>
  <c r="AD48" i="21"/>
  <c r="AI48" i="21"/>
  <c r="AN48" i="21"/>
  <c r="AE48" i="21"/>
  <c r="Z48" i="21"/>
  <c r="AL48" i="21"/>
  <c r="AJ48" i="21"/>
  <c r="AM48" i="21"/>
  <c r="AF39" i="20"/>
  <c r="AG39" i="20"/>
  <c r="AF65" i="20"/>
  <c r="AG65" i="20"/>
  <c r="AG77" i="20"/>
  <c r="AF77" i="20"/>
  <c r="AF48" i="20"/>
  <c r="AG48" i="20"/>
  <c r="AF52" i="21"/>
  <c r="AG52" i="21"/>
  <c r="AF39" i="21"/>
  <c r="AG39" i="21"/>
  <c r="AG52" i="20"/>
  <c r="AF52" i="20"/>
  <c r="AG48" i="21"/>
  <c r="AF48" i="21"/>
  <c r="AF37" i="21"/>
  <c r="AG37" i="21"/>
  <c r="AF34" i="21"/>
  <c r="AG34" i="21"/>
  <c r="AG29" i="20"/>
  <c r="AF29" i="20"/>
  <c r="AF89" i="20"/>
  <c r="AG89" i="20"/>
  <c r="AF29" i="21"/>
  <c r="AG29" i="21"/>
  <c r="AN65" i="21"/>
  <c r="AG65" i="21"/>
  <c r="AF65" i="21"/>
  <c r="AF36" i="20"/>
  <c r="AG36" i="20"/>
  <c r="AG89" i="21"/>
  <c r="AF89" i="21"/>
  <c r="AF36" i="21"/>
  <c r="AG36" i="21"/>
  <c r="AB77" i="21"/>
  <c r="AF77" i="21"/>
  <c r="AG77" i="21"/>
  <c r="Z65" i="21"/>
  <c r="AM65" i="21"/>
  <c r="AH65" i="21"/>
  <c r="AK65" i="21"/>
  <c r="AB65" i="21"/>
  <c r="AJ77" i="21"/>
  <c r="AE77" i="21"/>
  <c r="AL65" i="21"/>
  <c r="AI65" i="21"/>
  <c r="AE65" i="21"/>
  <c r="AD65" i="21"/>
  <c r="Z77" i="21"/>
  <c r="AD77" i="21"/>
  <c r="AH77" i="21"/>
  <c r="AM77" i="21"/>
  <c r="AI77" i="21"/>
  <c r="Y34" i="21"/>
  <c r="AL77" i="21"/>
  <c r="AN77" i="21"/>
  <c r="AK77" i="21"/>
  <c r="AA77" i="21"/>
  <c r="AD37" i="21"/>
  <c r="AL37" i="21"/>
  <c r="AA37" i="21"/>
  <c r="Z37" i="21"/>
  <c r="AI37" i="21"/>
  <c r="AH37" i="21"/>
  <c r="AE37" i="21"/>
  <c r="AB37" i="21"/>
  <c r="AN37" i="21"/>
  <c r="AK37" i="21"/>
  <c r="AJ37" i="21"/>
  <c r="AM37" i="21"/>
  <c r="Y86" i="21"/>
  <c r="X86" i="21"/>
  <c r="AC86" i="21" s="1"/>
  <c r="Y19" i="21"/>
  <c r="X19" i="21"/>
  <c r="AC19" i="21" s="1"/>
  <c r="V91" i="21"/>
  <c r="V91" i="20"/>
  <c r="Y44" i="21"/>
  <c r="X44" i="21"/>
  <c r="AC44" i="21" s="1"/>
  <c r="Y25" i="21"/>
  <c r="X25" i="21"/>
  <c r="AC25" i="21" s="1"/>
  <c r="Y73" i="21"/>
  <c r="X73" i="21"/>
  <c r="AC73" i="21" s="1"/>
  <c r="AK39" i="20"/>
  <c r="AJ39" i="20"/>
  <c r="AL39" i="20"/>
  <c r="AB39" i="20"/>
  <c r="AA39" i="20"/>
  <c r="AD39" i="20"/>
  <c r="AM39" i="20"/>
  <c r="AI39" i="20"/>
  <c r="Z39" i="20"/>
  <c r="AH39" i="20"/>
  <c r="AE39" i="20"/>
  <c r="AN39" i="20"/>
  <c r="X43" i="21"/>
  <c r="AC43" i="21" s="1"/>
  <c r="Y43" i="21"/>
  <c r="X32" i="21"/>
  <c r="AC32" i="21" s="1"/>
  <c r="Y32" i="21"/>
  <c r="Y82" i="21"/>
  <c r="X82" i="21"/>
  <c r="AC82" i="21" s="1"/>
  <c r="Y50" i="21"/>
  <c r="X50" i="21"/>
  <c r="AC50" i="21" s="1"/>
  <c r="Y75" i="21"/>
  <c r="X75" i="21"/>
  <c r="AC75" i="21" s="1"/>
  <c r="X41" i="21"/>
  <c r="AC41" i="21" s="1"/>
  <c r="Y41" i="21"/>
  <c r="V72" i="21"/>
  <c r="V72" i="20"/>
  <c r="Y17" i="21"/>
  <c r="X17" i="21"/>
  <c r="AC17" i="21" s="1"/>
  <c r="Y80" i="21"/>
  <c r="X80" i="21"/>
  <c r="AC80" i="21" s="1"/>
  <c r="Y90" i="21"/>
  <c r="X90" i="21"/>
  <c r="AC90" i="21" s="1"/>
  <c r="X40" i="21"/>
  <c r="AC40" i="21" s="1"/>
  <c r="Y40" i="21"/>
  <c r="Y63" i="21"/>
  <c r="X63" i="21"/>
  <c r="AC63" i="21" s="1"/>
  <c r="Y81" i="21"/>
  <c r="X81" i="21"/>
  <c r="AC81" i="21" s="1"/>
  <c r="X71" i="21"/>
  <c r="AC71" i="21" s="1"/>
  <c r="Y71" i="21"/>
  <c r="Y54" i="21"/>
  <c r="X54" i="21"/>
  <c r="AC54" i="21" s="1"/>
  <c r="Y45" i="21"/>
  <c r="X45" i="21"/>
  <c r="AC45" i="21" s="1"/>
  <c r="Y55" i="21"/>
  <c r="X55" i="21"/>
  <c r="AC55" i="21" s="1"/>
  <c r="Y37" i="21"/>
  <c r="Y18" i="21"/>
  <c r="X18" i="21"/>
  <c r="AC18" i="21" s="1"/>
  <c r="AH36" i="21"/>
  <c r="AI36" i="21"/>
  <c r="AE36" i="21"/>
  <c r="AL36" i="21"/>
  <c r="AB36" i="21"/>
  <c r="AA36" i="21"/>
  <c r="Z36" i="21"/>
  <c r="AD36" i="21"/>
  <c r="AK36" i="21"/>
  <c r="AN36" i="21"/>
  <c r="AJ36" i="21"/>
  <c r="AM36" i="21"/>
  <c r="V92" i="21"/>
  <c r="V92" i="20"/>
  <c r="Y49" i="21"/>
  <c r="X49" i="21"/>
  <c r="AC49" i="21" s="1"/>
  <c r="X33" i="21"/>
  <c r="AC33" i="21" s="1"/>
  <c r="Y33" i="21"/>
  <c r="Y61" i="21"/>
  <c r="X61" i="21"/>
  <c r="AC61" i="21" s="1"/>
  <c r="AH39" i="21"/>
  <c r="AD39" i="21"/>
  <c r="Z39" i="21"/>
  <c r="AL39" i="21"/>
  <c r="AE39" i="21"/>
  <c r="AB39" i="21"/>
  <c r="AA39" i="21"/>
  <c r="AI39" i="21"/>
  <c r="AN39" i="21"/>
  <c r="AK39" i="21"/>
  <c r="AJ39" i="21"/>
  <c r="AM39" i="21"/>
  <c r="Y69" i="21"/>
  <c r="X69" i="21"/>
  <c r="AC69" i="21" s="1"/>
  <c r="Y85" i="21"/>
  <c r="X85" i="21"/>
  <c r="AC85" i="21" s="1"/>
  <c r="AN77" i="20"/>
  <c r="AM77" i="20"/>
  <c r="AL77" i="20"/>
  <c r="AJ77" i="20"/>
  <c r="AD77" i="20"/>
  <c r="Z77" i="20"/>
  <c r="AE77" i="20"/>
  <c r="AB77" i="20"/>
  <c r="AI77" i="20"/>
  <c r="AK77" i="20"/>
  <c r="AA77" i="20"/>
  <c r="AH77" i="20"/>
  <c r="Y15" i="21"/>
  <c r="X15" i="21"/>
  <c r="AC15" i="21" s="1"/>
  <c r="AA88" i="21"/>
  <c r="AD89" i="21"/>
  <c r="AE89" i="21"/>
  <c r="AN89" i="21"/>
  <c r="AB89" i="21"/>
  <c r="AK89" i="21"/>
  <c r="AA89" i="21"/>
  <c r="AL89" i="21"/>
  <c r="AI89" i="21"/>
  <c r="Z89" i="21"/>
  <c r="AH89" i="21"/>
  <c r="AJ89" i="21"/>
  <c r="AM89" i="21"/>
  <c r="V57" i="21"/>
  <c r="V57" i="20"/>
  <c r="Y59" i="21"/>
  <c r="X59" i="21"/>
  <c r="AC59" i="21" s="1"/>
  <c r="X64" i="21"/>
  <c r="AC64" i="21" s="1"/>
  <c r="Y64" i="21"/>
  <c r="Y26" i="21"/>
  <c r="X26" i="21"/>
  <c r="AC26" i="21" s="1"/>
  <c r="Y79" i="21"/>
  <c r="X79" i="21"/>
  <c r="AC79" i="21" s="1"/>
  <c r="Y87" i="21"/>
  <c r="X87" i="21"/>
  <c r="AC87" i="21" s="1"/>
  <c r="Y24" i="21"/>
  <c r="X24" i="21"/>
  <c r="AC24" i="21" s="1"/>
  <c r="AD65" i="20"/>
  <c r="AB65" i="20"/>
  <c r="AA65" i="20"/>
  <c r="Z65" i="20"/>
  <c r="AI65" i="20"/>
  <c r="AL65" i="20"/>
  <c r="AE65" i="20"/>
  <c r="AN65" i="20"/>
  <c r="AH65" i="20"/>
  <c r="AJ65" i="20"/>
  <c r="AK65" i="20"/>
  <c r="AM65" i="20"/>
  <c r="X60" i="21"/>
  <c r="AC60" i="21" s="1"/>
  <c r="Y60" i="21"/>
  <c r="X46" i="21"/>
  <c r="AC46" i="21" s="1"/>
  <c r="Y46" i="21"/>
  <c r="AJ52" i="21"/>
  <c r="AI52" i="21"/>
  <c r="AD52" i="21"/>
  <c r="AK52" i="21"/>
  <c r="AE52" i="21"/>
  <c r="AN52" i="21"/>
  <c r="AB52" i="21"/>
  <c r="AH52" i="21"/>
  <c r="AL52" i="21"/>
  <c r="AA52" i="21"/>
  <c r="Z52" i="21"/>
  <c r="AM52" i="21"/>
  <c r="X42" i="21"/>
  <c r="AC42" i="21" s="1"/>
  <c r="Y42" i="21"/>
  <c r="Y84" i="21"/>
  <c r="X84" i="21"/>
  <c r="AC84" i="21" s="1"/>
  <c r="AI48" i="20"/>
  <c r="AL48" i="20"/>
  <c r="AD48" i="20"/>
  <c r="AE48" i="20"/>
  <c r="AK48" i="20"/>
  <c r="AA48" i="20"/>
  <c r="AB48" i="20"/>
  <c r="AH48" i="20"/>
  <c r="AJ48" i="20"/>
  <c r="Z48" i="20"/>
  <c r="AM48" i="20"/>
  <c r="AN48" i="20"/>
  <c r="V27" i="21"/>
  <c r="V27" i="20"/>
  <c r="AK36" i="20"/>
  <c r="AJ36" i="20"/>
  <c r="AM36" i="20"/>
  <c r="Z36" i="20"/>
  <c r="AA36" i="20"/>
  <c r="AH36" i="20"/>
  <c r="AI36" i="20"/>
  <c r="AD36" i="20"/>
  <c r="AE36" i="20"/>
  <c r="AN36" i="20"/>
  <c r="AL36" i="20"/>
  <c r="AB36" i="20"/>
  <c r="V67" i="21"/>
  <c r="V67" i="20"/>
  <c r="Y22" i="21"/>
  <c r="X22" i="21"/>
  <c r="AC22" i="21" s="1"/>
  <c r="Y83" i="21"/>
  <c r="X83" i="21"/>
  <c r="AC83" i="21" s="1"/>
  <c r="AL34" i="21"/>
  <c r="AE34" i="21"/>
  <c r="AI34" i="21"/>
  <c r="AB34" i="21"/>
  <c r="AA34" i="21"/>
  <c r="Z34" i="21"/>
  <c r="AD34" i="21"/>
  <c r="AN34" i="21"/>
  <c r="AH34" i="21"/>
  <c r="AJ34" i="21"/>
  <c r="AK34" i="21"/>
  <c r="AM34" i="21"/>
  <c r="AL29" i="20"/>
  <c r="AB29" i="20"/>
  <c r="AA29" i="20"/>
  <c r="AH29" i="20"/>
  <c r="Z29" i="20"/>
  <c r="AI29" i="20"/>
  <c r="AE29" i="20"/>
  <c r="AD29" i="20"/>
  <c r="AK29" i="20"/>
  <c r="AN29" i="20"/>
  <c r="AJ29" i="20"/>
  <c r="AM29" i="20"/>
  <c r="AN89" i="20"/>
  <c r="AJ89" i="20"/>
  <c r="AD89" i="20"/>
  <c r="AE89" i="20"/>
  <c r="AL89" i="20"/>
  <c r="AB89" i="20"/>
  <c r="AA89" i="20"/>
  <c r="AH89" i="20"/>
  <c r="AI89" i="20"/>
  <c r="Z89" i="20"/>
  <c r="AK89" i="20"/>
  <c r="AM89" i="20"/>
  <c r="V58" i="21"/>
  <c r="V58" i="20"/>
  <c r="X31" i="21"/>
  <c r="AC31" i="21" s="1"/>
  <c r="Y31" i="21"/>
  <c r="X74" i="21"/>
  <c r="AC74" i="21" s="1"/>
  <c r="Y74" i="21"/>
  <c r="Y21" i="21"/>
  <c r="X21" i="21"/>
  <c r="AC21" i="21" s="1"/>
  <c r="Y47" i="21"/>
  <c r="X47" i="21"/>
  <c r="AC47" i="21" s="1"/>
  <c r="X56" i="21"/>
  <c r="AC56" i="21" s="1"/>
  <c r="Y56" i="21"/>
  <c r="AK29" i="21"/>
  <c r="AE29" i="21"/>
  <c r="AJ29" i="21"/>
  <c r="AB29" i="21"/>
  <c r="AH29" i="21"/>
  <c r="AA29" i="21"/>
  <c r="Z29" i="21"/>
  <c r="AI29" i="21"/>
  <c r="AL29" i="21"/>
  <c r="AN29" i="21"/>
  <c r="AD29" i="21"/>
  <c r="AM29" i="21"/>
  <c r="Y53" i="21"/>
  <c r="X53" i="21"/>
  <c r="AC53" i="21" s="1"/>
  <c r="Y20" i="21"/>
  <c r="X20" i="21"/>
  <c r="AC20" i="21" s="1"/>
  <c r="AK52" i="20"/>
  <c r="AL52" i="20"/>
  <c r="AD52" i="20"/>
  <c r="AM52" i="20"/>
  <c r="AE52" i="20"/>
  <c r="AI52" i="20"/>
  <c r="AH52" i="20"/>
  <c r="AJ52" i="20"/>
  <c r="AB52" i="20"/>
  <c r="AA52" i="20"/>
  <c r="Z52" i="20"/>
  <c r="AN52" i="20"/>
  <c r="Y23" i="21"/>
  <c r="X23" i="21"/>
  <c r="AC23" i="21" s="1"/>
  <c r="X51" i="21"/>
  <c r="AC51" i="21" s="1"/>
  <c r="Y51" i="21"/>
  <c r="X66" i="21"/>
  <c r="AC66" i="21" s="1"/>
  <c r="Y66" i="21"/>
  <c r="X68" i="21"/>
  <c r="AC68" i="21" s="1"/>
  <c r="Y68" i="21"/>
  <c r="AA65" i="19"/>
  <c r="AM65" i="19"/>
  <c r="AL65" i="19"/>
  <c r="CX114" i="1"/>
  <c r="Z65" i="19"/>
  <c r="Y114" i="1"/>
  <c r="AD65" i="19"/>
  <c r="CQ44" i="1"/>
  <c r="CS44" i="1" s="1"/>
  <c r="AB65" i="19"/>
  <c r="CR23" i="1"/>
  <c r="CX23" i="1" s="1"/>
  <c r="AJ65" i="19"/>
  <c r="AN65" i="19"/>
  <c r="AI65" i="19"/>
  <c r="CR69" i="1"/>
  <c r="CT69" i="1" s="1"/>
  <c r="AH65" i="19"/>
  <c r="BH114" i="1"/>
  <c r="BI114" i="1" s="1"/>
  <c r="BO114" i="1" s="1"/>
  <c r="AD34" i="19"/>
  <c r="AI34" i="19"/>
  <c r="AM34" i="19"/>
  <c r="AE34" i="19"/>
  <c r="AJ34" i="19"/>
  <c r="AA34" i="19"/>
  <c r="AK34" i="19"/>
  <c r="AH34" i="19"/>
  <c r="AB34" i="19"/>
  <c r="Z34" i="19"/>
  <c r="AN34" i="19"/>
  <c r="AL34" i="19"/>
  <c r="Z16" i="19"/>
  <c r="AL16" i="19"/>
  <c r="AD16" i="19"/>
  <c r="AK16" i="19"/>
  <c r="AN16" i="19"/>
  <c r="AA16" i="19"/>
  <c r="AE16" i="19"/>
  <c r="AH16" i="19"/>
  <c r="AI16" i="19"/>
  <c r="AB16" i="19"/>
  <c r="AJ16" i="19"/>
  <c r="AM16" i="19"/>
  <c r="Z39" i="18"/>
  <c r="AK39" i="18"/>
  <c r="AD39" i="18"/>
  <c r="AH39" i="18"/>
  <c r="AE39" i="18"/>
  <c r="AB39" i="18"/>
  <c r="AI39" i="18"/>
  <c r="AA39" i="18"/>
  <c r="AL39" i="18"/>
  <c r="AN39" i="18"/>
  <c r="AJ39" i="18"/>
  <c r="AM39" i="18"/>
  <c r="V57" i="19"/>
  <c r="V57" i="18"/>
  <c r="AB77" i="18"/>
  <c r="AD77" i="18"/>
  <c r="AE77" i="18"/>
  <c r="AH77" i="18"/>
  <c r="AI77" i="18"/>
  <c r="AA77" i="18"/>
  <c r="Z77" i="18"/>
  <c r="AL77" i="18"/>
  <c r="AN77" i="18"/>
  <c r="AK77" i="18"/>
  <c r="AJ77" i="18"/>
  <c r="AM77" i="18"/>
  <c r="AB29" i="18"/>
  <c r="Z29" i="18"/>
  <c r="AE29" i="18"/>
  <c r="AA29" i="18"/>
  <c r="AJ29" i="18"/>
  <c r="AI29" i="18"/>
  <c r="AH29" i="18"/>
  <c r="AD29" i="18"/>
  <c r="AN29" i="18"/>
  <c r="AL29" i="18"/>
  <c r="AK29" i="18"/>
  <c r="AM29" i="18"/>
  <c r="AD89" i="18"/>
  <c r="AI89" i="18"/>
  <c r="AA89" i="18"/>
  <c r="Z89" i="18"/>
  <c r="AK89" i="18"/>
  <c r="AH89" i="18"/>
  <c r="AJ89" i="18"/>
  <c r="AN89" i="18"/>
  <c r="AL89" i="18"/>
  <c r="AE89" i="18"/>
  <c r="AB89" i="18"/>
  <c r="AM89" i="18"/>
  <c r="Z48" i="18"/>
  <c r="AA48" i="18"/>
  <c r="AE48" i="18"/>
  <c r="AB48" i="18"/>
  <c r="AH48" i="18"/>
  <c r="AD48" i="18"/>
  <c r="AI48" i="18"/>
  <c r="AL48" i="18"/>
  <c r="AK48" i="18"/>
  <c r="AJ48" i="18"/>
  <c r="AN48" i="18"/>
  <c r="AM48" i="18"/>
  <c r="AD39" i="19"/>
  <c r="AL39" i="19"/>
  <c r="AN39" i="19"/>
  <c r="AB39" i="19"/>
  <c r="AA39" i="19"/>
  <c r="AM39" i="19"/>
  <c r="AH39" i="19"/>
  <c r="Z39" i="19"/>
  <c r="AI39" i="19"/>
  <c r="AK39" i="19"/>
  <c r="AJ39" i="19"/>
  <c r="AE39" i="19"/>
  <c r="AD29" i="19"/>
  <c r="AI29" i="19"/>
  <c r="AH29" i="19"/>
  <c r="AK29" i="19"/>
  <c r="AE29" i="19"/>
  <c r="AN29" i="19"/>
  <c r="AM29" i="19"/>
  <c r="Z29" i="19"/>
  <c r="AB29" i="19"/>
  <c r="AA29" i="19"/>
  <c r="AL29" i="19"/>
  <c r="AJ29" i="19"/>
  <c r="AE89" i="19"/>
  <c r="AL89" i="19"/>
  <c r="AK89" i="19"/>
  <c r="AD89" i="19"/>
  <c r="AH89" i="19"/>
  <c r="AB89" i="19"/>
  <c r="AI89" i="19"/>
  <c r="AA89" i="19"/>
  <c r="AJ89" i="19"/>
  <c r="AN89" i="19"/>
  <c r="Z89" i="19"/>
  <c r="AM89" i="19"/>
  <c r="V72" i="19"/>
  <c r="V72" i="18"/>
  <c r="V92" i="19"/>
  <c r="V92" i="18"/>
  <c r="V91" i="19"/>
  <c r="V91" i="18"/>
  <c r="AK36" i="19"/>
  <c r="AL36" i="19"/>
  <c r="AE36" i="19"/>
  <c r="Z36" i="19"/>
  <c r="AH36" i="19"/>
  <c r="AI36" i="19"/>
  <c r="AB36" i="19"/>
  <c r="AA36" i="19"/>
  <c r="AJ36" i="19"/>
  <c r="AN36" i="19"/>
  <c r="AD36" i="19"/>
  <c r="AM36" i="19"/>
  <c r="V67" i="19"/>
  <c r="V67" i="18"/>
  <c r="AH52" i="18"/>
  <c r="AN52" i="18"/>
  <c r="Z52" i="18"/>
  <c r="AI52" i="18"/>
  <c r="AE52" i="18"/>
  <c r="AD52" i="18"/>
  <c r="AB52" i="18"/>
  <c r="AA52" i="18"/>
  <c r="AL52" i="18"/>
  <c r="AJ52" i="18"/>
  <c r="AK52" i="18"/>
  <c r="AM52" i="18"/>
  <c r="V58" i="19"/>
  <c r="V58" i="18"/>
  <c r="AH36" i="18"/>
  <c r="Z36" i="18"/>
  <c r="AK36" i="18"/>
  <c r="AA36" i="18"/>
  <c r="AE36" i="18"/>
  <c r="AB36" i="18"/>
  <c r="AD36" i="18"/>
  <c r="AI36" i="18"/>
  <c r="AN36" i="18"/>
  <c r="AJ36" i="18"/>
  <c r="AL36" i="18"/>
  <c r="AM36" i="18"/>
  <c r="AL65" i="18"/>
  <c r="AI65" i="18"/>
  <c r="AJ65" i="18"/>
  <c r="AE65" i="18"/>
  <c r="AB65" i="18"/>
  <c r="AN65" i="18"/>
  <c r="AH65" i="18"/>
  <c r="Z65" i="18"/>
  <c r="AD65" i="18"/>
  <c r="AA65" i="18"/>
  <c r="AK65" i="18"/>
  <c r="AM65" i="18"/>
  <c r="V27" i="19"/>
  <c r="V27" i="18"/>
  <c r="AH89" i="16"/>
  <c r="AE89" i="16"/>
  <c r="AB89" i="16"/>
  <c r="AD89" i="16"/>
  <c r="AA89" i="16"/>
  <c r="Z89" i="16"/>
  <c r="AI89" i="16"/>
  <c r="AK89" i="16"/>
  <c r="AL89" i="16"/>
  <c r="AN89" i="16"/>
  <c r="AJ89" i="16"/>
  <c r="AM89" i="16"/>
  <c r="V27" i="13"/>
  <c r="V27" i="15"/>
  <c r="V27" i="16"/>
  <c r="V67" i="13"/>
  <c r="V67" i="16"/>
  <c r="V67" i="15"/>
  <c r="CO91" i="1"/>
  <c r="CQ91" i="1" s="1"/>
  <c r="CS91" i="1" s="1"/>
  <c r="V91" i="15"/>
  <c r="V91" i="16"/>
  <c r="BF91" i="1"/>
  <c r="BH91" i="1" s="1"/>
  <c r="BJ91" i="1" s="1"/>
  <c r="AE48" i="16"/>
  <c r="AD48" i="16"/>
  <c r="AB48" i="16"/>
  <c r="AA48" i="16"/>
  <c r="Z48" i="16"/>
  <c r="AI48" i="16"/>
  <c r="AH48" i="16"/>
  <c r="AN48" i="16"/>
  <c r="AK48" i="16"/>
  <c r="AJ48" i="16"/>
  <c r="AL48" i="16"/>
  <c r="AM48" i="16"/>
  <c r="Z36" i="16"/>
  <c r="AA36" i="16"/>
  <c r="AI36" i="16"/>
  <c r="AD36" i="16"/>
  <c r="AB36" i="16"/>
  <c r="AH36" i="16"/>
  <c r="AE36" i="16"/>
  <c r="AK36" i="16"/>
  <c r="AN36" i="16"/>
  <c r="AL36" i="16"/>
  <c r="AJ36" i="16"/>
  <c r="AM36" i="16"/>
  <c r="V58" i="16"/>
  <c r="V58" i="15"/>
  <c r="V57" i="13"/>
  <c r="V57" i="15"/>
  <c r="V57" i="16"/>
  <c r="AK65" i="16"/>
  <c r="AL65" i="16"/>
  <c r="AD65" i="16"/>
  <c r="AI65" i="16"/>
  <c r="AN65" i="16"/>
  <c r="AB65" i="16"/>
  <c r="AA65" i="16"/>
  <c r="AH65" i="16"/>
  <c r="AJ65" i="16"/>
  <c r="Z65" i="16"/>
  <c r="AE65" i="16"/>
  <c r="AM65" i="16"/>
  <c r="V72" i="13"/>
  <c r="V72" i="15"/>
  <c r="V72" i="16"/>
  <c r="Z39" i="16"/>
  <c r="AB39" i="16"/>
  <c r="AE39" i="16"/>
  <c r="AA39" i="16"/>
  <c r="AH39" i="16"/>
  <c r="AI39" i="16"/>
  <c r="AD39" i="16"/>
  <c r="AL39" i="16"/>
  <c r="AN39" i="16"/>
  <c r="AK39" i="16"/>
  <c r="AJ39" i="16"/>
  <c r="AM39" i="16"/>
  <c r="AI52" i="16"/>
  <c r="AD52" i="16"/>
  <c r="AJ52" i="16"/>
  <c r="AE52" i="16"/>
  <c r="AL52" i="16"/>
  <c r="AB52" i="16"/>
  <c r="AA52" i="16"/>
  <c r="AK52" i="16"/>
  <c r="Z52" i="16"/>
  <c r="AN52" i="16"/>
  <c r="AH52" i="16"/>
  <c r="AM52" i="16"/>
  <c r="V92" i="13"/>
  <c r="V92" i="16"/>
  <c r="V92" i="15"/>
  <c r="AD29" i="16"/>
  <c r="AA29" i="16"/>
  <c r="AN29" i="16"/>
  <c r="AJ29" i="16"/>
  <c r="Z29" i="16"/>
  <c r="AH29" i="16"/>
  <c r="AI29" i="16"/>
  <c r="AE29" i="16"/>
  <c r="AL29" i="16"/>
  <c r="AB29" i="16"/>
  <c r="AK29" i="16"/>
  <c r="AM29" i="16"/>
  <c r="AB77" i="16"/>
  <c r="AK77" i="16"/>
  <c r="AA77" i="16"/>
  <c r="AD77" i="16"/>
  <c r="AN77" i="16"/>
  <c r="AL77" i="16"/>
  <c r="Z77" i="16"/>
  <c r="AJ77" i="16"/>
  <c r="AH77" i="16"/>
  <c r="AI77" i="16"/>
  <c r="AE77" i="16"/>
  <c r="AM77" i="16"/>
  <c r="AH32" i="13"/>
  <c r="AI32" i="13"/>
  <c r="AD32" i="13"/>
  <c r="AH87" i="13"/>
  <c r="AI87" i="13"/>
  <c r="AD87" i="13"/>
  <c r="AH85" i="13"/>
  <c r="AI85" i="13"/>
  <c r="AD85" i="13"/>
  <c r="AH84" i="13"/>
  <c r="AI84" i="13"/>
  <c r="AD84" i="13"/>
  <c r="AD81" i="13"/>
  <c r="AH81" i="13"/>
  <c r="AI81" i="13"/>
  <c r="AH33" i="13"/>
  <c r="AD33" i="13"/>
  <c r="AI33" i="13"/>
  <c r="AH68" i="13"/>
  <c r="AI68" i="13"/>
  <c r="AD68" i="13"/>
  <c r="AI74" i="13"/>
  <c r="AH74" i="13"/>
  <c r="AD74" i="13"/>
  <c r="AH53" i="13"/>
  <c r="AI53" i="13"/>
  <c r="AD53" i="13"/>
  <c r="AH71" i="13"/>
  <c r="AI71" i="13"/>
  <c r="AD71" i="13"/>
  <c r="AI66" i="13"/>
  <c r="AH66" i="13"/>
  <c r="AD66" i="13"/>
  <c r="AH37" i="13"/>
  <c r="AI37" i="13"/>
  <c r="AD37" i="13"/>
  <c r="AH16" i="13"/>
  <c r="AI16" i="13"/>
  <c r="AD16" i="13"/>
  <c r="AI34" i="13"/>
  <c r="AH34" i="13"/>
  <c r="AD34" i="13"/>
  <c r="AH46" i="13"/>
  <c r="AI46" i="13"/>
  <c r="AD46" i="13"/>
  <c r="AI19" i="13"/>
  <c r="AD19" i="13"/>
  <c r="AH19" i="13"/>
  <c r="AI42" i="13"/>
  <c r="AH42" i="13"/>
  <c r="AD42" i="13"/>
  <c r="AH47" i="13"/>
  <c r="AI47" i="13"/>
  <c r="AD47" i="13"/>
  <c r="AD25" i="13"/>
  <c r="AH25" i="13"/>
  <c r="AI25" i="13"/>
  <c r="AH63" i="13"/>
  <c r="AI63" i="13"/>
  <c r="AD63" i="13"/>
  <c r="AH36" i="13"/>
  <c r="AI36" i="13"/>
  <c r="AD36" i="13"/>
  <c r="AI51" i="13"/>
  <c r="AD51" i="13"/>
  <c r="AH51" i="13"/>
  <c r="AH45" i="13"/>
  <c r="AI45" i="13"/>
  <c r="AD45" i="13"/>
  <c r="AH31" i="13"/>
  <c r="AI31" i="13"/>
  <c r="AD31" i="13"/>
  <c r="AH60" i="13"/>
  <c r="AI60" i="13"/>
  <c r="AD60" i="13"/>
  <c r="AH56" i="13"/>
  <c r="AI56" i="13"/>
  <c r="AD56" i="13"/>
  <c r="AI26" i="13"/>
  <c r="AH26" i="13"/>
  <c r="AD26" i="13"/>
  <c r="AI75" i="13"/>
  <c r="AD75" i="13"/>
  <c r="AH75" i="13"/>
  <c r="AH20" i="13"/>
  <c r="AI20" i="13"/>
  <c r="AD20" i="13"/>
  <c r="AH88" i="13"/>
  <c r="AI88" i="13"/>
  <c r="AD88" i="13"/>
  <c r="AH80" i="13"/>
  <c r="AI80" i="13"/>
  <c r="AD80" i="13"/>
  <c r="AD49" i="13"/>
  <c r="AH49" i="13"/>
  <c r="AI49" i="13"/>
  <c r="AH39" i="13"/>
  <c r="AI39" i="13"/>
  <c r="AD39" i="13"/>
  <c r="AI83" i="13"/>
  <c r="AD83" i="13"/>
  <c r="AH83" i="13"/>
  <c r="AH15" i="13"/>
  <c r="AA15" i="13"/>
  <c r="AI15" i="13"/>
  <c r="AD15" i="13"/>
  <c r="AI59" i="13"/>
  <c r="AD59" i="13"/>
  <c r="AH59" i="13"/>
  <c r="AH40" i="13"/>
  <c r="AI40" i="13"/>
  <c r="AD40" i="13"/>
  <c r="AI82" i="13"/>
  <c r="AH82" i="13"/>
  <c r="AD82" i="13"/>
  <c r="AH61" i="13"/>
  <c r="AI61" i="13"/>
  <c r="AD61" i="13"/>
  <c r="AH21" i="13"/>
  <c r="AI21" i="13"/>
  <c r="AD21" i="13"/>
  <c r="AH18" i="13"/>
  <c r="AI18" i="13"/>
  <c r="AD18" i="13"/>
  <c r="AH29" i="13"/>
  <c r="AI29" i="13"/>
  <c r="AD29" i="13"/>
  <c r="AH64" i="13"/>
  <c r="AI64" i="13"/>
  <c r="AD64" i="13"/>
  <c r="AI90" i="13"/>
  <c r="AH90" i="13"/>
  <c r="AD90" i="13"/>
  <c r="AH89" i="13"/>
  <c r="AD89" i="13"/>
  <c r="AI89" i="13"/>
  <c r="AI50" i="13"/>
  <c r="AH50" i="13"/>
  <c r="AD50" i="13"/>
  <c r="AH55" i="13"/>
  <c r="AI55" i="13"/>
  <c r="AD55" i="13"/>
  <c r="AH24" i="13"/>
  <c r="AI24" i="13"/>
  <c r="AD24" i="13"/>
  <c r="AH17" i="13"/>
  <c r="AI17" i="13"/>
  <c r="AD17" i="13"/>
  <c r="AH86" i="13"/>
  <c r="AI86" i="13"/>
  <c r="AD86" i="13"/>
  <c r="AI43" i="13"/>
  <c r="AD43" i="13"/>
  <c r="AH43" i="13"/>
  <c r="AH54" i="13"/>
  <c r="AI54" i="13"/>
  <c r="AD54" i="13"/>
  <c r="AH79" i="13"/>
  <c r="AI79" i="13"/>
  <c r="AD79" i="13"/>
  <c r="AD41" i="13"/>
  <c r="AH41" i="13"/>
  <c r="AI41" i="13"/>
  <c r="CR73" i="1"/>
  <c r="CY73" i="1" s="1"/>
  <c r="W79" i="9"/>
  <c r="U79" i="9"/>
  <c r="BI61" i="1"/>
  <c r="BM61" i="1" s="1"/>
  <c r="BH54" i="1"/>
  <c r="BJ54" i="1" s="1"/>
  <c r="DD77" i="1"/>
  <c r="BI59" i="1"/>
  <c r="BV59" i="1" s="1"/>
  <c r="BO52" i="1"/>
  <c r="BN52" i="1"/>
  <c r="BH86" i="1"/>
  <c r="BJ86" i="1" s="1"/>
  <c r="DE77" i="1"/>
  <c r="BI84" i="1"/>
  <c r="BT84" i="1" s="1"/>
  <c r="BM65" i="1"/>
  <c r="BV65" i="1"/>
  <c r="CX77" i="1"/>
  <c r="CW77" i="1"/>
  <c r="BU65" i="1"/>
  <c r="BL65" i="1"/>
  <c r="BI16" i="1"/>
  <c r="BN16" i="1" s="1"/>
  <c r="DA77" i="1"/>
  <c r="CZ77" i="1"/>
  <c r="BS65" i="1"/>
  <c r="BQ65" i="1"/>
  <c r="BH49" i="1"/>
  <c r="BJ49" i="1" s="1"/>
  <c r="CV77" i="1"/>
  <c r="DC77" i="1"/>
  <c r="BT65" i="1"/>
  <c r="BP65" i="1"/>
  <c r="BI41" i="1"/>
  <c r="BN41" i="1" s="1"/>
  <c r="CT77" i="1"/>
  <c r="BO65" i="1"/>
  <c r="BR65" i="1"/>
  <c r="CY77" i="1"/>
  <c r="BK65" i="1"/>
  <c r="BI45" i="1"/>
  <c r="BQ45" i="1" s="1"/>
  <c r="DB77" i="1"/>
  <c r="BI42" i="1"/>
  <c r="BN42" i="1" s="1"/>
  <c r="BI87" i="1"/>
  <c r="BL87" i="1" s="1"/>
  <c r="BI56" i="1"/>
  <c r="BK56" i="1" s="1"/>
  <c r="Z63" i="13"/>
  <c r="AK63" i="13"/>
  <c r="AL63" i="13"/>
  <c r="AA63" i="13"/>
  <c r="AE63" i="13"/>
  <c r="AJ63" i="13"/>
  <c r="AM63" i="13"/>
  <c r="AA29" i="13"/>
  <c r="AL29" i="13"/>
  <c r="AE29" i="13"/>
  <c r="Z29" i="13"/>
  <c r="AJ29" i="13"/>
  <c r="AK29" i="13"/>
  <c r="AM29" i="13"/>
  <c r="AN27" i="13"/>
  <c r="AA79" i="13"/>
  <c r="AL79" i="13"/>
  <c r="AE79" i="13"/>
  <c r="Z79" i="13"/>
  <c r="AK79" i="13"/>
  <c r="AJ79" i="13"/>
  <c r="AM79" i="13"/>
  <c r="CO58" i="1"/>
  <c r="CR58" i="1" s="1"/>
  <c r="V58" i="13"/>
  <c r="BH26" i="1"/>
  <c r="BJ26" i="1" s="1"/>
  <c r="BQ52" i="1"/>
  <c r="AE37" i="13"/>
  <c r="Z37" i="13"/>
  <c r="AA37" i="13"/>
  <c r="AK37" i="13"/>
  <c r="AJ37" i="13"/>
  <c r="AL37" i="13"/>
  <c r="AM37" i="13"/>
  <c r="AK24" i="13"/>
  <c r="AM24" i="13"/>
  <c r="AA24" i="13"/>
  <c r="Z24" i="13"/>
  <c r="AL24" i="13"/>
  <c r="AJ24" i="13"/>
  <c r="AE24" i="13"/>
  <c r="Z56" i="13"/>
  <c r="AL56" i="13"/>
  <c r="AK56" i="13"/>
  <c r="AE56" i="13"/>
  <c r="AA56" i="13"/>
  <c r="AJ56" i="13"/>
  <c r="AM56" i="13"/>
  <c r="AL87" i="13"/>
  <c r="Z87" i="13"/>
  <c r="AK87" i="13"/>
  <c r="AE87" i="13"/>
  <c r="AA87" i="13"/>
  <c r="AM87" i="13"/>
  <c r="AJ87" i="13"/>
  <c r="AA26" i="13"/>
  <c r="AE26" i="13"/>
  <c r="AL26" i="13"/>
  <c r="Z26" i="13"/>
  <c r="AJ26" i="13"/>
  <c r="AK26" i="13"/>
  <c r="AM26" i="13"/>
  <c r="Z34" i="13"/>
  <c r="AA34" i="13"/>
  <c r="AL34" i="13"/>
  <c r="AE34" i="13"/>
  <c r="AK34" i="13"/>
  <c r="AJ34" i="13"/>
  <c r="AM34" i="13"/>
  <c r="AE43" i="13"/>
  <c r="Z43" i="13"/>
  <c r="AL43" i="13"/>
  <c r="AA43" i="13"/>
  <c r="AK43" i="13"/>
  <c r="AJ43" i="13"/>
  <c r="AM43" i="13"/>
  <c r="AA51" i="13"/>
  <c r="Z51" i="13"/>
  <c r="AE51" i="13"/>
  <c r="AL51" i="13"/>
  <c r="AJ51" i="13"/>
  <c r="AK51" i="13"/>
  <c r="AM51" i="13"/>
  <c r="AA54" i="13"/>
  <c r="AL54" i="13"/>
  <c r="Z54" i="13"/>
  <c r="AK54" i="13"/>
  <c r="AJ54" i="13"/>
  <c r="AE54" i="13"/>
  <c r="AM54" i="13"/>
  <c r="AE45" i="13"/>
  <c r="AL45" i="13"/>
  <c r="Z45" i="13"/>
  <c r="AA45" i="13"/>
  <c r="AJ45" i="13"/>
  <c r="AK45" i="13"/>
  <c r="AM45" i="13"/>
  <c r="AE68" i="13"/>
  <c r="AL68" i="13"/>
  <c r="AA68" i="13"/>
  <c r="Z68" i="13"/>
  <c r="AJ68" i="13"/>
  <c r="AK68" i="13"/>
  <c r="AM68" i="13"/>
  <c r="Z25" i="13"/>
  <c r="AE25" i="13"/>
  <c r="AL25" i="13"/>
  <c r="AA25" i="13"/>
  <c r="AK25" i="13"/>
  <c r="AJ25" i="13"/>
  <c r="AM25" i="13"/>
  <c r="AA46" i="13"/>
  <c r="AE46" i="13"/>
  <c r="AL46" i="13"/>
  <c r="Z46" i="13"/>
  <c r="AJ46" i="13"/>
  <c r="AK46" i="13"/>
  <c r="AM46" i="13"/>
  <c r="AE90" i="13"/>
  <c r="AA90" i="13"/>
  <c r="AK90" i="13"/>
  <c r="AL90" i="13"/>
  <c r="AJ90" i="13"/>
  <c r="Z90" i="13"/>
  <c r="AM90" i="13"/>
  <c r="AN57" i="13"/>
  <c r="BI21" i="1"/>
  <c r="BV21" i="1" s="1"/>
  <c r="BP52" i="1"/>
  <c r="AN44" i="13"/>
  <c r="AK33" i="13"/>
  <c r="AA33" i="13"/>
  <c r="AL33" i="13"/>
  <c r="AJ33" i="13"/>
  <c r="AE33" i="13"/>
  <c r="Z33" i="13"/>
  <c r="AM33" i="13"/>
  <c r="AL74" i="13"/>
  <c r="Z74" i="13"/>
  <c r="AJ74" i="13"/>
  <c r="AA74" i="13"/>
  <c r="AE74" i="13"/>
  <c r="AK74" i="13"/>
  <c r="AM74" i="13"/>
  <c r="AE86" i="13"/>
  <c r="AK86" i="13"/>
  <c r="Z86" i="13"/>
  <c r="AJ86" i="13"/>
  <c r="AA86" i="13"/>
  <c r="AL86" i="13"/>
  <c r="AM86" i="13"/>
  <c r="AA60" i="13"/>
  <c r="AL60" i="13"/>
  <c r="Z60" i="13"/>
  <c r="AJ60" i="13"/>
  <c r="AE60" i="13"/>
  <c r="AK60" i="13"/>
  <c r="AM60" i="13"/>
  <c r="BS52" i="1"/>
  <c r="BI88" i="1"/>
  <c r="BM88" i="1" s="1"/>
  <c r="BL52" i="1"/>
  <c r="AA32" i="13"/>
  <c r="AK32" i="13"/>
  <c r="AL32" i="13"/>
  <c r="Z32" i="13"/>
  <c r="AE32" i="13"/>
  <c r="AJ32" i="13"/>
  <c r="AM32" i="13"/>
  <c r="Z39" i="13"/>
  <c r="AE39" i="13"/>
  <c r="AL39" i="13"/>
  <c r="AA39" i="13"/>
  <c r="AK39" i="13"/>
  <c r="AJ39" i="13"/>
  <c r="AM39" i="13"/>
  <c r="Z53" i="13"/>
  <c r="AL53" i="13"/>
  <c r="AE53" i="13"/>
  <c r="AA53" i="13"/>
  <c r="AK53" i="13"/>
  <c r="AJ53" i="13"/>
  <c r="AM53" i="13"/>
  <c r="AL83" i="13"/>
  <c r="AK83" i="13"/>
  <c r="AJ83" i="13"/>
  <c r="AE83" i="13"/>
  <c r="AA83" i="13"/>
  <c r="Z83" i="13"/>
  <c r="AM83" i="13"/>
  <c r="AL36" i="13"/>
  <c r="AE36" i="13"/>
  <c r="Z36" i="13"/>
  <c r="AA36" i="13"/>
  <c r="AK36" i="13"/>
  <c r="AJ36" i="13"/>
  <c r="AM36" i="13"/>
  <c r="AJ85" i="13"/>
  <c r="AM85" i="13"/>
  <c r="Z85" i="13"/>
  <c r="AK85" i="13"/>
  <c r="AL85" i="13"/>
  <c r="AA85" i="13"/>
  <c r="AE85" i="13"/>
  <c r="AA75" i="13"/>
  <c r="AK75" i="13"/>
  <c r="Z75" i="13"/>
  <c r="AE75" i="13"/>
  <c r="AL75" i="13"/>
  <c r="AM75" i="13"/>
  <c r="AJ75" i="13"/>
  <c r="AL84" i="13"/>
  <c r="AA84" i="13"/>
  <c r="AE84" i="13"/>
  <c r="Z84" i="13"/>
  <c r="AJ84" i="13"/>
  <c r="AK84" i="13"/>
  <c r="AM84" i="13"/>
  <c r="AK20" i="13"/>
  <c r="AE20" i="13"/>
  <c r="AA20" i="13"/>
  <c r="AJ20" i="13"/>
  <c r="AL20" i="13"/>
  <c r="Z20" i="13"/>
  <c r="AM20" i="13"/>
  <c r="AE88" i="13"/>
  <c r="AL88" i="13"/>
  <c r="AA88" i="13"/>
  <c r="Z88" i="13"/>
  <c r="AK88" i="13"/>
  <c r="AJ88" i="13"/>
  <c r="AM88" i="13"/>
  <c r="AK40" i="13"/>
  <c r="AJ40" i="13"/>
  <c r="AL40" i="13"/>
  <c r="Z40" i="13"/>
  <c r="AE40" i="13"/>
  <c r="AA40" i="13"/>
  <c r="AM40" i="13"/>
  <c r="AE82" i="13"/>
  <c r="AJ82" i="13"/>
  <c r="Z82" i="13"/>
  <c r="AL82" i="13"/>
  <c r="AA82" i="13"/>
  <c r="AM82" i="13"/>
  <c r="AK82" i="13"/>
  <c r="Z61" i="13"/>
  <c r="AA61" i="13"/>
  <c r="AL61" i="13"/>
  <c r="AJ61" i="13"/>
  <c r="AE61" i="13"/>
  <c r="AM61" i="13"/>
  <c r="AK61" i="13"/>
  <c r="AK31" i="13"/>
  <c r="AL31" i="13"/>
  <c r="AA31" i="13"/>
  <c r="Z31" i="13"/>
  <c r="AJ31" i="13"/>
  <c r="AE31" i="13"/>
  <c r="AM31" i="13"/>
  <c r="BU52" i="1"/>
  <c r="AN72" i="13"/>
  <c r="AN9" i="13" s="1"/>
  <c r="BI80" i="1"/>
  <c r="BO80" i="1" s="1"/>
  <c r="BH31" i="1"/>
  <c r="BJ31" i="1" s="1"/>
  <c r="BH68" i="1"/>
  <c r="BJ68" i="1" s="1"/>
  <c r="BR52" i="1"/>
  <c r="AN73" i="13"/>
  <c r="AN69" i="13"/>
  <c r="AK15" i="13"/>
  <c r="AJ15" i="13"/>
  <c r="AL15" i="13"/>
  <c r="Z15" i="13"/>
  <c r="AE15" i="13"/>
  <c r="AM15" i="13"/>
  <c r="Z80" i="13"/>
  <c r="AK80" i="13"/>
  <c r="AL80" i="13"/>
  <c r="AA80" i="13"/>
  <c r="AE80" i="13"/>
  <c r="AM80" i="13"/>
  <c r="AJ80" i="13"/>
  <c r="AL55" i="13"/>
  <c r="AE55" i="13"/>
  <c r="Z55" i="13"/>
  <c r="AA55" i="13"/>
  <c r="AK55" i="13"/>
  <c r="AJ55" i="13"/>
  <c r="AM55" i="13"/>
  <c r="AL64" i="13"/>
  <c r="AA64" i="13"/>
  <c r="Z64" i="13"/>
  <c r="AE64" i="13"/>
  <c r="AK64" i="13"/>
  <c r="AJ64" i="13"/>
  <c r="AM64" i="13"/>
  <c r="AE41" i="13"/>
  <c r="AA41" i="13"/>
  <c r="AL41" i="13"/>
  <c r="Z41" i="13"/>
  <c r="AJ41" i="13"/>
  <c r="AK41" i="13"/>
  <c r="AM41" i="13"/>
  <c r="BV52" i="1"/>
  <c r="AN23" i="13"/>
  <c r="AN3" i="13" s="1"/>
  <c r="AN67" i="13"/>
  <c r="AN7" i="13" s="1"/>
  <c r="AN22" i="13"/>
  <c r="AN92" i="13"/>
  <c r="BH63" i="1"/>
  <c r="BJ63" i="1" s="1"/>
  <c r="BI79" i="1"/>
  <c r="BO79" i="1" s="1"/>
  <c r="BM52" i="1"/>
  <c r="W91" i="1"/>
  <c r="Y91" i="1" s="1"/>
  <c r="V91" i="13"/>
  <c r="AL49" i="13"/>
  <c r="Z49" i="13"/>
  <c r="AK49" i="13"/>
  <c r="AA49" i="13"/>
  <c r="AE49" i="13"/>
  <c r="AJ49" i="13"/>
  <c r="AM49" i="13"/>
  <c r="AA21" i="13"/>
  <c r="AE21" i="13"/>
  <c r="AL21" i="13"/>
  <c r="Z21" i="13"/>
  <c r="AK21" i="13"/>
  <c r="AJ21" i="13"/>
  <c r="AM21" i="13"/>
  <c r="AA16" i="13"/>
  <c r="AE16" i="13"/>
  <c r="AL16" i="13"/>
  <c r="Z16" i="13"/>
  <c r="AJ16" i="13"/>
  <c r="AK16" i="13"/>
  <c r="AM16" i="13"/>
  <c r="AA18" i="13"/>
  <c r="AE18" i="13"/>
  <c r="AL18" i="13"/>
  <c r="Z18" i="13"/>
  <c r="AK18" i="13"/>
  <c r="AJ18" i="13"/>
  <c r="AM18" i="13"/>
  <c r="AJ71" i="13"/>
  <c r="AL71" i="13"/>
  <c r="Z71" i="13"/>
  <c r="AK71" i="13"/>
  <c r="AA71" i="13"/>
  <c r="AM71" i="13"/>
  <c r="AE71" i="13"/>
  <c r="AL66" i="13"/>
  <c r="Z66" i="13"/>
  <c r="AK66" i="13"/>
  <c r="AE66" i="13"/>
  <c r="AA66" i="13"/>
  <c r="AJ66" i="13"/>
  <c r="AM66" i="13"/>
  <c r="Z59" i="13"/>
  <c r="AL59" i="13"/>
  <c r="AE59" i="13"/>
  <c r="AA59" i="13"/>
  <c r="AK59" i="13"/>
  <c r="AJ59" i="13"/>
  <c r="AM59" i="13"/>
  <c r="AE81" i="13"/>
  <c r="AK81" i="13"/>
  <c r="Z81" i="13"/>
  <c r="AA81" i="13"/>
  <c r="AJ81" i="13"/>
  <c r="AL81" i="13"/>
  <c r="AM81" i="13"/>
  <c r="AE50" i="13"/>
  <c r="Z50" i="13"/>
  <c r="AA50" i="13"/>
  <c r="AL50" i="13"/>
  <c r="AK50" i="13"/>
  <c r="AJ50" i="13"/>
  <c r="AM50" i="13"/>
  <c r="AA17" i="13"/>
  <c r="AK17" i="13"/>
  <c r="AL17" i="13"/>
  <c r="AE17" i="13"/>
  <c r="Z17" i="13"/>
  <c r="AJ17" i="13"/>
  <c r="AM17" i="13"/>
  <c r="AE19" i="13"/>
  <c r="AA19" i="13"/>
  <c r="Z19" i="13"/>
  <c r="AL19" i="13"/>
  <c r="AK19" i="13"/>
  <c r="AJ19" i="13"/>
  <c r="AM19" i="13"/>
  <c r="BT52" i="1"/>
  <c r="Z89" i="13"/>
  <c r="AA89" i="13"/>
  <c r="AL89" i="13"/>
  <c r="AK89" i="13"/>
  <c r="AE89" i="13"/>
  <c r="AJ89" i="13"/>
  <c r="AM89" i="13"/>
  <c r="AK42" i="13"/>
  <c r="AM42" i="13"/>
  <c r="AJ42" i="13"/>
  <c r="AA42" i="13"/>
  <c r="AL42" i="13"/>
  <c r="AE42" i="13"/>
  <c r="Z42" i="13"/>
  <c r="AL47" i="13"/>
  <c r="Z47" i="13"/>
  <c r="AA47" i="13"/>
  <c r="AE47" i="13"/>
  <c r="AK47" i="13"/>
  <c r="AJ47" i="13"/>
  <c r="AM47" i="13"/>
  <c r="BH43" i="1"/>
  <c r="BJ43" i="1" s="1"/>
  <c r="BI60" i="1"/>
  <c r="BT60" i="1" s="1"/>
  <c r="BI40" i="1"/>
  <c r="BP40" i="1" s="1"/>
  <c r="BH81" i="1"/>
  <c r="BJ81" i="1" s="1"/>
  <c r="BI15" i="1"/>
  <c r="BP15" i="1" s="1"/>
  <c r="BI33" i="1"/>
  <c r="BN33" i="1" s="1"/>
  <c r="BH66" i="1"/>
  <c r="BJ66" i="1" s="1"/>
  <c r="BI37" i="1"/>
  <c r="BK37" i="1" s="1"/>
  <c r="BH51" i="1"/>
  <c r="BJ51" i="1" s="1"/>
  <c r="BH47" i="1"/>
  <c r="BJ47" i="1" s="1"/>
  <c r="BH82" i="1"/>
  <c r="BJ82" i="1" s="1"/>
  <c r="BI17" i="1"/>
  <c r="BL17" i="1" s="1"/>
  <c r="BI25" i="1"/>
  <c r="BK25" i="1" s="1"/>
  <c r="BI64" i="1"/>
  <c r="BS64" i="1" s="1"/>
  <c r="BH85" i="1"/>
  <c r="BJ85" i="1" s="1"/>
  <c r="BI83" i="1"/>
  <c r="BL83" i="1" s="1"/>
  <c r="BH90" i="1"/>
  <c r="BJ90" i="1" s="1"/>
  <c r="BI18" i="1"/>
  <c r="BT18" i="1" s="1"/>
  <c r="BI19" i="1"/>
  <c r="BS19" i="1" s="1"/>
  <c r="BI46" i="1"/>
  <c r="BK46" i="1" s="1"/>
  <c r="BI71" i="1"/>
  <c r="BL71" i="1" s="1"/>
  <c r="BH34" i="1"/>
  <c r="BJ34" i="1" s="1"/>
  <c r="BH53" i="1"/>
  <c r="BJ53" i="1" s="1"/>
  <c r="BI20" i="1"/>
  <c r="BV20" i="1" s="1"/>
  <c r="BH32" i="1"/>
  <c r="BJ32" i="1" s="1"/>
  <c r="BH50" i="1"/>
  <c r="BJ50" i="1" s="1"/>
  <c r="BI24" i="1"/>
  <c r="BO24" i="1" s="1"/>
  <c r="BH74" i="1"/>
  <c r="BJ74" i="1" s="1"/>
  <c r="CX109" i="1"/>
  <c r="CT109" i="1"/>
  <c r="CY109" i="1" s="1"/>
  <c r="CT122" i="1"/>
  <c r="CY122" i="1" s="1"/>
  <c r="CX122" i="1"/>
  <c r="CP102" i="1"/>
  <c r="CQ102" i="1"/>
  <c r="CR102" i="1" s="1"/>
  <c r="CR95" i="1" s="1"/>
  <c r="CT96" i="1"/>
  <c r="CX96" i="1"/>
  <c r="CT105" i="1"/>
  <c r="CY105" i="1" s="1"/>
  <c r="CX105" i="1"/>
  <c r="CX101" i="1"/>
  <c r="CT101" i="1"/>
  <c r="CY101" i="1" s="1"/>
  <c r="CR88" i="1"/>
  <c r="CQ88" i="1"/>
  <c r="CS88" i="1" s="1"/>
  <c r="CQ47" i="1"/>
  <c r="CS47" i="1" s="1"/>
  <c r="CR47" i="1"/>
  <c r="BF57" i="1"/>
  <c r="BI57" i="1" s="1"/>
  <c r="CO57" i="1"/>
  <c r="BI75" i="1"/>
  <c r="BP75" i="1" s="1"/>
  <c r="CR25" i="1"/>
  <c r="CQ25" i="1"/>
  <c r="CS25" i="1" s="1"/>
  <c r="CR80" i="1"/>
  <c r="CQ80" i="1"/>
  <c r="CS80" i="1" s="1"/>
  <c r="DA44" i="1"/>
  <c r="CT44" i="1"/>
  <c r="CU44" i="1"/>
  <c r="CZ44" i="1"/>
  <c r="CV44" i="1"/>
  <c r="CX44" i="1"/>
  <c r="DE44" i="1"/>
  <c r="CW44" i="1"/>
  <c r="CY44" i="1"/>
  <c r="DC44" i="1"/>
  <c r="DB44" i="1"/>
  <c r="DD44" i="1"/>
  <c r="CR34" i="1"/>
  <c r="CQ34" i="1"/>
  <c r="CS34" i="1" s="1"/>
  <c r="CQ31" i="1"/>
  <c r="CS31" i="1" s="1"/>
  <c r="CR31" i="1"/>
  <c r="CQ43" i="1"/>
  <c r="CS43" i="1" s="1"/>
  <c r="CR43" i="1"/>
  <c r="CR40" i="1"/>
  <c r="CQ40" i="1"/>
  <c r="CS40" i="1" s="1"/>
  <c r="CQ82" i="1"/>
  <c r="CS82" i="1" s="1"/>
  <c r="CR82" i="1"/>
  <c r="DA36" i="1"/>
  <c r="DE36" i="1"/>
  <c r="CV36" i="1"/>
  <c r="CW36" i="1"/>
  <c r="CY36" i="1"/>
  <c r="DC36" i="1"/>
  <c r="CX36" i="1"/>
  <c r="CT36" i="1"/>
  <c r="CZ36" i="1"/>
  <c r="CU36" i="1"/>
  <c r="DB36" i="1"/>
  <c r="DD36" i="1"/>
  <c r="CV52" i="1"/>
  <c r="DA52" i="1"/>
  <c r="CY52" i="1"/>
  <c r="CW52" i="1"/>
  <c r="DE52" i="1"/>
  <c r="DC52" i="1"/>
  <c r="CU52" i="1"/>
  <c r="CZ52" i="1"/>
  <c r="CT52" i="1"/>
  <c r="DB52" i="1"/>
  <c r="CX52" i="1"/>
  <c r="DD52" i="1"/>
  <c r="CR64" i="1"/>
  <c r="CQ64" i="1"/>
  <c r="CS64" i="1" s="1"/>
  <c r="CR49" i="1"/>
  <c r="CQ49" i="1"/>
  <c r="CS49" i="1" s="1"/>
  <c r="CR71" i="1"/>
  <c r="CQ71" i="1"/>
  <c r="CS71" i="1" s="1"/>
  <c r="CQ19" i="1"/>
  <c r="CS19" i="1" s="1"/>
  <c r="CR19" i="1"/>
  <c r="CQ90" i="1"/>
  <c r="CS90" i="1" s="1"/>
  <c r="CR90" i="1"/>
  <c r="CR56" i="1"/>
  <c r="CQ56" i="1"/>
  <c r="CS56" i="1" s="1"/>
  <c r="CQ66" i="1"/>
  <c r="CS66" i="1" s="1"/>
  <c r="CR66" i="1"/>
  <c r="BF67" i="1"/>
  <c r="BI67" i="1" s="1"/>
  <c r="CO67" i="1"/>
  <c r="BF72" i="1"/>
  <c r="BI72" i="1" s="1"/>
  <c r="CO72" i="1"/>
  <c r="DB89" i="1"/>
  <c r="CZ89" i="1"/>
  <c r="DD89" i="1"/>
  <c r="CY89" i="1"/>
  <c r="CT89" i="1"/>
  <c r="CX89" i="1"/>
  <c r="CW89" i="1"/>
  <c r="DE89" i="1"/>
  <c r="CV89" i="1"/>
  <c r="DA89" i="1"/>
  <c r="DC89" i="1"/>
  <c r="CU89" i="1"/>
  <c r="CR37" i="1"/>
  <c r="CQ37" i="1"/>
  <c r="CS37" i="1" s="1"/>
  <c r="CR33" i="1"/>
  <c r="CQ33" i="1"/>
  <c r="CS33" i="1" s="1"/>
  <c r="CR22" i="1"/>
  <c r="CS22" i="1"/>
  <c r="BF92" i="1"/>
  <c r="BH92" i="1" s="1"/>
  <c r="BJ92" i="1" s="1"/>
  <c r="CO92" i="1"/>
  <c r="CQ20" i="1"/>
  <c r="CS20" i="1" s="1"/>
  <c r="CR20" i="1"/>
  <c r="CR46" i="1"/>
  <c r="CQ46" i="1"/>
  <c r="CS46" i="1" s="1"/>
  <c r="CR50" i="1"/>
  <c r="CQ50" i="1"/>
  <c r="CS50" i="1" s="1"/>
  <c r="CQ18" i="1"/>
  <c r="CS18" i="1" s="1"/>
  <c r="CR18" i="1"/>
  <c r="CR32" i="1"/>
  <c r="CQ32" i="1"/>
  <c r="CS32" i="1" s="1"/>
  <c r="CQ81" i="1"/>
  <c r="CS81" i="1" s="1"/>
  <c r="CR81" i="1"/>
  <c r="CQ15" i="1"/>
  <c r="CS15" i="1" s="1"/>
  <c r="CR15" i="1"/>
  <c r="CQ85" i="1"/>
  <c r="CS85" i="1" s="1"/>
  <c r="CR85" i="1"/>
  <c r="CR61" i="1"/>
  <c r="CQ61" i="1"/>
  <c r="CS61" i="1" s="1"/>
  <c r="DA39" i="1"/>
  <c r="DC39" i="1"/>
  <c r="CU39" i="1"/>
  <c r="CX39" i="1"/>
  <c r="CV39" i="1"/>
  <c r="DB39" i="1"/>
  <c r="CT39" i="1"/>
  <c r="DE39" i="1"/>
  <c r="CW39" i="1"/>
  <c r="CZ39" i="1"/>
  <c r="DD39" i="1"/>
  <c r="CY39" i="1"/>
  <c r="CQ54" i="1"/>
  <c r="CS54" i="1" s="1"/>
  <c r="CR54" i="1"/>
  <c r="CR45" i="1"/>
  <c r="CQ45" i="1"/>
  <c r="CS45" i="1" s="1"/>
  <c r="DA65" i="1"/>
  <c r="CY65" i="1"/>
  <c r="DE65" i="1"/>
  <c r="CX65" i="1"/>
  <c r="CW65" i="1"/>
  <c r="DC65" i="1"/>
  <c r="CT65" i="1"/>
  <c r="CV65" i="1"/>
  <c r="CZ65" i="1"/>
  <c r="CU65" i="1"/>
  <c r="DB65" i="1"/>
  <c r="DD65" i="1"/>
  <c r="CQ74" i="1"/>
  <c r="CS74" i="1" s="1"/>
  <c r="CR74" i="1"/>
  <c r="CR83" i="1"/>
  <c r="CQ83" i="1"/>
  <c r="CS83" i="1" s="1"/>
  <c r="CQ21" i="1"/>
  <c r="CS21" i="1" s="1"/>
  <c r="CR21" i="1"/>
  <c r="DC29" i="1"/>
  <c r="CY29" i="1"/>
  <c r="DE29" i="1"/>
  <c r="CV29" i="1"/>
  <c r="DB29" i="1"/>
  <c r="CW29" i="1"/>
  <c r="CX29" i="1"/>
  <c r="CT29" i="1"/>
  <c r="DA29" i="1"/>
  <c r="CZ29" i="1"/>
  <c r="CU29" i="1"/>
  <c r="DD29" i="1"/>
  <c r="CR63" i="1"/>
  <c r="CQ63" i="1"/>
  <c r="CS63" i="1" s="1"/>
  <c r="CR53" i="1"/>
  <c r="CQ53" i="1"/>
  <c r="CS53" i="1" s="1"/>
  <c r="BF27" i="1"/>
  <c r="BI27" i="1" s="1"/>
  <c r="CO27" i="1"/>
  <c r="CR60" i="1"/>
  <c r="CQ60" i="1"/>
  <c r="CS60" i="1" s="1"/>
  <c r="CR59" i="1"/>
  <c r="CQ59" i="1"/>
  <c r="CS59" i="1" s="1"/>
  <c r="CR42" i="1"/>
  <c r="CQ42" i="1"/>
  <c r="CS42" i="1" s="1"/>
  <c r="CR41" i="1"/>
  <c r="CQ41" i="1"/>
  <c r="CS41" i="1" s="1"/>
  <c r="CQ86" i="1"/>
  <c r="CS86" i="1" s="1"/>
  <c r="CR86" i="1"/>
  <c r="CR24" i="1"/>
  <c r="CQ24" i="1"/>
  <c r="CS24" i="1" s="1"/>
  <c r="CQ17" i="1"/>
  <c r="CS17" i="1" s="1"/>
  <c r="CR17" i="1"/>
  <c r="CQ51" i="1"/>
  <c r="CS51" i="1" s="1"/>
  <c r="CR51" i="1"/>
  <c r="CR84" i="1"/>
  <c r="CQ84" i="1"/>
  <c r="CS84" i="1" s="1"/>
  <c r="CR79" i="1"/>
  <c r="CQ79" i="1"/>
  <c r="CS79" i="1" s="1"/>
  <c r="CR26" i="1"/>
  <c r="CQ26" i="1"/>
  <c r="CS26" i="1" s="1"/>
  <c r="CQ68" i="1"/>
  <c r="CS68" i="1" s="1"/>
  <c r="CR68" i="1"/>
  <c r="CR87" i="1"/>
  <c r="CQ87" i="1"/>
  <c r="CS87" i="1" s="1"/>
  <c r="BI55" i="1"/>
  <c r="BO55" i="1" s="1"/>
  <c r="DE48" i="1"/>
  <c r="DC48" i="1"/>
  <c r="CT48" i="1"/>
  <c r="CX48" i="1"/>
  <c r="CZ48" i="1"/>
  <c r="CV48" i="1"/>
  <c r="CW48" i="1"/>
  <c r="CU48" i="1"/>
  <c r="DA48" i="1"/>
  <c r="CY48" i="1"/>
  <c r="DB48" i="1"/>
  <c r="DD48" i="1"/>
  <c r="CR55" i="1"/>
  <c r="CQ55" i="1"/>
  <c r="CS55" i="1" s="1"/>
  <c r="CR75" i="1"/>
  <c r="CQ75" i="1"/>
  <c r="CS75" i="1" s="1"/>
  <c r="Y44" i="1"/>
  <c r="Y69" i="1"/>
  <c r="AD23" i="1"/>
  <c r="AM65" i="1"/>
  <c r="AK65" i="1"/>
  <c r="AF116" i="1"/>
  <c r="AB116" i="1"/>
  <c r="AG116" i="1" s="1"/>
  <c r="BK118" i="1"/>
  <c r="BP118" i="1" s="1"/>
  <c r="BO118" i="1"/>
  <c r="X122" i="1"/>
  <c r="Y122" i="1"/>
  <c r="BO115" i="1"/>
  <c r="BK115" i="1"/>
  <c r="BP115" i="1" s="1"/>
  <c r="Y96" i="1"/>
  <c r="X96" i="1"/>
  <c r="Y101" i="1"/>
  <c r="X101" i="1"/>
  <c r="BO104" i="1"/>
  <c r="BK104" i="1"/>
  <c r="BP104" i="1" s="1"/>
  <c r="BG122" i="1"/>
  <c r="BH122" i="1"/>
  <c r="BI122" i="1" s="1"/>
  <c r="BO111" i="1"/>
  <c r="BK111" i="1"/>
  <c r="BP111" i="1" s="1"/>
  <c r="AF121" i="1"/>
  <c r="AB121" i="1"/>
  <c r="AG121" i="1" s="1"/>
  <c r="BG96" i="1"/>
  <c r="BH96" i="1"/>
  <c r="BI96" i="1" s="1"/>
  <c r="AB113" i="1"/>
  <c r="AG113" i="1" s="1"/>
  <c r="AF113" i="1"/>
  <c r="BO99" i="1"/>
  <c r="BK99" i="1"/>
  <c r="BP99" i="1" s="1"/>
  <c r="BK119" i="1"/>
  <c r="BP119" i="1" s="1"/>
  <c r="BO119" i="1"/>
  <c r="BH101" i="1"/>
  <c r="BI101" i="1" s="1"/>
  <c r="BG101" i="1"/>
  <c r="AB119" i="1"/>
  <c r="AG119" i="1" s="1"/>
  <c r="AF119" i="1"/>
  <c r="BO120" i="1"/>
  <c r="BK120" i="1"/>
  <c r="BP120" i="1" s="1"/>
  <c r="BO112" i="1"/>
  <c r="BK112" i="1"/>
  <c r="BP112" i="1" s="1"/>
  <c r="BO98" i="1"/>
  <c r="BK98" i="1"/>
  <c r="BP98" i="1" s="1"/>
  <c r="BO113" i="1"/>
  <c r="BK113" i="1"/>
  <c r="BP113" i="1" s="1"/>
  <c r="Y105" i="1"/>
  <c r="X105" i="1"/>
  <c r="AB117" i="1"/>
  <c r="AG117" i="1" s="1"/>
  <c r="AF117" i="1"/>
  <c r="AF112" i="1"/>
  <c r="AB112" i="1"/>
  <c r="AG112" i="1" s="1"/>
  <c r="BO103" i="1"/>
  <c r="BK103" i="1"/>
  <c r="BP103" i="1" s="1"/>
  <c r="BH105" i="1"/>
  <c r="BI105" i="1" s="1"/>
  <c r="BG105" i="1"/>
  <c r="BO123" i="1"/>
  <c r="BK123" i="1"/>
  <c r="BP123" i="1" s="1"/>
  <c r="AB97" i="1"/>
  <c r="AG97" i="1" s="1"/>
  <c r="AF97" i="1"/>
  <c r="AF123" i="1"/>
  <c r="AB123" i="1"/>
  <c r="AG123" i="1" s="1"/>
  <c r="AF100" i="1"/>
  <c r="AB100" i="1"/>
  <c r="AG100" i="1" s="1"/>
  <c r="BO106" i="1"/>
  <c r="BK106" i="1"/>
  <c r="BP106" i="1" s="1"/>
  <c r="Y109" i="1"/>
  <c r="X109" i="1"/>
  <c r="AF99" i="1"/>
  <c r="AB99" i="1"/>
  <c r="AG99" i="1" s="1"/>
  <c r="AB104" i="1"/>
  <c r="AG104" i="1" s="1"/>
  <c r="AF104" i="1"/>
  <c r="AB120" i="1"/>
  <c r="AG120" i="1" s="1"/>
  <c r="AF120" i="1"/>
  <c r="AF108" i="1"/>
  <c r="AB108" i="1"/>
  <c r="AG108" i="1" s="1"/>
  <c r="BO121" i="1"/>
  <c r="BK121" i="1"/>
  <c r="BP121" i="1" s="1"/>
  <c r="AB103" i="1"/>
  <c r="AG103" i="1" s="1"/>
  <c r="AF103" i="1"/>
  <c r="AB118" i="1"/>
  <c r="AG118" i="1" s="1"/>
  <c r="AF118" i="1"/>
  <c r="Y73" i="1"/>
  <c r="BO107" i="1"/>
  <c r="BK107" i="1"/>
  <c r="BP107" i="1" s="1"/>
  <c r="AB111" i="1"/>
  <c r="AG111" i="1" s="1"/>
  <c r="AF111" i="1"/>
  <c r="BH109" i="1"/>
  <c r="BI109" i="1" s="1"/>
  <c r="BG109" i="1"/>
  <c r="BO97" i="1"/>
  <c r="BK97" i="1"/>
  <c r="BP97" i="1" s="1"/>
  <c r="BK117" i="1"/>
  <c r="BP117" i="1" s="1"/>
  <c r="BO117" i="1"/>
  <c r="AB110" i="1"/>
  <c r="AG110" i="1" s="1"/>
  <c r="AF110" i="1"/>
  <c r="Y102" i="1"/>
  <c r="X102" i="1"/>
  <c r="BK100" i="1"/>
  <c r="BP100" i="1" s="1"/>
  <c r="BO100" i="1"/>
  <c r="AF115" i="1"/>
  <c r="AB115" i="1"/>
  <c r="AG115" i="1" s="1"/>
  <c r="AF114" i="1"/>
  <c r="AB114" i="1"/>
  <c r="AG114" i="1" s="1"/>
  <c r="AB65" i="1"/>
  <c r="AF106" i="1"/>
  <c r="AB106" i="1"/>
  <c r="AG106" i="1" s="1"/>
  <c r="AF107" i="1"/>
  <c r="AB107" i="1"/>
  <c r="AG107" i="1" s="1"/>
  <c r="AF98" i="1"/>
  <c r="AB98" i="1"/>
  <c r="AG98" i="1" s="1"/>
  <c r="BK110" i="1"/>
  <c r="BP110" i="1" s="1"/>
  <c r="BO110" i="1"/>
  <c r="BH102" i="1"/>
  <c r="BI102" i="1" s="1"/>
  <c r="BG102" i="1"/>
  <c r="BK108" i="1"/>
  <c r="BP108" i="1" s="1"/>
  <c r="BO108" i="1"/>
  <c r="BK116" i="1"/>
  <c r="BP116" i="1" s="1"/>
  <c r="BO116" i="1"/>
  <c r="AL65" i="1"/>
  <c r="AC65" i="1"/>
  <c r="AG65" i="1"/>
  <c r="AD65" i="1"/>
  <c r="AE65" i="1"/>
  <c r="AF65" i="1"/>
  <c r="AH65" i="1"/>
  <c r="AJ65" i="1"/>
  <c r="AF37" i="1"/>
  <c r="BN54" i="1"/>
  <c r="BP54" i="1"/>
  <c r="BT54" i="1"/>
  <c r="BL54" i="1"/>
  <c r="BK54" i="1"/>
  <c r="BV54" i="1"/>
  <c r="BS54" i="1"/>
  <c r="BM54" i="1"/>
  <c r="BR54" i="1"/>
  <c r="BQ54" i="1"/>
  <c r="BO54" i="1"/>
  <c r="BU54" i="1"/>
  <c r="BK34" i="1"/>
  <c r="BR34" i="1"/>
  <c r="BQ34" i="1"/>
  <c r="BN34" i="1"/>
  <c r="BV34" i="1"/>
  <c r="BL34" i="1"/>
  <c r="BT34" i="1"/>
  <c r="BM34" i="1"/>
  <c r="BP34" i="1"/>
  <c r="BS34" i="1"/>
  <c r="BO34" i="1"/>
  <c r="BU34" i="1"/>
  <c r="BR53" i="1"/>
  <c r="BL53" i="1"/>
  <c r="BT53" i="1"/>
  <c r="BM53" i="1"/>
  <c r="BK53" i="1"/>
  <c r="BN53" i="1"/>
  <c r="BV53" i="1"/>
  <c r="BP53" i="1"/>
  <c r="BQ53" i="1"/>
  <c r="BS53" i="1"/>
  <c r="BO53" i="1"/>
  <c r="BU53" i="1"/>
  <c r="BR86" i="1"/>
  <c r="BM86" i="1"/>
  <c r="BP86" i="1"/>
  <c r="BQ86" i="1"/>
  <c r="BK86" i="1"/>
  <c r="BV86" i="1"/>
  <c r="BN86" i="1"/>
  <c r="BT86" i="1"/>
  <c r="BL86" i="1"/>
  <c r="BO86" i="1"/>
  <c r="BS86" i="1"/>
  <c r="BU86" i="1"/>
  <c r="BP68" i="1"/>
  <c r="BN68" i="1"/>
  <c r="BK68" i="1"/>
  <c r="BV68" i="1"/>
  <c r="BT68" i="1"/>
  <c r="BR68" i="1"/>
  <c r="BM68" i="1"/>
  <c r="BQ68" i="1"/>
  <c r="BS68" i="1"/>
  <c r="BO68" i="1"/>
  <c r="BL68" i="1"/>
  <c r="BU68" i="1"/>
  <c r="BT81" i="1"/>
  <c r="BK81" i="1"/>
  <c r="BL81" i="1"/>
  <c r="BR81" i="1"/>
  <c r="BQ81" i="1"/>
  <c r="BV81" i="1"/>
  <c r="BN81" i="1"/>
  <c r="BM81" i="1"/>
  <c r="BO81" i="1"/>
  <c r="BP81" i="1"/>
  <c r="BS81" i="1"/>
  <c r="BU81" i="1"/>
  <c r="BV43" i="1"/>
  <c r="BN43" i="1"/>
  <c r="BK43" i="1"/>
  <c r="BP43" i="1"/>
  <c r="BR43" i="1"/>
  <c r="BQ43" i="1"/>
  <c r="BT43" i="1"/>
  <c r="BM43" i="1"/>
  <c r="BO43" i="1"/>
  <c r="BS43" i="1"/>
  <c r="BL43" i="1"/>
  <c r="BU43" i="1"/>
  <c r="BI22" i="1"/>
  <c r="BJ22" i="1"/>
  <c r="BP66" i="1"/>
  <c r="BV66" i="1"/>
  <c r="BT66" i="1"/>
  <c r="BN66" i="1"/>
  <c r="BK66" i="1"/>
  <c r="BO66" i="1"/>
  <c r="BR66" i="1"/>
  <c r="BM66" i="1"/>
  <c r="BQ66" i="1"/>
  <c r="BS66" i="1"/>
  <c r="BU66" i="1"/>
  <c r="BL66" i="1"/>
  <c r="BI73" i="1"/>
  <c r="BH73" i="1"/>
  <c r="BJ73" i="1" s="1"/>
  <c r="BI44" i="1"/>
  <c r="BH44" i="1"/>
  <c r="BJ44" i="1" s="1"/>
  <c r="BN39" i="1"/>
  <c r="BV39" i="1"/>
  <c r="BP39" i="1"/>
  <c r="BK39" i="1"/>
  <c r="BR39" i="1"/>
  <c r="BQ39" i="1"/>
  <c r="BM39" i="1"/>
  <c r="BT39" i="1"/>
  <c r="BS39" i="1"/>
  <c r="BL39" i="1"/>
  <c r="BO39" i="1"/>
  <c r="BU39" i="1"/>
  <c r="BU36" i="1"/>
  <c r="BR36" i="1"/>
  <c r="BT36" i="1"/>
  <c r="BP36" i="1"/>
  <c r="BK36" i="1"/>
  <c r="BS36" i="1"/>
  <c r="BQ36" i="1"/>
  <c r="BL36" i="1"/>
  <c r="BV36" i="1"/>
  <c r="BM36" i="1"/>
  <c r="BO36" i="1"/>
  <c r="BN36" i="1"/>
  <c r="BV63" i="1"/>
  <c r="BR63" i="1"/>
  <c r="BN63" i="1"/>
  <c r="BL63" i="1"/>
  <c r="BO63" i="1"/>
  <c r="BQ63" i="1"/>
  <c r="BM63" i="1"/>
  <c r="BP63" i="1"/>
  <c r="BU63" i="1"/>
  <c r="BK63" i="1"/>
  <c r="BT63" i="1"/>
  <c r="BS63" i="1"/>
  <c r="BM82" i="1"/>
  <c r="BQ82" i="1"/>
  <c r="BT82" i="1"/>
  <c r="BP82" i="1"/>
  <c r="BK82" i="1"/>
  <c r="BR82" i="1"/>
  <c r="BN82" i="1"/>
  <c r="BV82" i="1"/>
  <c r="BL82" i="1"/>
  <c r="BO82" i="1"/>
  <c r="BS82" i="1"/>
  <c r="BU82" i="1"/>
  <c r="BN47" i="1"/>
  <c r="BR47" i="1"/>
  <c r="BQ47" i="1"/>
  <c r="BV47" i="1"/>
  <c r="BP47" i="1"/>
  <c r="BM47" i="1"/>
  <c r="BK47" i="1"/>
  <c r="BT47" i="1"/>
  <c r="BO47" i="1"/>
  <c r="BS47" i="1"/>
  <c r="BL47" i="1"/>
  <c r="BU47" i="1"/>
  <c r="BT85" i="1"/>
  <c r="BL85" i="1"/>
  <c r="BN85" i="1"/>
  <c r="BM85" i="1"/>
  <c r="BK85" i="1"/>
  <c r="BS85" i="1"/>
  <c r="BR85" i="1"/>
  <c r="BQ85" i="1"/>
  <c r="BV85" i="1"/>
  <c r="BO85" i="1"/>
  <c r="BP85" i="1"/>
  <c r="BU85" i="1"/>
  <c r="BN31" i="1"/>
  <c r="BV31" i="1"/>
  <c r="BP31" i="1"/>
  <c r="BK31" i="1"/>
  <c r="BM31" i="1"/>
  <c r="BR31" i="1"/>
  <c r="BQ31" i="1"/>
  <c r="BT31" i="1"/>
  <c r="BS31" i="1"/>
  <c r="BO31" i="1"/>
  <c r="BL31" i="1"/>
  <c r="BU31" i="1"/>
  <c r="BI69" i="1"/>
  <c r="BH69" i="1"/>
  <c r="BJ69" i="1" s="1"/>
  <c r="BH23" i="1"/>
  <c r="BJ23" i="1" s="1"/>
  <c r="BI23" i="1"/>
  <c r="BR89" i="1"/>
  <c r="BQ89" i="1"/>
  <c r="BN89" i="1"/>
  <c r="BL89" i="1"/>
  <c r="BT89" i="1"/>
  <c r="BM89" i="1"/>
  <c r="BK89" i="1"/>
  <c r="BV89" i="1"/>
  <c r="BS89" i="1"/>
  <c r="BO89" i="1"/>
  <c r="BP89" i="1"/>
  <c r="BU89" i="1"/>
  <c r="BT32" i="1"/>
  <c r="BS32" i="1"/>
  <c r="BQ32" i="1"/>
  <c r="BM32" i="1"/>
  <c r="BV32" i="1"/>
  <c r="BN32" i="1"/>
  <c r="BP32" i="1"/>
  <c r="BR32" i="1"/>
  <c r="BK32" i="1"/>
  <c r="BO32" i="1"/>
  <c r="BL32" i="1"/>
  <c r="BU32" i="1"/>
  <c r="BK74" i="1"/>
  <c r="BR74" i="1"/>
  <c r="BQ74" i="1"/>
  <c r="BV74" i="1"/>
  <c r="BM74" i="1"/>
  <c r="BP74" i="1"/>
  <c r="BN74" i="1"/>
  <c r="BT74" i="1"/>
  <c r="BO74" i="1"/>
  <c r="BS74" i="1"/>
  <c r="BL74" i="1"/>
  <c r="BU74" i="1"/>
  <c r="BN49" i="1"/>
  <c r="BV49" i="1"/>
  <c r="BM49" i="1"/>
  <c r="BL49" i="1"/>
  <c r="BT49" i="1"/>
  <c r="BK49" i="1"/>
  <c r="BR49" i="1"/>
  <c r="BQ49" i="1"/>
  <c r="BP49" i="1"/>
  <c r="BO49" i="1"/>
  <c r="BS49" i="1"/>
  <c r="BU49" i="1"/>
  <c r="W58" i="1"/>
  <c r="BF58" i="1"/>
  <c r="BR26" i="1"/>
  <c r="BM26" i="1"/>
  <c r="BT26" i="1"/>
  <c r="BN26" i="1"/>
  <c r="BK26" i="1"/>
  <c r="BQ26" i="1"/>
  <c r="BV26" i="1"/>
  <c r="BP26" i="1"/>
  <c r="BS26" i="1"/>
  <c r="BL26" i="1"/>
  <c r="BO26" i="1"/>
  <c r="BU26" i="1"/>
  <c r="BV90" i="1"/>
  <c r="BM90" i="1"/>
  <c r="BK90" i="1"/>
  <c r="BP90" i="1"/>
  <c r="BR90" i="1"/>
  <c r="BQ90" i="1"/>
  <c r="BN90" i="1"/>
  <c r="BT90" i="1"/>
  <c r="BS90" i="1"/>
  <c r="BO90" i="1"/>
  <c r="BL90" i="1"/>
  <c r="BU90" i="1"/>
  <c r="BR50" i="1"/>
  <c r="BT50" i="1"/>
  <c r="BQ50" i="1"/>
  <c r="BN50" i="1"/>
  <c r="BP50" i="1"/>
  <c r="BV50" i="1"/>
  <c r="BK50" i="1"/>
  <c r="BM50" i="1"/>
  <c r="BO50" i="1"/>
  <c r="BL50" i="1"/>
  <c r="BS50" i="1"/>
  <c r="BU50" i="1"/>
  <c r="BV29" i="1"/>
  <c r="BO29" i="1"/>
  <c r="BT29" i="1"/>
  <c r="BP29" i="1"/>
  <c r="BL29" i="1"/>
  <c r="BS29" i="1"/>
  <c r="BN29" i="1"/>
  <c r="BK29" i="1"/>
  <c r="BR29" i="1"/>
  <c r="BQ29" i="1"/>
  <c r="BM29" i="1"/>
  <c r="BU29" i="1"/>
  <c r="BK51" i="1"/>
  <c r="BL51" i="1"/>
  <c r="BO51" i="1"/>
  <c r="BT51" i="1"/>
  <c r="BP51" i="1"/>
  <c r="BM51" i="1"/>
  <c r="BR51" i="1"/>
  <c r="BU51" i="1"/>
  <c r="BN51" i="1"/>
  <c r="BQ51" i="1"/>
  <c r="BS51" i="1"/>
  <c r="BV51" i="1"/>
  <c r="Y83" i="1"/>
  <c r="AD36" i="1"/>
  <c r="AI36" i="1"/>
  <c r="AJ36" i="1"/>
  <c r="AH36" i="1"/>
  <c r="AF36" i="1"/>
  <c r="AM36" i="1"/>
  <c r="AE36" i="1"/>
  <c r="AK36" i="1"/>
  <c r="AC36" i="1"/>
  <c r="AG36" i="1"/>
  <c r="AL36" i="1"/>
  <c r="AB36" i="1"/>
  <c r="Y31" i="1"/>
  <c r="Y84" i="1"/>
  <c r="Y68" i="1"/>
  <c r="Y33" i="1"/>
  <c r="Y32" i="1"/>
  <c r="AL44" i="1"/>
  <c r="AI44" i="1"/>
  <c r="AH44" i="1"/>
  <c r="AM44" i="1"/>
  <c r="AJ44" i="1"/>
  <c r="AE44" i="1"/>
  <c r="AD44" i="1"/>
  <c r="AF44" i="1"/>
  <c r="AK44" i="1"/>
  <c r="AC44" i="1"/>
  <c r="AB44" i="1"/>
  <c r="AG44" i="1"/>
  <c r="Y60" i="1"/>
  <c r="Y71" i="1"/>
  <c r="Y53" i="1"/>
  <c r="Y26" i="1"/>
  <c r="W57" i="1"/>
  <c r="Y20" i="1"/>
  <c r="Y34" i="1"/>
  <c r="Y15" i="1"/>
  <c r="Y25" i="1"/>
  <c r="Y24" i="1"/>
  <c r="Y90" i="1"/>
  <c r="AH39" i="1"/>
  <c r="AC39" i="1"/>
  <c r="AM39" i="1"/>
  <c r="AE39" i="1"/>
  <c r="AG39" i="1"/>
  <c r="AD39" i="1"/>
  <c r="AK39" i="1"/>
  <c r="AJ39" i="1"/>
  <c r="AI39" i="1"/>
  <c r="AF39" i="1"/>
  <c r="AB39" i="1"/>
  <c r="AL39" i="1"/>
  <c r="AG69" i="1"/>
  <c r="AE69" i="1"/>
  <c r="AK69" i="1"/>
  <c r="AI69" i="1"/>
  <c r="AJ69" i="1"/>
  <c r="AC69" i="1"/>
  <c r="AH69" i="1"/>
  <c r="AF69" i="1"/>
  <c r="AB69" i="1"/>
  <c r="AM69" i="1"/>
  <c r="AD69" i="1"/>
  <c r="AL69" i="1"/>
  <c r="Y64" i="1"/>
  <c r="Y66" i="1"/>
  <c r="Y82" i="1"/>
  <c r="Y17" i="1"/>
  <c r="Y21" i="1"/>
  <c r="Y51" i="1"/>
  <c r="Y74" i="1"/>
  <c r="W67" i="1"/>
  <c r="W72" i="1"/>
  <c r="Y41" i="1"/>
  <c r="Y80" i="1"/>
  <c r="Y59" i="1"/>
  <c r="Y49" i="1"/>
  <c r="AM29" i="1"/>
  <c r="AI29" i="1"/>
  <c r="AD29" i="1"/>
  <c r="AB29" i="1"/>
  <c r="AC29" i="1"/>
  <c r="AJ29" i="1"/>
  <c r="AH29" i="1"/>
  <c r="AK29" i="1"/>
  <c r="AE29" i="1"/>
  <c r="AF29" i="1"/>
  <c r="AG29" i="1"/>
  <c r="AL29" i="1"/>
  <c r="AB48" i="1"/>
  <c r="AJ48" i="1"/>
  <c r="AH48" i="1"/>
  <c r="AF48" i="1"/>
  <c r="AG48" i="1"/>
  <c r="AM48" i="1"/>
  <c r="AK48" i="1"/>
  <c r="AE48" i="1"/>
  <c r="AD48" i="1"/>
  <c r="AI48" i="1"/>
  <c r="AC48" i="1"/>
  <c r="AL48" i="1"/>
  <c r="W92" i="1"/>
  <c r="Y40" i="1"/>
  <c r="Y19" i="1"/>
  <c r="Y61" i="1"/>
  <c r="Y47" i="1"/>
  <c r="AK52" i="1"/>
  <c r="AJ52" i="1"/>
  <c r="AE52" i="1"/>
  <c r="AB52" i="1"/>
  <c r="AF52" i="1"/>
  <c r="AH52" i="1"/>
  <c r="AI52" i="1"/>
  <c r="AG52" i="1"/>
  <c r="AD52" i="1"/>
  <c r="AM52" i="1"/>
  <c r="AC52" i="1"/>
  <c r="AL52" i="1"/>
  <c r="Y18" i="1"/>
  <c r="Y81" i="1"/>
  <c r="Y43" i="1"/>
  <c r="Y63" i="1"/>
  <c r="Y79" i="1"/>
  <c r="Y50" i="1"/>
  <c r="Y56" i="1"/>
  <c r="Y75" i="1"/>
  <c r="Y46" i="1"/>
  <c r="Y88" i="1"/>
  <c r="W27" i="1"/>
  <c r="Y42" i="1"/>
  <c r="Y54" i="1"/>
  <c r="Y45" i="1"/>
  <c r="Y55" i="1"/>
  <c r="AK73" i="1"/>
  <c r="AE73" i="1"/>
  <c r="AC73" i="1"/>
  <c r="AG73" i="1"/>
  <c r="AF73" i="1"/>
  <c r="AI73" i="1"/>
  <c r="AH73" i="1"/>
  <c r="AM73" i="1"/>
  <c r="AD73" i="1"/>
  <c r="AB73" i="1"/>
  <c r="AJ73" i="1"/>
  <c r="AL73" i="1"/>
  <c r="AB89" i="1"/>
  <c r="AK89" i="1"/>
  <c r="AI89" i="1"/>
  <c r="AH89" i="1"/>
  <c r="AC89" i="1"/>
  <c r="AJ89" i="1"/>
  <c r="AM89" i="1"/>
  <c r="AF89" i="1"/>
  <c r="AG89" i="1"/>
  <c r="AE89" i="1"/>
  <c r="AD89" i="1"/>
  <c r="AL89" i="1"/>
  <c r="AC77" i="1"/>
  <c r="AK77" i="1"/>
  <c r="AG77" i="1"/>
  <c r="AF77" i="1"/>
  <c r="AB77" i="1"/>
  <c r="AI77" i="1"/>
  <c r="AH77" i="1"/>
  <c r="AJ77" i="1"/>
  <c r="AM77" i="1"/>
  <c r="AE77" i="1"/>
  <c r="AD77" i="1"/>
  <c r="AL77" i="1"/>
  <c r="Y86" i="1"/>
  <c r="Y85" i="1"/>
  <c r="Y87" i="1"/>
  <c r="W80" i="9"/>
  <c r="W45" i="9"/>
  <c r="W60" i="9"/>
  <c r="W15" i="9"/>
  <c r="T66" i="9"/>
  <c r="S66" i="9"/>
  <c r="W46" i="9"/>
  <c r="S27" i="9"/>
  <c r="T27" i="9"/>
  <c r="U27" i="9" s="1"/>
  <c r="W10" i="9"/>
  <c r="R10" i="9"/>
  <c r="S58" i="9"/>
  <c r="V58" i="9"/>
  <c r="V70" i="44" s="1"/>
  <c r="X70" i="44" s="1"/>
  <c r="U58" i="9"/>
  <c r="W55" i="9"/>
  <c r="U23" i="9"/>
  <c r="V23" i="9"/>
  <c r="V35" i="44" s="1"/>
  <c r="U26" i="9"/>
  <c r="V26" i="9"/>
  <c r="V38" i="44" s="1"/>
  <c r="U16" i="9"/>
  <c r="V16" i="9"/>
  <c r="V28" i="44" s="1"/>
  <c r="V50" i="9"/>
  <c r="V62" i="44" s="1"/>
  <c r="U50" i="9"/>
  <c r="V64" i="9"/>
  <c r="V76" i="44" s="1"/>
  <c r="U64" i="9"/>
  <c r="G3" i="44" l="1"/>
  <c r="H3" i="44" s="1"/>
  <c r="AE3" i="44"/>
  <c r="AJ6" i="44"/>
  <c r="AC3" i="44"/>
  <c r="CR16" i="1"/>
  <c r="AK6" i="44"/>
  <c r="AI3" i="44"/>
  <c r="AG6" i="44"/>
  <c r="Y70" i="44"/>
  <c r="AL3" i="44"/>
  <c r="AG3" i="44"/>
  <c r="AB3" i="44"/>
  <c r="AO6" i="44"/>
  <c r="AF6" i="44"/>
  <c r="AC72" i="44"/>
  <c r="AC9" i="44" s="1"/>
  <c r="AD72" i="44"/>
  <c r="AM72" i="44"/>
  <c r="AM9" i="44" s="1"/>
  <c r="AA72" i="44"/>
  <c r="AA9" i="44" s="1"/>
  <c r="AG72" i="44"/>
  <c r="AG9" i="44" s="1"/>
  <c r="AI72" i="44"/>
  <c r="AK72" i="44"/>
  <c r="AK9" i="44" s="1"/>
  <c r="AB72" i="44"/>
  <c r="AO72" i="44"/>
  <c r="AO9" i="44" s="1"/>
  <c r="AN72" i="44"/>
  <c r="AN9" i="44" s="1"/>
  <c r="AH72" i="44"/>
  <c r="AL72" i="44"/>
  <c r="AL9" i="44" s="1"/>
  <c r="AF72" i="44"/>
  <c r="AF9" i="44" s="1"/>
  <c r="AJ72" i="44"/>
  <c r="AJ9" i="44" s="1"/>
  <c r="Z72" i="44"/>
  <c r="G9" i="44" s="1"/>
  <c r="H9" i="44" s="1"/>
  <c r="AE72" i="44"/>
  <c r="AE9" i="44" s="1"/>
  <c r="F72" i="44"/>
  <c r="AI9" i="44"/>
  <c r="Y35" i="44"/>
  <c r="X35" i="44"/>
  <c r="Z7" i="44"/>
  <c r="AC67" i="44"/>
  <c r="AG67" i="44"/>
  <c r="AG7" i="44" s="1"/>
  <c r="AD67" i="44"/>
  <c r="AD7" i="44" s="1"/>
  <c r="AF67" i="44"/>
  <c r="AF7" i="44" s="1"/>
  <c r="AK67" i="44"/>
  <c r="AK7" i="44" s="1"/>
  <c r="F67" i="44"/>
  <c r="I7" i="44" s="1"/>
  <c r="AJ67" i="44"/>
  <c r="AE67" i="44"/>
  <c r="AN67" i="44"/>
  <c r="AI67" i="44"/>
  <c r="AI7" i="44" s="1"/>
  <c r="AH67" i="44"/>
  <c r="AH7" i="44" s="1"/>
  <c r="AL67" i="44"/>
  <c r="AA67" i="44"/>
  <c r="AA7" i="44" s="1"/>
  <c r="Z67" i="44"/>
  <c r="G7" i="44" s="1"/>
  <c r="H7" i="44" s="1"/>
  <c r="AB67" i="44"/>
  <c r="AB7" i="44" s="1"/>
  <c r="AO67" i="44"/>
  <c r="AO7" i="44" s="1"/>
  <c r="AM67" i="44"/>
  <c r="AM7" i="44" s="1"/>
  <c r="I9" i="44"/>
  <c r="X62" i="44"/>
  <c r="Y62" i="44"/>
  <c r="AN7" i="44"/>
  <c r="AB9" i="44"/>
  <c r="Y76" i="44"/>
  <c r="X76" i="44"/>
  <c r="X28" i="44"/>
  <c r="Y28" i="44"/>
  <c r="I6" i="44"/>
  <c r="AJ7" i="44"/>
  <c r="AD9" i="44"/>
  <c r="AJ91" i="44"/>
  <c r="AN91" i="44"/>
  <c r="AL91" i="44"/>
  <c r="AM91" i="44"/>
  <c r="AC91" i="44"/>
  <c r="F91" i="44"/>
  <c r="AI91" i="44"/>
  <c r="AB91" i="44"/>
  <c r="AA91" i="44"/>
  <c r="AO91" i="44"/>
  <c r="AH91" i="44"/>
  <c r="AD91" i="44"/>
  <c r="AG91" i="44"/>
  <c r="AF91" i="44"/>
  <c r="AE91" i="44"/>
  <c r="AK91" i="44"/>
  <c r="Z91" i="44"/>
  <c r="AE7" i="44"/>
  <c r="AJ70" i="44"/>
  <c r="AJ4" i="44" s="1"/>
  <c r="AD70" i="44"/>
  <c r="AE70" i="44"/>
  <c r="AE4" i="44" s="1"/>
  <c r="AK70" i="44"/>
  <c r="AB70" i="44"/>
  <c r="AB4" i="44" s="1"/>
  <c r="AA70" i="44"/>
  <c r="AA4" i="44" s="1"/>
  <c r="AH70" i="44"/>
  <c r="AH4" i="44" s="1"/>
  <c r="F70" i="44"/>
  <c r="I4" i="44" s="1"/>
  <c r="AI70" i="44"/>
  <c r="AI4" i="44" s="1"/>
  <c r="AC70" i="44"/>
  <c r="AC4" i="44" s="1"/>
  <c r="Z70" i="44"/>
  <c r="G4" i="44" s="1"/>
  <c r="H4" i="44" s="1"/>
  <c r="AL70" i="44"/>
  <c r="AG70" i="44"/>
  <c r="AG4" i="44" s="1"/>
  <c r="AF70" i="44"/>
  <c r="AF4" i="44" s="1"/>
  <c r="AN70" i="44"/>
  <c r="AN4" i="44" s="1"/>
  <c r="AM70" i="44"/>
  <c r="AM4" i="44" s="1"/>
  <c r="AO70" i="44"/>
  <c r="AO4" i="44" s="1"/>
  <c r="AL6" i="44"/>
  <c r="Z6" i="44"/>
  <c r="G6" i="44"/>
  <c r="H6" i="44" s="1"/>
  <c r="AL7" i="44"/>
  <c r="AG58" i="44"/>
  <c r="AG2" i="44" s="1"/>
  <c r="F58" i="44"/>
  <c r="AE58" i="44"/>
  <c r="Z58" i="44"/>
  <c r="G2" i="44" s="1"/>
  <c r="AF58" i="44"/>
  <c r="AF2" i="44" s="1"/>
  <c r="AO58" i="44"/>
  <c r="AO2" i="44" s="1"/>
  <c r="AD58" i="44"/>
  <c r="AD2" i="44" s="1"/>
  <c r="AI58" i="44"/>
  <c r="AI2" i="44" s="1"/>
  <c r="AA58" i="44"/>
  <c r="AA2" i="44" s="1"/>
  <c r="AH58" i="44"/>
  <c r="AH2" i="44" s="1"/>
  <c r="AC58" i="44"/>
  <c r="AC2" i="44" s="1"/>
  <c r="AB58" i="44"/>
  <c r="AB2" i="44" s="1"/>
  <c r="AN58" i="44"/>
  <c r="AN2" i="44" s="1"/>
  <c r="AJ58" i="44"/>
  <c r="AJ2" i="44" s="1"/>
  <c r="AK58" i="44"/>
  <c r="AK2" i="44" s="1"/>
  <c r="AL58" i="44"/>
  <c r="AL2" i="44" s="1"/>
  <c r="AM58" i="44"/>
  <c r="AM2" i="44" s="1"/>
  <c r="I2" i="44"/>
  <c r="AK4" i="44"/>
  <c r="AH9" i="44"/>
  <c r="AE6" i="44"/>
  <c r="Y38" i="44"/>
  <c r="X38" i="44"/>
  <c r="AC7" i="44"/>
  <c r="AE2" i="44"/>
  <c r="AH27" i="44"/>
  <c r="AA27" i="44"/>
  <c r="AD27" i="44"/>
  <c r="AE27" i="44"/>
  <c r="AK27" i="44"/>
  <c r="AG27" i="44"/>
  <c r="AI27" i="44"/>
  <c r="F27" i="44"/>
  <c r="AF27" i="44"/>
  <c r="AC27" i="44"/>
  <c r="AJ27" i="44"/>
  <c r="Z27" i="44"/>
  <c r="AB27" i="44"/>
  <c r="AL27" i="44"/>
  <c r="AM27" i="44"/>
  <c r="AN27" i="44"/>
  <c r="AO27" i="44"/>
  <c r="AD4" i="44"/>
  <c r="AL4" i="44"/>
  <c r="AD92" i="44"/>
  <c r="Z92" i="44"/>
  <c r="AG92" i="44"/>
  <c r="AE92" i="44"/>
  <c r="AA92" i="44"/>
  <c r="AI92" i="44"/>
  <c r="AL92" i="44"/>
  <c r="AH92" i="44"/>
  <c r="F92" i="44"/>
  <c r="AF92" i="44"/>
  <c r="AB92" i="44"/>
  <c r="AC92" i="44"/>
  <c r="AJ92" i="44"/>
  <c r="AM92" i="44"/>
  <c r="AN92" i="44"/>
  <c r="AO92" i="44"/>
  <c r="AK92" i="44"/>
  <c r="AG22" i="44"/>
  <c r="AI22" i="44"/>
  <c r="AB22" i="44"/>
  <c r="AD22" i="44"/>
  <c r="AC22" i="44"/>
  <c r="AH22" i="44"/>
  <c r="AF22" i="44"/>
  <c r="Z22" i="44"/>
  <c r="AA22" i="44"/>
  <c r="AE22" i="44"/>
  <c r="F22" i="44"/>
  <c r="AO22" i="44"/>
  <c r="AK22" i="44"/>
  <c r="AJ22" i="44"/>
  <c r="AL22" i="44"/>
  <c r="AN22" i="44"/>
  <c r="AM22" i="44"/>
  <c r="AC3" i="21"/>
  <c r="AC3" i="43"/>
  <c r="AC6" i="21"/>
  <c r="AC6" i="43"/>
  <c r="DE69" i="1"/>
  <c r="AO88" i="21"/>
  <c r="AC88" i="21"/>
  <c r="AF88" i="21"/>
  <c r="AE88" i="21"/>
  <c r="AB88" i="21"/>
  <c r="AG88" i="21"/>
  <c r="AM88" i="21"/>
  <c r="AH88" i="21"/>
  <c r="AJ88" i="21"/>
  <c r="Z88" i="21"/>
  <c r="AL88" i="21"/>
  <c r="AD88" i="21"/>
  <c r="AN88" i="21"/>
  <c r="AI88" i="21"/>
  <c r="AK88" i="21"/>
  <c r="V35" i="43"/>
  <c r="V35" i="41"/>
  <c r="V35" i="40"/>
  <c r="V35" i="42"/>
  <c r="V35" i="39"/>
  <c r="V35" i="38"/>
  <c r="V35" i="34"/>
  <c r="V35" i="33"/>
  <c r="V35" i="31"/>
  <c r="V35" i="28"/>
  <c r="V35" i="36"/>
  <c r="V35" i="30"/>
  <c r="V35" i="32"/>
  <c r="V35" i="27"/>
  <c r="V35" i="35"/>
  <c r="V35" i="24"/>
  <c r="V35" i="22"/>
  <c r="V35" i="29"/>
  <c r="V35" i="37"/>
  <c r="V35" i="26"/>
  <c r="V35" i="25"/>
  <c r="V35" i="23"/>
  <c r="AJ83" i="43"/>
  <c r="AH83" i="43"/>
  <c r="Z83" i="43"/>
  <c r="AI83" i="43"/>
  <c r="AG83" i="43"/>
  <c r="AK83" i="43"/>
  <c r="AN83" i="43"/>
  <c r="AF83" i="43"/>
  <c r="AO83" i="43"/>
  <c r="F83" i="43"/>
  <c r="AB83" i="43"/>
  <c r="AE83" i="43"/>
  <c r="AL83" i="43"/>
  <c r="AD83" i="43"/>
  <c r="AA83" i="43"/>
  <c r="AM83" i="43"/>
  <c r="AL24" i="43"/>
  <c r="AI24" i="43"/>
  <c r="AH24" i="43"/>
  <c r="AO24" i="43"/>
  <c r="AD24" i="43"/>
  <c r="AG24" i="43"/>
  <c r="AA24" i="43"/>
  <c r="AF24" i="43"/>
  <c r="Z24" i="43"/>
  <c r="F24" i="43"/>
  <c r="AE24" i="43"/>
  <c r="AK24" i="43"/>
  <c r="AN24" i="43"/>
  <c r="AB24" i="43"/>
  <c r="AJ24" i="43"/>
  <c r="AM24" i="43"/>
  <c r="X27" i="43"/>
  <c r="AC27" i="43" s="1"/>
  <c r="Y27" i="43"/>
  <c r="F85" i="43"/>
  <c r="AE85" i="43"/>
  <c r="AO85" i="43"/>
  <c r="AD85" i="43"/>
  <c r="AA85" i="43"/>
  <c r="Z85" i="43"/>
  <c r="AB85" i="43"/>
  <c r="AH85" i="43"/>
  <c r="AG85" i="43"/>
  <c r="AF85" i="43"/>
  <c r="AL85" i="43"/>
  <c r="AI85" i="43"/>
  <c r="AJ85" i="43"/>
  <c r="AK85" i="43"/>
  <c r="AN85" i="43"/>
  <c r="AM85" i="43"/>
  <c r="V76" i="43"/>
  <c r="V76" i="42"/>
  <c r="V76" i="39"/>
  <c r="V76" i="40"/>
  <c r="V76" i="41"/>
  <c r="V76" i="31"/>
  <c r="V76" i="38"/>
  <c r="V76" i="36"/>
  <c r="V76" i="35"/>
  <c r="V76" i="30"/>
  <c r="V76" i="28"/>
  <c r="V76" i="29"/>
  <c r="V76" i="27"/>
  <c r="V76" i="33"/>
  <c r="V76" i="37"/>
  <c r="V76" i="34"/>
  <c r="V76" i="32"/>
  <c r="V76" i="23"/>
  <c r="V76" i="26"/>
  <c r="V76" i="24"/>
  <c r="V76" i="25"/>
  <c r="V76" i="22"/>
  <c r="AD84" i="43"/>
  <c r="AE84" i="43"/>
  <c r="AB84" i="43"/>
  <c r="AO84" i="43"/>
  <c r="AN84" i="43"/>
  <c r="AA84" i="43"/>
  <c r="Z84" i="43"/>
  <c r="AH84" i="43"/>
  <c r="AK84" i="43"/>
  <c r="AG84" i="43"/>
  <c r="AL84" i="43"/>
  <c r="AJ84" i="43"/>
  <c r="AI84" i="43"/>
  <c r="AF84" i="43"/>
  <c r="F84" i="43"/>
  <c r="AM84" i="43"/>
  <c r="AG32" i="43"/>
  <c r="AH32" i="43"/>
  <c r="AE32" i="43"/>
  <c r="AB32" i="43"/>
  <c r="AD32" i="43"/>
  <c r="AA32" i="43"/>
  <c r="AJ32" i="43"/>
  <c r="Z32" i="43"/>
  <c r="AO32" i="43"/>
  <c r="AL32" i="43"/>
  <c r="AM32" i="43"/>
  <c r="AN32" i="43"/>
  <c r="AK32" i="43"/>
  <c r="F32" i="43"/>
  <c r="AI32" i="43"/>
  <c r="AF32" i="43"/>
  <c r="AA86" i="43"/>
  <c r="AF86" i="43"/>
  <c r="AO86" i="43"/>
  <c r="F86" i="43"/>
  <c r="AE86" i="43"/>
  <c r="AI86" i="43"/>
  <c r="AB86" i="43"/>
  <c r="AG86" i="43"/>
  <c r="AH86" i="43"/>
  <c r="Z86" i="43"/>
  <c r="AD86" i="43"/>
  <c r="AL86" i="43"/>
  <c r="AJ86" i="43"/>
  <c r="AN86" i="43"/>
  <c r="AK86" i="43"/>
  <c r="AM86" i="43"/>
  <c r="AD87" i="43"/>
  <c r="AI87" i="43"/>
  <c r="AN87" i="43"/>
  <c r="F87" i="43"/>
  <c r="AG87" i="43"/>
  <c r="AJ87" i="43"/>
  <c r="AE87" i="43"/>
  <c r="AF87" i="43"/>
  <c r="AB87" i="43"/>
  <c r="AO87" i="43"/>
  <c r="AA87" i="43"/>
  <c r="AK87" i="43"/>
  <c r="Z87" i="43"/>
  <c r="AL87" i="43"/>
  <c r="AH87" i="43"/>
  <c r="AM87" i="43"/>
  <c r="AO15" i="43"/>
  <c r="AI15" i="43"/>
  <c r="AH15" i="43"/>
  <c r="AE15" i="43"/>
  <c r="AG15" i="43"/>
  <c r="AL15" i="43"/>
  <c r="AF15" i="43"/>
  <c r="AM15" i="43"/>
  <c r="AD15" i="43"/>
  <c r="AN15" i="43"/>
  <c r="AB15" i="43"/>
  <c r="F15" i="43"/>
  <c r="AJ15" i="43"/>
  <c r="AA15" i="43"/>
  <c r="AK15" i="43"/>
  <c r="Z15" i="43"/>
  <c r="AG55" i="43"/>
  <c r="AI55" i="43"/>
  <c r="AH55" i="43"/>
  <c r="AE55" i="43"/>
  <c r="Z55" i="43"/>
  <c r="AL55" i="43"/>
  <c r="AD55" i="43"/>
  <c r="F55" i="43"/>
  <c r="AN55" i="43"/>
  <c r="AA55" i="43"/>
  <c r="AF55" i="43"/>
  <c r="AO55" i="43"/>
  <c r="AB55" i="43"/>
  <c r="AJ55" i="43"/>
  <c r="AK55" i="43"/>
  <c r="AM55" i="43"/>
  <c r="AD82" i="43"/>
  <c r="AL82" i="43"/>
  <c r="AI82" i="43"/>
  <c r="AN82" i="43"/>
  <c r="Z82" i="43"/>
  <c r="AH82" i="43"/>
  <c r="AJ82" i="43"/>
  <c r="AG82" i="43"/>
  <c r="AF82" i="43"/>
  <c r="AE82" i="43"/>
  <c r="F82" i="43"/>
  <c r="AO82" i="43"/>
  <c r="AK82" i="43"/>
  <c r="AA82" i="43"/>
  <c r="AB82" i="43"/>
  <c r="AM82" i="43"/>
  <c r="AI19" i="43"/>
  <c r="AF19" i="43"/>
  <c r="AB19" i="43"/>
  <c r="F19" i="43"/>
  <c r="AJ19" i="43"/>
  <c r="AH19" i="43"/>
  <c r="AL19" i="43"/>
  <c r="AE19" i="43"/>
  <c r="Z19" i="43"/>
  <c r="AA19" i="43"/>
  <c r="AD19" i="43"/>
  <c r="AK19" i="43"/>
  <c r="AO19" i="43"/>
  <c r="AG19" i="43"/>
  <c r="AN19" i="43"/>
  <c r="AM19" i="43"/>
  <c r="X67" i="43"/>
  <c r="AC67" i="43" s="1"/>
  <c r="AC7" i="43" s="1"/>
  <c r="Y67" i="43"/>
  <c r="AH90" i="43"/>
  <c r="AG90" i="43"/>
  <c r="AK90" i="43"/>
  <c r="AF90" i="43"/>
  <c r="AO90" i="43"/>
  <c r="AE90" i="43"/>
  <c r="AL90" i="43"/>
  <c r="AI90" i="43"/>
  <c r="F90" i="43"/>
  <c r="AD90" i="43"/>
  <c r="AB90" i="43"/>
  <c r="AN90" i="43"/>
  <c r="AA90" i="43"/>
  <c r="Z90" i="43"/>
  <c r="AJ90" i="43"/>
  <c r="AM90" i="43"/>
  <c r="AF71" i="43"/>
  <c r="AA71" i="43"/>
  <c r="F71" i="43"/>
  <c r="AB71" i="43"/>
  <c r="Z71" i="43"/>
  <c r="AH71" i="43"/>
  <c r="AI71" i="43"/>
  <c r="AG71" i="43"/>
  <c r="AE71" i="43"/>
  <c r="AL71" i="43"/>
  <c r="AD71" i="43"/>
  <c r="AK71" i="43"/>
  <c r="AJ71" i="43"/>
  <c r="AO71" i="43"/>
  <c r="AN71" i="43"/>
  <c r="AM71" i="43"/>
  <c r="AI26" i="43"/>
  <c r="AN26" i="43"/>
  <c r="AL26" i="43"/>
  <c r="AK26" i="43"/>
  <c r="AF26" i="43"/>
  <c r="Z26" i="43"/>
  <c r="AD26" i="43"/>
  <c r="AH26" i="43"/>
  <c r="F26" i="43"/>
  <c r="AG26" i="43"/>
  <c r="AB26" i="43"/>
  <c r="AE26" i="43"/>
  <c r="AM26" i="43"/>
  <c r="AO26" i="43"/>
  <c r="AJ26" i="43"/>
  <c r="AA26" i="43"/>
  <c r="AE31" i="43"/>
  <c r="AG31" i="43"/>
  <c r="AF31" i="43"/>
  <c r="F31" i="43"/>
  <c r="AD31" i="43"/>
  <c r="AB31" i="43"/>
  <c r="AO31" i="43"/>
  <c r="AA31" i="43"/>
  <c r="Z31" i="43"/>
  <c r="AI31" i="43"/>
  <c r="AH31" i="43"/>
  <c r="AL31" i="43"/>
  <c r="AN31" i="43"/>
  <c r="AK31" i="43"/>
  <c r="AJ31" i="43"/>
  <c r="AM31" i="43"/>
  <c r="AL66" i="43"/>
  <c r="AH66" i="43"/>
  <c r="AE66" i="43"/>
  <c r="AB66" i="43"/>
  <c r="F66" i="43"/>
  <c r="Z66" i="43"/>
  <c r="AF66" i="43"/>
  <c r="AJ66" i="43"/>
  <c r="AD66" i="43"/>
  <c r="AO66" i="43"/>
  <c r="AA66" i="43"/>
  <c r="AG66" i="43"/>
  <c r="AI66" i="43"/>
  <c r="AN66" i="43"/>
  <c r="AK66" i="43"/>
  <c r="AM66" i="43"/>
  <c r="Y58" i="43"/>
  <c r="X58" i="43"/>
  <c r="AC58" i="43" s="1"/>
  <c r="AC2" i="43" s="1"/>
  <c r="Y91" i="43"/>
  <c r="X91" i="43"/>
  <c r="AC91" i="43" s="1"/>
  <c r="AD25" i="43"/>
  <c r="AE25" i="43"/>
  <c r="AK25" i="43"/>
  <c r="AB25" i="43"/>
  <c r="Z25" i="43"/>
  <c r="AO25" i="43"/>
  <c r="AA25" i="43"/>
  <c r="AH25" i="43"/>
  <c r="AI25" i="43"/>
  <c r="AL25" i="43"/>
  <c r="AN25" i="43"/>
  <c r="AG25" i="43"/>
  <c r="AF25" i="43"/>
  <c r="F25" i="43"/>
  <c r="AJ25" i="43"/>
  <c r="AM25" i="43"/>
  <c r="V62" i="43"/>
  <c r="V62" i="41"/>
  <c r="V62" i="40"/>
  <c r="V62" i="39"/>
  <c r="V62" i="35"/>
  <c r="V62" i="38"/>
  <c r="V62" i="36"/>
  <c r="V62" i="31"/>
  <c r="V62" i="42"/>
  <c r="V62" i="33"/>
  <c r="V62" i="29"/>
  <c r="V62" i="27"/>
  <c r="V62" i="34"/>
  <c r="V62" i="30"/>
  <c r="V62" i="23"/>
  <c r="V62" i="26"/>
  <c r="V62" i="37"/>
  <c r="V62" i="28"/>
  <c r="V62" i="25"/>
  <c r="V62" i="32"/>
  <c r="V62" i="22"/>
  <c r="V62" i="24"/>
  <c r="AA61" i="43"/>
  <c r="F61" i="43"/>
  <c r="AI61" i="43"/>
  <c r="AE61" i="43"/>
  <c r="AB61" i="43"/>
  <c r="AF61" i="43"/>
  <c r="Z61" i="43"/>
  <c r="AH61" i="43"/>
  <c r="AG61" i="43"/>
  <c r="AO61" i="43"/>
  <c r="AD61" i="43"/>
  <c r="AL61" i="43"/>
  <c r="AK61" i="43"/>
  <c r="AJ61" i="43"/>
  <c r="AN61" i="43"/>
  <c r="AM61" i="43"/>
  <c r="AO43" i="43"/>
  <c r="AI43" i="43"/>
  <c r="AG43" i="43"/>
  <c r="AL43" i="43"/>
  <c r="AE43" i="43"/>
  <c r="AN43" i="43"/>
  <c r="AJ43" i="43"/>
  <c r="AF43" i="43"/>
  <c r="AK43" i="43"/>
  <c r="AD43" i="43"/>
  <c r="AA43" i="43"/>
  <c r="Z43" i="43"/>
  <c r="F43" i="43"/>
  <c r="AH43" i="43"/>
  <c r="AB43" i="43"/>
  <c r="AM43" i="43"/>
  <c r="AH51" i="43"/>
  <c r="AG51" i="43"/>
  <c r="F51" i="43"/>
  <c r="AE51" i="43"/>
  <c r="Z51" i="43"/>
  <c r="AI51" i="43"/>
  <c r="AA51" i="43"/>
  <c r="AB51" i="43"/>
  <c r="AD51" i="43"/>
  <c r="AF51" i="43"/>
  <c r="AO51" i="43"/>
  <c r="AJ51" i="43"/>
  <c r="AK51" i="43"/>
  <c r="AN51" i="43"/>
  <c r="AL51" i="43"/>
  <c r="AM51" i="43"/>
  <c r="AG33" i="43"/>
  <c r="AE33" i="43"/>
  <c r="AD33" i="43"/>
  <c r="Z33" i="43"/>
  <c r="AL33" i="43"/>
  <c r="AH33" i="43"/>
  <c r="AA33" i="43"/>
  <c r="AN33" i="43"/>
  <c r="AJ33" i="43"/>
  <c r="F33" i="43"/>
  <c r="AB33" i="43"/>
  <c r="AI33" i="43"/>
  <c r="AO33" i="43"/>
  <c r="AF33" i="43"/>
  <c r="AK33" i="43"/>
  <c r="AM33" i="43"/>
  <c r="AI50" i="43"/>
  <c r="AF50" i="43"/>
  <c r="AB50" i="43"/>
  <c r="AJ50" i="43"/>
  <c r="AN50" i="43"/>
  <c r="AO50" i="43"/>
  <c r="AA50" i="43"/>
  <c r="AL50" i="43"/>
  <c r="AH50" i="43"/>
  <c r="AD50" i="43"/>
  <c r="Z50" i="43"/>
  <c r="AK50" i="43"/>
  <c r="AG50" i="43"/>
  <c r="AE50" i="43"/>
  <c r="F50" i="43"/>
  <c r="AM50" i="43"/>
  <c r="AO22" i="43"/>
  <c r="AG22" i="43"/>
  <c r="AF22" i="43"/>
  <c r="F22" i="43"/>
  <c r="AI22" i="43"/>
  <c r="AK22" i="43"/>
  <c r="AA22" i="43"/>
  <c r="AN22" i="43"/>
  <c r="AE22" i="43"/>
  <c r="AJ22" i="43"/>
  <c r="AB22" i="43"/>
  <c r="Z22" i="43"/>
  <c r="AD22" i="43"/>
  <c r="AL22" i="43"/>
  <c r="AH22" i="43"/>
  <c r="AM22" i="43"/>
  <c r="AH40" i="43"/>
  <c r="AD40" i="43"/>
  <c r="AG40" i="43"/>
  <c r="AE40" i="43"/>
  <c r="F40" i="43"/>
  <c r="AN40" i="43"/>
  <c r="AL40" i="43"/>
  <c r="AI40" i="43"/>
  <c r="AJ40" i="43"/>
  <c r="AB40" i="43"/>
  <c r="AA40" i="43"/>
  <c r="Z40" i="43"/>
  <c r="AF40" i="43"/>
  <c r="AO40" i="43"/>
  <c r="AK40" i="43"/>
  <c r="AM40" i="43"/>
  <c r="AG49" i="43"/>
  <c r="AH49" i="43"/>
  <c r="AA49" i="43"/>
  <c r="AE49" i="43"/>
  <c r="AD49" i="43"/>
  <c r="Z49" i="43"/>
  <c r="AI49" i="43"/>
  <c r="AL49" i="43"/>
  <c r="F49" i="43"/>
  <c r="AB49" i="43"/>
  <c r="AF49" i="43"/>
  <c r="AK49" i="43"/>
  <c r="AN49" i="43"/>
  <c r="AJ49" i="43"/>
  <c r="AO49" i="43"/>
  <c r="AM49" i="43"/>
  <c r="AF23" i="43"/>
  <c r="AB23" i="43"/>
  <c r="AN23" i="43"/>
  <c r="F23" i="43"/>
  <c r="AD23" i="43"/>
  <c r="AI23" i="43"/>
  <c r="AO23" i="43"/>
  <c r="AE23" i="43"/>
  <c r="Z23" i="43"/>
  <c r="AG23" i="43"/>
  <c r="AH23" i="43"/>
  <c r="AA23" i="43"/>
  <c r="AL23" i="43"/>
  <c r="AJ23" i="43"/>
  <c r="AK23" i="43"/>
  <c r="AM23" i="43"/>
  <c r="AD68" i="43"/>
  <c r="AO68" i="43"/>
  <c r="AJ68" i="43"/>
  <c r="AI68" i="43"/>
  <c r="Z68" i="43"/>
  <c r="AH68" i="43"/>
  <c r="AK68" i="43"/>
  <c r="AG68" i="43"/>
  <c r="AF68" i="43"/>
  <c r="AN68" i="43"/>
  <c r="AB68" i="43"/>
  <c r="AL68" i="43"/>
  <c r="F68" i="43"/>
  <c r="AE68" i="43"/>
  <c r="AA68" i="43"/>
  <c r="AM68" i="43"/>
  <c r="V70" i="43"/>
  <c r="V70" i="41"/>
  <c r="V70" i="42"/>
  <c r="V70" i="38"/>
  <c r="V70" i="34"/>
  <c r="V70" i="36"/>
  <c r="V70" i="40"/>
  <c r="V70" i="37"/>
  <c r="V70" i="31"/>
  <c r="V70" i="35"/>
  <c r="V70" i="32"/>
  <c r="V70" i="27"/>
  <c r="V70" i="30"/>
  <c r="V70" i="39"/>
  <c r="V70" i="33"/>
  <c r="V70" i="26"/>
  <c r="V70" i="23"/>
  <c r="V70" i="25"/>
  <c r="V70" i="22"/>
  <c r="V70" i="28"/>
  <c r="V70" i="29"/>
  <c r="V70" i="24"/>
  <c r="AH20" i="43"/>
  <c r="AD20" i="43"/>
  <c r="F20" i="43"/>
  <c r="Z20" i="43"/>
  <c r="AF20" i="43"/>
  <c r="AL20" i="43"/>
  <c r="AN20" i="43"/>
  <c r="AB20" i="43"/>
  <c r="AE20" i="43"/>
  <c r="AK20" i="43"/>
  <c r="AA20" i="43"/>
  <c r="AI20" i="43"/>
  <c r="AG20" i="43"/>
  <c r="AJ20" i="43"/>
  <c r="AO20" i="43"/>
  <c r="AM20" i="43"/>
  <c r="AI37" i="43"/>
  <c r="Z37" i="43"/>
  <c r="F37" i="43"/>
  <c r="AH37" i="43"/>
  <c r="AF37" i="43"/>
  <c r="AE37" i="43"/>
  <c r="AK37" i="43"/>
  <c r="AA37" i="43"/>
  <c r="AD37" i="43"/>
  <c r="AG37" i="43"/>
  <c r="AB37" i="43"/>
  <c r="AL37" i="43"/>
  <c r="AO37" i="43"/>
  <c r="AJ37" i="43"/>
  <c r="AN37" i="43"/>
  <c r="AM37" i="43"/>
  <c r="Y57" i="43"/>
  <c r="X57" i="43"/>
  <c r="AC57" i="43" s="1"/>
  <c r="AG41" i="43"/>
  <c r="Z41" i="43"/>
  <c r="AE41" i="43"/>
  <c r="AI41" i="43"/>
  <c r="AH41" i="43"/>
  <c r="AD41" i="43"/>
  <c r="AA41" i="43"/>
  <c r="AB41" i="43"/>
  <c r="F41" i="43"/>
  <c r="AF41" i="43"/>
  <c r="AN41" i="43"/>
  <c r="AO41" i="43"/>
  <c r="AL41" i="43"/>
  <c r="AJ41" i="43"/>
  <c r="AK41" i="43"/>
  <c r="AM41" i="43"/>
  <c r="F45" i="43"/>
  <c r="AB45" i="43"/>
  <c r="AF45" i="43"/>
  <c r="AA45" i="43"/>
  <c r="AD45" i="43"/>
  <c r="AI45" i="43"/>
  <c r="Z45" i="43"/>
  <c r="AE45" i="43"/>
  <c r="AG45" i="43"/>
  <c r="AH45" i="43"/>
  <c r="AL45" i="43"/>
  <c r="AJ45" i="43"/>
  <c r="AK45" i="43"/>
  <c r="AN45" i="43"/>
  <c r="AO45" i="43"/>
  <c r="AM45" i="43"/>
  <c r="AG63" i="43"/>
  <c r="AE63" i="43"/>
  <c r="AD63" i="43"/>
  <c r="Z63" i="43"/>
  <c r="AI63" i="43"/>
  <c r="AH63" i="43"/>
  <c r="AJ63" i="43"/>
  <c r="AF63" i="43"/>
  <c r="AK63" i="43"/>
  <c r="AA63" i="43"/>
  <c r="AB63" i="43"/>
  <c r="AO63" i="43"/>
  <c r="AN63" i="43"/>
  <c r="F63" i="43"/>
  <c r="AL63" i="43"/>
  <c r="AM63" i="43"/>
  <c r="V28" i="43"/>
  <c r="V28" i="42"/>
  <c r="V28" i="41"/>
  <c r="V28" i="40"/>
  <c r="V28" i="39"/>
  <c r="V28" i="37"/>
  <c r="V28" i="38"/>
  <c r="V28" i="34"/>
  <c r="V28" i="31"/>
  <c r="V28" i="30"/>
  <c r="V28" i="35"/>
  <c r="V28" i="29"/>
  <c r="V28" i="36"/>
  <c r="V28" i="32"/>
  <c r="V28" i="33"/>
  <c r="V28" i="25"/>
  <c r="V28" i="27"/>
  <c r="V28" i="24"/>
  <c r="V28" i="26"/>
  <c r="V28" i="23"/>
  <c r="V28" i="22"/>
  <c r="V28" i="28"/>
  <c r="AH88" i="43"/>
  <c r="AL88" i="43"/>
  <c r="AI88" i="43"/>
  <c r="AD88" i="43"/>
  <c r="AB88" i="43"/>
  <c r="AA88" i="43"/>
  <c r="Z88" i="43"/>
  <c r="AJ88" i="43"/>
  <c r="AM88" i="43"/>
  <c r="AN88" i="43"/>
  <c r="AK88" i="43"/>
  <c r="AE88" i="43"/>
  <c r="AG88" i="43"/>
  <c r="F88" i="43"/>
  <c r="AF88" i="43"/>
  <c r="AO88" i="43"/>
  <c r="AG18" i="43"/>
  <c r="AF18" i="43"/>
  <c r="AB18" i="43"/>
  <c r="AE18" i="43"/>
  <c r="AD18" i="43"/>
  <c r="F18" i="43"/>
  <c r="AA18" i="43"/>
  <c r="AI18" i="43"/>
  <c r="Z18" i="43"/>
  <c r="AH18" i="43"/>
  <c r="AN18" i="43"/>
  <c r="AJ18" i="43"/>
  <c r="AL18" i="43"/>
  <c r="AK18" i="43"/>
  <c r="AO18" i="43"/>
  <c r="AM18" i="43"/>
  <c r="Z69" i="43"/>
  <c r="AH69" i="43"/>
  <c r="AE69" i="43"/>
  <c r="AA69" i="43"/>
  <c r="AB69" i="43"/>
  <c r="AN69" i="43"/>
  <c r="AI69" i="43"/>
  <c r="AD69" i="43"/>
  <c r="AG69" i="43"/>
  <c r="F69" i="43"/>
  <c r="AF69" i="43"/>
  <c r="AK69" i="43"/>
  <c r="AJ69" i="43"/>
  <c r="AO69" i="43"/>
  <c r="AL69" i="43"/>
  <c r="AM69" i="43"/>
  <c r="Y16" i="43"/>
  <c r="X16" i="43"/>
  <c r="AC16" i="43" s="1"/>
  <c r="AD56" i="43"/>
  <c r="AO56" i="43"/>
  <c r="AH56" i="43"/>
  <c r="AG56" i="43"/>
  <c r="AI56" i="43"/>
  <c r="AK56" i="43"/>
  <c r="AF56" i="43"/>
  <c r="AL56" i="43"/>
  <c r="AA56" i="43"/>
  <c r="AJ56" i="43"/>
  <c r="F56" i="43"/>
  <c r="AN56" i="43"/>
  <c r="AE56" i="43"/>
  <c r="AB56" i="43"/>
  <c r="Z56" i="43"/>
  <c r="AM56" i="43"/>
  <c r="AD46" i="43"/>
  <c r="AK46" i="43"/>
  <c r="AE46" i="43"/>
  <c r="AJ46" i="43"/>
  <c r="AB46" i="43"/>
  <c r="AI46" i="43"/>
  <c r="AL46" i="43"/>
  <c r="AA46" i="43"/>
  <c r="AH46" i="43"/>
  <c r="Z46" i="43"/>
  <c r="AO46" i="43"/>
  <c r="AG46" i="43"/>
  <c r="AF46" i="43"/>
  <c r="F46" i="43"/>
  <c r="AN46" i="43"/>
  <c r="AM46" i="43"/>
  <c r="AL64" i="43"/>
  <c r="AN64" i="43"/>
  <c r="AF64" i="43"/>
  <c r="AB64" i="43"/>
  <c r="Z64" i="43"/>
  <c r="AK64" i="43"/>
  <c r="AA64" i="43"/>
  <c r="AH64" i="43"/>
  <c r="AG64" i="43"/>
  <c r="AD64" i="43"/>
  <c r="AJ64" i="43"/>
  <c r="AO64" i="43"/>
  <c r="AI64" i="43"/>
  <c r="F64" i="43"/>
  <c r="AE64" i="43"/>
  <c r="AM64" i="43"/>
  <c r="F79" i="43"/>
  <c r="AE79" i="43"/>
  <c r="AD79" i="43"/>
  <c r="AB79" i="43"/>
  <c r="AO79" i="43"/>
  <c r="AA79" i="43"/>
  <c r="AG79" i="43"/>
  <c r="Z79" i="43"/>
  <c r="AH79" i="43"/>
  <c r="AI79" i="43"/>
  <c r="AF79" i="43"/>
  <c r="AJ79" i="43"/>
  <c r="AK79" i="43"/>
  <c r="AN79" i="43"/>
  <c r="AL79" i="43"/>
  <c r="AM79" i="43"/>
  <c r="AG21" i="43"/>
  <c r="AF21" i="43"/>
  <c r="F21" i="43"/>
  <c r="AE21" i="43"/>
  <c r="AB21" i="43"/>
  <c r="AK21" i="43"/>
  <c r="AA21" i="43"/>
  <c r="AD21" i="43"/>
  <c r="AJ21" i="43"/>
  <c r="AL21" i="43"/>
  <c r="Z21" i="43"/>
  <c r="AO21" i="43"/>
  <c r="AH21" i="43"/>
  <c r="AI21" i="43"/>
  <c r="AN21" i="43"/>
  <c r="AM21" i="43"/>
  <c r="AD47" i="43"/>
  <c r="AO47" i="43"/>
  <c r="AA47" i="43"/>
  <c r="AN47" i="43"/>
  <c r="AK47" i="43"/>
  <c r="AE47" i="43"/>
  <c r="F47" i="43"/>
  <c r="AL47" i="43"/>
  <c r="AB47" i="43"/>
  <c r="Z47" i="43"/>
  <c r="AH47" i="43"/>
  <c r="AM47" i="43"/>
  <c r="AG47" i="43"/>
  <c r="AI47" i="43"/>
  <c r="AJ47" i="43"/>
  <c r="AF47" i="43"/>
  <c r="AO42" i="43"/>
  <c r="AD42" i="43"/>
  <c r="AI42" i="43"/>
  <c r="AA42" i="43"/>
  <c r="AG42" i="43"/>
  <c r="AF42" i="43"/>
  <c r="Z42" i="43"/>
  <c r="AL42" i="43"/>
  <c r="F42" i="43"/>
  <c r="AK42" i="43"/>
  <c r="AN42" i="43"/>
  <c r="AJ42" i="43"/>
  <c r="AE42" i="43"/>
  <c r="AB42" i="43"/>
  <c r="AH42" i="43"/>
  <c r="AM42" i="43"/>
  <c r="AE17" i="43"/>
  <c r="AA17" i="43"/>
  <c r="AN17" i="43"/>
  <c r="Z17" i="43"/>
  <c r="AJ17" i="43"/>
  <c r="AB17" i="43"/>
  <c r="AH17" i="43"/>
  <c r="AG17" i="43"/>
  <c r="AL17" i="43"/>
  <c r="AF17" i="43"/>
  <c r="AD17" i="43"/>
  <c r="AM17" i="43"/>
  <c r="AI17" i="43"/>
  <c r="F17" i="43"/>
  <c r="AK17" i="43"/>
  <c r="AO17" i="43"/>
  <c r="AA75" i="43"/>
  <c r="AI75" i="43"/>
  <c r="AH75" i="43"/>
  <c r="AB75" i="43"/>
  <c r="Z75" i="43"/>
  <c r="AK75" i="43"/>
  <c r="AJ75" i="43"/>
  <c r="AE75" i="43"/>
  <c r="AO75" i="43"/>
  <c r="AD75" i="43"/>
  <c r="AL75" i="43"/>
  <c r="AG75" i="43"/>
  <c r="AF75" i="43"/>
  <c r="F75" i="43"/>
  <c r="AM75" i="43"/>
  <c r="AN75" i="43"/>
  <c r="AO44" i="43"/>
  <c r="AA44" i="43"/>
  <c r="AH44" i="43"/>
  <c r="AG44" i="43"/>
  <c r="Z44" i="43"/>
  <c r="AJ44" i="43"/>
  <c r="AF44" i="43"/>
  <c r="AD44" i="43"/>
  <c r="AB44" i="43"/>
  <c r="F44" i="43"/>
  <c r="AI44" i="43"/>
  <c r="AE44" i="43"/>
  <c r="AN44" i="43"/>
  <c r="AK44" i="43"/>
  <c r="AL44" i="43"/>
  <c r="AM44" i="43"/>
  <c r="Y92" i="43"/>
  <c r="X92" i="43"/>
  <c r="AC92" i="43" s="1"/>
  <c r="V38" i="43"/>
  <c r="V38" i="42"/>
  <c r="V38" i="41"/>
  <c r="V38" i="40"/>
  <c r="V38" i="39"/>
  <c r="V38" i="36"/>
  <c r="V38" i="35"/>
  <c r="V38" i="38"/>
  <c r="V38" i="32"/>
  <c r="V38" i="34"/>
  <c r="V38" i="30"/>
  <c r="V38" i="33"/>
  <c r="V38" i="24"/>
  <c r="V38" i="29"/>
  <c r="V38" i="28"/>
  <c r="V38" i="26"/>
  <c r="V38" i="27"/>
  <c r="V38" i="25"/>
  <c r="V38" i="31"/>
  <c r="V38" i="37"/>
  <c r="V38" i="23"/>
  <c r="V38" i="22"/>
  <c r="AD74" i="43"/>
  <c r="AO74" i="43"/>
  <c r="AL74" i="43"/>
  <c r="AI74" i="43"/>
  <c r="AJ74" i="43"/>
  <c r="Z74" i="43"/>
  <c r="AH74" i="43"/>
  <c r="AK74" i="43"/>
  <c r="AG74" i="43"/>
  <c r="AE74" i="43"/>
  <c r="F74" i="43"/>
  <c r="AF74" i="43"/>
  <c r="AN74" i="43"/>
  <c r="AA74" i="43"/>
  <c r="AB74" i="43"/>
  <c r="AM74" i="43"/>
  <c r="Y72" i="43"/>
  <c r="X72" i="43"/>
  <c r="AC72" i="43" s="1"/>
  <c r="AC9" i="43" s="1"/>
  <c r="AO81" i="43"/>
  <c r="AF81" i="43"/>
  <c r="AG81" i="43"/>
  <c r="AI81" i="43"/>
  <c r="Z81" i="43"/>
  <c r="F81" i="43"/>
  <c r="AE81" i="43"/>
  <c r="AN81" i="43"/>
  <c r="AL81" i="43"/>
  <c r="AK81" i="43"/>
  <c r="AB81" i="43"/>
  <c r="AH81" i="43"/>
  <c r="AA81" i="43"/>
  <c r="AD81" i="43"/>
  <c r="AJ81" i="43"/>
  <c r="AM81" i="43"/>
  <c r="AN34" i="43"/>
  <c r="AK34" i="43"/>
  <c r="AE34" i="43"/>
  <c r="AA34" i="43"/>
  <c r="AD34" i="43"/>
  <c r="AI34" i="43"/>
  <c r="AM34" i="43"/>
  <c r="F34" i="43"/>
  <c r="AL34" i="43"/>
  <c r="AG34" i="43"/>
  <c r="AF34" i="43"/>
  <c r="AJ34" i="43"/>
  <c r="AO34" i="43"/>
  <c r="AB34" i="43"/>
  <c r="Z34" i="43"/>
  <c r="AH34" i="43"/>
  <c r="AH80" i="43"/>
  <c r="AK80" i="43"/>
  <c r="AI80" i="43"/>
  <c r="AD80" i="43"/>
  <c r="AB80" i="43"/>
  <c r="AA80" i="43"/>
  <c r="Z80" i="43"/>
  <c r="AJ80" i="43"/>
  <c r="AN80" i="43"/>
  <c r="AM80" i="43"/>
  <c r="AL80" i="43"/>
  <c r="AE80" i="43"/>
  <c r="F80" i="43"/>
  <c r="AF80" i="43"/>
  <c r="AG80" i="43"/>
  <c r="AO80" i="43"/>
  <c r="AL60" i="43"/>
  <c r="AD60" i="43"/>
  <c r="AE60" i="43"/>
  <c r="AA60" i="43"/>
  <c r="Z60" i="43"/>
  <c r="AO60" i="43"/>
  <c r="AN60" i="43"/>
  <c r="AH60" i="43"/>
  <c r="AI60" i="43"/>
  <c r="AG60" i="43"/>
  <c r="AF60" i="43"/>
  <c r="AK60" i="43"/>
  <c r="F60" i="43"/>
  <c r="AB60" i="43"/>
  <c r="AJ60" i="43"/>
  <c r="AM60" i="43"/>
  <c r="AD53" i="43"/>
  <c r="AL53" i="43"/>
  <c r="AF53" i="43"/>
  <c r="AE53" i="43"/>
  <c r="AJ53" i="43"/>
  <c r="AB53" i="43"/>
  <c r="AH53" i="43"/>
  <c r="AO53" i="43"/>
  <c r="AA53" i="43"/>
  <c r="AI53" i="43"/>
  <c r="Z53" i="43"/>
  <c r="AK53" i="43"/>
  <c r="AN53" i="43"/>
  <c r="F53" i="43"/>
  <c r="AG53" i="43"/>
  <c r="AM53" i="43"/>
  <c r="AB59" i="43"/>
  <c r="Z59" i="43"/>
  <c r="AI59" i="43"/>
  <c r="AH59" i="43"/>
  <c r="AE59" i="43"/>
  <c r="AG59" i="43"/>
  <c r="AJ59" i="43"/>
  <c r="AD59" i="43"/>
  <c r="AA59" i="43"/>
  <c r="F59" i="43"/>
  <c r="AF59" i="43"/>
  <c r="AK59" i="43"/>
  <c r="AO59" i="43"/>
  <c r="AN59" i="43"/>
  <c r="AL59" i="43"/>
  <c r="AM59" i="43"/>
  <c r="Z54" i="43"/>
  <c r="AB54" i="43"/>
  <c r="AI54" i="43"/>
  <c r="AO54" i="43"/>
  <c r="AF54" i="43"/>
  <c r="AE54" i="43"/>
  <c r="AH54" i="43"/>
  <c r="AG54" i="43"/>
  <c r="AA54" i="43"/>
  <c r="AD54" i="43"/>
  <c r="F54" i="43"/>
  <c r="AJ54" i="43"/>
  <c r="AL54" i="43"/>
  <c r="AK54" i="43"/>
  <c r="AM54" i="43"/>
  <c r="AN54" i="43"/>
  <c r="AH73" i="43"/>
  <c r="AG73" i="43"/>
  <c r="F73" i="43"/>
  <c r="Z73" i="43"/>
  <c r="AO73" i="43"/>
  <c r="AE73" i="43"/>
  <c r="AN73" i="43"/>
  <c r="AD73" i="43"/>
  <c r="AJ73" i="43"/>
  <c r="AB73" i="43"/>
  <c r="AA73" i="43"/>
  <c r="AI73" i="43"/>
  <c r="AF73" i="43"/>
  <c r="AK73" i="43"/>
  <c r="AL73" i="43"/>
  <c r="AM73" i="43"/>
  <c r="BC62" i="14"/>
  <c r="F62" i="14"/>
  <c r="F51" i="21"/>
  <c r="AO51" i="21"/>
  <c r="F56" i="21"/>
  <c r="AO56" i="21"/>
  <c r="F55" i="20"/>
  <c r="AO55" i="20"/>
  <c r="F46" i="21"/>
  <c r="AO46" i="21"/>
  <c r="F59" i="20"/>
  <c r="AO59" i="20"/>
  <c r="F33" i="21"/>
  <c r="AO33" i="21"/>
  <c r="F45" i="21"/>
  <c r="AO45" i="21"/>
  <c r="F63" i="21"/>
  <c r="AO63" i="21"/>
  <c r="F90" i="21"/>
  <c r="AO90" i="21"/>
  <c r="F33" i="20"/>
  <c r="AO33" i="20"/>
  <c r="F74" i="20"/>
  <c r="AO74" i="20"/>
  <c r="F15" i="20"/>
  <c r="AO15" i="20"/>
  <c r="F63" i="20"/>
  <c r="AO63" i="20"/>
  <c r="F44" i="21"/>
  <c r="AO44" i="21"/>
  <c r="F86" i="21"/>
  <c r="AO86" i="21"/>
  <c r="F23" i="21"/>
  <c r="AO23" i="21"/>
  <c r="F53" i="21"/>
  <c r="AO53" i="21"/>
  <c r="F47" i="21"/>
  <c r="AO47" i="21"/>
  <c r="F37" i="20"/>
  <c r="AO37" i="20"/>
  <c r="F23" i="20"/>
  <c r="AO23" i="20"/>
  <c r="F83" i="21"/>
  <c r="AO83" i="21"/>
  <c r="F50" i="20"/>
  <c r="AO50" i="20"/>
  <c r="F19" i="20"/>
  <c r="AO19" i="20"/>
  <c r="F87" i="21"/>
  <c r="AO87" i="21"/>
  <c r="F46" i="20"/>
  <c r="AO46" i="20"/>
  <c r="F24" i="20"/>
  <c r="AO24" i="20"/>
  <c r="F79" i="20"/>
  <c r="AO79" i="20"/>
  <c r="F49" i="21"/>
  <c r="AO49" i="21"/>
  <c r="F18" i="21"/>
  <c r="AO18" i="21"/>
  <c r="F43" i="21"/>
  <c r="AO43" i="21"/>
  <c r="F68" i="21"/>
  <c r="AO68" i="21"/>
  <c r="F42" i="21"/>
  <c r="AO42" i="21"/>
  <c r="F60" i="21"/>
  <c r="AO60" i="21"/>
  <c r="F64" i="21"/>
  <c r="AO64" i="21"/>
  <c r="F54" i="21"/>
  <c r="AO54" i="21"/>
  <c r="F80" i="21"/>
  <c r="AO80" i="21"/>
  <c r="F49" i="20"/>
  <c r="AO49" i="20"/>
  <c r="F75" i="21"/>
  <c r="AO75" i="21"/>
  <c r="F71" i="20"/>
  <c r="AO71" i="20"/>
  <c r="F40" i="20"/>
  <c r="AO40" i="20"/>
  <c r="F90" i="20"/>
  <c r="AO90" i="20"/>
  <c r="F44" i="20"/>
  <c r="AO44" i="20"/>
  <c r="F21" i="21"/>
  <c r="AO21" i="21"/>
  <c r="F68" i="20"/>
  <c r="AO68" i="20"/>
  <c r="F20" i="20"/>
  <c r="AO20" i="20"/>
  <c r="F56" i="20"/>
  <c r="AO56" i="20"/>
  <c r="F82" i="20"/>
  <c r="AO82" i="20"/>
  <c r="F34" i="20"/>
  <c r="AO34" i="20"/>
  <c r="F59" i="21"/>
  <c r="AO59" i="21"/>
  <c r="F84" i="20"/>
  <c r="AO84" i="20"/>
  <c r="F87" i="20"/>
  <c r="AO87" i="20"/>
  <c r="F26" i="20"/>
  <c r="AO26" i="20"/>
  <c r="F88" i="20"/>
  <c r="AO88" i="20"/>
  <c r="F40" i="21"/>
  <c r="AO40" i="21"/>
  <c r="F66" i="21"/>
  <c r="AO66" i="21"/>
  <c r="F74" i="21"/>
  <c r="AO74" i="21"/>
  <c r="F22" i="20"/>
  <c r="AO22" i="20"/>
  <c r="F60" i="20"/>
  <c r="AO60" i="20"/>
  <c r="F85" i="20"/>
  <c r="AO85" i="20"/>
  <c r="F17" i="21"/>
  <c r="AO17" i="21"/>
  <c r="F45" i="20"/>
  <c r="AO45" i="20"/>
  <c r="F81" i="20"/>
  <c r="AO81" i="20"/>
  <c r="F82" i="21"/>
  <c r="AO82" i="21"/>
  <c r="F80" i="20"/>
  <c r="AO80" i="20"/>
  <c r="F73" i="21"/>
  <c r="AO73" i="21"/>
  <c r="F19" i="21"/>
  <c r="AO19" i="21"/>
  <c r="F18" i="20"/>
  <c r="AO18" i="20"/>
  <c r="F31" i="20"/>
  <c r="AO31" i="20"/>
  <c r="F75" i="20"/>
  <c r="AO75" i="20"/>
  <c r="F66" i="20"/>
  <c r="AO66" i="20"/>
  <c r="F53" i="20"/>
  <c r="AO53" i="20"/>
  <c r="F22" i="21"/>
  <c r="AO22" i="21"/>
  <c r="F79" i="21"/>
  <c r="AO79" i="21"/>
  <c r="F83" i="20"/>
  <c r="AO83" i="20"/>
  <c r="F42" i="20"/>
  <c r="AO42" i="20"/>
  <c r="F85" i="21"/>
  <c r="AO85" i="21"/>
  <c r="F61" i="21"/>
  <c r="AO61" i="21"/>
  <c r="F71" i="21"/>
  <c r="AO71" i="21"/>
  <c r="F31" i="21"/>
  <c r="AO31" i="21"/>
  <c r="F47" i="20"/>
  <c r="AO47" i="20"/>
  <c r="F43" i="20"/>
  <c r="AO43" i="20"/>
  <c r="F64" i="20"/>
  <c r="AO64" i="20"/>
  <c r="F55" i="21"/>
  <c r="AO55" i="21"/>
  <c r="F81" i="21"/>
  <c r="AO81" i="21"/>
  <c r="F69" i="20"/>
  <c r="AO69" i="20"/>
  <c r="F61" i="20"/>
  <c r="AO61" i="20"/>
  <c r="F54" i="20"/>
  <c r="AO54" i="20"/>
  <c r="F50" i="21"/>
  <c r="AO50" i="21"/>
  <c r="F17" i="20"/>
  <c r="AO17" i="20"/>
  <c r="F25" i="21"/>
  <c r="AO25" i="21"/>
  <c r="F20" i="21"/>
  <c r="AO20" i="21"/>
  <c r="F41" i="20"/>
  <c r="AO41" i="20"/>
  <c r="F51" i="20"/>
  <c r="AO51" i="20"/>
  <c r="F21" i="20"/>
  <c r="AO21" i="20"/>
  <c r="F73" i="20"/>
  <c r="AO73" i="20"/>
  <c r="F86" i="20"/>
  <c r="AO86" i="20"/>
  <c r="F84" i="21"/>
  <c r="AO84" i="21"/>
  <c r="F24" i="21"/>
  <c r="AO24" i="21"/>
  <c r="F26" i="21"/>
  <c r="AO26" i="21"/>
  <c r="F25" i="20"/>
  <c r="AO25" i="20"/>
  <c r="F15" i="21"/>
  <c r="AO15" i="21"/>
  <c r="F69" i="21"/>
  <c r="AO69" i="21"/>
  <c r="F41" i="21"/>
  <c r="AO41" i="21"/>
  <c r="F32" i="21"/>
  <c r="AO32" i="21"/>
  <c r="F32" i="20"/>
  <c r="AO32" i="20"/>
  <c r="I6" i="21"/>
  <c r="AA16" i="20"/>
  <c r="Y16" i="21"/>
  <c r="X16" i="21"/>
  <c r="AC16" i="21" s="1"/>
  <c r="AH10" i="15"/>
  <c r="AH12" i="15" s="1"/>
  <c r="AH1" i="15" s="1"/>
  <c r="AM62" i="14"/>
  <c r="CZ69" i="1"/>
  <c r="AG20" i="20"/>
  <c r="AF20" i="20"/>
  <c r="AF87" i="20"/>
  <c r="AG87" i="20"/>
  <c r="AF51" i="21"/>
  <c r="AG51" i="21"/>
  <c r="AG56" i="21"/>
  <c r="AF56" i="21"/>
  <c r="AF55" i="20"/>
  <c r="AG55" i="20"/>
  <c r="AF22" i="20"/>
  <c r="AG22" i="20"/>
  <c r="AG60" i="20"/>
  <c r="AF60" i="20"/>
  <c r="AG85" i="20"/>
  <c r="AF85" i="20"/>
  <c r="AG17" i="21"/>
  <c r="AF17" i="21"/>
  <c r="AF75" i="21"/>
  <c r="AG75" i="21"/>
  <c r="AF71" i="20"/>
  <c r="AG71" i="20"/>
  <c r="AF40" i="20"/>
  <c r="AG40" i="20"/>
  <c r="AF90" i="20"/>
  <c r="AG90" i="20"/>
  <c r="AG44" i="20"/>
  <c r="AF44" i="20"/>
  <c r="AF68" i="20"/>
  <c r="AG68" i="20"/>
  <c r="AF23" i="21"/>
  <c r="AG23" i="21"/>
  <c r="AF53" i="21"/>
  <c r="AG53" i="21"/>
  <c r="AF47" i="21"/>
  <c r="AG47" i="21"/>
  <c r="AG37" i="20"/>
  <c r="AF37" i="20"/>
  <c r="AF66" i="20"/>
  <c r="AG66" i="20"/>
  <c r="AG53" i="20"/>
  <c r="AF53" i="20"/>
  <c r="AF22" i="21"/>
  <c r="AG22" i="21"/>
  <c r="AF79" i="21"/>
  <c r="AG79" i="21"/>
  <c r="AF83" i="20"/>
  <c r="AG83" i="20"/>
  <c r="AF42" i="20"/>
  <c r="AG42" i="20"/>
  <c r="AF85" i="21"/>
  <c r="AG85" i="21"/>
  <c r="AF61" i="21"/>
  <c r="AG61" i="21"/>
  <c r="AF71" i="21"/>
  <c r="AG71" i="21"/>
  <c r="AF20" i="21"/>
  <c r="AG20" i="21"/>
  <c r="AF68" i="21"/>
  <c r="AG68" i="21"/>
  <c r="AF31" i="21"/>
  <c r="AG31" i="21"/>
  <c r="AF47" i="20"/>
  <c r="AG47" i="20"/>
  <c r="AF43" i="20"/>
  <c r="AG43" i="20"/>
  <c r="AF64" i="20"/>
  <c r="AG64" i="20"/>
  <c r="AF55" i="21"/>
  <c r="AG55" i="21"/>
  <c r="AG81" i="21"/>
  <c r="AF81" i="21"/>
  <c r="AG69" i="20"/>
  <c r="AF69" i="20"/>
  <c r="AG61" i="20"/>
  <c r="AF61" i="20"/>
  <c r="AG45" i="20"/>
  <c r="AF45" i="20"/>
  <c r="AF81" i="20"/>
  <c r="AG81" i="20"/>
  <c r="AF82" i="21"/>
  <c r="AG82" i="21"/>
  <c r="AF80" i="20"/>
  <c r="AG80" i="20"/>
  <c r="AG73" i="21"/>
  <c r="AF73" i="21"/>
  <c r="AF19" i="21"/>
  <c r="AG19" i="21"/>
  <c r="AF18" i="20"/>
  <c r="AG18" i="20"/>
  <c r="AF56" i="20"/>
  <c r="AG56" i="20"/>
  <c r="AG84" i="20"/>
  <c r="AF84" i="20"/>
  <c r="AF21" i="21"/>
  <c r="AG21" i="21"/>
  <c r="AF41" i="20"/>
  <c r="AG41" i="20"/>
  <c r="AF51" i="20"/>
  <c r="AG51" i="20"/>
  <c r="AG21" i="20"/>
  <c r="AF21" i="20"/>
  <c r="AF73" i="20"/>
  <c r="AG73" i="20"/>
  <c r="AF86" i="20"/>
  <c r="AG86" i="20"/>
  <c r="AF84" i="21"/>
  <c r="AG84" i="21"/>
  <c r="AG24" i="21"/>
  <c r="AF24" i="21"/>
  <c r="AF26" i="21"/>
  <c r="AG26" i="21"/>
  <c r="AF25" i="20"/>
  <c r="AG25" i="20"/>
  <c r="AF15" i="21"/>
  <c r="AG15" i="21"/>
  <c r="AF69" i="21"/>
  <c r="AG69" i="21"/>
  <c r="AG41" i="21"/>
  <c r="AF41" i="21"/>
  <c r="AF82" i="20"/>
  <c r="AG82" i="20"/>
  <c r="AF59" i="21"/>
  <c r="AG59" i="21"/>
  <c r="AF26" i="20"/>
  <c r="AG26" i="20"/>
  <c r="AG40" i="21"/>
  <c r="AF40" i="21"/>
  <c r="AF43" i="21"/>
  <c r="AG43" i="21"/>
  <c r="AF66" i="21"/>
  <c r="AG66" i="21"/>
  <c r="AF74" i="21"/>
  <c r="AG74" i="21"/>
  <c r="AF46" i="21"/>
  <c r="AG46" i="21"/>
  <c r="AF59" i="20"/>
  <c r="AG59" i="20"/>
  <c r="AG33" i="21"/>
  <c r="AF33" i="21"/>
  <c r="AF45" i="21"/>
  <c r="AG45" i="21"/>
  <c r="AF63" i="21"/>
  <c r="AG63" i="21"/>
  <c r="AF90" i="21"/>
  <c r="AG90" i="21"/>
  <c r="AF33" i="20"/>
  <c r="AG33" i="20"/>
  <c r="AF74" i="20"/>
  <c r="AG74" i="20"/>
  <c r="AF54" i="20"/>
  <c r="AG54" i="20"/>
  <c r="AF50" i="21"/>
  <c r="AG50" i="21"/>
  <c r="AF17" i="20"/>
  <c r="AG17" i="20"/>
  <c r="AG25" i="21"/>
  <c r="AF25" i="21"/>
  <c r="AF34" i="20"/>
  <c r="AG34" i="20"/>
  <c r="AF31" i="20"/>
  <c r="AG31" i="20"/>
  <c r="AF75" i="20"/>
  <c r="AG75" i="20"/>
  <c r="AF23" i="20"/>
  <c r="AG23" i="20"/>
  <c r="AF83" i="21"/>
  <c r="AG83" i="21"/>
  <c r="AF50" i="20"/>
  <c r="AG50" i="20"/>
  <c r="AF19" i="20"/>
  <c r="AG19" i="20"/>
  <c r="AF87" i="21"/>
  <c r="AG87" i="21"/>
  <c r="AF46" i="20"/>
  <c r="AG46" i="20"/>
  <c r="AF24" i="20"/>
  <c r="AG24" i="20"/>
  <c r="AF79" i="20"/>
  <c r="AG79" i="20"/>
  <c r="AG49" i="21"/>
  <c r="AF49" i="21"/>
  <c r="AF18" i="21"/>
  <c r="AG18" i="21"/>
  <c r="AG32" i="21"/>
  <c r="AF32" i="21"/>
  <c r="AF32" i="20"/>
  <c r="AG32" i="20"/>
  <c r="AF88" i="20"/>
  <c r="AG88" i="20"/>
  <c r="AF42" i="21"/>
  <c r="AG42" i="21"/>
  <c r="AF60" i="21"/>
  <c r="AG60" i="21"/>
  <c r="AF64" i="21"/>
  <c r="AG64" i="21"/>
  <c r="AF54" i="21"/>
  <c r="AG54" i="21"/>
  <c r="AG80" i="21"/>
  <c r="AF80" i="21"/>
  <c r="AF49" i="20"/>
  <c r="AG49" i="20"/>
  <c r="AF16" i="20"/>
  <c r="AF15" i="20"/>
  <c r="AG15" i="20"/>
  <c r="AF63" i="20"/>
  <c r="AG63" i="20"/>
  <c r="AF44" i="21"/>
  <c r="AG44" i="21"/>
  <c r="AF86" i="21"/>
  <c r="AG86" i="21"/>
  <c r="BR15" i="1"/>
  <c r="BT71" i="1"/>
  <c r="AJ24" i="21"/>
  <c r="AB24" i="21"/>
  <c r="AA24" i="21"/>
  <c r="AI24" i="21"/>
  <c r="Z24" i="21"/>
  <c r="AH24" i="21"/>
  <c r="AL24" i="21"/>
  <c r="AM24" i="21"/>
  <c r="AE24" i="21"/>
  <c r="AK24" i="21"/>
  <c r="AN24" i="21"/>
  <c r="AD24" i="21"/>
  <c r="AD85" i="20"/>
  <c r="AN85" i="20"/>
  <c r="AI85" i="20"/>
  <c r="Z85" i="20"/>
  <c r="AL85" i="20"/>
  <c r="AE85" i="20"/>
  <c r="AB85" i="20"/>
  <c r="AA85" i="20"/>
  <c r="AH85" i="20"/>
  <c r="AK85" i="20"/>
  <c r="AJ85" i="20"/>
  <c r="AM85" i="20"/>
  <c r="AN71" i="20"/>
  <c r="AM71" i="20"/>
  <c r="AD71" i="20"/>
  <c r="AJ71" i="20"/>
  <c r="AL71" i="20"/>
  <c r="AK71" i="20"/>
  <c r="AI71" i="20"/>
  <c r="AA71" i="20"/>
  <c r="Z71" i="20"/>
  <c r="AE71" i="20"/>
  <c r="AB71" i="20"/>
  <c r="AH71" i="20"/>
  <c r="AA25" i="21"/>
  <c r="AI25" i="21"/>
  <c r="Z25" i="21"/>
  <c r="AH25" i="21"/>
  <c r="AM25" i="21"/>
  <c r="AE25" i="21"/>
  <c r="AJ25" i="21"/>
  <c r="AD25" i="21"/>
  <c r="AN25" i="21"/>
  <c r="AL25" i="21"/>
  <c r="AK25" i="21"/>
  <c r="AB25" i="21"/>
  <c r="AJ21" i="21"/>
  <c r="AL21" i="21"/>
  <c r="AA21" i="21"/>
  <c r="AI21" i="21"/>
  <c r="Z21" i="21"/>
  <c r="AM21" i="21"/>
  <c r="AH21" i="21"/>
  <c r="AE21" i="21"/>
  <c r="AN21" i="21"/>
  <c r="AD21" i="21"/>
  <c r="AK21" i="21"/>
  <c r="AB21" i="21"/>
  <c r="AE60" i="21"/>
  <c r="AH60" i="21"/>
  <c r="AD60" i="21"/>
  <c r="Z60" i="21"/>
  <c r="AB60" i="21"/>
  <c r="AA60" i="21"/>
  <c r="AI60" i="21"/>
  <c r="AK60" i="21"/>
  <c r="AJ60" i="21"/>
  <c r="AN60" i="21"/>
  <c r="AL60" i="21"/>
  <c r="AM60" i="21"/>
  <c r="AE15" i="21"/>
  <c r="AD15" i="21"/>
  <c r="AN15" i="21"/>
  <c r="AL15" i="21"/>
  <c r="AK15" i="21"/>
  <c r="AB15" i="21"/>
  <c r="AA15" i="21"/>
  <c r="AI15" i="21"/>
  <c r="AJ15" i="21"/>
  <c r="AM15" i="21"/>
  <c r="Z15" i="21"/>
  <c r="AH15" i="21"/>
  <c r="AJ64" i="20"/>
  <c r="AD64" i="20"/>
  <c r="AN64" i="20"/>
  <c r="AL64" i="20"/>
  <c r="AI64" i="20"/>
  <c r="Z64" i="20"/>
  <c r="AM64" i="20"/>
  <c r="AH64" i="20"/>
  <c r="AE64" i="20"/>
  <c r="AK64" i="20"/>
  <c r="AB64" i="20"/>
  <c r="AA64" i="20"/>
  <c r="AI45" i="21"/>
  <c r="AN45" i="21"/>
  <c r="AK45" i="21"/>
  <c r="AH45" i="21"/>
  <c r="AE45" i="21"/>
  <c r="AJ45" i="21"/>
  <c r="AL45" i="21"/>
  <c r="AD45" i="21"/>
  <c r="AB45" i="21"/>
  <c r="Z45" i="21"/>
  <c r="AA45" i="21"/>
  <c r="AM45" i="21"/>
  <c r="AL51" i="21"/>
  <c r="AE51" i="21"/>
  <c r="AD51" i="21"/>
  <c r="AB51" i="21"/>
  <c r="AI51" i="21"/>
  <c r="AA51" i="21"/>
  <c r="Z51" i="21"/>
  <c r="AH51" i="21"/>
  <c r="AK51" i="21"/>
  <c r="AN51" i="21"/>
  <c r="AJ51" i="21"/>
  <c r="AM51" i="21"/>
  <c r="AE23" i="20"/>
  <c r="AD23" i="20"/>
  <c r="AI23" i="20"/>
  <c r="AH23" i="20"/>
  <c r="AB23" i="20"/>
  <c r="AA23" i="20"/>
  <c r="Z23" i="20"/>
  <c r="AL23" i="20"/>
  <c r="AK23" i="20"/>
  <c r="AN23" i="20"/>
  <c r="AJ23" i="20"/>
  <c r="AM23" i="20"/>
  <c r="AJ22" i="21"/>
  <c r="Z22" i="21"/>
  <c r="AH22" i="21"/>
  <c r="AE22" i="21"/>
  <c r="AL22" i="21"/>
  <c r="AD22" i="21"/>
  <c r="AK22" i="21"/>
  <c r="AN22" i="21"/>
  <c r="AB22" i="21"/>
  <c r="AI22" i="21"/>
  <c r="AA22" i="21"/>
  <c r="AM22" i="21"/>
  <c r="AN82" i="20"/>
  <c r="AA82" i="20"/>
  <c r="AL82" i="20"/>
  <c r="AH82" i="20"/>
  <c r="AK82" i="20"/>
  <c r="AI82" i="20"/>
  <c r="AJ82" i="20"/>
  <c r="AE82" i="20"/>
  <c r="AB82" i="20"/>
  <c r="Z82" i="20"/>
  <c r="AD82" i="20"/>
  <c r="AM82" i="20"/>
  <c r="AN86" i="20"/>
  <c r="AD86" i="20"/>
  <c r="AM86" i="20"/>
  <c r="AL86" i="20"/>
  <c r="AJ86" i="20"/>
  <c r="AK86" i="20"/>
  <c r="AE86" i="20"/>
  <c r="AB86" i="20"/>
  <c r="AI86" i="20"/>
  <c r="Z86" i="20"/>
  <c r="AA86" i="20"/>
  <c r="AH86" i="20"/>
  <c r="AD87" i="21"/>
  <c r="AN87" i="21"/>
  <c r="AK87" i="21"/>
  <c r="AE87" i="21"/>
  <c r="AB87" i="21"/>
  <c r="AL87" i="21"/>
  <c r="AA87" i="21"/>
  <c r="AI87" i="21"/>
  <c r="Z87" i="21"/>
  <c r="AH87" i="21"/>
  <c r="AJ87" i="21"/>
  <c r="AM87" i="21"/>
  <c r="AE61" i="21"/>
  <c r="AN61" i="21"/>
  <c r="AA61" i="21"/>
  <c r="Z61" i="21"/>
  <c r="AD61" i="21"/>
  <c r="AL61" i="21"/>
  <c r="AH61" i="21"/>
  <c r="AI61" i="21"/>
  <c r="AB61" i="21"/>
  <c r="AJ61" i="21"/>
  <c r="AK61" i="21"/>
  <c r="AM61" i="21"/>
  <c r="AL18" i="21"/>
  <c r="AJ18" i="21"/>
  <c r="Z18" i="21"/>
  <c r="AH18" i="21"/>
  <c r="AE18" i="21"/>
  <c r="AD18" i="21"/>
  <c r="AN18" i="21"/>
  <c r="AB18" i="21"/>
  <c r="AA18" i="21"/>
  <c r="AM18" i="21"/>
  <c r="AK18" i="21"/>
  <c r="AI18" i="21"/>
  <c r="AN69" i="20"/>
  <c r="AM69" i="20"/>
  <c r="AD69" i="20"/>
  <c r="AL69" i="20"/>
  <c r="AJ69" i="20"/>
  <c r="AK69" i="20"/>
  <c r="AB69" i="20"/>
  <c r="AH69" i="20"/>
  <c r="AE69" i="20"/>
  <c r="AI69" i="20"/>
  <c r="Z69" i="20"/>
  <c r="AA69" i="20"/>
  <c r="Z80" i="21"/>
  <c r="AH80" i="21"/>
  <c r="AD80" i="21"/>
  <c r="AE80" i="21"/>
  <c r="AB80" i="21"/>
  <c r="AA80" i="21"/>
  <c r="AI80" i="21"/>
  <c r="AK80" i="21"/>
  <c r="AN80" i="21"/>
  <c r="AJ80" i="21"/>
  <c r="AL80" i="21"/>
  <c r="AM80" i="21"/>
  <c r="AD49" i="20"/>
  <c r="Z49" i="20"/>
  <c r="AI49" i="20"/>
  <c r="AH49" i="20"/>
  <c r="AN49" i="20"/>
  <c r="AE49" i="20"/>
  <c r="AB49" i="20"/>
  <c r="AJ49" i="20"/>
  <c r="AA49" i="20"/>
  <c r="AK49" i="20"/>
  <c r="AL49" i="20"/>
  <c r="AM49" i="20"/>
  <c r="AD16" i="20"/>
  <c r="AK16" i="20"/>
  <c r="AD45" i="20"/>
  <c r="AK45" i="20"/>
  <c r="AI45" i="20"/>
  <c r="AL45" i="20"/>
  <c r="AN45" i="20"/>
  <c r="Z45" i="20"/>
  <c r="AJ45" i="20"/>
  <c r="AH45" i="20"/>
  <c r="AB45" i="20"/>
  <c r="AA45" i="20"/>
  <c r="AE45" i="20"/>
  <c r="AM45" i="20"/>
  <c r="AJ81" i="20"/>
  <c r="AD81" i="20"/>
  <c r="AK81" i="20"/>
  <c r="AE81" i="20"/>
  <c r="AN81" i="20"/>
  <c r="AM81" i="20"/>
  <c r="AB81" i="20"/>
  <c r="AL81" i="20"/>
  <c r="AA81" i="20"/>
  <c r="AH81" i="20"/>
  <c r="Z81" i="20"/>
  <c r="AI81" i="20"/>
  <c r="AE82" i="21"/>
  <c r="AD82" i="21"/>
  <c r="AB82" i="21"/>
  <c r="AA82" i="21"/>
  <c r="AI82" i="21"/>
  <c r="Z82" i="21"/>
  <c r="AH82" i="21"/>
  <c r="AJ82" i="21"/>
  <c r="AL82" i="21"/>
  <c r="AN82" i="21"/>
  <c r="AK82" i="21"/>
  <c r="AM82" i="21"/>
  <c r="AJ90" i="20"/>
  <c r="AK90" i="20"/>
  <c r="AM90" i="20"/>
  <c r="AL90" i="20"/>
  <c r="AH90" i="20"/>
  <c r="AI90" i="20"/>
  <c r="Z90" i="20"/>
  <c r="AE90" i="20"/>
  <c r="AN90" i="20"/>
  <c r="AB90" i="20"/>
  <c r="AA90" i="20"/>
  <c r="AD90" i="20"/>
  <c r="AI44" i="21"/>
  <c r="AK44" i="21"/>
  <c r="AD44" i="21"/>
  <c r="AB44" i="21"/>
  <c r="AA44" i="21"/>
  <c r="AN44" i="21"/>
  <c r="Z44" i="21"/>
  <c r="AH44" i="21"/>
  <c r="AJ44" i="21"/>
  <c r="AL44" i="21"/>
  <c r="AE44" i="21"/>
  <c r="AM44" i="21"/>
  <c r="AE19" i="20"/>
  <c r="AD19" i="20"/>
  <c r="AA19" i="20"/>
  <c r="Z19" i="20"/>
  <c r="AH19" i="20"/>
  <c r="AI19" i="20"/>
  <c r="AB19" i="20"/>
  <c r="AN19" i="20"/>
  <c r="AL19" i="20"/>
  <c r="AJ19" i="20"/>
  <c r="AK19" i="20"/>
  <c r="AM19" i="20"/>
  <c r="AN74" i="20"/>
  <c r="AK74" i="20"/>
  <c r="AJ74" i="20"/>
  <c r="AD74" i="20"/>
  <c r="AB74" i="20"/>
  <c r="AA74" i="20"/>
  <c r="AH74" i="20"/>
  <c r="AI74" i="20"/>
  <c r="Z74" i="20"/>
  <c r="AE74" i="20"/>
  <c r="AL74" i="20"/>
  <c r="AM74" i="20"/>
  <c r="AE18" i="20"/>
  <c r="AD18" i="20"/>
  <c r="AB18" i="20"/>
  <c r="AA18" i="20"/>
  <c r="AI18" i="20"/>
  <c r="Z18" i="20"/>
  <c r="AH18" i="20"/>
  <c r="AK18" i="20"/>
  <c r="AL18" i="20"/>
  <c r="AN18" i="20"/>
  <c r="AJ18" i="20"/>
  <c r="AM18" i="20"/>
  <c r="AN59" i="21"/>
  <c r="AD59" i="21"/>
  <c r="AE59" i="21"/>
  <c r="AB59" i="21"/>
  <c r="AL59" i="21"/>
  <c r="AH59" i="21"/>
  <c r="AA59" i="21"/>
  <c r="Z59" i="21"/>
  <c r="AI59" i="21"/>
  <c r="AK59" i="21"/>
  <c r="AJ59" i="21"/>
  <c r="AM59" i="21"/>
  <c r="Y92" i="21"/>
  <c r="X92" i="21"/>
  <c r="AC92" i="21" s="1"/>
  <c r="AK32" i="20"/>
  <c r="AD32" i="20"/>
  <c r="AJ32" i="20"/>
  <c r="AM32" i="20"/>
  <c r="Z32" i="20"/>
  <c r="AB32" i="20"/>
  <c r="AN32" i="20"/>
  <c r="AA32" i="20"/>
  <c r="AI32" i="20"/>
  <c r="AH32" i="20"/>
  <c r="AL32" i="20"/>
  <c r="AE32" i="20"/>
  <c r="V35" i="21"/>
  <c r="V35" i="20"/>
  <c r="AB23" i="21"/>
  <c r="AA23" i="21"/>
  <c r="AL23" i="21"/>
  <c r="AI23" i="21"/>
  <c r="Z23" i="21"/>
  <c r="AH23" i="21"/>
  <c r="AJ23" i="21"/>
  <c r="AE23" i="21"/>
  <c r="AN23" i="21"/>
  <c r="AM23" i="21"/>
  <c r="AD23" i="21"/>
  <c r="AK23" i="21"/>
  <c r="AL20" i="21"/>
  <c r="AJ20" i="21"/>
  <c r="AM20" i="21"/>
  <c r="AD20" i="21"/>
  <c r="AN20" i="21"/>
  <c r="AK20" i="21"/>
  <c r="AB20" i="21"/>
  <c r="AA20" i="21"/>
  <c r="AI20" i="21"/>
  <c r="Z20" i="21"/>
  <c r="AH20" i="21"/>
  <c r="AE20" i="21"/>
  <c r="AN75" i="20"/>
  <c r="AK75" i="20"/>
  <c r="AJ75" i="20"/>
  <c r="AD75" i="20"/>
  <c r="AB75" i="20"/>
  <c r="AA75" i="20"/>
  <c r="Z75" i="20"/>
  <c r="AH75" i="20"/>
  <c r="AL75" i="20"/>
  <c r="AE75" i="20"/>
  <c r="AI75" i="20"/>
  <c r="AM75" i="20"/>
  <c r="AA74" i="21"/>
  <c r="AD74" i="21"/>
  <c r="AE74" i="21"/>
  <c r="AK74" i="21"/>
  <c r="AB74" i="21"/>
  <c r="Z74" i="21"/>
  <c r="AH74" i="21"/>
  <c r="AJ74" i="21"/>
  <c r="AL74" i="21"/>
  <c r="AI74" i="21"/>
  <c r="AN74" i="21"/>
  <c r="AM74" i="21"/>
  <c r="Y58" i="21"/>
  <c r="X58" i="21"/>
  <c r="AC58" i="21" s="1"/>
  <c r="AC2" i="21" s="1"/>
  <c r="AA47" i="20"/>
  <c r="AE47" i="20"/>
  <c r="AI47" i="20"/>
  <c r="AB47" i="20"/>
  <c r="AD47" i="20"/>
  <c r="Z47" i="20"/>
  <c r="AL47" i="20"/>
  <c r="AH47" i="20"/>
  <c r="AK47" i="20"/>
  <c r="AJ47" i="20"/>
  <c r="AN47" i="20"/>
  <c r="AM47" i="20"/>
  <c r="AD79" i="21"/>
  <c r="AK79" i="21"/>
  <c r="AA79" i="21"/>
  <c r="AI79" i="21"/>
  <c r="AL79" i="21"/>
  <c r="Z79" i="21"/>
  <c r="AH79" i="21"/>
  <c r="AN79" i="21"/>
  <c r="AE79" i="21"/>
  <c r="AJ79" i="21"/>
  <c r="AB79" i="21"/>
  <c r="AM79" i="21"/>
  <c r="AJ83" i="20"/>
  <c r="AI83" i="20"/>
  <c r="AM83" i="20"/>
  <c r="Z83" i="20"/>
  <c r="AD83" i="20"/>
  <c r="AH83" i="20"/>
  <c r="AK83" i="20"/>
  <c r="AE83" i="20"/>
  <c r="AA83" i="20"/>
  <c r="AB83" i="20"/>
  <c r="AN83" i="20"/>
  <c r="AL83" i="20"/>
  <c r="AE46" i="20"/>
  <c r="AA46" i="20"/>
  <c r="AI46" i="20"/>
  <c r="AB46" i="20"/>
  <c r="AH46" i="20"/>
  <c r="AK46" i="20"/>
  <c r="AD46" i="20"/>
  <c r="Z46" i="20"/>
  <c r="AN46" i="20"/>
  <c r="AL46" i="20"/>
  <c r="AJ46" i="20"/>
  <c r="AM46" i="20"/>
  <c r="AJ59" i="20"/>
  <c r="AD59" i="20"/>
  <c r="AL59" i="20"/>
  <c r="AM59" i="20"/>
  <c r="AK59" i="20"/>
  <c r="AI59" i="20"/>
  <c r="AB59" i="20"/>
  <c r="AA59" i="20"/>
  <c r="Z59" i="20"/>
  <c r="AH59" i="20"/>
  <c r="AN59" i="20"/>
  <c r="AE59" i="20"/>
  <c r="AL54" i="21"/>
  <c r="AD54" i="21"/>
  <c r="AI54" i="21"/>
  <c r="Z54" i="21"/>
  <c r="AN54" i="21"/>
  <c r="AE54" i="21"/>
  <c r="AK54" i="21"/>
  <c r="AB54" i="21"/>
  <c r="AH54" i="21"/>
  <c r="AJ54" i="21"/>
  <c r="AA54" i="21"/>
  <c r="AM54" i="21"/>
  <c r="AK33" i="20"/>
  <c r="AN33" i="20"/>
  <c r="AM33" i="20"/>
  <c r="AH33" i="20"/>
  <c r="AE33" i="20"/>
  <c r="AJ33" i="20"/>
  <c r="AB33" i="20"/>
  <c r="AD33" i="20"/>
  <c r="AA33" i="20"/>
  <c r="AL33" i="20"/>
  <c r="Z33" i="20"/>
  <c r="AI33" i="20"/>
  <c r="AE63" i="21"/>
  <c r="AL63" i="21"/>
  <c r="AD63" i="21"/>
  <c r="AA63" i="21"/>
  <c r="AH63" i="21"/>
  <c r="Z63" i="21"/>
  <c r="AB63" i="21"/>
  <c r="AN63" i="21"/>
  <c r="AI63" i="21"/>
  <c r="AK63" i="21"/>
  <c r="AJ63" i="21"/>
  <c r="AM63" i="21"/>
  <c r="AI68" i="21"/>
  <c r="AD68" i="21"/>
  <c r="AA68" i="21"/>
  <c r="Z68" i="21"/>
  <c r="AH68" i="21"/>
  <c r="AE68" i="21"/>
  <c r="AB68" i="21"/>
  <c r="AL68" i="21"/>
  <c r="AK68" i="21"/>
  <c r="AJ68" i="21"/>
  <c r="AN68" i="21"/>
  <c r="AM68" i="21"/>
  <c r="AJ68" i="20"/>
  <c r="AL68" i="20"/>
  <c r="AD68" i="20"/>
  <c r="AB68" i="20"/>
  <c r="AN68" i="20"/>
  <c r="AI68" i="20"/>
  <c r="AE68" i="20"/>
  <c r="AH68" i="20"/>
  <c r="AM68" i="20"/>
  <c r="Z68" i="20"/>
  <c r="AK68" i="20"/>
  <c r="AA68" i="20"/>
  <c r="AE20" i="20"/>
  <c r="AD20" i="20"/>
  <c r="Z20" i="20"/>
  <c r="AB20" i="20"/>
  <c r="AA20" i="20"/>
  <c r="AI20" i="20"/>
  <c r="AH20" i="20"/>
  <c r="AN20" i="20"/>
  <c r="AJ20" i="20"/>
  <c r="AK20" i="20"/>
  <c r="AL20" i="20"/>
  <c r="AM20" i="20"/>
  <c r="AE21" i="20"/>
  <c r="AI21" i="20"/>
  <c r="AB21" i="20"/>
  <c r="AA21" i="20"/>
  <c r="AD21" i="20"/>
  <c r="Z21" i="20"/>
  <c r="AH21" i="20"/>
  <c r="AK21" i="20"/>
  <c r="AJ21" i="20"/>
  <c r="AN21" i="20"/>
  <c r="AL21" i="20"/>
  <c r="AM21" i="20"/>
  <c r="AD84" i="21"/>
  <c r="AH84" i="21"/>
  <c r="AL84" i="21"/>
  <c r="AK84" i="21"/>
  <c r="AE84" i="21"/>
  <c r="AN84" i="21"/>
  <c r="AB84" i="21"/>
  <c r="AA84" i="21"/>
  <c r="AJ84" i="21"/>
  <c r="AI84" i="21"/>
  <c r="Z84" i="21"/>
  <c r="AM84" i="21"/>
  <c r="AE85" i="21"/>
  <c r="AK85" i="21"/>
  <c r="AB85" i="21"/>
  <c r="AJ85" i="21"/>
  <c r="AN85" i="21"/>
  <c r="AL85" i="21"/>
  <c r="AA85" i="21"/>
  <c r="AI85" i="21"/>
  <c r="Z85" i="21"/>
  <c r="AD85" i="21"/>
  <c r="AH85" i="21"/>
  <c r="AM85" i="21"/>
  <c r="AJ79" i="20"/>
  <c r="AD79" i="20"/>
  <c r="AA79" i="20"/>
  <c r="AL79" i="20"/>
  <c r="AH79" i="20"/>
  <c r="Z79" i="20"/>
  <c r="AI79" i="20"/>
  <c r="AE79" i="20"/>
  <c r="AB79" i="20"/>
  <c r="AN79" i="20"/>
  <c r="AK79" i="20"/>
  <c r="AM79" i="20"/>
  <c r="AN88" i="20"/>
  <c r="AK88" i="20"/>
  <c r="AD88" i="20"/>
  <c r="Z88" i="20"/>
  <c r="AE88" i="20"/>
  <c r="AB88" i="20"/>
  <c r="AH88" i="20"/>
  <c r="AJ88" i="20"/>
  <c r="AI88" i="20"/>
  <c r="AA88" i="20"/>
  <c r="AL88" i="20"/>
  <c r="AM88" i="20"/>
  <c r="AL40" i="21"/>
  <c r="AD40" i="21"/>
  <c r="AH40" i="21"/>
  <c r="AE40" i="21"/>
  <c r="AI40" i="21"/>
  <c r="AB40" i="21"/>
  <c r="AA40" i="21"/>
  <c r="Z40" i="21"/>
  <c r="AJ40" i="21"/>
  <c r="AK40" i="21"/>
  <c r="AN40" i="21"/>
  <c r="AM40" i="21"/>
  <c r="AM17" i="21"/>
  <c r="AL17" i="21"/>
  <c r="AD17" i="21"/>
  <c r="AH17" i="21"/>
  <c r="AK17" i="21"/>
  <c r="AB17" i="21"/>
  <c r="AA17" i="21"/>
  <c r="AJ17" i="21"/>
  <c r="AI17" i="21"/>
  <c r="AE17" i="21"/>
  <c r="Z17" i="21"/>
  <c r="AN17" i="21"/>
  <c r="AN54" i="20"/>
  <c r="AJ54" i="20"/>
  <c r="AL54" i="20"/>
  <c r="AD54" i="20"/>
  <c r="Z54" i="20"/>
  <c r="AI54" i="20"/>
  <c r="AB54" i="20"/>
  <c r="AA54" i="20"/>
  <c r="AK54" i="20"/>
  <c r="AH54" i="20"/>
  <c r="AM54" i="20"/>
  <c r="AE54" i="20"/>
  <c r="AJ50" i="21"/>
  <c r="AM50" i="21"/>
  <c r="AI50" i="21"/>
  <c r="Z50" i="21"/>
  <c r="AE50" i="21"/>
  <c r="AD50" i="21"/>
  <c r="AN50" i="21"/>
  <c r="AK50" i="21"/>
  <c r="AL50" i="21"/>
  <c r="AB50" i="21"/>
  <c r="AA50" i="21"/>
  <c r="AH50" i="21"/>
  <c r="AK80" i="20"/>
  <c r="AD80" i="20"/>
  <c r="AN80" i="20"/>
  <c r="AJ80" i="20"/>
  <c r="AL80" i="20"/>
  <c r="AH80" i="20"/>
  <c r="AE80" i="20"/>
  <c r="AI80" i="20"/>
  <c r="AB80" i="20"/>
  <c r="AA80" i="20"/>
  <c r="Z80" i="20"/>
  <c r="AM80" i="20"/>
  <c r="AB86" i="21"/>
  <c r="AA86" i="21"/>
  <c r="AI86" i="21"/>
  <c r="Z86" i="21"/>
  <c r="AH86" i="21"/>
  <c r="AD86" i="21"/>
  <c r="AE86" i="21"/>
  <c r="AN86" i="21"/>
  <c r="AJ86" i="21"/>
  <c r="AK86" i="21"/>
  <c r="AL86" i="21"/>
  <c r="AM86" i="21"/>
  <c r="AH75" i="21"/>
  <c r="AI75" i="21"/>
  <c r="AN75" i="21"/>
  <c r="AK75" i="21"/>
  <c r="AB75" i="21"/>
  <c r="AE75" i="21"/>
  <c r="AL75" i="21"/>
  <c r="AD75" i="21"/>
  <c r="Z75" i="21"/>
  <c r="AA75" i="21"/>
  <c r="AJ75" i="21"/>
  <c r="AM75" i="21"/>
  <c r="V76" i="21"/>
  <c r="V76" i="20"/>
  <c r="AN53" i="21"/>
  <c r="AI53" i="21"/>
  <c r="AL53" i="21"/>
  <c r="AA53" i="21"/>
  <c r="Z53" i="21"/>
  <c r="AE53" i="21"/>
  <c r="AD53" i="21"/>
  <c r="AJ53" i="21"/>
  <c r="AB53" i="21"/>
  <c r="AK53" i="21"/>
  <c r="AH53" i="21"/>
  <c r="AM53" i="21"/>
  <c r="AE31" i="21"/>
  <c r="AH31" i="21"/>
  <c r="AN31" i="21"/>
  <c r="AL31" i="21"/>
  <c r="AB31" i="21"/>
  <c r="AD31" i="21"/>
  <c r="AI31" i="21"/>
  <c r="AA31" i="21"/>
  <c r="Z31" i="21"/>
  <c r="AJ31" i="21"/>
  <c r="AK31" i="21"/>
  <c r="AM31" i="21"/>
  <c r="X67" i="21"/>
  <c r="AC67" i="21" s="1"/>
  <c r="AC7" i="21" s="1"/>
  <c r="Y67" i="21"/>
  <c r="AM43" i="20"/>
  <c r="AL43" i="20"/>
  <c r="AJ43" i="20"/>
  <c r="AK43" i="20"/>
  <c r="AN43" i="20"/>
  <c r="AB43" i="20"/>
  <c r="AA43" i="20"/>
  <c r="AD43" i="20"/>
  <c r="AI43" i="20"/>
  <c r="Z43" i="20"/>
  <c r="AH43" i="20"/>
  <c r="AE43" i="20"/>
  <c r="X27" i="21"/>
  <c r="AC27" i="21" s="1"/>
  <c r="Y27" i="21"/>
  <c r="AM26" i="21"/>
  <c r="AJ26" i="21"/>
  <c r="AD26" i="21"/>
  <c r="AN26" i="21"/>
  <c r="AK26" i="21"/>
  <c r="AL26" i="21"/>
  <c r="AB26" i="21"/>
  <c r="AA26" i="21"/>
  <c r="Z26" i="21"/>
  <c r="AE26" i="21"/>
  <c r="AI26" i="21"/>
  <c r="AH26" i="21"/>
  <c r="AE25" i="20"/>
  <c r="AD25" i="20"/>
  <c r="AH25" i="20"/>
  <c r="AA25" i="20"/>
  <c r="AI25" i="20"/>
  <c r="AB25" i="20"/>
  <c r="Z25" i="20"/>
  <c r="AK25" i="20"/>
  <c r="AL25" i="20"/>
  <c r="AN25" i="20"/>
  <c r="AJ25" i="20"/>
  <c r="AM25" i="20"/>
  <c r="AD84" i="20"/>
  <c r="AJ84" i="20"/>
  <c r="AA84" i="20"/>
  <c r="AH84" i="20"/>
  <c r="AI84" i="20"/>
  <c r="Z84" i="20"/>
  <c r="AL84" i="20"/>
  <c r="AN84" i="20"/>
  <c r="AK84" i="20"/>
  <c r="AE84" i="20"/>
  <c r="AB84" i="20"/>
  <c r="AM84" i="20"/>
  <c r="AE24" i="20"/>
  <c r="AB24" i="20"/>
  <c r="AA24" i="20"/>
  <c r="AI24" i="20"/>
  <c r="Z24" i="20"/>
  <c r="AD24" i="20"/>
  <c r="AH24" i="20"/>
  <c r="AN24" i="20"/>
  <c r="AK24" i="20"/>
  <c r="AL24" i="20"/>
  <c r="AJ24" i="20"/>
  <c r="AM24" i="20"/>
  <c r="AH33" i="21"/>
  <c r="AN33" i="21"/>
  <c r="AB33" i="21"/>
  <c r="AA33" i="21"/>
  <c r="Z33" i="21"/>
  <c r="AE33" i="21"/>
  <c r="AI33" i="21"/>
  <c r="AL33" i="21"/>
  <c r="AD33" i="21"/>
  <c r="AK33" i="21"/>
  <c r="AJ33" i="21"/>
  <c r="AM33" i="21"/>
  <c r="Y72" i="21"/>
  <c r="X72" i="21"/>
  <c r="AC72" i="21" s="1"/>
  <c r="AC9" i="21" s="1"/>
  <c r="AE32" i="21"/>
  <c r="AD32" i="21"/>
  <c r="AH32" i="21"/>
  <c r="AB32" i="21"/>
  <c r="AN32" i="21"/>
  <c r="AA32" i="21"/>
  <c r="Z32" i="21"/>
  <c r="AL32" i="21"/>
  <c r="AI32" i="21"/>
  <c r="AK32" i="21"/>
  <c r="AJ32" i="21"/>
  <c r="AM32" i="21"/>
  <c r="Y91" i="21"/>
  <c r="X91" i="21"/>
  <c r="AC91" i="21" s="1"/>
  <c r="AL51" i="20"/>
  <c r="AD51" i="20"/>
  <c r="AE51" i="20"/>
  <c r="AN51" i="20"/>
  <c r="AB51" i="20"/>
  <c r="AA51" i="20"/>
  <c r="Z51" i="20"/>
  <c r="AI51" i="20"/>
  <c r="AH51" i="20"/>
  <c r="AM51" i="20"/>
  <c r="AJ51" i="20"/>
  <c r="AK51" i="20"/>
  <c r="AE64" i="21"/>
  <c r="AA64" i="21"/>
  <c r="AB64" i="21"/>
  <c r="Z64" i="21"/>
  <c r="AH64" i="21"/>
  <c r="AD64" i="21"/>
  <c r="AI64" i="21"/>
  <c r="AL64" i="21"/>
  <c r="AK64" i="21"/>
  <c r="AN64" i="21"/>
  <c r="AJ64" i="21"/>
  <c r="AM64" i="21"/>
  <c r="V62" i="21"/>
  <c r="V62" i="20"/>
  <c r="AE66" i="21"/>
  <c r="AI66" i="21"/>
  <c r="AK66" i="21"/>
  <c r="AA66" i="21"/>
  <c r="Z66" i="21"/>
  <c r="AH66" i="21"/>
  <c r="AJ66" i="21"/>
  <c r="AB66" i="21"/>
  <c r="AL66" i="21"/>
  <c r="AD66" i="21"/>
  <c r="AM66" i="21"/>
  <c r="AN66" i="21"/>
  <c r="AB56" i="21"/>
  <c r="AI56" i="21"/>
  <c r="AN56" i="21"/>
  <c r="AA56" i="21"/>
  <c r="Z56" i="21"/>
  <c r="AH56" i="21"/>
  <c r="AE56" i="21"/>
  <c r="AJ56" i="21"/>
  <c r="AD56" i="21"/>
  <c r="AL56" i="21"/>
  <c r="AK56" i="21"/>
  <c r="AM56" i="21"/>
  <c r="AL55" i="20"/>
  <c r="AJ55" i="20"/>
  <c r="AD55" i="20"/>
  <c r="AM55" i="20"/>
  <c r="AE55" i="20"/>
  <c r="AH55" i="20"/>
  <c r="AK55" i="20"/>
  <c r="AI55" i="20"/>
  <c r="AN55" i="20"/>
  <c r="AB55" i="20"/>
  <c r="AA55" i="20"/>
  <c r="Z55" i="20"/>
  <c r="AI66" i="20"/>
  <c r="AK66" i="20"/>
  <c r="AE66" i="20"/>
  <c r="AH66" i="20"/>
  <c r="AB66" i="20"/>
  <c r="AL66" i="20"/>
  <c r="AA66" i="20"/>
  <c r="AD66" i="20"/>
  <c r="Z66" i="20"/>
  <c r="AN66" i="20"/>
  <c r="AJ66" i="20"/>
  <c r="AM66" i="20"/>
  <c r="AJ53" i="20"/>
  <c r="AM53" i="20"/>
  <c r="AL53" i="20"/>
  <c r="AD53" i="20"/>
  <c r="AE53" i="20"/>
  <c r="AK53" i="20"/>
  <c r="AI53" i="20"/>
  <c r="AB53" i="20"/>
  <c r="Z53" i="20"/>
  <c r="AH53" i="20"/>
  <c r="AN53" i="20"/>
  <c r="AA53" i="20"/>
  <c r="AD83" i="21"/>
  <c r="AI83" i="21"/>
  <c r="AK83" i="21"/>
  <c r="AN83" i="21"/>
  <c r="Z83" i="21"/>
  <c r="AH83" i="21"/>
  <c r="AL83" i="21"/>
  <c r="AE83" i="21"/>
  <c r="AB83" i="21"/>
  <c r="AA83" i="21"/>
  <c r="AJ83" i="21"/>
  <c r="AM83" i="21"/>
  <c r="AB50" i="20"/>
  <c r="AA50" i="20"/>
  <c r="AK50" i="20"/>
  <c r="AL50" i="20"/>
  <c r="AE50" i="20"/>
  <c r="AI50" i="20"/>
  <c r="AD50" i="20"/>
  <c r="Z50" i="20"/>
  <c r="AH50" i="20"/>
  <c r="AJ50" i="20"/>
  <c r="AN50" i="20"/>
  <c r="AM50" i="20"/>
  <c r="AN73" i="20"/>
  <c r="AK73" i="20"/>
  <c r="AL73" i="20"/>
  <c r="AD73" i="20"/>
  <c r="AI73" i="20"/>
  <c r="Z73" i="20"/>
  <c r="AJ73" i="20"/>
  <c r="AM73" i="20"/>
  <c r="AE73" i="20"/>
  <c r="AB73" i="20"/>
  <c r="AA73" i="20"/>
  <c r="AH73" i="20"/>
  <c r="AL60" i="20"/>
  <c r="AB60" i="20"/>
  <c r="AK60" i="20"/>
  <c r="AA60" i="20"/>
  <c r="AN60" i="20"/>
  <c r="AI60" i="20"/>
  <c r="AM60" i="20"/>
  <c r="Z60" i="20"/>
  <c r="AD60" i="20"/>
  <c r="AH60" i="20"/>
  <c r="AE60" i="20"/>
  <c r="AJ60" i="20"/>
  <c r="AN69" i="21"/>
  <c r="AL69" i="21"/>
  <c r="AJ69" i="21"/>
  <c r="AD69" i="21"/>
  <c r="AI69" i="21"/>
  <c r="AB69" i="21"/>
  <c r="AK69" i="21"/>
  <c r="AA69" i="21"/>
  <c r="AM69" i="21"/>
  <c r="Z69" i="21"/>
  <c r="AH69" i="21"/>
  <c r="AE69" i="21"/>
  <c r="AE26" i="20"/>
  <c r="AD26" i="20"/>
  <c r="AB26" i="20"/>
  <c r="AA26" i="20"/>
  <c r="AI26" i="20"/>
  <c r="Z26" i="20"/>
  <c r="AH26" i="20"/>
  <c r="AL26" i="20"/>
  <c r="AJ26" i="20"/>
  <c r="AN26" i="20"/>
  <c r="AK26" i="20"/>
  <c r="AM26" i="20"/>
  <c r="Z49" i="21"/>
  <c r="AA49" i="21"/>
  <c r="AE49" i="21"/>
  <c r="AD49" i="21"/>
  <c r="AB49" i="21"/>
  <c r="AI49" i="21"/>
  <c r="AL49" i="21"/>
  <c r="AH49" i="21"/>
  <c r="AK49" i="21"/>
  <c r="AN49" i="21"/>
  <c r="AJ49" i="21"/>
  <c r="AM49" i="21"/>
  <c r="AH71" i="21"/>
  <c r="AB71" i="21"/>
  <c r="Z71" i="21"/>
  <c r="AE71" i="21"/>
  <c r="AD71" i="21"/>
  <c r="AI71" i="21"/>
  <c r="AA71" i="21"/>
  <c r="AN71" i="21"/>
  <c r="AK71" i="21"/>
  <c r="AL71" i="21"/>
  <c r="AJ71" i="21"/>
  <c r="AM71" i="21"/>
  <c r="AJ61" i="20"/>
  <c r="AL61" i="20"/>
  <c r="AD61" i="20"/>
  <c r="AK61" i="20"/>
  <c r="AM61" i="20"/>
  <c r="AB61" i="20"/>
  <c r="AA61" i="20"/>
  <c r="AI61" i="20"/>
  <c r="Z61" i="20"/>
  <c r="AH61" i="20"/>
  <c r="AN61" i="20"/>
  <c r="AE61" i="20"/>
  <c r="AE15" i="20"/>
  <c r="AI15" i="20"/>
  <c r="AH15" i="20"/>
  <c r="AB15" i="20"/>
  <c r="AA15" i="20"/>
  <c r="AD15" i="20"/>
  <c r="Z15" i="20"/>
  <c r="AJ15" i="20"/>
  <c r="AL15" i="20"/>
  <c r="AK15" i="20"/>
  <c r="AN15" i="20"/>
  <c r="AM15" i="20"/>
  <c r="AJ63" i="20"/>
  <c r="AD63" i="20"/>
  <c r="AL63" i="20"/>
  <c r="AM63" i="20"/>
  <c r="AN63" i="20"/>
  <c r="Z63" i="20"/>
  <c r="AH63" i="20"/>
  <c r="AE63" i="20"/>
  <c r="AK63" i="20"/>
  <c r="AB63" i="20"/>
  <c r="AA63" i="20"/>
  <c r="AI63" i="20"/>
  <c r="AE17" i="20"/>
  <c r="AD17" i="20"/>
  <c r="AH17" i="20"/>
  <c r="AI17" i="20"/>
  <c r="AB17" i="20"/>
  <c r="AA17" i="20"/>
  <c r="Z17" i="20"/>
  <c r="AL17" i="20"/>
  <c r="AK17" i="20"/>
  <c r="AN17" i="20"/>
  <c r="AJ17" i="20"/>
  <c r="AM17" i="20"/>
  <c r="AH73" i="21"/>
  <c r="AE73" i="21"/>
  <c r="AN73" i="21"/>
  <c r="AB73" i="21"/>
  <c r="AD73" i="21"/>
  <c r="AA73" i="21"/>
  <c r="AI73" i="21"/>
  <c r="Z73" i="21"/>
  <c r="AJ73" i="21"/>
  <c r="AK73" i="21"/>
  <c r="AL73" i="21"/>
  <c r="AM73" i="21"/>
  <c r="AL19" i="21"/>
  <c r="AM19" i="21"/>
  <c r="AK19" i="21"/>
  <c r="AB19" i="21"/>
  <c r="AA19" i="21"/>
  <c r="AJ19" i="21"/>
  <c r="AI19" i="21"/>
  <c r="Z19" i="21"/>
  <c r="AH19" i="21"/>
  <c r="AE19" i="21"/>
  <c r="AD19" i="21"/>
  <c r="AN19" i="21"/>
  <c r="AK44" i="20"/>
  <c r="AH44" i="20"/>
  <c r="AE44" i="20"/>
  <c r="AN44" i="20"/>
  <c r="AB44" i="20"/>
  <c r="AJ44" i="20"/>
  <c r="AM44" i="20"/>
  <c r="AA44" i="20"/>
  <c r="AD44" i="20"/>
  <c r="AI44" i="20"/>
  <c r="Z44" i="20"/>
  <c r="AL44" i="20"/>
  <c r="AK41" i="20"/>
  <c r="Z41" i="20"/>
  <c r="AH41" i="20"/>
  <c r="AE41" i="20"/>
  <c r="AJ41" i="20"/>
  <c r="AM41" i="20"/>
  <c r="AB41" i="20"/>
  <c r="AD41" i="20"/>
  <c r="AA41" i="20"/>
  <c r="AI41" i="20"/>
  <c r="AN41" i="20"/>
  <c r="AL41" i="20"/>
  <c r="AL56" i="20"/>
  <c r="AD56" i="20"/>
  <c r="AN56" i="20"/>
  <c r="AM56" i="20"/>
  <c r="AI56" i="20"/>
  <c r="AA56" i="20"/>
  <c r="AB56" i="20"/>
  <c r="AJ56" i="20"/>
  <c r="AK56" i="20"/>
  <c r="AH56" i="20"/>
  <c r="AE56" i="20"/>
  <c r="Z56" i="20"/>
  <c r="Y57" i="21"/>
  <c r="X57" i="21"/>
  <c r="AC57" i="21" s="1"/>
  <c r="Z90" i="21"/>
  <c r="AH90" i="21"/>
  <c r="AD90" i="21"/>
  <c r="AE90" i="21"/>
  <c r="AB90" i="21"/>
  <c r="AA90" i="21"/>
  <c r="AI90" i="21"/>
  <c r="AL90" i="21"/>
  <c r="AK90" i="21"/>
  <c r="AN90" i="21"/>
  <c r="AJ90" i="21"/>
  <c r="AM90" i="21"/>
  <c r="AJ40" i="20"/>
  <c r="AK40" i="20"/>
  <c r="AM40" i="20"/>
  <c r="AL40" i="20"/>
  <c r="AE40" i="20"/>
  <c r="AN40" i="20"/>
  <c r="AB40" i="20"/>
  <c r="AA40" i="20"/>
  <c r="AD40" i="20"/>
  <c r="AI40" i="20"/>
  <c r="Z40" i="20"/>
  <c r="AH40" i="20"/>
  <c r="V38" i="21"/>
  <c r="V38" i="20"/>
  <c r="AE22" i="20"/>
  <c r="AD22" i="20"/>
  <c r="Z22" i="20"/>
  <c r="AH22" i="20"/>
  <c r="AB22" i="20"/>
  <c r="AA22" i="20"/>
  <c r="AI22" i="20"/>
  <c r="AK22" i="20"/>
  <c r="AJ22" i="20"/>
  <c r="AL22" i="20"/>
  <c r="AN22" i="20"/>
  <c r="AM22" i="20"/>
  <c r="V28" i="21"/>
  <c r="V28" i="20"/>
  <c r="V70" i="21"/>
  <c r="V70" i="20"/>
  <c r="AJ31" i="20"/>
  <c r="AK31" i="20"/>
  <c r="AM31" i="20"/>
  <c r="AA31" i="20"/>
  <c r="Z31" i="20"/>
  <c r="AH31" i="20"/>
  <c r="AB31" i="20"/>
  <c r="AN31" i="20"/>
  <c r="AE31" i="20"/>
  <c r="AL31" i="20"/>
  <c r="AI31" i="20"/>
  <c r="AD31" i="20"/>
  <c r="AI47" i="21"/>
  <c r="AK47" i="21"/>
  <c r="AB47" i="21"/>
  <c r="AA47" i="21"/>
  <c r="Z47" i="21"/>
  <c r="AH47" i="21"/>
  <c r="AJ47" i="21"/>
  <c r="AE47" i="21"/>
  <c r="AN47" i="21"/>
  <c r="AD47" i="21"/>
  <c r="AL47" i="21"/>
  <c r="AM47" i="21"/>
  <c r="AK37" i="20"/>
  <c r="AM37" i="20"/>
  <c r="AL37" i="20"/>
  <c r="AE37" i="20"/>
  <c r="AB37" i="20"/>
  <c r="AD37" i="20"/>
  <c r="AA37" i="20"/>
  <c r="AN37" i="20"/>
  <c r="AI37" i="20"/>
  <c r="Z37" i="20"/>
  <c r="AH37" i="20"/>
  <c r="AJ37" i="20"/>
  <c r="AH42" i="21"/>
  <c r="AD42" i="21"/>
  <c r="AL42" i="21"/>
  <c r="AE42" i="21"/>
  <c r="AB42" i="21"/>
  <c r="AI42" i="21"/>
  <c r="AA42" i="21"/>
  <c r="Z42" i="21"/>
  <c r="AN42" i="21"/>
  <c r="AJ42" i="21"/>
  <c r="AK42" i="21"/>
  <c r="AM42" i="21"/>
  <c r="AI46" i="21"/>
  <c r="AD46" i="21"/>
  <c r="AB46" i="21"/>
  <c r="AJ46" i="21"/>
  <c r="AA46" i="21"/>
  <c r="Z46" i="21"/>
  <c r="AH46" i="21"/>
  <c r="AK46" i="21"/>
  <c r="AE46" i="21"/>
  <c r="AL46" i="21"/>
  <c r="AN46" i="21"/>
  <c r="AM46" i="21"/>
  <c r="AM34" i="20"/>
  <c r="AJ34" i="20"/>
  <c r="AL34" i="20"/>
  <c r="AK34" i="20"/>
  <c r="AN34" i="20"/>
  <c r="AI34" i="20"/>
  <c r="Z34" i="20"/>
  <c r="AA34" i="20"/>
  <c r="AH34" i="20"/>
  <c r="AE34" i="20"/>
  <c r="AB34" i="20"/>
  <c r="AD34" i="20"/>
  <c r="AJ42" i="20"/>
  <c r="AM42" i="20"/>
  <c r="AK42" i="20"/>
  <c r="Z42" i="20"/>
  <c r="AD42" i="20"/>
  <c r="AH42" i="20"/>
  <c r="AL42" i="20"/>
  <c r="AA42" i="20"/>
  <c r="AE42" i="20"/>
  <c r="AN42" i="20"/>
  <c r="AI42" i="20"/>
  <c r="AB42" i="20"/>
  <c r="AJ87" i="20"/>
  <c r="AD87" i="20"/>
  <c r="AL87" i="20"/>
  <c r="AK87" i="20"/>
  <c r="AI87" i="20"/>
  <c r="AE87" i="20"/>
  <c r="AB87" i="20"/>
  <c r="AN87" i="20"/>
  <c r="AA87" i="20"/>
  <c r="Z87" i="20"/>
  <c r="AH87" i="20"/>
  <c r="AM87" i="20"/>
  <c r="AH55" i="21"/>
  <c r="AB55" i="21"/>
  <c r="AD55" i="21"/>
  <c r="AL55" i="21"/>
  <c r="AE55" i="21"/>
  <c r="AI55" i="21"/>
  <c r="AA55" i="21"/>
  <c r="Z55" i="21"/>
  <c r="AN55" i="21"/>
  <c r="AJ55" i="21"/>
  <c r="AK55" i="21"/>
  <c r="AM55" i="21"/>
  <c r="AD81" i="21"/>
  <c r="AK81" i="21"/>
  <c r="AL81" i="21"/>
  <c r="AN81" i="21"/>
  <c r="AE81" i="21"/>
  <c r="AB81" i="21"/>
  <c r="AA81" i="21"/>
  <c r="AI81" i="21"/>
  <c r="AJ81" i="21"/>
  <c r="Z81" i="21"/>
  <c r="AH81" i="21"/>
  <c r="AM81" i="21"/>
  <c r="AL41" i="21"/>
  <c r="AI41" i="21"/>
  <c r="AE41" i="21"/>
  <c r="AB41" i="21"/>
  <c r="AH41" i="21"/>
  <c r="AD41" i="21"/>
  <c r="AA41" i="21"/>
  <c r="Z41" i="21"/>
  <c r="AJ41" i="21"/>
  <c r="AK41" i="21"/>
  <c r="AN41" i="21"/>
  <c r="AM41" i="21"/>
  <c r="AL43" i="21"/>
  <c r="AH43" i="21"/>
  <c r="AI43" i="21"/>
  <c r="AE43" i="21"/>
  <c r="AB43" i="21"/>
  <c r="AD43" i="21"/>
  <c r="AA43" i="21"/>
  <c r="Z43" i="21"/>
  <c r="AJ43" i="21"/>
  <c r="AN43" i="21"/>
  <c r="AK43" i="21"/>
  <c r="AM43" i="21"/>
  <c r="BL15" i="1"/>
  <c r="CT23" i="1"/>
  <c r="BU15" i="1"/>
  <c r="BT15" i="1"/>
  <c r="BO61" i="1"/>
  <c r="BO15" i="1"/>
  <c r="BS15" i="1"/>
  <c r="BV15" i="1"/>
  <c r="BK15" i="1"/>
  <c r="DE23" i="1"/>
  <c r="BN15" i="1"/>
  <c r="BQ15" i="1"/>
  <c r="BM15" i="1"/>
  <c r="CR91" i="1"/>
  <c r="CZ91" i="1" s="1"/>
  <c r="BK41" i="1"/>
  <c r="BH67" i="1"/>
  <c r="BJ67" i="1" s="1"/>
  <c r="CU23" i="1"/>
  <c r="CZ23" i="1"/>
  <c r="CW23" i="1"/>
  <c r="CV23" i="1"/>
  <c r="BK114" i="1"/>
  <c r="BP114" i="1" s="1"/>
  <c r="DC23" i="1"/>
  <c r="DA23" i="1"/>
  <c r="DD23" i="1"/>
  <c r="CY23" i="1"/>
  <c r="BO56" i="1"/>
  <c r="DB23" i="1"/>
  <c r="CW73" i="1"/>
  <c r="CT73" i="1"/>
  <c r="CW69" i="1"/>
  <c r="CY69" i="1"/>
  <c r="DB69" i="1"/>
  <c r="CX69" i="1"/>
  <c r="CV69" i="1"/>
  <c r="DA69" i="1"/>
  <c r="DC69" i="1"/>
  <c r="CU69" i="1"/>
  <c r="DD69" i="1"/>
  <c r="BQ64" i="1"/>
  <c r="DA73" i="1"/>
  <c r="CU73" i="1"/>
  <c r="BO64" i="1"/>
  <c r="CV73" i="1"/>
  <c r="CZ73" i="1"/>
  <c r="BL64" i="1"/>
  <c r="CX73" i="1"/>
  <c r="DC73" i="1"/>
  <c r="BP80" i="1"/>
  <c r="BR64" i="1"/>
  <c r="DE73" i="1"/>
  <c r="DB73" i="1"/>
  <c r="DD73" i="1"/>
  <c r="AH56" i="19"/>
  <c r="AI56" i="19"/>
  <c r="Z56" i="19"/>
  <c r="AB56" i="19"/>
  <c r="AL56" i="19"/>
  <c r="AD56" i="19"/>
  <c r="AA56" i="19"/>
  <c r="AE56" i="19"/>
  <c r="AJ56" i="19"/>
  <c r="AN56" i="19"/>
  <c r="AK56" i="19"/>
  <c r="AM56" i="19"/>
  <c r="AE88" i="19"/>
  <c r="AD88" i="19"/>
  <c r="AK88" i="19"/>
  <c r="AL88" i="19"/>
  <c r="Z88" i="19"/>
  <c r="AH88" i="19"/>
  <c r="AJ88" i="19"/>
  <c r="AI88" i="19"/>
  <c r="AN88" i="19"/>
  <c r="AA88" i="19"/>
  <c r="AB88" i="19"/>
  <c r="AM88" i="19"/>
  <c r="BN87" i="1"/>
  <c r="AI82" i="18"/>
  <c r="AL82" i="18"/>
  <c r="AK82" i="18"/>
  <c r="AE82" i="18"/>
  <c r="AB82" i="18"/>
  <c r="AH82" i="18"/>
  <c r="AJ82" i="18"/>
  <c r="AD82" i="18"/>
  <c r="AN82" i="18"/>
  <c r="AA82" i="18"/>
  <c r="Z82" i="18"/>
  <c r="AM82" i="18"/>
  <c r="AD51" i="18"/>
  <c r="AI51" i="18"/>
  <c r="AN51" i="18"/>
  <c r="AL51" i="18"/>
  <c r="Z51" i="18"/>
  <c r="AB51" i="18"/>
  <c r="AJ51" i="18"/>
  <c r="AA51" i="18"/>
  <c r="AH51" i="18"/>
  <c r="AE51" i="18"/>
  <c r="AK51" i="18"/>
  <c r="AM51" i="18"/>
  <c r="V62" i="19"/>
  <c r="V62" i="18"/>
  <c r="BO60" i="1"/>
  <c r="Z15" i="19"/>
  <c r="AE15" i="19"/>
  <c r="AD15" i="19"/>
  <c r="AA15" i="19"/>
  <c r="AI15" i="19"/>
  <c r="AB15" i="19"/>
  <c r="AH15" i="19"/>
  <c r="AJ15" i="19"/>
  <c r="AL15" i="19"/>
  <c r="AK15" i="19"/>
  <c r="AN15" i="19"/>
  <c r="AM15" i="19"/>
  <c r="AH68" i="19"/>
  <c r="AI68" i="19"/>
  <c r="AD68" i="19"/>
  <c r="AB68" i="19"/>
  <c r="AA68" i="19"/>
  <c r="AE68" i="19"/>
  <c r="Z68" i="19"/>
  <c r="AL68" i="19"/>
  <c r="AJ68" i="19"/>
  <c r="AN68" i="19"/>
  <c r="AK68" i="19"/>
  <c r="AM68" i="19"/>
  <c r="AD85" i="18"/>
  <c r="AH85" i="18"/>
  <c r="AB85" i="18"/>
  <c r="AI85" i="18"/>
  <c r="AA85" i="18"/>
  <c r="AJ85" i="18"/>
  <c r="AE85" i="18"/>
  <c r="Z85" i="18"/>
  <c r="AN85" i="18"/>
  <c r="AL85" i="18"/>
  <c r="AK85" i="18"/>
  <c r="AM85" i="18"/>
  <c r="AN44" i="19"/>
  <c r="AL44" i="19"/>
  <c r="AJ44" i="19"/>
  <c r="AD44" i="19"/>
  <c r="AM44" i="19"/>
  <c r="AB44" i="19"/>
  <c r="Z44" i="19"/>
  <c r="AE44" i="19"/>
  <c r="AH44" i="19"/>
  <c r="AI44" i="19"/>
  <c r="AA44" i="19"/>
  <c r="AK44" i="19"/>
  <c r="AN83" i="19"/>
  <c r="AE83" i="19"/>
  <c r="AL83" i="19"/>
  <c r="AK83" i="19"/>
  <c r="Z83" i="19"/>
  <c r="AH83" i="19"/>
  <c r="AB83" i="19"/>
  <c r="AA83" i="19"/>
  <c r="AI83" i="19"/>
  <c r="AD83" i="19"/>
  <c r="AJ83" i="19"/>
  <c r="AM83" i="19"/>
  <c r="AI82" i="19"/>
  <c r="AE82" i="19"/>
  <c r="AL82" i="19"/>
  <c r="AJ82" i="19"/>
  <c r="AK82" i="19"/>
  <c r="AB82" i="19"/>
  <c r="AD82" i="19"/>
  <c r="AH82" i="19"/>
  <c r="AA82" i="19"/>
  <c r="Z82" i="19"/>
  <c r="AN82" i="19"/>
  <c r="AM82" i="19"/>
  <c r="AD71" i="19"/>
  <c r="AL71" i="19"/>
  <c r="AA71" i="19"/>
  <c r="AI71" i="19"/>
  <c r="AK71" i="19"/>
  <c r="AB71" i="19"/>
  <c r="Z71" i="19"/>
  <c r="AH71" i="19"/>
  <c r="AE71" i="19"/>
  <c r="AN71" i="19"/>
  <c r="AJ71" i="19"/>
  <c r="AM71" i="19"/>
  <c r="AI55" i="19"/>
  <c r="AL55" i="19"/>
  <c r="AH55" i="19"/>
  <c r="AB55" i="19"/>
  <c r="AN55" i="19"/>
  <c r="AE55" i="19"/>
  <c r="AK55" i="19"/>
  <c r="AD55" i="19"/>
  <c r="Z55" i="19"/>
  <c r="AA55" i="19"/>
  <c r="AJ55" i="19"/>
  <c r="AM55" i="19"/>
  <c r="AI90" i="18"/>
  <c r="AK90" i="18"/>
  <c r="AH90" i="18"/>
  <c r="AN90" i="18"/>
  <c r="AD90" i="18"/>
  <c r="AB90" i="18"/>
  <c r="AA90" i="18"/>
  <c r="Z90" i="18"/>
  <c r="AJ90" i="18"/>
  <c r="AL90" i="18"/>
  <c r="AE90" i="18"/>
  <c r="AM90" i="18"/>
  <c r="AI84" i="19"/>
  <c r="AE84" i="19"/>
  <c r="AD84" i="19"/>
  <c r="Z84" i="19"/>
  <c r="AH84" i="19"/>
  <c r="AN84" i="19"/>
  <c r="AA84" i="19"/>
  <c r="AK84" i="19"/>
  <c r="AL84" i="19"/>
  <c r="AJ84" i="19"/>
  <c r="AB84" i="19"/>
  <c r="AM84" i="19"/>
  <c r="AI26" i="18"/>
  <c r="Z26" i="18"/>
  <c r="AN26" i="18"/>
  <c r="AA26" i="18"/>
  <c r="AJ26" i="18"/>
  <c r="AD26" i="18"/>
  <c r="AB26" i="18"/>
  <c r="AH26" i="18"/>
  <c r="AE26" i="18"/>
  <c r="AK26" i="18"/>
  <c r="AL26" i="18"/>
  <c r="AM26" i="18"/>
  <c r="AB59" i="19"/>
  <c r="AH59" i="19"/>
  <c r="AL59" i="19"/>
  <c r="AE59" i="19"/>
  <c r="AD59" i="19"/>
  <c r="Z59" i="19"/>
  <c r="AA59" i="19"/>
  <c r="AI59" i="19"/>
  <c r="AN59" i="19"/>
  <c r="AK59" i="19"/>
  <c r="AJ59" i="19"/>
  <c r="AM59" i="19"/>
  <c r="AI66" i="19"/>
  <c r="AA66" i="19"/>
  <c r="AH66" i="19"/>
  <c r="AJ66" i="19"/>
  <c r="AK66" i="19"/>
  <c r="Z66" i="19"/>
  <c r="AL66" i="19"/>
  <c r="AD66" i="19"/>
  <c r="AB66" i="19"/>
  <c r="AN66" i="19"/>
  <c r="AE66" i="19"/>
  <c r="AM66" i="19"/>
  <c r="AD69" i="19"/>
  <c r="AB69" i="19"/>
  <c r="AA69" i="19"/>
  <c r="AH69" i="19"/>
  <c r="AE69" i="19"/>
  <c r="Z69" i="19"/>
  <c r="AL69" i="19"/>
  <c r="AI69" i="19"/>
  <c r="AN69" i="19"/>
  <c r="AJ69" i="19"/>
  <c r="AK69" i="19"/>
  <c r="AM69" i="19"/>
  <c r="AL75" i="18"/>
  <c r="AI75" i="18"/>
  <c r="AA75" i="18"/>
  <c r="Z75" i="18"/>
  <c r="AH75" i="18"/>
  <c r="AD75" i="18"/>
  <c r="AE75" i="18"/>
  <c r="AB75" i="18"/>
  <c r="AK75" i="18"/>
  <c r="AJ75" i="18"/>
  <c r="AN75" i="18"/>
  <c r="AM75" i="18"/>
  <c r="V70" i="19"/>
  <c r="V70" i="18"/>
  <c r="BL60" i="1"/>
  <c r="AE50" i="19"/>
  <c r="AB50" i="19"/>
  <c r="AL50" i="19"/>
  <c r="AA50" i="19"/>
  <c r="AD50" i="19"/>
  <c r="AH50" i="19"/>
  <c r="AI50" i="19"/>
  <c r="Z50" i="19"/>
  <c r="AK50" i="19"/>
  <c r="AJ50" i="19"/>
  <c r="AN50" i="19"/>
  <c r="AM50" i="19"/>
  <c r="AH54" i="19"/>
  <c r="AB54" i="19"/>
  <c r="AL54" i="19"/>
  <c r="AE54" i="19"/>
  <c r="AA54" i="19"/>
  <c r="Z54" i="19"/>
  <c r="AD54" i="19"/>
  <c r="AI54" i="19"/>
  <c r="AK54" i="19"/>
  <c r="AN54" i="19"/>
  <c r="AJ54" i="19"/>
  <c r="AM54" i="19"/>
  <c r="AB33" i="18"/>
  <c r="AE33" i="18"/>
  <c r="Z33" i="18"/>
  <c r="AD33" i="18"/>
  <c r="AI33" i="18"/>
  <c r="AJ33" i="18"/>
  <c r="AA33" i="18"/>
  <c r="AH33" i="18"/>
  <c r="AK33" i="18"/>
  <c r="AL33" i="18"/>
  <c r="AN33" i="18"/>
  <c r="AM33" i="18"/>
  <c r="AD26" i="19"/>
  <c r="AI26" i="19"/>
  <c r="AM26" i="19"/>
  <c r="AE26" i="19"/>
  <c r="AA26" i="19"/>
  <c r="AJ26" i="19"/>
  <c r="Z26" i="19"/>
  <c r="AN26" i="19"/>
  <c r="AH26" i="19"/>
  <c r="AK26" i="19"/>
  <c r="AL26" i="19"/>
  <c r="AB26" i="19"/>
  <c r="Z61" i="18"/>
  <c r="AE61" i="18"/>
  <c r="AH61" i="18"/>
  <c r="AB61" i="18"/>
  <c r="AI61" i="18"/>
  <c r="AA61" i="18"/>
  <c r="AD61" i="18"/>
  <c r="AN61" i="18"/>
  <c r="AK61" i="18"/>
  <c r="AJ61" i="18"/>
  <c r="AL61" i="18"/>
  <c r="AM61" i="18"/>
  <c r="AD40" i="19"/>
  <c r="AJ40" i="19"/>
  <c r="AM40" i="19"/>
  <c r="AL40" i="19"/>
  <c r="AN40" i="19"/>
  <c r="AI40" i="19"/>
  <c r="AE40" i="19"/>
  <c r="Z40" i="19"/>
  <c r="AH40" i="19"/>
  <c r="AK40" i="19"/>
  <c r="AB40" i="19"/>
  <c r="AA40" i="19"/>
  <c r="Z37" i="18"/>
  <c r="AK37" i="18"/>
  <c r="AE37" i="18"/>
  <c r="AB37" i="18"/>
  <c r="AI37" i="18"/>
  <c r="AA37" i="18"/>
  <c r="AD37" i="18"/>
  <c r="AH37" i="18"/>
  <c r="AJ37" i="18"/>
  <c r="AL37" i="18"/>
  <c r="AN37" i="18"/>
  <c r="AM37" i="18"/>
  <c r="AH71" i="18"/>
  <c r="AB71" i="18"/>
  <c r="AL71" i="18"/>
  <c r="AE71" i="18"/>
  <c r="AD71" i="18"/>
  <c r="Z71" i="18"/>
  <c r="AA71" i="18"/>
  <c r="AI71" i="18"/>
  <c r="AN71" i="18"/>
  <c r="AK71" i="18"/>
  <c r="AJ71" i="18"/>
  <c r="AM71" i="18"/>
  <c r="Z55" i="18"/>
  <c r="AD55" i="18"/>
  <c r="AA55" i="18"/>
  <c r="AE55" i="18"/>
  <c r="AI55" i="18"/>
  <c r="AB55" i="18"/>
  <c r="AH55" i="18"/>
  <c r="AK55" i="18"/>
  <c r="AL55" i="18"/>
  <c r="AN55" i="18"/>
  <c r="AJ55" i="18"/>
  <c r="AM55" i="18"/>
  <c r="AI73" i="19"/>
  <c r="AD73" i="19"/>
  <c r="AB73" i="19"/>
  <c r="Z73" i="19"/>
  <c r="AL73" i="19"/>
  <c r="AH73" i="19"/>
  <c r="AK73" i="19"/>
  <c r="AJ73" i="19"/>
  <c r="AE73" i="19"/>
  <c r="AN73" i="19"/>
  <c r="AA73" i="19"/>
  <c r="AM73" i="19"/>
  <c r="AB60" i="19"/>
  <c r="AE60" i="19"/>
  <c r="AD60" i="19"/>
  <c r="AI60" i="19"/>
  <c r="AA60" i="19"/>
  <c r="Z60" i="19"/>
  <c r="AH60" i="19"/>
  <c r="AL60" i="19"/>
  <c r="AN60" i="19"/>
  <c r="AJ60" i="19"/>
  <c r="AK60" i="19"/>
  <c r="AM60" i="19"/>
  <c r="AB73" i="18"/>
  <c r="AH73" i="18"/>
  <c r="AL73" i="18"/>
  <c r="AI73" i="18"/>
  <c r="AD73" i="18"/>
  <c r="AA73" i="18"/>
  <c r="AE73" i="18"/>
  <c r="Z73" i="18"/>
  <c r="AN73" i="18"/>
  <c r="AK73" i="18"/>
  <c r="AJ73" i="18"/>
  <c r="AM73" i="18"/>
  <c r="AD42" i="19"/>
  <c r="AL42" i="19"/>
  <c r="AN42" i="19"/>
  <c r="AA42" i="19"/>
  <c r="AM42" i="19"/>
  <c r="Z42" i="19"/>
  <c r="AE42" i="19"/>
  <c r="AH42" i="19"/>
  <c r="AK42" i="19"/>
  <c r="AJ42" i="19"/>
  <c r="AB42" i="19"/>
  <c r="AI42" i="19"/>
  <c r="Z19" i="18"/>
  <c r="AI19" i="18"/>
  <c r="AN19" i="18"/>
  <c r="AH19" i="18"/>
  <c r="AA19" i="18"/>
  <c r="AJ19" i="18"/>
  <c r="AD19" i="18"/>
  <c r="AB19" i="18"/>
  <c r="AE19" i="18"/>
  <c r="AK19" i="18"/>
  <c r="AL19" i="18"/>
  <c r="AM19" i="18"/>
  <c r="AI16" i="18"/>
  <c r="Z16" i="18"/>
  <c r="AJ16" i="18"/>
  <c r="AB16" i="18"/>
  <c r="AN16" i="18"/>
  <c r="AD16" i="18"/>
  <c r="AH16" i="18"/>
  <c r="AE16" i="18"/>
  <c r="AA16" i="18"/>
  <c r="AK16" i="18"/>
  <c r="AL16" i="18"/>
  <c r="AM16" i="18"/>
  <c r="AN41" i="19"/>
  <c r="AK41" i="19"/>
  <c r="AD41" i="19"/>
  <c r="AL41" i="19"/>
  <c r="AE41" i="19"/>
  <c r="AB41" i="19"/>
  <c r="AI41" i="19"/>
  <c r="AH41" i="19"/>
  <c r="AJ41" i="19"/>
  <c r="AA41" i="19"/>
  <c r="AM41" i="19"/>
  <c r="Z41" i="19"/>
  <c r="AH56" i="18"/>
  <c r="AE56" i="18"/>
  <c r="AA56" i="18"/>
  <c r="AI56" i="18"/>
  <c r="Z56" i="18"/>
  <c r="AD56" i="18"/>
  <c r="AB56" i="18"/>
  <c r="AN56" i="18"/>
  <c r="AK56" i="18"/>
  <c r="AL56" i="18"/>
  <c r="AJ56" i="18"/>
  <c r="AM56" i="18"/>
  <c r="AI41" i="18"/>
  <c r="Z41" i="18"/>
  <c r="AH41" i="18"/>
  <c r="AD41" i="18"/>
  <c r="AK41" i="18"/>
  <c r="AE41" i="18"/>
  <c r="AB41" i="18"/>
  <c r="AA41" i="18"/>
  <c r="AN41" i="18"/>
  <c r="AJ41" i="18"/>
  <c r="AL41" i="18"/>
  <c r="AM41" i="18"/>
  <c r="AD64" i="19"/>
  <c r="AA64" i="19"/>
  <c r="AN64" i="19"/>
  <c r="AI64" i="19"/>
  <c r="AB64" i="19"/>
  <c r="Z64" i="19"/>
  <c r="AH64" i="19"/>
  <c r="AL64" i="19"/>
  <c r="AE64" i="19"/>
  <c r="AK64" i="19"/>
  <c r="AJ64" i="19"/>
  <c r="AM64" i="19"/>
  <c r="AI86" i="18"/>
  <c r="AN86" i="18"/>
  <c r="AD86" i="18"/>
  <c r="AB86" i="18"/>
  <c r="AA86" i="18"/>
  <c r="AL86" i="18"/>
  <c r="AJ86" i="18"/>
  <c r="AK86" i="18"/>
  <c r="Z86" i="18"/>
  <c r="AE86" i="18"/>
  <c r="AH86" i="18"/>
  <c r="AM86" i="18"/>
  <c r="AK33" i="19"/>
  <c r="AD33" i="19"/>
  <c r="AL33" i="19"/>
  <c r="AJ33" i="19"/>
  <c r="AB33" i="19"/>
  <c r="Z33" i="19"/>
  <c r="AH33" i="19"/>
  <c r="AA33" i="19"/>
  <c r="AN33" i="19"/>
  <c r="AI33" i="19"/>
  <c r="AE33" i="19"/>
  <c r="AM33" i="19"/>
  <c r="AL79" i="19"/>
  <c r="AI79" i="19"/>
  <c r="AJ79" i="19"/>
  <c r="AK79" i="19"/>
  <c r="AN79" i="19"/>
  <c r="AA79" i="19"/>
  <c r="Z79" i="19"/>
  <c r="AE79" i="19"/>
  <c r="AH79" i="19"/>
  <c r="AB79" i="19"/>
  <c r="AD79" i="19"/>
  <c r="AM79" i="19"/>
  <c r="AE80" i="19"/>
  <c r="AB80" i="19"/>
  <c r="AK80" i="19"/>
  <c r="AN80" i="19"/>
  <c r="AA80" i="19"/>
  <c r="AI80" i="19"/>
  <c r="Z80" i="19"/>
  <c r="AJ80" i="19"/>
  <c r="AL80" i="19"/>
  <c r="AH80" i="19"/>
  <c r="AD80" i="19"/>
  <c r="AM80" i="19"/>
  <c r="Z43" i="18"/>
  <c r="AB43" i="18"/>
  <c r="AA43" i="18"/>
  <c r="AK43" i="18"/>
  <c r="AH43" i="18"/>
  <c r="AE43" i="18"/>
  <c r="AI43" i="18"/>
  <c r="AD43" i="18"/>
  <c r="AJ43" i="18"/>
  <c r="AN43" i="18"/>
  <c r="AL43" i="18"/>
  <c r="AM43" i="18"/>
  <c r="AK68" i="18"/>
  <c r="AL68" i="18"/>
  <c r="AN68" i="18"/>
  <c r="AD68" i="18"/>
  <c r="Z68" i="18"/>
  <c r="AA68" i="18"/>
  <c r="AH68" i="18"/>
  <c r="AJ68" i="18"/>
  <c r="AI68" i="18"/>
  <c r="AB68" i="18"/>
  <c r="AE68" i="18"/>
  <c r="AM68" i="18"/>
  <c r="AB32" i="18"/>
  <c r="AE32" i="18"/>
  <c r="AK32" i="18"/>
  <c r="AN32" i="18"/>
  <c r="AJ32" i="18"/>
  <c r="AH32" i="18"/>
  <c r="Z32" i="18"/>
  <c r="AI32" i="18"/>
  <c r="AD32" i="18"/>
  <c r="AA32" i="18"/>
  <c r="AL32" i="18"/>
  <c r="AM32" i="18"/>
  <c r="V28" i="19"/>
  <c r="V28" i="18"/>
  <c r="AL81" i="18"/>
  <c r="AJ81" i="18"/>
  <c r="AE81" i="18"/>
  <c r="AB81" i="18"/>
  <c r="AD81" i="18"/>
  <c r="AH81" i="18"/>
  <c r="AN81" i="18"/>
  <c r="AI81" i="18"/>
  <c r="AK81" i="18"/>
  <c r="AA81" i="18"/>
  <c r="Z81" i="18"/>
  <c r="AM81" i="18"/>
  <c r="AI23" i="18"/>
  <c r="Z23" i="18"/>
  <c r="AN23" i="18"/>
  <c r="AD23" i="18"/>
  <c r="AJ23" i="18"/>
  <c r="AB23" i="18"/>
  <c r="AE23" i="18"/>
  <c r="AA23" i="18"/>
  <c r="AH23" i="18"/>
  <c r="AK23" i="18"/>
  <c r="AL23" i="18"/>
  <c r="AM23" i="18"/>
  <c r="AI69" i="18"/>
  <c r="AA69" i="18"/>
  <c r="AD69" i="18"/>
  <c r="AK69" i="18"/>
  <c r="AE69" i="18"/>
  <c r="AN69" i="18"/>
  <c r="AB69" i="18"/>
  <c r="AL69" i="18"/>
  <c r="Z69" i="18"/>
  <c r="AJ69" i="18"/>
  <c r="AH69" i="18"/>
  <c r="AM69" i="18"/>
  <c r="Z17" i="18"/>
  <c r="AI17" i="18"/>
  <c r="AN17" i="18"/>
  <c r="AA17" i="18"/>
  <c r="AB17" i="18"/>
  <c r="AH17" i="18"/>
  <c r="AD17" i="18"/>
  <c r="AE17" i="18"/>
  <c r="AJ17" i="18"/>
  <c r="AL17" i="18"/>
  <c r="AK17" i="18"/>
  <c r="AM17" i="18"/>
  <c r="AI15" i="18"/>
  <c r="Z15" i="18"/>
  <c r="AN15" i="18"/>
  <c r="AD15" i="18"/>
  <c r="AJ15" i="18"/>
  <c r="AB15" i="18"/>
  <c r="AH15" i="18"/>
  <c r="AE15" i="18"/>
  <c r="AA15" i="18"/>
  <c r="AM15" i="18"/>
  <c r="AL15" i="18"/>
  <c r="AK15" i="18"/>
  <c r="AI87" i="19"/>
  <c r="AN87" i="19"/>
  <c r="AE87" i="19"/>
  <c r="AL87" i="19"/>
  <c r="AA87" i="19"/>
  <c r="Z87" i="19"/>
  <c r="AD87" i="19"/>
  <c r="AJ87" i="19"/>
  <c r="AK87" i="19"/>
  <c r="AB87" i="19"/>
  <c r="AH87" i="19"/>
  <c r="AM87" i="19"/>
  <c r="Z20" i="19"/>
  <c r="AN20" i="19"/>
  <c r="AH20" i="19"/>
  <c r="AD20" i="19"/>
  <c r="AE20" i="19"/>
  <c r="AA20" i="19"/>
  <c r="AI20" i="19"/>
  <c r="AK20" i="19"/>
  <c r="AB20" i="19"/>
  <c r="AL20" i="19"/>
  <c r="AJ20" i="19"/>
  <c r="AM20" i="19"/>
  <c r="AI44" i="18"/>
  <c r="AB44" i="18"/>
  <c r="AA44" i="18"/>
  <c r="AJ44" i="18"/>
  <c r="Z44" i="18"/>
  <c r="AE44" i="18"/>
  <c r="AD44" i="18"/>
  <c r="AH44" i="18"/>
  <c r="AN44" i="18"/>
  <c r="AL44" i="18"/>
  <c r="AM44" i="18"/>
  <c r="AK44" i="18"/>
  <c r="AI74" i="19"/>
  <c r="AE74" i="19"/>
  <c r="AB74" i="19"/>
  <c r="Z74" i="19"/>
  <c r="AA74" i="19"/>
  <c r="AK74" i="19"/>
  <c r="AH74" i="19"/>
  <c r="AD74" i="19"/>
  <c r="AJ74" i="19"/>
  <c r="AN74" i="19"/>
  <c r="AL74" i="19"/>
  <c r="AM74" i="19"/>
  <c r="AI80" i="18"/>
  <c r="Z80" i="18"/>
  <c r="AH80" i="18"/>
  <c r="AE80" i="18"/>
  <c r="AB80" i="18"/>
  <c r="AA80" i="18"/>
  <c r="AD80" i="18"/>
  <c r="AL80" i="18"/>
  <c r="AN80" i="18"/>
  <c r="AK80" i="18"/>
  <c r="AJ80" i="18"/>
  <c r="AM80" i="18"/>
  <c r="Z40" i="18"/>
  <c r="AH40" i="18"/>
  <c r="AI40" i="18"/>
  <c r="AE40" i="18"/>
  <c r="AB40" i="18"/>
  <c r="AD40" i="18"/>
  <c r="AA40" i="18"/>
  <c r="AJ40" i="18"/>
  <c r="AN40" i="18"/>
  <c r="AL40" i="18"/>
  <c r="AK40" i="18"/>
  <c r="AM40" i="18"/>
  <c r="AI74" i="18"/>
  <c r="AL74" i="18"/>
  <c r="AD74" i="18"/>
  <c r="AN74" i="18"/>
  <c r="AE74" i="18"/>
  <c r="AK74" i="18"/>
  <c r="AB74" i="18"/>
  <c r="Z74" i="18"/>
  <c r="AH74" i="18"/>
  <c r="AA74" i="18"/>
  <c r="AJ74" i="18"/>
  <c r="AM74" i="18"/>
  <c r="AI18" i="18"/>
  <c r="Z18" i="18"/>
  <c r="AA18" i="18"/>
  <c r="AJ18" i="18"/>
  <c r="AB18" i="18"/>
  <c r="AH18" i="18"/>
  <c r="AN18" i="18"/>
  <c r="AD18" i="18"/>
  <c r="AE18" i="18"/>
  <c r="AL18" i="18"/>
  <c r="AK18" i="18"/>
  <c r="AM18" i="18"/>
  <c r="AD88" i="18"/>
  <c r="AI88" i="18"/>
  <c r="AL88" i="18"/>
  <c r="AE88" i="18"/>
  <c r="AK88" i="18"/>
  <c r="AB88" i="18"/>
  <c r="AA88" i="18"/>
  <c r="AJ88" i="18"/>
  <c r="Z88" i="18"/>
  <c r="AH88" i="18"/>
  <c r="AN88" i="18"/>
  <c r="AM88" i="18"/>
  <c r="AI87" i="18"/>
  <c r="AJ87" i="18"/>
  <c r="AN87" i="18"/>
  <c r="AE87" i="18"/>
  <c r="AD87" i="18"/>
  <c r="AK87" i="18"/>
  <c r="Z87" i="18"/>
  <c r="AH87" i="18"/>
  <c r="AL87" i="18"/>
  <c r="AA87" i="18"/>
  <c r="AB87" i="18"/>
  <c r="AM87" i="18"/>
  <c r="V76" i="19"/>
  <c r="V76" i="18"/>
  <c r="Z22" i="19"/>
  <c r="AE22" i="19"/>
  <c r="AA22" i="19"/>
  <c r="AD22" i="19"/>
  <c r="AI22" i="19"/>
  <c r="AB22" i="19"/>
  <c r="AH22" i="19"/>
  <c r="AN22" i="19"/>
  <c r="AL22" i="19"/>
  <c r="AJ22" i="19"/>
  <c r="AK22" i="19"/>
  <c r="AM22" i="19"/>
  <c r="AI45" i="18"/>
  <c r="AK45" i="18"/>
  <c r="AA45" i="18"/>
  <c r="Z45" i="18"/>
  <c r="AE45" i="18"/>
  <c r="AJ45" i="18"/>
  <c r="AD45" i="18"/>
  <c r="AB45" i="18"/>
  <c r="AH45" i="18"/>
  <c r="AL45" i="18"/>
  <c r="AN45" i="18"/>
  <c r="AM45" i="18"/>
  <c r="Z21" i="18"/>
  <c r="AI21" i="18"/>
  <c r="AN21" i="18"/>
  <c r="AH21" i="18"/>
  <c r="AB21" i="18"/>
  <c r="AA21" i="18"/>
  <c r="AJ21" i="18"/>
  <c r="AE21" i="18"/>
  <c r="AD21" i="18"/>
  <c r="AM21" i="18"/>
  <c r="AK21" i="18"/>
  <c r="AL21" i="18"/>
  <c r="Z24" i="19"/>
  <c r="AI24" i="19"/>
  <c r="AL24" i="19"/>
  <c r="AN24" i="19"/>
  <c r="AD24" i="19"/>
  <c r="AB24" i="19"/>
  <c r="AA24" i="19"/>
  <c r="AK24" i="19"/>
  <c r="AH24" i="19"/>
  <c r="AE24" i="19"/>
  <c r="AJ24" i="19"/>
  <c r="AM24" i="19"/>
  <c r="AL75" i="19"/>
  <c r="AN75" i="19"/>
  <c r="AI75" i="19"/>
  <c r="Z75" i="19"/>
  <c r="AH75" i="19"/>
  <c r="AB75" i="19"/>
  <c r="AJ75" i="19"/>
  <c r="AD75" i="19"/>
  <c r="AE75" i="19"/>
  <c r="AA75" i="19"/>
  <c r="AK75" i="19"/>
  <c r="AM75" i="19"/>
  <c r="AJ45" i="19"/>
  <c r="AD45" i="19"/>
  <c r="AH45" i="19"/>
  <c r="AL45" i="19"/>
  <c r="AE45" i="19"/>
  <c r="AB45" i="19"/>
  <c r="Z45" i="19"/>
  <c r="AN45" i="19"/>
  <c r="AM45" i="19"/>
  <c r="AK45" i="19"/>
  <c r="AA45" i="19"/>
  <c r="AI45" i="19"/>
  <c r="AH32" i="19"/>
  <c r="AB32" i="19"/>
  <c r="AA32" i="19"/>
  <c r="Z32" i="19"/>
  <c r="AI32" i="19"/>
  <c r="AD32" i="19"/>
  <c r="AE32" i="19"/>
  <c r="AK32" i="19"/>
  <c r="AL32" i="19"/>
  <c r="AJ32" i="19"/>
  <c r="AN32" i="19"/>
  <c r="AM32" i="19"/>
  <c r="AL43" i="19"/>
  <c r="AD43" i="19"/>
  <c r="AB43" i="19"/>
  <c r="AM43" i="19"/>
  <c r="AN43" i="19"/>
  <c r="AI43" i="19"/>
  <c r="AE43" i="19"/>
  <c r="AJ43" i="19"/>
  <c r="AH43" i="19"/>
  <c r="AA43" i="19"/>
  <c r="AK43" i="19"/>
  <c r="Z43" i="19"/>
  <c r="AH25" i="19"/>
  <c r="AN25" i="19"/>
  <c r="AK25" i="19"/>
  <c r="AJ25" i="19"/>
  <c r="AE25" i="19"/>
  <c r="AB25" i="19"/>
  <c r="AI25" i="19"/>
  <c r="AD25" i="19"/>
  <c r="AL25" i="19"/>
  <c r="AA25" i="19"/>
  <c r="Z25" i="19"/>
  <c r="AM25" i="19"/>
  <c r="AI86" i="19"/>
  <c r="AJ86" i="19"/>
  <c r="AB86" i="19"/>
  <c r="AD86" i="19"/>
  <c r="AA86" i="19"/>
  <c r="Z86" i="19"/>
  <c r="AN86" i="19"/>
  <c r="AE86" i="19"/>
  <c r="AL86" i="19"/>
  <c r="AK86" i="19"/>
  <c r="AH86" i="19"/>
  <c r="AM86" i="19"/>
  <c r="AJ37" i="19"/>
  <c r="AD37" i="19"/>
  <c r="AB37" i="19"/>
  <c r="AL37" i="19"/>
  <c r="AA37" i="19"/>
  <c r="Z37" i="19"/>
  <c r="AM37" i="19"/>
  <c r="AN37" i="19"/>
  <c r="AH37" i="19"/>
  <c r="AK37" i="19"/>
  <c r="AE37" i="19"/>
  <c r="AI37" i="19"/>
  <c r="AD47" i="18"/>
  <c r="AL47" i="18"/>
  <c r="AI47" i="18"/>
  <c r="AB47" i="18"/>
  <c r="AK47" i="18"/>
  <c r="AA47" i="18"/>
  <c r="AJ47" i="18"/>
  <c r="Z47" i="18"/>
  <c r="AH47" i="18"/>
  <c r="AN47" i="18"/>
  <c r="AE47" i="18"/>
  <c r="AM47" i="18"/>
  <c r="AI81" i="19"/>
  <c r="AJ81" i="19"/>
  <c r="Z81" i="19"/>
  <c r="AH81" i="19"/>
  <c r="AK81" i="19"/>
  <c r="AD81" i="19"/>
  <c r="AB81" i="19"/>
  <c r="AE81" i="19"/>
  <c r="AA81" i="19"/>
  <c r="AN81" i="19"/>
  <c r="AL81" i="19"/>
  <c r="AM81" i="19"/>
  <c r="AI50" i="18"/>
  <c r="AN50" i="18"/>
  <c r="AJ50" i="18"/>
  <c r="Z50" i="18"/>
  <c r="AA50" i="18"/>
  <c r="AD50" i="18"/>
  <c r="AB50" i="18"/>
  <c r="AE50" i="18"/>
  <c r="AL50" i="18"/>
  <c r="AH50" i="18"/>
  <c r="AK50" i="18"/>
  <c r="AM50" i="18"/>
  <c r="AB31" i="18"/>
  <c r="AK31" i="18"/>
  <c r="AN31" i="18"/>
  <c r="AI31" i="18"/>
  <c r="AH31" i="18"/>
  <c r="Z31" i="18"/>
  <c r="AD31" i="18"/>
  <c r="AE31" i="18"/>
  <c r="AA31" i="18"/>
  <c r="AL31" i="18"/>
  <c r="AJ31" i="18"/>
  <c r="AM31" i="18"/>
  <c r="AI83" i="18"/>
  <c r="AD83" i="18"/>
  <c r="AN83" i="18"/>
  <c r="AL83" i="18"/>
  <c r="AK83" i="18"/>
  <c r="AJ83" i="18"/>
  <c r="AE83" i="18"/>
  <c r="AB83" i="18"/>
  <c r="AH83" i="18"/>
  <c r="Z83" i="18"/>
  <c r="AA83" i="18"/>
  <c r="AM83" i="18"/>
  <c r="AL46" i="19"/>
  <c r="AI46" i="19"/>
  <c r="AE46" i="19"/>
  <c r="AD46" i="19"/>
  <c r="AM46" i="19"/>
  <c r="AN46" i="19"/>
  <c r="AH46" i="19"/>
  <c r="AJ46" i="19"/>
  <c r="AK46" i="19"/>
  <c r="AA46" i="19"/>
  <c r="AB46" i="19"/>
  <c r="Z46" i="19"/>
  <c r="AI59" i="18"/>
  <c r="AB59" i="18"/>
  <c r="AA59" i="18"/>
  <c r="AD59" i="18"/>
  <c r="Z59" i="18"/>
  <c r="AH59" i="18"/>
  <c r="AE59" i="18"/>
  <c r="AN59" i="18"/>
  <c r="AK59" i="18"/>
  <c r="AL59" i="18"/>
  <c r="AJ59" i="18"/>
  <c r="AM59" i="18"/>
  <c r="AL47" i="19"/>
  <c r="AJ47" i="19"/>
  <c r="AK47" i="19"/>
  <c r="AB47" i="19"/>
  <c r="Z47" i="19"/>
  <c r="AI47" i="19"/>
  <c r="AN47" i="19"/>
  <c r="AM47" i="19"/>
  <c r="AA47" i="19"/>
  <c r="AH47" i="19"/>
  <c r="AE47" i="19"/>
  <c r="AD47" i="19"/>
  <c r="AB34" i="18"/>
  <c r="Z34" i="18"/>
  <c r="AK34" i="18"/>
  <c r="AA34" i="18"/>
  <c r="AI34" i="18"/>
  <c r="AD34" i="18"/>
  <c r="AE34" i="18"/>
  <c r="AH34" i="18"/>
  <c r="AN34" i="18"/>
  <c r="AJ34" i="18"/>
  <c r="AL34" i="18"/>
  <c r="AM34" i="18"/>
  <c r="V38" i="19"/>
  <c r="V38" i="18"/>
  <c r="Z23" i="19"/>
  <c r="AE23" i="19"/>
  <c r="AD23" i="19"/>
  <c r="AA23" i="19"/>
  <c r="AI23" i="19"/>
  <c r="AB23" i="19"/>
  <c r="AH23" i="19"/>
  <c r="AK23" i="19"/>
  <c r="AJ23" i="19"/>
  <c r="AN23" i="19"/>
  <c r="AL23" i="19"/>
  <c r="AM23" i="19"/>
  <c r="AA53" i="18"/>
  <c r="Z53" i="18"/>
  <c r="AI53" i="18"/>
  <c r="AE53" i="18"/>
  <c r="AB53" i="18"/>
  <c r="AK53" i="18"/>
  <c r="AH53" i="18"/>
  <c r="AD53" i="18"/>
  <c r="AN53" i="18"/>
  <c r="AJ53" i="18"/>
  <c r="AL53" i="18"/>
  <c r="AM53" i="18"/>
  <c r="Z22" i="18"/>
  <c r="AI22" i="18"/>
  <c r="AD22" i="18"/>
  <c r="AA22" i="18"/>
  <c r="AJ22" i="18"/>
  <c r="AN22" i="18"/>
  <c r="AB22" i="18"/>
  <c r="AH22" i="18"/>
  <c r="AE22" i="18"/>
  <c r="AL22" i="18"/>
  <c r="AK22" i="18"/>
  <c r="AM22" i="18"/>
  <c r="AE79" i="18"/>
  <c r="AL79" i="18"/>
  <c r="AB79" i="18"/>
  <c r="AJ79" i="18"/>
  <c r="AA79" i="18"/>
  <c r="AD79" i="18"/>
  <c r="AK79" i="18"/>
  <c r="AN79" i="18"/>
  <c r="Z79" i="18"/>
  <c r="AH79" i="18"/>
  <c r="AI79" i="18"/>
  <c r="AM79" i="18"/>
  <c r="AB63" i="19"/>
  <c r="AE63" i="19"/>
  <c r="AD63" i="19"/>
  <c r="AL63" i="19"/>
  <c r="AI63" i="19"/>
  <c r="Z63" i="19"/>
  <c r="AA63" i="19"/>
  <c r="AH63" i="19"/>
  <c r="AK63" i="19"/>
  <c r="AJ63" i="19"/>
  <c r="AN63" i="19"/>
  <c r="AM63" i="19"/>
  <c r="AB31" i="19"/>
  <c r="AA31" i="19"/>
  <c r="Z31" i="19"/>
  <c r="AE31" i="19"/>
  <c r="AK31" i="19"/>
  <c r="AD31" i="19"/>
  <c r="AI31" i="19"/>
  <c r="AL31" i="19"/>
  <c r="AH31" i="19"/>
  <c r="AJ31" i="19"/>
  <c r="AN31" i="19"/>
  <c r="AM31" i="19"/>
  <c r="AI84" i="18"/>
  <c r="AD84" i="18"/>
  <c r="AB84" i="18"/>
  <c r="AA84" i="18"/>
  <c r="AL84" i="18"/>
  <c r="Z84" i="18"/>
  <c r="AN84" i="18"/>
  <c r="AE84" i="18"/>
  <c r="AH84" i="18"/>
  <c r="AK84" i="18"/>
  <c r="AJ84" i="18"/>
  <c r="AM84" i="18"/>
  <c r="Z63" i="18"/>
  <c r="AH63" i="18"/>
  <c r="AA63" i="18"/>
  <c r="AE63" i="18"/>
  <c r="AI63" i="18"/>
  <c r="AJ63" i="18"/>
  <c r="AB63" i="18"/>
  <c r="AD63" i="18"/>
  <c r="AK63" i="18"/>
  <c r="AL63" i="18"/>
  <c r="AN63" i="18"/>
  <c r="AM63" i="18"/>
  <c r="Z18" i="19"/>
  <c r="AA18" i="19"/>
  <c r="AE18" i="19"/>
  <c r="AD18" i="19"/>
  <c r="AB18" i="19"/>
  <c r="AH18" i="19"/>
  <c r="AI18" i="19"/>
  <c r="AN18" i="19"/>
  <c r="AL18" i="19"/>
  <c r="AK18" i="19"/>
  <c r="AJ18" i="19"/>
  <c r="AM18" i="19"/>
  <c r="Z25" i="18"/>
  <c r="AI25" i="18"/>
  <c r="AN25" i="18"/>
  <c r="AA25" i="18"/>
  <c r="AB25" i="18"/>
  <c r="AH25" i="18"/>
  <c r="AD25" i="18"/>
  <c r="AE25" i="18"/>
  <c r="AJ25" i="18"/>
  <c r="AL25" i="18"/>
  <c r="AK25" i="18"/>
  <c r="AM25" i="18"/>
  <c r="AH51" i="19"/>
  <c r="AD51" i="19"/>
  <c r="AL51" i="19"/>
  <c r="AI51" i="19"/>
  <c r="AB51" i="19"/>
  <c r="AA51" i="19"/>
  <c r="Z51" i="19"/>
  <c r="AE51" i="19"/>
  <c r="AJ51" i="19"/>
  <c r="AN51" i="19"/>
  <c r="AK51" i="19"/>
  <c r="AM51" i="19"/>
  <c r="AB49" i="19"/>
  <c r="AH49" i="19"/>
  <c r="AD49" i="19"/>
  <c r="AA49" i="19"/>
  <c r="Z49" i="19"/>
  <c r="AI49" i="19"/>
  <c r="AL49" i="19"/>
  <c r="AE49" i="19"/>
  <c r="AN49" i="19"/>
  <c r="AK49" i="19"/>
  <c r="AJ49" i="19"/>
  <c r="AM49" i="19"/>
  <c r="Z60" i="18"/>
  <c r="AH60" i="18"/>
  <c r="AE60" i="18"/>
  <c r="AN60" i="18"/>
  <c r="AJ60" i="18"/>
  <c r="AB60" i="18"/>
  <c r="AA60" i="18"/>
  <c r="AI60" i="18"/>
  <c r="AD60" i="18"/>
  <c r="AK60" i="18"/>
  <c r="AL60" i="18"/>
  <c r="AM60" i="18"/>
  <c r="Z19" i="19"/>
  <c r="AE19" i="19"/>
  <c r="AI19" i="19"/>
  <c r="AB19" i="19"/>
  <c r="AH19" i="19"/>
  <c r="AD19" i="19"/>
  <c r="AA19" i="19"/>
  <c r="AL19" i="19"/>
  <c r="AN19" i="19"/>
  <c r="AJ19" i="19"/>
  <c r="AK19" i="19"/>
  <c r="AM19" i="19"/>
  <c r="AI17" i="19"/>
  <c r="AD17" i="19"/>
  <c r="AB17" i="19"/>
  <c r="AA17" i="19"/>
  <c r="AE17" i="19"/>
  <c r="AL17" i="19"/>
  <c r="AJ17" i="19"/>
  <c r="Z17" i="19"/>
  <c r="AK17" i="19"/>
  <c r="AN17" i="19"/>
  <c r="AH17" i="19"/>
  <c r="AM17" i="19"/>
  <c r="AI24" i="18"/>
  <c r="Z24" i="18"/>
  <c r="AN24" i="18"/>
  <c r="AJ24" i="18"/>
  <c r="AB24" i="18"/>
  <c r="AD24" i="18"/>
  <c r="AH24" i="18"/>
  <c r="AE24" i="18"/>
  <c r="AA24" i="18"/>
  <c r="AL24" i="18"/>
  <c r="AK24" i="18"/>
  <c r="AM24" i="18"/>
  <c r="AD53" i="19"/>
  <c r="AB53" i="19"/>
  <c r="AL53" i="19"/>
  <c r="AH53" i="19"/>
  <c r="AE53" i="19"/>
  <c r="AA53" i="19"/>
  <c r="AI53" i="19"/>
  <c r="Z53" i="19"/>
  <c r="AN53" i="19"/>
  <c r="AK53" i="19"/>
  <c r="AJ53" i="19"/>
  <c r="AM53" i="19"/>
  <c r="V35" i="19"/>
  <c r="V35" i="18"/>
  <c r="AI85" i="19"/>
  <c r="Z85" i="19"/>
  <c r="AH85" i="19"/>
  <c r="AJ85" i="19"/>
  <c r="AK85" i="19"/>
  <c r="AD85" i="19"/>
  <c r="AB85" i="19"/>
  <c r="AA85" i="19"/>
  <c r="AN85" i="19"/>
  <c r="AL85" i="19"/>
  <c r="AE85" i="19"/>
  <c r="AM85" i="19"/>
  <c r="AE49" i="18"/>
  <c r="AK49" i="18"/>
  <c r="AH49" i="18"/>
  <c r="Z49" i="18"/>
  <c r="AD49" i="18"/>
  <c r="AB49" i="18"/>
  <c r="AA49" i="18"/>
  <c r="AI49" i="18"/>
  <c r="AL49" i="18"/>
  <c r="AJ49" i="18"/>
  <c r="AN49" i="18"/>
  <c r="AM49" i="18"/>
  <c r="AE61" i="19"/>
  <c r="AL61" i="19"/>
  <c r="AD61" i="19"/>
  <c r="AA61" i="19"/>
  <c r="AH61" i="19"/>
  <c r="AI61" i="19"/>
  <c r="Z61" i="19"/>
  <c r="AB61" i="19"/>
  <c r="AK61" i="19"/>
  <c r="AJ61" i="19"/>
  <c r="AN61" i="19"/>
  <c r="AM61" i="19"/>
  <c r="Z64" i="18"/>
  <c r="AH64" i="18"/>
  <c r="AA64" i="18"/>
  <c r="AE64" i="18"/>
  <c r="AB64" i="18"/>
  <c r="AD64" i="18"/>
  <c r="AI64" i="18"/>
  <c r="AL64" i="18"/>
  <c r="AN64" i="18"/>
  <c r="AK64" i="18"/>
  <c r="AJ64" i="18"/>
  <c r="AM64" i="18"/>
  <c r="AH54" i="18"/>
  <c r="Z54" i="18"/>
  <c r="AB54" i="18"/>
  <c r="AE54" i="18"/>
  <c r="AI54" i="18"/>
  <c r="AD54" i="18"/>
  <c r="AA54" i="18"/>
  <c r="AN54" i="18"/>
  <c r="AL54" i="18"/>
  <c r="AK54" i="18"/>
  <c r="AJ54" i="18"/>
  <c r="AM54" i="18"/>
  <c r="AI90" i="19"/>
  <c r="AA90" i="19"/>
  <c r="Z90" i="19"/>
  <c r="AH90" i="19"/>
  <c r="AE90" i="19"/>
  <c r="AL90" i="19"/>
  <c r="AK90" i="19"/>
  <c r="AJ90" i="19"/>
  <c r="AB90" i="19"/>
  <c r="AD90" i="19"/>
  <c r="AN90" i="19"/>
  <c r="AM90" i="19"/>
  <c r="AL21" i="19"/>
  <c r="AD21" i="19"/>
  <c r="AI21" i="19"/>
  <c r="AH21" i="19"/>
  <c r="Z21" i="19"/>
  <c r="AN21" i="19"/>
  <c r="AB21" i="19"/>
  <c r="AK21" i="19"/>
  <c r="AE21" i="19"/>
  <c r="AA21" i="19"/>
  <c r="AJ21" i="19"/>
  <c r="AM21" i="19"/>
  <c r="AI20" i="18"/>
  <c r="Z20" i="18"/>
  <c r="AN20" i="18"/>
  <c r="AB20" i="18"/>
  <c r="AE20" i="18"/>
  <c r="AH20" i="18"/>
  <c r="AD20" i="18"/>
  <c r="AJ20" i="18"/>
  <c r="AA20" i="18"/>
  <c r="AL20" i="18"/>
  <c r="AK20" i="18"/>
  <c r="AM20" i="18"/>
  <c r="AB66" i="18"/>
  <c r="AI66" i="18"/>
  <c r="AL66" i="18"/>
  <c r="Z66" i="18"/>
  <c r="AH66" i="18"/>
  <c r="AD66" i="18"/>
  <c r="AE66" i="18"/>
  <c r="AA66" i="18"/>
  <c r="AN66" i="18"/>
  <c r="AK66" i="18"/>
  <c r="AJ66" i="18"/>
  <c r="AM66" i="18"/>
  <c r="AA42" i="18"/>
  <c r="AJ42" i="18"/>
  <c r="AH42" i="18"/>
  <c r="Z42" i="18"/>
  <c r="AE42" i="18"/>
  <c r="AI42" i="18"/>
  <c r="AB42" i="18"/>
  <c r="AD42" i="18"/>
  <c r="AK42" i="18"/>
  <c r="AN42" i="18"/>
  <c r="AL42" i="18"/>
  <c r="AM42" i="18"/>
  <c r="AH46" i="18"/>
  <c r="AA46" i="18"/>
  <c r="AD46" i="18"/>
  <c r="AE46" i="18"/>
  <c r="AI46" i="18"/>
  <c r="Z46" i="18"/>
  <c r="AB46" i="18"/>
  <c r="AK46" i="18"/>
  <c r="AJ46" i="18"/>
  <c r="AN46" i="18"/>
  <c r="AL46" i="18"/>
  <c r="AM46" i="18"/>
  <c r="AE75" i="16"/>
  <c r="AB75" i="16"/>
  <c r="AA75" i="16"/>
  <c r="AH75" i="16"/>
  <c r="Z75" i="16"/>
  <c r="AD75" i="16"/>
  <c r="AI75" i="16"/>
  <c r="AK75" i="16"/>
  <c r="AL75" i="16"/>
  <c r="AN75" i="16"/>
  <c r="AJ75" i="16"/>
  <c r="AM75" i="16"/>
  <c r="AJ25" i="16"/>
  <c r="AD25" i="16"/>
  <c r="AK25" i="16"/>
  <c r="AB25" i="16"/>
  <c r="AN25" i="16"/>
  <c r="AL25" i="16"/>
  <c r="Z25" i="16"/>
  <c r="AI25" i="16"/>
  <c r="AH25" i="16"/>
  <c r="AA25" i="16"/>
  <c r="AE25" i="16"/>
  <c r="AM25" i="16"/>
  <c r="AE88" i="16"/>
  <c r="AB88" i="16"/>
  <c r="AA88" i="16"/>
  <c r="Z88" i="16"/>
  <c r="AH88" i="16"/>
  <c r="AI88" i="16"/>
  <c r="AD88" i="16"/>
  <c r="AK88" i="16"/>
  <c r="AL88" i="16"/>
  <c r="AJ88" i="16"/>
  <c r="AN88" i="16"/>
  <c r="AM88" i="16"/>
  <c r="BQ56" i="1"/>
  <c r="BU59" i="1"/>
  <c r="AH53" i="16"/>
  <c r="AE53" i="16"/>
  <c r="AB53" i="16"/>
  <c r="AD53" i="16"/>
  <c r="AA53" i="16"/>
  <c r="Z53" i="16"/>
  <c r="AI53" i="16"/>
  <c r="AK53" i="16"/>
  <c r="AJ53" i="16"/>
  <c r="AN53" i="16"/>
  <c r="AL53" i="16"/>
  <c r="AM53" i="16"/>
  <c r="Z18" i="16"/>
  <c r="AK18" i="16"/>
  <c r="AL18" i="16"/>
  <c r="AE18" i="16"/>
  <c r="AI18" i="16"/>
  <c r="AB18" i="16"/>
  <c r="AD18" i="16"/>
  <c r="AA18" i="16"/>
  <c r="AH18" i="16"/>
  <c r="AJ18" i="16"/>
  <c r="AN18" i="16"/>
  <c r="AM18" i="16"/>
  <c r="AB42" i="16"/>
  <c r="AA42" i="16"/>
  <c r="AI42" i="16"/>
  <c r="AN42" i="16"/>
  <c r="AH42" i="16"/>
  <c r="AE42" i="16"/>
  <c r="Z42" i="16"/>
  <c r="AD42" i="16"/>
  <c r="AL42" i="16"/>
  <c r="AJ42" i="16"/>
  <c r="AK42" i="16"/>
  <c r="AM42" i="16"/>
  <c r="Z56" i="16"/>
  <c r="AH56" i="16"/>
  <c r="AI56" i="16"/>
  <c r="AE56" i="16"/>
  <c r="AA56" i="16"/>
  <c r="AD56" i="16"/>
  <c r="AB56" i="16"/>
  <c r="AJ56" i="16"/>
  <c r="AN56" i="16"/>
  <c r="AK56" i="16"/>
  <c r="AL56" i="16"/>
  <c r="AM56" i="16"/>
  <c r="AH80" i="16"/>
  <c r="AI80" i="16"/>
  <c r="AD80" i="16"/>
  <c r="AE80" i="16"/>
  <c r="AB80" i="16"/>
  <c r="AA80" i="16"/>
  <c r="Z80" i="16"/>
  <c r="AK80" i="16"/>
  <c r="AL80" i="16"/>
  <c r="AJ80" i="16"/>
  <c r="AN80" i="16"/>
  <c r="AM80" i="16"/>
  <c r="AD82" i="16"/>
  <c r="AE82" i="16"/>
  <c r="AB82" i="16"/>
  <c r="AA82" i="16"/>
  <c r="AH82" i="16"/>
  <c r="AI82" i="16"/>
  <c r="Z82" i="16"/>
  <c r="AJ82" i="16"/>
  <c r="AL82" i="16"/>
  <c r="AK82" i="16"/>
  <c r="AN82" i="16"/>
  <c r="AM82" i="16"/>
  <c r="AJ24" i="16"/>
  <c r="AH24" i="16"/>
  <c r="AN24" i="16"/>
  <c r="AE24" i="16"/>
  <c r="AD24" i="16"/>
  <c r="AK24" i="16"/>
  <c r="AB24" i="16"/>
  <c r="Z24" i="16"/>
  <c r="AA24" i="16"/>
  <c r="AL24" i="16"/>
  <c r="AI24" i="16"/>
  <c r="AM24" i="16"/>
  <c r="AK33" i="16"/>
  <c r="AH33" i="16"/>
  <c r="AL33" i="16"/>
  <c r="AA33" i="16"/>
  <c r="AD33" i="16"/>
  <c r="AE33" i="16"/>
  <c r="AB33" i="16"/>
  <c r="AN33" i="16"/>
  <c r="AI33" i="16"/>
  <c r="Z33" i="16"/>
  <c r="AJ33" i="16"/>
  <c r="AM33" i="16"/>
  <c r="AE83" i="16"/>
  <c r="AB83" i="16"/>
  <c r="Z83" i="16"/>
  <c r="AD83" i="16"/>
  <c r="AA83" i="16"/>
  <c r="AI83" i="16"/>
  <c r="AH83" i="16"/>
  <c r="AL83" i="16"/>
  <c r="AN83" i="16"/>
  <c r="AK83" i="16"/>
  <c r="AJ83" i="16"/>
  <c r="AM83" i="16"/>
  <c r="BR56" i="1"/>
  <c r="BR59" i="1"/>
  <c r="BI91" i="1"/>
  <c r="BS91" i="1" s="1"/>
  <c r="AD26" i="16"/>
  <c r="AL26" i="16"/>
  <c r="AI26" i="16"/>
  <c r="AA26" i="16"/>
  <c r="AK26" i="16"/>
  <c r="Z26" i="16"/>
  <c r="AN26" i="16"/>
  <c r="AH26" i="16"/>
  <c r="AJ26" i="16"/>
  <c r="AE26" i="16"/>
  <c r="AB26" i="16"/>
  <c r="AM26" i="16"/>
  <c r="AJ31" i="16"/>
  <c r="AH31" i="16"/>
  <c r="AI31" i="16"/>
  <c r="AK31" i="16"/>
  <c r="AE31" i="16"/>
  <c r="AB31" i="16"/>
  <c r="AN31" i="16"/>
  <c r="Z31" i="16"/>
  <c r="AL31" i="16"/>
  <c r="AM31" i="16"/>
  <c r="AA31" i="16"/>
  <c r="AD31" i="16"/>
  <c r="AA68" i="16"/>
  <c r="AE68" i="16"/>
  <c r="Z68" i="16"/>
  <c r="AK68" i="16"/>
  <c r="AH68" i="16"/>
  <c r="AB68" i="16"/>
  <c r="AI68" i="16"/>
  <c r="AD68" i="16"/>
  <c r="AJ68" i="16"/>
  <c r="AN68" i="16"/>
  <c r="AL68" i="16"/>
  <c r="AM68" i="16"/>
  <c r="AH60" i="16"/>
  <c r="AB60" i="16"/>
  <c r="AA60" i="16"/>
  <c r="Z60" i="16"/>
  <c r="AD60" i="16"/>
  <c r="AI60" i="16"/>
  <c r="AE60" i="16"/>
  <c r="AL60" i="16"/>
  <c r="AK60" i="16"/>
  <c r="AJ60" i="16"/>
  <c r="AN60" i="16"/>
  <c r="AM60" i="16"/>
  <c r="AA71" i="16"/>
  <c r="Z71" i="16"/>
  <c r="AD71" i="16"/>
  <c r="AH71" i="16"/>
  <c r="AI71" i="16"/>
  <c r="AB71" i="16"/>
  <c r="AE71" i="16"/>
  <c r="AJ71" i="16"/>
  <c r="AL71" i="16"/>
  <c r="AN71" i="16"/>
  <c r="AK71" i="16"/>
  <c r="AM71" i="16"/>
  <c r="AH51" i="16"/>
  <c r="AI51" i="16"/>
  <c r="AB51" i="16"/>
  <c r="AA51" i="16"/>
  <c r="Z51" i="16"/>
  <c r="AE51" i="16"/>
  <c r="AD51" i="16"/>
  <c r="AK51" i="16"/>
  <c r="AJ51" i="16"/>
  <c r="AL51" i="16"/>
  <c r="AN51" i="16"/>
  <c r="AM51" i="16"/>
  <c r="AH64" i="16"/>
  <c r="AD64" i="16"/>
  <c r="AE64" i="16"/>
  <c r="AB64" i="16"/>
  <c r="AA64" i="16"/>
  <c r="Z64" i="16"/>
  <c r="AI64" i="16"/>
  <c r="AK64" i="16"/>
  <c r="AN64" i="16"/>
  <c r="AJ64" i="16"/>
  <c r="AL64" i="16"/>
  <c r="AM64" i="16"/>
  <c r="Z40" i="16"/>
  <c r="AA40" i="16"/>
  <c r="AE40" i="16"/>
  <c r="AD40" i="16"/>
  <c r="AI40" i="16"/>
  <c r="AH40" i="16"/>
  <c r="AB40" i="16"/>
  <c r="AN40" i="16"/>
  <c r="AJ40" i="16"/>
  <c r="AK40" i="16"/>
  <c r="AL40" i="16"/>
  <c r="AM40" i="16"/>
  <c r="Z41" i="16"/>
  <c r="AL41" i="16"/>
  <c r="AN41" i="16"/>
  <c r="AH41" i="16"/>
  <c r="AE41" i="16"/>
  <c r="AD41" i="16"/>
  <c r="AI41" i="16"/>
  <c r="AB41" i="16"/>
  <c r="AA41" i="16"/>
  <c r="AK41" i="16"/>
  <c r="AJ41" i="16"/>
  <c r="AM41" i="16"/>
  <c r="AH44" i="16"/>
  <c r="AA44" i="16"/>
  <c r="AI44" i="16"/>
  <c r="AE44" i="16"/>
  <c r="AD44" i="16"/>
  <c r="AB44" i="16"/>
  <c r="Z44" i="16"/>
  <c r="AN44" i="16"/>
  <c r="AL44" i="16"/>
  <c r="AK44" i="16"/>
  <c r="AJ44" i="16"/>
  <c r="AM44" i="16"/>
  <c r="AI84" i="16"/>
  <c r="AD84" i="16"/>
  <c r="Z84" i="16"/>
  <c r="AL84" i="16"/>
  <c r="AK84" i="16"/>
  <c r="AH84" i="16"/>
  <c r="AJ84" i="16"/>
  <c r="AE84" i="16"/>
  <c r="AN84" i="16"/>
  <c r="AA84" i="16"/>
  <c r="AB84" i="16"/>
  <c r="AM84" i="16"/>
  <c r="AH19" i="16"/>
  <c r="AA19" i="16"/>
  <c r="Z19" i="16"/>
  <c r="AN19" i="16"/>
  <c r="AB19" i="16"/>
  <c r="AD19" i="16"/>
  <c r="AI19" i="16"/>
  <c r="AE19" i="16"/>
  <c r="AK19" i="16"/>
  <c r="AL19" i="16"/>
  <c r="AJ19" i="16"/>
  <c r="AM19" i="16"/>
  <c r="AL34" i="16"/>
  <c r="AE34" i="16"/>
  <c r="AB34" i="16"/>
  <c r="AA34" i="16"/>
  <c r="AD34" i="16"/>
  <c r="AH34" i="16"/>
  <c r="AI34" i="16"/>
  <c r="AN34" i="16"/>
  <c r="Z34" i="16"/>
  <c r="AK34" i="16"/>
  <c r="AJ34" i="16"/>
  <c r="AM34" i="16"/>
  <c r="AA46" i="16"/>
  <c r="Z46" i="16"/>
  <c r="AH46" i="16"/>
  <c r="AD46" i="16"/>
  <c r="AI46" i="16"/>
  <c r="AE46" i="16"/>
  <c r="AB46" i="16"/>
  <c r="AK46" i="16"/>
  <c r="AL46" i="16"/>
  <c r="AN46" i="16"/>
  <c r="AJ46" i="16"/>
  <c r="AM46" i="16"/>
  <c r="V38" i="15"/>
  <c r="V38" i="16"/>
  <c r="BQ88" i="1"/>
  <c r="BL59" i="1"/>
  <c r="AH17" i="16"/>
  <c r="AD17" i="16"/>
  <c r="AE17" i="16"/>
  <c r="AA17" i="16"/>
  <c r="Z17" i="16"/>
  <c r="AL17" i="16"/>
  <c r="AB17" i="16"/>
  <c r="AI17" i="16"/>
  <c r="AM17" i="16"/>
  <c r="AN17" i="16"/>
  <c r="AJ17" i="16"/>
  <c r="AK17" i="16"/>
  <c r="AH37" i="16"/>
  <c r="AA37" i="16"/>
  <c r="AI37" i="16"/>
  <c r="Z37" i="16"/>
  <c r="AL37" i="16"/>
  <c r="AB37" i="16"/>
  <c r="AD37" i="16"/>
  <c r="AN37" i="16"/>
  <c r="AE37" i="16"/>
  <c r="AK37" i="16"/>
  <c r="AJ37" i="16"/>
  <c r="AM37" i="16"/>
  <c r="AD15" i="16"/>
  <c r="AA15" i="16"/>
  <c r="AN15" i="16"/>
  <c r="AI15" i="16"/>
  <c r="AJ15" i="16"/>
  <c r="AE15" i="16"/>
  <c r="AK15" i="16"/>
  <c r="AB15" i="16"/>
  <c r="AH15" i="16"/>
  <c r="Z15" i="16"/>
  <c r="AL15" i="16"/>
  <c r="AM15" i="16"/>
  <c r="AE81" i="16"/>
  <c r="AB81" i="16"/>
  <c r="AA81" i="16"/>
  <c r="AH81" i="16"/>
  <c r="AI81" i="16"/>
  <c r="Z81" i="16"/>
  <c r="AD81" i="16"/>
  <c r="AL81" i="16"/>
  <c r="AJ81" i="16"/>
  <c r="AK81" i="16"/>
  <c r="AN81" i="16"/>
  <c r="AM81" i="16"/>
  <c r="AH59" i="16"/>
  <c r="AI59" i="16"/>
  <c r="AD59" i="16"/>
  <c r="AE59" i="16"/>
  <c r="AB59" i="16"/>
  <c r="AA59" i="16"/>
  <c r="Z59" i="16"/>
  <c r="AN59" i="16"/>
  <c r="AJ59" i="16"/>
  <c r="AL59" i="16"/>
  <c r="AK59" i="16"/>
  <c r="AM59" i="16"/>
  <c r="AD20" i="16"/>
  <c r="AH20" i="16"/>
  <c r="AA20" i="16"/>
  <c r="AI20" i="16"/>
  <c r="AE20" i="16"/>
  <c r="Z20" i="16"/>
  <c r="AB20" i="16"/>
  <c r="AN20" i="16"/>
  <c r="AL20" i="16"/>
  <c r="AK20" i="16"/>
  <c r="AJ20" i="16"/>
  <c r="AM20" i="16"/>
  <c r="AH69" i="16"/>
  <c r="AB69" i="16"/>
  <c r="AA69" i="16"/>
  <c r="AD69" i="16"/>
  <c r="Z69" i="16"/>
  <c r="AI69" i="16"/>
  <c r="AE69" i="16"/>
  <c r="AK69" i="16"/>
  <c r="AL69" i="16"/>
  <c r="AJ69" i="16"/>
  <c r="AN69" i="16"/>
  <c r="AM69" i="16"/>
  <c r="AE87" i="16"/>
  <c r="AB87" i="16"/>
  <c r="AA87" i="16"/>
  <c r="AH87" i="16"/>
  <c r="AD87" i="16"/>
  <c r="Z87" i="16"/>
  <c r="AI87" i="16"/>
  <c r="AN87" i="16"/>
  <c r="AL87" i="16"/>
  <c r="AJ87" i="16"/>
  <c r="AK87" i="16"/>
  <c r="AM87" i="16"/>
  <c r="V28" i="16"/>
  <c r="V28" i="15"/>
  <c r="AE54" i="16"/>
  <c r="AD54" i="16"/>
  <c r="AB54" i="16"/>
  <c r="AL54" i="16"/>
  <c r="AJ54" i="16"/>
  <c r="AA54" i="16"/>
  <c r="AN54" i="16"/>
  <c r="Z54" i="16"/>
  <c r="AH54" i="16"/>
  <c r="AK54" i="16"/>
  <c r="AI54" i="16"/>
  <c r="AM54" i="16"/>
  <c r="V35" i="15"/>
  <c r="V35" i="16"/>
  <c r="BM59" i="1"/>
  <c r="AH49" i="16"/>
  <c r="AI49" i="16"/>
  <c r="AE49" i="16"/>
  <c r="AB49" i="16"/>
  <c r="AA49" i="16"/>
  <c r="AD49" i="16"/>
  <c r="Z49" i="16"/>
  <c r="AL49" i="16"/>
  <c r="AN49" i="16"/>
  <c r="AJ49" i="16"/>
  <c r="AK49" i="16"/>
  <c r="AM49" i="16"/>
  <c r="AE74" i="16"/>
  <c r="AB74" i="16"/>
  <c r="AA74" i="16"/>
  <c r="AH74" i="16"/>
  <c r="AI74" i="16"/>
  <c r="Z74" i="16"/>
  <c r="AD74" i="16"/>
  <c r="AL74" i="16"/>
  <c r="AK74" i="16"/>
  <c r="AN74" i="16"/>
  <c r="AJ74" i="16"/>
  <c r="AM74" i="16"/>
  <c r="AH55" i="16"/>
  <c r="AE55" i="16"/>
  <c r="AB55" i="16"/>
  <c r="AA55" i="16"/>
  <c r="Z55" i="16"/>
  <c r="AI55" i="16"/>
  <c r="AD55" i="16"/>
  <c r="AL55" i="16"/>
  <c r="AK55" i="16"/>
  <c r="AJ55" i="16"/>
  <c r="AN55" i="16"/>
  <c r="AM55" i="16"/>
  <c r="AH47" i="16"/>
  <c r="Z47" i="16"/>
  <c r="AE47" i="16"/>
  <c r="AD47" i="16"/>
  <c r="AA47" i="16"/>
  <c r="AI47" i="16"/>
  <c r="AB47" i="16"/>
  <c r="AN47" i="16"/>
  <c r="AK47" i="16"/>
  <c r="AL47" i="16"/>
  <c r="AJ47" i="16"/>
  <c r="AM47" i="16"/>
  <c r="AH45" i="16"/>
  <c r="AB45" i="16"/>
  <c r="AD45" i="16"/>
  <c r="AA45" i="16"/>
  <c r="Z45" i="16"/>
  <c r="AI45" i="16"/>
  <c r="AE45" i="16"/>
  <c r="AK45" i="16"/>
  <c r="AL45" i="16"/>
  <c r="AN45" i="16"/>
  <c r="AJ45" i="16"/>
  <c r="AM45" i="16"/>
  <c r="Z43" i="16"/>
  <c r="AE43" i="16"/>
  <c r="AB43" i="16"/>
  <c r="AI43" i="16"/>
  <c r="AD43" i="16"/>
  <c r="AH43" i="16"/>
  <c r="AA43" i="16"/>
  <c r="AN43" i="16"/>
  <c r="AK43" i="16"/>
  <c r="AJ43" i="16"/>
  <c r="AL43" i="16"/>
  <c r="AM43" i="16"/>
  <c r="AB61" i="16"/>
  <c r="AA61" i="16"/>
  <c r="Z61" i="16"/>
  <c r="AH61" i="16"/>
  <c r="AD61" i="16"/>
  <c r="AE61" i="16"/>
  <c r="AI61" i="16"/>
  <c r="AL61" i="16"/>
  <c r="AK61" i="16"/>
  <c r="AN61" i="16"/>
  <c r="AJ61" i="16"/>
  <c r="AM61" i="16"/>
  <c r="V70" i="13"/>
  <c r="V70" i="16"/>
  <c r="V70" i="15"/>
  <c r="V76" i="15"/>
  <c r="V76" i="16"/>
  <c r="BK59" i="1"/>
  <c r="AA16" i="16"/>
  <c r="AI16" i="16"/>
  <c r="AH16" i="16"/>
  <c r="AN16" i="16"/>
  <c r="AJ16" i="16"/>
  <c r="AD16" i="16"/>
  <c r="Z16" i="16"/>
  <c r="AK16" i="16"/>
  <c r="AE16" i="16"/>
  <c r="AB16" i="16"/>
  <c r="AL16" i="16"/>
  <c r="AM16" i="16"/>
  <c r="AH79" i="16"/>
  <c r="Z79" i="16"/>
  <c r="AI79" i="16"/>
  <c r="AE79" i="16"/>
  <c r="AA79" i="16"/>
  <c r="AD79" i="16"/>
  <c r="AB79" i="16"/>
  <c r="AL79" i="16"/>
  <c r="AN79" i="16"/>
  <c r="AJ79" i="16"/>
  <c r="AK79" i="16"/>
  <c r="AM79" i="16"/>
  <c r="AE73" i="16"/>
  <c r="AB73" i="16"/>
  <c r="AA73" i="16"/>
  <c r="AI73" i="16"/>
  <c r="Z73" i="16"/>
  <c r="AH73" i="16"/>
  <c r="AD73" i="16"/>
  <c r="AN73" i="16"/>
  <c r="AJ73" i="16"/>
  <c r="AK73" i="16"/>
  <c r="AL73" i="16"/>
  <c r="AM73" i="16"/>
  <c r="AH22" i="16"/>
  <c r="AA22" i="16"/>
  <c r="Z22" i="16"/>
  <c r="AK22" i="16"/>
  <c r="AJ22" i="16"/>
  <c r="AE22" i="16"/>
  <c r="AI22" i="16"/>
  <c r="AB22" i="16"/>
  <c r="AD22" i="16"/>
  <c r="AL22" i="16"/>
  <c r="AN22" i="16"/>
  <c r="AM22" i="16"/>
  <c r="V62" i="15"/>
  <c r="V62" i="16"/>
  <c r="BV56" i="1"/>
  <c r="AJ23" i="16"/>
  <c r="AN23" i="16"/>
  <c r="AE23" i="16"/>
  <c r="AI23" i="16"/>
  <c r="AF3" i="16"/>
  <c r="AD23" i="16"/>
  <c r="AA23" i="16"/>
  <c r="AH23" i="16"/>
  <c r="Z23" i="16"/>
  <c r="AK23" i="16"/>
  <c r="AL23" i="16"/>
  <c r="AM23" i="16"/>
  <c r="AB23" i="16"/>
  <c r="BP56" i="1"/>
  <c r="AD50" i="16"/>
  <c r="AI50" i="16"/>
  <c r="AK50" i="16"/>
  <c r="AL50" i="16"/>
  <c r="Z50" i="16"/>
  <c r="AH50" i="16"/>
  <c r="AJ50" i="16"/>
  <c r="AE50" i="16"/>
  <c r="AB50" i="16"/>
  <c r="AN50" i="16"/>
  <c r="AA50" i="16"/>
  <c r="AM50" i="16"/>
  <c r="AH63" i="16"/>
  <c r="AE63" i="16"/>
  <c r="AB63" i="16"/>
  <c r="AD63" i="16"/>
  <c r="AA63" i="16"/>
  <c r="AI63" i="16"/>
  <c r="Z63" i="16"/>
  <c r="AK63" i="16"/>
  <c r="AL63" i="16"/>
  <c r="AN63" i="16"/>
  <c r="AJ63" i="16"/>
  <c r="AM63" i="16"/>
  <c r="AH90" i="16"/>
  <c r="AI90" i="16"/>
  <c r="AA90" i="16"/>
  <c r="AE90" i="16"/>
  <c r="AB90" i="16"/>
  <c r="AD90" i="16"/>
  <c r="Z90" i="16"/>
  <c r="AL90" i="16"/>
  <c r="AJ90" i="16"/>
  <c r="AK90" i="16"/>
  <c r="AN90" i="16"/>
  <c r="AM90" i="16"/>
  <c r="AJ85" i="16"/>
  <c r="Z85" i="16"/>
  <c r="AH85" i="16"/>
  <c r="AK85" i="16"/>
  <c r="AB85" i="16"/>
  <c r="AI85" i="16"/>
  <c r="AN85" i="16"/>
  <c r="AE85" i="16"/>
  <c r="AL85" i="16"/>
  <c r="AA85" i="16"/>
  <c r="AD85" i="16"/>
  <c r="AM85" i="16"/>
  <c r="AD66" i="16"/>
  <c r="AL66" i="16"/>
  <c r="AI66" i="16"/>
  <c r="AE66" i="16"/>
  <c r="AA66" i="16"/>
  <c r="Z66" i="16"/>
  <c r="AN66" i="16"/>
  <c r="AH66" i="16"/>
  <c r="AB66" i="16"/>
  <c r="AJ66" i="16"/>
  <c r="AK66" i="16"/>
  <c r="AM66" i="16"/>
  <c r="AI86" i="16"/>
  <c r="AE86" i="16"/>
  <c r="AB86" i="16"/>
  <c r="Z86" i="16"/>
  <c r="AH86" i="16"/>
  <c r="AD86" i="16"/>
  <c r="AA86" i="16"/>
  <c r="AJ86" i="16"/>
  <c r="AK86" i="16"/>
  <c r="AL86" i="16"/>
  <c r="AN86" i="16"/>
  <c r="AM86" i="16"/>
  <c r="AD32" i="16"/>
  <c r="AN32" i="16"/>
  <c r="Z32" i="16"/>
  <c r="AJ32" i="16"/>
  <c r="AE32" i="16"/>
  <c r="AB32" i="16"/>
  <c r="AI32" i="16"/>
  <c r="AK32" i="16"/>
  <c r="AL32" i="16"/>
  <c r="AA32" i="16"/>
  <c r="AM32" i="16"/>
  <c r="AH32" i="16"/>
  <c r="AN21" i="16"/>
  <c r="AE21" i="16"/>
  <c r="Z21" i="16"/>
  <c r="AB21" i="16"/>
  <c r="AH21" i="16"/>
  <c r="AA21" i="16"/>
  <c r="AI21" i="16"/>
  <c r="AK21" i="16"/>
  <c r="AJ21" i="16"/>
  <c r="AD21" i="16"/>
  <c r="AL21" i="16"/>
  <c r="AM21" i="16"/>
  <c r="AH6" i="13"/>
  <c r="AH92" i="13"/>
  <c r="AI92" i="13"/>
  <c r="AD92" i="13"/>
  <c r="AH22" i="13"/>
  <c r="AI22" i="13"/>
  <c r="AD22" i="13"/>
  <c r="AI27" i="13"/>
  <c r="AD27" i="13"/>
  <c r="AH27" i="13"/>
  <c r="AI67" i="13"/>
  <c r="AH67" i="13"/>
  <c r="AH7" i="13" s="1"/>
  <c r="AD67" i="13"/>
  <c r="AD7" i="13" s="1"/>
  <c r="AH72" i="13"/>
  <c r="AH9" i="13" s="1"/>
  <c r="AI72" i="13"/>
  <c r="AD72" i="13"/>
  <c r="AD9" i="13" s="1"/>
  <c r="AH44" i="13"/>
  <c r="AI44" i="13"/>
  <c r="AD44" i="13"/>
  <c r="AH69" i="13"/>
  <c r="AI69" i="13"/>
  <c r="AD69" i="13"/>
  <c r="AH73" i="13"/>
  <c r="AI73" i="13"/>
  <c r="AD73" i="13"/>
  <c r="AH23" i="13"/>
  <c r="AH3" i="13" s="1"/>
  <c r="AI23" i="13"/>
  <c r="AD23" i="13"/>
  <c r="AD3" i="13" s="1"/>
  <c r="AD57" i="13"/>
  <c r="AH57" i="13"/>
  <c r="AI57" i="13"/>
  <c r="AI6" i="13"/>
  <c r="BL88" i="1"/>
  <c r="BU42" i="1"/>
  <c r="BM42" i="1"/>
  <c r="BU88" i="1"/>
  <c r="BV88" i="1"/>
  <c r="BK88" i="1"/>
  <c r="BR88" i="1"/>
  <c r="BT88" i="1"/>
  <c r="BS88" i="1"/>
  <c r="BN88" i="1"/>
  <c r="BO88" i="1"/>
  <c r="BP88" i="1"/>
  <c r="BK80" i="1"/>
  <c r="BN61" i="1"/>
  <c r="BT80" i="1"/>
  <c r="BN56" i="1"/>
  <c r="BQ59" i="1"/>
  <c r="BT59" i="1"/>
  <c r="BQ61" i="1"/>
  <c r="BK17" i="1"/>
  <c r="BR61" i="1"/>
  <c r="BU80" i="1"/>
  <c r="BU56" i="1"/>
  <c r="BS56" i="1"/>
  <c r="BP59" i="1"/>
  <c r="BN59" i="1"/>
  <c r="BP61" i="1"/>
  <c r="BQ80" i="1"/>
  <c r="BS80" i="1"/>
  <c r="BL56" i="1"/>
  <c r="BT56" i="1"/>
  <c r="BS59" i="1"/>
  <c r="BU61" i="1"/>
  <c r="BT61" i="1"/>
  <c r="BN80" i="1"/>
  <c r="BK61" i="1"/>
  <c r="BV80" i="1"/>
  <c r="BM80" i="1"/>
  <c r="BM56" i="1"/>
  <c r="BO59" i="1"/>
  <c r="BS61" i="1"/>
  <c r="BV61" i="1"/>
  <c r="BV84" i="1"/>
  <c r="BL80" i="1"/>
  <c r="BR80" i="1"/>
  <c r="BL61" i="1"/>
  <c r="Z6" i="13"/>
  <c r="AG6" i="13"/>
  <c r="AE6" i="13"/>
  <c r="AF6" i="13"/>
  <c r="AJ6" i="13"/>
  <c r="AL6" i="13"/>
  <c r="AA6" i="13"/>
  <c r="AD6" i="13"/>
  <c r="AM6" i="13"/>
  <c r="AK6" i="13"/>
  <c r="BU16" i="1"/>
  <c r="BR19" i="1"/>
  <c r="BT45" i="1"/>
  <c r="BL45" i="1"/>
  <c r="BK40" i="1"/>
  <c r="BQ19" i="1"/>
  <c r="BP16" i="1"/>
  <c r="BL40" i="1"/>
  <c r="BO45" i="1"/>
  <c r="BM16" i="1"/>
  <c r="BR45" i="1"/>
  <c r="BT40" i="1"/>
  <c r="BS40" i="1"/>
  <c r="BQ16" i="1"/>
  <c r="BN45" i="1"/>
  <c r="BM40" i="1"/>
  <c r="BO40" i="1"/>
  <c r="BS16" i="1"/>
  <c r="BK16" i="1"/>
  <c r="BM45" i="1"/>
  <c r="BK45" i="1"/>
  <c r="BN40" i="1"/>
  <c r="BL16" i="1"/>
  <c r="BP45" i="1"/>
  <c r="BS45" i="1"/>
  <c r="BQ40" i="1"/>
  <c r="BV16" i="1"/>
  <c r="BV40" i="1"/>
  <c r="BM25" i="1"/>
  <c r="BU45" i="1"/>
  <c r="BV45" i="1"/>
  <c r="BU40" i="1"/>
  <c r="BR40" i="1"/>
  <c r="BV33" i="1"/>
  <c r="AX6" i="1" s="1"/>
  <c r="AY6" i="1" s="1"/>
  <c r="BR16" i="1"/>
  <c r="BO16" i="1"/>
  <c r="BT16" i="1"/>
  <c r="BQ84" i="1"/>
  <c r="BN21" i="1"/>
  <c r="BK21" i="1"/>
  <c r="BQ79" i="1"/>
  <c r="BO84" i="1"/>
  <c r="BM79" i="1"/>
  <c r="BS84" i="1"/>
  <c r="BU79" i="1"/>
  <c r="BV41" i="1"/>
  <c r="BS42" i="1"/>
  <c r="BT42" i="1"/>
  <c r="BK84" i="1"/>
  <c r="BT41" i="1"/>
  <c r="BS79" i="1"/>
  <c r="BV18" i="1"/>
  <c r="BP41" i="1"/>
  <c r="BP42" i="1"/>
  <c r="BK42" i="1"/>
  <c r="BR84" i="1"/>
  <c r="BQ18" i="1"/>
  <c r="BO41" i="1"/>
  <c r="BL41" i="1"/>
  <c r="BQ42" i="1"/>
  <c r="BM84" i="1"/>
  <c r="BL18" i="1"/>
  <c r="BS41" i="1"/>
  <c r="BM41" i="1"/>
  <c r="BL42" i="1"/>
  <c r="BN84" i="1"/>
  <c r="BO42" i="1"/>
  <c r="BU41" i="1"/>
  <c r="BR41" i="1"/>
  <c r="BO21" i="1"/>
  <c r="BV42" i="1"/>
  <c r="BP84" i="1"/>
  <c r="BL84" i="1"/>
  <c r="BR42" i="1"/>
  <c r="BQ41" i="1"/>
  <c r="BQ21" i="1"/>
  <c r="BU84" i="1"/>
  <c r="BL79" i="1"/>
  <c r="BK79" i="1"/>
  <c r="BU21" i="1"/>
  <c r="BT21" i="1"/>
  <c r="BT79" i="1"/>
  <c r="BV79" i="1"/>
  <c r="BL21" i="1"/>
  <c r="AK23" i="1"/>
  <c r="BR79" i="1"/>
  <c r="BM21" i="1"/>
  <c r="BN79" i="1"/>
  <c r="BR21" i="1"/>
  <c r="BP79" i="1"/>
  <c r="BS21" i="1"/>
  <c r="BP21" i="1"/>
  <c r="BP60" i="1"/>
  <c r="BR60" i="1"/>
  <c r="BU87" i="1"/>
  <c r="BP87" i="1"/>
  <c r="BN60" i="1"/>
  <c r="BR87" i="1"/>
  <c r="BK87" i="1"/>
  <c r="BK60" i="1"/>
  <c r="BT87" i="1"/>
  <c r="BS87" i="1"/>
  <c r="BQ60" i="1"/>
  <c r="BM87" i="1"/>
  <c r="BV87" i="1"/>
  <c r="BV60" i="1"/>
  <c r="BQ87" i="1"/>
  <c r="BU60" i="1"/>
  <c r="BM60" i="1"/>
  <c r="BO87" i="1"/>
  <c r="BS60" i="1"/>
  <c r="CQ58" i="1"/>
  <c r="CS58" i="1" s="1"/>
  <c r="AK23" i="13"/>
  <c r="AK3" i="13" s="1"/>
  <c r="Z23" i="13"/>
  <c r="AL23" i="13"/>
  <c r="AL3" i="13" s="1"/>
  <c r="AM23" i="13"/>
  <c r="AM3" i="13" s="1"/>
  <c r="AE23" i="13"/>
  <c r="AE3" i="13" s="1"/>
  <c r="AA23" i="13"/>
  <c r="AA3" i="13" s="1"/>
  <c r="AF3" i="13"/>
  <c r="AJ23" i="13"/>
  <c r="AJ3" i="13" s="1"/>
  <c r="AG3" i="13"/>
  <c r="AN58" i="13"/>
  <c r="AN2" i="13" s="1"/>
  <c r="CO35" i="1"/>
  <c r="CQ35" i="1" s="1"/>
  <c r="CS35" i="1" s="1"/>
  <c r="V35" i="13"/>
  <c r="AA69" i="13"/>
  <c r="Z69" i="13"/>
  <c r="AJ69" i="13"/>
  <c r="AL69" i="13"/>
  <c r="AE69" i="13"/>
  <c r="AK69" i="13"/>
  <c r="AM69" i="13"/>
  <c r="BR18" i="1"/>
  <c r="Z92" i="13"/>
  <c r="AJ92" i="13"/>
  <c r="AL92" i="13"/>
  <c r="AK92" i="13"/>
  <c r="AE92" i="13"/>
  <c r="AA92" i="13"/>
  <c r="AM92" i="13"/>
  <c r="Z72" i="13"/>
  <c r="AF9" i="13"/>
  <c r="AE72" i="13"/>
  <c r="AG9" i="13"/>
  <c r="AL72" i="13"/>
  <c r="AL9" i="13" s="1"/>
  <c r="AA72" i="13"/>
  <c r="AA9" i="13" s="1"/>
  <c r="AJ72" i="13"/>
  <c r="AJ9" i="13" s="1"/>
  <c r="AK72" i="13"/>
  <c r="AK9" i="13" s="1"/>
  <c r="AM72" i="13"/>
  <c r="AM9" i="13" s="1"/>
  <c r="CO62" i="1"/>
  <c r="CQ62" i="1" s="1"/>
  <c r="CS62" i="1" s="1"/>
  <c r="V62" i="13"/>
  <c r="BU18" i="1"/>
  <c r="BK18" i="1"/>
  <c r="AE73" i="13"/>
  <c r="AL73" i="13"/>
  <c r="AA73" i="13"/>
  <c r="Z73" i="13"/>
  <c r="AJ73" i="13"/>
  <c r="AK73" i="13"/>
  <c r="AM73" i="13"/>
  <c r="CO28" i="1"/>
  <c r="CR28" i="1" s="1"/>
  <c r="V28" i="13"/>
  <c r="AN70" i="13"/>
  <c r="AN4" i="13" s="1"/>
  <c r="BS18" i="1"/>
  <c r="BM18" i="1"/>
  <c r="AN91" i="13"/>
  <c r="AE22" i="13"/>
  <c r="Z22" i="13"/>
  <c r="AA22" i="13"/>
  <c r="AL22" i="13"/>
  <c r="AJ22" i="13"/>
  <c r="AK22" i="13"/>
  <c r="AM22" i="13"/>
  <c r="BO18" i="1"/>
  <c r="BP18" i="1"/>
  <c r="BN6" i="1"/>
  <c r="AL67" i="13"/>
  <c r="AL7" i="13" s="1"/>
  <c r="AK67" i="13"/>
  <c r="AK7" i="13" s="1"/>
  <c r="Z67" i="13"/>
  <c r="AJ67" i="13"/>
  <c r="AJ7" i="13" s="1"/>
  <c r="AA67" i="13"/>
  <c r="AA7" i="13" s="1"/>
  <c r="AG7" i="13"/>
  <c r="AE67" i="13"/>
  <c r="AF7" i="13"/>
  <c r="AM67" i="13"/>
  <c r="AM7" i="13" s="1"/>
  <c r="G6" i="13"/>
  <c r="H6" i="13" s="1"/>
  <c r="CO76" i="1"/>
  <c r="CQ76" i="1" s="1"/>
  <c r="CS76" i="1" s="1"/>
  <c r="V76" i="13"/>
  <c r="Z44" i="13"/>
  <c r="AA44" i="13"/>
  <c r="AJ44" i="13"/>
  <c r="AE44" i="13"/>
  <c r="AL44" i="13"/>
  <c r="AK44" i="13"/>
  <c r="AM44" i="13"/>
  <c r="CO38" i="1"/>
  <c r="CQ38" i="1" s="1"/>
  <c r="CS38" i="1" s="1"/>
  <c r="V38" i="13"/>
  <c r="BN18" i="1"/>
  <c r="AE57" i="13"/>
  <c r="AA57" i="13"/>
  <c r="Z57" i="13"/>
  <c r="AL57" i="13"/>
  <c r="AK57" i="13"/>
  <c r="AJ57" i="13"/>
  <c r="AM57" i="13"/>
  <c r="Z27" i="13"/>
  <c r="AA27" i="13"/>
  <c r="AL27" i="13"/>
  <c r="AE27" i="13"/>
  <c r="AK27" i="13"/>
  <c r="AJ27" i="13"/>
  <c r="AM27" i="13"/>
  <c r="BR17" i="1"/>
  <c r="BR25" i="1"/>
  <c r="BU71" i="1"/>
  <c r="BO71" i="1"/>
  <c r="BL33" i="1"/>
  <c r="BL6" i="1" s="1"/>
  <c r="BS25" i="1"/>
  <c r="BI92" i="1"/>
  <c r="BL92" i="1" s="1"/>
  <c r="BV71" i="1"/>
  <c r="BP71" i="1"/>
  <c r="BU33" i="1"/>
  <c r="BU6" i="1" s="1"/>
  <c r="BQ25" i="1"/>
  <c r="BN71" i="1"/>
  <c r="BS71" i="1"/>
  <c r="BO33" i="1"/>
  <c r="BO6" i="1" s="1"/>
  <c r="BS33" i="1"/>
  <c r="BS6" i="1" s="1"/>
  <c r="BU25" i="1"/>
  <c r="BN25" i="1"/>
  <c r="BQ71" i="1"/>
  <c r="BR71" i="1"/>
  <c r="BM33" i="1"/>
  <c r="BM6" i="1" s="1"/>
  <c r="BP33" i="1"/>
  <c r="BP6" i="1" s="1"/>
  <c r="BO25" i="1"/>
  <c r="BL25" i="1"/>
  <c r="BM71" i="1"/>
  <c r="BK33" i="1"/>
  <c r="BK6" i="1" s="1"/>
  <c r="BR33" i="1"/>
  <c r="BR6" i="1" s="1"/>
  <c r="BP25" i="1"/>
  <c r="BT25" i="1"/>
  <c r="BK71" i="1"/>
  <c r="BT33" i="1"/>
  <c r="BT6" i="1" s="1"/>
  <c r="BQ33" i="1"/>
  <c r="BQ6" i="1" s="1"/>
  <c r="BV25" i="1"/>
  <c r="BO17" i="1"/>
  <c r="BT17" i="1"/>
  <c r="BQ75" i="1"/>
  <c r="BQ46" i="1"/>
  <c r="BV17" i="1"/>
  <c r="BU75" i="1"/>
  <c r="BN46" i="1"/>
  <c r="BM17" i="1"/>
  <c r="BS75" i="1"/>
  <c r="BS17" i="1"/>
  <c r="BQ17" i="1"/>
  <c r="BU17" i="1"/>
  <c r="BN17" i="1"/>
  <c r="BP17" i="1"/>
  <c r="BM37" i="1"/>
  <c r="BQ37" i="1"/>
  <c r="BP64" i="1"/>
  <c r="BT64" i="1"/>
  <c r="BT37" i="1"/>
  <c r="BV64" i="1"/>
  <c r="BM64" i="1"/>
  <c r="BK64" i="1"/>
  <c r="BR37" i="1"/>
  <c r="BN64" i="1"/>
  <c r="BP37" i="1"/>
  <c r="BU64" i="1"/>
  <c r="BN37" i="1"/>
  <c r="BL37" i="1"/>
  <c r="BO37" i="1"/>
  <c r="BS37" i="1"/>
  <c r="BU37" i="1"/>
  <c r="BN83" i="1"/>
  <c r="BV37" i="1"/>
  <c r="Y58" i="1"/>
  <c r="BO83" i="1"/>
  <c r="BU83" i="1"/>
  <c r="BS83" i="1"/>
  <c r="BT83" i="1"/>
  <c r="BP83" i="1"/>
  <c r="BQ83" i="1"/>
  <c r="BK83" i="1"/>
  <c r="BR83" i="1"/>
  <c r="BV83" i="1"/>
  <c r="BK55" i="1"/>
  <c r="BM83" i="1"/>
  <c r="BO20" i="1"/>
  <c r="BN19" i="1"/>
  <c r="BT19" i="1"/>
  <c r="BL55" i="1"/>
  <c r="BL19" i="1"/>
  <c r="BM19" i="1"/>
  <c r="BP19" i="1"/>
  <c r="BV19" i="1"/>
  <c r="BR24" i="1"/>
  <c r="BU19" i="1"/>
  <c r="BK19" i="1"/>
  <c r="BO19" i="1"/>
  <c r="BS55" i="1"/>
  <c r="BN75" i="1"/>
  <c r="BV46" i="1"/>
  <c r="BL75" i="1"/>
  <c r="BL46" i="1"/>
  <c r="BO75" i="1"/>
  <c r="BK75" i="1"/>
  <c r="BU46" i="1"/>
  <c r="BM46" i="1"/>
  <c r="BT75" i="1"/>
  <c r="BR75" i="1"/>
  <c r="BS46" i="1"/>
  <c r="BR46" i="1"/>
  <c r="AK37" i="1"/>
  <c r="BM75" i="1"/>
  <c r="BV75" i="1"/>
  <c r="BO46" i="1"/>
  <c r="BT46" i="1"/>
  <c r="BP46" i="1"/>
  <c r="BN20" i="1"/>
  <c r="BQ20" i="1"/>
  <c r="BH72" i="1"/>
  <c r="BJ72" i="1" s="1"/>
  <c r="BR20" i="1"/>
  <c r="BP20" i="1"/>
  <c r="BT20" i="1"/>
  <c r="BU20" i="1"/>
  <c r="BS20" i="1"/>
  <c r="BK20" i="1"/>
  <c r="BM20" i="1"/>
  <c r="BL20" i="1"/>
  <c r="BM24" i="1"/>
  <c r="BH57" i="1"/>
  <c r="BJ57" i="1" s="1"/>
  <c r="BU24" i="1"/>
  <c r="BS24" i="1"/>
  <c r="BN55" i="1"/>
  <c r="BP24" i="1"/>
  <c r="BK24" i="1"/>
  <c r="BM55" i="1"/>
  <c r="BQ24" i="1"/>
  <c r="BL24" i="1"/>
  <c r="BN24" i="1"/>
  <c r="BQ55" i="1"/>
  <c r="BT24" i="1"/>
  <c r="BV24" i="1"/>
  <c r="BP55" i="1"/>
  <c r="BV55" i="1"/>
  <c r="BU55" i="1"/>
  <c r="BT55" i="1"/>
  <c r="AL37" i="1"/>
  <c r="AH37" i="1"/>
  <c r="AJ37" i="1"/>
  <c r="AE37" i="1"/>
  <c r="AD37" i="1"/>
  <c r="AG37" i="1"/>
  <c r="AC37" i="1"/>
  <c r="AI37" i="1"/>
  <c r="CY96" i="1"/>
  <c r="AB37" i="1"/>
  <c r="AM37" i="1"/>
  <c r="CX102" i="1"/>
  <c r="CX95" i="1" s="1"/>
  <c r="CT102" i="1"/>
  <c r="CY102" i="1" s="1"/>
  <c r="AH23" i="1"/>
  <c r="CW42" i="1"/>
  <c r="CZ42" i="1"/>
  <c r="DB42" i="1"/>
  <c r="DE42" i="1"/>
  <c r="CV42" i="1"/>
  <c r="CY42" i="1"/>
  <c r="DC42" i="1"/>
  <c r="CT42" i="1"/>
  <c r="DA42" i="1"/>
  <c r="CX42" i="1"/>
  <c r="CU42" i="1"/>
  <c r="DD42" i="1"/>
  <c r="DC21" i="1"/>
  <c r="CV21" i="1"/>
  <c r="CU21" i="1"/>
  <c r="DE21" i="1"/>
  <c r="CZ21" i="1"/>
  <c r="CY21" i="1"/>
  <c r="CT21" i="1"/>
  <c r="CW21" i="1"/>
  <c r="DA21" i="1"/>
  <c r="DB21" i="1"/>
  <c r="CX21" i="1"/>
  <c r="DD21" i="1"/>
  <c r="DE50" i="1"/>
  <c r="CW50" i="1"/>
  <c r="DC50" i="1"/>
  <c r="CT50" i="1"/>
  <c r="CV50" i="1"/>
  <c r="DA50" i="1"/>
  <c r="DB50" i="1"/>
  <c r="CZ50" i="1"/>
  <c r="CY50" i="1"/>
  <c r="CX50" i="1"/>
  <c r="CU50" i="1"/>
  <c r="DD50" i="1"/>
  <c r="DE82" i="1"/>
  <c r="DA82" i="1"/>
  <c r="CY82" i="1"/>
  <c r="CW82" i="1"/>
  <c r="CU82" i="1"/>
  <c r="CV82" i="1"/>
  <c r="CX82" i="1"/>
  <c r="CZ82" i="1"/>
  <c r="CT82" i="1"/>
  <c r="DC82" i="1"/>
  <c r="DB82" i="1"/>
  <c r="DD82" i="1"/>
  <c r="DA80" i="1"/>
  <c r="CW80" i="1"/>
  <c r="CV80" i="1"/>
  <c r="CT80" i="1"/>
  <c r="CY80" i="1"/>
  <c r="DE80" i="1"/>
  <c r="DC80" i="1"/>
  <c r="CZ80" i="1"/>
  <c r="DB80" i="1"/>
  <c r="CU80" i="1"/>
  <c r="CX80" i="1"/>
  <c r="DD80" i="1"/>
  <c r="DA47" i="1"/>
  <c r="CU47" i="1"/>
  <c r="DC47" i="1"/>
  <c r="DB47" i="1"/>
  <c r="CZ47" i="1"/>
  <c r="CV47" i="1"/>
  <c r="CT47" i="1"/>
  <c r="CW47" i="1"/>
  <c r="DE47" i="1"/>
  <c r="CX47" i="1"/>
  <c r="DD47" i="1"/>
  <c r="CY47" i="1"/>
  <c r="AC23" i="1"/>
  <c r="CY55" i="1"/>
  <c r="CT55" i="1"/>
  <c r="DE55" i="1"/>
  <c r="DA55" i="1"/>
  <c r="CZ55" i="1"/>
  <c r="CW55" i="1"/>
  <c r="DC55" i="1"/>
  <c r="CV55" i="1"/>
  <c r="CX55" i="1"/>
  <c r="CU55" i="1"/>
  <c r="DB55" i="1"/>
  <c r="DD55" i="1"/>
  <c r="CV87" i="1"/>
  <c r="CT87" i="1"/>
  <c r="DA87" i="1"/>
  <c r="CU87" i="1"/>
  <c r="CZ87" i="1"/>
  <c r="DC87" i="1"/>
  <c r="CW87" i="1"/>
  <c r="DE87" i="1"/>
  <c r="CX87" i="1"/>
  <c r="DB87" i="1"/>
  <c r="CY87" i="1"/>
  <c r="DD87" i="1"/>
  <c r="DA84" i="1"/>
  <c r="CV84" i="1"/>
  <c r="CT84" i="1"/>
  <c r="DE84" i="1"/>
  <c r="CX84" i="1"/>
  <c r="CY84" i="1"/>
  <c r="CW84" i="1"/>
  <c r="DC84" i="1"/>
  <c r="CZ84" i="1"/>
  <c r="CU84" i="1"/>
  <c r="DB84" i="1"/>
  <c r="DD84" i="1"/>
  <c r="DA53" i="1"/>
  <c r="CW53" i="1"/>
  <c r="CV53" i="1"/>
  <c r="CT53" i="1"/>
  <c r="CY53" i="1"/>
  <c r="DC53" i="1"/>
  <c r="CZ53" i="1"/>
  <c r="CX53" i="1"/>
  <c r="DE53" i="1"/>
  <c r="CU53" i="1"/>
  <c r="DB53" i="1"/>
  <c r="DD53" i="1"/>
  <c r="DC83" i="1"/>
  <c r="CU83" i="1"/>
  <c r="CW83" i="1"/>
  <c r="DA83" i="1"/>
  <c r="CZ83" i="1"/>
  <c r="DE83" i="1"/>
  <c r="CT83" i="1"/>
  <c r="CV83" i="1"/>
  <c r="CX83" i="1"/>
  <c r="DB83" i="1"/>
  <c r="CY83" i="1"/>
  <c r="DD83" i="1"/>
  <c r="DA58" i="1"/>
  <c r="CT58" i="1"/>
  <c r="DC58" i="1"/>
  <c r="CU58" i="1"/>
  <c r="CW58" i="1"/>
  <c r="DE58" i="1"/>
  <c r="CV58" i="1"/>
  <c r="CZ58" i="1"/>
  <c r="CY58" i="1"/>
  <c r="DB58" i="1"/>
  <c r="CX58" i="1"/>
  <c r="DD58" i="1"/>
  <c r="DC81" i="1"/>
  <c r="CZ81" i="1"/>
  <c r="CT81" i="1"/>
  <c r="DB81" i="1"/>
  <c r="DD81" i="1"/>
  <c r="CW81" i="1"/>
  <c r="CY81" i="1"/>
  <c r="CU81" i="1"/>
  <c r="CV81" i="1"/>
  <c r="CX81" i="1"/>
  <c r="DE81" i="1"/>
  <c r="DA81" i="1"/>
  <c r="DA22" i="1"/>
  <c r="CT22" i="1"/>
  <c r="CY22" i="1"/>
  <c r="CW22" i="1"/>
  <c r="CV22" i="1"/>
  <c r="DE22" i="1"/>
  <c r="DC22" i="1"/>
  <c r="CZ22" i="1"/>
  <c r="CU22" i="1"/>
  <c r="DB22" i="1"/>
  <c r="CX22" i="1"/>
  <c r="DD22" i="1"/>
  <c r="DA66" i="1"/>
  <c r="DC66" i="1"/>
  <c r="CY66" i="1"/>
  <c r="CU66" i="1"/>
  <c r="CT66" i="1"/>
  <c r="DB66" i="1"/>
  <c r="CX66" i="1"/>
  <c r="CV66" i="1"/>
  <c r="DE66" i="1"/>
  <c r="CW66" i="1"/>
  <c r="CZ66" i="1"/>
  <c r="DD66" i="1"/>
  <c r="DA34" i="1"/>
  <c r="CY34" i="1"/>
  <c r="CZ34" i="1"/>
  <c r="CV34" i="1"/>
  <c r="DC34" i="1"/>
  <c r="CU34" i="1"/>
  <c r="CW34" i="1"/>
  <c r="DB34" i="1"/>
  <c r="CT34" i="1"/>
  <c r="CX34" i="1"/>
  <c r="DE34" i="1"/>
  <c r="DD34" i="1"/>
  <c r="CZ19" i="1"/>
  <c r="CT19" i="1"/>
  <c r="CV19" i="1"/>
  <c r="CX19" i="1"/>
  <c r="DE19" i="1"/>
  <c r="CW19" i="1"/>
  <c r="CU19" i="1"/>
  <c r="DC19" i="1"/>
  <c r="CY19" i="1"/>
  <c r="DA19" i="1"/>
  <c r="DB19" i="1"/>
  <c r="DD19" i="1"/>
  <c r="AL23" i="1"/>
  <c r="AI23" i="1"/>
  <c r="CZ68" i="1"/>
  <c r="CW68" i="1"/>
  <c r="CU68" i="1"/>
  <c r="DE68" i="1"/>
  <c r="CV68" i="1"/>
  <c r="CT68" i="1"/>
  <c r="CY68" i="1"/>
  <c r="DA68" i="1"/>
  <c r="DC68" i="1"/>
  <c r="DB68" i="1"/>
  <c r="CX68" i="1"/>
  <c r="DD68" i="1"/>
  <c r="DA51" i="1"/>
  <c r="DC51" i="1"/>
  <c r="CU51" i="1"/>
  <c r="CT51" i="1"/>
  <c r="CW51" i="1"/>
  <c r="DB51" i="1"/>
  <c r="CZ51" i="1"/>
  <c r="CV51" i="1"/>
  <c r="DE51" i="1"/>
  <c r="CX51" i="1"/>
  <c r="CY51" i="1"/>
  <c r="DD51" i="1"/>
  <c r="CZ24" i="1"/>
  <c r="DE24" i="1"/>
  <c r="CU24" i="1"/>
  <c r="DC24" i="1"/>
  <c r="CV24" i="1"/>
  <c r="CX24" i="1"/>
  <c r="CY24" i="1"/>
  <c r="DA24" i="1"/>
  <c r="CT24" i="1"/>
  <c r="CW24" i="1"/>
  <c r="DB24" i="1"/>
  <c r="DD24" i="1"/>
  <c r="CT59" i="1"/>
  <c r="DE59" i="1"/>
  <c r="CV59" i="1"/>
  <c r="DA59" i="1"/>
  <c r="CU59" i="1"/>
  <c r="CZ59" i="1"/>
  <c r="CY59" i="1"/>
  <c r="CW59" i="1"/>
  <c r="DC59" i="1"/>
  <c r="CX59" i="1"/>
  <c r="DB59" i="1"/>
  <c r="DD59" i="1"/>
  <c r="DE74" i="1"/>
  <c r="DA74" i="1"/>
  <c r="CZ74" i="1"/>
  <c r="CX74" i="1"/>
  <c r="CU74" i="1"/>
  <c r="CW74" i="1"/>
  <c r="DC74" i="1"/>
  <c r="CV74" i="1"/>
  <c r="CT74" i="1"/>
  <c r="CY74" i="1"/>
  <c r="DB74" i="1"/>
  <c r="DD74" i="1"/>
  <c r="DE46" i="1"/>
  <c r="CW46" i="1"/>
  <c r="CV46" i="1"/>
  <c r="DC46" i="1"/>
  <c r="CT46" i="1"/>
  <c r="DB46" i="1"/>
  <c r="DA46" i="1"/>
  <c r="CX46" i="1"/>
  <c r="CZ46" i="1"/>
  <c r="CY46" i="1"/>
  <c r="DD46" i="1"/>
  <c r="CU46" i="1"/>
  <c r="CW71" i="1"/>
  <c r="DC71" i="1"/>
  <c r="CY71" i="1"/>
  <c r="CU71" i="1"/>
  <c r="DE71" i="1"/>
  <c r="CZ71" i="1"/>
  <c r="CV71" i="1"/>
  <c r="DA71" i="1"/>
  <c r="CT71" i="1"/>
  <c r="CX71" i="1"/>
  <c r="DB71" i="1"/>
  <c r="DD71" i="1"/>
  <c r="DA25" i="1"/>
  <c r="DE25" i="1"/>
  <c r="CY25" i="1"/>
  <c r="CV25" i="1"/>
  <c r="DC25" i="1"/>
  <c r="CU25" i="1"/>
  <c r="CZ25" i="1"/>
  <c r="CW25" i="1"/>
  <c r="DB25" i="1"/>
  <c r="CX25" i="1"/>
  <c r="CT25" i="1"/>
  <c r="DD25" i="1"/>
  <c r="AF23" i="1"/>
  <c r="AB23" i="1"/>
  <c r="BH27" i="1"/>
  <c r="BJ27" i="1" s="1"/>
  <c r="CZ86" i="1"/>
  <c r="CV86" i="1"/>
  <c r="DA86" i="1"/>
  <c r="CU86" i="1"/>
  <c r="DE86" i="1"/>
  <c r="DC86" i="1"/>
  <c r="CT86" i="1"/>
  <c r="CW86" i="1"/>
  <c r="DB86" i="1"/>
  <c r="CX86" i="1"/>
  <c r="CY86" i="1"/>
  <c r="DD86" i="1"/>
  <c r="CW63" i="1"/>
  <c r="DE63" i="1"/>
  <c r="CY63" i="1"/>
  <c r="DC63" i="1"/>
  <c r="CT63" i="1"/>
  <c r="CV63" i="1"/>
  <c r="CX63" i="1"/>
  <c r="CU63" i="1"/>
  <c r="DA63" i="1"/>
  <c r="CZ63" i="1"/>
  <c r="DB63" i="1"/>
  <c r="DD63" i="1"/>
  <c r="DE20" i="1"/>
  <c r="CV20" i="1"/>
  <c r="CY20" i="1"/>
  <c r="CU20" i="1"/>
  <c r="CZ20" i="1"/>
  <c r="CT20" i="1"/>
  <c r="CW20" i="1"/>
  <c r="CX20" i="1"/>
  <c r="DC20" i="1"/>
  <c r="DA20" i="1"/>
  <c r="DB20" i="1"/>
  <c r="DD20" i="1"/>
  <c r="DA40" i="1"/>
  <c r="CX40" i="1"/>
  <c r="CY40" i="1"/>
  <c r="DE40" i="1"/>
  <c r="CW40" i="1"/>
  <c r="CU40" i="1"/>
  <c r="DC40" i="1"/>
  <c r="CT40" i="1"/>
  <c r="CV40" i="1"/>
  <c r="CZ40" i="1"/>
  <c r="DB40" i="1"/>
  <c r="DD40" i="1"/>
  <c r="BF70" i="1"/>
  <c r="BI70" i="1" s="1"/>
  <c r="CO70" i="1"/>
  <c r="AJ23" i="1"/>
  <c r="AM23" i="1"/>
  <c r="DC17" i="1"/>
  <c r="CV17" i="1"/>
  <c r="CZ17" i="1"/>
  <c r="DA17" i="1"/>
  <c r="CW17" i="1"/>
  <c r="CY17" i="1"/>
  <c r="CT17" i="1"/>
  <c r="DE17" i="1"/>
  <c r="CU17" i="1"/>
  <c r="DB17" i="1"/>
  <c r="CX17" i="1"/>
  <c r="DD17" i="1"/>
  <c r="DC60" i="1"/>
  <c r="CU60" i="1"/>
  <c r="CT60" i="1"/>
  <c r="DA60" i="1"/>
  <c r="CZ60" i="1"/>
  <c r="CV60" i="1"/>
  <c r="CW60" i="1"/>
  <c r="DB60" i="1"/>
  <c r="DE60" i="1"/>
  <c r="CY60" i="1"/>
  <c r="CX60" i="1"/>
  <c r="DD60" i="1"/>
  <c r="CY45" i="1"/>
  <c r="CV45" i="1"/>
  <c r="CX45" i="1"/>
  <c r="DE45" i="1"/>
  <c r="DB45" i="1"/>
  <c r="DC45" i="1"/>
  <c r="CT45" i="1"/>
  <c r="CW45" i="1"/>
  <c r="DA45" i="1"/>
  <c r="CZ45" i="1"/>
  <c r="DD45" i="1"/>
  <c r="CU45" i="1"/>
  <c r="DE61" i="1"/>
  <c r="DA61" i="1"/>
  <c r="CW61" i="1"/>
  <c r="CY61" i="1"/>
  <c r="CV61" i="1"/>
  <c r="DC61" i="1"/>
  <c r="CT61" i="1"/>
  <c r="CZ61" i="1"/>
  <c r="CX61" i="1"/>
  <c r="CU61" i="1"/>
  <c r="DB61" i="1"/>
  <c r="DD61" i="1"/>
  <c r="DA32" i="1"/>
  <c r="DE32" i="1"/>
  <c r="CW32" i="1"/>
  <c r="CY32" i="1"/>
  <c r="DC32" i="1"/>
  <c r="CU32" i="1"/>
  <c r="CT32" i="1"/>
  <c r="CV32" i="1"/>
  <c r="CZ32" i="1"/>
  <c r="CX32" i="1"/>
  <c r="DB32" i="1"/>
  <c r="DD32" i="1"/>
  <c r="DC56" i="1"/>
  <c r="CU56" i="1"/>
  <c r="CV56" i="1"/>
  <c r="DE56" i="1"/>
  <c r="CT56" i="1"/>
  <c r="DA56" i="1"/>
  <c r="CW56" i="1"/>
  <c r="CZ56" i="1"/>
  <c r="DB56" i="1"/>
  <c r="DD56" i="1"/>
  <c r="CY56" i="1"/>
  <c r="CX56" i="1"/>
  <c r="DC49" i="1"/>
  <c r="CU49" i="1"/>
  <c r="CV49" i="1"/>
  <c r="CT49" i="1"/>
  <c r="DA49" i="1"/>
  <c r="CZ49" i="1"/>
  <c r="DB49" i="1"/>
  <c r="CW49" i="1"/>
  <c r="DE49" i="1"/>
  <c r="CY49" i="1"/>
  <c r="CX49" i="1"/>
  <c r="DD49" i="1"/>
  <c r="DA43" i="1"/>
  <c r="DC43" i="1"/>
  <c r="CU43" i="1"/>
  <c r="CW43" i="1"/>
  <c r="CZ43" i="1"/>
  <c r="DE43" i="1"/>
  <c r="DB43" i="1"/>
  <c r="CV43" i="1"/>
  <c r="CX43" i="1"/>
  <c r="CT43" i="1"/>
  <c r="DD43" i="1"/>
  <c r="CY43" i="1"/>
  <c r="DC75" i="1"/>
  <c r="DB75" i="1"/>
  <c r="DA75" i="1"/>
  <c r="CZ75" i="1"/>
  <c r="CT75" i="1"/>
  <c r="CV75" i="1"/>
  <c r="CW75" i="1"/>
  <c r="DE75" i="1"/>
  <c r="CU75" i="1"/>
  <c r="DD75" i="1"/>
  <c r="CX75" i="1"/>
  <c r="CY75" i="1"/>
  <c r="AE23" i="1"/>
  <c r="AG23" i="1"/>
  <c r="BR55" i="1"/>
  <c r="CT26" i="1"/>
  <c r="DE26" i="1"/>
  <c r="DA26" i="1"/>
  <c r="CW26" i="1"/>
  <c r="CY26" i="1"/>
  <c r="CZ26" i="1"/>
  <c r="CX26" i="1"/>
  <c r="CU26" i="1"/>
  <c r="DB26" i="1"/>
  <c r="CV26" i="1"/>
  <c r="DC26" i="1"/>
  <c r="DD26" i="1"/>
  <c r="DE54" i="1"/>
  <c r="CX54" i="1"/>
  <c r="DC54" i="1"/>
  <c r="CU54" i="1"/>
  <c r="DB54" i="1"/>
  <c r="CW54" i="1"/>
  <c r="CT54" i="1"/>
  <c r="CV54" i="1"/>
  <c r="CY54" i="1"/>
  <c r="DA54" i="1"/>
  <c r="CZ54" i="1"/>
  <c r="DD54" i="1"/>
  <c r="CT85" i="1"/>
  <c r="CZ85" i="1"/>
  <c r="DB85" i="1"/>
  <c r="DD85" i="1"/>
  <c r="CY85" i="1"/>
  <c r="CU85" i="1"/>
  <c r="CW85" i="1"/>
  <c r="DE85" i="1"/>
  <c r="DA85" i="1"/>
  <c r="CV85" i="1"/>
  <c r="CX85" i="1"/>
  <c r="DC85" i="1"/>
  <c r="DA18" i="1"/>
  <c r="CT18" i="1"/>
  <c r="CV18" i="1"/>
  <c r="CY18" i="1"/>
  <c r="CU18" i="1"/>
  <c r="CZ18" i="1"/>
  <c r="DE18" i="1"/>
  <c r="DC18" i="1"/>
  <c r="CW18" i="1"/>
  <c r="CX18" i="1"/>
  <c r="DB18" i="1"/>
  <c r="DD18" i="1"/>
  <c r="DC33" i="1"/>
  <c r="CT33" i="1"/>
  <c r="DA33" i="1"/>
  <c r="CZ33" i="1"/>
  <c r="CX33" i="1"/>
  <c r="CY33" i="1"/>
  <c r="CV33" i="1"/>
  <c r="DB33" i="1"/>
  <c r="CW33" i="1"/>
  <c r="DE33" i="1"/>
  <c r="CU33" i="1"/>
  <c r="DD33" i="1"/>
  <c r="CR72" i="1"/>
  <c r="CQ72" i="1"/>
  <c r="CS72" i="1" s="1"/>
  <c r="CZ90" i="1"/>
  <c r="DA90" i="1"/>
  <c r="CW90" i="1"/>
  <c r="DE90" i="1"/>
  <c r="DC90" i="1"/>
  <c r="CT90" i="1"/>
  <c r="CV90" i="1"/>
  <c r="CU90" i="1"/>
  <c r="DB90" i="1"/>
  <c r="CY90" i="1"/>
  <c r="CX90" i="1"/>
  <c r="DD90" i="1"/>
  <c r="CR57" i="1"/>
  <c r="CQ57" i="1"/>
  <c r="CS57" i="1" s="1"/>
  <c r="DC79" i="1"/>
  <c r="DB79" i="1"/>
  <c r="DE79" i="1"/>
  <c r="CW79" i="1"/>
  <c r="CT79" i="1"/>
  <c r="DA79" i="1"/>
  <c r="CZ79" i="1"/>
  <c r="CU79" i="1"/>
  <c r="CV79" i="1"/>
  <c r="CY79" i="1"/>
  <c r="DD79" i="1"/>
  <c r="CX79" i="1"/>
  <c r="CZ15" i="1"/>
  <c r="CT15" i="1"/>
  <c r="CW15" i="1"/>
  <c r="DA15" i="1"/>
  <c r="DC15" i="1"/>
  <c r="CU15" i="1"/>
  <c r="CX15" i="1"/>
  <c r="CY15" i="1"/>
  <c r="DE15" i="1"/>
  <c r="CV15" i="1"/>
  <c r="DB15" i="1"/>
  <c r="DD15" i="1"/>
  <c r="CZ37" i="1"/>
  <c r="CX37" i="1"/>
  <c r="DE37" i="1"/>
  <c r="CY37" i="1"/>
  <c r="DC37" i="1"/>
  <c r="DA37" i="1"/>
  <c r="CW37" i="1"/>
  <c r="DB37" i="1"/>
  <c r="CV37" i="1"/>
  <c r="CT37" i="1"/>
  <c r="DD37" i="1"/>
  <c r="CU37" i="1"/>
  <c r="CR67" i="1"/>
  <c r="CQ67" i="1"/>
  <c r="CS67" i="1" s="1"/>
  <c r="CU64" i="1"/>
  <c r="CX64" i="1"/>
  <c r="CW64" i="1"/>
  <c r="DB64" i="1"/>
  <c r="DE64" i="1"/>
  <c r="CT64" i="1"/>
  <c r="CV64" i="1"/>
  <c r="DA64" i="1"/>
  <c r="CZ64" i="1"/>
  <c r="DC64" i="1"/>
  <c r="CY64" i="1"/>
  <c r="DD64" i="1"/>
  <c r="DE16" i="1"/>
  <c r="CY16" i="1"/>
  <c r="DC16" i="1"/>
  <c r="DA16" i="1"/>
  <c r="CW16" i="1"/>
  <c r="CX16" i="1"/>
  <c r="CU16" i="1"/>
  <c r="CV16" i="1"/>
  <c r="CZ16" i="1"/>
  <c r="CT16" i="1"/>
  <c r="DB16" i="1"/>
  <c r="DD16" i="1"/>
  <c r="CY41" i="1"/>
  <c r="DA41" i="1"/>
  <c r="DB41" i="1"/>
  <c r="CZ41" i="1"/>
  <c r="CX41" i="1"/>
  <c r="CW41" i="1"/>
  <c r="CV41" i="1"/>
  <c r="DE41" i="1"/>
  <c r="DC41" i="1"/>
  <c r="CT41" i="1"/>
  <c r="CU41" i="1"/>
  <c r="DD41" i="1"/>
  <c r="CQ27" i="1"/>
  <c r="CS27" i="1" s="1"/>
  <c r="CR27" i="1"/>
  <c r="CR92" i="1"/>
  <c r="CQ92" i="1"/>
  <c r="CS92" i="1" s="1"/>
  <c r="DA31" i="1"/>
  <c r="DC31" i="1"/>
  <c r="CY31" i="1"/>
  <c r="CU31" i="1"/>
  <c r="DE31" i="1"/>
  <c r="CT31" i="1"/>
  <c r="CZ31" i="1"/>
  <c r="CX31" i="1"/>
  <c r="DB31" i="1"/>
  <c r="CW31" i="1"/>
  <c r="CV31" i="1"/>
  <c r="DD31" i="1"/>
  <c r="CY88" i="1"/>
  <c r="DE88" i="1"/>
  <c r="CW88" i="1"/>
  <c r="DC88" i="1"/>
  <c r="DA88" i="1"/>
  <c r="CV88" i="1"/>
  <c r="CT88" i="1"/>
  <c r="CZ88" i="1"/>
  <c r="CU88" i="1"/>
  <c r="CX88" i="1"/>
  <c r="DB88" i="1"/>
  <c r="DD88" i="1"/>
  <c r="BK122" i="1"/>
  <c r="BP122" i="1" s="1"/>
  <c r="BO122" i="1"/>
  <c r="AB105" i="1"/>
  <c r="AG105" i="1" s="1"/>
  <c r="AF105" i="1"/>
  <c r="AF122" i="1"/>
  <c r="AB122" i="1"/>
  <c r="AG122" i="1" s="1"/>
  <c r="BK102" i="1"/>
  <c r="BP102" i="1" s="1"/>
  <c r="BO102" i="1"/>
  <c r="BK96" i="1"/>
  <c r="BO96" i="1"/>
  <c r="BI95" i="1"/>
  <c r="AB101" i="1"/>
  <c r="AG101" i="1" s="1"/>
  <c r="AF101" i="1"/>
  <c r="AB102" i="1"/>
  <c r="AG102" i="1" s="1"/>
  <c r="AF102" i="1"/>
  <c r="BK109" i="1"/>
  <c r="BP109" i="1" s="1"/>
  <c r="BO109" i="1"/>
  <c r="BK101" i="1"/>
  <c r="BP101" i="1" s="1"/>
  <c r="BO101" i="1"/>
  <c r="AB109" i="1"/>
  <c r="AG109" i="1" s="1"/>
  <c r="AF109" i="1"/>
  <c r="BO105" i="1"/>
  <c r="BK105" i="1"/>
  <c r="BP105" i="1" s="1"/>
  <c r="AF96" i="1"/>
  <c r="AB96" i="1"/>
  <c r="BQ23" i="1"/>
  <c r="BT23" i="1"/>
  <c r="BS23" i="1"/>
  <c r="BK23" i="1"/>
  <c r="BM23" i="1"/>
  <c r="BN23" i="1"/>
  <c r="BR23" i="1"/>
  <c r="BP23" i="1"/>
  <c r="BV23" i="1"/>
  <c r="BL23" i="1"/>
  <c r="BU23" i="1"/>
  <c r="BO23" i="1"/>
  <c r="BT73" i="1"/>
  <c r="BV73" i="1"/>
  <c r="BR73" i="1"/>
  <c r="BN73" i="1"/>
  <c r="BQ73" i="1"/>
  <c r="BL73" i="1"/>
  <c r="BK73" i="1"/>
  <c r="BM73" i="1"/>
  <c r="BS73" i="1"/>
  <c r="BO73" i="1"/>
  <c r="BP73" i="1"/>
  <c r="BU73" i="1"/>
  <c r="W38" i="1"/>
  <c r="BF38" i="1"/>
  <c r="BP44" i="1"/>
  <c r="BM44" i="1"/>
  <c r="BU44" i="1"/>
  <c r="BQ44" i="1"/>
  <c r="BV44" i="1"/>
  <c r="BK44" i="1"/>
  <c r="BO44" i="1"/>
  <c r="BN44" i="1"/>
  <c r="BL44" i="1"/>
  <c r="BR44" i="1"/>
  <c r="BT44" i="1"/>
  <c r="BS44" i="1"/>
  <c r="BK72" i="1"/>
  <c r="BR72" i="1"/>
  <c r="BN72" i="1"/>
  <c r="BV72" i="1"/>
  <c r="BQ72" i="1"/>
  <c r="BL72" i="1"/>
  <c r="BS72" i="1"/>
  <c r="BO72" i="1"/>
  <c r="BM72" i="1"/>
  <c r="BT72" i="1"/>
  <c r="BU72" i="1"/>
  <c r="BP72" i="1"/>
  <c r="BB6" i="1"/>
  <c r="BC6" i="1" s="1"/>
  <c r="BY6" i="1" s="1"/>
  <c r="BM27" i="1"/>
  <c r="BK27" i="1"/>
  <c r="BN27" i="1"/>
  <c r="BQ27" i="1"/>
  <c r="BT27" i="1"/>
  <c r="BV27" i="1"/>
  <c r="BR27" i="1"/>
  <c r="BP27" i="1"/>
  <c r="BS27" i="1"/>
  <c r="BO27" i="1"/>
  <c r="BL27" i="1"/>
  <c r="BU27" i="1"/>
  <c r="BV69" i="1"/>
  <c r="BN69" i="1"/>
  <c r="BS69" i="1"/>
  <c r="BM69" i="1"/>
  <c r="BL69" i="1"/>
  <c r="BR69" i="1"/>
  <c r="BT69" i="1"/>
  <c r="BP69" i="1"/>
  <c r="BK69" i="1"/>
  <c r="BQ69" i="1"/>
  <c r="BU69" i="1"/>
  <c r="BO69" i="1"/>
  <c r="BK22" i="1"/>
  <c r="BP22" i="1"/>
  <c r="BR22" i="1"/>
  <c r="BL22" i="1"/>
  <c r="BM22" i="1"/>
  <c r="BQ22" i="1"/>
  <c r="BV22" i="1"/>
  <c r="BN22" i="1"/>
  <c r="BT22" i="1"/>
  <c r="BO22" i="1"/>
  <c r="BS22" i="1"/>
  <c r="BU22" i="1"/>
  <c r="BK67" i="1"/>
  <c r="BP67" i="1"/>
  <c r="BS67" i="1"/>
  <c r="BR67" i="1"/>
  <c r="BQ67" i="1"/>
  <c r="BV67" i="1"/>
  <c r="BM67" i="1"/>
  <c r="BN67" i="1"/>
  <c r="BB7" i="1" s="1"/>
  <c r="BC7" i="1" s="1"/>
  <c r="BY7" i="1" s="1"/>
  <c r="BO67" i="1"/>
  <c r="BL67" i="1"/>
  <c r="BT67" i="1"/>
  <c r="BU67" i="1"/>
  <c r="W76" i="1"/>
  <c r="BF76" i="1"/>
  <c r="W28" i="1"/>
  <c r="Y28" i="1" s="1"/>
  <c r="BF28" i="1"/>
  <c r="W35" i="1"/>
  <c r="BF35" i="1"/>
  <c r="BI58" i="1"/>
  <c r="BH58" i="1"/>
  <c r="BJ58" i="1" s="1"/>
  <c r="W62" i="1"/>
  <c r="BF62" i="1"/>
  <c r="BN57" i="1"/>
  <c r="BP57" i="1"/>
  <c r="BR57" i="1"/>
  <c r="BV57" i="1"/>
  <c r="BT57" i="1"/>
  <c r="BK57" i="1"/>
  <c r="BM57" i="1"/>
  <c r="BQ57" i="1"/>
  <c r="BO57" i="1"/>
  <c r="BL57" i="1"/>
  <c r="BS57" i="1"/>
  <c r="BU57" i="1"/>
  <c r="Y57" i="1"/>
  <c r="AG46" i="1"/>
  <c r="AI46" i="1"/>
  <c r="AM46" i="1"/>
  <c r="AD46" i="1"/>
  <c r="AK46" i="1"/>
  <c r="AB46" i="1"/>
  <c r="AH46" i="1"/>
  <c r="AJ46" i="1"/>
  <c r="AE46" i="1"/>
  <c r="AL46" i="1"/>
  <c r="AC46" i="1"/>
  <c r="AF46" i="1"/>
  <c r="AK79" i="1"/>
  <c r="AG79" i="1"/>
  <c r="AF79" i="1"/>
  <c r="AJ79" i="1"/>
  <c r="AE79" i="1"/>
  <c r="AB79" i="1"/>
  <c r="AI79" i="1"/>
  <c r="AH79" i="1"/>
  <c r="AC79" i="1"/>
  <c r="AD79" i="1"/>
  <c r="AM79" i="1"/>
  <c r="AL79" i="1"/>
  <c r="AE18" i="1"/>
  <c r="AM18" i="1"/>
  <c r="AB18" i="1"/>
  <c r="AH18" i="1"/>
  <c r="AI18" i="1"/>
  <c r="AC18" i="1"/>
  <c r="AG18" i="1"/>
  <c r="AD18" i="1"/>
  <c r="AK18" i="1"/>
  <c r="AJ18" i="1"/>
  <c r="AF18" i="1"/>
  <c r="AL18" i="1"/>
  <c r="Y67" i="1"/>
  <c r="AC51" i="1"/>
  <c r="AB51" i="1"/>
  <c r="AF51" i="1"/>
  <c r="AK51" i="1"/>
  <c r="AI51" i="1"/>
  <c r="AJ51" i="1"/>
  <c r="AL51" i="1"/>
  <c r="AM51" i="1"/>
  <c r="AG51" i="1"/>
  <c r="AH51" i="1"/>
  <c r="AD51" i="1"/>
  <c r="AE51" i="1"/>
  <c r="AK66" i="1"/>
  <c r="AI66" i="1"/>
  <c r="AJ66" i="1"/>
  <c r="AG66" i="1"/>
  <c r="AF66" i="1"/>
  <c r="AH66" i="1"/>
  <c r="AD66" i="1"/>
  <c r="AM66" i="1"/>
  <c r="AE66" i="1"/>
  <c r="AB66" i="1"/>
  <c r="AL66" i="1"/>
  <c r="AC66" i="1"/>
  <c r="AM25" i="1"/>
  <c r="AI25" i="1"/>
  <c r="AC25" i="1"/>
  <c r="AH25" i="1"/>
  <c r="AJ25" i="1"/>
  <c r="AE25" i="1"/>
  <c r="AD25" i="1"/>
  <c r="AB25" i="1"/>
  <c r="AK25" i="1"/>
  <c r="AL25" i="1"/>
  <c r="AF25" i="1"/>
  <c r="AG25" i="1"/>
  <c r="AH32" i="1"/>
  <c r="AM32" i="1"/>
  <c r="AK32" i="1"/>
  <c r="AG32" i="1"/>
  <c r="AL32" i="1"/>
  <c r="AC32" i="1"/>
  <c r="AE32" i="1"/>
  <c r="AB32" i="1"/>
  <c r="AJ32" i="1"/>
  <c r="AI32" i="1"/>
  <c r="AD32" i="1"/>
  <c r="AF32" i="1"/>
  <c r="AB45" i="1"/>
  <c r="AD45" i="1"/>
  <c r="AH45" i="1"/>
  <c r="AG45" i="1"/>
  <c r="AE45" i="1"/>
  <c r="AM45" i="1"/>
  <c r="AJ45" i="1"/>
  <c r="AI45" i="1"/>
  <c r="AC45" i="1"/>
  <c r="AF45" i="1"/>
  <c r="AK45" i="1"/>
  <c r="AL45" i="1"/>
  <c r="AE75" i="1"/>
  <c r="AK75" i="1"/>
  <c r="AG75" i="1"/>
  <c r="AC75" i="1"/>
  <c r="AJ75" i="1"/>
  <c r="AB75" i="1"/>
  <c r="AM75" i="1"/>
  <c r="AI75" i="1"/>
  <c r="AD75" i="1"/>
  <c r="AH75" i="1"/>
  <c r="AF75" i="1"/>
  <c r="AL75" i="1"/>
  <c r="AI63" i="1"/>
  <c r="AG63" i="1"/>
  <c r="AM63" i="1"/>
  <c r="AE63" i="1"/>
  <c r="AK63" i="1"/>
  <c r="AC63" i="1"/>
  <c r="AB63" i="1"/>
  <c r="AH63" i="1"/>
  <c r="AJ63" i="1"/>
  <c r="AD63" i="1"/>
  <c r="AF63" i="1"/>
  <c r="AL63" i="1"/>
  <c r="AH19" i="1"/>
  <c r="AC19" i="1"/>
  <c r="AM19" i="1"/>
  <c r="AK19" i="1"/>
  <c r="AE19" i="1"/>
  <c r="AD19" i="1"/>
  <c r="AI19" i="1"/>
  <c r="AB19" i="1"/>
  <c r="AF19" i="1"/>
  <c r="AJ19" i="1"/>
  <c r="AG19" i="1"/>
  <c r="AL19" i="1"/>
  <c r="AM41" i="1"/>
  <c r="AI41" i="1"/>
  <c r="AG41" i="1"/>
  <c r="AB41" i="1"/>
  <c r="AJ41" i="1"/>
  <c r="AC41" i="1"/>
  <c r="AK41" i="1"/>
  <c r="AE41" i="1"/>
  <c r="AD41" i="1"/>
  <c r="AH41" i="1"/>
  <c r="AF41" i="1"/>
  <c r="AL41" i="1"/>
  <c r="AE64" i="1"/>
  <c r="AD64" i="1"/>
  <c r="AK64" i="1"/>
  <c r="AJ64" i="1"/>
  <c r="AG64" i="1"/>
  <c r="AB64" i="1"/>
  <c r="AF64" i="1"/>
  <c r="AI64" i="1"/>
  <c r="AH64" i="1"/>
  <c r="AM64" i="1"/>
  <c r="AC64" i="1"/>
  <c r="AL64" i="1"/>
  <c r="AM33" i="1"/>
  <c r="AI33" i="1"/>
  <c r="AK33" i="1"/>
  <c r="AB33" i="1"/>
  <c r="AE33" i="1"/>
  <c r="AJ33" i="1"/>
  <c r="AD33" i="1"/>
  <c r="AC33" i="1"/>
  <c r="AH33" i="1"/>
  <c r="AG33" i="1"/>
  <c r="AF33" i="1"/>
  <c r="AL33" i="1"/>
  <c r="AK86" i="1"/>
  <c r="AC86" i="1"/>
  <c r="AL86" i="1"/>
  <c r="AB86" i="1"/>
  <c r="AI86" i="1"/>
  <c r="AE86" i="1"/>
  <c r="AD86" i="1"/>
  <c r="AF86" i="1"/>
  <c r="AG86" i="1"/>
  <c r="AJ86" i="1"/>
  <c r="AH86" i="1"/>
  <c r="AM86" i="1"/>
  <c r="Y27" i="1"/>
  <c r="AG49" i="1"/>
  <c r="AK49" i="1"/>
  <c r="AF49" i="1"/>
  <c r="AE49" i="1"/>
  <c r="AI49" i="1"/>
  <c r="AJ49" i="1"/>
  <c r="AM49" i="1"/>
  <c r="AC49" i="1"/>
  <c r="AH49" i="1"/>
  <c r="AB49" i="1"/>
  <c r="AD49" i="1"/>
  <c r="AL49" i="1"/>
  <c r="AM74" i="1"/>
  <c r="AG74" i="1"/>
  <c r="AE74" i="1"/>
  <c r="AC74" i="1"/>
  <c r="AF74" i="1"/>
  <c r="AI74" i="1"/>
  <c r="AD74" i="1"/>
  <c r="AH74" i="1"/>
  <c r="AJ74" i="1"/>
  <c r="AK74" i="1"/>
  <c r="AB74" i="1"/>
  <c r="AL74" i="1"/>
  <c r="AB17" i="1"/>
  <c r="AH17" i="1"/>
  <c r="AK17" i="1"/>
  <c r="AM17" i="1"/>
  <c r="AG17" i="1"/>
  <c r="AE17" i="1"/>
  <c r="AD17" i="1"/>
  <c r="AI17" i="1"/>
  <c r="AC17" i="1"/>
  <c r="AJ17" i="1"/>
  <c r="AL17" i="1"/>
  <c r="AF17" i="1"/>
  <c r="AE15" i="1"/>
  <c r="AD15" i="1"/>
  <c r="AG15" i="1"/>
  <c r="AK15" i="1"/>
  <c r="AC15" i="1"/>
  <c r="AB15" i="1"/>
  <c r="AI15" i="1"/>
  <c r="AH15" i="1"/>
  <c r="AM15" i="1"/>
  <c r="AJ15" i="1"/>
  <c r="AL15" i="1"/>
  <c r="AF15" i="1"/>
  <c r="AG60" i="1"/>
  <c r="AF60" i="1"/>
  <c r="AM60" i="1"/>
  <c r="AD60" i="1"/>
  <c r="AE60" i="1"/>
  <c r="AK60" i="1"/>
  <c r="AB60" i="1"/>
  <c r="AJ60" i="1"/>
  <c r="AI60" i="1"/>
  <c r="AH60" i="1"/>
  <c r="AC60" i="1"/>
  <c r="AL60" i="1"/>
  <c r="AE22" i="1"/>
  <c r="AG22" i="1"/>
  <c r="AD22" i="1"/>
  <c r="AK22" i="1"/>
  <c r="AJ22" i="1"/>
  <c r="AB22" i="1"/>
  <c r="AH22" i="1"/>
  <c r="AI22" i="1"/>
  <c r="AM22" i="1"/>
  <c r="AF22" i="1"/>
  <c r="AL22" i="1"/>
  <c r="AC22" i="1"/>
  <c r="AK21" i="1"/>
  <c r="AC21" i="1"/>
  <c r="AJ21" i="1"/>
  <c r="AH21" i="1"/>
  <c r="AD21" i="1"/>
  <c r="AE21" i="1"/>
  <c r="AI21" i="1"/>
  <c r="AM21" i="1"/>
  <c r="AB21" i="1"/>
  <c r="AG21" i="1"/>
  <c r="AF21" i="1"/>
  <c r="AL21" i="1"/>
  <c r="AM56" i="1"/>
  <c r="AE56" i="1"/>
  <c r="AI56" i="1"/>
  <c r="AK56" i="1"/>
  <c r="AB56" i="1"/>
  <c r="AG56" i="1"/>
  <c r="AH56" i="1"/>
  <c r="AJ56" i="1"/>
  <c r="AD56" i="1"/>
  <c r="AF56" i="1"/>
  <c r="AC56" i="1"/>
  <c r="AL56" i="1"/>
  <c r="AC43" i="1"/>
  <c r="AD43" i="1"/>
  <c r="AK43" i="1"/>
  <c r="AF43" i="1"/>
  <c r="AB43" i="1"/>
  <c r="AI43" i="1"/>
  <c r="AJ43" i="1"/>
  <c r="AH43" i="1"/>
  <c r="AE43" i="1"/>
  <c r="AM43" i="1"/>
  <c r="AG43" i="1"/>
  <c r="AL43" i="1"/>
  <c r="AG40" i="1"/>
  <c r="AH40" i="1"/>
  <c r="AM40" i="1"/>
  <c r="AE40" i="1"/>
  <c r="AF40" i="1"/>
  <c r="AL40" i="1"/>
  <c r="AK40" i="1"/>
  <c r="AC40" i="1"/>
  <c r="AD40" i="1"/>
  <c r="AB40" i="1"/>
  <c r="AJ40" i="1"/>
  <c r="AI40" i="1"/>
  <c r="AM26" i="1"/>
  <c r="AE26" i="1"/>
  <c r="AD26" i="1"/>
  <c r="AF26" i="1"/>
  <c r="AG26" i="1"/>
  <c r="AK26" i="1"/>
  <c r="AB26" i="1"/>
  <c r="AH26" i="1"/>
  <c r="AI26" i="1"/>
  <c r="AC26" i="1"/>
  <c r="AJ26" i="1"/>
  <c r="AL26" i="1"/>
  <c r="AK85" i="1"/>
  <c r="AG85" i="1"/>
  <c r="AC85" i="1"/>
  <c r="AE85" i="1"/>
  <c r="AB85" i="1"/>
  <c r="AI85" i="1"/>
  <c r="AF85" i="1"/>
  <c r="AM85" i="1"/>
  <c r="AD85" i="1"/>
  <c r="AH85" i="1"/>
  <c r="AJ85" i="1"/>
  <c r="AL85" i="1"/>
  <c r="AK55" i="1"/>
  <c r="AI55" i="1"/>
  <c r="AG55" i="1"/>
  <c r="AC55" i="1"/>
  <c r="AF55" i="1"/>
  <c r="AM55" i="1"/>
  <c r="AE55" i="1"/>
  <c r="AB55" i="1"/>
  <c r="AH55" i="1"/>
  <c r="AJ55" i="1"/>
  <c r="AD55" i="1"/>
  <c r="AL55" i="1"/>
  <c r="AK80" i="1"/>
  <c r="AB80" i="1"/>
  <c r="AH80" i="1"/>
  <c r="AF80" i="1"/>
  <c r="AE80" i="1"/>
  <c r="AG80" i="1"/>
  <c r="AD80" i="1"/>
  <c r="AI80" i="1"/>
  <c r="AM80" i="1"/>
  <c r="AJ80" i="1"/>
  <c r="AC80" i="1"/>
  <c r="AL80" i="1"/>
  <c r="AK58" i="1"/>
  <c r="AE58" i="1"/>
  <c r="AF58" i="1"/>
  <c r="AB58" i="1"/>
  <c r="AC58" i="1"/>
  <c r="AD58" i="1"/>
  <c r="AI58" i="1"/>
  <c r="AG58" i="1"/>
  <c r="AM58" i="1"/>
  <c r="AJ58" i="1"/>
  <c r="AH58" i="1"/>
  <c r="AL58" i="1"/>
  <c r="AK54" i="1"/>
  <c r="AE54" i="1"/>
  <c r="AM54" i="1"/>
  <c r="AI54" i="1"/>
  <c r="AG54" i="1"/>
  <c r="AC54" i="1"/>
  <c r="AJ54" i="1"/>
  <c r="AD54" i="1"/>
  <c r="AH54" i="1"/>
  <c r="AB54" i="1"/>
  <c r="AF54" i="1"/>
  <c r="AL54" i="1"/>
  <c r="AB59" i="1"/>
  <c r="AI59" i="1"/>
  <c r="AH59" i="1"/>
  <c r="AC59" i="1"/>
  <c r="AJ59" i="1"/>
  <c r="AD59" i="1"/>
  <c r="AG59" i="1"/>
  <c r="AM59" i="1"/>
  <c r="AK59" i="1"/>
  <c r="AE59" i="1"/>
  <c r="AF59" i="1"/>
  <c r="AL59" i="1"/>
  <c r="AL90" i="1"/>
  <c r="AK90" i="1"/>
  <c r="AB90" i="1"/>
  <c r="AH90" i="1"/>
  <c r="AM90" i="1"/>
  <c r="AD90" i="1"/>
  <c r="AE90" i="1"/>
  <c r="AC90" i="1"/>
  <c r="AG90" i="1"/>
  <c r="AI90" i="1"/>
  <c r="AF90" i="1"/>
  <c r="AJ90" i="1"/>
  <c r="AM34" i="1"/>
  <c r="AE34" i="1"/>
  <c r="AK34" i="1"/>
  <c r="AB34" i="1"/>
  <c r="AD34" i="1"/>
  <c r="AI34" i="1"/>
  <c r="AH34" i="1"/>
  <c r="AG34" i="1"/>
  <c r="AJ34" i="1"/>
  <c r="AF34" i="1"/>
  <c r="AC34" i="1"/>
  <c r="AL34" i="1"/>
  <c r="AI68" i="1"/>
  <c r="AG68" i="1"/>
  <c r="AE68" i="1"/>
  <c r="AK68" i="1"/>
  <c r="AD68" i="1"/>
  <c r="AJ68" i="1"/>
  <c r="AH68" i="1"/>
  <c r="AM68" i="1"/>
  <c r="AF68" i="1"/>
  <c r="AB68" i="1"/>
  <c r="AC68" i="1"/>
  <c r="AL68" i="1"/>
  <c r="Y38" i="1"/>
  <c r="AB31" i="1"/>
  <c r="AF31" i="1"/>
  <c r="AC31" i="1"/>
  <c r="AJ31" i="1"/>
  <c r="AK31" i="1"/>
  <c r="AD31" i="1"/>
  <c r="AI31" i="1"/>
  <c r="AH31" i="1"/>
  <c r="AE31" i="1"/>
  <c r="AM31" i="1"/>
  <c r="AG31" i="1"/>
  <c r="AL31" i="1"/>
  <c r="AM88" i="1"/>
  <c r="AE88" i="1"/>
  <c r="AD88" i="1"/>
  <c r="AK88" i="1"/>
  <c r="AB88" i="1"/>
  <c r="AI88" i="1"/>
  <c r="AH88" i="1"/>
  <c r="AG88" i="1"/>
  <c r="AF88" i="1"/>
  <c r="AJ88" i="1"/>
  <c r="AL88" i="1"/>
  <c r="AC88" i="1"/>
  <c r="AE50" i="1"/>
  <c r="AC50" i="1"/>
  <c r="AM50" i="1"/>
  <c r="AI50" i="1"/>
  <c r="AD50" i="1"/>
  <c r="AH50" i="1"/>
  <c r="AG50" i="1"/>
  <c r="AB50" i="1"/>
  <c r="AK50" i="1"/>
  <c r="AJ50" i="1"/>
  <c r="AF50" i="1"/>
  <c r="AL50" i="1"/>
  <c r="AK81" i="1"/>
  <c r="AG81" i="1"/>
  <c r="AC81" i="1"/>
  <c r="AF81" i="1"/>
  <c r="AH81" i="1"/>
  <c r="AI81" i="1"/>
  <c r="AM81" i="1"/>
  <c r="AE81" i="1"/>
  <c r="AD81" i="1"/>
  <c r="AJ81" i="1"/>
  <c r="AB81" i="1"/>
  <c r="AL81" i="1"/>
  <c r="AH47" i="1"/>
  <c r="AE47" i="1"/>
  <c r="AC47" i="1"/>
  <c r="AB47" i="1"/>
  <c r="AM47" i="1"/>
  <c r="AI47" i="1"/>
  <c r="AJ47" i="1"/>
  <c r="AG47" i="1"/>
  <c r="AF47" i="1"/>
  <c r="AL47" i="1"/>
  <c r="AK47" i="1"/>
  <c r="AD47" i="1"/>
  <c r="Y92" i="1"/>
  <c r="Y72" i="1"/>
  <c r="AJ16" i="1"/>
  <c r="AI16" i="1"/>
  <c r="AD16" i="1"/>
  <c r="AH16" i="1"/>
  <c r="AE16" i="1"/>
  <c r="AG16" i="1"/>
  <c r="AM16" i="1"/>
  <c r="AC16" i="1"/>
  <c r="AB16" i="1"/>
  <c r="AF16" i="1"/>
  <c r="AK16" i="1"/>
  <c r="AL16" i="1"/>
  <c r="AH82" i="1"/>
  <c r="AL82" i="1"/>
  <c r="AK82" i="1"/>
  <c r="AB82" i="1"/>
  <c r="AC82" i="1"/>
  <c r="AI82" i="1"/>
  <c r="AJ82" i="1"/>
  <c r="AF82" i="1"/>
  <c r="AE82" i="1"/>
  <c r="AM82" i="1"/>
  <c r="AD82" i="1"/>
  <c r="AG82" i="1"/>
  <c r="AM24" i="1"/>
  <c r="AI24" i="1"/>
  <c r="AE24" i="1"/>
  <c r="AB24" i="1"/>
  <c r="AJ24" i="1"/>
  <c r="AF24" i="1"/>
  <c r="AG24" i="1"/>
  <c r="AD24" i="1"/>
  <c r="AH24" i="1"/>
  <c r="AK24" i="1"/>
  <c r="AC24" i="1"/>
  <c r="AL24" i="1"/>
  <c r="AB20" i="1"/>
  <c r="AJ20" i="1"/>
  <c r="AC20" i="1"/>
  <c r="AH20" i="1"/>
  <c r="AM20" i="1"/>
  <c r="AF20" i="1"/>
  <c r="AI20" i="1"/>
  <c r="AG20" i="1"/>
  <c r="AE20" i="1"/>
  <c r="AD20" i="1"/>
  <c r="AK20" i="1"/>
  <c r="AL20" i="1"/>
  <c r="AK71" i="1"/>
  <c r="AE71" i="1"/>
  <c r="AC71" i="1"/>
  <c r="AG71" i="1"/>
  <c r="AB71" i="1"/>
  <c r="AD71" i="1"/>
  <c r="AH71" i="1"/>
  <c r="AF71" i="1"/>
  <c r="AM71" i="1"/>
  <c r="AJ71" i="1"/>
  <c r="AI71" i="1"/>
  <c r="AL71" i="1"/>
  <c r="W70" i="1"/>
  <c r="AC87" i="1"/>
  <c r="AG87" i="1"/>
  <c r="AF87" i="1"/>
  <c r="AM87" i="1"/>
  <c r="AD87" i="1"/>
  <c r="AE87" i="1"/>
  <c r="AK87" i="1"/>
  <c r="AB87" i="1"/>
  <c r="AI87" i="1"/>
  <c r="AJ87" i="1"/>
  <c r="AH87" i="1"/>
  <c r="AL87" i="1"/>
  <c r="AI42" i="1"/>
  <c r="AD42" i="1"/>
  <c r="AH42" i="1"/>
  <c r="AM42" i="1"/>
  <c r="AL42" i="1"/>
  <c r="AE42" i="1"/>
  <c r="AK42" i="1"/>
  <c r="AG42" i="1"/>
  <c r="AB42" i="1"/>
  <c r="AC42" i="1"/>
  <c r="AF42" i="1"/>
  <c r="AJ42" i="1"/>
  <c r="AF61" i="1"/>
  <c r="AJ61" i="1"/>
  <c r="AG61" i="1"/>
  <c r="AC61" i="1"/>
  <c r="AB61" i="1"/>
  <c r="AD61" i="1"/>
  <c r="AK61" i="1"/>
  <c r="AI61" i="1"/>
  <c r="AH61" i="1"/>
  <c r="AM61" i="1"/>
  <c r="AL61" i="1"/>
  <c r="AE61" i="1"/>
  <c r="AG91" i="1"/>
  <c r="AF91" i="1"/>
  <c r="AB91" i="1"/>
  <c r="AI91" i="1"/>
  <c r="AH91" i="1"/>
  <c r="AD91" i="1"/>
  <c r="AC91" i="1"/>
  <c r="AM91" i="1"/>
  <c r="AJ91" i="1"/>
  <c r="AK91" i="1"/>
  <c r="AE91" i="1"/>
  <c r="AL91" i="1"/>
  <c r="AM53" i="1"/>
  <c r="AG53" i="1"/>
  <c r="AJ53" i="1"/>
  <c r="AB53" i="1"/>
  <c r="AF53" i="1"/>
  <c r="AI53" i="1"/>
  <c r="AC53" i="1"/>
  <c r="AH53" i="1"/>
  <c r="AD53" i="1"/>
  <c r="AK53" i="1"/>
  <c r="AE53" i="1"/>
  <c r="AL53" i="1"/>
  <c r="AD84" i="1"/>
  <c r="AH84" i="1"/>
  <c r="AF84" i="1"/>
  <c r="AB84" i="1"/>
  <c r="AK84" i="1"/>
  <c r="AJ84" i="1"/>
  <c r="AG84" i="1"/>
  <c r="AM84" i="1"/>
  <c r="AE84" i="1"/>
  <c r="AI84" i="1"/>
  <c r="AL84" i="1"/>
  <c r="AC84" i="1"/>
  <c r="AK83" i="1"/>
  <c r="AG83" i="1"/>
  <c r="AC83" i="1"/>
  <c r="AF83" i="1"/>
  <c r="AM83" i="1"/>
  <c r="AE83" i="1"/>
  <c r="AB83" i="1"/>
  <c r="AI83" i="1"/>
  <c r="AJ83" i="1"/>
  <c r="AH83" i="1"/>
  <c r="AD83" i="1"/>
  <c r="AL83" i="1"/>
  <c r="U66" i="9"/>
  <c r="V66" i="9"/>
  <c r="V78" i="44" s="1"/>
  <c r="W58" i="9"/>
  <c r="S10" i="9"/>
  <c r="T10" i="9"/>
  <c r="U10" i="9" s="1"/>
  <c r="W16" i="9"/>
  <c r="W26" i="9"/>
  <c r="W23" i="9"/>
  <c r="W50" i="9"/>
  <c r="W64" i="9"/>
  <c r="Z9" i="44" l="1"/>
  <c r="CY91" i="1"/>
  <c r="H2" i="44"/>
  <c r="AK38" i="44"/>
  <c r="AI38" i="44"/>
  <c r="AC38" i="44"/>
  <c r="AO38" i="44"/>
  <c r="AG38" i="44"/>
  <c r="AD38" i="44"/>
  <c r="AB38" i="44"/>
  <c r="AA38" i="44"/>
  <c r="Z38" i="44"/>
  <c r="AL38" i="44"/>
  <c r="AH38" i="44"/>
  <c r="AF38" i="44"/>
  <c r="AJ38" i="44"/>
  <c r="F38" i="44"/>
  <c r="AE38" i="44"/>
  <c r="AN38" i="44"/>
  <c r="AM38" i="44"/>
  <c r="AK76" i="44"/>
  <c r="AI76" i="44"/>
  <c r="AC76" i="44"/>
  <c r="AL76" i="44"/>
  <c r="AD76" i="44"/>
  <c r="AJ76" i="44"/>
  <c r="AO76" i="44"/>
  <c r="AB76" i="44"/>
  <c r="AH76" i="44"/>
  <c r="Z76" i="44"/>
  <c r="AF76" i="44"/>
  <c r="AN76" i="44"/>
  <c r="AE76" i="44"/>
  <c r="AA76" i="44"/>
  <c r="F76" i="44"/>
  <c r="AG76" i="44"/>
  <c r="AM76" i="44"/>
  <c r="AD62" i="44"/>
  <c r="AG62" i="44"/>
  <c r="AI62" i="44"/>
  <c r="AC62" i="44"/>
  <c r="AA62" i="44"/>
  <c r="AJ62" i="44"/>
  <c r="AH62" i="44"/>
  <c r="Z62" i="44"/>
  <c r="AE62" i="44"/>
  <c r="AF62" i="44"/>
  <c r="F62" i="44"/>
  <c r="AB62" i="44"/>
  <c r="AO62" i="44"/>
  <c r="AL62" i="44"/>
  <c r="AN62" i="44"/>
  <c r="AK62" i="44"/>
  <c r="AM62" i="44"/>
  <c r="AG35" i="44"/>
  <c r="AD35" i="44"/>
  <c r="F35" i="44"/>
  <c r="AB35" i="44"/>
  <c r="AO35" i="44"/>
  <c r="AF35" i="44"/>
  <c r="AI35" i="44"/>
  <c r="AC35" i="44"/>
  <c r="AA35" i="44"/>
  <c r="AK35" i="44"/>
  <c r="AE35" i="44"/>
  <c r="AJ35" i="44"/>
  <c r="Z35" i="44"/>
  <c r="AH35" i="44"/>
  <c r="AN35" i="44"/>
  <c r="AL35" i="44"/>
  <c r="AM35" i="44"/>
  <c r="Z2" i="44"/>
  <c r="Y78" i="44"/>
  <c r="Y13" i="44" s="1"/>
  <c r="X78" i="44"/>
  <c r="Z4" i="44"/>
  <c r="AI28" i="44"/>
  <c r="AA28" i="44"/>
  <c r="AC28" i="44"/>
  <c r="AO28" i="44"/>
  <c r="AO8" i="44" s="1"/>
  <c r="AG28" i="44"/>
  <c r="AD28" i="44"/>
  <c r="AF28" i="44"/>
  <c r="AE28" i="44"/>
  <c r="F28" i="44"/>
  <c r="AB28" i="44"/>
  <c r="AB8" i="44" s="1"/>
  <c r="AL28" i="44"/>
  <c r="Z28" i="44"/>
  <c r="AH28" i="44"/>
  <c r="AK28" i="44"/>
  <c r="AN28" i="44"/>
  <c r="AJ28" i="44"/>
  <c r="AM28" i="44"/>
  <c r="X13" i="44"/>
  <c r="AO3" i="43"/>
  <c r="AO6" i="43"/>
  <c r="I6" i="20"/>
  <c r="I3" i="20"/>
  <c r="BP7" i="1"/>
  <c r="AL16" i="20"/>
  <c r="AB16" i="20"/>
  <c r="AN16" i="20"/>
  <c r="DA91" i="1"/>
  <c r="AJ16" i="20"/>
  <c r="CT91" i="1"/>
  <c r="AH16" i="20"/>
  <c r="DB91" i="1"/>
  <c r="Z16" i="20"/>
  <c r="I3" i="21"/>
  <c r="I3" i="43"/>
  <c r="AE16" i="20"/>
  <c r="BR7" i="1"/>
  <c r="AI16" i="20"/>
  <c r="AI6" i="43"/>
  <c r="AM16" i="20"/>
  <c r="X28" i="43"/>
  <c r="AC28" i="43" s="1"/>
  <c r="Y28" i="43"/>
  <c r="Y70" i="43"/>
  <c r="X70" i="43"/>
  <c r="AC70" i="43" s="1"/>
  <c r="AC4" i="43" s="1"/>
  <c r="AF3" i="43"/>
  <c r="G3" i="43"/>
  <c r="H3" i="43" s="1"/>
  <c r="AH6" i="43"/>
  <c r="AJ6" i="43"/>
  <c r="AN91" i="43"/>
  <c r="AO91" i="43"/>
  <c r="AE91" i="43"/>
  <c r="AD91" i="43"/>
  <c r="AI91" i="43"/>
  <c r="AK91" i="43"/>
  <c r="AM91" i="43"/>
  <c r="Z91" i="43"/>
  <c r="AJ91" i="43"/>
  <c r="AH91" i="43"/>
  <c r="AA91" i="43"/>
  <c r="AG91" i="43"/>
  <c r="AB91" i="43"/>
  <c r="AF91" i="43"/>
  <c r="AL91" i="43"/>
  <c r="F91" i="43"/>
  <c r="AA16" i="43"/>
  <c r="AK16" i="43"/>
  <c r="AI16" i="43"/>
  <c r="AD16" i="43"/>
  <c r="Z16" i="43"/>
  <c r="AB16" i="43"/>
  <c r="AF16" i="43"/>
  <c r="AL16" i="43"/>
  <c r="AE16" i="43"/>
  <c r="AN16" i="43"/>
  <c r="AJ16" i="43"/>
  <c r="AG16" i="43"/>
  <c r="F16" i="43"/>
  <c r="AH16" i="43"/>
  <c r="AO16" i="43"/>
  <c r="AM16" i="43"/>
  <c r="AB57" i="43"/>
  <c r="AL57" i="43"/>
  <c r="AI57" i="43"/>
  <c r="AA57" i="43"/>
  <c r="Z57" i="43"/>
  <c r="AJ57" i="43"/>
  <c r="AH57" i="43"/>
  <c r="AE57" i="43"/>
  <c r="AD57" i="43"/>
  <c r="AG57" i="43"/>
  <c r="AF57" i="43"/>
  <c r="F57" i="43"/>
  <c r="AO57" i="43"/>
  <c r="AN57" i="43"/>
  <c r="AK57" i="43"/>
  <c r="AM57" i="43"/>
  <c r="AG3" i="43"/>
  <c r="AM3" i="43"/>
  <c r="AL6" i="43"/>
  <c r="AM6" i="43"/>
  <c r="AA3" i="43"/>
  <c r="AK3" i="43"/>
  <c r="I6" i="43"/>
  <c r="AA6" i="43"/>
  <c r="AG58" i="43"/>
  <c r="AB58" i="43"/>
  <c r="AO58" i="43"/>
  <c r="AO2" i="43" s="1"/>
  <c r="F58" i="43"/>
  <c r="I2" i="43" s="1"/>
  <c r="AE58" i="43"/>
  <c r="AE2" i="43" s="1"/>
  <c r="AL58" i="43"/>
  <c r="AL2" i="43" s="1"/>
  <c r="AA58" i="43"/>
  <c r="AA2" i="43" s="1"/>
  <c r="Z58" i="43"/>
  <c r="AF58" i="43"/>
  <c r="AF2" i="43" s="1"/>
  <c r="AI58" i="43"/>
  <c r="AH58" i="43"/>
  <c r="AH2" i="43" s="1"/>
  <c r="AD58" i="43"/>
  <c r="AD2" i="43" s="1"/>
  <c r="AJ58" i="43"/>
  <c r="AJ2" i="43" s="1"/>
  <c r="AN58" i="43"/>
  <c r="AN2" i="43" s="1"/>
  <c r="AK58" i="43"/>
  <c r="AK2" i="43" s="1"/>
  <c r="AM58" i="43"/>
  <c r="AG2" i="43"/>
  <c r="AI2" i="43"/>
  <c r="AE3" i="43"/>
  <c r="AH3" i="43"/>
  <c r="AJ3" i="43"/>
  <c r="AI3" i="43"/>
  <c r="AE6" i="43"/>
  <c r="V78" i="43"/>
  <c r="V78" i="42"/>
  <c r="V78" i="39"/>
  <c r="V78" i="40"/>
  <c r="V78" i="33"/>
  <c r="V78" i="41"/>
  <c r="V78" i="38"/>
  <c r="V78" i="36"/>
  <c r="V78" i="35"/>
  <c r="V78" i="32"/>
  <c r="V78" i="31"/>
  <c r="V78" i="27"/>
  <c r="V78" i="37"/>
  <c r="V78" i="30"/>
  <c r="V78" i="34"/>
  <c r="V78" i="28"/>
  <c r="V78" i="29"/>
  <c r="V78" i="22"/>
  <c r="V78" i="25"/>
  <c r="V78" i="23"/>
  <c r="V78" i="24"/>
  <c r="V78" i="26"/>
  <c r="Z3" i="43"/>
  <c r="AL3" i="43"/>
  <c r="AD3" i="43"/>
  <c r="AG6" i="43"/>
  <c r="AN6" i="43"/>
  <c r="AB2" i="43"/>
  <c r="Y76" i="43"/>
  <c r="X76" i="43"/>
  <c r="AC76" i="43" s="1"/>
  <c r="AK6" i="43"/>
  <c r="Z6" i="43"/>
  <c r="G6" i="43"/>
  <c r="H6" i="43" s="1"/>
  <c r="AI67" i="43"/>
  <c r="AI7" i="43" s="1"/>
  <c r="AH67" i="43"/>
  <c r="AH7" i="43" s="1"/>
  <c r="AF67" i="43"/>
  <c r="AF7" i="43" s="1"/>
  <c r="Z67" i="43"/>
  <c r="F67" i="43"/>
  <c r="I7" i="43" s="1"/>
  <c r="AL67" i="43"/>
  <c r="AL7" i="43" s="1"/>
  <c r="AB67" i="43"/>
  <c r="AB7" i="43" s="1"/>
  <c r="AA67" i="43"/>
  <c r="AA7" i="43" s="1"/>
  <c r="AO67" i="43"/>
  <c r="AO7" i="43" s="1"/>
  <c r="AD67" i="43"/>
  <c r="AD7" i="43" s="1"/>
  <c r="AG67" i="43"/>
  <c r="AG7" i="43" s="1"/>
  <c r="AE67" i="43"/>
  <c r="AK67" i="43"/>
  <c r="AK7" i="43" s="1"/>
  <c r="AN67" i="43"/>
  <c r="AN7" i="43" s="1"/>
  <c r="AJ67" i="43"/>
  <c r="AJ7" i="43" s="1"/>
  <c r="AM67" i="43"/>
  <c r="AM7" i="43" s="1"/>
  <c r="AG6" i="21"/>
  <c r="Y38" i="43"/>
  <c r="X38" i="43"/>
  <c r="AC38" i="43" s="1"/>
  <c r="AE7" i="43"/>
  <c r="AB3" i="43"/>
  <c r="AN3" i="43"/>
  <c r="AB6" i="43"/>
  <c r="AH27" i="43"/>
  <c r="Z27" i="43"/>
  <c r="AB27" i="43"/>
  <c r="AO27" i="43"/>
  <c r="AG27" i="43"/>
  <c r="AL27" i="43"/>
  <c r="AF27" i="43"/>
  <c r="AI27" i="43"/>
  <c r="F27" i="43"/>
  <c r="AJ27" i="43"/>
  <c r="AE27" i="43"/>
  <c r="AD27" i="43"/>
  <c r="AA27" i="43"/>
  <c r="AK27" i="43"/>
  <c r="AN27" i="43"/>
  <c r="AM27" i="43"/>
  <c r="Y35" i="43"/>
  <c r="X35" i="43"/>
  <c r="AC35" i="43" s="1"/>
  <c r="AH72" i="43"/>
  <c r="AH9" i="43" s="1"/>
  <c r="AK72" i="43"/>
  <c r="AK9" i="43" s="1"/>
  <c r="AJ72" i="43"/>
  <c r="AJ9" i="43" s="1"/>
  <c r="AI72" i="43"/>
  <c r="AI9" i="43" s="1"/>
  <c r="AD72" i="43"/>
  <c r="AD9" i="43" s="1"/>
  <c r="AB72" i="43"/>
  <c r="AB9" i="43" s="1"/>
  <c r="AA72" i="43"/>
  <c r="AA9" i="43" s="1"/>
  <c r="Z72" i="43"/>
  <c r="Z9" i="43" s="1"/>
  <c r="AL72" i="43"/>
  <c r="AL9" i="43" s="1"/>
  <c r="AM72" i="43"/>
  <c r="AM9" i="43" s="1"/>
  <c r="AE72" i="43"/>
  <c r="AE9" i="43" s="1"/>
  <c r="F72" i="43"/>
  <c r="I9" i="43" s="1"/>
  <c r="AN72" i="43"/>
  <c r="AN9" i="43" s="1"/>
  <c r="AF72" i="43"/>
  <c r="AF9" i="43" s="1"/>
  <c r="AG72" i="43"/>
  <c r="AG9" i="43" s="1"/>
  <c r="AO72" i="43"/>
  <c r="AO9" i="43" s="1"/>
  <c r="AO92" i="43"/>
  <c r="AH92" i="43"/>
  <c r="AF92" i="43"/>
  <c r="AG92" i="43"/>
  <c r="F92" i="43"/>
  <c r="AE92" i="43"/>
  <c r="AD92" i="43"/>
  <c r="Z92" i="43"/>
  <c r="AI92" i="43"/>
  <c r="AJ92" i="43"/>
  <c r="AA92" i="43"/>
  <c r="AB92" i="43"/>
  <c r="AN92" i="43"/>
  <c r="AL92" i="43"/>
  <c r="AK92" i="43"/>
  <c r="AM92" i="43"/>
  <c r="Z7" i="43"/>
  <c r="G7" i="43"/>
  <c r="H7" i="43" s="1"/>
  <c r="AD6" i="43"/>
  <c r="AF6" i="43"/>
  <c r="Y62" i="43"/>
  <c r="X62" i="43"/>
  <c r="AC62" i="43" s="1"/>
  <c r="Z2" i="43"/>
  <c r="G2" i="43"/>
  <c r="AM2" i="43"/>
  <c r="F67" i="21"/>
  <c r="I7" i="21" s="1"/>
  <c r="AO67" i="21"/>
  <c r="AO7" i="21" s="1"/>
  <c r="F16" i="20"/>
  <c r="AO16" i="20"/>
  <c r="AO3" i="20"/>
  <c r="AO3" i="21"/>
  <c r="F57" i="21"/>
  <c r="AO57" i="21"/>
  <c r="F72" i="20"/>
  <c r="I9" i="20" s="1"/>
  <c r="AO72" i="20"/>
  <c r="AO9" i="20" s="1"/>
  <c r="F58" i="20"/>
  <c r="I2" i="20" s="1"/>
  <c r="AO58" i="20"/>
  <c r="AO2" i="20" s="1"/>
  <c r="F27" i="21"/>
  <c r="AO27" i="21"/>
  <c r="F72" i="21"/>
  <c r="I9" i="21" s="1"/>
  <c r="AO72" i="21"/>
  <c r="AO9" i="21" s="1"/>
  <c r="F91" i="20"/>
  <c r="AO91" i="20"/>
  <c r="F27" i="20"/>
  <c r="AO27" i="20"/>
  <c r="AO6" i="20"/>
  <c r="AO6" i="21"/>
  <c r="F91" i="21"/>
  <c r="AO91" i="21"/>
  <c r="F57" i="20"/>
  <c r="AO57" i="20"/>
  <c r="F67" i="20"/>
  <c r="I7" i="20" s="1"/>
  <c r="AO67" i="20"/>
  <c r="AO7" i="20" s="1"/>
  <c r="F16" i="21"/>
  <c r="AO16" i="21"/>
  <c r="F58" i="21"/>
  <c r="I2" i="21" s="1"/>
  <c r="AO58" i="21"/>
  <c r="AO2" i="21" s="1"/>
  <c r="F92" i="21"/>
  <c r="AO92" i="21"/>
  <c r="F92" i="20"/>
  <c r="AO92" i="20"/>
  <c r="AG16" i="20"/>
  <c r="AM16" i="21"/>
  <c r="AA16" i="21"/>
  <c r="AL16" i="21"/>
  <c r="AI16" i="21"/>
  <c r="AJ16" i="21"/>
  <c r="Z16" i="21"/>
  <c r="AF16" i="21"/>
  <c r="AE16" i="21"/>
  <c r="AH16" i="21"/>
  <c r="AD16" i="21"/>
  <c r="AN16" i="21"/>
  <c r="AK16" i="21"/>
  <c r="AG16" i="21"/>
  <c r="AB16" i="21"/>
  <c r="AH3" i="16"/>
  <c r="CX91" i="1"/>
  <c r="CV91" i="1"/>
  <c r="CW91" i="1"/>
  <c r="DC91" i="1"/>
  <c r="DE91" i="1"/>
  <c r="CU91" i="1"/>
  <c r="DD91" i="1"/>
  <c r="AF27" i="20"/>
  <c r="AG27" i="20"/>
  <c r="AF91" i="21"/>
  <c r="AG91" i="21"/>
  <c r="AF57" i="20"/>
  <c r="AG57" i="20"/>
  <c r="AF67" i="20"/>
  <c r="AF7" i="20" s="1"/>
  <c r="AG67" i="20"/>
  <c r="AG7" i="20" s="1"/>
  <c r="AF58" i="21"/>
  <c r="AF2" i="21" s="1"/>
  <c r="AG58" i="21"/>
  <c r="AG2" i="21" s="1"/>
  <c r="AF92" i="21"/>
  <c r="AG92" i="21"/>
  <c r="AG92" i="20"/>
  <c r="AF92" i="20"/>
  <c r="AG57" i="21"/>
  <c r="AF57" i="21"/>
  <c r="AF67" i="21"/>
  <c r="AF7" i="21" s="1"/>
  <c r="AG67" i="21"/>
  <c r="AG7" i="21" s="1"/>
  <c r="AF72" i="20"/>
  <c r="AF9" i="20" s="1"/>
  <c r="AG72" i="20"/>
  <c r="AG9" i="20" s="1"/>
  <c r="AF58" i="20"/>
  <c r="AG58" i="20"/>
  <c r="AG2" i="20" s="1"/>
  <c r="AF91" i="20"/>
  <c r="AG91" i="20"/>
  <c r="AG72" i="21"/>
  <c r="AG9" i="21" s="1"/>
  <c r="AF72" i="21"/>
  <c r="AE6" i="21"/>
  <c r="AF27" i="21"/>
  <c r="AG27" i="21"/>
  <c r="AM6" i="21"/>
  <c r="AH6" i="21"/>
  <c r="AJ6" i="21"/>
  <c r="AB3" i="20"/>
  <c r="AH6" i="20"/>
  <c r="AN6" i="21"/>
  <c r="AK3" i="20"/>
  <c r="AE3" i="21"/>
  <c r="AD6" i="21"/>
  <c r="AF3" i="20"/>
  <c r="Z6" i="20"/>
  <c r="G6" i="20"/>
  <c r="H6" i="20" s="1"/>
  <c r="AD92" i="21"/>
  <c r="AE92" i="21"/>
  <c r="AB92" i="21"/>
  <c r="AA92" i="21"/>
  <c r="AI92" i="21"/>
  <c r="Z92" i="21"/>
  <c r="AH92" i="21"/>
  <c r="AK92" i="21"/>
  <c r="AJ92" i="21"/>
  <c r="AL92" i="21"/>
  <c r="AN92" i="21"/>
  <c r="AM92" i="21"/>
  <c r="AH3" i="20"/>
  <c r="AD3" i="20"/>
  <c r="AB57" i="20"/>
  <c r="AA57" i="20"/>
  <c r="Z57" i="20"/>
  <c r="AH57" i="20"/>
  <c r="AN57" i="20"/>
  <c r="AE57" i="20"/>
  <c r="AM57" i="20"/>
  <c r="AJ57" i="20"/>
  <c r="AK57" i="20"/>
  <c r="AL57" i="20"/>
  <c r="AI57" i="20"/>
  <c r="AD57" i="20"/>
  <c r="AI6" i="21"/>
  <c r="AK91" i="20"/>
  <c r="AJ91" i="20"/>
  <c r="AN91" i="20"/>
  <c r="AM91" i="20"/>
  <c r="Z91" i="20"/>
  <c r="AE91" i="20"/>
  <c r="AB91" i="20"/>
  <c r="AA91" i="20"/>
  <c r="AD91" i="20"/>
  <c r="AI91" i="20"/>
  <c r="AH91" i="20"/>
  <c r="AL91" i="20"/>
  <c r="AL6" i="20"/>
  <c r="AG6" i="20"/>
  <c r="AJ3" i="21"/>
  <c r="X35" i="21"/>
  <c r="AC35" i="21" s="1"/>
  <c r="Y35" i="21"/>
  <c r="AL3" i="20"/>
  <c r="AE3" i="20"/>
  <c r="V78" i="21"/>
  <c r="V78" i="20"/>
  <c r="Y70" i="21"/>
  <c r="X70" i="21"/>
  <c r="AC70" i="21" s="1"/>
  <c r="AC4" i="21" s="1"/>
  <c r="AB57" i="21"/>
  <c r="AA57" i="21"/>
  <c r="Z57" i="21"/>
  <c r="AI57" i="21"/>
  <c r="AD57" i="21"/>
  <c r="AH57" i="21"/>
  <c r="AN57" i="21"/>
  <c r="AE57" i="21"/>
  <c r="AL57" i="21"/>
  <c r="AK57" i="21"/>
  <c r="AJ57" i="21"/>
  <c r="AM57" i="21"/>
  <c r="AE91" i="21"/>
  <c r="AB91" i="21"/>
  <c r="AA91" i="21"/>
  <c r="AI91" i="21"/>
  <c r="Z91" i="21"/>
  <c r="AD91" i="21"/>
  <c r="AH91" i="21"/>
  <c r="AL91" i="21"/>
  <c r="AK91" i="21"/>
  <c r="AN91" i="21"/>
  <c r="AJ91" i="21"/>
  <c r="AM91" i="21"/>
  <c r="AL72" i="21"/>
  <c r="AL9" i="21" s="1"/>
  <c r="AD72" i="21"/>
  <c r="AD9" i="21" s="1"/>
  <c r="AF9" i="21"/>
  <c r="AB72" i="21"/>
  <c r="AB9" i="21" s="1"/>
  <c r="AN72" i="21"/>
  <c r="AN9" i="21" s="1"/>
  <c r="AK72" i="21"/>
  <c r="AK9" i="21" s="1"/>
  <c r="AE72" i="21"/>
  <c r="AA72" i="21"/>
  <c r="AA9" i="21" s="1"/>
  <c r="AJ72" i="21"/>
  <c r="AJ9" i="21" s="1"/>
  <c r="Z72" i="21"/>
  <c r="G9" i="21" s="1"/>
  <c r="H9" i="21" s="1"/>
  <c r="AI72" i="21"/>
  <c r="AI9" i="21" s="1"/>
  <c r="AM72" i="21"/>
  <c r="AM9" i="21" s="1"/>
  <c r="AH72" i="21"/>
  <c r="AH9" i="21" s="1"/>
  <c r="AF6" i="21"/>
  <c r="AA6" i="20"/>
  <c r="AM6" i="20"/>
  <c r="AK3" i="21"/>
  <c r="AH3" i="21"/>
  <c r="AG3" i="20"/>
  <c r="AN27" i="21"/>
  <c r="Z27" i="21"/>
  <c r="AB27" i="21"/>
  <c r="AI27" i="21"/>
  <c r="AA27" i="21"/>
  <c r="AJ27" i="21"/>
  <c r="AK27" i="21"/>
  <c r="AM27" i="21"/>
  <c r="AL27" i="21"/>
  <c r="AD27" i="21"/>
  <c r="AE27" i="21"/>
  <c r="AH27" i="21"/>
  <c r="Y76" i="21"/>
  <c r="X76" i="21"/>
  <c r="AC76" i="21" s="1"/>
  <c r="AH27" i="20"/>
  <c r="AE27" i="20"/>
  <c r="AD27" i="20"/>
  <c r="AB27" i="20"/>
  <c r="AA27" i="20"/>
  <c r="Z27" i="20"/>
  <c r="AI27" i="20"/>
  <c r="AN27" i="20"/>
  <c r="AL27" i="20"/>
  <c r="AJ27" i="20"/>
  <c r="AK27" i="20"/>
  <c r="AM27" i="20"/>
  <c r="AD6" i="20"/>
  <c r="AN6" i="20"/>
  <c r="AD3" i="21"/>
  <c r="Z3" i="21"/>
  <c r="G3" i="21"/>
  <c r="H3" i="21" s="1"/>
  <c r="Z3" i="20"/>
  <c r="G3" i="20"/>
  <c r="H3" i="20" s="1"/>
  <c r="AD58" i="20"/>
  <c r="AD2" i="20" s="1"/>
  <c r="AJ58" i="20"/>
  <c r="AJ2" i="20" s="1"/>
  <c r="AM58" i="20"/>
  <c r="AM2" i="20" s="1"/>
  <c r="AK58" i="20"/>
  <c r="AK2" i="20" s="1"/>
  <c r="AF2" i="20"/>
  <c r="AB58" i="20"/>
  <c r="AB2" i="20" s="1"/>
  <c r="AA58" i="20"/>
  <c r="AA2" i="20" s="1"/>
  <c r="AI58" i="20"/>
  <c r="AI2" i="20" s="1"/>
  <c r="AH58" i="20"/>
  <c r="AH2" i="20" s="1"/>
  <c r="AL58" i="20"/>
  <c r="AL2" i="20" s="1"/>
  <c r="AN58" i="20"/>
  <c r="AN2" i="20" s="1"/>
  <c r="AE58" i="20"/>
  <c r="AE2" i="20" s="1"/>
  <c r="Z58" i="20"/>
  <c r="G2" i="20" s="1"/>
  <c r="H2" i="20" s="1"/>
  <c r="X28" i="21"/>
  <c r="AC28" i="21" s="1"/>
  <c r="Y28" i="21"/>
  <c r="AK6" i="20"/>
  <c r="G6" i="21"/>
  <c r="H6" i="21" s="1"/>
  <c r="Z6" i="21"/>
  <c r="AE67" i="21"/>
  <c r="AE7" i="21" s="1"/>
  <c r="AK67" i="21"/>
  <c r="AK7" i="21" s="1"/>
  <c r="Z67" i="21"/>
  <c r="G7" i="21" s="1"/>
  <c r="H7" i="21" s="1"/>
  <c r="AN67" i="21"/>
  <c r="AN7" i="21" s="1"/>
  <c r="AA67" i="21"/>
  <c r="AA7" i="21" s="1"/>
  <c r="AD67" i="21"/>
  <c r="AD7" i="21" s="1"/>
  <c r="AB67" i="21"/>
  <c r="AB7" i="21" s="1"/>
  <c r="AI67" i="21"/>
  <c r="AI7" i="21" s="1"/>
  <c r="AL67" i="21"/>
  <c r="AL7" i="21" s="1"/>
  <c r="AH67" i="21"/>
  <c r="AH7" i="21" s="1"/>
  <c r="AJ67" i="21"/>
  <c r="AJ7" i="21" s="1"/>
  <c r="AM67" i="21"/>
  <c r="AM7" i="21" s="1"/>
  <c r="AA6" i="21"/>
  <c r="AB6" i="20"/>
  <c r="AE58" i="21"/>
  <c r="AE2" i="21" s="1"/>
  <c r="AB58" i="21"/>
  <c r="AB2" i="21" s="1"/>
  <c r="AH58" i="21"/>
  <c r="AH2" i="21" s="1"/>
  <c r="Z58" i="21"/>
  <c r="G2" i="21" s="1"/>
  <c r="H2" i="21" s="1"/>
  <c r="AD58" i="21"/>
  <c r="AD2" i="21" s="1"/>
  <c r="AA58" i="21"/>
  <c r="AA2" i="21" s="1"/>
  <c r="AI58" i="21"/>
  <c r="AI2" i="21" s="1"/>
  <c r="AJ58" i="21"/>
  <c r="AJ2" i="21" s="1"/>
  <c r="AK58" i="21"/>
  <c r="AK2" i="21" s="1"/>
  <c r="AN58" i="21"/>
  <c r="AN2" i="21" s="1"/>
  <c r="AL58" i="21"/>
  <c r="AL2" i="21" s="1"/>
  <c r="AM58" i="21"/>
  <c r="AM2" i="21" s="1"/>
  <c r="AM3" i="21"/>
  <c r="AI3" i="21"/>
  <c r="X38" i="21"/>
  <c r="AC38" i="21" s="1"/>
  <c r="Y38" i="21"/>
  <c r="X62" i="21"/>
  <c r="AC62" i="21" s="1"/>
  <c r="Y62" i="21"/>
  <c r="AB6" i="21"/>
  <c r="AJ72" i="20"/>
  <c r="AJ9" i="20" s="1"/>
  <c r="AD72" i="20"/>
  <c r="AD9" i="20" s="1"/>
  <c r="AL72" i="20"/>
  <c r="AL9" i="20" s="1"/>
  <c r="AK72" i="20"/>
  <c r="AK9" i="20" s="1"/>
  <c r="AE72" i="20"/>
  <c r="AE9" i="20" s="1"/>
  <c r="AN72" i="20"/>
  <c r="AN9" i="20" s="1"/>
  <c r="AB72" i="20"/>
  <c r="AB9" i="20" s="1"/>
  <c r="AM72" i="20"/>
  <c r="AM9" i="20" s="1"/>
  <c r="AA72" i="20"/>
  <c r="AA9" i="20" s="1"/>
  <c r="AH72" i="20"/>
  <c r="AH9" i="20" s="1"/>
  <c r="Z72" i="20"/>
  <c r="G9" i="20" s="1"/>
  <c r="H9" i="20" s="1"/>
  <c r="AI72" i="20"/>
  <c r="AI9" i="20" s="1"/>
  <c r="AJ6" i="20"/>
  <c r="AE9" i="21"/>
  <c r="AF3" i="21"/>
  <c r="AL3" i="21"/>
  <c r="AA3" i="20"/>
  <c r="AM3" i="20"/>
  <c r="AK6" i="21"/>
  <c r="AL6" i="21"/>
  <c r="AA67" i="20"/>
  <c r="AA7" i="20" s="1"/>
  <c r="Z67" i="20"/>
  <c r="Z7" i="20" s="1"/>
  <c r="AJ67" i="20"/>
  <c r="AJ7" i="20" s="1"/>
  <c r="AH67" i="20"/>
  <c r="AH7" i="20" s="1"/>
  <c r="AL67" i="20"/>
  <c r="AL7" i="20" s="1"/>
  <c r="AB67" i="20"/>
  <c r="AB7" i="20" s="1"/>
  <c r="AE67" i="20"/>
  <c r="AE7" i="20" s="1"/>
  <c r="AD67" i="20"/>
  <c r="AD7" i="20" s="1"/>
  <c r="AI67" i="20"/>
  <c r="AI7" i="20" s="1"/>
  <c r="AN67" i="20"/>
  <c r="AN7" i="20" s="1"/>
  <c r="AK67" i="20"/>
  <c r="AK7" i="20" s="1"/>
  <c r="AM67" i="20"/>
  <c r="AM7" i="20" s="1"/>
  <c r="AF6" i="20"/>
  <c r="AN3" i="21"/>
  <c r="AA3" i="21"/>
  <c r="AI3" i="20"/>
  <c r="AJ3" i="20"/>
  <c r="AI6" i="20"/>
  <c r="AE6" i="20"/>
  <c r="AG3" i="21"/>
  <c r="AB3" i="21"/>
  <c r="AN3" i="20"/>
  <c r="AD92" i="20"/>
  <c r="AJ92" i="20"/>
  <c r="AA92" i="20"/>
  <c r="AH92" i="20"/>
  <c r="AI92" i="20"/>
  <c r="AL92" i="20"/>
  <c r="Z92" i="20"/>
  <c r="AE92" i="20"/>
  <c r="AB92" i="20"/>
  <c r="AK92" i="20"/>
  <c r="AN92" i="20"/>
  <c r="AM92" i="20"/>
  <c r="BK7" i="1"/>
  <c r="BQ91" i="1"/>
  <c r="AG7" i="19"/>
  <c r="AF2" i="18"/>
  <c r="AG2" i="18"/>
  <c r="AG7" i="18"/>
  <c r="BN91" i="1"/>
  <c r="BR91" i="1"/>
  <c r="BK91" i="1"/>
  <c r="BU91" i="1"/>
  <c r="BO91" i="1"/>
  <c r="AL6" i="18"/>
  <c r="AD6" i="18"/>
  <c r="AB6" i="19"/>
  <c r="AF3" i="18"/>
  <c r="AF6" i="19"/>
  <c r="AL3" i="18"/>
  <c r="AD3" i="18"/>
  <c r="AB6" i="18"/>
  <c r="AD67" i="19"/>
  <c r="AD7" i="19" s="1"/>
  <c r="AH67" i="19"/>
  <c r="AH7" i="19" s="1"/>
  <c r="AL67" i="19"/>
  <c r="AL7" i="19" s="1"/>
  <c r="AB67" i="19"/>
  <c r="AB7" i="19" s="1"/>
  <c r="AK67" i="19"/>
  <c r="AK7" i="19" s="1"/>
  <c r="AE67" i="19"/>
  <c r="AE7" i="19" s="1"/>
  <c r="Z67" i="19"/>
  <c r="G7" i="19" s="1"/>
  <c r="H7" i="19" s="1"/>
  <c r="AI67" i="19"/>
  <c r="AI7" i="19" s="1"/>
  <c r="AA67" i="19"/>
  <c r="AA7" i="19" s="1"/>
  <c r="AN67" i="19"/>
  <c r="AN7" i="19" s="1"/>
  <c r="AJ67" i="19"/>
  <c r="AJ7" i="19" s="1"/>
  <c r="AM67" i="19"/>
  <c r="AM7" i="19" s="1"/>
  <c r="AG3" i="19"/>
  <c r="AE6" i="19"/>
  <c r="V78" i="19"/>
  <c r="V78" i="18"/>
  <c r="AL72" i="18"/>
  <c r="AL9" i="18" s="1"/>
  <c r="AB72" i="18"/>
  <c r="AB9" i="18" s="1"/>
  <c r="AG9" i="18"/>
  <c r="AN72" i="18"/>
  <c r="AN9" i="18" s="1"/>
  <c r="AA72" i="18"/>
  <c r="AA9" i="18" s="1"/>
  <c r="Z72" i="18"/>
  <c r="Z9" i="18" s="1"/>
  <c r="AD72" i="18"/>
  <c r="AD9" i="18" s="1"/>
  <c r="AI72" i="18"/>
  <c r="AI9" i="18" s="1"/>
  <c r="AH72" i="18"/>
  <c r="AH9" i="18" s="1"/>
  <c r="AE72" i="18"/>
  <c r="AE9" i="18" s="1"/>
  <c r="AF9" i="18"/>
  <c r="AK72" i="18"/>
  <c r="AK9" i="18" s="1"/>
  <c r="AJ72" i="18"/>
  <c r="AJ9" i="18" s="1"/>
  <c r="AM72" i="18"/>
  <c r="AM9" i="18" s="1"/>
  <c r="AM3" i="19"/>
  <c r="AH57" i="18"/>
  <c r="AA57" i="18"/>
  <c r="AN57" i="18"/>
  <c r="Z57" i="18"/>
  <c r="AI57" i="18"/>
  <c r="AB57" i="18"/>
  <c r="AD57" i="18"/>
  <c r="AE57" i="18"/>
  <c r="AK57" i="18"/>
  <c r="AL57" i="18"/>
  <c r="AJ57" i="18"/>
  <c r="AM57" i="18"/>
  <c r="AH3" i="19"/>
  <c r="AB3" i="18"/>
  <c r="AG6" i="19"/>
  <c r="AI91" i="19"/>
  <c r="AA91" i="19"/>
  <c r="AJ91" i="19"/>
  <c r="Z91" i="19"/>
  <c r="AE91" i="19"/>
  <c r="AN91" i="19"/>
  <c r="AK91" i="19"/>
  <c r="AL91" i="19"/>
  <c r="AD91" i="19"/>
  <c r="AH91" i="19"/>
  <c r="AB91" i="19"/>
  <c r="AM91" i="19"/>
  <c r="AA27" i="19"/>
  <c r="AE27" i="19"/>
  <c r="Z27" i="19"/>
  <c r="AH27" i="19"/>
  <c r="AB27" i="19"/>
  <c r="AD27" i="19"/>
  <c r="AI27" i="19"/>
  <c r="AJ27" i="19"/>
  <c r="AL27" i="19"/>
  <c r="AK27" i="19"/>
  <c r="AN27" i="19"/>
  <c r="AM27" i="19"/>
  <c r="AM6" i="18"/>
  <c r="AI6" i="18"/>
  <c r="AG3" i="18"/>
  <c r="G3" i="18"/>
  <c r="H3" i="18" s="1"/>
  <c r="AL3" i="19"/>
  <c r="Z67" i="18"/>
  <c r="Z7" i="18" s="1"/>
  <c r="AB67" i="18"/>
  <c r="AB7" i="18" s="1"/>
  <c r="AN67" i="18"/>
  <c r="AN7" i="18" s="1"/>
  <c r="AI67" i="18"/>
  <c r="AL67" i="18"/>
  <c r="AL7" i="18" s="1"/>
  <c r="AH67" i="18"/>
  <c r="AH7" i="18" s="1"/>
  <c r="AF7" i="18"/>
  <c r="AA67" i="18"/>
  <c r="AA7" i="18" s="1"/>
  <c r="AE67" i="18"/>
  <c r="AE7" i="18" s="1"/>
  <c r="AD67" i="18"/>
  <c r="AD7" i="18" s="1"/>
  <c r="AK67" i="18"/>
  <c r="AK7" i="18" s="1"/>
  <c r="AJ67" i="18"/>
  <c r="AJ7" i="18" s="1"/>
  <c r="AM67" i="18"/>
  <c r="AM7" i="18" s="1"/>
  <c r="AG6" i="18"/>
  <c r="AF3" i="19"/>
  <c r="AM3" i="18"/>
  <c r="AJ3" i="18"/>
  <c r="AI6" i="19"/>
  <c r="AL6" i="19"/>
  <c r="AN3" i="19"/>
  <c r="AD72" i="19"/>
  <c r="AD9" i="19" s="1"/>
  <c r="AB72" i="19"/>
  <c r="AB9" i="19" s="1"/>
  <c r="AK72" i="19"/>
  <c r="AK9" i="19" s="1"/>
  <c r="AJ72" i="19"/>
  <c r="AJ9" i="19" s="1"/>
  <c r="AA72" i="19"/>
  <c r="AA9" i="19" s="1"/>
  <c r="Z72" i="19"/>
  <c r="Z9" i="19" s="1"/>
  <c r="AH72" i="19"/>
  <c r="AH9" i="19" s="1"/>
  <c r="AL72" i="19"/>
  <c r="AL9" i="19" s="1"/>
  <c r="AF9" i="19"/>
  <c r="AI72" i="19"/>
  <c r="AI9" i="19" s="1"/>
  <c r="AE72" i="19"/>
  <c r="AE9" i="19" s="1"/>
  <c r="AG9" i="19"/>
  <c r="AN72" i="19"/>
  <c r="AN9" i="19" s="1"/>
  <c r="AM72" i="19"/>
  <c r="AM9" i="19" s="1"/>
  <c r="AJ3" i="19"/>
  <c r="AD3" i="19"/>
  <c r="AK6" i="18"/>
  <c r="AI92" i="19"/>
  <c r="AE92" i="19"/>
  <c r="AJ92" i="19"/>
  <c r="AK92" i="19"/>
  <c r="AN92" i="19"/>
  <c r="Z92" i="19"/>
  <c r="AH92" i="19"/>
  <c r="AL92" i="19"/>
  <c r="AB92" i="19"/>
  <c r="AD92" i="19"/>
  <c r="AA92" i="19"/>
  <c r="AM92" i="19"/>
  <c r="AK3" i="18"/>
  <c r="AN3" i="18"/>
  <c r="AN6" i="19"/>
  <c r="AK6" i="19"/>
  <c r="Z6" i="18"/>
  <c r="G6" i="18"/>
  <c r="H6" i="18" s="1"/>
  <c r="AE58" i="18"/>
  <c r="AE2" i="18" s="1"/>
  <c r="AI58" i="18"/>
  <c r="AI2" i="18" s="1"/>
  <c r="AK58" i="18"/>
  <c r="AK2" i="18" s="1"/>
  <c r="AB58" i="18"/>
  <c r="AA58" i="18"/>
  <c r="AA2" i="18" s="1"/>
  <c r="AH58" i="18"/>
  <c r="AH2" i="18" s="1"/>
  <c r="AD58" i="18"/>
  <c r="AD2" i="18" s="1"/>
  <c r="Z58" i="18"/>
  <c r="Z2" i="18" s="1"/>
  <c r="AL58" i="18"/>
  <c r="AL2" i="18" s="1"/>
  <c r="AN58" i="18"/>
  <c r="AN2" i="18" s="1"/>
  <c r="AJ58" i="18"/>
  <c r="AJ2" i="18" s="1"/>
  <c r="AM58" i="18"/>
  <c r="AM2" i="18" s="1"/>
  <c r="AD6" i="19"/>
  <c r="AK3" i="19"/>
  <c r="AH6" i="18"/>
  <c r="AJ6" i="18"/>
  <c r="AH3" i="18"/>
  <c r="Z3" i="18"/>
  <c r="AA6" i="19"/>
  <c r="Z27" i="18"/>
  <c r="AD27" i="18"/>
  <c r="AI27" i="18"/>
  <c r="AA27" i="18"/>
  <c r="AH27" i="18"/>
  <c r="AE27" i="18"/>
  <c r="AJ27" i="18"/>
  <c r="AB27" i="18"/>
  <c r="AL27" i="18"/>
  <c r="AN27" i="18"/>
  <c r="AK27" i="18"/>
  <c r="AM27" i="18"/>
  <c r="AE3" i="18"/>
  <c r="BM3" i="1"/>
  <c r="G3" i="19"/>
  <c r="H3" i="19" s="1"/>
  <c r="Z3" i="19"/>
  <c r="AN6" i="18"/>
  <c r="AI3" i="19"/>
  <c r="AB3" i="19"/>
  <c r="AH58" i="19"/>
  <c r="AH2" i="19" s="1"/>
  <c r="AB58" i="19"/>
  <c r="AB2" i="19" s="1"/>
  <c r="Z58" i="19"/>
  <c r="G2" i="19" s="1"/>
  <c r="H2" i="19" s="1"/>
  <c r="AG2" i="19"/>
  <c r="AI58" i="19"/>
  <c r="AI2" i="19" s="1"/>
  <c r="AL58" i="19"/>
  <c r="AL2" i="19" s="1"/>
  <c r="AD58" i="19"/>
  <c r="AD2" i="19" s="1"/>
  <c r="AA58" i="19"/>
  <c r="AA2" i="19" s="1"/>
  <c r="AE58" i="19"/>
  <c r="AE2" i="19" s="1"/>
  <c r="AK58" i="19"/>
  <c r="AK2" i="19" s="1"/>
  <c r="AJ58" i="19"/>
  <c r="AJ2" i="19" s="1"/>
  <c r="AN58" i="19"/>
  <c r="AN2" i="19" s="1"/>
  <c r="AM58" i="19"/>
  <c r="AM2" i="19" s="1"/>
  <c r="AB2" i="18"/>
  <c r="AA3" i="18"/>
  <c r="AI3" i="18"/>
  <c r="AH6" i="19"/>
  <c r="Z7" i="19"/>
  <c r="AF6" i="18"/>
  <c r="AA6" i="18"/>
  <c r="Z92" i="18"/>
  <c r="AL92" i="18"/>
  <c r="AH92" i="18"/>
  <c r="AJ92" i="18"/>
  <c r="AE92" i="18"/>
  <c r="AB92" i="18"/>
  <c r="AK92" i="18"/>
  <c r="AN92" i="18"/>
  <c r="AI92" i="18"/>
  <c r="AA92" i="18"/>
  <c r="AD92" i="18"/>
  <c r="AM92" i="18"/>
  <c r="AD91" i="18"/>
  <c r="AI91" i="18"/>
  <c r="AK91" i="18"/>
  <c r="AN91" i="18"/>
  <c r="AE91" i="18"/>
  <c r="AL91" i="18"/>
  <c r="Z91" i="18"/>
  <c r="AH91" i="18"/>
  <c r="AB91" i="18"/>
  <c r="AA91" i="18"/>
  <c r="AJ91" i="18"/>
  <c r="AM91" i="18"/>
  <c r="BK3" i="1"/>
  <c r="AF2" i="19"/>
  <c r="AE6" i="18"/>
  <c r="AA3" i="19"/>
  <c r="AE3" i="19"/>
  <c r="AM6" i="19"/>
  <c r="Z6" i="19"/>
  <c r="G6" i="19"/>
  <c r="H6" i="19" s="1"/>
  <c r="AI7" i="18"/>
  <c r="AF7" i="19"/>
  <c r="AJ6" i="19"/>
  <c r="AH57" i="19"/>
  <c r="AB57" i="19"/>
  <c r="AA57" i="19"/>
  <c r="AL57" i="19"/>
  <c r="Z57" i="19"/>
  <c r="AE57" i="19"/>
  <c r="AI57" i="19"/>
  <c r="AD57" i="19"/>
  <c r="AK57" i="19"/>
  <c r="AN57" i="19"/>
  <c r="AJ57" i="19"/>
  <c r="AM57" i="19"/>
  <c r="AA3" i="16"/>
  <c r="AD3" i="16"/>
  <c r="Z3" i="16"/>
  <c r="AD6" i="16"/>
  <c r="AK3" i="16"/>
  <c r="AN6" i="16"/>
  <c r="AH6" i="16"/>
  <c r="AJ3" i="16"/>
  <c r="BV91" i="1"/>
  <c r="AH92" i="16"/>
  <c r="Z92" i="16"/>
  <c r="AI92" i="16"/>
  <c r="AD92" i="16"/>
  <c r="AB92" i="16"/>
  <c r="AA92" i="16"/>
  <c r="AE92" i="16"/>
  <c r="AJ92" i="16"/>
  <c r="AL92" i="16"/>
  <c r="AK92" i="16"/>
  <c r="AN92" i="16"/>
  <c r="AM92" i="16"/>
  <c r="G3" i="16"/>
  <c r="H3" i="16" s="1"/>
  <c r="AB6" i="16"/>
  <c r="AK6" i="16"/>
  <c r="AX7" i="1"/>
  <c r="AY7" i="1" s="1"/>
  <c r="BT91" i="1"/>
  <c r="AJ27" i="16"/>
  <c r="AB27" i="16"/>
  <c r="Z27" i="16"/>
  <c r="AL27" i="16"/>
  <c r="AA27" i="16"/>
  <c r="AN27" i="16"/>
  <c r="AH27" i="16"/>
  <c r="AI27" i="16"/>
  <c r="AE27" i="16"/>
  <c r="AK27" i="16"/>
  <c r="AD27" i="16"/>
  <c r="AM27" i="16"/>
  <c r="AA57" i="16"/>
  <c r="Z57" i="16"/>
  <c r="AH57" i="16"/>
  <c r="AI57" i="16"/>
  <c r="AB57" i="16"/>
  <c r="AE57" i="16"/>
  <c r="AD57" i="16"/>
  <c r="AL57" i="16"/>
  <c r="AN57" i="16"/>
  <c r="AK57" i="16"/>
  <c r="AJ57" i="16"/>
  <c r="AM57" i="16"/>
  <c r="AE6" i="16"/>
  <c r="AB3" i="16"/>
  <c r="AI58" i="16"/>
  <c r="AI2" i="16" s="1"/>
  <c r="AD58" i="16"/>
  <c r="AD2" i="16" s="1"/>
  <c r="AJ58" i="16"/>
  <c r="AJ2" i="16" s="1"/>
  <c r="AA58" i="16"/>
  <c r="AA2" i="16" s="1"/>
  <c r="Z58" i="16"/>
  <c r="G2" i="16" s="1"/>
  <c r="H2" i="16" s="1"/>
  <c r="AH58" i="16"/>
  <c r="AH2" i="16" s="1"/>
  <c r="AN58" i="16"/>
  <c r="AN2" i="16" s="1"/>
  <c r="AG2" i="16"/>
  <c r="AE58" i="16"/>
  <c r="AE2" i="16" s="1"/>
  <c r="AL58" i="16"/>
  <c r="AL2" i="16" s="1"/>
  <c r="AK58" i="16"/>
  <c r="AK2" i="16" s="1"/>
  <c r="AB58" i="16"/>
  <c r="AB2" i="16" s="1"/>
  <c r="AM58" i="16"/>
  <c r="AM2" i="16" s="1"/>
  <c r="CR38" i="1"/>
  <c r="CV38" i="1" s="1"/>
  <c r="AM3" i="16"/>
  <c r="AM6" i="16"/>
  <c r="AF6" i="16"/>
  <c r="AH91" i="16"/>
  <c r="AI91" i="16"/>
  <c r="AD91" i="16"/>
  <c r="AE91" i="16"/>
  <c r="AB91" i="16"/>
  <c r="AA91" i="16"/>
  <c r="Z91" i="16"/>
  <c r="AJ91" i="16"/>
  <c r="AK91" i="16"/>
  <c r="AL91" i="16"/>
  <c r="AN91" i="16"/>
  <c r="AM91" i="16"/>
  <c r="BO3" i="1"/>
  <c r="BL3" i="1"/>
  <c r="AL3" i="16"/>
  <c r="AI3" i="16"/>
  <c r="AJ6" i="16"/>
  <c r="AA6" i="16"/>
  <c r="BL91" i="1"/>
  <c r="BP91" i="1"/>
  <c r="BM91" i="1"/>
  <c r="AG3" i="16"/>
  <c r="AE3" i="16"/>
  <c r="AH72" i="16"/>
  <c r="AH9" i="16" s="1"/>
  <c r="AG9" i="16"/>
  <c r="AF9" i="16"/>
  <c r="AI72" i="16"/>
  <c r="AI9" i="16" s="1"/>
  <c r="AD72" i="16"/>
  <c r="AD9" i="16" s="1"/>
  <c r="AE72" i="16"/>
  <c r="AE9" i="16" s="1"/>
  <c r="AB72" i="16"/>
  <c r="AB9" i="16" s="1"/>
  <c r="AA72" i="16"/>
  <c r="AA9" i="16" s="1"/>
  <c r="Z72" i="16"/>
  <c r="G9" i="16" s="1"/>
  <c r="H9" i="16" s="1"/>
  <c r="AL72" i="16"/>
  <c r="AL9" i="16" s="1"/>
  <c r="AK72" i="16"/>
  <c r="AK9" i="16" s="1"/>
  <c r="AJ72" i="16"/>
  <c r="AJ9" i="16" s="1"/>
  <c r="AN72" i="16"/>
  <c r="AN9" i="16" s="1"/>
  <c r="AM72" i="16"/>
  <c r="AM9" i="16" s="1"/>
  <c r="G6" i="16"/>
  <c r="H6" i="16" s="1"/>
  <c r="Z6" i="16"/>
  <c r="AG6" i="16"/>
  <c r="BU3" i="1"/>
  <c r="V78" i="16"/>
  <c r="V78" i="15"/>
  <c r="AN3" i="16"/>
  <c r="AE67" i="16"/>
  <c r="AE7" i="16" s="1"/>
  <c r="Z67" i="16"/>
  <c r="Z7" i="16" s="1"/>
  <c r="AH67" i="16"/>
  <c r="AH7" i="16" s="1"/>
  <c r="AG7" i="16"/>
  <c r="AF7" i="16"/>
  <c r="AD67" i="16"/>
  <c r="AD7" i="16" s="1"/>
  <c r="AA67" i="16"/>
  <c r="AA7" i="16" s="1"/>
  <c r="AB67" i="16"/>
  <c r="AB7" i="16" s="1"/>
  <c r="AI67" i="16"/>
  <c r="AI7" i="16" s="1"/>
  <c r="AL67" i="16"/>
  <c r="AL7" i="16" s="1"/>
  <c r="AK67" i="16"/>
  <c r="AK7" i="16" s="1"/>
  <c r="AJ67" i="16"/>
  <c r="AJ7" i="16" s="1"/>
  <c r="AN67" i="16"/>
  <c r="AN7" i="16" s="1"/>
  <c r="AM67" i="16"/>
  <c r="AM7" i="16" s="1"/>
  <c r="Z2" i="16"/>
  <c r="AF2" i="16"/>
  <c r="AI6" i="16"/>
  <c r="AL6" i="16"/>
  <c r="AH70" i="13"/>
  <c r="AH4" i="13" s="1"/>
  <c r="AI70" i="13"/>
  <c r="AD70" i="13"/>
  <c r="AD4" i="13" s="1"/>
  <c r="AI58" i="13"/>
  <c r="AH58" i="13"/>
  <c r="AH2" i="13" s="1"/>
  <c r="AD58" i="13"/>
  <c r="AD2" i="13" s="1"/>
  <c r="AI91" i="13"/>
  <c r="AD91" i="13"/>
  <c r="AH91" i="13"/>
  <c r="BS3" i="1"/>
  <c r="BK92" i="1"/>
  <c r="Z3" i="13"/>
  <c r="AI3" i="13"/>
  <c r="BL7" i="1"/>
  <c r="BP92" i="1"/>
  <c r="BT3" i="1"/>
  <c r="BR3" i="1"/>
  <c r="AW7" i="1"/>
  <c r="G9" i="13"/>
  <c r="H9" i="13" s="1"/>
  <c r="AI9" i="13"/>
  <c r="Z7" i="13"/>
  <c r="AI7" i="13"/>
  <c r="AE9" i="13"/>
  <c r="Z9" i="13"/>
  <c r="AE7" i="13"/>
  <c r="BS7" i="1"/>
  <c r="BM7" i="1"/>
  <c r="BP3" i="1"/>
  <c r="BO7" i="1"/>
  <c r="CU6" i="1"/>
  <c r="BV6" i="1"/>
  <c r="BS92" i="1"/>
  <c r="BQ92" i="1"/>
  <c r="CX2" i="1"/>
  <c r="CV6" i="1"/>
  <c r="BR92" i="1"/>
  <c r="BT7" i="1"/>
  <c r="CX6" i="1"/>
  <c r="BU7" i="1"/>
  <c r="CR62" i="1"/>
  <c r="CY62" i="1" s="1"/>
  <c r="CR35" i="1"/>
  <c r="CW35" i="1" s="1"/>
  <c r="DE3" i="1"/>
  <c r="DD3" i="1"/>
  <c r="CX3" i="1"/>
  <c r="AF6" i="1"/>
  <c r="DA3" i="1"/>
  <c r="AL3" i="1"/>
  <c r="DB6" i="1"/>
  <c r="CT3" i="1"/>
  <c r="AD3" i="1"/>
  <c r="CZ3" i="1"/>
  <c r="CV3" i="1"/>
  <c r="CY3" i="1"/>
  <c r="AK3" i="1"/>
  <c r="CW3" i="1"/>
  <c r="CQ28" i="1"/>
  <c r="CS28" i="1" s="1"/>
  <c r="DC3" i="1"/>
  <c r="DB3" i="1"/>
  <c r="CW2" i="1"/>
  <c r="CU3" i="1"/>
  <c r="AM6" i="1"/>
  <c r="CY2" i="1"/>
  <c r="AI3" i="1"/>
  <c r="CR76" i="1"/>
  <c r="CT76" i="1" s="1"/>
  <c r="BB3" i="1"/>
  <c r="BC3" i="1" s="1"/>
  <c r="BY3" i="1" s="1"/>
  <c r="BN3" i="1"/>
  <c r="AE3" i="1"/>
  <c r="AJ3" i="1"/>
  <c r="CZ6" i="1"/>
  <c r="BV9" i="1"/>
  <c r="G3" i="13"/>
  <c r="H3" i="13" s="1"/>
  <c r="AG3" i="1"/>
  <c r="AB2" i="1"/>
  <c r="AL6" i="1"/>
  <c r="DB2" i="1"/>
  <c r="DA6" i="1"/>
  <c r="AH3" i="1"/>
  <c r="BR9" i="1"/>
  <c r="AM3" i="1"/>
  <c r="CV2" i="1"/>
  <c r="CT2" i="1"/>
  <c r="DE6" i="1"/>
  <c r="AB3" i="1"/>
  <c r="AC3" i="1"/>
  <c r="BL9" i="1"/>
  <c r="AX3" i="1"/>
  <c r="AY3" i="1" s="1"/>
  <c r="BV3" i="1"/>
  <c r="AW3" i="1"/>
  <c r="BQ3" i="1"/>
  <c r="AF3" i="1"/>
  <c r="AI2" i="1"/>
  <c r="AE6" i="1"/>
  <c r="BU92" i="1"/>
  <c r="BO92" i="1"/>
  <c r="DD2" i="1"/>
  <c r="DA2" i="1"/>
  <c r="DD6" i="1"/>
  <c r="BP9" i="1"/>
  <c r="AC2" i="1"/>
  <c r="CT6" i="1"/>
  <c r="G7" i="13"/>
  <c r="H7" i="13" s="1"/>
  <c r="AL91" i="13"/>
  <c r="Z91" i="13"/>
  <c r="AA91" i="13"/>
  <c r="AE91" i="13"/>
  <c r="AJ91" i="13"/>
  <c r="AK91" i="13"/>
  <c r="AM91" i="13"/>
  <c r="BN7" i="1"/>
  <c r="AJ58" i="13"/>
  <c r="AJ2" i="13" s="1"/>
  <c r="AA58" i="13"/>
  <c r="AA2" i="13" s="1"/>
  <c r="AL58" i="13"/>
  <c r="AL2" i="13" s="1"/>
  <c r="AF2" i="13"/>
  <c r="AK58" i="13"/>
  <c r="AK2" i="13" s="1"/>
  <c r="AM58" i="13"/>
  <c r="AM2" i="13" s="1"/>
  <c r="AG2" i="13"/>
  <c r="AE58" i="13"/>
  <c r="AE2" i="13" s="1"/>
  <c r="Z58" i="13"/>
  <c r="G2" i="13" s="1"/>
  <c r="H2" i="13" s="1"/>
  <c r="AF2" i="1"/>
  <c r="AK2" i="1"/>
  <c r="AG6" i="1"/>
  <c r="AI6" i="1"/>
  <c r="BT92" i="1"/>
  <c r="BN92" i="1"/>
  <c r="DE2" i="1"/>
  <c r="CZ2" i="1"/>
  <c r="CW6" i="1"/>
  <c r="DC6" i="1"/>
  <c r="BM9" i="1"/>
  <c r="BQ9" i="1"/>
  <c r="BO9" i="1"/>
  <c r="BQ7" i="1"/>
  <c r="AK6" i="1"/>
  <c r="AL2" i="1"/>
  <c r="BK9" i="1"/>
  <c r="BN9" i="1"/>
  <c r="AH6" i="1"/>
  <c r="AJ2" i="1"/>
  <c r="AD2" i="1"/>
  <c r="AC6" i="1"/>
  <c r="BV92" i="1"/>
  <c r="BS9" i="1"/>
  <c r="AG4" i="13"/>
  <c r="AE70" i="13"/>
  <c r="AF4" i="13"/>
  <c r="AL70" i="13"/>
  <c r="AL4" i="13" s="1"/>
  <c r="Z70" i="13"/>
  <c r="AA70" i="13"/>
  <c r="AA4" i="13" s="1"/>
  <c r="AK70" i="13"/>
  <c r="AK4" i="13" s="1"/>
  <c r="AJ70" i="13"/>
  <c r="AJ4" i="13" s="1"/>
  <c r="AM70" i="13"/>
  <c r="AM4" i="13" s="1"/>
  <c r="AB6" i="1"/>
  <c r="BV7" i="1"/>
  <c r="CO78" i="1"/>
  <c r="CQ78" i="1" s="1"/>
  <c r="CS78" i="1" s="1"/>
  <c r="V78" i="13"/>
  <c r="AM2" i="1"/>
  <c r="AE2" i="1"/>
  <c r="AD6" i="1"/>
  <c r="BM92" i="1"/>
  <c r="CU2" i="1"/>
  <c r="CY6" i="1"/>
  <c r="BU9" i="1"/>
  <c r="AN38" i="13"/>
  <c r="AN76" i="13"/>
  <c r="AN28" i="13"/>
  <c r="AN62" i="13"/>
  <c r="AG2" i="1"/>
  <c r="AH2" i="1"/>
  <c r="AJ6" i="1"/>
  <c r="AW6" i="1"/>
  <c r="DC2" i="1"/>
  <c r="BT9" i="1"/>
  <c r="AN35" i="13"/>
  <c r="CG6" i="1"/>
  <c r="CH6" i="1" s="1"/>
  <c r="BH70" i="1"/>
  <c r="BJ70" i="1" s="1"/>
  <c r="CK6" i="1"/>
  <c r="CL6" i="1" s="1"/>
  <c r="AK28" i="1"/>
  <c r="AW9" i="1"/>
  <c r="AX9" i="1"/>
  <c r="AY9" i="1" s="1"/>
  <c r="BB9" i="1"/>
  <c r="BC9" i="1" s="1"/>
  <c r="BY9" i="1" s="1"/>
  <c r="O3" i="1"/>
  <c r="P3" i="1" s="1"/>
  <c r="CK3" i="1"/>
  <c r="CL3" i="1" s="1"/>
  <c r="BO95" i="1"/>
  <c r="Y76" i="1"/>
  <c r="CT95" i="1"/>
  <c r="CY95" i="1"/>
  <c r="CR70" i="1"/>
  <c r="CQ70" i="1"/>
  <c r="CS70" i="1" s="1"/>
  <c r="CT92" i="1"/>
  <c r="CY92" i="1"/>
  <c r="DC92" i="1"/>
  <c r="CZ92" i="1"/>
  <c r="DA92" i="1"/>
  <c r="CV92" i="1"/>
  <c r="DE92" i="1"/>
  <c r="CW92" i="1"/>
  <c r="DB92" i="1"/>
  <c r="CU92" i="1"/>
  <c r="CX92" i="1"/>
  <c r="DD92" i="1"/>
  <c r="CF6" i="1"/>
  <c r="DA28" i="1"/>
  <c r="DE28" i="1"/>
  <c r="CW28" i="1"/>
  <c r="CV28" i="1"/>
  <c r="CU28" i="1"/>
  <c r="CX28" i="1"/>
  <c r="DC28" i="1"/>
  <c r="CT28" i="1"/>
  <c r="CZ28" i="1"/>
  <c r="CY28" i="1"/>
  <c r="DB28" i="1"/>
  <c r="DD28" i="1"/>
  <c r="CK2" i="1"/>
  <c r="DE57" i="1"/>
  <c r="CY57" i="1"/>
  <c r="DA57" i="1"/>
  <c r="CW57" i="1"/>
  <c r="CV57" i="1"/>
  <c r="DC57" i="1"/>
  <c r="CT57" i="1"/>
  <c r="CZ57" i="1"/>
  <c r="DB57" i="1"/>
  <c r="CU57" i="1"/>
  <c r="CX57" i="1"/>
  <c r="DD57" i="1"/>
  <c r="CG3" i="1"/>
  <c r="CH3" i="1" s="1"/>
  <c r="DA72" i="1"/>
  <c r="DA9" i="1" s="1"/>
  <c r="CW72" i="1"/>
  <c r="CK9" i="1" s="1"/>
  <c r="CL9" i="1" s="1"/>
  <c r="CV72" i="1"/>
  <c r="CV9" i="1" s="1"/>
  <c r="CZ72" i="1"/>
  <c r="CF9" i="1" s="1"/>
  <c r="CY72" i="1"/>
  <c r="CY9" i="1" s="1"/>
  <c r="CX72" i="1"/>
  <c r="CX9" i="1" s="1"/>
  <c r="DE72" i="1"/>
  <c r="CG9" i="1" s="1"/>
  <c r="CH9" i="1" s="1"/>
  <c r="CU72" i="1"/>
  <c r="CU9" i="1" s="1"/>
  <c r="CT72" i="1"/>
  <c r="CT9" i="1" s="1"/>
  <c r="DC72" i="1"/>
  <c r="DC9" i="1" s="1"/>
  <c r="DB72" i="1"/>
  <c r="DB9" i="1" s="1"/>
  <c r="DD72" i="1"/>
  <c r="DD9" i="1" s="1"/>
  <c r="CW67" i="1"/>
  <c r="CK7" i="1" s="1"/>
  <c r="CL7" i="1" s="1"/>
  <c r="CZ67" i="1"/>
  <c r="CF7" i="1" s="1"/>
  <c r="CU67" i="1"/>
  <c r="CU7" i="1" s="1"/>
  <c r="DA67" i="1"/>
  <c r="DA7" i="1" s="1"/>
  <c r="DE67" i="1"/>
  <c r="CG7" i="1" s="1"/>
  <c r="CH7" i="1" s="1"/>
  <c r="CV67" i="1"/>
  <c r="CV7" i="1" s="1"/>
  <c r="DC67" i="1"/>
  <c r="DC7" i="1" s="1"/>
  <c r="CY67" i="1"/>
  <c r="CY7" i="1" s="1"/>
  <c r="CT67" i="1"/>
  <c r="CT7" i="1" s="1"/>
  <c r="CX67" i="1"/>
  <c r="CX7" i="1" s="1"/>
  <c r="DB67" i="1"/>
  <c r="DB7" i="1" s="1"/>
  <c r="DD67" i="1"/>
  <c r="DD7" i="1" s="1"/>
  <c r="CF2" i="1"/>
  <c r="CG2" i="1"/>
  <c r="CF3" i="1"/>
  <c r="DE27" i="1"/>
  <c r="DC27" i="1"/>
  <c r="CT27" i="1"/>
  <c r="CU27" i="1"/>
  <c r="CW27" i="1"/>
  <c r="CY27" i="1"/>
  <c r="CZ27" i="1"/>
  <c r="CV27" i="1"/>
  <c r="DA27" i="1"/>
  <c r="CX27" i="1"/>
  <c r="DB27" i="1"/>
  <c r="DD27" i="1"/>
  <c r="S6" i="1"/>
  <c r="T6" i="1" s="1"/>
  <c r="AP6" i="1" s="1"/>
  <c r="Y35" i="1"/>
  <c r="Y62" i="1"/>
  <c r="BP96" i="1"/>
  <c r="BP95" i="1" s="1"/>
  <c r="BK95" i="1"/>
  <c r="AG96" i="1"/>
  <c r="AG95" i="1" s="1"/>
  <c r="AB95" i="1"/>
  <c r="AF95" i="1"/>
  <c r="BI62" i="1"/>
  <c r="BH62" i="1"/>
  <c r="BJ62" i="1" s="1"/>
  <c r="W78" i="1"/>
  <c r="BF78" i="1"/>
  <c r="BI28" i="1"/>
  <c r="BH28" i="1"/>
  <c r="BJ28" i="1" s="1"/>
  <c r="BH38" i="1"/>
  <c r="BJ38" i="1" s="1"/>
  <c r="BI38" i="1"/>
  <c r="BQ70" i="1"/>
  <c r="AW4" i="1" s="1"/>
  <c r="BM70" i="1"/>
  <c r="BM4" i="1" s="1"/>
  <c r="BS70" i="1"/>
  <c r="BS4" i="1" s="1"/>
  <c r="BP70" i="1"/>
  <c r="BP4" i="1" s="1"/>
  <c r="BU70" i="1"/>
  <c r="BU4" i="1" s="1"/>
  <c r="BL70" i="1"/>
  <c r="BL4" i="1" s="1"/>
  <c r="BT70" i="1"/>
  <c r="BT4" i="1" s="1"/>
  <c r="BO70" i="1"/>
  <c r="BO4" i="1" s="1"/>
  <c r="BV70" i="1"/>
  <c r="AX4" i="1" s="1"/>
  <c r="AY4" i="1" s="1"/>
  <c r="BK70" i="1"/>
  <c r="BK4" i="1" s="1"/>
  <c r="BN70" i="1"/>
  <c r="BB4" i="1" s="1"/>
  <c r="BC4" i="1" s="1"/>
  <c r="BY4" i="1" s="1"/>
  <c r="BR70" i="1"/>
  <c r="BR4" i="1" s="1"/>
  <c r="BI35" i="1"/>
  <c r="BH35" i="1"/>
  <c r="BJ35" i="1" s="1"/>
  <c r="BH76" i="1"/>
  <c r="BJ76" i="1" s="1"/>
  <c r="BI76" i="1"/>
  <c r="BT58" i="1"/>
  <c r="BT2" i="1" s="1"/>
  <c r="BP58" i="1"/>
  <c r="BP2" i="1" s="1"/>
  <c r="BM58" i="1"/>
  <c r="BM2" i="1" s="1"/>
  <c r="BS58" i="1"/>
  <c r="BS2" i="1" s="1"/>
  <c r="BV58" i="1"/>
  <c r="AX2" i="1" s="1"/>
  <c r="BR58" i="1"/>
  <c r="BR2" i="1" s="1"/>
  <c r="BQ58" i="1"/>
  <c r="BK58" i="1"/>
  <c r="BK2" i="1" s="1"/>
  <c r="BN58" i="1"/>
  <c r="BB2" i="1" s="1"/>
  <c r="BO58" i="1"/>
  <c r="BO2" i="1" s="1"/>
  <c r="BL58" i="1"/>
  <c r="BL2" i="1" s="1"/>
  <c r="BU58" i="1"/>
  <c r="BU2" i="1" s="1"/>
  <c r="N3" i="1"/>
  <c r="AE67" i="1"/>
  <c r="AE7" i="1" s="1"/>
  <c r="AG67" i="1"/>
  <c r="AG7" i="1" s="1"/>
  <c r="AC67" i="1"/>
  <c r="AC7" i="1" s="1"/>
  <c r="AK67" i="1"/>
  <c r="AK7" i="1" s="1"/>
  <c r="AI67" i="1"/>
  <c r="AI7" i="1" s="1"/>
  <c r="AH67" i="1"/>
  <c r="N7" i="1" s="1"/>
  <c r="AB67" i="1"/>
  <c r="AB7" i="1" s="1"/>
  <c r="AF67" i="1"/>
  <c r="AF7" i="1" s="1"/>
  <c r="AD67" i="1"/>
  <c r="AD7" i="1" s="1"/>
  <c r="AJ67" i="1"/>
  <c r="AJ7" i="1" s="1"/>
  <c r="AM67" i="1"/>
  <c r="O7" i="1" s="1"/>
  <c r="P7" i="1" s="1"/>
  <c r="AL67" i="1"/>
  <c r="AL7" i="1" s="1"/>
  <c r="AC62" i="1"/>
  <c r="AJ62" i="1"/>
  <c r="AI62" i="1"/>
  <c r="AH62" i="1"/>
  <c r="AM62" i="1"/>
  <c r="AD62" i="1"/>
  <c r="AE62" i="1"/>
  <c r="AF62" i="1"/>
  <c r="AG62" i="1"/>
  <c r="AK62" i="1"/>
  <c r="AB62" i="1"/>
  <c r="AL62" i="1"/>
  <c r="AJ35" i="1"/>
  <c r="AE35" i="1"/>
  <c r="AK35" i="1"/>
  <c r="AB35" i="1"/>
  <c r="AF35" i="1"/>
  <c r="AI35" i="1"/>
  <c r="AM35" i="1"/>
  <c r="AD35" i="1"/>
  <c r="AG35" i="1"/>
  <c r="AH35" i="1"/>
  <c r="AC35" i="1"/>
  <c r="AL35" i="1"/>
  <c r="S3" i="1"/>
  <c r="T3" i="1" s="1"/>
  <c r="AP3" i="1" s="1"/>
  <c r="AB27" i="1"/>
  <c r="AK27" i="1"/>
  <c r="AE27" i="1"/>
  <c r="AJ27" i="1"/>
  <c r="AH27" i="1"/>
  <c r="AF27" i="1"/>
  <c r="AG27" i="1"/>
  <c r="AD27" i="1"/>
  <c r="AC27" i="1"/>
  <c r="AM27" i="1"/>
  <c r="AI27" i="1"/>
  <c r="AL27" i="1"/>
  <c r="Y70" i="1"/>
  <c r="AK72" i="1"/>
  <c r="AK9" i="1" s="1"/>
  <c r="AE72" i="1"/>
  <c r="S9" i="1" s="1"/>
  <c r="T9" i="1" s="1"/>
  <c r="AP9" i="1" s="1"/>
  <c r="AD72" i="1"/>
  <c r="AD9" i="1" s="1"/>
  <c r="AF72" i="1"/>
  <c r="AF9" i="1" s="1"/>
  <c r="AG72" i="1"/>
  <c r="AG9" i="1" s="1"/>
  <c r="AI72" i="1"/>
  <c r="AI9" i="1" s="1"/>
  <c r="AB72" i="1"/>
  <c r="AB9" i="1" s="1"/>
  <c r="AH72" i="1"/>
  <c r="N9" i="1" s="1"/>
  <c r="AJ72" i="1"/>
  <c r="AJ9" i="1" s="1"/>
  <c r="AM72" i="1"/>
  <c r="O9" i="1" s="1"/>
  <c r="P9" i="1" s="1"/>
  <c r="AC72" i="1"/>
  <c r="AC9" i="1" s="1"/>
  <c r="AL72" i="1"/>
  <c r="AL9" i="1" s="1"/>
  <c r="AD76" i="1"/>
  <c r="AK76" i="1"/>
  <c r="AB76" i="1"/>
  <c r="AG76" i="1"/>
  <c r="AI76" i="1"/>
  <c r="AF76" i="1"/>
  <c r="AJ76" i="1"/>
  <c r="AE76" i="1"/>
  <c r="AH76" i="1"/>
  <c r="AM76" i="1"/>
  <c r="AC76" i="1"/>
  <c r="AL76" i="1"/>
  <c r="O2" i="1"/>
  <c r="S2" i="1"/>
  <c r="N6" i="1"/>
  <c r="O6" i="1"/>
  <c r="P6" i="1" s="1"/>
  <c r="AH28" i="1"/>
  <c r="AG28" i="1"/>
  <c r="N2" i="1"/>
  <c r="AM57" i="1"/>
  <c r="AK57" i="1"/>
  <c r="AI57" i="1"/>
  <c r="AD57" i="1"/>
  <c r="AH57" i="1"/>
  <c r="AJ57" i="1"/>
  <c r="AF57" i="1"/>
  <c r="AC57" i="1"/>
  <c r="AB57" i="1"/>
  <c r="AE57" i="1"/>
  <c r="AG57" i="1"/>
  <c r="AL57" i="1"/>
  <c r="AK92" i="1"/>
  <c r="AB92" i="1"/>
  <c r="AI92" i="1"/>
  <c r="AH92" i="1"/>
  <c r="AD92" i="1"/>
  <c r="AF92" i="1"/>
  <c r="AM92" i="1"/>
  <c r="AE92" i="1"/>
  <c r="AG92" i="1"/>
  <c r="AJ92" i="1"/>
  <c r="AC92" i="1"/>
  <c r="AL92" i="1"/>
  <c r="AK38" i="1"/>
  <c r="AD38" i="1"/>
  <c r="AJ38" i="1"/>
  <c r="AG38" i="1"/>
  <c r="AB38" i="1"/>
  <c r="AF38" i="1"/>
  <c r="AI38" i="1"/>
  <c r="AC38" i="1"/>
  <c r="AH38" i="1"/>
  <c r="AE38" i="1"/>
  <c r="AM38" i="1"/>
  <c r="AL38" i="1"/>
  <c r="S7" i="1"/>
  <c r="T7" i="1" s="1"/>
  <c r="AP7" i="1" s="1"/>
  <c r="W66" i="9"/>
  <c r="Y11" i="44" s="1"/>
  <c r="I70" i="14" s="1"/>
  <c r="AC8" i="43" l="1"/>
  <c r="AJ8" i="44"/>
  <c r="AC8" i="44"/>
  <c r="AM8" i="44"/>
  <c r="G8" i="44"/>
  <c r="H8" i="44" s="1"/>
  <c r="AK8" i="44"/>
  <c r="Z8" i="44"/>
  <c r="AA8" i="44"/>
  <c r="AL8" i="44"/>
  <c r="AE8" i="44"/>
  <c r="AC94" i="44"/>
  <c r="AK78" i="44"/>
  <c r="AK13" i="44" s="1"/>
  <c r="V70" i="14" s="1"/>
  <c r="AL78" i="44"/>
  <c r="AL94" i="44" s="1"/>
  <c r="AC78" i="44"/>
  <c r="AC13" i="44" s="1"/>
  <c r="N70" i="14" s="1"/>
  <c r="AJ78" i="44"/>
  <c r="AJ5" i="44" s="1"/>
  <c r="AJ10" i="44" s="1"/>
  <c r="AD78" i="44"/>
  <c r="AD13" i="44" s="1"/>
  <c r="O70" i="14" s="1"/>
  <c r="AI78" i="44"/>
  <c r="AI5" i="44" s="1"/>
  <c r="AO78" i="44"/>
  <c r="AO13" i="44" s="1"/>
  <c r="Z70" i="14" s="1"/>
  <c r="F78" i="44"/>
  <c r="I5" i="44" s="1"/>
  <c r="AE78" i="44"/>
  <c r="AE13" i="44" s="1"/>
  <c r="P70" i="14" s="1"/>
  <c r="AA78" i="44"/>
  <c r="AA13" i="44" s="1"/>
  <c r="L70" i="14" s="1"/>
  <c r="AG78" i="44"/>
  <c r="AG13" i="44" s="1"/>
  <c r="R70" i="14" s="1"/>
  <c r="AH78" i="44"/>
  <c r="AH5" i="44" s="1"/>
  <c r="Z78" i="44"/>
  <c r="Z94" i="44" s="1"/>
  <c r="AN78" i="44"/>
  <c r="AN94" i="44" s="1"/>
  <c r="AB78" i="44"/>
  <c r="AB94" i="44" s="1"/>
  <c r="AF78" i="44"/>
  <c r="AF94" i="44" s="1"/>
  <c r="AM78" i="44"/>
  <c r="AM94" i="44" s="1"/>
  <c r="I8" i="44"/>
  <c r="AD8" i="44"/>
  <c r="AI8" i="44"/>
  <c r="AO5" i="44"/>
  <c r="AO10" i="44" s="1"/>
  <c r="AG8" i="44"/>
  <c r="AM13" i="44"/>
  <c r="X70" i="14" s="1"/>
  <c r="AB5" i="44"/>
  <c r="AB10" i="44" s="1"/>
  <c r="AB12" i="44" s="1"/>
  <c r="AB1" i="44" s="1"/>
  <c r="AN8" i="44"/>
  <c r="AF8" i="44"/>
  <c r="AE5" i="44"/>
  <c r="AE10" i="44" s="1"/>
  <c r="AH8" i="44"/>
  <c r="AC8" i="21"/>
  <c r="AI76" i="43"/>
  <c r="AD76" i="43"/>
  <c r="AB76" i="43"/>
  <c r="AN76" i="43"/>
  <c r="AA76" i="43"/>
  <c r="AK76" i="43"/>
  <c r="Z76" i="43"/>
  <c r="AL76" i="43"/>
  <c r="AH76" i="43"/>
  <c r="AO76" i="43"/>
  <c r="AG76" i="43"/>
  <c r="AE76" i="43"/>
  <c r="AJ76" i="43"/>
  <c r="F76" i="43"/>
  <c r="AF76" i="43"/>
  <c r="AM76" i="43"/>
  <c r="F35" i="43"/>
  <c r="Z35" i="43"/>
  <c r="AL35" i="43"/>
  <c r="AH35" i="43"/>
  <c r="AI35" i="43"/>
  <c r="AE35" i="43"/>
  <c r="AG35" i="43"/>
  <c r="AD35" i="43"/>
  <c r="AF35" i="43"/>
  <c r="AB35" i="43"/>
  <c r="AA35" i="43"/>
  <c r="AJ35" i="43"/>
  <c r="AO35" i="43"/>
  <c r="AM35" i="43"/>
  <c r="AN35" i="43"/>
  <c r="AK35" i="43"/>
  <c r="AH28" i="43"/>
  <c r="F28" i="43"/>
  <c r="AF28" i="43"/>
  <c r="AE28" i="43"/>
  <c r="AI28" i="43"/>
  <c r="AD28" i="43"/>
  <c r="AO28" i="43"/>
  <c r="AL28" i="43"/>
  <c r="AB28" i="43"/>
  <c r="AA28" i="43"/>
  <c r="Z28" i="43"/>
  <c r="AJ28" i="43"/>
  <c r="AG28" i="43"/>
  <c r="AN28" i="43"/>
  <c r="AM28" i="43"/>
  <c r="AK28" i="43"/>
  <c r="CY38" i="1"/>
  <c r="G9" i="43"/>
  <c r="H9" i="43" s="1"/>
  <c r="AO38" i="43"/>
  <c r="AD38" i="43"/>
  <c r="AL38" i="43"/>
  <c r="AE38" i="43"/>
  <c r="AA38" i="43"/>
  <c r="AN38" i="43"/>
  <c r="AK38" i="43"/>
  <c r="F38" i="43"/>
  <c r="Z38" i="43"/>
  <c r="AH38" i="43"/>
  <c r="AB38" i="43"/>
  <c r="AG38" i="43"/>
  <c r="AI38" i="43"/>
  <c r="AJ38" i="43"/>
  <c r="AF38" i="43"/>
  <c r="AM38" i="43"/>
  <c r="X78" i="43"/>
  <c r="Y78" i="43"/>
  <c r="Y13" i="43" s="1"/>
  <c r="I67" i="14"/>
  <c r="Y11" i="43"/>
  <c r="I69" i="14" s="1"/>
  <c r="DB38" i="1"/>
  <c r="H2" i="43"/>
  <c r="AO62" i="43"/>
  <c r="AL62" i="43"/>
  <c r="AG62" i="43"/>
  <c r="AD62" i="43"/>
  <c r="AB62" i="43"/>
  <c r="Z62" i="43"/>
  <c r="AJ62" i="43"/>
  <c r="AH62" i="43"/>
  <c r="AF62" i="43"/>
  <c r="F62" i="43"/>
  <c r="AI62" i="43"/>
  <c r="AE62" i="43"/>
  <c r="AA62" i="43"/>
  <c r="AN62" i="43"/>
  <c r="AK62" i="43"/>
  <c r="AM62" i="43"/>
  <c r="AA70" i="43"/>
  <c r="AA4" i="43" s="1"/>
  <c r="Z70" i="43"/>
  <c r="AH70" i="43"/>
  <c r="AH4" i="43" s="1"/>
  <c r="AG70" i="43"/>
  <c r="AG4" i="43" s="1"/>
  <c r="AE70" i="43"/>
  <c r="AE4" i="43" s="1"/>
  <c r="AL70" i="43"/>
  <c r="AL4" i="43" s="1"/>
  <c r="AI70" i="43"/>
  <c r="AI4" i="43" s="1"/>
  <c r="AO70" i="43"/>
  <c r="AO4" i="43" s="1"/>
  <c r="AF70" i="43"/>
  <c r="AF4" i="43" s="1"/>
  <c r="F70" i="43"/>
  <c r="I4" i="43" s="1"/>
  <c r="AB70" i="43"/>
  <c r="AB4" i="43" s="1"/>
  <c r="AD70" i="43"/>
  <c r="AD4" i="43" s="1"/>
  <c r="AJ70" i="43"/>
  <c r="AJ4" i="43" s="1"/>
  <c r="AK70" i="43"/>
  <c r="AK4" i="43" s="1"/>
  <c r="AN70" i="43"/>
  <c r="AN4" i="43" s="1"/>
  <c r="AM70" i="43"/>
  <c r="AM4" i="43" s="1"/>
  <c r="F38" i="21"/>
  <c r="AO38" i="21"/>
  <c r="F35" i="21"/>
  <c r="AO35" i="21"/>
  <c r="F38" i="20"/>
  <c r="AO38" i="20"/>
  <c r="F70" i="21"/>
  <c r="I4" i="21" s="1"/>
  <c r="AO70" i="21"/>
  <c r="AO4" i="21" s="1"/>
  <c r="F76" i="20"/>
  <c r="AO76" i="20"/>
  <c r="F70" i="20"/>
  <c r="I4" i="20" s="1"/>
  <c r="AO70" i="20"/>
  <c r="AO4" i="20" s="1"/>
  <c r="F28" i="21"/>
  <c r="AO28" i="21"/>
  <c r="F28" i="20"/>
  <c r="AO28" i="20"/>
  <c r="F62" i="21"/>
  <c r="AO62" i="21"/>
  <c r="F76" i="21"/>
  <c r="AO76" i="21"/>
  <c r="F62" i="20"/>
  <c r="AO62" i="20"/>
  <c r="F35" i="20"/>
  <c r="AO35" i="20"/>
  <c r="Z9" i="16"/>
  <c r="Z7" i="21"/>
  <c r="Z2" i="21"/>
  <c r="G7" i="18"/>
  <c r="H7" i="18" s="1"/>
  <c r="G2" i="18"/>
  <c r="H2" i="18" s="1"/>
  <c r="Z9" i="20"/>
  <c r="Z9" i="21"/>
  <c r="DD35" i="1"/>
  <c r="DC35" i="1"/>
  <c r="Y11" i="21"/>
  <c r="I68" i="14" s="1"/>
  <c r="AF35" i="21"/>
  <c r="AG35" i="21"/>
  <c r="AF28" i="21"/>
  <c r="AG28" i="21"/>
  <c r="AF70" i="21"/>
  <c r="AF4" i="21" s="1"/>
  <c r="AG70" i="21"/>
  <c r="AG4" i="21" s="1"/>
  <c r="AG28" i="20"/>
  <c r="AF28" i="20"/>
  <c r="AG76" i="20"/>
  <c r="AF76" i="20"/>
  <c r="AF70" i="20"/>
  <c r="AF4" i="20" s="1"/>
  <c r="AG70" i="20"/>
  <c r="AG4" i="20" s="1"/>
  <c r="AF62" i="21"/>
  <c r="AG62" i="21"/>
  <c r="AF62" i="20"/>
  <c r="AG62" i="20"/>
  <c r="AF76" i="21"/>
  <c r="AG76" i="21"/>
  <c r="AF38" i="21"/>
  <c r="AG38" i="21"/>
  <c r="AF35" i="20"/>
  <c r="AG35" i="20"/>
  <c r="AF38" i="20"/>
  <c r="AG38" i="20"/>
  <c r="Z2" i="19"/>
  <c r="Z2" i="20"/>
  <c r="G7" i="20"/>
  <c r="H7" i="20" s="1"/>
  <c r="AN76" i="20"/>
  <c r="AJ76" i="20"/>
  <c r="AL76" i="20"/>
  <c r="Z76" i="20"/>
  <c r="AE76" i="20"/>
  <c r="AI76" i="20"/>
  <c r="AB76" i="20"/>
  <c r="AA76" i="20"/>
  <c r="AH76" i="20"/>
  <c r="AD76" i="20"/>
  <c r="AK76" i="20"/>
  <c r="AM76" i="20"/>
  <c r="AK76" i="21"/>
  <c r="AD76" i="21"/>
  <c r="AN76" i="21"/>
  <c r="AM76" i="21"/>
  <c r="AB76" i="21"/>
  <c r="AH76" i="21"/>
  <c r="AL76" i="21"/>
  <c r="AE76" i="21"/>
  <c r="AA76" i="21"/>
  <c r="Z76" i="21"/>
  <c r="AJ76" i="21"/>
  <c r="AI76" i="21"/>
  <c r="AN62" i="20"/>
  <c r="AJ62" i="20"/>
  <c r="AD62" i="20"/>
  <c r="AL62" i="20"/>
  <c r="AM62" i="20"/>
  <c r="AE62" i="20"/>
  <c r="AK62" i="20"/>
  <c r="AB62" i="20"/>
  <c r="AA62" i="20"/>
  <c r="AH62" i="20"/>
  <c r="AI62" i="20"/>
  <c r="Z62" i="20"/>
  <c r="AB38" i="20"/>
  <c r="AA38" i="20"/>
  <c r="AD38" i="20"/>
  <c r="AI38" i="20"/>
  <c r="Z38" i="20"/>
  <c r="AM38" i="20"/>
  <c r="AH38" i="20"/>
  <c r="AL38" i="20"/>
  <c r="AE38" i="20"/>
  <c r="AJ38" i="20"/>
  <c r="AN38" i="20"/>
  <c r="AK38" i="20"/>
  <c r="AH28" i="20"/>
  <c r="AD28" i="20"/>
  <c r="Z28" i="20"/>
  <c r="AN28" i="20"/>
  <c r="AL28" i="20"/>
  <c r="AE28" i="20"/>
  <c r="AB28" i="20"/>
  <c r="AI28" i="20"/>
  <c r="AA28" i="20"/>
  <c r="AJ28" i="20"/>
  <c r="AK28" i="20"/>
  <c r="AM28" i="20"/>
  <c r="AH38" i="21"/>
  <c r="AB38" i="21"/>
  <c r="AA38" i="21"/>
  <c r="AD38" i="21"/>
  <c r="Z38" i="21"/>
  <c r="AI38" i="21"/>
  <c r="AL38" i="21"/>
  <c r="AE38" i="21"/>
  <c r="AK38" i="21"/>
  <c r="AN38" i="21"/>
  <c r="AJ38" i="21"/>
  <c r="AM38" i="21"/>
  <c r="Y78" i="21"/>
  <c r="Y13" i="21" s="1"/>
  <c r="X78" i="21"/>
  <c r="AC78" i="21" s="1"/>
  <c r="AC13" i="21" s="1"/>
  <c r="N68" i="14" s="1"/>
  <c r="AE62" i="21"/>
  <c r="AB62" i="21"/>
  <c r="AD62" i="21"/>
  <c r="AA62" i="21"/>
  <c r="Z62" i="21"/>
  <c r="AH62" i="21"/>
  <c r="AI62" i="21"/>
  <c r="AN62" i="21"/>
  <c r="AL62" i="21"/>
  <c r="AJ62" i="21"/>
  <c r="AK62" i="21"/>
  <c r="AM62" i="21"/>
  <c r="AH28" i="21"/>
  <c r="AL28" i="21"/>
  <c r="AN28" i="21"/>
  <c r="Z28" i="21"/>
  <c r="AI28" i="21"/>
  <c r="AD28" i="21"/>
  <c r="AJ28" i="21"/>
  <c r="AB28" i="21"/>
  <c r="AK28" i="21"/>
  <c r="AE28" i="21"/>
  <c r="AA28" i="21"/>
  <c r="AM28" i="21"/>
  <c r="AD70" i="21"/>
  <c r="AD4" i="21" s="1"/>
  <c r="AB70" i="21"/>
  <c r="AB4" i="21" s="1"/>
  <c r="AN70" i="21"/>
  <c r="AN4" i="21" s="1"/>
  <c r="AA70" i="21"/>
  <c r="AA4" i="21" s="1"/>
  <c r="Z70" i="21"/>
  <c r="AI70" i="21"/>
  <c r="AI4" i="21" s="1"/>
  <c r="AH70" i="21"/>
  <c r="AH4" i="21" s="1"/>
  <c r="AL70" i="21"/>
  <c r="AL4" i="21" s="1"/>
  <c r="AK70" i="21"/>
  <c r="AK4" i="21" s="1"/>
  <c r="AE70" i="21"/>
  <c r="AE4" i="21" s="1"/>
  <c r="AJ70" i="21"/>
  <c r="AJ4" i="21" s="1"/>
  <c r="AM70" i="21"/>
  <c r="AM4" i="21" s="1"/>
  <c r="AD70" i="20"/>
  <c r="AD4" i="20" s="1"/>
  <c r="AJ70" i="20"/>
  <c r="AJ4" i="20" s="1"/>
  <c r="AB70" i="20"/>
  <c r="AB4" i="20" s="1"/>
  <c r="AK70" i="20"/>
  <c r="AK4" i="20" s="1"/>
  <c r="AH70" i="20"/>
  <c r="AH4" i="20" s="1"/>
  <c r="Z70" i="20"/>
  <c r="AM70" i="20"/>
  <c r="AM4" i="20" s="1"/>
  <c r="AA70" i="20"/>
  <c r="AA4" i="20" s="1"/>
  <c r="AE70" i="20"/>
  <c r="AE4" i="20" s="1"/>
  <c r="AI70" i="20"/>
  <c r="AI4" i="20" s="1"/>
  <c r="AL70" i="20"/>
  <c r="AL4" i="20" s="1"/>
  <c r="AN70" i="20"/>
  <c r="AN4" i="20" s="1"/>
  <c r="AL35" i="21"/>
  <c r="AH35" i="21"/>
  <c r="AE35" i="21"/>
  <c r="AD35" i="21"/>
  <c r="AB35" i="21"/>
  <c r="AA35" i="21"/>
  <c r="Z35" i="21"/>
  <c r="AN35" i="21"/>
  <c r="AI35" i="21"/>
  <c r="AK35" i="21"/>
  <c r="AJ35" i="21"/>
  <c r="AM35" i="21"/>
  <c r="AM35" i="20"/>
  <c r="AJ35" i="20"/>
  <c r="AK35" i="20"/>
  <c r="AN35" i="20"/>
  <c r="AE35" i="20"/>
  <c r="AL35" i="20"/>
  <c r="AB35" i="20"/>
  <c r="AA35" i="20"/>
  <c r="AD35" i="20"/>
  <c r="AI35" i="20"/>
  <c r="AH35" i="20"/>
  <c r="Z35" i="20"/>
  <c r="DB76" i="1"/>
  <c r="CV76" i="1"/>
  <c r="CV8" i="1" s="1"/>
  <c r="AF4" i="19"/>
  <c r="AG4" i="19"/>
  <c r="G9" i="18"/>
  <c r="H9" i="18" s="1"/>
  <c r="G9" i="19"/>
  <c r="H9" i="19" s="1"/>
  <c r="AH38" i="18"/>
  <c r="AK38" i="18"/>
  <c r="AD38" i="18"/>
  <c r="AE38" i="18"/>
  <c r="AI38" i="18"/>
  <c r="AB38" i="18"/>
  <c r="AA38" i="18"/>
  <c r="Z38" i="18"/>
  <c r="AJ38" i="18"/>
  <c r="AL38" i="18"/>
  <c r="AN38" i="18"/>
  <c r="AM38" i="18"/>
  <c r="AL70" i="19"/>
  <c r="AL4" i="19" s="1"/>
  <c r="AI70" i="19"/>
  <c r="AI4" i="19" s="1"/>
  <c r="AA70" i="19"/>
  <c r="AA4" i="19" s="1"/>
  <c r="AH70" i="19"/>
  <c r="AH4" i="19" s="1"/>
  <c r="AK70" i="19"/>
  <c r="AK4" i="19" s="1"/>
  <c r="AN70" i="19"/>
  <c r="AN4" i="19" s="1"/>
  <c r="Z70" i="19"/>
  <c r="AJ70" i="19"/>
  <c r="AJ4" i="19" s="1"/>
  <c r="AD70" i="19"/>
  <c r="AD4" i="19" s="1"/>
  <c r="AB70" i="19"/>
  <c r="AB4" i="19" s="1"/>
  <c r="AE70" i="19"/>
  <c r="AE4" i="19" s="1"/>
  <c r="AM70" i="19"/>
  <c r="AM4" i="19" s="1"/>
  <c r="AD76" i="18"/>
  <c r="Z76" i="18"/>
  <c r="AL76" i="18"/>
  <c r="AH76" i="18"/>
  <c r="AJ76" i="18"/>
  <c r="AN76" i="18"/>
  <c r="AE76" i="18"/>
  <c r="AK76" i="18"/>
  <c r="AB76" i="18"/>
  <c r="AI76" i="18"/>
  <c r="AA76" i="18"/>
  <c r="AM76" i="18"/>
  <c r="AB28" i="18"/>
  <c r="AE28" i="18"/>
  <c r="AK28" i="18"/>
  <c r="AN28" i="18"/>
  <c r="AH28" i="18"/>
  <c r="AJ28" i="18"/>
  <c r="Z28" i="18"/>
  <c r="AD28" i="18"/>
  <c r="AI28" i="18"/>
  <c r="AA28" i="18"/>
  <c r="AL28" i="18"/>
  <c r="AM28" i="18"/>
  <c r="AE70" i="18"/>
  <c r="AE4" i="18" s="1"/>
  <c r="AI70" i="18"/>
  <c r="AI4" i="18" s="1"/>
  <c r="Z70" i="18"/>
  <c r="AF4" i="18"/>
  <c r="AL70" i="18"/>
  <c r="AL4" i="18" s="1"/>
  <c r="AG4" i="18"/>
  <c r="AB70" i="18"/>
  <c r="AB4" i="18" s="1"/>
  <c r="AD70" i="18"/>
  <c r="AD4" i="18" s="1"/>
  <c r="AN70" i="18"/>
  <c r="AN4" i="18" s="1"/>
  <c r="AH70" i="18"/>
  <c r="AH4" i="18" s="1"/>
  <c r="AA70" i="18"/>
  <c r="AA4" i="18" s="1"/>
  <c r="AJ70" i="18"/>
  <c r="AJ4" i="18" s="1"/>
  <c r="AK70" i="18"/>
  <c r="AK4" i="18" s="1"/>
  <c r="AM70" i="18"/>
  <c r="AM4" i="18" s="1"/>
  <c r="AE38" i="19"/>
  <c r="AA38" i="19"/>
  <c r="AN38" i="19"/>
  <c r="AD38" i="19"/>
  <c r="AI38" i="19"/>
  <c r="AJ38" i="19"/>
  <c r="AB38" i="19"/>
  <c r="AK38" i="19"/>
  <c r="AH38" i="19"/>
  <c r="Z38" i="19"/>
  <c r="AL38" i="19"/>
  <c r="AM38" i="19"/>
  <c r="AN76" i="19"/>
  <c r="AK76" i="19"/>
  <c r="AD76" i="19"/>
  <c r="AJ76" i="19"/>
  <c r="Z76" i="19"/>
  <c r="AH76" i="19"/>
  <c r="AB76" i="19"/>
  <c r="AI76" i="19"/>
  <c r="AE76" i="19"/>
  <c r="AA76" i="19"/>
  <c r="AL76" i="19"/>
  <c r="AM76" i="19"/>
  <c r="AE35" i="19"/>
  <c r="AK35" i="19"/>
  <c r="AB35" i="19"/>
  <c r="AD35" i="19"/>
  <c r="AA35" i="19"/>
  <c r="Z35" i="19"/>
  <c r="AN35" i="19"/>
  <c r="AI35" i="19"/>
  <c r="AH35" i="19"/>
  <c r="AJ35" i="19"/>
  <c r="AL35" i="19"/>
  <c r="AM35" i="19"/>
  <c r="AL28" i="19"/>
  <c r="AD28" i="19"/>
  <c r="AH28" i="19"/>
  <c r="AI28" i="19"/>
  <c r="AK28" i="19"/>
  <c r="AE28" i="19"/>
  <c r="AN28" i="19"/>
  <c r="AB28" i="19"/>
  <c r="Z28" i="19"/>
  <c r="AJ28" i="19"/>
  <c r="AA28" i="19"/>
  <c r="AM28" i="19"/>
  <c r="Z35" i="18"/>
  <c r="AD35" i="18"/>
  <c r="AA35" i="18"/>
  <c r="AI35" i="18"/>
  <c r="AH35" i="18"/>
  <c r="AE35" i="18"/>
  <c r="AB35" i="18"/>
  <c r="AK35" i="18"/>
  <c r="AJ35" i="18"/>
  <c r="AN35" i="18"/>
  <c r="AL35" i="18"/>
  <c r="AM35" i="18"/>
  <c r="AH62" i="19"/>
  <c r="AE62" i="19"/>
  <c r="AL62" i="19"/>
  <c r="AA62" i="19"/>
  <c r="AI62" i="19"/>
  <c r="AB62" i="19"/>
  <c r="AD62" i="19"/>
  <c r="Z62" i="19"/>
  <c r="AJ62" i="19"/>
  <c r="AN62" i="19"/>
  <c r="AK62" i="19"/>
  <c r="AM62" i="19"/>
  <c r="Z62" i="18"/>
  <c r="AH62" i="18"/>
  <c r="AE62" i="18"/>
  <c r="AA62" i="18"/>
  <c r="AD62" i="18"/>
  <c r="AJ62" i="18"/>
  <c r="AB62" i="18"/>
  <c r="AI62" i="18"/>
  <c r="AN62" i="18"/>
  <c r="AK62" i="18"/>
  <c r="AL62" i="18"/>
  <c r="AM62" i="18"/>
  <c r="G7" i="16"/>
  <c r="H7" i="16" s="1"/>
  <c r="DA38" i="1"/>
  <c r="CW38" i="1"/>
  <c r="AI76" i="16"/>
  <c r="AD76" i="16"/>
  <c r="AH76" i="16"/>
  <c r="AN76" i="16"/>
  <c r="AJ76" i="16"/>
  <c r="AE76" i="16"/>
  <c r="AL76" i="16"/>
  <c r="AB76" i="16"/>
  <c r="AK76" i="16"/>
  <c r="Z76" i="16"/>
  <c r="AA76" i="16"/>
  <c r="AM76" i="16"/>
  <c r="CZ38" i="1"/>
  <c r="CT38" i="1"/>
  <c r="CT8" i="1" s="1"/>
  <c r="Z38" i="16"/>
  <c r="AE38" i="16"/>
  <c r="AB38" i="16"/>
  <c r="AN38" i="16"/>
  <c r="AA38" i="16"/>
  <c r="AD38" i="16"/>
  <c r="AH38" i="16"/>
  <c r="AI38" i="16"/>
  <c r="AJ38" i="16"/>
  <c r="AK38" i="16"/>
  <c r="AL38" i="16"/>
  <c r="AM38" i="16"/>
  <c r="DC38" i="1"/>
  <c r="AE62" i="16"/>
  <c r="AD62" i="16"/>
  <c r="AB62" i="16"/>
  <c r="AA62" i="16"/>
  <c r="AH62" i="16"/>
  <c r="AI62" i="16"/>
  <c r="Z62" i="16"/>
  <c r="AL62" i="16"/>
  <c r="AN62" i="16"/>
  <c r="AK62" i="16"/>
  <c r="AJ62" i="16"/>
  <c r="AM62" i="16"/>
  <c r="CX38" i="1"/>
  <c r="AH70" i="16"/>
  <c r="AH4" i="16" s="1"/>
  <c r="AA70" i="16"/>
  <c r="AA4" i="16" s="1"/>
  <c r="AI70" i="16"/>
  <c r="AI4" i="16" s="1"/>
  <c r="AE70" i="16"/>
  <c r="AE4" i="16" s="1"/>
  <c r="AB70" i="16"/>
  <c r="AB4" i="16" s="1"/>
  <c r="Z70" i="16"/>
  <c r="AF4" i="16"/>
  <c r="AD70" i="16"/>
  <c r="AD4" i="16" s="1"/>
  <c r="AG4" i="16"/>
  <c r="AK70" i="16"/>
  <c r="AK4" i="16" s="1"/>
  <c r="AJ70" i="16"/>
  <c r="AJ4" i="16" s="1"/>
  <c r="AL70" i="16"/>
  <c r="AL4" i="16" s="1"/>
  <c r="AN70" i="16"/>
  <c r="AN4" i="16" s="1"/>
  <c r="AM70" i="16"/>
  <c r="AM4" i="16" s="1"/>
  <c r="Z35" i="16"/>
  <c r="AE35" i="16"/>
  <c r="AB35" i="16"/>
  <c r="AD35" i="16"/>
  <c r="AI35" i="16"/>
  <c r="AA35" i="16"/>
  <c r="AH35" i="16"/>
  <c r="AK35" i="16"/>
  <c r="AN35" i="16"/>
  <c r="AJ35" i="16"/>
  <c r="AL35" i="16"/>
  <c r="AM35" i="16"/>
  <c r="DD38" i="1"/>
  <c r="DE38" i="1"/>
  <c r="AD28" i="16"/>
  <c r="AN28" i="16"/>
  <c r="AK28" i="16"/>
  <c r="AE28" i="16"/>
  <c r="AL28" i="16"/>
  <c r="AB28" i="16"/>
  <c r="AI28" i="16"/>
  <c r="AJ28" i="16"/>
  <c r="AA28" i="16"/>
  <c r="AH28" i="16"/>
  <c r="Z28" i="16"/>
  <c r="AM28" i="16"/>
  <c r="CU38" i="1"/>
  <c r="AN8" i="13"/>
  <c r="AH62" i="13"/>
  <c r="AI62" i="13"/>
  <c r="AD62" i="13"/>
  <c r="AI35" i="13"/>
  <c r="AD35" i="13"/>
  <c r="AH35" i="13"/>
  <c r="AH28" i="13"/>
  <c r="AI28" i="13"/>
  <c r="AD28" i="13"/>
  <c r="AH76" i="13"/>
  <c r="AI76" i="13"/>
  <c r="AD76" i="13"/>
  <c r="AH38" i="13"/>
  <c r="AI38" i="13"/>
  <c r="AD38" i="13"/>
  <c r="CV35" i="1"/>
  <c r="CU35" i="1"/>
  <c r="CT35" i="1"/>
  <c r="DA35" i="1"/>
  <c r="CX35" i="1"/>
  <c r="CZ35" i="1"/>
  <c r="DE35" i="1"/>
  <c r="DB35" i="1"/>
  <c r="CY35" i="1"/>
  <c r="CX76" i="1"/>
  <c r="DA76" i="1"/>
  <c r="DE76" i="1"/>
  <c r="DC76" i="1"/>
  <c r="CW76" i="1"/>
  <c r="DD62" i="1"/>
  <c r="CY76" i="1"/>
  <c r="CY8" i="1" s="1"/>
  <c r="CT62" i="1"/>
  <c r="DD76" i="1"/>
  <c r="CZ76" i="1"/>
  <c r="CU76" i="1"/>
  <c r="CR78" i="1"/>
  <c r="CT78" i="1" s="1"/>
  <c r="Z2" i="13"/>
  <c r="AI2" i="13"/>
  <c r="V34" i="11"/>
  <c r="K39" i="14"/>
  <c r="G4" i="13"/>
  <c r="H4" i="13" s="1"/>
  <c r="AI4" i="13"/>
  <c r="Z4" i="13"/>
  <c r="AE4" i="13"/>
  <c r="DB62" i="1"/>
  <c r="CW62" i="1"/>
  <c r="CU62" i="1"/>
  <c r="CZ62" i="1"/>
  <c r="DC62" i="1"/>
  <c r="CX62" i="1"/>
  <c r="DA62" i="1"/>
  <c r="CV62" i="1"/>
  <c r="DE62" i="1"/>
  <c r="AJ28" i="1"/>
  <c r="AC28" i="1"/>
  <c r="AG8" i="1"/>
  <c r="AI28" i="1"/>
  <c r="AI8" i="1" s="1"/>
  <c r="AB28" i="1"/>
  <c r="AB8" i="1" s="1"/>
  <c r="AE28" i="1"/>
  <c r="AE8" i="1" s="1"/>
  <c r="AF28" i="1"/>
  <c r="AF8" i="1" s="1"/>
  <c r="AL28" i="1"/>
  <c r="AL8" i="1" s="1"/>
  <c r="AM28" i="1"/>
  <c r="AD28" i="1"/>
  <c r="AD8" i="1" s="1"/>
  <c r="AH8" i="1"/>
  <c r="AJ8" i="1"/>
  <c r="AM8" i="1"/>
  <c r="AK8" i="1"/>
  <c r="AC8" i="1"/>
  <c r="AE62" i="13"/>
  <c r="AL62" i="13"/>
  <c r="AA62" i="13"/>
  <c r="Z62" i="13"/>
  <c r="AJ62" i="13"/>
  <c r="AK62" i="13"/>
  <c r="AM62" i="13"/>
  <c r="AA38" i="13"/>
  <c r="Z38" i="13"/>
  <c r="AE38" i="13"/>
  <c r="AL38" i="13"/>
  <c r="AK38" i="13"/>
  <c r="AJ38" i="13"/>
  <c r="AM38" i="13"/>
  <c r="AN78" i="13"/>
  <c r="AN5" i="13" s="1"/>
  <c r="CW9" i="1"/>
  <c r="BV2" i="1"/>
  <c r="AE28" i="13"/>
  <c r="AK28" i="13"/>
  <c r="AJ28" i="13"/>
  <c r="Z28" i="13"/>
  <c r="AA28" i="13"/>
  <c r="AL28" i="13"/>
  <c r="AM28" i="13"/>
  <c r="BQ4" i="1"/>
  <c r="AH7" i="1"/>
  <c r="AH9" i="1"/>
  <c r="CZ9" i="1"/>
  <c r="Z35" i="13"/>
  <c r="AK35" i="13"/>
  <c r="AJ35" i="13"/>
  <c r="AE35" i="13"/>
  <c r="AA35" i="13"/>
  <c r="AL35" i="13"/>
  <c r="AM35" i="13"/>
  <c r="DE7" i="1"/>
  <c r="CZ7" i="1"/>
  <c r="AM9" i="1"/>
  <c r="AW2" i="1"/>
  <c r="BQ2" i="1"/>
  <c r="BV4" i="1"/>
  <c r="AM7" i="1"/>
  <c r="BN4" i="1"/>
  <c r="Z76" i="13"/>
  <c r="AA76" i="13"/>
  <c r="AK76" i="13"/>
  <c r="AJ76" i="13"/>
  <c r="AE76" i="13"/>
  <c r="AL76" i="13"/>
  <c r="AM76" i="13"/>
  <c r="DE9" i="1"/>
  <c r="CW7" i="1"/>
  <c r="AE9" i="1"/>
  <c r="BN2" i="1"/>
  <c r="CS13" i="1"/>
  <c r="CL2" i="1"/>
  <c r="DE70" i="1"/>
  <c r="DC70" i="1"/>
  <c r="DC4" i="1" s="1"/>
  <c r="DA70" i="1"/>
  <c r="CZ70" i="1"/>
  <c r="CZ4" i="1" s="1"/>
  <c r="CT70" i="1"/>
  <c r="CT4" i="1" s="1"/>
  <c r="CU70" i="1"/>
  <c r="CU4" i="1" s="1"/>
  <c r="CV70" i="1"/>
  <c r="CV4" i="1" s="1"/>
  <c r="CW70" i="1"/>
  <c r="DB70" i="1"/>
  <c r="DB4" i="1" s="1"/>
  <c r="CY70" i="1"/>
  <c r="CX70" i="1"/>
  <c r="CX4" i="1" s="1"/>
  <c r="DD70" i="1"/>
  <c r="DD4" i="1" s="1"/>
  <c r="CH2" i="1"/>
  <c r="O8" i="1"/>
  <c r="P8" i="1" s="1"/>
  <c r="Y78" i="1"/>
  <c r="BP62" i="1"/>
  <c r="BK62" i="1"/>
  <c r="BV62" i="1"/>
  <c r="BN62" i="1"/>
  <c r="BR62" i="1"/>
  <c r="BM62" i="1"/>
  <c r="BS62" i="1"/>
  <c r="BO62" i="1"/>
  <c r="BQ62" i="1"/>
  <c r="BT62" i="1"/>
  <c r="BL62" i="1"/>
  <c r="BU62" i="1"/>
  <c r="BN76" i="1"/>
  <c r="BS76" i="1"/>
  <c r="BM76" i="1"/>
  <c r="BV76" i="1"/>
  <c r="BL76" i="1"/>
  <c r="BT76" i="1"/>
  <c r="BO76" i="1"/>
  <c r="BR76" i="1"/>
  <c r="BK76" i="1"/>
  <c r="BQ76" i="1"/>
  <c r="BP76" i="1"/>
  <c r="BU76" i="1"/>
  <c r="BT28" i="1"/>
  <c r="BS28" i="1"/>
  <c r="BN28" i="1"/>
  <c r="BL28" i="1"/>
  <c r="BQ28" i="1"/>
  <c r="BO28" i="1"/>
  <c r="BP28" i="1"/>
  <c r="BK28" i="1"/>
  <c r="BR28" i="1"/>
  <c r="BM28" i="1"/>
  <c r="BV28" i="1"/>
  <c r="BU28" i="1"/>
  <c r="BC2" i="1"/>
  <c r="BY2" i="1" s="1"/>
  <c r="BK38" i="1"/>
  <c r="BR38" i="1"/>
  <c r="BT38" i="1"/>
  <c r="BL38" i="1"/>
  <c r="BQ38" i="1"/>
  <c r="BN38" i="1"/>
  <c r="BM38" i="1"/>
  <c r="BV38" i="1"/>
  <c r="BO38" i="1"/>
  <c r="BP38" i="1"/>
  <c r="BS38" i="1"/>
  <c r="BU38" i="1"/>
  <c r="BV35" i="1"/>
  <c r="BN35" i="1"/>
  <c r="BM35" i="1"/>
  <c r="BK35" i="1"/>
  <c r="BR35" i="1"/>
  <c r="BP35" i="1"/>
  <c r="BQ35" i="1"/>
  <c r="BT35" i="1"/>
  <c r="BS35" i="1"/>
  <c r="BL35" i="1"/>
  <c r="BO35" i="1"/>
  <c r="BU35" i="1"/>
  <c r="BI78" i="1"/>
  <c r="BH78" i="1"/>
  <c r="BJ78" i="1" s="1"/>
  <c r="BJ13" i="1" s="1"/>
  <c r="AY2" i="1"/>
  <c r="AK70" i="1"/>
  <c r="AK4" i="1" s="1"/>
  <c r="AG70" i="1"/>
  <c r="AG4" i="1" s="1"/>
  <c r="AE70" i="1"/>
  <c r="AC70" i="1"/>
  <c r="AC4" i="1" s="1"/>
  <c r="AI70" i="1"/>
  <c r="AI4" i="1" s="1"/>
  <c r="AF70" i="1"/>
  <c r="AF4" i="1" s="1"/>
  <c r="AD70" i="1"/>
  <c r="AD4" i="1" s="1"/>
  <c r="AH70" i="1"/>
  <c r="AB70" i="1"/>
  <c r="AB4" i="1" s="1"/>
  <c r="AM70" i="1"/>
  <c r="AJ70" i="1"/>
  <c r="AJ4" i="1" s="1"/>
  <c r="AL70" i="1"/>
  <c r="AL4" i="1" s="1"/>
  <c r="P2" i="1"/>
  <c r="N8" i="1"/>
  <c r="AL78" i="1"/>
  <c r="AL5" i="1" s="1"/>
  <c r="AH78" i="1"/>
  <c r="N5" i="1" s="1"/>
  <c r="AB78" i="1"/>
  <c r="AC78" i="1"/>
  <c r="AC5" i="1" s="1"/>
  <c r="AK78" i="1"/>
  <c r="AK5" i="1" s="1"/>
  <c r="AD78" i="1"/>
  <c r="AD5" i="1" s="1"/>
  <c r="AF78" i="1"/>
  <c r="AF5" i="1" s="1"/>
  <c r="AG78" i="1"/>
  <c r="AG5" i="1" s="1"/>
  <c r="AM78" i="1"/>
  <c r="O5" i="1" s="1"/>
  <c r="P5" i="1" s="1"/>
  <c r="AJ78" i="1"/>
  <c r="AJ5" i="1" s="1"/>
  <c r="AE78" i="1"/>
  <c r="S5" i="1" s="1"/>
  <c r="T5" i="1" s="1"/>
  <c r="AP5" i="1" s="1"/>
  <c r="AI78" i="1"/>
  <c r="AI5" i="1" s="1"/>
  <c r="T2" i="1"/>
  <c r="AP2" i="1" s="1"/>
  <c r="T34" i="11"/>
  <c r="AC5" i="44" l="1"/>
  <c r="AC10" i="44" s="1"/>
  <c r="AC12" i="44" s="1"/>
  <c r="AC1" i="44" s="1"/>
  <c r="G5" i="44"/>
  <c r="H5" i="44" s="1"/>
  <c r="AI10" i="44"/>
  <c r="Z13" i="44"/>
  <c r="K70" i="14" s="1"/>
  <c r="Z5" i="44"/>
  <c r="Z10" i="44" s="1"/>
  <c r="Z12" i="44" s="1"/>
  <c r="Z1" i="44" s="1"/>
  <c r="AK94" i="44"/>
  <c r="AM5" i="44"/>
  <c r="AM10" i="44" s="1"/>
  <c r="AM12" i="44" s="1"/>
  <c r="AM1" i="44" s="1"/>
  <c r="I10" i="44"/>
  <c r="AB8" i="43"/>
  <c r="AI94" i="44"/>
  <c r="AI12" i="44" s="1"/>
  <c r="AI1" i="44" s="1"/>
  <c r="AJ8" i="43"/>
  <c r="AH10" i="44"/>
  <c r="AD94" i="44"/>
  <c r="AD5" i="44"/>
  <c r="AD10" i="44" s="1"/>
  <c r="AN13" i="44"/>
  <c r="Y70" i="14" s="1"/>
  <c r="AG5" i="44"/>
  <c r="AG10" i="44" s="1"/>
  <c r="AK5" i="44"/>
  <c r="AK10" i="44" s="1"/>
  <c r="AK12" i="44" s="1"/>
  <c r="AK1" i="44" s="1"/>
  <c r="AI13" i="44"/>
  <c r="T70" i="14" s="1"/>
  <c r="G10" i="44"/>
  <c r="H10" i="44" s="1"/>
  <c r="J70" i="14" s="1"/>
  <c r="AB13" i="44"/>
  <c r="M70" i="14" s="1"/>
  <c r="AA94" i="44"/>
  <c r="AL13" i="44"/>
  <c r="W70" i="14" s="1"/>
  <c r="AL5" i="44"/>
  <c r="AL10" i="44" s="1"/>
  <c r="AL12" i="44" s="1"/>
  <c r="AL1" i="44" s="1"/>
  <c r="AO94" i="44"/>
  <c r="AO12" i="44" s="1"/>
  <c r="AO1" i="44" s="1"/>
  <c r="AD8" i="43"/>
  <c r="AH13" i="44"/>
  <c r="S70" i="14" s="1"/>
  <c r="AH94" i="44"/>
  <c r="AJ94" i="44"/>
  <c r="AJ12" i="44" s="1"/>
  <c r="AJ1" i="44" s="1"/>
  <c r="AJ13" i="44"/>
  <c r="U70" i="14" s="1"/>
  <c r="AA5" i="44"/>
  <c r="AA10" i="44" s="1"/>
  <c r="AF13" i="44"/>
  <c r="Q70" i="14" s="1"/>
  <c r="AF5" i="44"/>
  <c r="AF10" i="44" s="1"/>
  <c r="AF12" i="44" s="1"/>
  <c r="AF1" i="44" s="1"/>
  <c r="AN5" i="44"/>
  <c r="AN10" i="44" s="1"/>
  <c r="AN12" i="44" s="1"/>
  <c r="AN1" i="44" s="1"/>
  <c r="AE94" i="44"/>
  <c r="AE12" i="44" s="1"/>
  <c r="AE1" i="44" s="1"/>
  <c r="AH12" i="44"/>
  <c r="AH1" i="44" s="1"/>
  <c r="AD12" i="44"/>
  <c r="AD1" i="44" s="1"/>
  <c r="AG94" i="44"/>
  <c r="N30" i="14"/>
  <c r="N31" i="14"/>
  <c r="AX68" i="14"/>
  <c r="AH68" i="14"/>
  <c r="AC94" i="21"/>
  <c r="X13" i="43"/>
  <c r="AC78" i="43"/>
  <c r="AC5" i="21"/>
  <c r="AC10" i="21" s="1"/>
  <c r="AN8" i="43"/>
  <c r="DB8" i="1"/>
  <c r="I8" i="43"/>
  <c r="AK8" i="43"/>
  <c r="AH8" i="43"/>
  <c r="AM8" i="43"/>
  <c r="G8" i="43"/>
  <c r="H8" i="43" s="1"/>
  <c r="AI8" i="43"/>
  <c r="AO8" i="21"/>
  <c r="Z8" i="43"/>
  <c r="AL8" i="43"/>
  <c r="AF8" i="43"/>
  <c r="AO8" i="20"/>
  <c r="AA8" i="43"/>
  <c r="AE8" i="43"/>
  <c r="AG8" i="43"/>
  <c r="AO8" i="43"/>
  <c r="G4" i="43"/>
  <c r="Z4" i="43"/>
  <c r="AH78" i="43"/>
  <c r="AH5" i="43" s="1"/>
  <c r="AG78" i="43"/>
  <c r="AG13" i="43" s="1"/>
  <c r="R69" i="14" s="1"/>
  <c r="AA78" i="43"/>
  <c r="AA94" i="43" s="1"/>
  <c r="AL78" i="43"/>
  <c r="AL13" i="43" s="1"/>
  <c r="W69" i="14" s="1"/>
  <c r="AF78" i="43"/>
  <c r="AF13" i="43" s="1"/>
  <c r="Q69" i="14" s="1"/>
  <c r="AJ78" i="43"/>
  <c r="AJ94" i="43" s="1"/>
  <c r="F78" i="43"/>
  <c r="I5" i="43" s="1"/>
  <c r="AE78" i="43"/>
  <c r="AE13" i="43" s="1"/>
  <c r="P69" i="14" s="1"/>
  <c r="AI78" i="43"/>
  <c r="AI94" i="43" s="1"/>
  <c r="AB78" i="43"/>
  <c r="AB5" i="43" s="1"/>
  <c r="AB10" i="43" s="1"/>
  <c r="Z78" i="43"/>
  <c r="Z5" i="43" s="1"/>
  <c r="AO78" i="43"/>
  <c r="AO13" i="43" s="1"/>
  <c r="Z69" i="14" s="1"/>
  <c r="AD78" i="43"/>
  <c r="AD94" i="43" s="1"/>
  <c r="AM78" i="43"/>
  <c r="AM13" i="43" s="1"/>
  <c r="X69" i="14" s="1"/>
  <c r="AN78" i="43"/>
  <c r="AN94" i="43" s="1"/>
  <c r="AK78" i="43"/>
  <c r="AK13" i="43" s="1"/>
  <c r="V69" i="14" s="1"/>
  <c r="I8" i="20"/>
  <c r="F78" i="20"/>
  <c r="I10" i="20" s="1"/>
  <c r="AO78" i="20"/>
  <c r="AO13" i="20" s="1"/>
  <c r="Z67" i="14" s="1"/>
  <c r="I8" i="21"/>
  <c r="F78" i="21"/>
  <c r="I10" i="21" s="1"/>
  <c r="AO78" i="21"/>
  <c r="AO13" i="21" s="1"/>
  <c r="Z68" i="14" s="1"/>
  <c r="AN94" i="13"/>
  <c r="CZ8" i="1"/>
  <c r="AI8" i="16"/>
  <c r="AB8" i="16"/>
  <c r="Z8" i="16"/>
  <c r="AF8" i="21"/>
  <c r="AB8" i="21"/>
  <c r="AA8" i="21"/>
  <c r="AF78" i="21"/>
  <c r="AF94" i="21" s="1"/>
  <c r="AG78" i="21"/>
  <c r="AG5" i="21" s="1"/>
  <c r="AB8" i="20"/>
  <c r="AF78" i="20"/>
  <c r="AF94" i="20" s="1"/>
  <c r="AG78" i="20"/>
  <c r="AG94" i="20" s="1"/>
  <c r="AH8" i="21"/>
  <c r="CU8" i="1"/>
  <c r="AN8" i="20"/>
  <c r="CF8" i="1"/>
  <c r="AJ8" i="20"/>
  <c r="AI8" i="20"/>
  <c r="AG8" i="21"/>
  <c r="AD8" i="21"/>
  <c r="AM8" i="20"/>
  <c r="AL8" i="20"/>
  <c r="AK8" i="20"/>
  <c r="AI78" i="21"/>
  <c r="AI94" i="21" s="1"/>
  <c r="Z78" i="21"/>
  <c r="Z94" i="21" s="1"/>
  <c r="AH78" i="21"/>
  <c r="AE78" i="21"/>
  <c r="AA78" i="21"/>
  <c r="AA94" i="21" s="1"/>
  <c r="AD78" i="21"/>
  <c r="AD94" i="21" s="1"/>
  <c r="AB78" i="21"/>
  <c r="AB94" i="21" s="1"/>
  <c r="AL78" i="21"/>
  <c r="AL94" i="21" s="1"/>
  <c r="AJ78" i="21"/>
  <c r="AJ94" i="21" s="1"/>
  <c r="AN78" i="21"/>
  <c r="AN94" i="21" s="1"/>
  <c r="AK78" i="21"/>
  <c r="AK94" i="21" s="1"/>
  <c r="AM78" i="21"/>
  <c r="AM94" i="21" s="1"/>
  <c r="X13" i="21"/>
  <c r="AM8" i="21"/>
  <c r="Z8" i="21"/>
  <c r="G8" i="21"/>
  <c r="H8" i="21" s="1"/>
  <c r="Z8" i="20"/>
  <c r="G8" i="20"/>
  <c r="H8" i="20" s="1"/>
  <c r="AN8" i="21"/>
  <c r="G4" i="20"/>
  <c r="Z4" i="20"/>
  <c r="AL8" i="21"/>
  <c r="AA8" i="20"/>
  <c r="AI8" i="21"/>
  <c r="CG8" i="1"/>
  <c r="CH8" i="1" s="1"/>
  <c r="G4" i="21"/>
  <c r="Z4" i="21"/>
  <c r="AK8" i="21"/>
  <c r="AN78" i="20"/>
  <c r="AN94" i="20" s="1"/>
  <c r="AJ78" i="20"/>
  <c r="AJ94" i="20" s="1"/>
  <c r="AH78" i="20"/>
  <c r="AH94" i="20" s="1"/>
  <c r="AG8" i="20"/>
  <c r="AF8" i="20"/>
  <c r="Z78" i="20"/>
  <c r="Z94" i="20" s="1"/>
  <c r="AI78" i="20"/>
  <c r="AI94" i="20" s="1"/>
  <c r="AE78" i="20"/>
  <c r="AE94" i="20" s="1"/>
  <c r="AD78" i="20"/>
  <c r="AD94" i="20" s="1"/>
  <c r="AK78" i="20"/>
  <c r="AB78" i="20"/>
  <c r="AB94" i="20" s="1"/>
  <c r="AL78" i="20"/>
  <c r="AL94" i="20" s="1"/>
  <c r="AA78" i="20"/>
  <c r="AA94" i="20" s="1"/>
  <c r="AM78" i="20"/>
  <c r="AM94" i="20" s="1"/>
  <c r="AE8" i="21"/>
  <c r="AE5" i="20"/>
  <c r="AJ8" i="21"/>
  <c r="AH8" i="18"/>
  <c r="AM8" i="18"/>
  <c r="DA8" i="1"/>
  <c r="AG5" i="19"/>
  <c r="CW8" i="1"/>
  <c r="Z8" i="18"/>
  <c r="AB8" i="18"/>
  <c r="DE8" i="1"/>
  <c r="AD8" i="19"/>
  <c r="AD8" i="18"/>
  <c r="AF8" i="18"/>
  <c r="AI8" i="19"/>
  <c r="AL8" i="19"/>
  <c r="CK8" i="1"/>
  <c r="CL8" i="1" s="1"/>
  <c r="AA8" i="19"/>
  <c r="AN8" i="18"/>
  <c r="AK8" i="18"/>
  <c r="CX78" i="1"/>
  <c r="CX5" i="1" s="1"/>
  <c r="CT5" i="1"/>
  <c r="CT10" i="1" s="1"/>
  <c r="DC8" i="1"/>
  <c r="DD8" i="1"/>
  <c r="CX8" i="1"/>
  <c r="G8" i="18"/>
  <c r="H8" i="18" s="1"/>
  <c r="Z8" i="19"/>
  <c r="AF13" i="18"/>
  <c r="Q65" i="14" s="1"/>
  <c r="AE78" i="18"/>
  <c r="AE13" i="18" s="1"/>
  <c r="P65" i="14" s="1"/>
  <c r="AG13" i="18"/>
  <c r="R65" i="14" s="1"/>
  <c r="AB78" i="18"/>
  <c r="AB94" i="18" s="1"/>
  <c r="AA78" i="18"/>
  <c r="AA94" i="18" s="1"/>
  <c r="AD78" i="18"/>
  <c r="AD94" i="18" s="1"/>
  <c r="AI78" i="18"/>
  <c r="AI94" i="18" s="1"/>
  <c r="AH78" i="18"/>
  <c r="AH94" i="18" s="1"/>
  <c r="Z78" i="18"/>
  <c r="AN78" i="18"/>
  <c r="AN94" i="18" s="1"/>
  <c r="AK78" i="18"/>
  <c r="AK94" i="18" s="1"/>
  <c r="AJ78" i="18"/>
  <c r="AJ94" i="18" s="1"/>
  <c r="AL78" i="18"/>
  <c r="AL94" i="18" s="1"/>
  <c r="AM78" i="18"/>
  <c r="AB8" i="19"/>
  <c r="AA8" i="18"/>
  <c r="AN8" i="19"/>
  <c r="AG8" i="18"/>
  <c r="AE8" i="19"/>
  <c r="AA13" i="18"/>
  <c r="L65" i="14" s="1"/>
  <c r="AI8" i="18"/>
  <c r="G8" i="19"/>
  <c r="H8" i="19" s="1"/>
  <c r="G4" i="18"/>
  <c r="Z4" i="18"/>
  <c r="AM8" i="19"/>
  <c r="AL8" i="18"/>
  <c r="AG8" i="19"/>
  <c r="AK8" i="19"/>
  <c r="Z4" i="19"/>
  <c r="G4" i="19"/>
  <c r="AJ8" i="19"/>
  <c r="AH8" i="19"/>
  <c r="AI78" i="19"/>
  <c r="AI94" i="19" s="1"/>
  <c r="AA78" i="19"/>
  <c r="AA94" i="19" s="1"/>
  <c r="AL78" i="19"/>
  <c r="AL94" i="19" s="1"/>
  <c r="AN78" i="19"/>
  <c r="AN94" i="19" s="1"/>
  <c r="Z78" i="19"/>
  <c r="Z94" i="19" s="1"/>
  <c r="AJ78" i="19"/>
  <c r="AJ94" i="19" s="1"/>
  <c r="AH78" i="19"/>
  <c r="AH94" i="19" s="1"/>
  <c r="AD78" i="19"/>
  <c r="AD94" i="19" s="1"/>
  <c r="AB78" i="19"/>
  <c r="AB94" i="19" s="1"/>
  <c r="AK78" i="19"/>
  <c r="AK94" i="19" s="1"/>
  <c r="AE78" i="19"/>
  <c r="AE94" i="19" s="1"/>
  <c r="AF8" i="19"/>
  <c r="AM78" i="19"/>
  <c r="AM94" i="19" s="1"/>
  <c r="AE8" i="18"/>
  <c r="AE8" i="16"/>
  <c r="AH8" i="16"/>
  <c r="AF8" i="16"/>
  <c r="AJ8" i="16"/>
  <c r="AD8" i="16"/>
  <c r="G8" i="16"/>
  <c r="H8" i="16" s="1"/>
  <c r="AA8" i="16"/>
  <c r="AN8" i="16"/>
  <c r="AD78" i="16"/>
  <c r="AD5" i="16" s="1"/>
  <c r="AA78" i="16"/>
  <c r="AA13" i="16" s="1"/>
  <c r="L64" i="14" s="1"/>
  <c r="AJ78" i="16"/>
  <c r="AJ94" i="16" s="1"/>
  <c r="Z78" i="16"/>
  <c r="Z94" i="16" s="1"/>
  <c r="AI78" i="16"/>
  <c r="AI13" i="16" s="1"/>
  <c r="T64" i="14" s="1"/>
  <c r="AK78" i="16"/>
  <c r="AK94" i="16" s="1"/>
  <c r="AG5" i="16"/>
  <c r="AE78" i="16"/>
  <c r="AE94" i="16" s="1"/>
  <c r="AF13" i="16"/>
  <c r="Q64" i="14" s="1"/>
  <c r="AH78" i="16"/>
  <c r="AH94" i="16" s="1"/>
  <c r="AL78" i="16"/>
  <c r="AN78" i="16"/>
  <c r="AN94" i="16" s="1"/>
  <c r="AB78" i="16"/>
  <c r="AB94" i="16" s="1"/>
  <c r="AM78" i="16"/>
  <c r="AM94" i="16" s="1"/>
  <c r="G4" i="16"/>
  <c r="Z4" i="16"/>
  <c r="AG13" i="16"/>
  <c r="R64" i="14" s="1"/>
  <c r="AG8" i="16"/>
  <c r="AL8" i="16"/>
  <c r="AK8" i="16"/>
  <c r="AM8" i="16"/>
  <c r="AF5" i="16"/>
  <c r="AN10" i="13"/>
  <c r="Y63" i="14" s="1"/>
  <c r="AN13" i="13"/>
  <c r="AH8" i="13"/>
  <c r="AH78" i="13"/>
  <c r="AH94" i="13" s="1"/>
  <c r="AI78" i="13"/>
  <c r="AI94" i="13" s="1"/>
  <c r="AD78" i="13"/>
  <c r="AD94" i="13" s="1"/>
  <c r="DC78" i="1"/>
  <c r="DC5" i="1" s="1"/>
  <c r="CZ78" i="1"/>
  <c r="CF5" i="1" s="1"/>
  <c r="DB78" i="1"/>
  <c r="DB5" i="1" s="1"/>
  <c r="CW78" i="1"/>
  <c r="CK5" i="1" s="1"/>
  <c r="CL5" i="1" s="1"/>
  <c r="DD78" i="1"/>
  <c r="DD5" i="1" s="1"/>
  <c r="CY78" i="1"/>
  <c r="CY5" i="1" s="1"/>
  <c r="DA78" i="1"/>
  <c r="DA13" i="1" s="1"/>
  <c r="CR13" i="1"/>
  <c r="CU78" i="1"/>
  <c r="CU5" i="1" s="1"/>
  <c r="DE78" i="1"/>
  <c r="CG5" i="1" s="1"/>
  <c r="CH5" i="1" s="1"/>
  <c r="CV78" i="1"/>
  <c r="CV5" i="1" s="1"/>
  <c r="CV10" i="1" s="1"/>
  <c r="AI8" i="13"/>
  <c r="AX8" i="1"/>
  <c r="AY8" i="1" s="1"/>
  <c r="AH5" i="13"/>
  <c r="AD8" i="13"/>
  <c r="Z8" i="13"/>
  <c r="AJ8" i="13"/>
  <c r="AM8" i="13"/>
  <c r="AG8" i="13"/>
  <c r="AF8" i="13"/>
  <c r="AK8" i="13"/>
  <c r="AL8" i="13"/>
  <c r="AE8" i="13"/>
  <c r="AA8" i="13"/>
  <c r="BS8" i="1"/>
  <c r="AB13" i="1"/>
  <c r="H58" i="11" s="1"/>
  <c r="AK58" i="11" s="1"/>
  <c r="AG10" i="1"/>
  <c r="AK10" i="1"/>
  <c r="AD10" i="1"/>
  <c r="AF10" i="1"/>
  <c r="AI10" i="1"/>
  <c r="AC10" i="1"/>
  <c r="S8" i="1"/>
  <c r="T8" i="1" s="1"/>
  <c r="AP8" i="1" s="1"/>
  <c r="AJ10" i="1"/>
  <c r="AL10" i="1"/>
  <c r="BM8" i="1"/>
  <c r="BR8" i="1"/>
  <c r="BT8" i="1"/>
  <c r="BQ8" i="1"/>
  <c r="CG4" i="1"/>
  <c r="CH4" i="1" s="1"/>
  <c r="DE4" i="1"/>
  <c r="BO8" i="1"/>
  <c r="AE5" i="1"/>
  <c r="AB5" i="1"/>
  <c r="AB10" i="1" s="1"/>
  <c r="BU8" i="1"/>
  <c r="BL8" i="1"/>
  <c r="AM5" i="1"/>
  <c r="AH5" i="1"/>
  <c r="S4" i="1"/>
  <c r="T4" i="1" s="1"/>
  <c r="AP4" i="1" s="1"/>
  <c r="AE4" i="1"/>
  <c r="BV8" i="1"/>
  <c r="BN8" i="1"/>
  <c r="DA4" i="1"/>
  <c r="O4" i="1"/>
  <c r="P4" i="1" s="1"/>
  <c r="AM4" i="1"/>
  <c r="CY4" i="1"/>
  <c r="N4" i="1"/>
  <c r="N10" i="1" s="1"/>
  <c r="AH4" i="1"/>
  <c r="BK8" i="1"/>
  <c r="CK4" i="1"/>
  <c r="CL4" i="1" s="1"/>
  <c r="CW4" i="1"/>
  <c r="BP8" i="1"/>
  <c r="G8" i="13"/>
  <c r="H8" i="13" s="1"/>
  <c r="AA78" i="13"/>
  <c r="AA94" i="13" s="1"/>
  <c r="AL78" i="13"/>
  <c r="AL5" i="13" s="1"/>
  <c r="AK78" i="13"/>
  <c r="AK5" i="13" s="1"/>
  <c r="AF5" i="13"/>
  <c r="Z78" i="13"/>
  <c r="Z94" i="13" s="1"/>
  <c r="AG5" i="13"/>
  <c r="AJ78" i="13"/>
  <c r="AJ94" i="13" s="1"/>
  <c r="AE78" i="13"/>
  <c r="AE5" i="13" s="1"/>
  <c r="AM78" i="13"/>
  <c r="AM13" i="13" s="1"/>
  <c r="AK13" i="1"/>
  <c r="Q58" i="11" s="1"/>
  <c r="CT13" i="1"/>
  <c r="AG13" i="1"/>
  <c r="M58" i="11" s="1"/>
  <c r="CF4" i="1"/>
  <c r="AI13" i="1"/>
  <c r="O58" i="11" s="1"/>
  <c r="BV78" i="1"/>
  <c r="BV13" i="1" s="1"/>
  <c r="BM78" i="1"/>
  <c r="BM13" i="1" s="1"/>
  <c r="BN78" i="1"/>
  <c r="BN13" i="1" s="1"/>
  <c r="BK78" i="1"/>
  <c r="BK13" i="1" s="1"/>
  <c r="BR78" i="1"/>
  <c r="BR13" i="1" s="1"/>
  <c r="BT78" i="1"/>
  <c r="BT13" i="1" s="1"/>
  <c r="BP78" i="1"/>
  <c r="BP13" i="1" s="1"/>
  <c r="BQ78" i="1"/>
  <c r="AW5" i="1" s="1"/>
  <c r="BS78" i="1"/>
  <c r="BS13" i="1" s="1"/>
  <c r="BO78" i="1"/>
  <c r="BO13" i="1" s="1"/>
  <c r="BL78" i="1"/>
  <c r="BL13" i="1" s="1"/>
  <c r="BU78" i="1"/>
  <c r="BU13" i="1" s="1"/>
  <c r="BI13" i="1"/>
  <c r="AW8" i="1"/>
  <c r="BB8" i="1"/>
  <c r="BC8" i="1" s="1"/>
  <c r="BY8" i="1" s="1"/>
  <c r="AL13" i="1"/>
  <c r="S58" i="11" s="1"/>
  <c r="AD13" i="1"/>
  <c r="J58" i="11" s="1"/>
  <c r="AC13" i="1"/>
  <c r="I58" i="11" s="1"/>
  <c r="AJ13" i="1"/>
  <c r="P58" i="11" s="1"/>
  <c r="AF13" i="1"/>
  <c r="L58" i="11" s="1"/>
  <c r="O10" i="1"/>
  <c r="P10" i="1" s="1"/>
  <c r="AH13" i="1"/>
  <c r="N58" i="11" s="1"/>
  <c r="AE13" i="1"/>
  <c r="K58" i="11" s="1"/>
  <c r="AM13" i="1"/>
  <c r="T58" i="11" s="1"/>
  <c r="AA12" i="44" l="1"/>
  <c r="AA1" i="44" s="1"/>
  <c r="AC12" i="21"/>
  <c r="AC1" i="21" s="1"/>
  <c r="AG12" i="44"/>
  <c r="AG1" i="44" s="1"/>
  <c r="N33" i="14"/>
  <c r="AT71" i="14"/>
  <c r="AT69" i="14"/>
  <c r="BJ69" i="14"/>
  <c r="BJ70" i="14"/>
  <c r="BJ71" i="14"/>
  <c r="Z30" i="14"/>
  <c r="AT70" i="14"/>
  <c r="N29" i="14"/>
  <c r="A68" i="14"/>
  <c r="Z31" i="14"/>
  <c r="AO94" i="21"/>
  <c r="DB10" i="1"/>
  <c r="AC5" i="43"/>
  <c r="AC10" i="43" s="1"/>
  <c r="AC13" i="43"/>
  <c r="N69" i="14" s="1"/>
  <c r="AC94" i="43"/>
  <c r="AH10" i="43"/>
  <c r="AA5" i="18"/>
  <c r="I5" i="21"/>
  <c r="AO94" i="20"/>
  <c r="AO94" i="43"/>
  <c r="AJ5" i="43"/>
  <c r="AJ10" i="43" s="1"/>
  <c r="AJ12" i="43" s="1"/>
  <c r="AJ1" i="43" s="1"/>
  <c r="I5" i="20"/>
  <c r="AF94" i="43"/>
  <c r="AO5" i="43"/>
  <c r="AO10" i="43" s="1"/>
  <c r="AG5" i="43"/>
  <c r="AG10" i="43" s="1"/>
  <c r="AK5" i="43"/>
  <c r="AK10" i="43" s="1"/>
  <c r="AA5" i="43"/>
  <c r="AA10" i="43" s="1"/>
  <c r="AA12" i="43" s="1"/>
  <c r="AA1" i="43" s="1"/>
  <c r="AG94" i="43"/>
  <c r="AD5" i="43"/>
  <c r="AD10" i="43" s="1"/>
  <c r="AD12" i="43" s="1"/>
  <c r="AD1" i="43" s="1"/>
  <c r="AF5" i="43"/>
  <c r="AF10" i="43" s="1"/>
  <c r="AF12" i="43" s="1"/>
  <c r="AF1" i="43" s="1"/>
  <c r="AI13" i="43"/>
  <c r="T69" i="14" s="1"/>
  <c r="AN5" i="43"/>
  <c r="AN10" i="43" s="1"/>
  <c r="AN12" i="43" s="1"/>
  <c r="AN1" i="43" s="1"/>
  <c r="H4" i="43"/>
  <c r="Z32" i="14"/>
  <c r="BJ67" i="14"/>
  <c r="BJ68" i="14"/>
  <c r="AN13" i="43"/>
  <c r="Y69" i="14" s="1"/>
  <c r="AE5" i="43"/>
  <c r="AE10" i="43" s="1"/>
  <c r="I10" i="43"/>
  <c r="AI5" i="43"/>
  <c r="AI10" i="43" s="1"/>
  <c r="AI12" i="43" s="1"/>
  <c r="AI1" i="43" s="1"/>
  <c r="AM5" i="43"/>
  <c r="AM10" i="43" s="1"/>
  <c r="AA13" i="43"/>
  <c r="L69" i="14" s="1"/>
  <c r="AL5" i="43"/>
  <c r="AL10" i="43" s="1"/>
  <c r="AD13" i="43"/>
  <c r="O69" i="14" s="1"/>
  <c r="AB94" i="43"/>
  <c r="AB12" i="43" s="1"/>
  <c r="AB1" i="43" s="1"/>
  <c r="AB13" i="43"/>
  <c r="M69" i="14" s="1"/>
  <c r="AE94" i="43"/>
  <c r="AL94" i="43"/>
  <c r="AO5" i="20"/>
  <c r="AO10" i="20" s="1"/>
  <c r="AO12" i="20" s="1"/>
  <c r="AO1" i="20" s="1"/>
  <c r="AH94" i="43"/>
  <c r="AH13" i="43"/>
  <c r="S69" i="14" s="1"/>
  <c r="AM94" i="43"/>
  <c r="Z94" i="43"/>
  <c r="AJ13" i="43"/>
  <c r="U69" i="14" s="1"/>
  <c r="AK94" i="43"/>
  <c r="Z10" i="43"/>
  <c r="Z13" i="43"/>
  <c r="K69" i="14" s="1"/>
  <c r="G5" i="43"/>
  <c r="H5" i="43" s="1"/>
  <c r="BI63" i="14"/>
  <c r="CY10" i="1"/>
  <c r="AO5" i="21"/>
  <c r="AO10" i="21" s="1"/>
  <c r="AK94" i="13"/>
  <c r="AD94" i="16"/>
  <c r="AA94" i="16"/>
  <c r="Z5" i="18"/>
  <c r="Z10" i="18" s="1"/>
  <c r="Z94" i="18"/>
  <c r="AD5" i="13"/>
  <c r="AN12" i="13"/>
  <c r="AN1" i="13" s="1"/>
  <c r="AI94" i="16"/>
  <c r="AK5" i="21"/>
  <c r="AK10" i="21" s="1"/>
  <c r="AK12" i="21" s="1"/>
  <c r="AK1" i="21" s="1"/>
  <c r="AE94" i="13"/>
  <c r="AE94" i="18"/>
  <c r="AK13" i="21"/>
  <c r="V68" i="14" s="1"/>
  <c r="AL5" i="16"/>
  <c r="AL10" i="16" s="1"/>
  <c r="AL94" i="16"/>
  <c r="AL94" i="13"/>
  <c r="AM5" i="18"/>
  <c r="AM10" i="18" s="1"/>
  <c r="AM94" i="18"/>
  <c r="AM94" i="13"/>
  <c r="AE13" i="21"/>
  <c r="P68" i="14" s="1"/>
  <c r="AE94" i="21"/>
  <c r="AH5" i="21"/>
  <c r="AH10" i="21" s="1"/>
  <c r="AH94" i="21"/>
  <c r="AG94" i="21"/>
  <c r="AK5" i="20"/>
  <c r="AK10" i="20" s="1"/>
  <c r="AK94" i="20"/>
  <c r="AG13" i="21"/>
  <c r="R68" i="14" s="1"/>
  <c r="AB1" i="13"/>
  <c r="AA13" i="19"/>
  <c r="L66" i="14" s="1"/>
  <c r="AJ8" i="18"/>
  <c r="AB13" i="16"/>
  <c r="M64" i="14" s="1"/>
  <c r="AI5" i="16"/>
  <c r="AI10" i="16" s="1"/>
  <c r="AE13" i="19"/>
  <c r="P66" i="14" s="1"/>
  <c r="AL13" i="18"/>
  <c r="W65" i="14" s="1"/>
  <c r="AJ13" i="20"/>
  <c r="U67" i="14" s="1"/>
  <c r="AN5" i="21"/>
  <c r="AN10" i="21" s="1"/>
  <c r="AN12" i="21" s="1"/>
  <c r="G5" i="21"/>
  <c r="H5" i="21" s="1"/>
  <c r="Z13" i="16"/>
  <c r="K64" i="14" s="1"/>
  <c r="AN13" i="20"/>
  <c r="AJ13" i="16"/>
  <c r="U64" i="14" s="1"/>
  <c r="AB13" i="19"/>
  <c r="M66" i="14" s="1"/>
  <c r="AI13" i="19"/>
  <c r="T66" i="14" s="1"/>
  <c r="AK13" i="18"/>
  <c r="V65" i="14" s="1"/>
  <c r="AE8" i="20"/>
  <c r="AE10" i="20" s="1"/>
  <c r="AE12" i="20" s="1"/>
  <c r="AL13" i="21"/>
  <c r="W68" i="14" s="1"/>
  <c r="AD8" i="20"/>
  <c r="AJ13" i="21"/>
  <c r="U68" i="14" s="1"/>
  <c r="AD13" i="19"/>
  <c r="O66" i="14" s="1"/>
  <c r="AN13" i="18"/>
  <c r="Y65" i="14" s="1"/>
  <c r="AI13" i="20"/>
  <c r="T67" i="14" s="1"/>
  <c r="AL5" i="21"/>
  <c r="AL10" i="21" s="1"/>
  <c r="AL12" i="21" s="1"/>
  <c r="AB13" i="21"/>
  <c r="M68" i="14" s="1"/>
  <c r="AD13" i="16"/>
  <c r="O64" i="14" s="1"/>
  <c r="AH5" i="19"/>
  <c r="AH10" i="19" s="1"/>
  <c r="AH12" i="19" s="1"/>
  <c r="AH1" i="19" s="1"/>
  <c r="AM5" i="20"/>
  <c r="AM10" i="20" s="1"/>
  <c r="AM12" i="20" s="1"/>
  <c r="Z13" i="20"/>
  <c r="K67" i="14" s="1"/>
  <c r="AD13" i="21"/>
  <c r="O68" i="14" s="1"/>
  <c r="AI13" i="21"/>
  <c r="T68" i="14" s="1"/>
  <c r="AE13" i="16"/>
  <c r="P64" i="14" s="1"/>
  <c r="AJ13" i="19"/>
  <c r="U66" i="14" s="1"/>
  <c r="AH13" i="18"/>
  <c r="S65" i="14" s="1"/>
  <c r="AF13" i="21"/>
  <c r="Q68" i="14" s="1"/>
  <c r="AA5" i="20"/>
  <c r="AA10" i="20" s="1"/>
  <c r="AA12" i="20" s="1"/>
  <c r="AA13" i="21"/>
  <c r="L68" i="14" s="1"/>
  <c r="AN13" i="16"/>
  <c r="Y64" i="14" s="1"/>
  <c r="AS64" i="14" s="1"/>
  <c r="AK5" i="19"/>
  <c r="AK10" i="19" s="1"/>
  <c r="AK12" i="19" s="1"/>
  <c r="AK1" i="19" s="1"/>
  <c r="AB13" i="18"/>
  <c r="M65" i="14" s="1"/>
  <c r="AM5" i="19"/>
  <c r="AM10" i="19" s="1"/>
  <c r="AM12" i="19" s="1"/>
  <c r="AM1" i="19" s="1"/>
  <c r="Z13" i="19"/>
  <c r="K66" i="14" s="1"/>
  <c r="AI13" i="18"/>
  <c r="T65" i="14" s="1"/>
  <c r="AL13" i="20"/>
  <c r="W67" i="14" s="1"/>
  <c r="AF5" i="21"/>
  <c r="AF10" i="21" s="1"/>
  <c r="AF12" i="21" s="1"/>
  <c r="AF1" i="21" s="1"/>
  <c r="AM13" i="21"/>
  <c r="X68" i="14" s="1"/>
  <c r="AA5" i="13"/>
  <c r="AA10" i="13" s="1"/>
  <c r="L63" i="14" s="1"/>
  <c r="AM5" i="16"/>
  <c r="AM10" i="16" s="1"/>
  <c r="AM12" i="16" s="1"/>
  <c r="AK5" i="16"/>
  <c r="AK10" i="16" s="1"/>
  <c r="AK12" i="16" s="1"/>
  <c r="AN13" i="19"/>
  <c r="Y66" i="14" s="1"/>
  <c r="AM13" i="18"/>
  <c r="X65" i="14" s="1"/>
  <c r="AD13" i="18"/>
  <c r="O65" i="14" s="1"/>
  <c r="AB13" i="20"/>
  <c r="M67" i="14" s="1"/>
  <c r="AH8" i="20"/>
  <c r="AA5" i="21"/>
  <c r="AA10" i="21" s="1"/>
  <c r="AA12" i="21" s="1"/>
  <c r="AA1" i="21" s="1"/>
  <c r="AD5" i="21"/>
  <c r="AD10" i="21" s="1"/>
  <c r="AD12" i="21" s="1"/>
  <c r="AD1" i="21" s="1"/>
  <c r="CU10" i="1"/>
  <c r="AL5" i="20"/>
  <c r="AL10" i="20" s="1"/>
  <c r="AL12" i="20" s="1"/>
  <c r="AL13" i="19"/>
  <c r="W66" i="14" s="1"/>
  <c r="AM5" i="21"/>
  <c r="AM10" i="21" s="1"/>
  <c r="AM12" i="21" s="1"/>
  <c r="AM1" i="21" s="1"/>
  <c r="AF10" i="16"/>
  <c r="AF12" i="16" s="1"/>
  <c r="AJ5" i="21"/>
  <c r="AJ10" i="21" s="1"/>
  <c r="AJ12" i="21" s="1"/>
  <c r="AJ1" i="21" s="1"/>
  <c r="AH13" i="21"/>
  <c r="S68" i="14" s="1"/>
  <c r="Z5" i="21"/>
  <c r="Z10" i="21" s="1"/>
  <c r="Z12" i="21" s="1"/>
  <c r="Z1" i="21" s="1"/>
  <c r="AG10" i="21"/>
  <c r="Z5" i="20"/>
  <c r="Z10" i="20" s="1"/>
  <c r="Z12" i="20" s="1"/>
  <c r="Z1" i="20" s="1"/>
  <c r="G5" i="20"/>
  <c r="H5" i="20" s="1"/>
  <c r="DD10" i="1"/>
  <c r="AB5" i="21"/>
  <c r="AB10" i="21" s="1"/>
  <c r="AB12" i="21" s="1"/>
  <c r="AB1" i="21" s="1"/>
  <c r="Z13" i="21"/>
  <c r="K68" i="14" s="1"/>
  <c r="CX10" i="1"/>
  <c r="H4" i="21"/>
  <c r="AA13" i="20"/>
  <c r="L67" i="14" s="1"/>
  <c r="AF5" i="20"/>
  <c r="AF10" i="20" s="1"/>
  <c r="AF12" i="20" s="1"/>
  <c r="AF1" i="20" s="1"/>
  <c r="AJ5" i="20"/>
  <c r="AJ10" i="20" s="1"/>
  <c r="AJ12" i="20" s="1"/>
  <c r="AI5" i="20"/>
  <c r="AI10" i="20" s="1"/>
  <c r="AI12" i="20" s="1"/>
  <c r="AE5" i="21"/>
  <c r="AE10" i="21" s="1"/>
  <c r="AI5" i="21"/>
  <c r="AI10" i="21" s="1"/>
  <c r="AI12" i="21" s="1"/>
  <c r="AI1" i="21" s="1"/>
  <c r="AK13" i="20"/>
  <c r="V67" i="14" s="1"/>
  <c r="AD13" i="20"/>
  <c r="O67" i="14" s="1"/>
  <c r="AN5" i="20"/>
  <c r="AN10" i="20" s="1"/>
  <c r="AN12" i="20" s="1"/>
  <c r="AN1" i="20" s="1"/>
  <c r="AE13" i="20"/>
  <c r="P67" i="14" s="1"/>
  <c r="B67" i="14" s="1"/>
  <c r="AB5" i="20"/>
  <c r="AB10" i="20" s="1"/>
  <c r="AB12" i="20" s="1"/>
  <c r="AB1" i="20" s="1"/>
  <c r="AG13" i="20"/>
  <c r="R67" i="14" s="1"/>
  <c r="AH5" i="20"/>
  <c r="AD5" i="20"/>
  <c r="AH13" i="20"/>
  <c r="S67" i="14" s="1"/>
  <c r="H4" i="20"/>
  <c r="AN13" i="21"/>
  <c r="AM13" i="20"/>
  <c r="X67" i="14" s="1"/>
  <c r="AF13" i="20"/>
  <c r="Q67" i="14" s="1"/>
  <c r="AG5" i="20"/>
  <c r="AG10" i="20" s="1"/>
  <c r="AG12" i="20" s="1"/>
  <c r="AG1" i="20" s="1"/>
  <c r="AI5" i="18"/>
  <c r="AI10" i="18" s="1"/>
  <c r="AI12" i="18" s="1"/>
  <c r="AI1" i="18" s="1"/>
  <c r="DB13" i="1"/>
  <c r="P60" i="11" s="1"/>
  <c r="AE5" i="18"/>
  <c r="AE10" i="18" s="1"/>
  <c r="DC13" i="1"/>
  <c r="Q60" i="11" s="1"/>
  <c r="R60" i="11" s="1"/>
  <c r="CV13" i="1"/>
  <c r="J60" i="11" s="1"/>
  <c r="DE5" i="1"/>
  <c r="DE10" i="1" s="1"/>
  <c r="DE13" i="1"/>
  <c r="T60" i="11" s="1"/>
  <c r="CZ5" i="1"/>
  <c r="CZ10" i="1" s="1"/>
  <c r="CZ13" i="1"/>
  <c r="N60" i="11" s="1"/>
  <c r="AG10" i="19"/>
  <c r="AG12" i="19" s="1"/>
  <c r="AG1" i="19" s="1"/>
  <c r="DD13" i="1"/>
  <c r="S60" i="11" s="1"/>
  <c r="CY13" i="1"/>
  <c r="M60" i="11" s="1"/>
  <c r="AK5" i="18"/>
  <c r="AK10" i="18" s="1"/>
  <c r="AK12" i="18" s="1"/>
  <c r="AG5" i="18"/>
  <c r="AG10" i="18" s="1"/>
  <c r="AG12" i="18" s="1"/>
  <c r="CX13" i="1"/>
  <c r="L60" i="11" s="1"/>
  <c r="E60" i="11" s="1"/>
  <c r="AN5" i="18"/>
  <c r="AN10" i="18" s="1"/>
  <c r="AN12" i="18" s="1"/>
  <c r="AS63" i="14"/>
  <c r="CU13" i="1"/>
  <c r="I60" i="11" s="1"/>
  <c r="AL5" i="18"/>
  <c r="AL10" i="18" s="1"/>
  <c r="AL12" i="18" s="1"/>
  <c r="AA10" i="18"/>
  <c r="AA12" i="18" s="1"/>
  <c r="Z13" i="18"/>
  <c r="K65" i="14" s="1"/>
  <c r="AF5" i="18"/>
  <c r="AF10" i="18" s="1"/>
  <c r="AF12" i="18" s="1"/>
  <c r="G5" i="18"/>
  <c r="H5" i="18" s="1"/>
  <c r="AH5" i="18"/>
  <c r="AH10" i="18" s="1"/>
  <c r="AH12" i="18" s="1"/>
  <c r="CW5" i="1"/>
  <c r="CW10" i="1" s="1"/>
  <c r="AB5" i="18"/>
  <c r="AB10" i="18" s="1"/>
  <c r="AB12" i="18" s="1"/>
  <c r="DC10" i="1"/>
  <c r="AN5" i="19"/>
  <c r="AN10" i="19" s="1"/>
  <c r="AN12" i="19" s="1"/>
  <c r="AN1" i="19" s="1"/>
  <c r="AE5" i="19"/>
  <c r="AE10" i="19" s="1"/>
  <c r="AE12" i="19" s="1"/>
  <c r="AE1" i="19" s="1"/>
  <c r="AH13" i="19"/>
  <c r="S66" i="14" s="1"/>
  <c r="AF5" i="19"/>
  <c r="AF10" i="19" s="1"/>
  <c r="AF12" i="19" s="1"/>
  <c r="AF1" i="19" s="1"/>
  <c r="G5" i="19"/>
  <c r="H5" i="19" s="1"/>
  <c r="AF13" i="19"/>
  <c r="Q66" i="14" s="1"/>
  <c r="AK13" i="19"/>
  <c r="V66" i="14" s="1"/>
  <c r="AJ5" i="19"/>
  <c r="AJ10" i="19" s="1"/>
  <c r="AJ12" i="19" s="1"/>
  <c r="AJ1" i="19" s="1"/>
  <c r="Z5" i="19"/>
  <c r="Z10" i="19" s="1"/>
  <c r="Z12" i="19" s="1"/>
  <c r="Z1" i="19" s="1"/>
  <c r="AM13" i="19"/>
  <c r="X66" i="14" s="1"/>
  <c r="AD5" i="19"/>
  <c r="AD10" i="19" s="1"/>
  <c r="AD12" i="19" s="1"/>
  <c r="AD1" i="19" s="1"/>
  <c r="AB5" i="19"/>
  <c r="AB10" i="19" s="1"/>
  <c r="AB12" i="19" s="1"/>
  <c r="AB1" i="19" s="1"/>
  <c r="AI5" i="19"/>
  <c r="AI10" i="19" s="1"/>
  <c r="AI12" i="19" s="1"/>
  <c r="AI1" i="19" s="1"/>
  <c r="AL5" i="19"/>
  <c r="AL10" i="19" s="1"/>
  <c r="AL12" i="19" s="1"/>
  <c r="AL1" i="19" s="1"/>
  <c r="AA5" i="19"/>
  <c r="AA10" i="19" s="1"/>
  <c r="AA12" i="19" s="1"/>
  <c r="AA1" i="19" s="1"/>
  <c r="AD5" i="18"/>
  <c r="AD10" i="18" s="1"/>
  <c r="AD12" i="18" s="1"/>
  <c r="AD1" i="18" s="1"/>
  <c r="AG13" i="19"/>
  <c r="R66" i="14" s="1"/>
  <c r="AJ5" i="18"/>
  <c r="H4" i="18"/>
  <c r="AJ13" i="18"/>
  <c r="U65" i="14" s="1"/>
  <c r="H4" i="19"/>
  <c r="AK13" i="16"/>
  <c r="V64" i="14" s="1"/>
  <c r="Z5" i="16"/>
  <c r="Z10" i="16" s="1"/>
  <c r="Z12" i="16" s="1"/>
  <c r="Z1" i="16" s="1"/>
  <c r="AM13" i="16"/>
  <c r="X64" i="14" s="1"/>
  <c r="AL13" i="16"/>
  <c r="W64" i="14" s="1"/>
  <c r="AJ5" i="16"/>
  <c r="AJ10" i="16" s="1"/>
  <c r="AJ12" i="16" s="1"/>
  <c r="AA5" i="16"/>
  <c r="AA10" i="16" s="1"/>
  <c r="AN5" i="16"/>
  <c r="AN10" i="16" s="1"/>
  <c r="AN12" i="16" s="1"/>
  <c r="AG10" i="16"/>
  <c r="AG12" i="16" s="1"/>
  <c r="CF10" i="1"/>
  <c r="G5" i="16"/>
  <c r="H5" i="16" s="1"/>
  <c r="AB5" i="16"/>
  <c r="AB10" i="16" s="1"/>
  <c r="AB12" i="16" s="1"/>
  <c r="AB1" i="16" s="1"/>
  <c r="AD10" i="16"/>
  <c r="CW13" i="1"/>
  <c r="K60" i="11" s="1"/>
  <c r="AE5" i="16"/>
  <c r="AE10" i="16" s="1"/>
  <c r="AE12" i="16" s="1"/>
  <c r="H4" i="16"/>
  <c r="AH5" i="16"/>
  <c r="AH10" i="16" s="1"/>
  <c r="AH12" i="16" s="1"/>
  <c r="AH13" i="16"/>
  <c r="S64" i="14" s="1"/>
  <c r="AA13" i="13"/>
  <c r="AF13" i="13"/>
  <c r="DA5" i="1"/>
  <c r="DA10" i="1" s="1"/>
  <c r="V58" i="11"/>
  <c r="K59" i="11"/>
  <c r="AN59" i="11" s="1"/>
  <c r="O60" i="11"/>
  <c r="I59" i="11"/>
  <c r="L59" i="11"/>
  <c r="J59" i="11"/>
  <c r="S59" i="11"/>
  <c r="AV59" i="11" s="1"/>
  <c r="P59" i="11"/>
  <c r="AS59" i="11" s="1"/>
  <c r="H59" i="11"/>
  <c r="T59" i="11"/>
  <c r="M59" i="11"/>
  <c r="AP59" i="11" s="1"/>
  <c r="H60" i="11"/>
  <c r="Q59" i="11"/>
  <c r="R59" i="11" s="1"/>
  <c r="O59" i="11"/>
  <c r="C59" i="11" s="1"/>
  <c r="Z13" i="13"/>
  <c r="AI5" i="13"/>
  <c r="AI10" i="13" s="1"/>
  <c r="T63" i="14" s="1"/>
  <c r="AD10" i="13"/>
  <c r="O63" i="14" s="1"/>
  <c r="AM5" i="13"/>
  <c r="AM10" i="13" s="1"/>
  <c r="AJ5" i="13"/>
  <c r="AJ10" i="13" s="1"/>
  <c r="Z5" i="13"/>
  <c r="Z10" i="13" s="1"/>
  <c r="K63" i="14" s="1"/>
  <c r="CG10" i="1"/>
  <c r="CH10" i="1" s="1"/>
  <c r="AE10" i="1"/>
  <c r="S10" i="1"/>
  <c r="AG10" i="13"/>
  <c r="AH10" i="13"/>
  <c r="S63" i="14" s="1"/>
  <c r="AF10" i="13"/>
  <c r="G5" i="13"/>
  <c r="H5" i="13" s="1"/>
  <c r="AL10" i="13"/>
  <c r="CK10" i="1"/>
  <c r="AK10" i="13"/>
  <c r="V63" i="14" s="1"/>
  <c r="AD13" i="13"/>
  <c r="AM10" i="1"/>
  <c r="AG13" i="13"/>
  <c r="AJ13" i="13"/>
  <c r="AH13" i="13"/>
  <c r="AL13" i="13"/>
  <c r="AH10" i="1"/>
  <c r="AE10" i="13"/>
  <c r="P63" i="14" s="1"/>
  <c r="AK13" i="13"/>
  <c r="AE13" i="13"/>
  <c r="BQ5" i="1"/>
  <c r="BQ10" i="1" s="1"/>
  <c r="BS5" i="1"/>
  <c r="BS10" i="1" s="1"/>
  <c r="BM5" i="1"/>
  <c r="BM10" i="1" s="1"/>
  <c r="BO5" i="1"/>
  <c r="BO10" i="1" s="1"/>
  <c r="BN5" i="1"/>
  <c r="BN10" i="1" s="1"/>
  <c r="BK5" i="1"/>
  <c r="BK10" i="1" s="1"/>
  <c r="AX5" i="1"/>
  <c r="AX10" i="1" s="1"/>
  <c r="AY10" i="1" s="1"/>
  <c r="BL5" i="1"/>
  <c r="BL10" i="1" s="1"/>
  <c r="BT5" i="1"/>
  <c r="BT10" i="1" s="1"/>
  <c r="BU5" i="1"/>
  <c r="BU10" i="1" s="1"/>
  <c r="BR5" i="1"/>
  <c r="BR10" i="1" s="1"/>
  <c r="BP5" i="1"/>
  <c r="BP10" i="1" s="1"/>
  <c r="BV5" i="1"/>
  <c r="BV10" i="1" s="1"/>
  <c r="D58" i="11"/>
  <c r="AO58" i="11"/>
  <c r="AS58" i="11"/>
  <c r="AL58" i="11"/>
  <c r="AN58" i="11"/>
  <c r="AM58" i="11"/>
  <c r="AQ58" i="11"/>
  <c r="AV58" i="11"/>
  <c r="AP58" i="11"/>
  <c r="AR58" i="11"/>
  <c r="R58" i="11"/>
  <c r="AT58" i="11"/>
  <c r="AZ58" i="11"/>
  <c r="BB5" i="1"/>
  <c r="BC5" i="1" s="1"/>
  <c r="BY5" i="1" s="1"/>
  <c r="C58" i="11"/>
  <c r="BQ13" i="1"/>
  <c r="B58" i="11"/>
  <c r="AW10" i="1"/>
  <c r="AO12" i="43" l="1"/>
  <c r="AO1" i="43" s="1"/>
  <c r="AH12" i="43"/>
  <c r="AH1" i="43" s="1"/>
  <c r="S30" i="14"/>
  <c r="AM71" i="14"/>
  <c r="BC71" i="14"/>
  <c r="AM69" i="14"/>
  <c r="AM70" i="14"/>
  <c r="S31" i="14"/>
  <c r="BC69" i="14"/>
  <c r="BC70" i="14"/>
  <c r="AY71" i="14"/>
  <c r="O30" i="14"/>
  <c r="AI69" i="14"/>
  <c r="AI70" i="14"/>
  <c r="AI71" i="14"/>
  <c r="AY69" i="14"/>
  <c r="AY70" i="14"/>
  <c r="O31" i="14"/>
  <c r="D31" i="14"/>
  <c r="AD71" i="14"/>
  <c r="AD69" i="14"/>
  <c r="D30" i="14"/>
  <c r="AD70" i="14"/>
  <c r="AN69" i="14"/>
  <c r="BD69" i="14"/>
  <c r="T31" i="14"/>
  <c r="AN71" i="14"/>
  <c r="T30" i="14"/>
  <c r="AN70" i="14"/>
  <c r="BD71" i="14"/>
  <c r="BD70" i="14"/>
  <c r="AF69" i="14"/>
  <c r="AF70" i="14"/>
  <c r="L31" i="14"/>
  <c r="AV69" i="14"/>
  <c r="AV70" i="14"/>
  <c r="AF71" i="14"/>
  <c r="L30" i="14"/>
  <c r="AV71" i="14"/>
  <c r="AZ71" i="14"/>
  <c r="AZ69" i="14"/>
  <c r="P30" i="14"/>
  <c r="AJ69" i="14"/>
  <c r="AZ70" i="14"/>
  <c r="AJ70" i="14"/>
  <c r="AJ71" i="14"/>
  <c r="P31" i="14"/>
  <c r="AP70" i="14"/>
  <c r="BF71" i="14"/>
  <c r="BF70" i="14"/>
  <c r="V30" i="14"/>
  <c r="AP69" i="14"/>
  <c r="BF69" i="14"/>
  <c r="V31" i="14"/>
  <c r="AP71" i="14"/>
  <c r="AX69" i="14"/>
  <c r="AH71" i="14"/>
  <c r="AX71" i="14"/>
  <c r="AX70" i="14"/>
  <c r="AH69" i="14"/>
  <c r="AH70" i="14"/>
  <c r="K30" i="14"/>
  <c r="K31" i="14"/>
  <c r="AG69" i="14"/>
  <c r="M30" i="14"/>
  <c r="AW70" i="14"/>
  <c r="AW69" i="14"/>
  <c r="AG71" i="14"/>
  <c r="M31" i="14"/>
  <c r="AW71" i="14"/>
  <c r="AG70" i="14"/>
  <c r="AO12" i="21"/>
  <c r="AO1" i="21" s="1"/>
  <c r="F69" i="14"/>
  <c r="N32" i="14"/>
  <c r="N36" i="14"/>
  <c r="AC12" i="43"/>
  <c r="AC1" i="43" s="1"/>
  <c r="G10" i="21"/>
  <c r="H10" i="21" s="1"/>
  <c r="J68" i="14" s="1"/>
  <c r="B68" i="14"/>
  <c r="AK12" i="43"/>
  <c r="AK1" i="43" s="1"/>
  <c r="AG12" i="43"/>
  <c r="AG1" i="43" s="1"/>
  <c r="AM12" i="43"/>
  <c r="AM1" i="43" s="1"/>
  <c r="Z12" i="43"/>
  <c r="Z1" i="43" s="1"/>
  <c r="AL12" i="43"/>
  <c r="AL1" i="43" s="1"/>
  <c r="Z29" i="14"/>
  <c r="AE12" i="43"/>
  <c r="AE1" i="43" s="1"/>
  <c r="Z33" i="14"/>
  <c r="G10" i="43"/>
  <c r="H10" i="43" s="1"/>
  <c r="J69" i="14" s="1"/>
  <c r="F65" i="14"/>
  <c r="BD65" i="14"/>
  <c r="BD67" i="14"/>
  <c r="BD66" i="14"/>
  <c r="BD63" i="14"/>
  <c r="BD68" i="14"/>
  <c r="BD64" i="14"/>
  <c r="BC64" i="14"/>
  <c r="BC65" i="14"/>
  <c r="BC63" i="14"/>
  <c r="BC66" i="14"/>
  <c r="BC68" i="14"/>
  <c r="BC67" i="14"/>
  <c r="AZ67" i="14"/>
  <c r="AZ63" i="14"/>
  <c r="AZ64" i="14"/>
  <c r="AZ68" i="14"/>
  <c r="AZ65" i="14"/>
  <c r="AZ66" i="14"/>
  <c r="BF64" i="14"/>
  <c r="BF68" i="14"/>
  <c r="BF67" i="14"/>
  <c r="BF66" i="14"/>
  <c r="BF63" i="14"/>
  <c r="BF65" i="14"/>
  <c r="BI65" i="14"/>
  <c r="F64" i="14"/>
  <c r="BI66" i="14"/>
  <c r="AF66" i="14"/>
  <c r="AV64" i="14"/>
  <c r="AV68" i="14"/>
  <c r="AV63" i="14"/>
  <c r="AV65" i="14"/>
  <c r="AV67" i="14"/>
  <c r="AV66" i="14"/>
  <c r="AW64" i="14"/>
  <c r="AW65" i="14"/>
  <c r="AW66" i="14"/>
  <c r="AW68" i="14"/>
  <c r="AW67" i="14"/>
  <c r="F66" i="14"/>
  <c r="AY67" i="14"/>
  <c r="AY64" i="14"/>
  <c r="AY65" i="14"/>
  <c r="AY66" i="14"/>
  <c r="AY63" i="14"/>
  <c r="AY68" i="14"/>
  <c r="BI64" i="14"/>
  <c r="Y68" i="14"/>
  <c r="AS71" i="14" s="1"/>
  <c r="Y67" i="14"/>
  <c r="BI71" i="14" s="1"/>
  <c r="A66" i="14"/>
  <c r="AN67" i="14"/>
  <c r="AG66" i="14"/>
  <c r="AG67" i="14"/>
  <c r="AD12" i="16"/>
  <c r="AD1" i="16" s="1"/>
  <c r="AL12" i="16"/>
  <c r="AG65" i="14"/>
  <c r="AA12" i="16"/>
  <c r="AA1" i="16" s="1"/>
  <c r="AD10" i="20"/>
  <c r="AD12" i="20" s="1"/>
  <c r="AD1" i="20" s="1"/>
  <c r="AE12" i="18"/>
  <c r="AK12" i="13"/>
  <c r="AK1" i="13" s="1"/>
  <c r="AE12" i="13"/>
  <c r="AE1" i="13" s="1"/>
  <c r="AI12" i="13"/>
  <c r="AI1" i="13" s="1"/>
  <c r="Z12" i="18"/>
  <c r="Z1" i="18" s="1"/>
  <c r="AH12" i="13"/>
  <c r="AH1" i="13" s="1"/>
  <c r="R63" i="14"/>
  <c r="AG12" i="13"/>
  <c r="AG1" i="13" s="1"/>
  <c r="AG64" i="14"/>
  <c r="AI12" i="16"/>
  <c r="AI1" i="16" s="1"/>
  <c r="Z12" i="13"/>
  <c r="Z1" i="13" s="1"/>
  <c r="AA12" i="13"/>
  <c r="AA1" i="13" s="1"/>
  <c r="Q63" i="14"/>
  <c r="AF12" i="13"/>
  <c r="AF1" i="13" s="1"/>
  <c r="AD12" i="13"/>
  <c r="AD1" i="13" s="1"/>
  <c r="AJ10" i="18"/>
  <c r="AJ12" i="18" s="1"/>
  <c r="AJ1" i="18" s="1"/>
  <c r="W63" i="14"/>
  <c r="AL12" i="13"/>
  <c r="AL1" i="13" s="1"/>
  <c r="AM12" i="18"/>
  <c r="AM1" i="18" s="1"/>
  <c r="U63" i="14"/>
  <c r="AJ12" i="13"/>
  <c r="AJ1" i="13" s="1"/>
  <c r="X63" i="14"/>
  <c r="AM12" i="13"/>
  <c r="AM1" i="13" s="1"/>
  <c r="AH12" i="21"/>
  <c r="AH1" i="21" s="1"/>
  <c r="AG68" i="14"/>
  <c r="AK12" i="20"/>
  <c r="AK1" i="20" s="1"/>
  <c r="AG12" i="21"/>
  <c r="AG1" i="21" s="1"/>
  <c r="AE12" i="21"/>
  <c r="AE1" i="21" s="1"/>
  <c r="AH10" i="20"/>
  <c r="AH12" i="20" s="1"/>
  <c r="AH1" i="20" s="1"/>
  <c r="AL1" i="20"/>
  <c r="AS65" i="14"/>
  <c r="AN1" i="21"/>
  <c r="A65" i="14"/>
  <c r="G10" i="20"/>
  <c r="AJ1" i="20"/>
  <c r="AS66" i="14"/>
  <c r="AE1" i="16"/>
  <c r="AL1" i="21"/>
  <c r="AE1" i="18"/>
  <c r="AA1" i="20"/>
  <c r="AM1" i="20"/>
  <c r="AH1" i="16"/>
  <c r="AN1" i="16"/>
  <c r="AE1" i="20"/>
  <c r="AA1" i="18"/>
  <c r="AF1" i="16"/>
  <c r="AG1" i="16"/>
  <c r="AL1" i="16"/>
  <c r="AK1" i="16"/>
  <c r="AI1" i="20"/>
  <c r="AJ1" i="16"/>
  <c r="AL1" i="18"/>
  <c r="AH1" i="18"/>
  <c r="AM1" i="16"/>
  <c r="AN1" i="18"/>
  <c r="AK1" i="18"/>
  <c r="AG1" i="18"/>
  <c r="AF1" i="18"/>
  <c r="AB1" i="18"/>
  <c r="B65" i="14"/>
  <c r="AN68" i="14"/>
  <c r="AJ65" i="14"/>
  <c r="AF68" i="14"/>
  <c r="AI68" i="14"/>
  <c r="B66" i="14"/>
  <c r="AM68" i="14"/>
  <c r="AP68" i="14"/>
  <c r="L32" i="14"/>
  <c r="AJ68" i="14"/>
  <c r="L31" i="11"/>
  <c r="G10" i="18"/>
  <c r="AR59" i="11"/>
  <c r="O32" i="11"/>
  <c r="AI66" i="14"/>
  <c r="AU59" i="11"/>
  <c r="AJ66" i="14"/>
  <c r="AI64" i="14"/>
  <c r="AF64" i="14"/>
  <c r="AI65" i="14"/>
  <c r="AF67" i="14"/>
  <c r="AN65" i="14"/>
  <c r="AJ67" i="14"/>
  <c r="AI67" i="14"/>
  <c r="AN63" i="14"/>
  <c r="AN64" i="14"/>
  <c r="AN66" i="14"/>
  <c r="AF63" i="14"/>
  <c r="AM63" i="14"/>
  <c r="AI63" i="14"/>
  <c r="AJ63" i="14"/>
  <c r="AF65" i="14"/>
  <c r="AJ64" i="14"/>
  <c r="S30" i="11"/>
  <c r="AD68" i="14"/>
  <c r="H32" i="11"/>
  <c r="G10" i="19"/>
  <c r="O31" i="11"/>
  <c r="K32" i="11"/>
  <c r="K30" i="11"/>
  <c r="S32" i="11"/>
  <c r="H29" i="11"/>
  <c r="M29" i="11"/>
  <c r="AP66" i="14"/>
  <c r="AP67" i="14"/>
  <c r="AP65" i="14"/>
  <c r="AP64" i="14"/>
  <c r="AM66" i="14"/>
  <c r="AM67" i="14"/>
  <c r="AM64" i="14"/>
  <c r="AM65" i="14"/>
  <c r="P30" i="11"/>
  <c r="I29" i="11"/>
  <c r="AY5" i="1"/>
  <c r="J32" i="11"/>
  <c r="L32" i="11"/>
  <c r="S29" i="11"/>
  <c r="S31" i="11"/>
  <c r="G10" i="16"/>
  <c r="AP63" i="14"/>
  <c r="S32" i="14"/>
  <c r="S36" i="14"/>
  <c r="K36" i="14"/>
  <c r="K32" i="14"/>
  <c r="L36" i="14"/>
  <c r="T32" i="14"/>
  <c r="T36" i="14"/>
  <c r="O32" i="14"/>
  <c r="O36" i="14"/>
  <c r="V32" i="14"/>
  <c r="V36" i="14"/>
  <c r="O30" i="11"/>
  <c r="L29" i="11"/>
  <c r="P32" i="11"/>
  <c r="AT59" i="11"/>
  <c r="Q31" i="11"/>
  <c r="L30" i="11"/>
  <c r="Q32" i="11"/>
  <c r="AO59" i="11"/>
  <c r="K29" i="11"/>
  <c r="P29" i="11"/>
  <c r="K31" i="11"/>
  <c r="P31" i="11"/>
  <c r="B61" i="11"/>
  <c r="B60" i="11"/>
  <c r="O29" i="11"/>
  <c r="F60" i="11"/>
  <c r="I32" i="11"/>
  <c r="M32" i="11"/>
  <c r="AM59" i="11"/>
  <c r="V60" i="11"/>
  <c r="Q29" i="11"/>
  <c r="M30" i="11"/>
  <c r="V59" i="11"/>
  <c r="Q30" i="11"/>
  <c r="M31" i="11"/>
  <c r="AL59" i="11"/>
  <c r="AI13" i="13"/>
  <c r="AD63" i="14"/>
  <c r="I31" i="11"/>
  <c r="A61" i="11"/>
  <c r="D59" i="11"/>
  <c r="AZ59" i="11" s="1"/>
  <c r="B59" i="11"/>
  <c r="AW59" i="11" s="1"/>
  <c r="AK59" i="11"/>
  <c r="H30" i="11"/>
  <c r="I30" i="11"/>
  <c r="N59" i="11"/>
  <c r="F59" i="11" s="1"/>
  <c r="AC63" i="14"/>
  <c r="H31" i="11"/>
  <c r="A59" i="11"/>
  <c r="E59" i="11" s="1"/>
  <c r="A60" i="11"/>
  <c r="R32" i="11"/>
  <c r="G10" i="13"/>
  <c r="F58" i="11"/>
  <c r="AU58" i="11"/>
  <c r="AW58" i="11"/>
  <c r="AX58" i="11"/>
  <c r="C32" i="11"/>
  <c r="AY58" i="11"/>
  <c r="AY59" i="11"/>
  <c r="BB10" i="1"/>
  <c r="E58" i="11"/>
  <c r="C31" i="11"/>
  <c r="R29" i="11"/>
  <c r="R30" i="11"/>
  <c r="R31" i="11"/>
  <c r="C29" i="11"/>
  <c r="C30" i="11"/>
  <c r="J30" i="11"/>
  <c r="J29" i="11"/>
  <c r="J31" i="11"/>
  <c r="M28" i="11" l="1"/>
  <c r="BG69" i="14"/>
  <c r="AQ69" i="14"/>
  <c r="BG71" i="14"/>
  <c r="W33" i="14"/>
  <c r="AQ70" i="14"/>
  <c r="AQ71" i="14"/>
  <c r="W31" i="14"/>
  <c r="W30" i="14"/>
  <c r="BG70" i="14"/>
  <c r="BI70" i="14"/>
  <c r="Y30" i="14"/>
  <c r="R31" i="14"/>
  <c r="BB71" i="14"/>
  <c r="BB69" i="14"/>
  <c r="R30" i="14"/>
  <c r="BB70" i="14"/>
  <c r="AL69" i="14"/>
  <c r="AL70" i="14"/>
  <c r="AL71" i="14"/>
  <c r="Y31" i="14"/>
  <c r="BH71" i="14"/>
  <c r="AR69" i="14"/>
  <c r="BH70" i="14"/>
  <c r="X30" i="14"/>
  <c r="AR71" i="14"/>
  <c r="AR70" i="14"/>
  <c r="BH69" i="14"/>
  <c r="X31" i="14"/>
  <c r="AE68" i="14"/>
  <c r="E31" i="14"/>
  <c r="AE71" i="14"/>
  <c r="E30" i="14"/>
  <c r="AE69" i="14"/>
  <c r="AE70" i="14"/>
  <c r="AK71" i="14"/>
  <c r="Q31" i="14"/>
  <c r="BA70" i="14"/>
  <c r="Q30" i="14"/>
  <c r="AK69" i="14"/>
  <c r="BA71" i="14"/>
  <c r="BA69" i="14"/>
  <c r="AK70" i="14"/>
  <c r="AS70" i="14"/>
  <c r="AO70" i="14"/>
  <c r="BE70" i="14"/>
  <c r="U30" i="14"/>
  <c r="U31" i="14"/>
  <c r="BE69" i="14"/>
  <c r="BE71" i="14"/>
  <c r="AO69" i="14"/>
  <c r="AO71" i="14"/>
  <c r="BI69" i="14"/>
  <c r="AS69" i="14"/>
  <c r="AL64" i="14"/>
  <c r="AS67" i="14"/>
  <c r="A67" i="14"/>
  <c r="F68" i="14"/>
  <c r="C68" i="14"/>
  <c r="C36" i="14" s="1"/>
  <c r="S33" i="14"/>
  <c r="K33" i="14"/>
  <c r="O33" i="14"/>
  <c r="P33" i="14"/>
  <c r="M33" i="14"/>
  <c r="T33" i="14"/>
  <c r="V33" i="14"/>
  <c r="AC67" i="14"/>
  <c r="L33" i="14"/>
  <c r="AS68" i="14"/>
  <c r="Y36" i="14"/>
  <c r="Y32" i="14"/>
  <c r="AR66" i="14"/>
  <c r="BH64" i="14"/>
  <c r="BH63" i="14"/>
  <c r="BH67" i="14"/>
  <c r="BH65" i="14"/>
  <c r="BH66" i="14"/>
  <c r="BH68" i="14"/>
  <c r="BI67" i="14"/>
  <c r="F67" i="14"/>
  <c r="BA65" i="14"/>
  <c r="BA64" i="14"/>
  <c r="BA67" i="14"/>
  <c r="BA68" i="14"/>
  <c r="BA63" i="14"/>
  <c r="BA66" i="14"/>
  <c r="F63" i="14"/>
  <c r="F39" i="14" s="1"/>
  <c r="AL67" i="14"/>
  <c r="BB67" i="14"/>
  <c r="BB63" i="14"/>
  <c r="BB64" i="14"/>
  <c r="BB66" i="14"/>
  <c r="BB68" i="14"/>
  <c r="BB65" i="14"/>
  <c r="B63" i="14"/>
  <c r="BE65" i="14"/>
  <c r="BE68" i="14"/>
  <c r="BE66" i="14"/>
  <c r="BE67" i="14"/>
  <c r="BE63" i="14"/>
  <c r="BE64" i="14"/>
  <c r="BI68" i="14"/>
  <c r="AQ66" i="14"/>
  <c r="BG64" i="14"/>
  <c r="BG67" i="14"/>
  <c r="BG63" i="14"/>
  <c r="BG68" i="14"/>
  <c r="BG66" i="14"/>
  <c r="BG65" i="14"/>
  <c r="AT67" i="14"/>
  <c r="AT68" i="14"/>
  <c r="Z36" i="14"/>
  <c r="AK65" i="14"/>
  <c r="AK64" i="14"/>
  <c r="AK67" i="14"/>
  <c r="Q36" i="14"/>
  <c r="AK66" i="14"/>
  <c r="AK68" i="14"/>
  <c r="AK63" i="14"/>
  <c r="Q32" i="14"/>
  <c r="AL63" i="14"/>
  <c r="AL68" i="14"/>
  <c r="AL65" i="14"/>
  <c r="R32" i="14"/>
  <c r="AL66" i="14"/>
  <c r="R36" i="14"/>
  <c r="AQ63" i="14"/>
  <c r="W36" i="14"/>
  <c r="W32" i="14"/>
  <c r="AQ65" i="14"/>
  <c r="AQ64" i="14"/>
  <c r="AQ67" i="14"/>
  <c r="AQ68" i="14"/>
  <c r="H10" i="18"/>
  <c r="J65" i="14" s="1"/>
  <c r="H10" i="16"/>
  <c r="J64" i="14" s="1"/>
  <c r="H10" i="13"/>
  <c r="J63" i="14" s="1"/>
  <c r="H10" i="19"/>
  <c r="J66" i="14" s="1"/>
  <c r="X32" i="14"/>
  <c r="AR67" i="14"/>
  <c r="AR68" i="14"/>
  <c r="AR65" i="14"/>
  <c r="AR63" i="14"/>
  <c r="A63" i="14"/>
  <c r="X36" i="14"/>
  <c r="U32" i="14"/>
  <c r="AR64" i="14"/>
  <c r="AO65" i="14"/>
  <c r="A64" i="14"/>
  <c r="U36" i="14"/>
  <c r="B64" i="14"/>
  <c r="B36" i="14" s="1"/>
  <c r="AO68" i="14"/>
  <c r="AO66" i="14"/>
  <c r="AO64" i="14"/>
  <c r="AO63" i="14"/>
  <c r="AO67" i="14"/>
  <c r="H10" i="20"/>
  <c r="J67" i="14" s="1"/>
  <c r="K28" i="11"/>
  <c r="S28" i="11"/>
  <c r="P28" i="11"/>
  <c r="H28" i="11"/>
  <c r="I28" i="11"/>
  <c r="O28" i="11"/>
  <c r="L28" i="11"/>
  <c r="N29" i="11"/>
  <c r="N32" i="11"/>
  <c r="B31" i="11"/>
  <c r="AC66" i="14"/>
  <c r="AC64" i="14"/>
  <c r="AC65" i="14"/>
  <c r="AD66" i="14"/>
  <c r="AD67" i="14"/>
  <c r="AD64" i="14"/>
  <c r="AD65" i="14"/>
  <c r="D32" i="11"/>
  <c r="D29" i="11"/>
  <c r="D30" i="11"/>
  <c r="L29" i="14"/>
  <c r="K29" i="14"/>
  <c r="V29" i="14"/>
  <c r="S29" i="14"/>
  <c r="M36" i="14"/>
  <c r="M32" i="14"/>
  <c r="P36" i="14"/>
  <c r="P32" i="14"/>
  <c r="O29" i="14"/>
  <c r="T29" i="14"/>
  <c r="B32" i="11"/>
  <c r="AX59" i="11"/>
  <c r="A30" i="11"/>
  <c r="D31" i="11"/>
  <c r="AQ59" i="11"/>
  <c r="N30" i="11"/>
  <c r="N31" i="11"/>
  <c r="Q28" i="11"/>
  <c r="A32" i="11"/>
  <c r="D32" i="14"/>
  <c r="D36" i="14"/>
  <c r="A31" i="11"/>
  <c r="A29" i="11"/>
  <c r="E32" i="11"/>
  <c r="BA59" i="11"/>
  <c r="BA58" i="11"/>
  <c r="E31" i="11"/>
  <c r="R28" i="11"/>
  <c r="B30" i="11"/>
  <c r="B29" i="11"/>
  <c r="C28" i="11"/>
  <c r="J28" i="11"/>
  <c r="E30" i="11"/>
  <c r="E29" i="11"/>
  <c r="R29" i="14" l="1"/>
  <c r="Q29" i="14"/>
  <c r="X33" i="14"/>
  <c r="Q33" i="14"/>
  <c r="R33" i="14"/>
  <c r="U33" i="14"/>
  <c r="AC69" i="14"/>
  <c r="C31" i="14"/>
  <c r="AC71" i="14"/>
  <c r="AC70" i="14"/>
  <c r="C30" i="14"/>
  <c r="A31" i="14"/>
  <c r="A30" i="14"/>
  <c r="B30" i="14"/>
  <c r="B31" i="14"/>
  <c r="Y29" i="14"/>
  <c r="Y33" i="14"/>
  <c r="E33" i="14"/>
  <c r="D33" i="14"/>
  <c r="AC68" i="14"/>
  <c r="C32" i="14"/>
  <c r="W29" i="14"/>
  <c r="X29" i="14"/>
  <c r="U29" i="14"/>
  <c r="B32" i="14"/>
  <c r="A32" i="14"/>
  <c r="A36" i="14"/>
  <c r="D28" i="11"/>
  <c r="AE63" i="14"/>
  <c r="AE66" i="14"/>
  <c r="AE67" i="14"/>
  <c r="AE64" i="14"/>
  <c r="AE65" i="14"/>
  <c r="N28" i="11"/>
  <c r="A28" i="11"/>
  <c r="M29" i="14"/>
  <c r="P29" i="14"/>
  <c r="D29" i="14"/>
  <c r="E32" i="14"/>
  <c r="B28" i="11"/>
  <c r="E28" i="11"/>
  <c r="A33" i="14" l="1"/>
  <c r="B33" i="14"/>
  <c r="C33" i="14"/>
  <c r="C29" i="14"/>
  <c r="A29" i="14"/>
  <c r="B29" i="14"/>
  <c r="E29" i="14"/>
</calcChain>
</file>

<file path=xl/comments1.xml><?xml version="1.0" encoding="utf-8"?>
<comments xmlns="http://schemas.openxmlformats.org/spreadsheetml/2006/main">
  <authors>
    <author>Hidemi Asakura</author>
  </authors>
  <commentList>
    <comment ref="V2" authorId="0" shapeId="0">
      <text>
        <r>
          <rPr>
            <b/>
            <sz val="9"/>
            <color indexed="81"/>
            <rFont val="Tahoma"/>
            <family val="2"/>
          </rPr>
          <t>Hidemi Asakura:</t>
        </r>
        <r>
          <rPr>
            <sz val="9"/>
            <color indexed="81"/>
            <rFont val="Tahoma"/>
            <family val="2"/>
          </rPr>
          <t xml:space="preserve">
illiquid</t>
        </r>
      </text>
    </comment>
    <comment ref="V10" authorId="0" shapeId="0">
      <text>
        <r>
          <rPr>
            <b/>
            <sz val="9"/>
            <color indexed="81"/>
            <rFont val="Tahoma"/>
            <family val="2"/>
          </rPr>
          <t>Hidemi Asakura:</t>
        </r>
        <r>
          <rPr>
            <sz val="9"/>
            <color indexed="81"/>
            <rFont val="Tahoma"/>
            <family val="2"/>
          </rPr>
          <t xml:space="preserve">
c2 no longer supported</t>
        </r>
      </text>
    </comment>
    <comment ref="V17" authorId="0" shapeId="0">
      <text>
        <r>
          <rPr>
            <b/>
            <sz val="9"/>
            <color indexed="81"/>
            <rFont val="Tahoma"/>
            <family val="2"/>
          </rPr>
          <t>Hidemi Asakura:</t>
        </r>
        <r>
          <rPr>
            <sz val="9"/>
            <color indexed="81"/>
            <rFont val="Tahoma"/>
            <family val="2"/>
          </rPr>
          <t xml:space="preserve">
short term interest rates set to zero to avoid excessive commissions</t>
        </r>
      </text>
    </comment>
    <comment ref="A23" authorId="0" shapeId="0">
      <text>
        <r>
          <rPr>
            <b/>
            <sz val="9"/>
            <color indexed="81"/>
            <rFont val="Tahoma"/>
            <family val="2"/>
          </rPr>
          <t>Hidemi Asakura:</t>
        </r>
        <r>
          <rPr>
            <sz val="9"/>
            <color indexed="81"/>
            <rFont val="Tahoma"/>
            <family val="2"/>
          </rPr>
          <t xml:space="preserve">
Big dax surrogate for mini dax for position sizing and liquidity</t>
        </r>
      </text>
    </comment>
  </commentList>
</comments>
</file>

<file path=xl/comments2.xml><?xml version="1.0" encoding="utf-8"?>
<comments xmlns="http://schemas.openxmlformats.org/spreadsheetml/2006/main">
  <authors>
    <author>Hidemi Asakura</author>
  </authors>
  <commentList>
    <comment ref="P62" authorId="0" shapeId="0">
      <text>
        <r>
          <rPr>
            <b/>
            <sz val="9"/>
            <color indexed="81"/>
            <rFont val="Tahoma"/>
            <family val="2"/>
          </rPr>
          <t>Hidemi Asakura:</t>
        </r>
        <r>
          <rPr>
            <sz val="9"/>
            <color indexed="81"/>
            <rFont val="Tahoma"/>
            <family val="2"/>
          </rPr>
          <t xml:space="preserve">
went down during brexit</t>
        </r>
      </text>
    </comment>
  </commentList>
</comments>
</file>

<file path=xl/comments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1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3.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4.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5.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6.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7.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8.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29.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0.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1.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2.xml><?xml version="1.0" encoding="utf-8"?>
<comments xmlns="http://schemas.openxmlformats.org/spreadsheetml/2006/main">
  <authors>
    <author>Hidemi Asakura</author>
  </authors>
  <commentList>
    <comment ref="M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3.xml><?xml version="1.0" encoding="utf-8"?>
<comments xmlns="http://schemas.openxmlformats.org/spreadsheetml/2006/main">
  <authors>
    <author>Hidemi Asakura</author>
  </authors>
  <commentList>
    <comment ref="K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AT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CC12" authorId="0" shapeId="0">
      <text>
        <r>
          <rPr>
            <b/>
            <sz val="9"/>
            <color indexed="81"/>
            <rFont val="Tahoma"/>
            <family val="2"/>
          </rPr>
          <t>Hidemi Asakura:</t>
        </r>
        <r>
          <rPr>
            <sz val="9"/>
            <color indexed="81"/>
            <rFont val="Tahoma"/>
            <family val="2"/>
          </rPr>
          <t xml:space="preserve">
take this number lightly asthe zigzagging still depends on what happens in the future</t>
        </r>
      </text>
    </comment>
    <comment ref="B35" authorId="0" shapeId="0">
      <text>
        <r>
          <rPr>
            <b/>
            <sz val="9"/>
            <color indexed="81"/>
            <rFont val="Tahoma"/>
            <family val="2"/>
          </rPr>
          <t>Hidemi Asakura:</t>
        </r>
        <r>
          <rPr>
            <sz val="9"/>
            <color indexed="81"/>
            <rFont val="Tahoma"/>
            <family val="2"/>
          </rPr>
          <t xml:space="preserve">
MINI-DAX</t>
        </r>
      </text>
    </comment>
    <comment ref="B49" authorId="0" shapeId="0">
      <text>
        <r>
          <rPr>
            <b/>
            <sz val="9"/>
            <color indexed="81"/>
            <rFont val="Tahoma"/>
            <family val="2"/>
          </rPr>
          <t>Hidemi Asakura:</t>
        </r>
        <r>
          <rPr>
            <sz val="9"/>
            <color indexed="81"/>
            <rFont val="Tahoma"/>
            <family val="2"/>
          </rPr>
          <t xml:space="preserve">
LIQUIDITY TOO LOW?</t>
        </r>
      </text>
    </comment>
  </commentList>
</comments>
</file>

<file path=xl/comments34.xml><?xml version="1.0" encoding="utf-8"?>
<comments xmlns="http://schemas.openxmlformats.org/spreadsheetml/2006/main">
  <authors>
    <author>Hidemi Asakura</author>
  </authors>
  <commentList>
    <comment ref="AS35" authorId="0" shapeId="0">
      <text>
        <r>
          <rPr>
            <b/>
            <sz val="9"/>
            <color indexed="81"/>
            <rFont val="Tahoma"/>
            <family val="2"/>
          </rPr>
          <t>Hidemi Asakura:</t>
        </r>
        <r>
          <rPr>
            <sz val="9"/>
            <color indexed="81"/>
            <rFont val="Tahoma"/>
            <family val="2"/>
          </rPr>
          <t xml:space="preserve">
must be odd</t>
        </r>
      </text>
    </comment>
  </commentList>
</comments>
</file>

<file path=xl/comments35.xml><?xml version="1.0" encoding="utf-8"?>
<comments xmlns="http://schemas.openxmlformats.org/spreadsheetml/2006/main">
  <authors>
    <author>Hidemi</author>
    <author>hidemi</author>
  </authors>
  <commentList>
    <comment ref="AY10" authorId="0" shapeId="0">
      <text>
        <r>
          <rPr>
            <b/>
            <sz val="9"/>
            <color indexed="81"/>
            <rFont val="Tahoma"/>
            <family val="2"/>
          </rPr>
          <t>Hidemi:</t>
        </r>
        <r>
          <rPr>
            <sz val="9"/>
            <color indexed="81"/>
            <rFont val="Tahoma"/>
            <family val="2"/>
          </rPr>
          <t xml:space="preserve">
1.7% .19MAR</t>
        </r>
      </text>
    </comment>
    <comment ref="E11" authorId="0" shapeId="0">
      <text>
        <r>
          <rPr>
            <b/>
            <sz val="9"/>
            <color indexed="81"/>
            <rFont val="Tahoma"/>
            <family val="2"/>
          </rPr>
          <t>Hidemi:</t>
        </r>
        <r>
          <rPr>
            <sz val="9"/>
            <color indexed="81"/>
            <rFont val="Tahoma"/>
            <family val="2"/>
          </rPr>
          <t xml:space="preserve">
2006</t>
        </r>
      </text>
    </comment>
    <comment ref="N11" authorId="0" shapeId="0">
      <text>
        <r>
          <rPr>
            <b/>
            <sz val="9"/>
            <color indexed="81"/>
            <rFont val="Tahoma"/>
            <family val="2"/>
          </rPr>
          <t>Hidemi:</t>
        </r>
        <r>
          <rPr>
            <sz val="9"/>
            <color indexed="81"/>
            <rFont val="Tahoma"/>
            <family val="2"/>
          </rPr>
          <t xml:space="preserve">
2006</t>
        </r>
      </text>
    </comment>
    <comment ref="L18" authorId="0" shapeId="0">
      <text>
        <r>
          <rPr>
            <b/>
            <sz val="9"/>
            <color indexed="81"/>
            <rFont val="Tahoma"/>
            <family val="2"/>
          </rPr>
          <t>Hidemi:</t>
        </r>
        <r>
          <rPr>
            <sz val="9"/>
            <color indexed="81"/>
            <rFont val="Tahoma"/>
            <family val="2"/>
          </rPr>
          <t xml:space="preserve">
2005</t>
        </r>
      </text>
    </comment>
    <comment ref="O19" authorId="0" shapeId="0">
      <text>
        <r>
          <rPr>
            <b/>
            <sz val="9"/>
            <color indexed="81"/>
            <rFont val="Tahoma"/>
            <family val="2"/>
          </rPr>
          <t>Hidemi:</t>
        </r>
        <r>
          <rPr>
            <sz val="9"/>
            <color indexed="81"/>
            <rFont val="Tahoma"/>
            <family val="2"/>
          </rPr>
          <t xml:space="preserve">
2004</t>
        </r>
      </text>
    </comment>
    <comment ref="L23" authorId="0" shapeId="0">
      <text>
        <r>
          <rPr>
            <b/>
            <sz val="9"/>
            <color indexed="81"/>
            <rFont val="Tahoma"/>
            <family val="2"/>
          </rPr>
          <t>Hidemi:</t>
        </r>
        <r>
          <rPr>
            <sz val="9"/>
            <color indexed="81"/>
            <rFont val="Tahoma"/>
            <family val="2"/>
          </rPr>
          <t xml:space="preserve">
2005</t>
        </r>
      </text>
    </comment>
    <comment ref="M23" authorId="0" shapeId="0">
      <text>
        <r>
          <rPr>
            <b/>
            <sz val="9"/>
            <color indexed="81"/>
            <rFont val="Tahoma"/>
            <family val="2"/>
          </rPr>
          <t>Hidemi:</t>
        </r>
        <r>
          <rPr>
            <sz val="9"/>
            <color indexed="81"/>
            <rFont val="Tahoma"/>
            <family val="2"/>
          </rPr>
          <t xml:space="preserve">
2006</t>
        </r>
      </text>
    </comment>
    <comment ref="O29" authorId="0" shapeId="0">
      <text>
        <r>
          <rPr>
            <b/>
            <sz val="9"/>
            <color indexed="81"/>
            <rFont val="Tahoma"/>
            <family val="2"/>
          </rPr>
          <t>Hidemi:</t>
        </r>
        <r>
          <rPr>
            <sz val="9"/>
            <color indexed="81"/>
            <rFont val="Tahoma"/>
            <family val="2"/>
          </rPr>
          <t xml:space="preserve">
2007</t>
        </r>
      </text>
    </comment>
    <comment ref="P31" authorId="0" shapeId="0">
      <text>
        <r>
          <rPr>
            <b/>
            <sz val="9"/>
            <color indexed="81"/>
            <rFont val="Tahoma"/>
            <family val="2"/>
          </rPr>
          <t>Hidemi:</t>
        </r>
        <r>
          <rPr>
            <sz val="9"/>
            <color indexed="81"/>
            <rFont val="Tahoma"/>
            <family val="2"/>
          </rPr>
          <t xml:space="preserve">
2001</t>
        </r>
      </text>
    </comment>
    <comment ref="E32" authorId="0" shapeId="0">
      <text>
        <r>
          <rPr>
            <b/>
            <sz val="9"/>
            <color indexed="81"/>
            <rFont val="Tahoma"/>
            <family val="2"/>
          </rPr>
          <t>Hidemi:</t>
        </r>
        <r>
          <rPr>
            <sz val="9"/>
            <color indexed="81"/>
            <rFont val="Tahoma"/>
            <family val="2"/>
          </rPr>
          <t xml:space="preserve">
2006</t>
        </r>
      </text>
    </comment>
    <comment ref="N32" authorId="0" shapeId="0">
      <text>
        <r>
          <rPr>
            <b/>
            <sz val="9"/>
            <color indexed="81"/>
            <rFont val="Tahoma"/>
            <family val="2"/>
          </rPr>
          <t>Hidemi:</t>
        </r>
        <r>
          <rPr>
            <sz val="9"/>
            <color indexed="81"/>
            <rFont val="Tahoma"/>
            <family val="2"/>
          </rPr>
          <t xml:space="preserve">
2006</t>
        </r>
      </text>
    </comment>
    <comment ref="L34" authorId="0" shapeId="0">
      <text>
        <r>
          <rPr>
            <b/>
            <sz val="9"/>
            <color indexed="81"/>
            <rFont val="Tahoma"/>
            <family val="2"/>
          </rPr>
          <t>Hidemi:</t>
        </r>
        <r>
          <rPr>
            <sz val="9"/>
            <color indexed="81"/>
            <rFont val="Tahoma"/>
            <family val="2"/>
          </rPr>
          <t xml:space="preserve">
2010</t>
        </r>
      </text>
    </comment>
    <comment ref="W42" authorId="0" shapeId="0">
      <text>
        <r>
          <rPr>
            <b/>
            <sz val="9"/>
            <color indexed="81"/>
            <rFont val="Tahoma"/>
            <family val="2"/>
          </rPr>
          <t>Hidemi:</t>
        </r>
        <r>
          <rPr>
            <sz val="9"/>
            <color indexed="81"/>
            <rFont val="Tahoma"/>
            <family val="2"/>
          </rPr>
          <t xml:space="preserve">
2008,2007</t>
        </r>
      </text>
    </comment>
    <comment ref="AF52" authorId="0" shapeId="0">
      <text>
        <r>
          <rPr>
            <b/>
            <sz val="9"/>
            <color indexed="81"/>
            <rFont val="Tahoma"/>
            <family val="2"/>
          </rPr>
          <t>Hidemi:</t>
        </r>
        <r>
          <rPr>
            <sz val="9"/>
            <color indexed="81"/>
            <rFont val="Tahoma"/>
            <family val="2"/>
          </rPr>
          <t xml:space="preserve">
2003</t>
        </r>
      </text>
    </comment>
    <comment ref="B67" authorId="1" shapeId="0">
      <text>
        <r>
          <rPr>
            <b/>
            <sz val="9"/>
            <color indexed="81"/>
            <rFont val="Tahoma"/>
            <family val="2"/>
          </rPr>
          <t>hidemi:</t>
        </r>
        <r>
          <rPr>
            <sz val="9"/>
            <color indexed="81"/>
            <rFont val="Tahoma"/>
            <family val="2"/>
          </rPr>
          <t xml:space="preserve">
Demand is usually weakest in Northern Hemisphere summer, especially August when European jewelry manufacturers are essentially shut down. Demand is greatest going into fourth quarter, during which consumption is highest as gift-giving peaks beginning with Indian harvest and wedding festivals in autumn and carrying through US religious holidays and Chinese new year.</t>
        </r>
      </text>
    </comment>
    <comment ref="I69" authorId="0" shapeId="0">
      <text>
        <r>
          <rPr>
            <b/>
            <sz val="9"/>
            <color indexed="81"/>
            <rFont val="Tahoma"/>
            <family val="2"/>
          </rPr>
          <t>Hidemi:</t>
        </r>
        <r>
          <rPr>
            <sz val="9"/>
            <color indexed="81"/>
            <rFont val="Tahoma"/>
            <family val="2"/>
          </rPr>
          <t xml:space="preserve">
2005, 2010</t>
        </r>
      </text>
    </comment>
    <comment ref="B70" authorId="1" shapeId="0">
      <text>
        <r>
          <rPr>
            <b/>
            <sz val="9"/>
            <color indexed="81"/>
            <rFont val="Tahoma"/>
            <family val="2"/>
          </rPr>
          <t>hidemi:</t>
        </r>
        <r>
          <rPr>
            <sz val="9"/>
            <color indexed="81"/>
            <rFont val="Tahoma"/>
            <family val="2"/>
          </rPr>
          <t xml:space="preserve">
Silver's best odds for rallying are in autumn and winter, when its strongest seasonal rallies unfold.  Its weakest behavior occurs in the summer doldrums, the end of which are the best time to buy silver and silver stocks.</t>
        </r>
      </text>
    </comment>
    <comment ref="B71" authorId="1" shapeId="0">
      <text>
        <r>
          <rPr>
            <b/>
            <sz val="9"/>
            <color indexed="81"/>
            <rFont val="Tahoma"/>
            <family val="2"/>
          </rPr>
          <t>hidemi:</t>
        </r>
        <r>
          <rPr>
            <sz val="9"/>
            <color indexed="81"/>
            <rFont val="Tahoma"/>
            <family val="2"/>
          </rPr>
          <t xml:space="preserve">
Classic case of "demand precedes consumption." The latter is typically greatest during US construction season May-Sep whereas the former is greatest as inventories are built in anticipation. Rally from FND for July contract into early September reflects "last-gasp" demand ahead of final burst of construction/remodeling before bad weather begins.</t>
        </r>
      </text>
    </comment>
    <comment ref="B74" authorId="1" shapeId="0">
      <text>
        <r>
          <rPr>
            <b/>
            <sz val="9"/>
            <color indexed="81"/>
            <rFont val="Tahoma"/>
            <family val="2"/>
          </rPr>
          <t>hidemi:</t>
        </r>
        <r>
          <rPr>
            <sz val="9"/>
            <color indexed="81"/>
            <rFont val="Tahoma"/>
            <family val="2"/>
          </rPr>
          <t xml:space="preserve">
Demand has tended to rise into Oct-Nov as industry builds inventory to meet cold-weather demand.</t>
        </r>
      </text>
    </comment>
    <comment ref="B75" authorId="1" shapeId="0">
      <text>
        <r>
          <rPr>
            <b/>
            <sz val="9"/>
            <color indexed="81"/>
            <rFont val="Tahoma"/>
            <family val="2"/>
          </rPr>
          <t>hidemi:</t>
        </r>
        <r>
          <rPr>
            <sz val="9"/>
            <color indexed="81"/>
            <rFont val="Tahoma"/>
            <family val="2"/>
          </rPr>
          <t xml:space="preserve">
Twin peaks in demand built on pillar of primary product demand. Weakness into Feb due to reduced demand for heating oil. Strength into Mar-May as inventories of gasoline built prior to US driving/vacation consumption. Lowest consumption of heating oil Jun-Aug, but demand for inventory grows prior to winter. Decline into Dec as refiners sharply curtail purchases to avoid year-end inventory tax.</t>
        </r>
      </text>
    </comment>
    <comment ref="B77" authorId="1" shapeId="0">
      <text>
        <r>
          <rPr>
            <b/>
            <sz val="9"/>
            <color indexed="81"/>
            <rFont val="Tahoma"/>
            <family val="2"/>
          </rPr>
          <t>hidemi:</t>
        </r>
        <r>
          <rPr>
            <sz val="9"/>
            <color indexed="81"/>
            <rFont val="Tahoma"/>
            <family val="2"/>
          </rPr>
          <t xml:space="preserve">
New demand at lowest ebb at end of winter, bottoming with March deliveries. Consumption remains low through summer. Inventory building peaks in Oct-Nov; heaviest consumption in Jan, coldest month of year.</t>
        </r>
      </text>
    </comment>
    <comment ref="B78" authorId="1" shapeId="0">
      <text>
        <r>
          <rPr>
            <b/>
            <sz val="9"/>
            <color indexed="81"/>
            <rFont val="Tahoma"/>
            <family val="2"/>
          </rPr>
          <t>hidemi:</t>
        </r>
        <r>
          <rPr>
            <sz val="9"/>
            <color indexed="81"/>
            <rFont val="Tahoma"/>
            <family val="2"/>
          </rPr>
          <t xml:space="preserve">
 Driving conditions worst in winter (Dec-Feb). Inventory building begins in March and peaks by Memorial Day (late May), traditional opening of US vacation and driving season. Heaviest consumption ends Labor Day (early Sep). Purchases delayed at end of year to avoid year-end inventory tax.</t>
        </r>
      </text>
    </comment>
    <comment ref="B82" authorId="1" shapeId="0">
      <text>
        <r>
          <rPr>
            <b/>
            <sz val="9"/>
            <color indexed="81"/>
            <rFont val="Tahoma"/>
            <family val="2"/>
          </rPr>
          <t>hidemi:</t>
        </r>
        <r>
          <rPr>
            <sz val="9"/>
            <color indexed="81"/>
            <rFont val="Tahoma"/>
            <family val="2"/>
          </rPr>
          <t xml:space="preserve">
After a post-harvest rally, market pressured by tax-related producer selling into "February Break." Spring rally begins wth March deliveries and focus on new-crop planting and weather. Seasonal peak often by June solstice. Market typically declines during July as crop is pollinated and matures. Seasonal low usually made going into October/November harvest.</t>
        </r>
      </text>
    </comment>
    <comment ref="B83" authorId="1" shapeId="0">
      <text>
        <r>
          <rPr>
            <b/>
            <sz val="9"/>
            <color indexed="81"/>
            <rFont val="Tahoma"/>
            <family val="2"/>
          </rPr>
          <t>hidemi:</t>
        </r>
        <r>
          <rPr>
            <sz val="9"/>
            <color indexed="81"/>
            <rFont val="Tahoma"/>
            <family val="2"/>
          </rPr>
          <t xml:space="preserve">
Market tends to decline early in year under pressure from producer selling, spring wheat planting, and expectations for new-crop harvest May-July. Final or secondary low often comes in August, coinciding with harvest of spring wheat, before post-harvest rally into year end.</t>
        </r>
      </text>
    </comment>
    <comment ref="B85" authorId="1" shapeId="0">
      <text>
        <r>
          <rPr>
            <b/>
            <sz val="9"/>
            <color indexed="81"/>
            <rFont val="Tahoma"/>
            <family val="2"/>
          </rPr>
          <t>hidemi:</t>
        </r>
        <r>
          <rPr>
            <sz val="9"/>
            <color indexed="81"/>
            <rFont val="Tahoma"/>
            <family val="2"/>
          </rPr>
          <t xml:space="preserve">
Oats also suffer effects of "February Break." Market joins spring rally into April/May planting before declining into mid-July/late August harvest. Post-harvest rally carries into new tax year. Notice FND for various contracts punctuates market declines.</t>
        </r>
      </text>
    </comment>
    <comment ref="B86" authorId="1" shapeId="0">
      <text>
        <r>
          <rPr>
            <b/>
            <sz val="9"/>
            <color indexed="81"/>
            <rFont val="Tahoma"/>
            <family val="2"/>
          </rPr>
          <t>hidemi:</t>
        </r>
        <r>
          <rPr>
            <sz val="9"/>
            <color indexed="81"/>
            <rFont val="Tahoma"/>
            <family val="2"/>
          </rPr>
          <t xml:space="preserve">
After a post-harvest rally into the new year, soybeans are pressured by tax-related producer selling and the maturing Brazilian crop into the notorious "February Break." With market attention turning to the new US crop by March 1, spring rally often continues into May/June planting. By summer solstice, market begins decline -- sometimes broken by July weather scare -- into crop maturity and October harvest. Post-harvest rally begins by November's FND</t>
        </r>
      </text>
    </comment>
    <comment ref="B87" authorId="1" shapeId="0">
      <text>
        <r>
          <rPr>
            <b/>
            <sz val="9"/>
            <color indexed="81"/>
            <rFont val="Tahoma"/>
            <family val="2"/>
          </rPr>
          <t>hidemi:</t>
        </r>
        <r>
          <rPr>
            <sz val="9"/>
            <color indexed="81"/>
            <rFont val="Tahoma"/>
            <family val="2"/>
          </rPr>
          <t xml:space="preserve">
With new demand as winter feed supplement exhausted, soymeal leads complex down into "February Break." Market then joins spring rally as US is primary source of global supply. By late June, new US crop is planted and market faces intense competition from new Brazilian supplies. With new crop discounted, market bounces as crushing facilities shut down for August maintenance. By October 1, consumption rises into winter</t>
        </r>
      </text>
    </comment>
    <comment ref="B88" authorId="1" shapeId="0">
      <text>
        <r>
          <rPr>
            <b/>
            <sz val="9"/>
            <color indexed="81"/>
            <rFont val="Tahoma"/>
            <family val="2"/>
          </rPr>
          <t>hidemi:</t>
        </r>
        <r>
          <rPr>
            <sz val="9"/>
            <color indexed="81"/>
            <rFont val="Tahoma"/>
            <family val="2"/>
          </rPr>
          <t xml:space="preserve">
Market mostly ignores "February Break" in a consistent rise from year end into early May peak. Once its decline begins, market finds little support -- other than occasional weather rallies -- as competitors become increasingly available. Like soymeal, soyoil has often rallied with beginning of new-crop marketing year October 1</t>
        </r>
      </text>
    </comment>
    <comment ref="B92" authorId="1" shapeId="0">
      <text>
        <r>
          <rPr>
            <b/>
            <sz val="9"/>
            <color indexed="81"/>
            <rFont val="Tahoma"/>
            <family val="2"/>
          </rPr>
          <t>hidemi:</t>
        </r>
        <r>
          <rPr>
            <sz val="9"/>
            <color indexed="81"/>
            <rFont val="Tahoma"/>
            <family val="2"/>
          </rPr>
          <t xml:space="preserve">
Breeding patterns tend to drive production pattern, with fewer animals available for slaughter during March-April while cold weather slows weight gain. Slaughter heaviest during May/June. January low often the result of price structure.</t>
        </r>
      </text>
    </comment>
    <comment ref="B93" authorId="1" shapeId="0">
      <text>
        <r>
          <rPr>
            <b/>
            <sz val="9"/>
            <color indexed="81"/>
            <rFont val="Tahoma"/>
            <family val="2"/>
          </rPr>
          <t>hidemi:</t>
        </r>
        <r>
          <rPr>
            <sz val="9"/>
            <color indexed="81"/>
            <rFont val="Tahoma"/>
            <family val="2"/>
          </rPr>
          <t xml:space="preserve">
Breeding patterns determine supply throughout year while availability of grass and corn harvest drive demand. With most cow/calf operations in regions with extreme winter weather, cows are bred to calve in spring, making supply of yearlings heavy in April-June. Demand strong into August to fill feedlots for coming corn harvest.</t>
        </r>
      </text>
    </comment>
    <comment ref="B94" authorId="1" shapeId="0">
      <text>
        <r>
          <rPr>
            <b/>
            <sz val="9"/>
            <color indexed="81"/>
            <rFont val="Tahoma"/>
            <family val="2"/>
          </rPr>
          <t>hidemi:</t>
        </r>
        <r>
          <rPr>
            <sz val="9"/>
            <color indexed="81"/>
            <rFont val="Tahoma"/>
            <family val="2"/>
          </rPr>
          <t xml:space="preserve">
Slaughter lowest, reproductive activity and weight gain slowest during heat of June-August, with slaughter heavy in fall/spring. Slaughter patterns usually built into price structure, with June and July contracts priced high whereas April and October already reflect seasonal weakness.</t>
        </r>
      </text>
    </comment>
    <comment ref="B97" authorId="1" shapeId="0">
      <text>
        <r>
          <rPr>
            <b/>
            <sz val="9"/>
            <color indexed="81"/>
            <rFont val="Tahoma"/>
            <family val="2"/>
          </rPr>
          <t>hidemi:</t>
        </r>
        <r>
          <rPr>
            <sz val="9"/>
            <color indexed="81"/>
            <rFont val="Tahoma"/>
            <family val="2"/>
          </rPr>
          <t xml:space="preserve">
Cocoa beans ripen from October through August, with two crops typically harvested. The primary producing crop runs from Oct-Mar, with a smaller crop May-Aug. The June low coincides with deliveries against the July contract, the Aug-Sep high with the end of the crop
year.</t>
        </r>
      </text>
    </comment>
    <comment ref="B98" authorId="1" shapeId="0">
      <text>
        <r>
          <rPr>
            <b/>
            <sz val="9"/>
            <color indexed="81"/>
            <rFont val="Tahoma"/>
            <family val="2"/>
          </rPr>
          <t>hidemi:</t>
        </r>
        <r>
          <rPr>
            <sz val="9"/>
            <color indexed="81"/>
            <rFont val="Tahoma"/>
            <family val="2"/>
          </rPr>
          <t xml:space="preserve">
Tax-related producer selling pressures market into FND for March contract. Increasing mill consumption and concern over planting, which begins in March, drive spring rally. With completion of planting in mid-June, market declines into harvest (September-December).</t>
        </r>
      </text>
    </comment>
    <comment ref="B99" authorId="1" shapeId="0">
      <text>
        <r>
          <rPr>
            <b/>
            <sz val="9"/>
            <color indexed="81"/>
            <rFont val="Tahoma"/>
            <family val="2"/>
          </rPr>
          <t>hidemi:</t>
        </r>
        <r>
          <rPr>
            <sz val="9"/>
            <color indexed="81"/>
            <rFont val="Tahoma"/>
            <family val="2"/>
          </rPr>
          <t xml:space="preserve">
Weather in the Northern Hemisphere most affects consumption, with weather in the Southern most likely to affect production adversely. Demand strong through European and US cool weather (rally into Sep deliveries). Market prices risk-premium going into Southern Hemisphere freeze season before demand collapses (Jul deliveries) into Northern summer heat.</t>
        </r>
      </text>
    </comment>
    <comment ref="B100" authorId="1" shapeId="0">
      <text>
        <r>
          <rPr>
            <b/>
            <sz val="9"/>
            <color indexed="81"/>
            <rFont val="Tahoma"/>
            <family val="2"/>
          </rPr>
          <t>hidemi:</t>
        </r>
        <r>
          <rPr>
            <sz val="9"/>
            <color indexed="81"/>
            <rFont val="Tahoma"/>
            <family val="2"/>
          </rPr>
          <t xml:space="preserve">
Except for Brazil and Australia, major producers are in the Northern Hemisphere. Sugar beets are planted in early spring (Mar-Apr) and harvested in fall. Sugarcane produces for several years, but is harvested mostly fall through spring. Thus, September low reflects anticipated production.</t>
        </r>
      </text>
    </comment>
    <comment ref="B101" authorId="1" shapeId="0">
      <text>
        <r>
          <rPr>
            <b/>
            <sz val="9"/>
            <color indexed="81"/>
            <rFont val="Tahoma"/>
            <family val="2"/>
          </rPr>
          <t>hidemi:</t>
        </r>
        <r>
          <rPr>
            <sz val="9"/>
            <color indexed="81"/>
            <rFont val="Tahoma"/>
            <family val="2"/>
          </rPr>
          <t xml:space="preserve">
Market rises into winter with log decks low, weather slowing timber harvest, and large developers/wholesalers building inventory for next construction season. Feb-Mar peak precedes consumption. Demand declines sharply after final spurt of buying in early September, but log decks are depleted. "Long by Halloween, out by Valentine's Day."</t>
        </r>
      </text>
    </comment>
    <comment ref="AD101" authorId="0" shapeId="0">
      <text>
        <r>
          <rPr>
            <b/>
            <sz val="9"/>
            <color indexed="81"/>
            <rFont val="Tahoma"/>
            <family val="2"/>
          </rPr>
          <t>Hidemi:</t>
        </r>
        <r>
          <rPr>
            <sz val="9"/>
            <color indexed="81"/>
            <rFont val="Tahoma"/>
            <family val="2"/>
          </rPr>
          <t xml:space="preserve">
2004,2009</t>
        </r>
      </text>
    </comment>
    <comment ref="B102" authorId="1" shapeId="0">
      <text>
        <r>
          <rPr>
            <b/>
            <sz val="9"/>
            <color indexed="81"/>
            <rFont val="Tahoma"/>
            <family val="2"/>
          </rPr>
          <t>hidemi:</t>
        </r>
        <r>
          <rPr>
            <sz val="9"/>
            <color indexed="81"/>
            <rFont val="Tahoma"/>
            <family val="2"/>
          </rPr>
          <t xml:space="preserve">
Market tends to price risk-premium prior to Florida freeze season (October high) and prior to Brazilian freeze season (May high). Florida production runs from January through June.</t>
        </r>
      </text>
    </comment>
  </commentList>
</comments>
</file>

<file path=xl/comments36.xml><?xml version="1.0" encoding="utf-8"?>
<comments xmlns="http://schemas.openxmlformats.org/spreadsheetml/2006/main">
  <authors>
    <author>Hidemi</author>
  </authors>
  <commentList>
    <comment ref="E7" authorId="0" shapeId="0">
      <text>
        <r>
          <rPr>
            <b/>
            <sz val="9"/>
            <color indexed="81"/>
            <rFont val="Tahoma"/>
            <family val="2"/>
          </rPr>
          <t>Hidemi:</t>
        </r>
        <r>
          <rPr>
            <sz val="9"/>
            <color indexed="81"/>
            <rFont val="Tahoma"/>
            <family val="2"/>
          </rPr>
          <t xml:space="preserve">
3/14/10 plus one hour
9/15/10 minus one hour</t>
        </r>
      </text>
    </comment>
  </commentList>
</comments>
</file>

<file path=xl/sharedStrings.xml><?xml version="1.0" encoding="utf-8"?>
<sst xmlns="http://schemas.openxmlformats.org/spreadsheetml/2006/main" count="13422" uniqueCount="1314">
  <si>
    <t>OJ</t>
  </si>
  <si>
    <t>NZDJPY</t>
  </si>
  <si>
    <t>CADJPY</t>
  </si>
  <si>
    <t>CHFJPY</t>
  </si>
  <si>
    <t>EURJPY</t>
  </si>
  <si>
    <t>GBPJPY</t>
  </si>
  <si>
    <t>AUDJPY</t>
  </si>
  <si>
    <t>USDJPY</t>
  </si>
  <si>
    <t>AUDUSD</t>
  </si>
  <si>
    <t>EURUSD</t>
  </si>
  <si>
    <t>EURAUD</t>
  </si>
  <si>
    <t>EURCAD</t>
  </si>
  <si>
    <t>EURNZD</t>
  </si>
  <si>
    <t>GBPUSD</t>
  </si>
  <si>
    <t>USDCAD</t>
  </si>
  <si>
    <t>USDCHF</t>
  </si>
  <si>
    <t>NZDUSD</t>
  </si>
  <si>
    <t>EURCHF</t>
  </si>
  <si>
    <t>EURGBP</t>
  </si>
  <si>
    <t>AUDCAD</t>
  </si>
  <si>
    <t>AUDCHF</t>
  </si>
  <si>
    <t>AUDNZD</t>
  </si>
  <si>
    <t>GBPAUD</t>
  </si>
  <si>
    <t>GBPCAD</t>
  </si>
  <si>
    <t>GBPNZD</t>
  </si>
  <si>
    <t>GBPCHF</t>
  </si>
  <si>
    <t>CADCHF</t>
  </si>
  <si>
    <t>NZDCHF</t>
  </si>
  <si>
    <t>NZDCAD</t>
  </si>
  <si>
    <t>S</t>
  </si>
  <si>
    <t>MONTHLY FORECAST (86 Total Markets)</t>
  </si>
  <si>
    <t>GLOBAL SYSTEMS MANAGEMENT</t>
  </si>
  <si>
    <t xml:space="preserve"> SOLAR PEAK: 2011-16 (11 YEARS)</t>
  </si>
  <si>
    <t xml:space="preserve"> EARTH CYCLE: 2012-14 (17 YEARS)</t>
  </si>
  <si>
    <t>Filtering Process</t>
  </si>
  <si>
    <t xml:space="preserve"> WAR/PEACE CYCLE: 2011 </t>
  </si>
  <si>
    <t>FINANCIAL CYCLE 2024 (17 YEARS)</t>
  </si>
  <si>
    <t>Filter</t>
  </si>
  <si>
    <t>History</t>
  </si>
  <si>
    <t>System Settings</t>
  </si>
  <si>
    <t>LO</t>
  </si>
  <si>
    <t>SO</t>
  </si>
  <si>
    <t>Long Only</t>
  </si>
  <si>
    <t>Short Only</t>
  </si>
  <si>
    <t>Disabled</t>
  </si>
  <si>
    <t>LO &amp; SO</t>
  </si>
  <si>
    <t>RDS-LO History</t>
  </si>
  <si>
    <t>RDS-SO History</t>
  </si>
  <si>
    <t>Consolidated</t>
  </si>
  <si>
    <t>STOCK INDICES (29 Total)</t>
  </si>
  <si>
    <t>STX</t>
  </si>
  <si>
    <t>Jan</t>
  </si>
  <si>
    <t>Feb</t>
  </si>
  <si>
    <t>Mar</t>
  </si>
  <si>
    <t>Apr</t>
  </si>
  <si>
    <t>May</t>
  </si>
  <si>
    <t>Jun</t>
  </si>
  <si>
    <t>Jul</t>
  </si>
  <si>
    <t>Aug</t>
  </si>
  <si>
    <t>Sep</t>
  </si>
  <si>
    <t>Oct</t>
  </si>
  <si>
    <t>Nov</t>
  </si>
  <si>
    <t>Dec</t>
  </si>
  <si>
    <t>USD - VX</t>
  </si>
  <si>
    <t>High: May-Jun // Low: Jan-Feb</t>
  </si>
  <si>
    <t>D</t>
  </si>
  <si>
    <t>L</t>
  </si>
  <si>
    <t>RDS</t>
  </si>
  <si>
    <t>USD - ES (1982)</t>
  </si>
  <si>
    <t>High: Feb//Low: Oct</t>
  </si>
  <si>
    <t>USD -YM (2002)</t>
  </si>
  <si>
    <t>High: Jan or Apr-May // Low: Mar or Jun</t>
  </si>
  <si>
    <t>USD- NQ (1996)</t>
  </si>
  <si>
    <t>High: Nov-Dec // Low: May or Aug</t>
  </si>
  <si>
    <t>USD - EMD</t>
  </si>
  <si>
    <t>High: Dec or Apr // Low: Aug or Oct</t>
  </si>
  <si>
    <t>USD - TF</t>
  </si>
  <si>
    <t>CAD - SXF</t>
  </si>
  <si>
    <t>High: Jan or Apr // Low: Aug or Oct</t>
  </si>
  <si>
    <t>MXP- IPC</t>
  </si>
  <si>
    <t>High: Dec-Jan or Apr // Low: Aug</t>
  </si>
  <si>
    <t>EURO - SXE</t>
  </si>
  <si>
    <t>High: Dec or Apr // Low: Jul-Sept</t>
  </si>
  <si>
    <t>EURO - AEX</t>
  </si>
  <si>
    <t>High: Dec-Jan // Low: Aug-Sept</t>
  </si>
  <si>
    <t>EURO - FDX</t>
  </si>
  <si>
    <t>EURO - IFS</t>
  </si>
  <si>
    <t>EURO - MFX</t>
  </si>
  <si>
    <t>EURO - SWI</t>
  </si>
  <si>
    <t>EURO - FCH</t>
  </si>
  <si>
    <t>High: Apr-May // Low: Sept-Oct</t>
  </si>
  <si>
    <t>EURO - O30</t>
  </si>
  <si>
    <t>GBP - FFI</t>
  </si>
  <si>
    <t>High: Jan-Feb // Low: Jul-Oct</t>
  </si>
  <si>
    <t>JPY - JNI</t>
  </si>
  <si>
    <t>High: Apr-May // Low: Nov</t>
  </si>
  <si>
    <t>JPY - JTI</t>
  </si>
  <si>
    <t>AUD - YAP</t>
  </si>
  <si>
    <t>High: Jan or Apr // Low: Jun or Oct</t>
  </si>
  <si>
    <t>HKD- HSI</t>
  </si>
  <si>
    <t>High: Feb or Jul // Low: Aug or Mar</t>
  </si>
  <si>
    <t>HKD- HCE</t>
  </si>
  <si>
    <t>SGD - SSG</t>
  </si>
  <si>
    <t>High: Jan // Low: Mar or Oct</t>
  </si>
  <si>
    <t>USD - STW</t>
  </si>
  <si>
    <t>KRW - KOS (1998)</t>
  </si>
  <si>
    <t>High: Dec or Apr // Low: Oct</t>
  </si>
  <si>
    <t>USD - SIN</t>
  </si>
  <si>
    <t>High: Sept or Dec // Low: May-Jun</t>
  </si>
  <si>
    <t>LSI History</t>
  </si>
  <si>
    <t>GOVERNMENT DEBT (10 Total)</t>
  </si>
  <si>
    <t>DEBT</t>
  </si>
  <si>
    <t>USD - 2 Year Note (TU)</t>
  </si>
  <si>
    <t>High: Sept/Oct // Low: Mar/Apr</t>
  </si>
  <si>
    <t>R,L</t>
  </si>
  <si>
    <t>USD - 5 Year Note (FV)</t>
  </si>
  <si>
    <t>LSI</t>
  </si>
  <si>
    <t>USD - 10 Year Note (TY)</t>
  </si>
  <si>
    <t>High: Oct/Nov // Low: Apr/May</t>
  </si>
  <si>
    <t>USD - 30 Year Bond (US)</t>
  </si>
  <si>
    <t>CAD - 10 Year (CGB)</t>
  </si>
  <si>
    <t>High: Oct-Dec // Low: Apr-Jun</t>
  </si>
  <si>
    <t>EURO - 2 Year Schatz (GBS)</t>
  </si>
  <si>
    <t>late July</t>
  </si>
  <si>
    <t>EURO - 5 Year Bobl (GBM)</t>
  </si>
  <si>
    <t>EURO - 10 Year Bund (GBL)</t>
  </si>
  <si>
    <t>GBP - 10 Year Gilt (FLG)</t>
  </si>
  <si>
    <t>JPY - 10 Year (JGB)</t>
  </si>
  <si>
    <t>CURRENCY FUTURES (17 Total)</t>
  </si>
  <si>
    <t>CUR</t>
  </si>
  <si>
    <t>Dollar Index (DX)</t>
  </si>
  <si>
    <t>High: Feb or June //Low: Sept</t>
  </si>
  <si>
    <t>EUR/USD (EUR)</t>
  </si>
  <si>
    <t>High: Oct or Dec// Low: June or Sept</t>
  </si>
  <si>
    <t>GBP/USD (GBP)</t>
  </si>
  <si>
    <t>High: Nov//Low: Mar or Sept</t>
  </si>
  <si>
    <t>EUR/GBP (RP)</t>
  </si>
  <si>
    <t>High: Mar or Dec/Jan // Low: Aug</t>
  </si>
  <si>
    <t>CHF/USD (SF)</t>
  </si>
  <si>
    <t>High: Oct or Dec //Low: Feb</t>
  </si>
  <si>
    <t>EUR/CHF (RF)</t>
  </si>
  <si>
    <t>High: Feb // Low: Sept or Nov-Dec</t>
  </si>
  <si>
    <t>JPY/USD (JY)</t>
  </si>
  <si>
    <t>High: Oct // Low: Feb or June</t>
  </si>
  <si>
    <t>EUR/JPY (RY)</t>
  </si>
  <si>
    <t>High: Dec-Jan // Low: Sept</t>
  </si>
  <si>
    <t>GBP/JPY (PJY) (2010)</t>
  </si>
  <si>
    <t>High: Apr-Jun // Low: Oct-Nov</t>
  </si>
  <si>
    <t>AUD/JPY (AJY) (2010)</t>
  </si>
  <si>
    <t>High: Apr // Low: Aug</t>
  </si>
  <si>
    <t>CAD/USD (CAD)</t>
  </si>
  <si>
    <t>High: May or July // Low:  Aug &gt; Dec</t>
  </si>
  <si>
    <t>AUD/USD (AUD)</t>
  </si>
  <si>
    <t>High: Apr-May // Low: Aug-Sept</t>
  </si>
  <si>
    <t>mid-Sept</t>
  </si>
  <si>
    <t>NZD/USD (NZD)</t>
  </si>
  <si>
    <t>High: Jan // Low : Mar or Aug</t>
  </si>
  <si>
    <t>MXP/USD (MXP)</t>
  </si>
  <si>
    <t>High: Apr-May or Jul // Low: Sept-Oct</t>
  </si>
  <si>
    <t>RUR/USD (RUR) (2007)</t>
  </si>
  <si>
    <t>High: Mar- Apr // Low: Aug or Dec</t>
  </si>
  <si>
    <t>BRL/USD (BRE) (2007)</t>
  </si>
  <si>
    <t>High: Apr or Jul  // Low: Sept</t>
  </si>
  <si>
    <t>AVT History</t>
  </si>
  <si>
    <t>METAL FUTURES (5 Total)</t>
  </si>
  <si>
    <t>NRW</t>
  </si>
  <si>
    <t>Gold (GC)</t>
  </si>
  <si>
    <t>High: Oct // Low: Jun-Jul</t>
  </si>
  <si>
    <t>Platinum (PL)</t>
  </si>
  <si>
    <t>High: Feb/Mar // Low: Jun-Sept</t>
  </si>
  <si>
    <t>Palladium (PA)</t>
  </si>
  <si>
    <t xml:space="preserve">   </t>
  </si>
  <si>
    <t>Silver (SI)</t>
  </si>
  <si>
    <t>High: Feb/Mar // Low: Jun/Aug</t>
  </si>
  <si>
    <t>R,A</t>
  </si>
  <si>
    <t>Copper (HG)</t>
  </si>
  <si>
    <t>High: Mar or Jul // Low: Jun/Oct</t>
  </si>
  <si>
    <t>ENERGY FUTURES (6 Total)</t>
  </si>
  <si>
    <t>Natural Gas (NG)</t>
  </si>
  <si>
    <t>High: Apr or Sept/Oct Low: Dec/Jan or Jun/Jul</t>
  </si>
  <si>
    <t>Sept</t>
  </si>
  <si>
    <t>Light Sweet (CL)</t>
  </si>
  <si>
    <t>High: Apr or Sept/Oct Low: Dec or Jun/Jul</t>
  </si>
  <si>
    <t>North Sea Brent (COIL)</t>
  </si>
  <si>
    <t>Heating Oil (HO)</t>
  </si>
  <si>
    <t>High: Apr or Oct/Nov // Low: Jan/Feb or Jun/Jul</t>
  </si>
  <si>
    <t>Unleaded Gas (RB)</t>
  </si>
  <si>
    <t>High: Apr/May // Low: Dec/Jan</t>
  </si>
  <si>
    <t>Gas Oil (GOIL)</t>
  </si>
  <si>
    <t>High: Apr or Sept  Low: Dec/Jan</t>
  </si>
  <si>
    <t>AG History</t>
  </si>
  <si>
    <t>GRAIN &amp; OILSEED FUTURES (8 Total)</t>
  </si>
  <si>
    <t>AG</t>
  </si>
  <si>
    <t>corn (ZC)</t>
  </si>
  <si>
    <t>High: Apr // Low: Jun-Jul</t>
  </si>
  <si>
    <t xml:space="preserve"> </t>
  </si>
  <si>
    <t>wheat (ZW)</t>
  </si>
  <si>
    <t>High: Dec-Jan // Low: Jun-Aug</t>
  </si>
  <si>
    <t>rice (ZR)</t>
  </si>
  <si>
    <t>High: Jan // Low: Jul-Aug</t>
  </si>
  <si>
    <t>oats (ZO)</t>
  </si>
  <si>
    <t>High: Nov/Jan // Low: Mar-Aug</t>
  </si>
  <si>
    <t>A,R</t>
  </si>
  <si>
    <t>soybeans (ZS)</t>
  </si>
  <si>
    <t>High: Apr-May // Low: Aug or Oct</t>
  </si>
  <si>
    <t>soybean meal (ZM)</t>
  </si>
  <si>
    <t>High: Jan or Jun-Jul // Low: Feb or Aug/Oct</t>
  </si>
  <si>
    <t>soybean oil (ZL)</t>
  </si>
  <si>
    <t>High: Mar-Apr // Low: Jul-Aug</t>
  </si>
  <si>
    <t>canola oil (ECO) (1995)</t>
  </si>
  <si>
    <t>High: May  // Low: Jan-Feb</t>
  </si>
  <si>
    <t>MEAT FUTURES (3 Total)</t>
  </si>
  <si>
    <t>live cattle (LC)</t>
  </si>
  <si>
    <t>High: Mar/Apr // Low: Jun or Nov</t>
  </si>
  <si>
    <t>feeder cattle (FC)</t>
  </si>
  <si>
    <t>High: Jan/Feb or Jul/Aug // Low: Apr-Jun or Oct/Nov</t>
  </si>
  <si>
    <t>Oct/Nov</t>
  </si>
  <si>
    <t>lean hogs (LH)</t>
  </si>
  <si>
    <t>High: Feb or Apr // Low: Jul or Oct/Nov</t>
  </si>
  <si>
    <t>AG/AVT History</t>
  </si>
  <si>
    <t>SOFT FUTURES (6 Total)</t>
  </si>
  <si>
    <t>cocoa (CC)</t>
  </si>
  <si>
    <t>High: Mar or Aug-Sep//Low: May-Jun or Nov-Dec</t>
  </si>
  <si>
    <t>cotton (CT)</t>
  </si>
  <si>
    <t>High: Mar or May/Jun // Low: Aug or Nov</t>
  </si>
  <si>
    <t>coffee (KC)</t>
  </si>
  <si>
    <t>High: Dec-Mar or May//Low: Jul</t>
  </si>
  <si>
    <t>AV</t>
  </si>
  <si>
    <t>sugar (SB)</t>
  </si>
  <si>
    <t>High: Nov-Feb//Low: May-Jun or Aug-Sept</t>
  </si>
  <si>
    <t>late-Aug</t>
  </si>
  <si>
    <t>lumber (LB)</t>
  </si>
  <si>
    <t>High: Jan-Mar//Low: Sep-Oct</t>
  </si>
  <si>
    <t>AVT</t>
  </si>
  <si>
    <t>orange juice (OJ)</t>
  </si>
  <si>
    <t>High: Oct-Nov//Low: Jan-Jun</t>
  </si>
  <si>
    <t>AUD/CAD (ACD)</t>
  </si>
  <si>
    <t>LMT (RTH)</t>
  </si>
  <si>
    <t>SAR/USD (ZAR)</t>
  </si>
  <si>
    <t>AUD 10 Year Bond</t>
  </si>
  <si>
    <t>JPY/RMB</t>
  </si>
  <si>
    <t>ILS/USD (ILS)</t>
  </si>
  <si>
    <t>USD/RMB (RMB)</t>
  </si>
  <si>
    <t>EUR/RMB (RME)</t>
  </si>
  <si>
    <t>GBP/CHF (PSF)</t>
  </si>
  <si>
    <t>illiquid</t>
  </si>
  <si>
    <t>CHF/JPY (SJY)</t>
  </si>
  <si>
    <t>KRW/USD (KRW)</t>
  </si>
  <si>
    <t>CASH</t>
  </si>
  <si>
    <t>RMB/USD (RMB)</t>
  </si>
  <si>
    <t>palm oil (FCPO)</t>
  </si>
  <si>
    <t>ethanol (AC)</t>
  </si>
  <si>
    <t>milk (DA)</t>
  </si>
  <si>
    <t>CAD/JPY (CJY)</t>
  </si>
  <si>
    <t>EUR/CAD (ECD)</t>
  </si>
  <si>
    <t>EUR/AUD (EAD)</t>
  </si>
  <si>
    <t>OTHER</t>
  </si>
  <si>
    <t>RTH</t>
  </si>
  <si>
    <t>EARLY DOWNLOAD</t>
  </si>
  <si>
    <t>DATA DOWNLOAD</t>
  </si>
  <si>
    <t>CME</t>
  </si>
  <si>
    <t>CBT</t>
  </si>
  <si>
    <t>NYMEX</t>
  </si>
  <si>
    <t>NYBOT</t>
  </si>
  <si>
    <t>ME</t>
  </si>
  <si>
    <t>LIFFE</t>
  </si>
  <si>
    <t>DTB</t>
  </si>
  <si>
    <t>OMS</t>
  </si>
  <si>
    <t>SGX</t>
  </si>
  <si>
    <t>`HKFE</t>
  </si>
  <si>
    <t>OSE</t>
  </si>
  <si>
    <t>SNFE</t>
  </si>
  <si>
    <t>GMT</t>
  </si>
  <si>
    <t>dst enabled</t>
  </si>
  <si>
    <t>GMT (-6)</t>
  </si>
  <si>
    <t>GMT (-5)</t>
  </si>
  <si>
    <t>GMT (+1)</t>
  </si>
  <si>
    <t>GMT (+8)</t>
  </si>
  <si>
    <t>GMT (+9)</t>
  </si>
  <si>
    <t>GMT (+10)</t>
  </si>
  <si>
    <t>PST</t>
  </si>
  <si>
    <t>JST</t>
  </si>
  <si>
    <t>CST</t>
  </si>
  <si>
    <t>EST</t>
  </si>
  <si>
    <t>MET</t>
  </si>
  <si>
    <t>HKT</t>
  </si>
  <si>
    <t>AEST</t>
  </si>
  <si>
    <t>AC</t>
  </si>
  <si>
    <t>energy</t>
  </si>
  <si>
    <t>financial</t>
  </si>
  <si>
    <t>AD</t>
  </si>
  <si>
    <t>Australian Dollar-CME(Floor+Electronic Combined)</t>
  </si>
  <si>
    <t>AEX</t>
  </si>
  <si>
    <t>EOE Index(Amsterdam)-EOE</t>
  </si>
  <si>
    <t>index</t>
  </si>
  <si>
    <t>BO</t>
  </si>
  <si>
    <t>Soybean Oil-CBT (Floor+Electronic Combined)</t>
  </si>
  <si>
    <t>grain</t>
  </si>
  <si>
    <t>BP</t>
  </si>
  <si>
    <t>British Pound-CME(Floor+Electronic Combined)</t>
  </si>
  <si>
    <t>C</t>
  </si>
  <si>
    <t>Corn-CBT (Floor+Electronic Combined)</t>
  </si>
  <si>
    <t>CC</t>
  </si>
  <si>
    <t>Cocoa-CSCE</t>
  </si>
  <si>
    <t>soft</t>
  </si>
  <si>
    <t>CD</t>
  </si>
  <si>
    <t>Canadian Dollar-CME(Floor+Electronic Combined)</t>
  </si>
  <si>
    <t>CGB</t>
  </si>
  <si>
    <t>Canadian Govt Bond 10Yr-ME (Floor+Electronic Combined)</t>
  </si>
  <si>
    <t>CL</t>
  </si>
  <si>
    <t>Crude Oil-Light-NYMEX(Floor+Electronic Combined)</t>
  </si>
  <si>
    <t>CT</t>
  </si>
  <si>
    <t>Cotton #2-NYCE</t>
  </si>
  <si>
    <t>meat</t>
  </si>
  <si>
    <t>DX</t>
  </si>
  <si>
    <t>U.S. Dollar Index-FINEX</t>
  </si>
  <si>
    <t>EBL</t>
  </si>
  <si>
    <t>Euro German 10 YR Bund-EUREX</t>
  </si>
  <si>
    <t>EBM</t>
  </si>
  <si>
    <t>Euro German 5YR Bobl-EUREX</t>
  </si>
  <si>
    <t>EBS</t>
  </si>
  <si>
    <t>Euro German 2YR Schatz-EUREX</t>
  </si>
  <si>
    <t>Euro(Floor+Electronic Combined)-CME</t>
  </si>
  <si>
    <t>ED</t>
  </si>
  <si>
    <t>Eurodollar-3 Mth-CME-Globex(Floor+Electronic Combined)</t>
  </si>
  <si>
    <t>EMD</t>
  </si>
  <si>
    <t>Index-S&amp;P Midcap 400 E-mini-CME</t>
  </si>
  <si>
    <t>ES</t>
  </si>
  <si>
    <t>S&amp;P 500 Index-E-mini-CME</t>
  </si>
  <si>
    <t>FC</t>
  </si>
  <si>
    <t>Cattle-Feeder-CME(Floor+Electronic Combined)</t>
  </si>
  <si>
    <t>FCH</t>
  </si>
  <si>
    <t>CAC 40 Index-EURONEXT (MATIF)</t>
  </si>
  <si>
    <t>FDX</t>
  </si>
  <si>
    <t>Dax Index-EUREX</t>
  </si>
  <si>
    <t>FEI</t>
  </si>
  <si>
    <t>EURIBOR-3 Mth-EURONEXT(LIFFE)</t>
  </si>
  <si>
    <t>FFI</t>
  </si>
  <si>
    <t>FTSE 100 Index-EURONEXT(LIFFE)</t>
  </si>
  <si>
    <t>FLG</t>
  </si>
  <si>
    <t>Gilt-Long(8.75-13yr)-EURONEXT(LIFFE)</t>
  </si>
  <si>
    <t>FSS</t>
  </si>
  <si>
    <t>Sterling Rate-3Mth-EURONEXT(LIFFE)</t>
  </si>
  <si>
    <t>FV</t>
  </si>
  <si>
    <t>T-Note-U.S. 5 Yr-CBT(Floor+Electronic Combined)</t>
  </si>
  <si>
    <t>GC</t>
  </si>
  <si>
    <t>Gold-COMEX(Floor+Electronic Combined)</t>
  </si>
  <si>
    <t>metal</t>
  </si>
  <si>
    <t>Hang Seng China Enterprises Index-HKEX(HKFE)</t>
  </si>
  <si>
    <t>HG</t>
  </si>
  <si>
    <t>CopperHG-COMEX(Floor+Electronic Combined)</t>
  </si>
  <si>
    <t>HO</t>
  </si>
  <si>
    <t>Heating Oil #2-NYMEX(Floor+Electronic Combined)</t>
  </si>
  <si>
    <t>HSI</t>
  </si>
  <si>
    <t>Hang Seng Index-HKEX(HKFE)(Combined)</t>
  </si>
  <si>
    <t>JY</t>
  </si>
  <si>
    <t>Japanese Yen-CME(Floor+Electronic Combined)</t>
  </si>
  <si>
    <t>KC</t>
  </si>
  <si>
    <t>Coffee-CSCE</t>
  </si>
  <si>
    <t>LB</t>
  </si>
  <si>
    <t>Lumber-CME (Floor+Electronic Combined)</t>
  </si>
  <si>
    <t>LC</t>
  </si>
  <si>
    <t>Cattle-Live(Floor+Electronic Combined)-CME</t>
  </si>
  <si>
    <t>LCO</t>
  </si>
  <si>
    <t>Crude-Brent(Combined)-ICE(IPE)</t>
  </si>
  <si>
    <t>LGO</t>
  </si>
  <si>
    <t>Gas Oil(Combined)-ICE(IPE)</t>
  </si>
  <si>
    <t>LH</t>
  </si>
  <si>
    <t>Hogs-Lean(Floor+Electronic Combined)-CME</t>
  </si>
  <si>
    <t>MFX</t>
  </si>
  <si>
    <t>IBEX 35 Index-MEFF</t>
  </si>
  <si>
    <t>MP</t>
  </si>
  <si>
    <t>Mexican Peso(Floor+Electronic Combined)-CME</t>
  </si>
  <si>
    <t>NE</t>
  </si>
  <si>
    <t>New Zealand Dollar-CME(Floor+Electronic Combined)</t>
  </si>
  <si>
    <t>NG</t>
  </si>
  <si>
    <t>Natural Gas-Henry Hub-NYMEX(Floor+Electronic Combined)</t>
  </si>
  <si>
    <t>NIY</t>
  </si>
  <si>
    <t>Nikkei 225 Index-Yen(Floor+Electronic Combined)-CME</t>
  </si>
  <si>
    <t>NQ</t>
  </si>
  <si>
    <t>Nasdaq 100 Index-E-mini</t>
  </si>
  <si>
    <t>O2</t>
  </si>
  <si>
    <t>Oats-CBT (Floor+Electronic Combined)</t>
  </si>
  <si>
    <t>Orange Juice-NYCE</t>
  </si>
  <si>
    <t>PA</t>
  </si>
  <si>
    <t>Palladium-NYMEX(Floor+Electronic Combined)</t>
  </si>
  <si>
    <t>PL</t>
  </si>
  <si>
    <t>Platinum-NYMEX(Floor+Electronic Combined)</t>
  </si>
  <si>
    <t>RB</t>
  </si>
  <si>
    <t>RR</t>
  </si>
  <si>
    <t>Rice(Rough)-CBT(Floor Trading Only)</t>
  </si>
  <si>
    <t>RS</t>
  </si>
  <si>
    <t>Rapeseed(Canola)-WCE</t>
  </si>
  <si>
    <t>Soybeans (Floor+Electronic Combined)-CBT</t>
  </si>
  <si>
    <t>SB</t>
  </si>
  <si>
    <t>Sugar #11-NYCE(Floor+Electronic Combined)</t>
  </si>
  <si>
    <t>SF</t>
  </si>
  <si>
    <t>Swiss Franc-CME-(Floor+Electronic Combined)</t>
  </si>
  <si>
    <t>SI</t>
  </si>
  <si>
    <t>Silver-COMEX(Floor+Electronic Combined)</t>
  </si>
  <si>
    <t>SIN</t>
  </si>
  <si>
    <t>SM</t>
  </si>
  <si>
    <t>Soybean Meal-CBT (Floor+Electronic Combined)</t>
  </si>
  <si>
    <t>SSG</t>
  </si>
  <si>
    <t>MSCI Singapore Stock Index-SGX(SIMEX)</t>
  </si>
  <si>
    <t>STW</t>
  </si>
  <si>
    <t>MSCI Taiwan Index-SGX(SIMEX)</t>
  </si>
  <si>
    <t>Swiss Market Index-EUREX</t>
  </si>
  <si>
    <t>SXE</t>
  </si>
  <si>
    <t>DJ Euro STOXX 50 Index-EUREX</t>
  </si>
  <si>
    <t>TF</t>
  </si>
  <si>
    <t>Mini Russell 2000-NYFE</t>
  </si>
  <si>
    <t>TU</t>
  </si>
  <si>
    <t>TY</t>
  </si>
  <si>
    <t>US</t>
  </si>
  <si>
    <t>T-Bond-U.S.-CBT(Floor+Electronic Combined)</t>
  </si>
  <si>
    <t>VX</t>
  </si>
  <si>
    <t>CBOE Volatility Index-CFE</t>
  </si>
  <si>
    <t>W</t>
  </si>
  <si>
    <t>Wheat-CBT (Floor+Electronic Combined)</t>
  </si>
  <si>
    <t>SPI 200 Index(w/SYCOM)-SFE</t>
  </si>
  <si>
    <t>Australian Bank Bills(90 Day)-SFE(Floor+Electronic Combined)</t>
  </si>
  <si>
    <t>YM</t>
  </si>
  <si>
    <t>DJIA Mini $5 Index-CBT</t>
  </si>
  <si>
    <t>Australian Govt Bond 6%(10Yr)-SFE(Floor+Electronic Combined)</t>
  </si>
  <si>
    <t>Australian Govt Bond 6%(3Yr)-SFE(Floor+Electronic Combined)</t>
  </si>
  <si>
    <t>Symbol Root</t>
  </si>
  <si>
    <t>Description</t>
  </si>
  <si>
    <t>Exchange</t>
  </si>
  <si>
    <t>Value 1 Pt</t>
  </si>
  <si>
    <t>Currency</t>
  </si>
  <si>
    <t>Sunday Start</t>
  </si>
  <si>
    <t>Sunday End</t>
  </si>
  <si>
    <t>Daily Start</t>
  </si>
  <si>
    <t>Daily End</t>
  </si>
  <si>
    <t>Margin (Initial)</t>
  </si>
  <si>
    <t>Margin (Maint.)</t>
  </si>
  <si>
    <t>JG</t>
  </si>
  <si>
    <t>10-Yr Japan Gov Bond</t>
  </si>
  <si>
    <t>SIMEX</t>
  </si>
  <si>
    <t>JPY</t>
  </si>
  <si>
    <t>¥500,000</t>
  </si>
  <si>
    <t>¥400,000</t>
  </si>
  <si>
    <t>BB</t>
  </si>
  <si>
    <t>10-Yr MINI Japn Gov Bond</t>
  </si>
  <si>
    <t>¥50,000</t>
  </si>
  <si>
    <t>¥40,000</t>
  </si>
  <si>
    <t>HXS</t>
  </si>
  <si>
    <t>10Yr Australian Govt Bond</t>
  </si>
  <si>
    <t>SFE</t>
  </si>
  <si>
    <t>AUD</t>
  </si>
  <si>
    <t>3,250 AUD</t>
  </si>
  <si>
    <t>2,600 AUD</t>
  </si>
  <si>
    <t>LL</t>
  </si>
  <si>
    <t>3 MONTH SHORT STERLING</t>
  </si>
  <si>
    <t>ENIR</t>
  </si>
  <si>
    <t>GBP</t>
  </si>
  <si>
    <t>£307</t>
  </si>
  <si>
    <t>£245</t>
  </si>
  <si>
    <t>HTS</t>
  </si>
  <si>
    <t>3Yr Australian Govt Bond</t>
  </si>
  <si>
    <t>1,000 AUD</t>
  </si>
  <si>
    <t>800 AUD</t>
  </si>
  <si>
    <t>HBS</t>
  </si>
  <si>
    <t>90 Day Bank Bills</t>
  </si>
  <si>
    <t>750 AUD</t>
  </si>
  <si>
    <t>600 AUD</t>
  </si>
  <si>
    <t>AEX Index</t>
  </si>
  <si>
    <t>FTA</t>
  </si>
  <si>
    <t>EUR</t>
  </si>
  <si>
    <t>@AD</t>
  </si>
  <si>
    <t>AUSTRALIAN DOLLAR</t>
  </si>
  <si>
    <t>USD</t>
  </si>
  <si>
    <t>@AE</t>
  </si>
  <si>
    <t>Bloomberg Commod Index</t>
  </si>
  <si>
    <t>CBOT</t>
  </si>
  <si>
    <t>EB</t>
  </si>
  <si>
    <t>Brent Crude Oil</t>
  </si>
  <si>
    <t>ICE</t>
  </si>
  <si>
    <t>@BP</t>
  </si>
  <si>
    <t>BRITISH POUND</t>
  </si>
  <si>
    <t>MT</t>
  </si>
  <si>
    <t>CAC40</t>
  </si>
  <si>
    <t>ENID</t>
  </si>
  <si>
    <t>CB</t>
  </si>
  <si>
    <t>Canada 10-Yr Govt Bond</t>
  </si>
  <si>
    <t>MX</t>
  </si>
  <si>
    <t>CAD</t>
  </si>
  <si>
    <t>@CD</t>
  </si>
  <si>
    <t>CANADIAN DOLLAR</t>
  </si>
  <si>
    <t>@RS</t>
  </si>
  <si>
    <t>Canola</t>
  </si>
  <si>
    <t>351 CAD</t>
  </si>
  <si>
    <t>176 CAD</t>
  </si>
  <si>
    <t>@VX</t>
  </si>
  <si>
    <t>CBOE Volatility Index VIX</t>
  </si>
  <si>
    <t>CFE</t>
  </si>
  <si>
    <t>@ZI</t>
  </si>
  <si>
    <t>CBOT 5000 oz Silver</t>
  </si>
  <si>
    <t>CHH</t>
  </si>
  <si>
    <t>CES China 120</t>
  </si>
  <si>
    <t>HKFE</t>
  </si>
  <si>
    <t>HKD</t>
  </si>
  <si>
    <t>70,743 HKD</t>
  </si>
  <si>
    <t>51,450 HKD</t>
  </si>
  <si>
    <t>QC</t>
  </si>
  <si>
    <t>Cocoa Liffe</t>
  </si>
  <si>
    <t>£1,762</t>
  </si>
  <si>
    <t>£1,410</t>
  </si>
  <si>
    <t>@CC</t>
  </si>
  <si>
    <t>COCOA</t>
  </si>
  <si>
    <t>LRC</t>
  </si>
  <si>
    <t>Coffee Robusta Liffe</t>
  </si>
  <si>
    <t>@KC</t>
  </si>
  <si>
    <t>COFFEE</t>
  </si>
  <si>
    <t>QHG</t>
  </si>
  <si>
    <t>Copper</t>
  </si>
  <si>
    <t>CMX</t>
  </si>
  <si>
    <t>@C</t>
  </si>
  <si>
    <t>CORN</t>
  </si>
  <si>
    <t>@CT</t>
  </si>
  <si>
    <t>COTTON - #2</t>
  </si>
  <si>
    <t>QCL</t>
  </si>
  <si>
    <t>CRUDE OIL</t>
  </si>
  <si>
    <t>XG</t>
  </si>
  <si>
    <t>DAX INDEX</t>
  </si>
  <si>
    <t>EUREX</t>
  </si>
  <si>
    <t>EX</t>
  </si>
  <si>
    <t>DJ EURO STOXX 50</t>
  </si>
  <si>
    <t>@M6A</t>
  </si>
  <si>
    <t>E-MICRO AUD/USD</t>
  </si>
  <si>
    <t>@MCD</t>
  </si>
  <si>
    <t>E-MICRO CAD/USD</t>
  </si>
  <si>
    <t>@MSF</t>
  </si>
  <si>
    <t>E-MICRO CHF/USD</t>
  </si>
  <si>
    <t>CHF</t>
  </si>
  <si>
    <t>@M6E</t>
  </si>
  <si>
    <t>E-MICRO EUR/USD</t>
  </si>
  <si>
    <t>@M6B</t>
  </si>
  <si>
    <t>E-MICRO GBP/USD</t>
  </si>
  <si>
    <t>QMGC</t>
  </si>
  <si>
    <t>E-Micro Gold</t>
  </si>
  <si>
    <t>@M6J</t>
  </si>
  <si>
    <t>E-MICRO USD/JPY</t>
  </si>
  <si>
    <t>¥44,527</t>
  </si>
  <si>
    <t>¥35,622</t>
  </si>
  <si>
    <t>@ME</t>
  </si>
  <si>
    <t>E-MINI EURO FX</t>
  </si>
  <si>
    <t>@JE</t>
  </si>
  <si>
    <t>E-MINI JAPANESE YEN</t>
  </si>
  <si>
    <t>@NQ</t>
  </si>
  <si>
    <t>E-MINI NASDAQ 100 STK IDX</t>
  </si>
  <si>
    <t>@ES</t>
  </si>
  <si>
    <t>E-MINI S&amp;P 500</t>
  </si>
  <si>
    <t>@QC</t>
  </si>
  <si>
    <t>Emini Copper</t>
  </si>
  <si>
    <t>@TFS</t>
  </si>
  <si>
    <t>Emini Russell</t>
  </si>
  <si>
    <t>@AC</t>
  </si>
  <si>
    <t>Ethanol</t>
  </si>
  <si>
    <t>BL</t>
  </si>
  <si>
    <t>EUREX BOBL</t>
  </si>
  <si>
    <t>BD</t>
  </si>
  <si>
    <t>EUREX BUND</t>
  </si>
  <si>
    <t>EZ</t>
  </si>
  <si>
    <t>EUREX SCHATZ</t>
  </si>
  <si>
    <t>EBE</t>
  </si>
  <si>
    <t>Euribor</t>
  </si>
  <si>
    <t>IE</t>
  </si>
  <si>
    <t>SX</t>
  </si>
  <si>
    <t>Euro Stoxx Banks</t>
  </si>
  <si>
    <t>SK</t>
  </si>
  <si>
    <t>Euro Stoxx Healthcare</t>
  </si>
  <si>
    <t>SY</t>
  </si>
  <si>
    <t>Euro Stoxx Tech</t>
  </si>
  <si>
    <t>BX</t>
  </si>
  <si>
    <t>Euro-Buxl</t>
  </si>
  <si>
    <t>LS</t>
  </si>
  <si>
    <t>Euro-Swiss Franc 3mo</t>
  </si>
  <si>
    <t>603 CHF</t>
  </si>
  <si>
    <t>482 CHF</t>
  </si>
  <si>
    <t>@ED</t>
  </si>
  <si>
    <t>EURODOLLAR</t>
  </si>
  <si>
    <t>@EU</t>
  </si>
  <si>
    <t>EUROFX</t>
  </si>
  <si>
    <t>@EJ</t>
  </si>
  <si>
    <t>Euroyen TIBOR Globex</t>
  </si>
  <si>
    <t>¥1,446,120</t>
  </si>
  <si>
    <t>¥867,500</t>
  </si>
  <si>
    <t>@GF</t>
  </si>
  <si>
    <t>FEEDER CATTLE</t>
  </si>
  <si>
    <t>LF</t>
  </si>
  <si>
    <t>FTSE 100 INDEX</t>
  </si>
  <si>
    <t>£4,262</t>
  </si>
  <si>
    <t>£3,410</t>
  </si>
  <si>
    <t>Gas Oil</t>
  </si>
  <si>
    <t>LG</t>
  </si>
  <si>
    <t>GILT LONG</t>
  </si>
  <si>
    <t>£3,937</t>
  </si>
  <si>
    <t>£3,150</t>
  </si>
  <si>
    <t>@ZG</t>
  </si>
  <si>
    <t>Gold 100 oz NYSE Liffe</t>
  </si>
  <si>
    <t>QGC</t>
  </si>
  <si>
    <t>Gold 100 oz</t>
  </si>
  <si>
    <t>HHI</t>
  </si>
  <si>
    <t>Hang Sen China Ent IDX</t>
  </si>
  <si>
    <t>39,100 HKD</t>
  </si>
  <si>
    <t>31,300 HKD</t>
  </si>
  <si>
    <t>Hang Seng Index</t>
  </si>
  <si>
    <t>98,030 HKD</t>
  </si>
  <si>
    <t>78,424 HKD</t>
  </si>
  <si>
    <t>@MW</t>
  </si>
  <si>
    <t>Hard Red Spring Wheat</t>
  </si>
  <si>
    <t>MGE</t>
  </si>
  <si>
    <t>@KW</t>
  </si>
  <si>
    <t>Hard Red Winter Wheat Electronic</t>
  </si>
  <si>
    <t>KCBT</t>
  </si>
  <si>
    <t>QHO</t>
  </si>
  <si>
    <t>Heating Oil</t>
  </si>
  <si>
    <t>NYM</t>
  </si>
  <si>
    <t>IB</t>
  </si>
  <si>
    <t>IBEX Index</t>
  </si>
  <si>
    <t>MEFF</t>
  </si>
  <si>
    <t>@JY</t>
  </si>
  <si>
    <t>JAPANESE YEN</t>
  </si>
  <si>
    <t>@HE</t>
  </si>
  <si>
    <t>LEAN HOGS</t>
  </si>
  <si>
    <t>@EM</t>
  </si>
  <si>
    <t>LIBOR</t>
  </si>
  <si>
    <t>QW</t>
  </si>
  <si>
    <t>Liffe Sugar White</t>
  </si>
  <si>
    <t>@LE</t>
  </si>
  <si>
    <t>LIVE CATTLE</t>
  </si>
  <si>
    <t>MXE</t>
  </si>
  <si>
    <t>MDAX</t>
  </si>
  <si>
    <t>@PX</t>
  </si>
  <si>
    <t>Mexican Peso</t>
  </si>
  <si>
    <t>@YC</t>
  </si>
  <si>
    <t>Mini Corn Globex</t>
  </si>
  <si>
    <t>@YM</t>
  </si>
  <si>
    <t>MINI DOW</t>
  </si>
  <si>
    <t>@YG</t>
  </si>
  <si>
    <t>Mini Gold NYSE Liffe</t>
  </si>
  <si>
    <t>MCH</t>
  </si>
  <si>
    <t>Mini Hang Sen China Ent IDX</t>
  </si>
  <si>
    <t>15,563 HKD</t>
  </si>
  <si>
    <t>12,450 HKD</t>
  </si>
  <si>
    <t>MHI</t>
  </si>
  <si>
    <t>Mini Hang Seng Index</t>
  </si>
  <si>
    <t>19,606 HKD</t>
  </si>
  <si>
    <t>15,684 HKD</t>
  </si>
  <si>
    <t>BIBX</t>
  </si>
  <si>
    <t>Mini IBEX Index</t>
  </si>
  <si>
    <t>@EMD</t>
  </si>
  <si>
    <t>Mini Midcap 400</t>
  </si>
  <si>
    <t>@MME</t>
  </si>
  <si>
    <t>Mini MSCI Emerging Markets Index</t>
  </si>
  <si>
    <t>@YI</t>
  </si>
  <si>
    <t>Mini Silver NYSE Liffe</t>
  </si>
  <si>
    <t>@YK</t>
  </si>
  <si>
    <t>Mini Soybeans Globex</t>
  </si>
  <si>
    <t>@YW</t>
  </si>
  <si>
    <t>Mini Wheat Globex</t>
  </si>
  <si>
    <t>DXM</t>
  </si>
  <si>
    <t>MINI-DAX INDEX</t>
  </si>
  <si>
    <t>@VM</t>
  </si>
  <si>
    <t>Mini-VIX</t>
  </si>
  <si>
    <t>@QM</t>
  </si>
  <si>
    <t>MINY CRUDE OIL</t>
  </si>
  <si>
    <t>@QO</t>
  </si>
  <si>
    <t>miNY Gold</t>
  </si>
  <si>
    <t>@QH</t>
  </si>
  <si>
    <t>MINY HEATING OIL</t>
  </si>
  <si>
    <t>@QG</t>
  </si>
  <si>
    <t>MINY NATURAL GAS</t>
  </si>
  <si>
    <t>@QU</t>
  </si>
  <si>
    <t>MINY RBOB GASOLINE</t>
  </si>
  <si>
    <t>@QI</t>
  </si>
  <si>
    <t>MiNY Silver</t>
  </si>
  <si>
    <t>@MFS</t>
  </si>
  <si>
    <t>MSCI EAFE Mini Index</t>
  </si>
  <si>
    <t>SS</t>
  </si>
  <si>
    <t>MSCI Singapore Index</t>
  </si>
  <si>
    <t>SGD</t>
  </si>
  <si>
    <t>£1,200</t>
  </si>
  <si>
    <t>£960</t>
  </si>
  <si>
    <t>TW</t>
  </si>
  <si>
    <t>MSCI Taiwan Index</t>
  </si>
  <si>
    <t>@ND</t>
  </si>
  <si>
    <t>NASDAQ 100 INDEX</t>
  </si>
  <si>
    <t>QNG</t>
  </si>
  <si>
    <t>Natural Gas</t>
  </si>
  <si>
    <t>@NE</t>
  </si>
  <si>
    <t>New Zealand Dollar</t>
  </si>
  <si>
    <t>@NKD</t>
  </si>
  <si>
    <t>NIKKEI 225 INDEX</t>
  </si>
  <si>
    <t>NN</t>
  </si>
  <si>
    <t>Nikkei 225 JPY</t>
  </si>
  <si>
    <t>¥1,276,880</t>
  </si>
  <si>
    <t>¥1,021,500</t>
  </si>
  <si>
    <t>@O</t>
  </si>
  <si>
    <t>Oats</t>
  </si>
  <si>
    <t>@OJ</t>
  </si>
  <si>
    <t>Orange Juice</t>
  </si>
  <si>
    <t>QPA</t>
  </si>
  <si>
    <t>PALLADIUM</t>
  </si>
  <si>
    <t>QPL</t>
  </si>
  <si>
    <t>PLATINUM</t>
  </si>
  <si>
    <t>@LB</t>
  </si>
  <si>
    <t>Random Length Lumber Globex</t>
  </si>
  <si>
    <t>QRB</t>
  </si>
  <si>
    <t>RBOB Gasoline</t>
  </si>
  <si>
    <t>@RR</t>
  </si>
  <si>
    <t>Rough Rice</t>
  </si>
  <si>
    <t>@SU</t>
  </si>
  <si>
    <t>S &amp; P VALUE IDX</t>
  </si>
  <si>
    <t>@SP</t>
  </si>
  <si>
    <t>S&amp;P 500 - GLOBEX</t>
  </si>
  <si>
    <t>XJO</t>
  </si>
  <si>
    <t>S&amp;P/ASX 200 Index</t>
  </si>
  <si>
    <t>ASX</t>
  </si>
  <si>
    <t>2,400 AUD</t>
  </si>
  <si>
    <t>QSI</t>
  </si>
  <si>
    <t>Silver 5000 oz</t>
  </si>
  <si>
    <t>@RA</t>
  </si>
  <si>
    <t>South African Rand</t>
  </si>
  <si>
    <t>@SM</t>
  </si>
  <si>
    <t>SOYBEAN MEAL</t>
  </si>
  <si>
    <t>@BO</t>
  </si>
  <si>
    <t>SOYBEAN OIL</t>
  </si>
  <si>
    <t>@S</t>
  </si>
  <si>
    <t>SOYBEANS</t>
  </si>
  <si>
    <t>IN</t>
  </si>
  <si>
    <t>SP CNX Nifty Index</t>
  </si>
  <si>
    <t>SCF</t>
  </si>
  <si>
    <t>SP/TSX Composite Mini</t>
  </si>
  <si>
    <t>5,892 CAD</t>
  </si>
  <si>
    <t>4,714 CAD</t>
  </si>
  <si>
    <t>AP</t>
  </si>
  <si>
    <t>SPI 200 Index</t>
  </si>
  <si>
    <t>8,437 AUD</t>
  </si>
  <si>
    <t>6,750 AUD</t>
  </si>
  <si>
    <t>@SB</t>
  </si>
  <si>
    <t>Sugar #11</t>
  </si>
  <si>
    <t>@SF</t>
  </si>
  <si>
    <t>SWISS FRANC</t>
  </si>
  <si>
    <t>SW</t>
  </si>
  <si>
    <t>SWISS MARKET INDEX</t>
  </si>
  <si>
    <t>8,561 CHF</t>
  </si>
  <si>
    <t>6,849 CHF</t>
  </si>
  <si>
    <t>TD</t>
  </si>
  <si>
    <t>TecDAX</t>
  </si>
  <si>
    <t>FN</t>
  </si>
  <si>
    <t>UK Natural Gas</t>
  </si>
  <si>
    <t>£1,500</t>
  </si>
  <si>
    <t>@DX</t>
  </si>
  <si>
    <t>US Dollar Index</t>
  </si>
  <si>
    <t>@TB</t>
  </si>
  <si>
    <t>US T-Bills 3mo Globex</t>
  </si>
  <si>
    <t>@US</t>
  </si>
  <si>
    <t>US T-BOND</t>
  </si>
  <si>
    <t>@TY</t>
  </si>
  <si>
    <t>US T-NOTE 10 YR</t>
  </si>
  <si>
    <t>@TU</t>
  </si>
  <si>
    <t>US T-NOTE 2 YR</t>
  </si>
  <si>
    <t>@FV</t>
  </si>
  <si>
    <t>US T-NOTE 5 YR</t>
  </si>
  <si>
    <t>@W</t>
  </si>
  <si>
    <t>WHEAT</t>
  </si>
  <si>
    <t>Margin Currency</t>
  </si>
  <si>
    <t>MARGIN</t>
  </si>
  <si>
    <t>FX</t>
  </si>
  <si>
    <t>QTY</t>
  </si>
  <si>
    <t>MKTS</t>
  </si>
  <si>
    <t>EQUITY</t>
  </si>
  <si>
    <t>MARGIN/MKT</t>
  </si>
  <si>
    <t>c2qty</t>
  </si>
  <si>
    <t>NZD</t>
  </si>
  <si>
    <t>HMUZ</t>
  </si>
  <si>
    <t>AUD100000</t>
  </si>
  <si>
    <t>EOE</t>
  </si>
  <si>
    <t>FGHJKMNQUVXZ</t>
  </si>
  <si>
    <t>FHKNQUVZ</t>
  </si>
  <si>
    <t>60000lb</t>
  </si>
  <si>
    <t>ZL</t>
  </si>
  <si>
    <t>GBP 62500</t>
  </si>
  <si>
    <t>HKNUZ</t>
  </si>
  <si>
    <t>5000 bu</t>
  </si>
  <si>
    <t>ZC</t>
  </si>
  <si>
    <t>CSCE</t>
  </si>
  <si>
    <t>10 tonnes</t>
  </si>
  <si>
    <t>CAD 100000</t>
  </si>
  <si>
    <t>1000 barrels</t>
  </si>
  <si>
    <t>NYCE</t>
  </si>
  <si>
    <t>HKNVZ</t>
  </si>
  <si>
    <t>50000 lbs</t>
  </si>
  <si>
    <t>FINEX</t>
  </si>
  <si>
    <t>$1000 x Index</t>
  </si>
  <si>
    <t>EUR100000</t>
  </si>
  <si>
    <t>GBL</t>
  </si>
  <si>
    <t>GBM</t>
  </si>
  <si>
    <t>GBS</t>
  </si>
  <si>
    <t>EUR 125000</t>
  </si>
  <si>
    <t>FHJMNUZ</t>
  </si>
  <si>
    <t>GE</t>
  </si>
  <si>
    <t>$100 x index</t>
  </si>
  <si>
    <t>$50 x Index</t>
  </si>
  <si>
    <t>FHJKQUVX</t>
  </si>
  <si>
    <t>GF</t>
  </si>
  <si>
    <t>EURONEXT</t>
  </si>
  <si>
    <t>EUR10 x Index</t>
  </si>
  <si>
    <t>EUR 25 x Index</t>
  </si>
  <si>
    <t>DAX</t>
  </si>
  <si>
    <t>EUR1000000</t>
  </si>
  <si>
    <t>I</t>
  </si>
  <si>
    <t>GBP 10 x INDEX</t>
  </si>
  <si>
    <t>Z</t>
  </si>
  <si>
    <t>GBP100000</t>
  </si>
  <si>
    <t>R</t>
  </si>
  <si>
    <t>GBP 500K</t>
  </si>
  <si>
    <t>l</t>
  </si>
  <si>
    <t>1/32q</t>
  </si>
  <si>
    <t>ZF</t>
  </si>
  <si>
    <t>COMEX</t>
  </si>
  <si>
    <t>GJMQVZ</t>
  </si>
  <si>
    <t>100 oz troy</t>
  </si>
  <si>
    <t>HKD50 x Index</t>
  </si>
  <si>
    <t>HHI.HK</t>
  </si>
  <si>
    <t>HKNUVZ</t>
  </si>
  <si>
    <t>25000 lbs</t>
  </si>
  <si>
    <t>42000 gallons</t>
  </si>
  <si>
    <t>HKD 50 x Index</t>
  </si>
  <si>
    <t>Gasoline-Reformulated Blendstock(Combined)-NYMEX</t>
  </si>
  <si>
    <t>JPY 12500000</t>
  </si>
  <si>
    <t>37500 lbs</t>
  </si>
  <si>
    <t>FHKNUX</t>
  </si>
  <si>
    <t>110000 board ft</t>
  </si>
  <si>
    <t>FGHJMQVZ</t>
  </si>
  <si>
    <t>40000 lbs</t>
  </si>
  <si>
    <t>LE</t>
  </si>
  <si>
    <t>IPE</t>
  </si>
  <si>
    <t>COIL</t>
  </si>
  <si>
    <t>100 tonnes</t>
  </si>
  <si>
    <t>GOIL</t>
  </si>
  <si>
    <t>GJKMNQVZ</t>
  </si>
  <si>
    <t>HE</t>
  </si>
  <si>
    <t>FHMUZ</t>
  </si>
  <si>
    <t>MXN 500000</t>
  </si>
  <si>
    <t>MXP</t>
  </si>
  <si>
    <t>$100 x Index</t>
  </si>
  <si>
    <t>100000 NZD</t>
  </si>
  <si>
    <t>10000 M Btu</t>
  </si>
  <si>
    <t>JPY 500 x Index</t>
  </si>
  <si>
    <t>$20 x Index</t>
  </si>
  <si>
    <t>ZO</t>
  </si>
  <si>
    <t>15000 lbs</t>
  </si>
  <si>
    <t>FJNV</t>
  </si>
  <si>
    <t>50 oz troy</t>
  </si>
  <si>
    <t>ZR</t>
  </si>
  <si>
    <t>FHKNQUX</t>
  </si>
  <si>
    <t>5000bu</t>
  </si>
  <si>
    <t>ZS</t>
  </si>
  <si>
    <t>HKNV</t>
  </si>
  <si>
    <t>112000 lbs</t>
  </si>
  <si>
    <t>CHF 125000</t>
  </si>
  <si>
    <t>5000 oz troy</t>
  </si>
  <si>
    <t>100 tons</t>
  </si>
  <si>
    <t>ZM</t>
  </si>
  <si>
    <t>SMI</t>
  </si>
  <si>
    <t>EUR 10 x Index</t>
  </si>
  <si>
    <t>ESTX50</t>
  </si>
  <si>
    <t>NYFE</t>
  </si>
  <si>
    <t>T-Note-U.S.  2 Yr (Floor+Electronic Combined)-CBT</t>
  </si>
  <si>
    <t>ZT</t>
  </si>
  <si>
    <t>ZN</t>
  </si>
  <si>
    <t>1/32h</t>
  </si>
  <si>
    <t>ZB</t>
  </si>
  <si>
    <t>VIX</t>
  </si>
  <si>
    <t>ZW</t>
  </si>
  <si>
    <t>AUD25 x Index</t>
  </si>
  <si>
    <t>SPI</t>
  </si>
  <si>
    <t>AUD1000000</t>
  </si>
  <si>
    <t>IR</t>
  </si>
  <si>
    <t>$5 x Index</t>
  </si>
  <si>
    <t>AUD 100000</t>
  </si>
  <si>
    <t>XT</t>
  </si>
  <si>
    <t>YT</t>
  </si>
  <si>
    <t>Symbol</t>
  </si>
  <si>
    <t>Desc</t>
  </si>
  <si>
    <t>Filename</t>
  </si>
  <si>
    <t>Months</t>
  </si>
  <si>
    <t>Multiplier</t>
  </si>
  <si>
    <t>Curency</t>
  </si>
  <si>
    <t>MultDesc</t>
  </si>
  <si>
    <t>MinTick</t>
  </si>
  <si>
    <t>Group</t>
  </si>
  <si>
    <t>Ibsym</t>
  </si>
  <si>
    <t>C2sym</t>
  </si>
  <si>
    <t>Short</t>
  </si>
  <si>
    <t>Long</t>
  </si>
  <si>
    <t>(-0.03%)</t>
  </si>
  <si>
    <t>(-0.02%)</t>
  </si>
  <si>
    <t>-</t>
  </si>
  <si>
    <t>(-0.22%)</t>
  </si>
  <si>
    <t>(-0.09%)</t>
  </si>
  <si>
    <t>(-0.01%)</t>
  </si>
  <si>
    <t>(-0.08%)</t>
  </si>
  <si>
    <t>(-0.18%)</t>
  </si>
  <si>
    <t>(-0.05%)</t>
  </si>
  <si>
    <t>(-0.20%)</t>
  </si>
  <si>
    <t>Rate</t>
  </si>
  <si>
    <t>Value</t>
  </si>
  <si>
    <t>AD_0_I0R.TXT</t>
  </si>
  <si>
    <t>AEX0130R.TXT</t>
  </si>
  <si>
    <t>BO20_I0R.TXT</t>
  </si>
  <si>
    <t>BP_0_I0R.TXT</t>
  </si>
  <si>
    <t>C2_0_I0R.TXT</t>
  </si>
  <si>
    <t>CC_0_I0R.TXT</t>
  </si>
  <si>
    <t>CD_0_I0R.TXT</t>
  </si>
  <si>
    <t>CGB1420R.TXT</t>
  </si>
  <si>
    <t>CL20_I0R.TXT</t>
  </si>
  <si>
    <t>CT_0_I0R.TXT</t>
  </si>
  <si>
    <t>DX_0_I0R.TXT</t>
  </si>
  <si>
    <t>EBL0_I0R.TXT</t>
  </si>
  <si>
    <t>EBM0_I0R.TXT</t>
  </si>
  <si>
    <t>EBS0_I0R.TXT</t>
  </si>
  <si>
    <t>CU_0_I0R.TXT</t>
  </si>
  <si>
    <t>ED_0_I0R.TXT</t>
  </si>
  <si>
    <t>EMD0_I0R.TXT</t>
  </si>
  <si>
    <t>ES_0_I0R.TXT</t>
  </si>
  <si>
    <t>FC_0_I0R.TXT</t>
  </si>
  <si>
    <t>FCH0130R.TXT</t>
  </si>
  <si>
    <t>FDX0_I0R.TXT</t>
  </si>
  <si>
    <t>FEI0_I0R.TXT</t>
  </si>
  <si>
    <t>FFI0_I0R.TXT</t>
  </si>
  <si>
    <t>FLG0_I0R.TXT</t>
  </si>
  <si>
    <t>FSS0_I0R.TXT</t>
  </si>
  <si>
    <t>FV_1410R.TXT</t>
  </si>
  <si>
    <t>GC20_I0R.TXT</t>
  </si>
  <si>
    <t>HCE0_I0R.TXT</t>
  </si>
  <si>
    <t>HG20_I0R.TXT</t>
  </si>
  <si>
    <t>HO20_I0R.TXT</t>
  </si>
  <si>
    <t>HSI0_I0R.TXT</t>
  </si>
  <si>
    <t>RB20_I0R.TXT</t>
  </si>
  <si>
    <t>JY_0_I0R.TXT</t>
  </si>
  <si>
    <t>KC_0_I0R.TXT</t>
  </si>
  <si>
    <t>LB_0_I0R.TXT</t>
  </si>
  <si>
    <t>LC_0_I0R.TXT</t>
  </si>
  <si>
    <t>LCO0_I0R.TXT</t>
  </si>
  <si>
    <t>LGO0_I0R.TXT</t>
  </si>
  <si>
    <t>LH_0_I0R.TXT</t>
  </si>
  <si>
    <t>MP_0_I0R.TXT</t>
  </si>
  <si>
    <t>NE_0_I0R.TXT</t>
  </si>
  <si>
    <t>NG20_I0R.TXT</t>
  </si>
  <si>
    <t>NIY0_I0R.TXT</t>
  </si>
  <si>
    <t>NQ_0_I0R.TXT</t>
  </si>
  <si>
    <t>O2_0_I0R.TXT</t>
  </si>
  <si>
    <t>OJ_0_I0R.TXT</t>
  </si>
  <si>
    <t>PA20_I0R.TXT</t>
  </si>
  <si>
    <t>PL20_I0R.TXT</t>
  </si>
  <si>
    <t>RR20_I0R.TXT</t>
  </si>
  <si>
    <t>S2_0_I0R.TXT</t>
  </si>
  <si>
    <t>SB20_I0R.TXT</t>
  </si>
  <si>
    <t>SF_0_I0R.TXT</t>
  </si>
  <si>
    <t>SI20_I0R.TXT</t>
  </si>
  <si>
    <t>SM20_I0R.TXT</t>
  </si>
  <si>
    <t>SSG0_I0R.TXT</t>
  </si>
  <si>
    <t>STW0_I0R.TXT</t>
  </si>
  <si>
    <t>SWI0_I0R.TXT</t>
  </si>
  <si>
    <t>SXE0_I0R.TXT</t>
  </si>
  <si>
    <t>TF20_I0R.TXT</t>
  </si>
  <si>
    <t>TU21410R.TXT</t>
  </si>
  <si>
    <t>TY_1410R.TXT</t>
  </si>
  <si>
    <t>US_1410R.TXT</t>
  </si>
  <si>
    <t>VX_0_I0R.TXT</t>
  </si>
  <si>
    <t>W2_0_I0R.TXT</t>
  </si>
  <si>
    <t>YAP20_I0R.TXT</t>
  </si>
  <si>
    <t>YBA20_I0R.TXT</t>
  </si>
  <si>
    <t>YM_0_I0R.TXT</t>
  </si>
  <si>
    <t>YTC20_I0R.TXT</t>
  </si>
  <si>
    <t>YTT20_I0R.TXT</t>
  </si>
  <si>
    <t>Robusta Coffee-EURONEXT(LCE)</t>
  </si>
  <si>
    <t>Ethanol-CBT</t>
  </si>
  <si>
    <t>MW2</t>
  </si>
  <si>
    <t>KW2</t>
  </si>
  <si>
    <t>HARD RED SPRING WHEAT</t>
  </si>
  <si>
    <t>HARD RED WINTER WHEAT</t>
  </si>
  <si>
    <t>SB2</t>
  </si>
  <si>
    <t>LSU</t>
  </si>
  <si>
    <t>MEM</t>
  </si>
  <si>
    <t>NYSE Liffe</t>
  </si>
  <si>
    <t>S&amp;P CNX Nifty Index (Combined Session)</t>
  </si>
  <si>
    <t>SJB</t>
  </si>
  <si>
    <t>mini 10-Year Japanese Govt Bond (evening+Day Combined)</t>
  </si>
  <si>
    <t>mini MSCI Emerging Markets Index(ICE-US)</t>
  </si>
  <si>
    <t>Ea</t>
  </si>
  <si>
    <t>b</t>
  </si>
  <si>
    <t>c</t>
  </si>
  <si>
    <t>d</t>
  </si>
  <si>
    <t>e</t>
  </si>
  <si>
    <t>f</t>
  </si>
  <si>
    <t>g</t>
  </si>
  <si>
    <t>h</t>
  </si>
  <si>
    <t>$ATR</t>
  </si>
  <si>
    <t>BO2</t>
  </si>
  <si>
    <t>C2</t>
  </si>
  <si>
    <t>CC2</t>
  </si>
  <si>
    <t>CT2</t>
  </si>
  <si>
    <t>CU</t>
  </si>
  <si>
    <t>KC2</t>
  </si>
  <si>
    <t>50 X INDEX</t>
  </si>
  <si>
    <t>29000 GAL</t>
  </si>
  <si>
    <t>RR2</t>
  </si>
  <si>
    <t>FHKNQX</t>
  </si>
  <si>
    <t>20 TONNES</t>
  </si>
  <si>
    <t>S2</t>
  </si>
  <si>
    <t>SM2</t>
  </si>
  <si>
    <t>TF2</t>
  </si>
  <si>
    <t>TY3</t>
  </si>
  <si>
    <t>T-Note-U.S. 10 Yr w/Prj A-CBT(Floor+Electronic Combined)</t>
  </si>
  <si>
    <t>YA2</t>
  </si>
  <si>
    <t>JPY 10,000,000</t>
  </si>
  <si>
    <t>YB2</t>
  </si>
  <si>
    <t>HCM</t>
  </si>
  <si>
    <t>HIC</t>
  </si>
  <si>
    <t>YT2</t>
  </si>
  <si>
    <t>YT3</t>
  </si>
  <si>
    <t>$2x index</t>
  </si>
  <si>
    <t>USD / 10 tonnes</t>
  </si>
  <si>
    <t>RB2</t>
  </si>
  <si>
    <t>White Sugar (#5)-EURONEXT(LCE)</t>
  </si>
  <si>
    <t>USD/ 50 tonnes</t>
  </si>
  <si>
    <t>HKQVZ</t>
  </si>
  <si>
    <t>CL2</t>
  </si>
  <si>
    <t>GC2</t>
  </si>
  <si>
    <t>HG2</t>
  </si>
  <si>
    <t>HO2</t>
  </si>
  <si>
    <t>NG2</t>
  </si>
  <si>
    <t>PA2</t>
  </si>
  <si>
    <t>PL2</t>
  </si>
  <si>
    <t>SI2</t>
  </si>
  <si>
    <t>W2</t>
  </si>
  <si>
    <t>DX2</t>
  </si>
  <si>
    <t>10 AUD</t>
  </si>
  <si>
    <t>check</t>
  </si>
  <si>
    <t>diff</t>
  </si>
  <si>
    <t>g/l</t>
  </si>
  <si>
    <t>0.00 AUD</t>
  </si>
  <si>
    <t>0.80 CAD</t>
  </si>
  <si>
    <t>122 HKD</t>
  </si>
  <si>
    <t>O</t>
  </si>
  <si>
    <t>KW</t>
  </si>
  <si>
    <t>MW</t>
  </si>
  <si>
    <t>YA</t>
  </si>
  <si>
    <t>YB</t>
  </si>
  <si>
    <t>CSI</t>
  </si>
  <si>
    <t>RTComm</t>
  </si>
  <si>
    <t>Final QTY</t>
  </si>
  <si>
    <t>0.01 AUD</t>
  </si>
  <si>
    <t>PctChg</t>
  </si>
  <si>
    <t>ACT</t>
  </si>
  <si>
    <t>£0.00</t>
  </si>
  <si>
    <t>0.00 CHF</t>
  </si>
  <si>
    <t>(¥0.01)</t>
  </si>
  <si>
    <t>ATR20</t>
  </si>
  <si>
    <t>ACC</t>
  </si>
  <si>
    <t>0.00 HKD</t>
  </si>
  <si>
    <t>$ATR*QTY</t>
  </si>
  <si>
    <t>VALUE</t>
  </si>
  <si>
    <t>AD4</t>
  </si>
  <si>
    <t>AD5</t>
  </si>
  <si>
    <t>AD6</t>
  </si>
  <si>
    <t>AD!</t>
  </si>
  <si>
    <t>AD7</t>
  </si>
  <si>
    <t>CHFX0 (CHFCAD)</t>
  </si>
  <si>
    <t>JPYX0 (JPYCAD)</t>
  </si>
  <si>
    <t>JPYXE(JPYCHF)</t>
  </si>
  <si>
    <t>EU1</t>
  </si>
  <si>
    <t>EU2</t>
  </si>
  <si>
    <t>EU5</t>
  </si>
  <si>
    <t>EU6</t>
  </si>
  <si>
    <t>EU7</t>
  </si>
  <si>
    <t>EU#</t>
  </si>
  <si>
    <t>EU9</t>
  </si>
  <si>
    <t>AD3(AUDGBP)</t>
  </si>
  <si>
    <t>DRC</t>
  </si>
  <si>
    <t>DR^</t>
  </si>
  <si>
    <t>DR9</t>
  </si>
  <si>
    <t>DR%</t>
  </si>
  <si>
    <t>DR5</t>
  </si>
  <si>
    <t>CHFXC(CHFNZD)</t>
  </si>
  <si>
    <t>JPYXC(JPYNZD)</t>
  </si>
  <si>
    <t>QE%(USDNZD)</t>
  </si>
  <si>
    <t>QE2</t>
  </si>
  <si>
    <t>QE}</t>
  </si>
  <si>
    <t>QE9</t>
  </si>
  <si>
    <t>3</t>
  </si>
  <si>
    <t>GAS</t>
  </si>
  <si>
    <t>v3</t>
  </si>
  <si>
    <t>v4 FX EQUITY</t>
  </si>
  <si>
    <t>v3 FX EQUITY</t>
  </si>
  <si>
    <t>LAST</t>
  </si>
  <si>
    <t>%LO</t>
  </si>
  <si>
    <t>MINI-Dax Index-EUREX</t>
  </si>
  <si>
    <t>EUR 5 x Index</t>
  </si>
  <si>
    <t>FIN</t>
  </si>
  <si>
    <t>AD3i</t>
  </si>
  <si>
    <t>CHFX0i</t>
  </si>
  <si>
    <t>CHFXCi</t>
  </si>
  <si>
    <t>JPYX0i</t>
  </si>
  <si>
    <t>JPYXCi</t>
  </si>
  <si>
    <t>JPYXEi</t>
  </si>
  <si>
    <t>QE%i</t>
  </si>
  <si>
    <t>CAD9</t>
  </si>
  <si>
    <t>12AM</t>
  </si>
  <si>
    <t>4AM</t>
  </si>
  <si>
    <t>8AM</t>
  </si>
  <si>
    <t>12PM</t>
  </si>
  <si>
    <t>4PM</t>
  </si>
  <si>
    <t>8PM</t>
  </si>
  <si>
    <t>group</t>
  </si>
  <si>
    <t>currency</t>
  </si>
  <si>
    <t>rates</t>
  </si>
  <si>
    <t>pnl</t>
  </si>
  <si>
    <t>CURRENCIES</t>
  </si>
  <si>
    <t>FUTURES</t>
  </si>
  <si>
    <t>V4 FUTURES EQUITY</t>
  </si>
  <si>
    <t>V4 FUTURES RISK %</t>
  </si>
  <si>
    <t>Update Data and Process Orders</t>
  </si>
  <si>
    <t>groups</t>
  </si>
  <si>
    <t>last</t>
  </si>
  <si>
    <t>next</t>
  </si>
  <si>
    <t>ACCURACY</t>
  </si>
  <si>
    <t>SEA1</t>
  </si>
  <si>
    <t>PNL SEA1</t>
  </si>
  <si>
    <t>0.00 SGD</t>
  </si>
  <si>
    <t>Futures</t>
  </si>
  <si>
    <t>Sunday</t>
  </si>
  <si>
    <t>order 4pmEST</t>
  </si>
  <si>
    <t>Sydney Open</t>
  </si>
  <si>
    <t>NY Close</t>
  </si>
  <si>
    <t>MT4 (Cyprus)</t>
  </si>
  <si>
    <t>proc(4:45amEST)</t>
  </si>
  <si>
    <t>proc(8:45amEST)</t>
  </si>
  <si>
    <t>proc(12:45pmEST)</t>
  </si>
  <si>
    <t>proc(4:45pmEST)</t>
  </si>
  <si>
    <t>proc(8:45pmEST)</t>
  </si>
  <si>
    <t>proc(12:45amEST)</t>
  </si>
  <si>
    <t>CSI Ready</t>
  </si>
  <si>
    <t>SRUN</t>
  </si>
  <si>
    <t>x</t>
  </si>
  <si>
    <t>vStart</t>
  </si>
  <si>
    <t>value-noDPS</t>
  </si>
  <si>
    <t>value-DPS</t>
  </si>
  <si>
    <t>PNL SIG-noDPS</t>
  </si>
  <si>
    <t xml:space="preserve">a.  Download data from CSI. Check if all files have been updated. </t>
  </si>
  <si>
    <r>
      <t xml:space="preserve">iii. </t>
    </r>
    <r>
      <rPr>
        <b/>
        <sz val="11"/>
        <color theme="1"/>
        <rFont val="Calibri"/>
        <family val="2"/>
        <scheme val="minor"/>
      </rPr>
      <t xml:space="preserve">run all v4 futures </t>
    </r>
    <r>
      <rPr>
        <sz val="11"/>
        <color theme="1"/>
        <rFont val="Calibri"/>
        <family val="2"/>
        <scheme val="minor"/>
      </rPr>
      <t>(1hr), check to see all signal files updated</t>
    </r>
  </si>
  <si>
    <t>&gt;equity</t>
  </si>
  <si>
    <t>threshold</t>
  </si>
  <si>
    <t>&lt;equity</t>
  </si>
  <si>
    <t>SEA-ADJ</t>
  </si>
  <si>
    <t>PNL SEA-ADJ</t>
  </si>
  <si>
    <t>RISK-OFF</t>
  </si>
  <si>
    <t>RISK-ON</t>
  </si>
  <si>
    <t>prev ACT</t>
  </si>
  <si>
    <t>MAX</t>
  </si>
  <si>
    <t>ACT L%</t>
  </si>
  <si>
    <t>2. Update Dashboard/SignalBook (1-2hrs)</t>
  </si>
  <si>
    <t>USDHKD</t>
  </si>
  <si>
    <t>USDUSD</t>
  </si>
  <si>
    <r>
      <t xml:space="preserve">i. </t>
    </r>
    <r>
      <rPr>
        <b/>
        <sz val="11"/>
        <color theme="1"/>
        <rFont val="Calibri"/>
        <family val="2"/>
        <scheme val="minor"/>
      </rPr>
      <t>Run v4size</t>
    </r>
    <r>
      <rPr>
        <sz val="11"/>
        <color theme="1"/>
        <rFont val="Calibri"/>
        <family val="2"/>
        <scheme val="minor"/>
      </rPr>
      <t>(to update vlookback)</t>
    </r>
  </si>
  <si>
    <t>ii. Check futuresATR to see if dates have been updated, market holidays</t>
  </si>
  <si>
    <t>ii.Connect to VPN, open currenciesATR, update rates</t>
  </si>
  <si>
    <t>TODAY</t>
  </si>
  <si>
    <t>4. exit rolled contracts</t>
  </si>
  <si>
    <t>yoko</t>
  </si>
  <si>
    <t>hidemi</t>
  </si>
  <si>
    <t>AvgVol Est.</t>
  </si>
  <si>
    <t>Avg.Vol Act</t>
  </si>
  <si>
    <t>Previous</t>
  </si>
  <si>
    <t>toshi</t>
  </si>
  <si>
    <t>Voting</t>
  </si>
  <si>
    <t>Fifty-Fifty</t>
  </si>
  <si>
    <t>Seasonality</t>
  </si>
  <si>
    <t>Anti-Seas</t>
  </si>
  <si>
    <t>Adjusted-Seas</t>
  </si>
  <si>
    <t>lowest equity</t>
  </si>
  <si>
    <t>highest equity</t>
  </si>
  <si>
    <t>Avg Vol/Contract</t>
  </si>
  <si>
    <t>白</t>
  </si>
  <si>
    <t>桃色</t>
  </si>
  <si>
    <t>橙色</t>
  </si>
  <si>
    <t>鼠色</t>
  </si>
  <si>
    <t>青</t>
  </si>
  <si>
    <t>赤</t>
  </si>
  <si>
    <t>茶色</t>
  </si>
  <si>
    <t>紫</t>
  </si>
  <si>
    <t>緑</t>
  </si>
  <si>
    <t>黄色</t>
  </si>
  <si>
    <t>Anti-Previous</t>
  </si>
  <si>
    <t>avg</t>
  </si>
  <si>
    <t>ティール</t>
  </si>
  <si>
    <t>リスク</t>
  </si>
  <si>
    <t>Stdev</t>
  </si>
  <si>
    <t>低い</t>
  </si>
  <si>
    <t>中</t>
  </si>
  <si>
    <t>高い</t>
  </si>
  <si>
    <t>b. Server</t>
  </si>
  <si>
    <t>Max Risk Est.</t>
  </si>
  <si>
    <t>Pred as of..</t>
  </si>
  <si>
    <r>
      <t>3.</t>
    </r>
    <r>
      <rPr>
        <b/>
        <sz val="11"/>
        <color theme="1"/>
        <rFont val="Calibri"/>
        <family val="2"/>
        <scheme val="minor"/>
      </rPr>
      <t xml:space="preserve"> (run signaloverride)</t>
    </r>
    <r>
      <rPr>
        <sz val="11"/>
        <color theme="1"/>
        <rFont val="Calibri"/>
        <family val="2"/>
        <scheme val="minor"/>
      </rPr>
      <t xml:space="preserve">, </t>
    </r>
    <r>
      <rPr>
        <b/>
        <sz val="11"/>
        <color theme="1"/>
        <rFont val="Calibri"/>
        <family val="2"/>
        <scheme val="minor"/>
      </rPr>
      <t>run v4orders</t>
    </r>
  </si>
  <si>
    <t>v. copy today's  SIG/ACT/SEA/vStart/Safef cols</t>
  </si>
  <si>
    <r>
      <t>iv.</t>
    </r>
    <r>
      <rPr>
        <b/>
        <sz val="11"/>
        <color theme="1"/>
        <rFont val="Calibri"/>
        <family val="2"/>
        <scheme val="minor"/>
      </rPr>
      <t xml:space="preserve"> Run v4size (signals and size) </t>
    </r>
    <r>
      <rPr>
        <sz val="11"/>
        <color theme="1"/>
        <rFont val="Calibri"/>
        <family val="2"/>
        <scheme val="minor"/>
      </rPr>
      <t>and check system.csv( qty,contracts) and futuresATR (signal dates, voting)</t>
    </r>
  </si>
  <si>
    <t>V-.5,a-sea,aprev</t>
  </si>
  <si>
    <t>X</t>
  </si>
  <si>
    <t>v4</t>
  </si>
  <si>
    <t>V4</t>
  </si>
  <si>
    <t>マゼンタ</t>
  </si>
  <si>
    <t>V3-NEUTRAL</t>
  </si>
  <si>
    <t>V2-REVERSAL</t>
  </si>
  <si>
    <t>SW-MAX-TOP3</t>
  </si>
  <si>
    <t>SW-MIN-TOP3</t>
  </si>
  <si>
    <t>V4-VofV</t>
  </si>
  <si>
    <t>Voting 1- Reversal2 (Anti-Previous + Anti-highest Equity +Adj-Seasonality)</t>
  </si>
  <si>
    <t>Voting 3- Neutral( Anti-Previous,50/50, Seasonality)</t>
  </si>
  <si>
    <t>Voting 2- Reversal (Anti-Previous,lowestEquity, Adj-Seasonal)</t>
  </si>
  <si>
    <t>Voting 4 -Voting of Voting- Voting 1,2,3</t>
  </si>
  <si>
    <t>Reward/Risk</t>
  </si>
  <si>
    <t>%WIN</t>
  </si>
  <si>
    <t>Non-System Bets</t>
  </si>
  <si>
    <t>Anti-Previous - Opposite of the Previous Day's Movement</t>
  </si>
  <si>
    <t>Adj-Seasonality - Seasonality with Trend Adjustments</t>
  </si>
  <si>
    <t>Seasonality - 30+ year Seasonality</t>
  </si>
  <si>
    <t>Risk-Off - Long Safe Assets, Short Risky Assets</t>
  </si>
  <si>
    <t>Risk-On - Long Risky Assets, Short Safe Assets</t>
  </si>
  <si>
    <t>Top 3 systems by Reward/Risk Ratio</t>
  </si>
  <si>
    <t>Legend</t>
  </si>
  <si>
    <t>AI Counter-trend</t>
  </si>
  <si>
    <t>AI Trend</t>
  </si>
  <si>
    <t>AI 50/50- 50% Trend, 50% Counter-Trend</t>
  </si>
  <si>
    <t>AI 50/50</t>
  </si>
  <si>
    <t>V1-REV2</t>
  </si>
  <si>
    <t>Cum. Totals</t>
  </si>
  <si>
    <t>Monthly Totals</t>
  </si>
  <si>
    <t>5. update HDK, SGD rates</t>
  </si>
  <si>
    <t>Total</t>
  </si>
  <si>
    <t>i. create new sheet for the next trading day</t>
  </si>
  <si>
    <t>iv.  Open futuresATR with updated ACT/PC</t>
  </si>
  <si>
    <t>ii. Paste as values the contract qty values only</t>
  </si>
  <si>
    <t>iii.  Copy over the ACT/PC for the last day</t>
  </si>
  <si>
    <t>iv.  Open futuresATR with updated SIGNALS</t>
  </si>
  <si>
    <t>v5</t>
  </si>
  <si>
    <t>v2</t>
  </si>
  <si>
    <t>v1</t>
  </si>
  <si>
    <t>50/50</t>
  </si>
  <si>
    <t>c2</t>
  </si>
  <si>
    <t>L%</t>
  </si>
  <si>
    <t>safef</t>
  </si>
  <si>
    <t>V5</t>
  </si>
  <si>
    <t>Voting 5 - (Previous, Anti-Highest, Anti-Adj_Seasonality)</t>
  </si>
  <si>
    <t>Lowest-Equity -( AI Counter-trend)</t>
  </si>
  <si>
    <t>Adj-Seasonality - Seasonality w/ Trend Adj.</t>
  </si>
  <si>
    <t>Simple Rules/Fixed Signals</t>
  </si>
  <si>
    <t>Seasonality Systems</t>
  </si>
  <si>
    <t>Voting Systems</t>
  </si>
  <si>
    <t>L%_currency</t>
  </si>
  <si>
    <t>L%_energy</t>
  </si>
  <si>
    <t>L%_grain</t>
  </si>
  <si>
    <t>L%_index</t>
  </si>
  <si>
    <t>L%_meat</t>
  </si>
  <si>
    <t>L%_metal</t>
  </si>
  <si>
    <t>L%_rates</t>
  </si>
  <si>
    <t>L%_soft</t>
  </si>
  <si>
    <t>濃い緑</t>
  </si>
  <si>
    <t>Baysean Machine Learning Systems</t>
  </si>
  <si>
    <t>Highest Equity - (AI Anti-Trend)</t>
  </si>
  <si>
    <t>AI 50/50- 50% Anti-Lowest Eq, 50% Anti-Highest Eq.</t>
  </si>
  <si>
    <t>Checklist</t>
  </si>
  <si>
    <t>iii.  Copy over the ACT/PC for the last day,paste as values the position values</t>
  </si>
  <si>
    <r>
      <t>3.</t>
    </r>
    <r>
      <rPr>
        <b/>
        <sz val="11"/>
        <color theme="1"/>
        <rFont val="Calibri"/>
        <family val="2"/>
        <scheme val="minor"/>
      </rPr>
      <t>update c2 signal</t>
    </r>
    <r>
      <rPr>
        <sz val="11"/>
        <color theme="1"/>
        <rFont val="Calibri"/>
        <family val="2"/>
        <scheme val="minor"/>
      </rPr>
      <t xml:space="preserve">, </t>
    </r>
    <r>
      <rPr>
        <b/>
        <sz val="11"/>
        <color theme="1"/>
        <rFont val="Calibri"/>
        <family val="2"/>
        <scheme val="minor"/>
      </rPr>
      <t>run v4orders, send daily email report</t>
    </r>
  </si>
  <si>
    <t>Avg</t>
  </si>
  <si>
    <t>Max Risk</t>
  </si>
  <si>
    <t>Avg.Volatility Actual</t>
  </si>
  <si>
    <t>Avg. Vol.Est.</t>
  </si>
  <si>
    <t>20 Day Avg. Volatility Est.</t>
  </si>
  <si>
    <t>ACT LONG%</t>
  </si>
  <si>
    <t>iv.  Open futuresATR, currenciesATR, futures_History with updated ACT/PC</t>
  </si>
  <si>
    <t>Accuracy</t>
  </si>
  <si>
    <t>offline</t>
  </si>
  <si>
    <t>SEASONALITY</t>
  </si>
  <si>
    <t>ADJ_SEASONALITY</t>
  </si>
  <si>
    <t>V1</t>
  </si>
  <si>
    <t>V2</t>
  </si>
  <si>
    <t>V3</t>
  </si>
  <si>
    <t>L%_ALL</t>
  </si>
  <si>
    <t>Voting 1- TREND (Previous + Highest Equity +Anti-Seasonality)</t>
  </si>
  <si>
    <t>Voting 3- Neutral( Anti-Previous,50/50, Anti-Seasonality)</t>
  </si>
  <si>
    <t>Chg</t>
  </si>
  <si>
    <t>Chg.</t>
  </si>
  <si>
    <t>v6</t>
  </si>
  <si>
    <t>V6</t>
  </si>
  <si>
    <t>ライム色</t>
  </si>
  <si>
    <t>Voting 6- Reversal (Anti-Previous,lowestEquity, Anti-Seasonal)</t>
  </si>
  <si>
    <t>Previous - Previous Day's Movement</t>
  </si>
  <si>
    <t>ワイン色</t>
  </si>
  <si>
    <t>ii.  check with futuresResults_Last if sums agree</t>
  </si>
  <si>
    <t xml:space="preserve">i. create new sheet for the next trading day, rename date, link prevACT, update stdev, avg, top3, charts, </t>
  </si>
  <si>
    <t>ii.Connect to VPN, open futures/currenciesATR, futuresHistory, L%</t>
  </si>
  <si>
    <t>iv.  Check  update rates and ATR (dates), update ACT/PC, paste as values the position values</t>
  </si>
  <si>
    <r>
      <t xml:space="preserve">iii. Check for holidays, </t>
    </r>
    <r>
      <rPr>
        <b/>
        <sz val="11"/>
        <color theme="1"/>
        <rFont val="Calibri"/>
        <family val="2"/>
        <scheme val="minor"/>
      </rPr>
      <t xml:space="preserve">run all v4 futures </t>
    </r>
    <r>
      <rPr>
        <sz val="11"/>
        <color theme="1"/>
        <rFont val="Calibri"/>
        <family val="2"/>
        <scheme val="minor"/>
      </rPr>
      <t xml:space="preserve">(1hr), </t>
    </r>
  </si>
  <si>
    <t>check to see all signal files updated</t>
  </si>
  <si>
    <t>mini</t>
  </si>
  <si>
    <t>Top 3 systems by 3-Day Reward/Risk Ratio</t>
  </si>
  <si>
    <t>Other</t>
  </si>
</sst>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6" formatCode="&quot;$&quot;#,##0_);[Red]\(&quot;$&quot;#,##0\)"/>
    <numFmt numFmtId="8" formatCode="&quot;$&quot;#,##0.00_);[Red]\(&quot;$&quot;#,##0.00\)"/>
    <numFmt numFmtId="44" formatCode="_(&quot;$&quot;* #,##0.00_);_(&quot;$&quot;* \(#,##0.00\);_(&quot;$&quot;* &quot;-&quot;??_);_(@_)"/>
    <numFmt numFmtId="43" formatCode="_(* #,##0.00_);_(* \(#,##0.00\);_(* &quot;-&quot;??_);_(@_)"/>
    <numFmt numFmtId="164" formatCode="_(* #,##0_);_(* \(#,##0\);_(* &quot;-&quot;??_);_(@_)"/>
    <numFmt numFmtId="165" formatCode="[$€-2]\ #,##0;[Red]\-[$€-2]\ #,##0"/>
    <numFmt numFmtId="166" formatCode="0.0"/>
    <numFmt numFmtId="167" formatCode="[$€-2]\ #,##0.00;[Red]\-[$€-2]\ #,##0.00"/>
    <numFmt numFmtId="168" formatCode="_(&quot;$&quot;* #,##0_);_(&quot;$&quot;* \(#,##0\);_(&quot;$&quot;* &quot;-&quot;??_);_(@_)"/>
    <numFmt numFmtId="169" formatCode="_(* #,##0.00000000_);_(* \(#,##0.00000000\);_(* &quot;-&quot;??_);_(@_)"/>
    <numFmt numFmtId="170" formatCode="_(* #,##0.0_);_(* \(#,##0.0\);_(* &quot;-&quot;??_);_(@_)"/>
    <numFmt numFmtId="171" formatCode="0.000000"/>
    <numFmt numFmtId="172" formatCode="_(* #,##0.0000000_);_(* \(#,##0.0000000\);_(* &quot;-&quot;??_);_(@_)"/>
    <numFmt numFmtId="173" formatCode="#,##0_)%;[Red]\(#,##0\)%"/>
  </numFmts>
  <fonts count="23" x14ac:knownFonts="1">
    <font>
      <sz val="11"/>
      <color theme="1"/>
      <name val="Calibri"/>
      <family val="2"/>
      <scheme val="minor"/>
    </font>
    <font>
      <sz val="9"/>
      <color indexed="81"/>
      <name val="Tahoma"/>
      <family val="2"/>
    </font>
    <font>
      <b/>
      <sz val="9"/>
      <color indexed="81"/>
      <name val="Tahoma"/>
      <family val="2"/>
    </font>
    <font>
      <sz val="11"/>
      <name val="Calibri"/>
      <family val="2"/>
      <scheme val="minor"/>
    </font>
    <font>
      <sz val="11"/>
      <color theme="4" tint="-0.249977111117893"/>
      <name val="Calibri"/>
      <family val="2"/>
      <scheme val="minor"/>
    </font>
    <font>
      <sz val="11"/>
      <color theme="1"/>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b/>
      <sz val="12"/>
      <color theme="8" tint="0.79998168889431442"/>
      <name val="Calibri"/>
      <family val="2"/>
      <scheme val="minor"/>
    </font>
    <font>
      <sz val="11"/>
      <color rgb="FFFFFF00"/>
      <name val="Calibri"/>
      <family val="2"/>
      <scheme val="minor"/>
    </font>
    <font>
      <b/>
      <sz val="12"/>
      <name val="Calibri"/>
      <family val="2"/>
      <scheme val="minor"/>
    </font>
    <font>
      <b/>
      <sz val="12"/>
      <color theme="0" tint="-0.34998626667073579"/>
      <name val="Calibri"/>
      <family val="2"/>
      <scheme val="minor"/>
    </font>
    <font>
      <u/>
      <sz val="11"/>
      <name val="Calibri"/>
      <family val="2"/>
      <scheme val="minor"/>
    </font>
    <font>
      <sz val="11"/>
      <color theme="4" tint="0.39997558519241921"/>
      <name val="Calibri"/>
      <family val="2"/>
      <scheme val="minor"/>
    </font>
    <font>
      <sz val="11"/>
      <color rgb="FF0070C0"/>
      <name val="Calibri"/>
      <family val="2"/>
      <scheme val="minor"/>
    </font>
    <font>
      <u/>
      <sz val="11"/>
      <color theme="1"/>
      <name val="Calibri"/>
      <family val="2"/>
      <scheme val="minor"/>
    </font>
    <font>
      <b/>
      <u/>
      <sz val="11"/>
      <color theme="0"/>
      <name val="Calibri"/>
      <family val="2"/>
      <scheme val="minor"/>
    </font>
    <font>
      <b/>
      <sz val="11"/>
      <color rgb="FF00B0F0"/>
      <name val="Calibri"/>
      <family val="2"/>
      <scheme val="minor"/>
    </font>
    <font>
      <b/>
      <sz val="11"/>
      <color rgb="FFFF0000"/>
      <name val="Calibri"/>
      <family val="2"/>
      <scheme val="minor"/>
    </font>
    <font>
      <b/>
      <u/>
      <sz val="11"/>
      <color theme="1"/>
      <name val="Calibri"/>
      <family val="2"/>
      <scheme val="minor"/>
    </font>
    <font>
      <sz val="11"/>
      <color rgb="FF00B0F0"/>
      <name val="Calibri"/>
      <family val="2"/>
      <scheme val="minor"/>
    </font>
    <font>
      <b/>
      <sz val="11"/>
      <color theme="1"/>
      <name val="Calibri"/>
      <family val="2"/>
      <scheme val="minor"/>
    </font>
  </fonts>
  <fills count="40">
    <fill>
      <patternFill patternType="none"/>
    </fill>
    <fill>
      <patternFill patternType="gray125"/>
    </fill>
    <fill>
      <patternFill patternType="solid">
        <fgColor theme="0" tint="-0.499984740745262"/>
        <bgColor indexed="64"/>
      </patternFill>
    </fill>
    <fill>
      <patternFill patternType="solid">
        <fgColor theme="3" tint="0.59999389629810485"/>
        <bgColor indexed="64"/>
      </patternFill>
    </fill>
    <fill>
      <patternFill patternType="solid">
        <fgColor theme="1"/>
        <bgColor indexed="64"/>
      </patternFill>
    </fill>
    <fill>
      <patternFill patternType="solid">
        <fgColor theme="3" tint="-0.249977111117893"/>
        <bgColor indexed="64"/>
      </patternFill>
    </fill>
    <fill>
      <patternFill patternType="solid">
        <fgColor rgb="FFFFC000"/>
        <bgColor indexed="64"/>
      </patternFill>
    </fill>
    <fill>
      <patternFill patternType="solid">
        <fgColor rgb="FFFF0000"/>
        <bgColor indexed="64"/>
      </patternFill>
    </fill>
    <fill>
      <patternFill patternType="solid">
        <fgColor theme="6" tint="0.59999389629810485"/>
        <bgColor indexed="64"/>
      </patternFill>
    </fill>
    <fill>
      <patternFill patternType="solid">
        <fgColor rgb="FF00B0F0"/>
        <bgColor indexed="64"/>
      </patternFill>
    </fill>
    <fill>
      <patternFill patternType="solid">
        <fgColor rgb="FF7030A0"/>
        <bgColor indexed="64"/>
      </patternFill>
    </fill>
    <fill>
      <patternFill patternType="solid">
        <fgColor theme="9" tint="0.59999389629810485"/>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39997558519241921"/>
        <bgColor indexed="64"/>
      </patternFill>
    </fill>
    <fill>
      <patternFill patternType="solid">
        <fgColor rgb="FFCC6600"/>
        <bgColor indexed="64"/>
      </patternFill>
    </fill>
    <fill>
      <patternFill patternType="solid">
        <fgColor theme="6" tint="-0.249977111117893"/>
        <bgColor indexed="64"/>
      </patternFill>
    </fill>
    <fill>
      <patternFill patternType="solid">
        <fgColor rgb="FF3333FF"/>
        <bgColor indexed="64"/>
      </patternFill>
    </fill>
    <fill>
      <patternFill patternType="solid">
        <fgColor theme="7" tint="0.39997558519241921"/>
        <bgColor indexed="64"/>
      </patternFill>
    </fill>
    <fill>
      <patternFill patternType="solid">
        <fgColor rgb="FF92D050"/>
        <bgColor indexed="64"/>
      </patternFill>
    </fill>
    <fill>
      <patternFill patternType="solid">
        <fgColor rgb="FF00B050"/>
        <bgColor indexed="64"/>
      </patternFill>
    </fill>
    <fill>
      <patternFill patternType="solid">
        <fgColor rgb="FFFFFF00"/>
        <bgColor indexed="64"/>
      </patternFill>
    </fill>
    <fill>
      <patternFill patternType="solid">
        <fgColor rgb="FFC00000"/>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4"/>
        <bgColor indexed="64"/>
      </patternFill>
    </fill>
    <fill>
      <patternFill patternType="solid">
        <fgColor theme="7"/>
        <bgColor indexed="64"/>
      </patternFill>
    </fill>
    <fill>
      <patternFill patternType="solid">
        <fgColor theme="2"/>
        <bgColor indexed="64"/>
      </patternFill>
    </fill>
    <fill>
      <patternFill patternType="solid">
        <fgColor theme="5" tint="-0.249977111117893"/>
        <bgColor indexed="64"/>
      </patternFill>
    </fill>
    <fill>
      <patternFill patternType="solid">
        <fgColor theme="0" tint="-4.9989318521683403E-2"/>
        <bgColor indexed="64"/>
      </patternFill>
    </fill>
    <fill>
      <patternFill patternType="solid">
        <fgColor rgb="FFEAAAEA"/>
        <bgColor indexed="64"/>
      </patternFill>
    </fill>
    <fill>
      <patternFill patternType="solid">
        <fgColor rgb="FF60EBFA"/>
        <bgColor indexed="64"/>
      </patternFill>
    </fill>
    <fill>
      <patternFill patternType="solid">
        <fgColor rgb="FFFF9966"/>
        <bgColor indexed="64"/>
      </patternFill>
    </fill>
    <fill>
      <patternFill patternType="solid">
        <fgColor rgb="FFFF3399"/>
        <bgColor indexed="64"/>
      </patternFill>
    </fill>
    <fill>
      <patternFill patternType="solid">
        <fgColor rgb="FFCCFFFF"/>
        <bgColor indexed="64"/>
      </patternFill>
    </fill>
    <fill>
      <patternFill patternType="solid">
        <fgColor rgb="FFFF9999"/>
        <bgColor indexed="64"/>
      </patternFill>
    </fill>
    <fill>
      <patternFill patternType="solid">
        <fgColor theme="9" tint="0.79998168889431442"/>
        <bgColor indexed="64"/>
      </patternFill>
    </fill>
    <fill>
      <patternFill patternType="solid">
        <fgColor rgb="FF47FF15"/>
        <bgColor indexed="64"/>
      </patternFill>
    </fill>
    <fill>
      <patternFill patternType="solid">
        <fgColor rgb="FFD60093"/>
        <bgColor indexed="64"/>
      </patternFill>
    </fill>
  </fills>
  <borders count="32">
    <border>
      <left/>
      <right/>
      <top/>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top/>
      <bottom style="double">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indexed="64"/>
      </top>
      <bottom style="double">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thin">
        <color indexed="64"/>
      </left>
      <right style="thin">
        <color indexed="64"/>
      </right>
      <top style="thin">
        <color indexed="64"/>
      </top>
      <bottom/>
      <diagonal/>
    </border>
    <border>
      <left style="thin">
        <color indexed="64"/>
      </left>
      <right/>
      <top style="medium">
        <color indexed="64"/>
      </top>
      <bottom/>
      <diagonal/>
    </border>
    <border>
      <left style="thin">
        <color indexed="64"/>
      </left>
      <right/>
      <top/>
      <bottom/>
      <diagonal/>
    </border>
    <border>
      <left/>
      <right style="thin">
        <color indexed="64"/>
      </right>
      <top style="medium">
        <color indexed="64"/>
      </top>
      <bottom/>
      <diagonal/>
    </border>
    <border>
      <left/>
      <right style="thin">
        <color indexed="64"/>
      </right>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9" fontId="5" fillId="0" borderId="0" applyFont="0" applyFill="0" applyBorder="0" applyAlignment="0" applyProtection="0"/>
  </cellStyleXfs>
  <cellXfs count="426">
    <xf numFmtId="0" fontId="0" fillId="0" borderId="0" xfId="0"/>
    <xf numFmtId="0" fontId="0" fillId="0" borderId="0" xfId="0" applyFill="1"/>
    <xf numFmtId="0" fontId="3" fillId="0" borderId="0" xfId="0" applyFont="1"/>
    <xf numFmtId="0" fontId="4" fillId="0" borderId="0" xfId="0" applyFont="1"/>
    <xf numFmtId="0" fontId="3" fillId="0" borderId="0" xfId="0" applyFont="1" applyFill="1"/>
    <xf numFmtId="0" fontId="8" fillId="0" borderId="0" xfId="0" applyFont="1" applyFill="1"/>
    <xf numFmtId="0" fontId="0" fillId="0" borderId="0" xfId="0" applyFill="1" applyBorder="1"/>
    <xf numFmtId="0" fontId="12" fillId="0" borderId="0" xfId="0" applyFont="1" applyFill="1" applyBorder="1" applyAlignment="1"/>
    <xf numFmtId="0" fontId="11" fillId="0" borderId="1" xfId="0" applyFont="1" applyFill="1" applyBorder="1" applyAlignment="1">
      <alignment horizontal="center"/>
    </xf>
    <xf numFmtId="0" fontId="11" fillId="0" borderId="0" xfId="0" applyFont="1" applyFill="1" applyBorder="1" applyAlignment="1">
      <alignment horizontal="center"/>
    </xf>
    <xf numFmtId="0" fontId="11" fillId="0" borderId="1" xfId="0" applyFont="1" applyFill="1" applyBorder="1" applyAlignment="1"/>
    <xf numFmtId="14" fontId="13" fillId="0" borderId="2" xfId="0" applyNumberFormat="1" applyFont="1" applyFill="1" applyBorder="1" applyAlignment="1">
      <alignment horizontal="center"/>
    </xf>
    <xf numFmtId="14" fontId="13" fillId="0" borderId="3" xfId="0" applyNumberFormat="1" applyFont="1" applyFill="1" applyBorder="1" applyAlignment="1">
      <alignment horizontal="center"/>
    </xf>
    <xf numFmtId="0" fontId="0" fillId="0" borderId="4" xfId="0" applyFill="1" applyBorder="1"/>
    <xf numFmtId="0" fontId="14" fillId="0" borderId="0" xfId="0" applyFont="1" applyFill="1"/>
    <xf numFmtId="14" fontId="3" fillId="0" borderId="6" xfId="0" applyNumberFormat="1" applyFont="1" applyFill="1" applyBorder="1" applyAlignment="1">
      <alignment horizontal="center"/>
    </xf>
    <xf numFmtId="14" fontId="3" fillId="0" borderId="2" xfId="0" applyNumberFormat="1" applyFont="1" applyFill="1" applyBorder="1" applyAlignment="1">
      <alignment horizontal="center"/>
    </xf>
    <xf numFmtId="0" fontId="0" fillId="0" borderId="1" xfId="0" applyFill="1" applyBorder="1"/>
    <xf numFmtId="164" fontId="15" fillId="0" borderId="1" xfId="1" applyNumberFormat="1" applyFont="1" applyFill="1" applyBorder="1" applyAlignment="1">
      <alignment horizontal="center"/>
    </xf>
    <xf numFmtId="164" fontId="7" fillId="0" borderId="1" xfId="1" applyNumberFormat="1" applyFont="1" applyFill="1" applyBorder="1" applyAlignment="1">
      <alignment horizontal="center"/>
    </xf>
    <xf numFmtId="14" fontId="3" fillId="0" borderId="1" xfId="0" applyNumberFormat="1" applyFont="1" applyFill="1" applyBorder="1" applyAlignment="1">
      <alignment horizontal="center"/>
    </xf>
    <xf numFmtId="0" fontId="17" fillId="0" borderId="5" xfId="0" applyFont="1" applyFill="1" applyBorder="1" applyAlignment="1">
      <alignment horizontal="center" wrapText="1"/>
    </xf>
    <xf numFmtId="0" fontId="0" fillId="11" borderId="4" xfId="0" applyFill="1" applyBorder="1"/>
    <xf numFmtId="0" fontId="0" fillId="0" borderId="4" xfId="0" applyFill="1" applyBorder="1" applyAlignment="1">
      <alignment wrapText="1"/>
    </xf>
    <xf numFmtId="14" fontId="15" fillId="4" borderId="6" xfId="0" applyNumberFormat="1" applyFont="1" applyFill="1" applyBorder="1" applyAlignment="1">
      <alignment horizontal="center"/>
    </xf>
    <xf numFmtId="164" fontId="0" fillId="9" borderId="6" xfId="1" applyNumberFormat="1" applyFont="1" applyFill="1" applyBorder="1" applyAlignment="1">
      <alignment horizontal="center"/>
    </xf>
    <xf numFmtId="0" fontId="0" fillId="7" borderId="6" xfId="0" applyFill="1" applyBorder="1" applyAlignment="1">
      <alignment horizontal="center"/>
    </xf>
    <xf numFmtId="0" fontId="8" fillId="2" borderId="6" xfId="0" applyFont="1" applyFill="1" applyBorder="1" applyAlignment="1">
      <alignment horizontal="center"/>
    </xf>
    <xf numFmtId="0" fontId="18" fillId="2" borderId="6" xfId="0" applyFont="1" applyFill="1" applyBorder="1" applyAlignment="1">
      <alignment horizontal="center"/>
    </xf>
    <xf numFmtId="14" fontId="3" fillId="7" borderId="6" xfId="0" applyNumberFormat="1" applyFont="1" applyFill="1" applyBorder="1" applyAlignment="1">
      <alignment horizontal="center"/>
    </xf>
    <xf numFmtId="0" fontId="19" fillId="2" borderId="6" xfId="0" applyFont="1" applyFill="1" applyBorder="1" applyAlignment="1">
      <alignment horizontal="center"/>
    </xf>
    <xf numFmtId="0" fontId="7" fillId="2" borderId="6" xfId="0" applyFont="1" applyFill="1" applyBorder="1" applyAlignment="1">
      <alignment horizontal="center"/>
    </xf>
    <xf numFmtId="14" fontId="3" fillId="2" borderId="6" xfId="0" applyNumberFormat="1" applyFont="1" applyFill="1" applyBorder="1" applyAlignment="1">
      <alignment horizontal="center"/>
    </xf>
    <xf numFmtId="14" fontId="3" fillId="9" borderId="6" xfId="0" applyNumberFormat="1" applyFont="1" applyFill="1" applyBorder="1" applyAlignment="1">
      <alignment horizontal="center"/>
    </xf>
    <xf numFmtId="14" fontId="3" fillId="6" borderId="6" xfId="0" applyNumberFormat="1" applyFont="1" applyFill="1" applyBorder="1" applyAlignment="1">
      <alignment horizontal="center"/>
    </xf>
    <xf numFmtId="0" fontId="0" fillId="12" borderId="4" xfId="0" applyFill="1" applyBorder="1"/>
    <xf numFmtId="0" fontId="0" fillId="12" borderId="4" xfId="0" applyFill="1" applyBorder="1" applyAlignment="1">
      <alignment wrapText="1"/>
    </xf>
    <xf numFmtId="0" fontId="0" fillId="13" borderId="4" xfId="0" applyFill="1" applyBorder="1"/>
    <xf numFmtId="0" fontId="0" fillId="13" borderId="4" xfId="0" applyFill="1" applyBorder="1" applyAlignment="1">
      <alignment wrapText="1"/>
    </xf>
    <xf numFmtId="0" fontId="8" fillId="7" borderId="6" xfId="0" applyFont="1" applyFill="1" applyBorder="1" applyAlignment="1">
      <alignment horizontal="center"/>
    </xf>
    <xf numFmtId="0" fontId="0" fillId="14" borderId="4" xfId="0" applyFill="1" applyBorder="1"/>
    <xf numFmtId="0" fontId="0" fillId="0" borderId="1" xfId="0" applyFill="1" applyBorder="1" applyAlignment="1">
      <alignment wrapText="1"/>
    </xf>
    <xf numFmtId="17" fontId="0" fillId="0" borderId="6" xfId="0" applyNumberFormat="1" applyFill="1" applyBorder="1" applyAlignment="1">
      <alignment horizontal="center"/>
    </xf>
    <xf numFmtId="0" fontId="0" fillId="0" borderId="6" xfId="0" applyFill="1" applyBorder="1" applyAlignment="1">
      <alignment horizontal="center"/>
    </xf>
    <xf numFmtId="0" fontId="3" fillId="0" borderId="6" xfId="0" applyFont="1" applyFill="1" applyBorder="1" applyAlignment="1">
      <alignment horizontal="center"/>
    </xf>
    <xf numFmtId="0" fontId="3" fillId="0" borderId="1" xfId="0" applyFont="1" applyFill="1" applyBorder="1" applyAlignment="1">
      <alignment horizontal="center"/>
    </xf>
    <xf numFmtId="0" fontId="8" fillId="9" borderId="6" xfId="0" applyFont="1" applyFill="1" applyBorder="1" applyAlignment="1">
      <alignment horizontal="center"/>
    </xf>
    <xf numFmtId="0" fontId="7" fillId="9" borderId="6" xfId="0" applyFont="1" applyFill="1" applyBorder="1" applyAlignment="1">
      <alignment horizontal="center"/>
    </xf>
    <xf numFmtId="17" fontId="3" fillId="4" borderId="6" xfId="0" quotePrefix="1" applyNumberFormat="1" applyFont="1" applyFill="1" applyBorder="1" applyAlignment="1">
      <alignment horizontal="center"/>
    </xf>
    <xf numFmtId="0" fontId="3" fillId="2" borderId="6" xfId="0" applyFont="1" applyFill="1" applyBorder="1" applyAlignment="1">
      <alignment horizontal="center"/>
    </xf>
    <xf numFmtId="0" fontId="3" fillId="9" borderId="6" xfId="0" applyFont="1" applyFill="1" applyBorder="1" applyAlignment="1">
      <alignment horizontal="center"/>
    </xf>
    <xf numFmtId="0" fontId="3" fillId="7" borderId="6" xfId="0" applyFont="1" applyFill="1" applyBorder="1" applyAlignment="1">
      <alignment horizontal="center"/>
    </xf>
    <xf numFmtId="164" fontId="3" fillId="2" borderId="6" xfId="1" applyNumberFormat="1" applyFont="1" applyFill="1" applyBorder="1" applyAlignment="1">
      <alignment horizontal="center"/>
    </xf>
    <xf numFmtId="164" fontId="3" fillId="7" borderId="6" xfId="1" applyNumberFormat="1" applyFont="1" applyFill="1" applyBorder="1" applyAlignment="1">
      <alignment horizontal="center"/>
    </xf>
    <xf numFmtId="164" fontId="7" fillId="2" borderId="6" xfId="1" applyNumberFormat="1" applyFont="1" applyFill="1" applyBorder="1" applyAlignment="1">
      <alignment horizontal="center"/>
    </xf>
    <xf numFmtId="164" fontId="3" fillId="9" borderId="6" xfId="1" applyNumberFormat="1" applyFont="1" applyFill="1" applyBorder="1" applyAlignment="1">
      <alignment horizontal="center"/>
    </xf>
    <xf numFmtId="0" fontId="3" fillId="12" borderId="4" xfId="0" applyFont="1" applyFill="1" applyBorder="1"/>
    <xf numFmtId="0" fontId="0" fillId="3" borderId="4" xfId="0" applyFill="1" applyBorder="1"/>
    <xf numFmtId="0" fontId="0" fillId="2" borderId="6" xfId="0" applyFill="1" applyBorder="1" applyAlignment="1">
      <alignment horizontal="center"/>
    </xf>
    <xf numFmtId="164" fontId="0" fillId="2" borderId="6" xfId="1" applyNumberFormat="1" applyFont="1" applyFill="1" applyBorder="1" applyAlignment="1">
      <alignment horizontal="center"/>
    </xf>
    <xf numFmtId="0" fontId="0" fillId="8" borderId="4" xfId="0" applyFill="1" applyBorder="1"/>
    <xf numFmtId="0" fontId="0" fillId="4" borderId="6" xfId="0" applyFill="1" applyBorder="1" applyAlignment="1">
      <alignment horizontal="center"/>
    </xf>
    <xf numFmtId="0" fontId="20" fillId="0" borderId="5" xfId="0" applyFont="1" applyFill="1" applyBorder="1" applyAlignment="1">
      <alignment horizontal="center" wrapText="1"/>
    </xf>
    <xf numFmtId="164" fontId="0" fillId="6" borderId="6" xfId="1" applyNumberFormat="1" applyFont="1" applyFill="1" applyBorder="1" applyAlignment="1">
      <alignment horizontal="center"/>
    </xf>
    <xf numFmtId="0" fontId="0" fillId="9" borderId="6" xfId="0" applyFill="1" applyBorder="1" applyAlignment="1">
      <alignment horizontal="center"/>
    </xf>
    <xf numFmtId="0" fontId="0" fillId="6" borderId="6" xfId="0" applyFill="1" applyBorder="1" applyAlignment="1">
      <alignment horizontal="center"/>
    </xf>
    <xf numFmtId="0" fontId="0" fillId="0" borderId="4" xfId="0" applyBorder="1"/>
    <xf numFmtId="14" fontId="3" fillId="0" borderId="6" xfId="0" applyNumberFormat="1" applyFont="1" applyFill="1" applyBorder="1" applyAlignment="1"/>
    <xf numFmtId="14" fontId="3" fillId="0" borderId="1" xfId="0" applyNumberFormat="1" applyFont="1" applyFill="1" applyBorder="1" applyAlignment="1"/>
    <xf numFmtId="0" fontId="0" fillId="4" borderId="6" xfId="0" quotePrefix="1" applyFont="1" applyFill="1" applyBorder="1" applyAlignment="1">
      <alignment horizontal="center"/>
    </xf>
    <xf numFmtId="0" fontId="21" fillId="2" borderId="6" xfId="0" applyFont="1" applyFill="1" applyBorder="1" applyAlignment="1">
      <alignment horizontal="center"/>
    </xf>
    <xf numFmtId="0" fontId="21" fillId="9" borderId="6" xfId="0" applyFont="1" applyFill="1" applyBorder="1" applyAlignment="1">
      <alignment horizontal="center"/>
    </xf>
    <xf numFmtId="164" fontId="0" fillId="7" borderId="6" xfId="1" applyNumberFormat="1" applyFont="1" applyFill="1" applyBorder="1" applyAlignment="1">
      <alignment horizontal="center"/>
    </xf>
    <xf numFmtId="14" fontId="3" fillId="4" borderId="6" xfId="0" applyNumberFormat="1" applyFont="1" applyFill="1" applyBorder="1" applyAlignment="1">
      <alignment horizontal="center"/>
    </xf>
    <xf numFmtId="164" fontId="7" fillId="9" borderId="6" xfId="1" applyNumberFormat="1" applyFont="1" applyFill="1" applyBorder="1" applyAlignment="1">
      <alignment horizontal="center"/>
    </xf>
    <xf numFmtId="0" fontId="8" fillId="0" borderId="6" xfId="0" applyFont="1" applyFill="1" applyBorder="1" applyAlignment="1">
      <alignment horizontal="center"/>
    </xf>
    <xf numFmtId="0" fontId="3" fillId="4" borderId="6" xfId="0" applyFont="1" applyFill="1" applyBorder="1" applyAlignment="1">
      <alignment horizontal="center"/>
    </xf>
    <xf numFmtId="0" fontId="3" fillId="4" borderId="6" xfId="0" quotePrefix="1" applyFont="1" applyFill="1" applyBorder="1" applyAlignment="1">
      <alignment horizontal="center"/>
    </xf>
    <xf numFmtId="0" fontId="15" fillId="0" borderId="6" xfId="0" applyFont="1" applyFill="1" applyBorder="1" applyAlignment="1">
      <alignment horizontal="center"/>
    </xf>
    <xf numFmtId="0" fontId="21" fillId="7" borderId="6" xfId="0" applyFont="1" applyFill="1" applyBorder="1" applyAlignment="1">
      <alignment horizontal="center"/>
    </xf>
    <xf numFmtId="0" fontId="3" fillId="6" borderId="6" xfId="0" applyFont="1" applyFill="1" applyBorder="1" applyAlignment="1">
      <alignment horizontal="center"/>
    </xf>
    <xf numFmtId="0" fontId="0" fillId="0" borderId="0" xfId="0" applyFill="1" applyAlignment="1">
      <alignment horizontal="center" wrapText="1"/>
    </xf>
    <xf numFmtId="0" fontId="0" fillId="18" borderId="4" xfId="0" applyFill="1" applyBorder="1"/>
    <xf numFmtId="164" fontId="0" fillId="0" borderId="6" xfId="1" applyNumberFormat="1" applyFont="1" applyFill="1" applyBorder="1" applyAlignment="1">
      <alignment horizontal="center"/>
    </xf>
    <xf numFmtId="0" fontId="0" fillId="18" borderId="4" xfId="0" applyFill="1" applyBorder="1" applyAlignment="1">
      <alignment wrapText="1"/>
    </xf>
    <xf numFmtId="14" fontId="7" fillId="0" borderId="6" xfId="0" applyNumberFormat="1" applyFont="1" applyFill="1" applyBorder="1" applyAlignment="1">
      <alignment horizontal="center"/>
    </xf>
    <xf numFmtId="14" fontId="15" fillId="0" borderId="6" xfId="0" applyNumberFormat="1" applyFont="1" applyFill="1" applyBorder="1" applyAlignment="1">
      <alignment horizontal="center"/>
    </xf>
    <xf numFmtId="164" fontId="3" fillId="0" borderId="6" xfId="1" applyNumberFormat="1" applyFont="1" applyFill="1" applyBorder="1" applyAlignment="1">
      <alignment horizontal="center"/>
    </xf>
    <xf numFmtId="0" fontId="0" fillId="19" borderId="0" xfId="0" applyFill="1"/>
    <xf numFmtId="20" fontId="0" fillId="20" borderId="0" xfId="0" applyNumberFormat="1" applyFill="1"/>
    <xf numFmtId="0" fontId="0" fillId="9" borderId="0" xfId="0" applyFill="1"/>
    <xf numFmtId="20" fontId="0" fillId="0" borderId="7" xfId="0" applyNumberFormat="1" applyFill="1" applyBorder="1"/>
    <xf numFmtId="0" fontId="0" fillId="9" borderId="0" xfId="0" applyFill="1" applyBorder="1"/>
    <xf numFmtId="0" fontId="0" fillId="0" borderId="8" xfId="0" applyBorder="1"/>
    <xf numFmtId="0" fontId="0" fillId="7" borderId="0" xfId="0" applyFill="1" applyBorder="1"/>
    <xf numFmtId="0" fontId="0" fillId="21" borderId="0" xfId="0" applyFill="1"/>
    <xf numFmtId="0" fontId="0" fillId="20" borderId="0" xfId="0" applyFill="1"/>
    <xf numFmtId="20" fontId="0" fillId="19" borderId="0" xfId="0" applyNumberFormat="1" applyFill="1"/>
    <xf numFmtId="20" fontId="0" fillId="9" borderId="0" xfId="0" applyNumberFormat="1" applyFill="1"/>
    <xf numFmtId="0" fontId="0" fillId="22" borderId="0" xfId="0" applyFill="1"/>
    <xf numFmtId="0" fontId="0" fillId="20" borderId="7" xfId="0" applyFill="1" applyBorder="1"/>
    <xf numFmtId="0" fontId="0" fillId="0" borderId="7" xfId="0" applyFill="1" applyBorder="1"/>
    <xf numFmtId="20" fontId="0" fillId="0" borderId="0" xfId="0" applyNumberFormat="1" applyFill="1"/>
    <xf numFmtId="0" fontId="0" fillId="20" borderId="0" xfId="0" applyFill="1" applyBorder="1"/>
    <xf numFmtId="20" fontId="0" fillId="0" borderId="0" xfId="0" applyNumberFormat="1"/>
    <xf numFmtId="20" fontId="0" fillId="20" borderId="0" xfId="0" applyNumberFormat="1" applyFill="1" applyBorder="1"/>
    <xf numFmtId="3" fontId="0" fillId="0" borderId="0" xfId="0" applyNumberFormat="1"/>
    <xf numFmtId="165" fontId="0" fillId="0" borderId="0" xfId="0" applyNumberFormat="1"/>
    <xf numFmtId="6" fontId="0" fillId="0" borderId="0" xfId="0" applyNumberFormat="1"/>
    <xf numFmtId="8" fontId="0" fillId="0" borderId="0" xfId="0" applyNumberFormat="1"/>
    <xf numFmtId="43" fontId="0" fillId="0" borderId="0" xfId="1" applyFont="1"/>
    <xf numFmtId="0" fontId="0" fillId="13" borderId="0" xfId="0" applyFill="1"/>
    <xf numFmtId="0" fontId="0" fillId="23" borderId="0" xfId="0" applyFill="1"/>
    <xf numFmtId="166" fontId="0" fillId="0" borderId="0" xfId="0" applyNumberFormat="1"/>
    <xf numFmtId="8" fontId="0" fillId="21" borderId="0" xfId="0" applyNumberFormat="1" applyFill="1"/>
    <xf numFmtId="14" fontId="0" fillId="0" borderId="0" xfId="0" quotePrefix="1" applyNumberFormat="1" applyFill="1"/>
    <xf numFmtId="0" fontId="0" fillId="0" borderId="0" xfId="0" quotePrefix="1" applyFill="1"/>
    <xf numFmtId="0" fontId="0" fillId="0" borderId="2" xfId="0" applyBorder="1"/>
    <xf numFmtId="0" fontId="0" fillId="22" borderId="4" xfId="0" applyFill="1" applyBorder="1"/>
    <xf numFmtId="0" fontId="0" fillId="19" borderId="4" xfId="0" applyFill="1" applyBorder="1"/>
    <xf numFmtId="0" fontId="0" fillId="9" borderId="4" xfId="0" applyFill="1" applyBorder="1"/>
    <xf numFmtId="0" fontId="0" fillId="21" borderId="4" xfId="0" applyFill="1" applyBorder="1"/>
    <xf numFmtId="20" fontId="0" fillId="20" borderId="4" xfId="0" applyNumberFormat="1" applyFill="1" applyBorder="1"/>
    <xf numFmtId="0" fontId="0" fillId="20" borderId="4" xfId="0" applyFill="1" applyBorder="1"/>
    <xf numFmtId="0" fontId="0" fillId="19" borderId="5" xfId="0" applyFill="1" applyBorder="1"/>
    <xf numFmtId="20" fontId="0" fillId="19" borderId="4" xfId="0" applyNumberFormat="1" applyFill="1" applyBorder="1"/>
    <xf numFmtId="0" fontId="0" fillId="0" borderId="0" xfId="0" applyBorder="1"/>
    <xf numFmtId="20" fontId="0" fillId="9" borderId="0" xfId="0" applyNumberFormat="1" applyFill="1" applyBorder="1"/>
    <xf numFmtId="0" fontId="0" fillId="22" borderId="0" xfId="0" applyFill="1" applyBorder="1"/>
    <xf numFmtId="0" fontId="0" fillId="19" borderId="0" xfId="0" applyFill="1" applyBorder="1"/>
    <xf numFmtId="4" fontId="0" fillId="0" borderId="0" xfId="0" applyNumberFormat="1"/>
    <xf numFmtId="16" fontId="0" fillId="0" borderId="0" xfId="0" applyNumberFormat="1"/>
    <xf numFmtId="49" fontId="0" fillId="0" borderId="0" xfId="0" applyNumberFormat="1"/>
    <xf numFmtId="10" fontId="0" fillId="0" borderId="0" xfId="0" applyNumberFormat="1"/>
    <xf numFmtId="12" fontId="0" fillId="0" borderId="0" xfId="0" applyNumberFormat="1"/>
    <xf numFmtId="13" fontId="0" fillId="0" borderId="0" xfId="0" applyNumberFormat="1"/>
    <xf numFmtId="167" fontId="0" fillId="0" borderId="0" xfId="0" applyNumberFormat="1"/>
    <xf numFmtId="164" fontId="0" fillId="0" borderId="0" xfId="1" applyNumberFormat="1" applyFont="1"/>
    <xf numFmtId="168" fontId="0" fillId="0" borderId="0" xfId="2" applyNumberFormat="1" applyFont="1"/>
    <xf numFmtId="22" fontId="0" fillId="0" borderId="0" xfId="0" applyNumberFormat="1"/>
    <xf numFmtId="43" fontId="0" fillId="0" borderId="0" xfId="0" applyNumberFormat="1"/>
    <xf numFmtId="166" fontId="0" fillId="13" borderId="0" xfId="0" applyNumberFormat="1" applyFill="1"/>
    <xf numFmtId="166" fontId="0" fillId="21" borderId="0" xfId="0" applyNumberFormat="1" applyFill="1"/>
    <xf numFmtId="43" fontId="0" fillId="0" borderId="0" xfId="1" applyNumberFormat="1" applyFont="1"/>
    <xf numFmtId="4" fontId="0" fillId="23" borderId="0" xfId="0" applyNumberFormat="1" applyFill="1"/>
    <xf numFmtId="49" fontId="0" fillId="23" borderId="0" xfId="0" applyNumberFormat="1" applyFill="1"/>
    <xf numFmtId="4" fontId="7" fillId="0" borderId="0" xfId="0" applyNumberFormat="1" applyFont="1"/>
    <xf numFmtId="0" fontId="3" fillId="23" borderId="0" xfId="0" applyFont="1" applyFill="1"/>
    <xf numFmtId="4" fontId="3" fillId="23" borderId="0" xfId="0" applyNumberFormat="1" applyFont="1" applyFill="1"/>
    <xf numFmtId="49" fontId="0" fillId="0" borderId="0" xfId="0" applyNumberFormat="1" applyFill="1"/>
    <xf numFmtId="169" fontId="0" fillId="0" borderId="0" xfId="0" applyNumberFormat="1"/>
    <xf numFmtId="44" fontId="0" fillId="0" borderId="0" xfId="2" applyFont="1"/>
    <xf numFmtId="164" fontId="0" fillId="0" borderId="0" xfId="1" applyNumberFormat="1" applyFont="1" applyAlignment="1">
      <alignment horizontal="right"/>
    </xf>
    <xf numFmtId="0" fontId="0" fillId="11" borderId="0" xfId="0" applyFill="1"/>
    <xf numFmtId="0" fontId="7" fillId="11" borderId="0" xfId="0" applyFont="1" applyFill="1"/>
    <xf numFmtId="0" fontId="3" fillId="11" borderId="0" xfId="0" applyFont="1" applyFill="1"/>
    <xf numFmtId="44" fontId="7" fillId="0" borderId="0" xfId="2" applyFont="1"/>
    <xf numFmtId="43" fontId="0" fillId="23" borderId="0" xfId="0" applyNumberFormat="1" applyFill="1"/>
    <xf numFmtId="44" fontId="7" fillId="21" borderId="0" xfId="2" applyFont="1" applyFill="1"/>
    <xf numFmtId="170" fontId="0" fillId="0" borderId="0" xfId="1" applyNumberFormat="1" applyFont="1"/>
    <xf numFmtId="10" fontId="0" fillId="23" borderId="0" xfId="0" applyNumberFormat="1" applyFill="1"/>
    <xf numFmtId="6" fontId="0" fillId="23" borderId="0" xfId="0" applyNumberFormat="1" applyFill="1"/>
    <xf numFmtId="8" fontId="0" fillId="23" borderId="0" xfId="0" applyNumberFormat="1" applyFill="1"/>
    <xf numFmtId="0" fontId="0" fillId="0" borderId="0" xfId="0" applyNumberFormat="1"/>
    <xf numFmtId="0" fontId="4" fillId="0" borderId="0" xfId="0" applyNumberFormat="1" applyFont="1"/>
    <xf numFmtId="171" fontId="0" fillId="0" borderId="0" xfId="0" applyNumberFormat="1"/>
    <xf numFmtId="167" fontId="0" fillId="23" borderId="0" xfId="0" applyNumberFormat="1" applyFill="1"/>
    <xf numFmtId="164" fontId="0" fillId="0" borderId="0" xfId="0" applyNumberFormat="1"/>
    <xf numFmtId="164" fontId="7" fillId="0" borderId="0" xfId="1" applyNumberFormat="1" applyFont="1" applyAlignment="1">
      <alignment horizontal="right"/>
    </xf>
    <xf numFmtId="44" fontId="3" fillId="0" borderId="0" xfId="2" applyFont="1"/>
    <xf numFmtId="43" fontId="0" fillId="0" borderId="9" xfId="1" applyFont="1" applyBorder="1"/>
    <xf numFmtId="0" fontId="0" fillId="0" borderId="10" xfId="0" applyFill="1" applyBorder="1"/>
    <xf numFmtId="43" fontId="0" fillId="0" borderId="11" xfId="1" applyFont="1" applyBorder="1"/>
    <xf numFmtId="0" fontId="0" fillId="0" borderId="12" xfId="0" applyFill="1" applyBorder="1"/>
    <xf numFmtId="0" fontId="0" fillId="13" borderId="12" xfId="0" applyFill="1" applyBorder="1"/>
    <xf numFmtId="43" fontId="0" fillId="0" borderId="13" xfId="1" applyFont="1" applyBorder="1"/>
    <xf numFmtId="0" fontId="0" fillId="0" borderId="14" xfId="0" applyFill="1" applyBorder="1"/>
    <xf numFmtId="0" fontId="0" fillId="0" borderId="0" xfId="0" applyAlignment="1">
      <alignment horizontal="left" indent="2"/>
    </xf>
    <xf numFmtId="0" fontId="7" fillId="0" borderId="0" xfId="0" applyFont="1"/>
    <xf numFmtId="0" fontId="0" fillId="21" borderId="16" xfId="0" applyFill="1" applyBorder="1"/>
    <xf numFmtId="170" fontId="0" fillId="0" borderId="17" xfId="1" applyNumberFormat="1" applyFont="1" applyBorder="1"/>
    <xf numFmtId="170" fontId="0" fillId="0" borderId="15" xfId="1" applyNumberFormat="1" applyFont="1" applyBorder="1"/>
    <xf numFmtId="164" fontId="3" fillId="0" borderId="16" xfId="1" applyNumberFormat="1" applyFont="1" applyBorder="1"/>
    <xf numFmtId="9" fontId="3" fillId="0" borderId="16" xfId="3" applyFont="1" applyBorder="1"/>
    <xf numFmtId="164" fontId="0" fillId="0" borderId="16" xfId="1" applyNumberFormat="1" applyFont="1" applyBorder="1"/>
    <xf numFmtId="9" fontId="0" fillId="0" borderId="0" xfId="3" applyFont="1" applyBorder="1"/>
    <xf numFmtId="40" fontId="0" fillId="0" borderId="0" xfId="0" applyNumberFormat="1"/>
    <xf numFmtId="40" fontId="3" fillId="0" borderId="16" xfId="1" applyNumberFormat="1" applyFont="1" applyBorder="1"/>
    <xf numFmtId="40" fontId="0" fillId="0" borderId="0" xfId="1" applyNumberFormat="1" applyFont="1"/>
    <xf numFmtId="2" fontId="3" fillId="0" borderId="16" xfId="0" applyNumberFormat="1" applyFont="1" applyFill="1" applyBorder="1"/>
    <xf numFmtId="0" fontId="0" fillId="13" borderId="0" xfId="0" applyNumberFormat="1" applyFill="1"/>
    <xf numFmtId="172" fontId="0" fillId="13" borderId="0" xfId="1" applyNumberFormat="1" applyFont="1" applyFill="1"/>
    <xf numFmtId="0" fontId="0" fillId="0" borderId="0" xfId="0" applyNumberFormat="1" applyFill="1"/>
    <xf numFmtId="9" fontId="0" fillId="0" borderId="0" xfId="3" applyFont="1"/>
    <xf numFmtId="14" fontId="0" fillId="0" borderId="0" xfId="0" applyNumberFormat="1"/>
    <xf numFmtId="43" fontId="0" fillId="13" borderId="0" xfId="1" applyFont="1" applyFill="1"/>
    <xf numFmtId="10" fontId="0" fillId="0" borderId="0" xfId="3" applyNumberFormat="1" applyFont="1"/>
    <xf numFmtId="0" fontId="0" fillId="0" borderId="1" xfId="0" applyBorder="1"/>
    <xf numFmtId="0" fontId="0" fillId="0" borderId="1" xfId="0" applyBorder="1" applyAlignment="1">
      <alignment horizontal="center"/>
    </xf>
    <xf numFmtId="164" fontId="0" fillId="0" borderId="1" xfId="1" applyNumberFormat="1" applyFont="1" applyBorder="1"/>
    <xf numFmtId="9" fontId="0" fillId="0" borderId="1" xfId="3" applyFont="1" applyBorder="1"/>
    <xf numFmtId="0" fontId="0" fillId="0" borderId="18" xfId="0" applyBorder="1"/>
    <xf numFmtId="0" fontId="0" fillId="0" borderId="19" xfId="0" applyBorder="1"/>
    <xf numFmtId="0" fontId="0" fillId="0" borderId="17" xfId="0" applyBorder="1"/>
    <xf numFmtId="0" fontId="0" fillId="0" borderId="7" xfId="0" applyBorder="1"/>
    <xf numFmtId="20" fontId="0" fillId="9" borderId="7" xfId="0" applyNumberFormat="1" applyFill="1" applyBorder="1"/>
    <xf numFmtId="0" fontId="0" fillId="22" borderId="7" xfId="0" applyFill="1" applyBorder="1"/>
    <xf numFmtId="20" fontId="0" fillId="20" borderId="7" xfId="0" applyNumberFormat="1" applyFill="1" applyBorder="1"/>
    <xf numFmtId="0" fontId="0" fillId="19" borderId="7" xfId="0" applyFill="1" applyBorder="1"/>
    <xf numFmtId="0" fontId="0" fillId="0" borderId="21" xfId="0" applyBorder="1"/>
    <xf numFmtId="20" fontId="0" fillId="9" borderId="22" xfId="0" applyNumberFormat="1" applyFill="1" applyBorder="1"/>
    <xf numFmtId="0" fontId="0" fillId="22" borderId="22" xfId="0" applyFill="1" applyBorder="1"/>
    <xf numFmtId="0" fontId="0" fillId="0" borderId="22" xfId="0" applyBorder="1"/>
    <xf numFmtId="0" fontId="0" fillId="19" borderId="22" xfId="0" applyFill="1" applyBorder="1"/>
    <xf numFmtId="0" fontId="0" fillId="0" borderId="22" xfId="0" applyFill="1" applyBorder="1"/>
    <xf numFmtId="20" fontId="0" fillId="20" borderId="22" xfId="0" applyNumberFormat="1" applyFill="1" applyBorder="1"/>
    <xf numFmtId="0" fontId="0" fillId="20" borderId="22" xfId="0" applyFill="1" applyBorder="1"/>
    <xf numFmtId="0" fontId="0" fillId="20" borderId="23" xfId="0" applyFill="1" applyBorder="1"/>
    <xf numFmtId="0" fontId="0" fillId="0" borderId="20" xfId="0" applyBorder="1"/>
    <xf numFmtId="20" fontId="0" fillId="9" borderId="20" xfId="0" applyNumberFormat="1" applyFill="1" applyBorder="1"/>
    <xf numFmtId="0" fontId="0" fillId="0" borderId="20" xfId="0" applyFill="1" applyBorder="1"/>
    <xf numFmtId="0" fontId="0" fillId="19" borderId="20" xfId="0" applyFill="1" applyBorder="1"/>
    <xf numFmtId="0" fontId="0" fillId="20" borderId="20" xfId="0" applyFill="1" applyBorder="1"/>
    <xf numFmtId="20" fontId="0" fillId="20" borderId="20" xfId="0" applyNumberFormat="1" applyFill="1" applyBorder="1"/>
    <xf numFmtId="9" fontId="3" fillId="0" borderId="0" xfId="3" applyFont="1" applyBorder="1"/>
    <xf numFmtId="0" fontId="0" fillId="0" borderId="9" xfId="0" applyBorder="1"/>
    <xf numFmtId="0" fontId="0" fillId="0" borderId="10" xfId="0" applyBorder="1"/>
    <xf numFmtId="0" fontId="0" fillId="0" borderId="11" xfId="0" applyBorder="1"/>
    <xf numFmtId="0" fontId="0" fillId="0" borderId="12" xfId="0" applyBorder="1"/>
    <xf numFmtId="0" fontId="3" fillId="0" borderId="11" xfId="0" applyFont="1" applyBorder="1"/>
    <xf numFmtId="0" fontId="3" fillId="0" borderId="11" xfId="0" applyFont="1" applyFill="1" applyBorder="1"/>
    <xf numFmtId="0" fontId="0" fillId="0" borderId="13" xfId="0" applyBorder="1"/>
    <xf numFmtId="0" fontId="0" fillId="0" borderId="14" xfId="0" applyBorder="1"/>
    <xf numFmtId="0" fontId="3" fillId="0" borderId="19" xfId="0" applyFont="1" applyBorder="1"/>
    <xf numFmtId="0" fontId="3" fillId="0" borderId="19" xfId="0" applyFont="1" applyFill="1" applyBorder="1"/>
    <xf numFmtId="0" fontId="0" fillId="0" borderId="18" xfId="0" applyFill="1" applyBorder="1"/>
    <xf numFmtId="0" fontId="0" fillId="0" borderId="19" xfId="0" applyFill="1" applyBorder="1"/>
    <xf numFmtId="11" fontId="0" fillId="0" borderId="19" xfId="0" applyNumberFormat="1" applyFill="1" applyBorder="1"/>
    <xf numFmtId="0" fontId="0" fillId="0" borderId="17" xfId="0" applyFill="1" applyBorder="1"/>
    <xf numFmtId="0" fontId="0" fillId="24" borderId="0" xfId="0" applyFill="1"/>
    <xf numFmtId="9" fontId="0" fillId="25" borderId="0" xfId="3" applyFont="1" applyFill="1" applyBorder="1"/>
    <xf numFmtId="9" fontId="3" fillId="24" borderId="16" xfId="3" applyFont="1" applyFill="1" applyBorder="1"/>
    <xf numFmtId="0" fontId="0" fillId="26" borderId="0" xfId="0" applyFill="1"/>
    <xf numFmtId="40" fontId="0" fillId="26" borderId="0" xfId="0" applyNumberFormat="1" applyFill="1"/>
    <xf numFmtId="0" fontId="0" fillId="27" borderId="0" xfId="0" applyFill="1"/>
    <xf numFmtId="40" fontId="0" fillId="27" borderId="0" xfId="0" applyNumberFormat="1" applyFill="1"/>
    <xf numFmtId="40" fontId="0" fillId="28" borderId="0" xfId="0" applyNumberFormat="1" applyFill="1"/>
    <xf numFmtId="0" fontId="0" fillId="28" borderId="1" xfId="0" applyFill="1" applyBorder="1"/>
    <xf numFmtId="0" fontId="0" fillId="28" borderId="0" xfId="0" applyFill="1"/>
    <xf numFmtId="0" fontId="0" fillId="23" borderId="7" xfId="0" applyFill="1" applyBorder="1"/>
    <xf numFmtId="40" fontId="3" fillId="0" borderId="0" xfId="1" applyNumberFormat="1" applyFont="1" applyBorder="1"/>
    <xf numFmtId="40" fontId="0" fillId="7" borderId="0" xfId="0" applyNumberFormat="1" applyFill="1"/>
    <xf numFmtId="0" fontId="0" fillId="7" borderId="0" xfId="0" applyFill="1"/>
    <xf numFmtId="40" fontId="0" fillId="0" borderId="0" xfId="0" applyNumberFormat="1" applyFill="1"/>
    <xf numFmtId="9" fontId="0" fillId="0" borderId="0" xfId="0" applyNumberFormat="1"/>
    <xf numFmtId="22" fontId="0" fillId="13" borderId="0" xfId="0" applyNumberFormat="1" applyFill="1"/>
    <xf numFmtId="40" fontId="0" fillId="0" borderId="0" xfId="0" applyNumberFormat="1" applyBorder="1"/>
    <xf numFmtId="11" fontId="0" fillId="0" borderId="0" xfId="0" applyNumberFormat="1"/>
    <xf numFmtId="40" fontId="0" fillId="19" borderId="0" xfId="0" applyNumberFormat="1" applyFill="1"/>
    <xf numFmtId="40" fontId="0" fillId="21" borderId="0" xfId="0" applyNumberFormat="1" applyFill="1"/>
    <xf numFmtId="40" fontId="0" fillId="29" borderId="0" xfId="0" applyNumberFormat="1" applyFill="1"/>
    <xf numFmtId="40" fontId="0" fillId="11" borderId="0" xfId="0" applyNumberFormat="1" applyFill="1"/>
    <xf numFmtId="40" fontId="0" fillId="30" borderId="0" xfId="0" applyNumberFormat="1" applyFill="1"/>
    <xf numFmtId="40" fontId="0" fillId="31" borderId="0" xfId="0" applyNumberFormat="1" applyFill="1"/>
    <xf numFmtId="40" fontId="0" fillId="31" borderId="0" xfId="0" applyNumberFormat="1" applyFill="1" applyBorder="1"/>
    <xf numFmtId="40" fontId="0" fillId="0" borderId="0" xfId="0" applyNumberFormat="1" applyFill="1" applyBorder="1"/>
    <xf numFmtId="0" fontId="0" fillId="32" borderId="0" xfId="0" applyFill="1"/>
    <xf numFmtId="0" fontId="0" fillId="0" borderId="0" xfId="0" applyAlignment="1">
      <alignment horizontal="left" indent="1"/>
    </xf>
    <xf numFmtId="0" fontId="0" fillId="0" borderId="0" xfId="0" applyFont="1" applyAlignment="1">
      <alignment horizontal="left" indent="1"/>
    </xf>
    <xf numFmtId="8" fontId="0" fillId="24" borderId="0" xfId="0" applyNumberFormat="1" applyFill="1"/>
    <xf numFmtId="40" fontId="0" fillId="33" borderId="0" xfId="0" applyNumberFormat="1" applyFill="1"/>
    <xf numFmtId="8" fontId="0" fillId="32" borderId="0" xfId="0" applyNumberFormat="1" applyFill="1"/>
    <xf numFmtId="40" fontId="0" fillId="32" borderId="0" xfId="0" applyNumberFormat="1" applyFill="1"/>
    <xf numFmtId="40" fontId="0" fillId="34" borderId="0" xfId="0" applyNumberFormat="1" applyFill="1"/>
    <xf numFmtId="0" fontId="0" fillId="34" borderId="0" xfId="0" applyFill="1"/>
    <xf numFmtId="40" fontId="0" fillId="35" borderId="0" xfId="0" applyNumberFormat="1" applyFill="1"/>
    <xf numFmtId="0" fontId="0" fillId="35" borderId="0" xfId="0" applyFill="1"/>
    <xf numFmtId="40" fontId="0" fillId="36" borderId="0" xfId="0" applyNumberFormat="1" applyFill="1"/>
    <xf numFmtId="8" fontId="0" fillId="0" borderId="0" xfId="0" applyNumberFormat="1" applyFill="1"/>
    <xf numFmtId="40" fontId="0" fillId="0" borderId="9" xfId="0" applyNumberFormat="1" applyBorder="1"/>
    <xf numFmtId="40" fontId="0" fillId="0" borderId="6" xfId="0" applyNumberFormat="1" applyBorder="1"/>
    <xf numFmtId="0" fontId="0" fillId="0" borderId="1" xfId="0" applyFill="1" applyBorder="1" applyAlignment="1">
      <alignment horizontal="right"/>
    </xf>
    <xf numFmtId="6" fontId="0" fillId="0" borderId="0" xfId="0" applyNumberFormat="1" applyFill="1"/>
    <xf numFmtId="6" fontId="0" fillId="0" borderId="1" xfId="0" applyNumberFormat="1" applyFill="1" applyBorder="1"/>
    <xf numFmtId="6" fontId="0" fillId="0" borderId="0" xfId="0" applyNumberFormat="1" applyFill="1" applyBorder="1"/>
    <xf numFmtId="0" fontId="0" fillId="0" borderId="0" xfId="0" applyFill="1" applyBorder="1" applyAlignment="1">
      <alignment horizontal="right"/>
    </xf>
    <xf numFmtId="9" fontId="0" fillId="0" borderId="0" xfId="3" applyFont="1" applyFill="1" applyBorder="1"/>
    <xf numFmtId="14" fontId="0" fillId="0" borderId="18" xfId="0" applyNumberFormat="1" applyBorder="1"/>
    <xf numFmtId="14" fontId="0" fillId="0" borderId="19" xfId="0" applyNumberFormat="1" applyBorder="1"/>
    <xf numFmtId="14" fontId="0" fillId="0" borderId="17" xfId="0" applyNumberFormat="1" applyBorder="1"/>
    <xf numFmtId="40" fontId="0" fillId="6" borderId="0" xfId="0" applyNumberFormat="1" applyFill="1"/>
    <xf numFmtId="11" fontId="0" fillId="0" borderId="19" xfId="0" applyNumberFormat="1" applyBorder="1"/>
    <xf numFmtId="164" fontId="0" fillId="0" borderId="0" xfId="0" applyNumberFormat="1" applyFill="1" applyBorder="1"/>
    <xf numFmtId="40" fontId="0" fillId="33" borderId="0" xfId="0" quotePrefix="1" applyNumberFormat="1" applyFill="1"/>
    <xf numFmtId="9" fontId="0" fillId="37" borderId="0" xfId="3" applyFont="1" applyFill="1"/>
    <xf numFmtId="0" fontId="0" fillId="21" borderId="1" xfId="0" applyFill="1" applyBorder="1"/>
    <xf numFmtId="40" fontId="0" fillId="31" borderId="0" xfId="0" applyNumberFormat="1" applyFill="1" applyAlignment="1"/>
    <xf numFmtId="40" fontId="0" fillId="27" borderId="0" xfId="0" applyNumberFormat="1" applyFill="1" applyAlignment="1"/>
    <xf numFmtId="8" fontId="0" fillId="24" borderId="0" xfId="0" applyNumberFormat="1" applyFill="1" applyAlignment="1"/>
    <xf numFmtId="40" fontId="0" fillId="34" borderId="0" xfId="0" applyNumberFormat="1" applyFill="1" applyAlignment="1"/>
    <xf numFmtId="0" fontId="22" fillId="0" borderId="0" xfId="0" applyFont="1" applyBorder="1" applyAlignment="1"/>
    <xf numFmtId="40" fontId="0" fillId="0" borderId="0" xfId="0" applyNumberFormat="1" applyFill="1" applyAlignment="1"/>
    <xf numFmtId="40" fontId="0" fillId="20" borderId="0" xfId="0" applyNumberFormat="1" applyFill="1"/>
    <xf numFmtId="9" fontId="0" fillId="23" borderId="0" xfId="3" applyFont="1" applyFill="1" applyBorder="1"/>
    <xf numFmtId="40" fontId="0" fillId="23" borderId="0" xfId="0" applyNumberFormat="1" applyFill="1"/>
    <xf numFmtId="40" fontId="0" fillId="0" borderId="27" xfId="0" applyNumberFormat="1" applyBorder="1"/>
    <xf numFmtId="40" fontId="0" fillId="19" borderId="11" xfId="0" applyNumberFormat="1" applyFill="1" applyBorder="1"/>
    <xf numFmtId="40" fontId="0" fillId="21" borderId="0" xfId="0" applyNumberFormat="1" applyFill="1" applyBorder="1"/>
    <xf numFmtId="8" fontId="0" fillId="32" borderId="12" xfId="0" applyNumberFormat="1" applyFill="1" applyBorder="1"/>
    <xf numFmtId="40" fontId="0" fillId="19" borderId="13" xfId="0" applyNumberFormat="1" applyFill="1" applyBorder="1"/>
    <xf numFmtId="40" fontId="0" fillId="21" borderId="7" xfId="0" applyNumberFormat="1" applyFill="1" applyBorder="1"/>
    <xf numFmtId="8" fontId="0" fillId="32" borderId="14" xfId="0" applyNumberFormat="1" applyFill="1" applyBorder="1"/>
    <xf numFmtId="8" fontId="0" fillId="0" borderId="0" xfId="0" applyNumberFormat="1" applyFill="1" applyBorder="1"/>
    <xf numFmtId="40" fontId="0" fillId="29" borderId="12" xfId="0" applyNumberFormat="1" applyFill="1" applyBorder="1"/>
    <xf numFmtId="40" fontId="0" fillId="0" borderId="7" xfId="0" applyNumberFormat="1" applyBorder="1"/>
    <xf numFmtId="40" fontId="0" fillId="29" borderId="14" xfId="0" applyNumberFormat="1" applyFill="1" applyBorder="1"/>
    <xf numFmtId="40" fontId="0" fillId="30" borderId="11" xfId="0" applyNumberFormat="1" applyFill="1" applyBorder="1"/>
    <xf numFmtId="40" fontId="0" fillId="26" borderId="12" xfId="0" applyNumberFormat="1" applyFill="1" applyBorder="1"/>
    <xf numFmtId="40" fontId="0" fillId="30" borderId="13" xfId="0" applyNumberFormat="1" applyFill="1" applyBorder="1"/>
    <xf numFmtId="40" fontId="0" fillId="26" borderId="14" xfId="0" applyNumberFormat="1" applyFill="1" applyBorder="1"/>
    <xf numFmtId="40" fontId="0" fillId="31" borderId="11" xfId="0" applyNumberFormat="1" applyFill="1" applyBorder="1"/>
    <xf numFmtId="40" fontId="0" fillId="27" borderId="0" xfId="0" applyNumberFormat="1" applyFill="1" applyBorder="1"/>
    <xf numFmtId="8" fontId="0" fillId="24" borderId="0" xfId="0" applyNumberFormat="1" applyFill="1" applyBorder="1"/>
    <xf numFmtId="40" fontId="0" fillId="34" borderId="0" xfId="0" applyNumberFormat="1" applyFill="1" applyBorder="1"/>
    <xf numFmtId="164" fontId="0" fillId="20" borderId="12" xfId="1" applyNumberFormat="1" applyFont="1" applyFill="1" applyBorder="1"/>
    <xf numFmtId="40" fontId="0" fillId="31" borderId="13" xfId="0" applyNumberFormat="1" applyFill="1" applyBorder="1"/>
    <xf numFmtId="40" fontId="0" fillId="27" borderId="7" xfId="0" applyNumberFormat="1" applyFill="1" applyBorder="1"/>
    <xf numFmtId="8" fontId="0" fillId="24" borderId="7" xfId="0" applyNumberFormat="1" applyFill="1" applyBorder="1"/>
    <xf numFmtId="40" fontId="0" fillId="34" borderId="7" xfId="0" applyNumberFormat="1" applyFill="1" applyBorder="1"/>
    <xf numFmtId="40" fontId="0" fillId="20" borderId="14" xfId="0" applyNumberFormat="1" applyFill="1" applyBorder="1"/>
    <xf numFmtId="0" fontId="7" fillId="0" borderId="0" xfId="0" applyFont="1" applyFill="1"/>
    <xf numFmtId="49" fontId="7" fillId="0" borderId="0" xfId="0" applyNumberFormat="1" applyFont="1" applyFill="1"/>
    <xf numFmtId="0" fontId="7" fillId="0" borderId="0" xfId="0" applyNumberFormat="1" applyFont="1" applyFill="1"/>
    <xf numFmtId="40" fontId="0" fillId="0" borderId="1" xfId="0" applyNumberFormat="1" applyFill="1" applyBorder="1"/>
    <xf numFmtId="40" fontId="0" fillId="21" borderId="1" xfId="0" applyNumberFormat="1" applyFill="1" applyBorder="1"/>
    <xf numFmtId="40" fontId="0" fillId="33" borderId="1" xfId="0" applyNumberFormat="1" applyFill="1" applyBorder="1"/>
    <xf numFmtId="40" fontId="0" fillId="35" borderId="1" xfId="0" applyNumberFormat="1" applyFill="1" applyBorder="1"/>
    <xf numFmtId="40" fontId="0" fillId="36" borderId="1" xfId="0" applyNumberFormat="1" applyFill="1" applyBorder="1"/>
    <xf numFmtId="40" fontId="0" fillId="0" borderId="7" xfId="0" applyNumberFormat="1" applyFill="1" applyBorder="1"/>
    <xf numFmtId="0" fontId="0" fillId="21" borderId="7" xfId="0" applyFill="1" applyBorder="1"/>
    <xf numFmtId="40" fontId="0" fillId="33" borderId="7" xfId="0" applyNumberFormat="1" applyFill="1" applyBorder="1"/>
    <xf numFmtId="40" fontId="0" fillId="35" borderId="7" xfId="0" applyNumberFormat="1" applyFill="1" applyBorder="1"/>
    <xf numFmtId="40" fontId="0" fillId="36" borderId="7" xfId="0" applyNumberFormat="1" applyFill="1" applyBorder="1"/>
    <xf numFmtId="40" fontId="0" fillId="0" borderId="0" xfId="0" quotePrefix="1" applyNumberFormat="1"/>
    <xf numFmtId="173" fontId="0" fillId="0" borderId="0" xfId="3" applyNumberFormat="1" applyFont="1"/>
    <xf numFmtId="40" fontId="0" fillId="36" borderId="11" xfId="0" applyNumberFormat="1" applyFill="1" applyBorder="1"/>
    <xf numFmtId="40" fontId="0" fillId="36" borderId="13" xfId="0" applyNumberFormat="1" applyFill="1" applyBorder="1"/>
    <xf numFmtId="0" fontId="0" fillId="0" borderId="0" xfId="0" applyBorder="1" applyAlignment="1">
      <alignment horizontal="center"/>
    </xf>
    <xf numFmtId="164" fontId="0" fillId="20" borderId="0" xfId="1" applyNumberFormat="1" applyFont="1" applyFill="1" applyBorder="1"/>
    <xf numFmtId="40" fontId="0" fillId="20" borderId="0" xfId="0" applyNumberFormat="1" applyFill="1" applyBorder="1"/>
    <xf numFmtId="164" fontId="0" fillId="38" borderId="18" xfId="1" applyNumberFormat="1" applyFont="1" applyFill="1" applyBorder="1"/>
    <xf numFmtId="40" fontId="0" fillId="38" borderId="17" xfId="0" applyNumberFormat="1" applyFill="1" applyBorder="1"/>
    <xf numFmtId="40" fontId="0" fillId="38" borderId="0" xfId="0" applyNumberFormat="1" applyFill="1"/>
    <xf numFmtId="40" fontId="0" fillId="36" borderId="0" xfId="0" applyNumberFormat="1" applyFill="1" applyBorder="1"/>
    <xf numFmtId="43" fontId="0" fillId="23" borderId="0" xfId="1" applyFont="1" applyFill="1"/>
    <xf numFmtId="164" fontId="3" fillId="23" borderId="16" xfId="1" applyNumberFormat="1" applyFont="1" applyFill="1" applyBorder="1"/>
    <xf numFmtId="164" fontId="0" fillId="23" borderId="0" xfId="1" applyNumberFormat="1" applyFont="1" applyFill="1"/>
    <xf numFmtId="40" fontId="0" fillId="21" borderId="6" xfId="0" applyNumberFormat="1" applyFill="1" applyBorder="1"/>
    <xf numFmtId="40" fontId="0" fillId="39" borderId="0" xfId="0" applyNumberFormat="1" applyFill="1" applyBorder="1"/>
    <xf numFmtId="40" fontId="0" fillId="39" borderId="7" xfId="0" applyNumberFormat="1" applyFill="1" applyBorder="1"/>
    <xf numFmtId="40" fontId="0" fillId="0" borderId="28" xfId="0" applyNumberFormat="1" applyFill="1" applyBorder="1"/>
    <xf numFmtId="40" fontId="0" fillId="0" borderId="29" xfId="0" applyNumberFormat="1" applyFill="1" applyBorder="1"/>
    <xf numFmtId="40" fontId="0" fillId="0" borderId="30" xfId="0" applyNumberFormat="1" applyFill="1" applyBorder="1"/>
    <xf numFmtId="40" fontId="0" fillId="0" borderId="31" xfId="0" applyNumberFormat="1" applyFill="1" applyBorder="1"/>
    <xf numFmtId="40" fontId="0" fillId="0" borderId="31" xfId="0" applyNumberFormat="1" applyBorder="1"/>
    <xf numFmtId="0" fontId="0" fillId="0" borderId="31" xfId="0" applyBorder="1"/>
    <xf numFmtId="0" fontId="0" fillId="0" borderId="13" xfId="0" applyBorder="1" applyAlignment="1">
      <alignment horizontal="center"/>
    </xf>
    <xf numFmtId="0" fontId="0" fillId="0" borderId="7" xfId="0" applyBorder="1" applyAlignment="1">
      <alignment horizontal="center"/>
    </xf>
    <xf numFmtId="0" fontId="0" fillId="0" borderId="24" xfId="0" applyBorder="1" applyAlignment="1">
      <alignment horizontal="center"/>
    </xf>
    <xf numFmtId="0" fontId="0" fillId="0" borderId="16" xfId="0" applyBorder="1" applyAlignment="1">
      <alignment horizontal="center"/>
    </xf>
    <xf numFmtId="0" fontId="0" fillId="0" borderId="25" xfId="0" applyBorder="1" applyAlignment="1">
      <alignment horizontal="center"/>
    </xf>
    <xf numFmtId="40" fontId="0" fillId="36" borderId="0" xfId="0" applyNumberFormat="1" applyFill="1" applyAlignment="1">
      <alignment horizontal="center"/>
    </xf>
    <xf numFmtId="40" fontId="0" fillId="29" borderId="0" xfId="0" applyNumberFormat="1" applyFill="1" applyAlignment="1">
      <alignment horizontal="center"/>
    </xf>
    <xf numFmtId="40" fontId="0" fillId="0" borderId="26" xfId="0" applyNumberFormat="1" applyBorder="1" applyAlignment="1">
      <alignment horizontal="center"/>
    </xf>
    <xf numFmtId="40" fontId="0" fillId="21" borderId="0" xfId="0" applyNumberFormat="1" applyFill="1" applyAlignment="1">
      <alignment horizontal="center"/>
    </xf>
    <xf numFmtId="40" fontId="0" fillId="19" borderId="0" xfId="0" applyNumberFormat="1" applyFill="1" applyAlignment="1">
      <alignment horizontal="center"/>
    </xf>
    <xf numFmtId="40" fontId="0" fillId="35" borderId="0" xfId="0" applyNumberFormat="1" applyFill="1" applyAlignment="1">
      <alignment horizontal="center"/>
    </xf>
    <xf numFmtId="40" fontId="0" fillId="30" borderId="26" xfId="0" applyNumberFormat="1" applyFill="1" applyBorder="1" applyAlignment="1">
      <alignment horizontal="center"/>
    </xf>
    <xf numFmtId="40" fontId="0" fillId="26" borderId="0" xfId="0" applyNumberFormat="1" applyFill="1" applyAlignment="1">
      <alignment horizontal="center"/>
    </xf>
    <xf numFmtId="0" fontId="0" fillId="39" borderId="26" xfId="0" applyFill="1" applyBorder="1" applyAlignment="1">
      <alignment horizontal="center"/>
    </xf>
    <xf numFmtId="8" fontId="0" fillId="32" borderId="0" xfId="0" applyNumberFormat="1" applyFill="1" applyBorder="1" applyAlignment="1">
      <alignment horizontal="center"/>
    </xf>
    <xf numFmtId="0" fontId="22" fillId="0" borderId="24" xfId="0" applyFont="1" applyBorder="1" applyAlignment="1">
      <alignment horizontal="center"/>
    </xf>
    <xf numFmtId="0" fontId="22" fillId="0" borderId="16" xfId="0" applyFont="1" applyBorder="1" applyAlignment="1">
      <alignment horizontal="center"/>
    </xf>
    <xf numFmtId="0" fontId="22" fillId="0" borderId="25" xfId="0" applyFont="1" applyBorder="1" applyAlignment="1">
      <alignment horizontal="center"/>
    </xf>
    <xf numFmtId="40" fontId="0" fillId="30" borderId="0" xfId="0" applyNumberFormat="1" applyFill="1" applyAlignment="1">
      <alignment horizontal="center"/>
    </xf>
    <xf numFmtId="40" fontId="0" fillId="33" borderId="0" xfId="0" applyNumberFormat="1" applyFill="1" applyAlignment="1">
      <alignment horizontal="center"/>
    </xf>
    <xf numFmtId="8" fontId="0" fillId="24" borderId="0" xfId="0" applyNumberFormat="1" applyFill="1" applyAlignment="1">
      <alignment horizontal="center"/>
    </xf>
    <xf numFmtId="40" fontId="0" fillId="34" borderId="0" xfId="0" applyNumberFormat="1" applyFill="1" applyAlignment="1">
      <alignment horizontal="center"/>
    </xf>
    <xf numFmtId="40" fontId="0" fillId="31" borderId="0" xfId="0" applyNumberFormat="1" applyFill="1" applyAlignment="1">
      <alignment horizontal="center"/>
    </xf>
    <xf numFmtId="40" fontId="0" fillId="27" borderId="0" xfId="0" applyNumberFormat="1" applyFill="1" applyAlignment="1">
      <alignment horizontal="center"/>
    </xf>
    <xf numFmtId="40" fontId="0" fillId="0" borderId="0" xfId="0" applyNumberFormat="1" applyAlignment="1">
      <alignment horizontal="center"/>
    </xf>
    <xf numFmtId="14" fontId="6" fillId="4" borderId="0" xfId="0" applyNumberFormat="1" applyFont="1" applyFill="1" applyAlignment="1">
      <alignment horizontal="center"/>
    </xf>
    <xf numFmtId="14" fontId="9" fillId="5" borderId="0" xfId="0" applyNumberFormat="1" applyFont="1" applyFill="1" applyBorder="1" applyAlignment="1">
      <alignment horizontal="center"/>
    </xf>
    <xf numFmtId="0" fontId="9" fillId="5" borderId="0" xfId="0" applyFont="1" applyFill="1" applyBorder="1" applyAlignment="1">
      <alignment horizontal="center"/>
    </xf>
    <xf numFmtId="0" fontId="10" fillId="4" borderId="0" xfId="0" applyFont="1" applyFill="1" applyAlignment="1">
      <alignment horizontal="center"/>
    </xf>
    <xf numFmtId="14" fontId="11" fillId="0" borderId="0" xfId="0" applyNumberFormat="1" applyFont="1" applyFill="1" applyBorder="1" applyAlignment="1">
      <alignment horizontal="center"/>
    </xf>
    <xf numFmtId="0" fontId="11" fillId="0" borderId="0" xfId="0" applyFont="1" applyFill="1" applyBorder="1" applyAlignment="1">
      <alignment horizontal="center"/>
    </xf>
    <xf numFmtId="14" fontId="12" fillId="0" borderId="0" xfId="0" applyNumberFormat="1" applyFont="1" applyFill="1" applyBorder="1" applyAlignment="1">
      <alignment horizontal="center"/>
    </xf>
    <xf numFmtId="0" fontId="16" fillId="0" borderId="1" xfId="0" applyFont="1" applyFill="1" applyBorder="1" applyAlignment="1">
      <alignment horizontal="center"/>
    </xf>
    <xf numFmtId="14" fontId="3" fillId="0" borderId="2" xfId="0" applyNumberFormat="1" applyFont="1" applyFill="1" applyBorder="1" applyAlignment="1">
      <alignment horizontal="center"/>
    </xf>
    <xf numFmtId="14" fontId="3" fillId="0" borderId="4" xfId="0" applyNumberFormat="1" applyFont="1" applyFill="1" applyBorder="1" applyAlignment="1">
      <alignment horizontal="center"/>
    </xf>
    <xf numFmtId="14" fontId="3" fillId="0" borderId="5" xfId="0" applyNumberFormat="1" applyFont="1" applyFill="1" applyBorder="1" applyAlignment="1">
      <alignment horizontal="center"/>
    </xf>
    <xf numFmtId="164" fontId="0" fillId="9" borderId="2" xfId="1" applyNumberFormat="1" applyFont="1" applyFill="1" applyBorder="1" applyAlignment="1">
      <alignment horizontal="center"/>
    </xf>
    <xf numFmtId="164" fontId="0" fillId="9" borderId="4" xfId="1" applyNumberFormat="1" applyFont="1" applyFill="1" applyBorder="1" applyAlignment="1">
      <alignment horizontal="center"/>
    </xf>
    <xf numFmtId="164" fontId="0" fillId="9" borderId="5" xfId="1" applyNumberFormat="1" applyFont="1" applyFill="1" applyBorder="1" applyAlignment="1">
      <alignment horizontal="center"/>
    </xf>
    <xf numFmtId="0" fontId="0" fillId="7" borderId="2" xfId="0" applyFill="1" applyBorder="1" applyAlignment="1">
      <alignment horizontal="center"/>
    </xf>
    <xf numFmtId="0" fontId="0" fillId="7" borderId="4" xfId="0" applyFill="1" applyBorder="1" applyAlignment="1">
      <alignment horizontal="center"/>
    </xf>
    <xf numFmtId="0" fontId="0" fillId="7" borderId="5" xfId="0" applyFill="1" applyBorder="1" applyAlignment="1">
      <alignment horizontal="center"/>
    </xf>
    <xf numFmtId="0" fontId="8" fillId="2" borderId="2"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3" fillId="6" borderId="2" xfId="0" applyFont="1" applyFill="1" applyBorder="1" applyAlignment="1">
      <alignment horizontal="center"/>
    </xf>
    <xf numFmtId="0" fontId="3" fillId="6" borderId="4" xfId="0" applyFont="1" applyFill="1" applyBorder="1" applyAlignment="1">
      <alignment horizontal="center"/>
    </xf>
    <xf numFmtId="0" fontId="3" fillId="6" borderId="5" xfId="0" applyFont="1" applyFill="1" applyBorder="1" applyAlignment="1">
      <alignment horizontal="center"/>
    </xf>
    <xf numFmtId="0" fontId="17" fillId="10" borderId="1" xfId="0" applyFont="1" applyFill="1" applyBorder="1" applyAlignment="1">
      <alignment horizontal="center" wrapText="1"/>
    </xf>
    <xf numFmtId="0" fontId="17" fillId="10" borderId="4" xfId="0" applyFont="1" applyFill="1" applyBorder="1" applyAlignment="1">
      <alignment horizontal="center" wrapText="1"/>
    </xf>
    <xf numFmtId="0" fontId="17" fillId="10" borderId="5" xfId="0" applyFont="1" applyFill="1" applyBorder="1" applyAlignment="1">
      <alignment horizontal="center" wrapText="1"/>
    </xf>
    <xf numFmtId="0" fontId="16" fillId="0" borderId="4" xfId="0" applyFont="1" applyFill="1" applyBorder="1" applyAlignment="1">
      <alignment horizontal="center"/>
    </xf>
    <xf numFmtId="0" fontId="20" fillId="15" borderId="1" xfId="0" applyFont="1" applyFill="1" applyBorder="1" applyAlignment="1">
      <alignment horizontal="center" wrapText="1"/>
    </xf>
    <xf numFmtId="0" fontId="20" fillId="15" borderId="4" xfId="0" applyFont="1" applyFill="1" applyBorder="1" applyAlignment="1">
      <alignment horizontal="center" wrapText="1"/>
    </xf>
    <xf numFmtId="0" fontId="20" fillId="15" borderId="5" xfId="0" applyFont="1" applyFill="1" applyBorder="1" applyAlignment="1">
      <alignment horizontal="center" wrapText="1"/>
    </xf>
    <xf numFmtId="0" fontId="20" fillId="16" borderId="4" xfId="0" applyFont="1" applyFill="1" applyBorder="1" applyAlignment="1">
      <alignment horizontal="center" wrapText="1"/>
    </xf>
    <xf numFmtId="0" fontId="20" fillId="16" borderId="5" xfId="0" applyFont="1" applyFill="1" applyBorder="1" applyAlignment="1">
      <alignment horizontal="center" wrapText="1"/>
    </xf>
    <xf numFmtId="0" fontId="17" fillId="17" borderId="4" xfId="0" applyFont="1" applyFill="1" applyBorder="1" applyAlignment="1">
      <alignment horizontal="center" wrapText="1"/>
    </xf>
    <xf numFmtId="0" fontId="17" fillId="17" borderId="5" xfId="0" applyFont="1" applyFill="1" applyBorder="1" applyAlignment="1">
      <alignment horizontal="center" wrapText="1"/>
    </xf>
    <xf numFmtId="40" fontId="0" fillId="35" borderId="31" xfId="0" applyNumberFormat="1" applyFill="1" applyBorder="1"/>
  </cellXfs>
  <cellStyles count="4">
    <cellStyle name="Comma" xfId="1" builtinId="3"/>
    <cellStyle name="Currency" xfId="2" builtinId="4"/>
    <cellStyle name="Normal" xfId="0" builtinId="0"/>
    <cellStyle name="Percent" xfId="3" builtinId="5"/>
  </cellStyles>
  <dxfs count="0"/>
  <tableStyles count="0" defaultTableStyle="TableStyleMedium2" defaultPivotStyle="PivotStyleLight16"/>
  <colors>
    <mruColors>
      <color rgb="FFCCFFFF"/>
      <color rgb="FFD60093"/>
      <color rgb="FFFF99CC"/>
      <color rgb="FF47FF15"/>
      <color rgb="FFFF9999"/>
      <color rgb="FFFF9966"/>
      <color rgb="FFFF3399"/>
      <color rgb="FFEAAAEA"/>
      <color rgb="FF60EBF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3.xml"/><Relationship Id="rId47"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45"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4.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externalLink" Target="externalLinks/externalLink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themeOverride" Target="../theme/themeOverride2.xml"/><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3.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themeOverride" Target="../theme/themeOverride4.xml"/><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3" Type="http://schemas.openxmlformats.org/officeDocument/2006/relationships/themeOverride" Target="../theme/themeOverride5.xml"/><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themeOverride" Target="../theme/themeOverride6.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themeOverride" Target="../theme/themeOverride7.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3" Type="http://schemas.openxmlformats.org/officeDocument/2006/relationships/themeOverride" Target="../theme/themeOverride8.xml"/><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3" Type="http://schemas.openxmlformats.org/officeDocument/2006/relationships/themeOverride" Target="../theme/themeOverride9.xml"/><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3" Type="http://schemas.openxmlformats.org/officeDocument/2006/relationships/themeOverride" Target="../theme/themeOverride10.xml"/><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themeOverride" Target="../theme/themeOverride11.xml"/><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themeOverride" Target="../theme/themeOverride12.xml"/><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3" Type="http://schemas.openxmlformats.org/officeDocument/2006/relationships/themeOverride" Target="../theme/themeOverride13.xml"/><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3" Type="http://schemas.openxmlformats.org/officeDocument/2006/relationships/themeOverride" Target="../theme/themeOverride14.xml"/><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3" Type="http://schemas.openxmlformats.org/officeDocument/2006/relationships/themeOverride" Target="../theme/themeOverride15.xml"/><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3" Type="http://schemas.openxmlformats.org/officeDocument/2006/relationships/themeOverride" Target="../theme/themeOverride16.xml"/><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3" Type="http://schemas.openxmlformats.org/officeDocument/2006/relationships/themeOverride" Target="../theme/themeOverride17.xml"/><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3" Type="http://schemas.openxmlformats.org/officeDocument/2006/relationships/themeOverride" Target="../theme/themeOverride18.xml"/><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3" Type="http://schemas.openxmlformats.org/officeDocument/2006/relationships/themeOverride" Target="../theme/themeOverride19.xml"/><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3" Type="http://schemas.openxmlformats.org/officeDocument/2006/relationships/themeOverride" Target="../theme/themeOverride20.xml"/><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3" Type="http://schemas.openxmlformats.org/officeDocument/2006/relationships/themeOverride" Target="../theme/themeOverride21.xml"/><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3" Type="http://schemas.openxmlformats.org/officeDocument/2006/relationships/themeOverride" Target="../theme/themeOverride22.xml"/><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3" Type="http://schemas.openxmlformats.org/officeDocument/2006/relationships/themeOverride" Target="../theme/themeOverride23.xml"/><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3" Type="http://schemas.openxmlformats.org/officeDocument/2006/relationships/themeOverride" Target="../theme/themeOverride24.xml"/><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3" Type="http://schemas.openxmlformats.org/officeDocument/2006/relationships/themeOverride" Target="../theme/themeOverride25.xml"/><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3" Type="http://schemas.openxmlformats.org/officeDocument/2006/relationships/themeOverride" Target="../theme/themeOverride26.xml"/><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3" Type="http://schemas.openxmlformats.org/officeDocument/2006/relationships/themeOverride" Target="../theme/themeOverride27.xml"/><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3" Type="http://schemas.openxmlformats.org/officeDocument/2006/relationships/themeOverride" Target="../theme/themeOverride28.xml"/><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3" Type="http://schemas.openxmlformats.org/officeDocument/2006/relationships/themeOverride" Target="../theme/themeOverride29.xml"/><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3" Type="http://schemas.openxmlformats.org/officeDocument/2006/relationships/themeOverride" Target="../theme/themeOverride30.xml"/><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3" Type="http://schemas.openxmlformats.org/officeDocument/2006/relationships/themeOverride" Target="../theme/themeOverride31.xml"/><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3" Type="http://schemas.openxmlformats.org/officeDocument/2006/relationships/themeOverride" Target="../theme/themeOverride32.xml"/><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3" Type="http://schemas.openxmlformats.org/officeDocument/2006/relationships/themeOverride" Target="../theme/themeOverride33.xml"/><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3" Type="http://schemas.openxmlformats.org/officeDocument/2006/relationships/themeOverride" Target="../theme/themeOverride34.xml"/><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August Cumulative P&amp;L</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(2)'!$AB$62</c:f>
              <c:strCache>
                <c:ptCount val="1"/>
                <c:pt idx="0">
                  <c:v>20160801</c:v>
                </c:pt>
              </c:strCache>
            </c:strRef>
          </c:tx>
          <c:spPr>
            <a:solidFill>
              <a:schemeClr val="accent1"/>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(2)'!$AC$62:$AT$62</c:f>
              <c:numCache>
                <c:formatCode>#,##0.00_);[Red]\(#,##0.00\)</c:formatCode>
                <c:ptCount val="18"/>
                <c:pt idx="0">
                  <c:v>30624.76</c:v>
                </c:pt>
                <c:pt idx="1">
                  <c:v>21943.690810783566</c:v>
                </c:pt>
                <c:pt idx="2">
                  <c:v>30624.76</c:v>
                </c:pt>
                <c:pt idx="3">
                  <c:v>-11060.145663851221</c:v>
                </c:pt>
                <c:pt idx="4">
                  <c:v>11060.145663851221</c:v>
                </c:pt>
                <c:pt idx="5">
                  <c:v>-71968.404364849266</c:v>
                </c:pt>
                <c:pt idx="6">
                  <c:v>71968.404364849266</c:v>
                </c:pt>
                <c:pt idx="7">
                  <c:v>-8243.6647210266565</c:v>
                </c:pt>
                <c:pt idx="8">
                  <c:v>-3020.9573606422487</c:v>
                </c:pt>
                <c:pt idx="9">
                  <c:v>-10590.746229118431</c:v>
                </c:pt>
                <c:pt idx="10">
                  <c:v>-38222.925481672275</c:v>
                </c:pt>
                <c:pt idx="11">
                  <c:v>-18024.877048876358</c:v>
                </c:pt>
                <c:pt idx="12">
                  <c:v>-25098.917503598565</c:v>
                </c:pt>
                <c:pt idx="13">
                  <c:v>21943.690810783566</c:v>
                </c:pt>
                <c:pt idx="14">
                  <c:v>52614.200434527193</c:v>
                </c:pt>
                <c:pt idx="15">
                  <c:v>38019.707682100947</c:v>
                </c:pt>
                <c:pt idx="16">
                  <c:v>-4378.7266374189112</c:v>
                </c:pt>
                <c:pt idx="17">
                  <c:v>55556.273833347812</c:v>
                </c:pt>
              </c:numCache>
            </c:numRef>
          </c:val>
        </c:ser>
        <c:ser>
          <c:idx val="1"/>
          <c:order val="1"/>
          <c:tx>
            <c:strRef>
              <c:f>'daily (2)'!$AB$63</c:f>
              <c:strCache>
                <c:ptCount val="1"/>
                <c:pt idx="0">
                  <c:v>20160802</c:v>
                </c:pt>
              </c:strCache>
            </c:strRef>
          </c:tx>
          <c:spPr>
            <a:solidFill>
              <a:schemeClr val="accent2"/>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(2)'!$AC$63:$AT$63</c:f>
              <c:numCache>
                <c:formatCode>#,##0.00_);[Red]\(#,##0.00\)</c:formatCode>
                <c:ptCount val="18"/>
                <c:pt idx="0">
                  <c:v>12519.394989833632</c:v>
                </c:pt>
                <c:pt idx="1">
                  <c:v>14129.752819072877</c:v>
                </c:pt>
                <c:pt idx="2">
                  <c:v>14311.971381889183</c:v>
                </c:pt>
                <c:pt idx="3">
                  <c:v>-55237.682200476789</c:v>
                </c:pt>
                <c:pt idx="4">
                  <c:v>55237.682200476789</c:v>
                </c:pt>
                <c:pt idx="5">
                  <c:v>-61448.953188545245</c:v>
                </c:pt>
                <c:pt idx="6">
                  <c:v>61448.953188545245</c:v>
                </c:pt>
                <c:pt idx="7">
                  <c:v>11393.676566393471</c:v>
                </c:pt>
                <c:pt idx="8">
                  <c:v>-23854.535607369424</c:v>
                </c:pt>
                <c:pt idx="9">
                  <c:v>-28696.111239284797</c:v>
                </c:pt>
                <c:pt idx="10">
                  <c:v>-19471.0518170496</c:v>
                </c:pt>
                <c:pt idx="11">
                  <c:v>-51578.980900025999</c:v>
                </c:pt>
                <c:pt idx="12">
                  <c:v>-42239.073638838665</c:v>
                </c:pt>
                <c:pt idx="13">
                  <c:v>14129.752819072877</c:v>
                </c:pt>
                <c:pt idx="14">
                  <c:v>41787.033547858518</c:v>
                </c:pt>
                <c:pt idx="15">
                  <c:v>29250.17217306219</c:v>
                </c:pt>
                <c:pt idx="16">
                  <c:v>23382.039771923941</c:v>
                </c:pt>
                <c:pt idx="17">
                  <c:v>53443.671970002295</c:v>
                </c:pt>
              </c:numCache>
            </c:numRef>
          </c:val>
        </c:ser>
        <c:ser>
          <c:idx val="2"/>
          <c:order val="2"/>
          <c:tx>
            <c:strRef>
              <c:f>'daily (2)'!$AB$64</c:f>
              <c:strCache>
                <c:ptCount val="1"/>
                <c:pt idx="0">
                  <c:v>20160803</c:v>
                </c:pt>
              </c:strCache>
            </c:strRef>
          </c:tx>
          <c:spPr>
            <a:solidFill>
              <a:schemeClr val="accent3"/>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(2)'!$AC$64:$AT$64</c:f>
              <c:numCache>
                <c:formatCode>#,##0.00_);[Red]\(#,##0.00\)</c:formatCode>
                <c:ptCount val="18"/>
                <c:pt idx="0">
                  <c:v>28988.8153782523</c:v>
                </c:pt>
                <c:pt idx="1">
                  <c:v>30599.173207491545</c:v>
                </c:pt>
                <c:pt idx="2">
                  <c:v>30781.391770307851</c:v>
                </c:pt>
                <c:pt idx="3">
                  <c:v>-45591.892332999851</c:v>
                </c:pt>
                <c:pt idx="4">
                  <c:v>45591.892332999851</c:v>
                </c:pt>
                <c:pt idx="5">
                  <c:v>-94302.644577659114</c:v>
                </c:pt>
                <c:pt idx="6">
                  <c:v>94302.644577659114</c:v>
                </c:pt>
                <c:pt idx="7">
                  <c:v>44646.71319213324</c:v>
                </c:pt>
                <c:pt idx="8">
                  <c:v>-56608.681996503052</c:v>
                </c:pt>
                <c:pt idx="9">
                  <c:v>-64676.103628399462</c:v>
                </c:pt>
                <c:pt idx="10">
                  <c:v>-24314.926370426281</c:v>
                </c:pt>
                <c:pt idx="11">
                  <c:v>-76257.195833968479</c:v>
                </c:pt>
                <c:pt idx="12">
                  <c:v>-75838.590027945262</c:v>
                </c:pt>
                <c:pt idx="13">
                  <c:v>30599.173207491545</c:v>
                </c:pt>
                <c:pt idx="14">
                  <c:v>50363.478101223132</c:v>
                </c:pt>
                <c:pt idx="15">
                  <c:v>32315.269725744474</c:v>
                </c:pt>
                <c:pt idx="16">
                  <c:v>26534.530705854115</c:v>
                </c:pt>
                <c:pt idx="17">
                  <c:v>100500.03935912187</c:v>
                </c:pt>
              </c:numCache>
            </c:numRef>
          </c:val>
        </c:ser>
        <c:ser>
          <c:idx val="3"/>
          <c:order val="3"/>
          <c:tx>
            <c:strRef>
              <c:f>'daily (2)'!$AB$65</c:f>
              <c:strCache>
                <c:ptCount val="1"/>
                <c:pt idx="0">
                  <c:v>20160804</c:v>
                </c:pt>
              </c:strCache>
            </c:strRef>
          </c:tx>
          <c:spPr>
            <a:solidFill>
              <a:schemeClr val="accent4"/>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(2)'!$AC$65:$AT$65</c:f>
              <c:numCache>
                <c:formatCode>#,##0.00_);[Red]\(#,##0.00\)</c:formatCode>
                <c:ptCount val="18"/>
                <c:pt idx="0">
                  <c:v>54340.46426625632</c:v>
                </c:pt>
                <c:pt idx="1">
                  <c:v>44158.069793221461</c:v>
                </c:pt>
                <c:pt idx="2">
                  <c:v>22356.779413708842</c:v>
                </c:pt>
                <c:pt idx="3">
                  <c:v>-29508.235799112117</c:v>
                </c:pt>
                <c:pt idx="4">
                  <c:v>29508.235799112117</c:v>
                </c:pt>
                <c:pt idx="5">
                  <c:v>-69795.528433007392</c:v>
                </c:pt>
                <c:pt idx="6">
                  <c:v>69795.528433007392</c:v>
                </c:pt>
                <c:pt idx="7">
                  <c:v>71795.164086278601</c:v>
                </c:pt>
                <c:pt idx="8">
                  <c:v>-52271.502569381802</c:v>
                </c:pt>
                <c:pt idx="9">
                  <c:v>-67897.662736619357</c:v>
                </c:pt>
                <c:pt idx="10">
                  <c:v>-29743.840599452215</c:v>
                </c:pt>
                <c:pt idx="11">
                  <c:v>-49834.254831002007</c:v>
                </c:pt>
                <c:pt idx="12">
                  <c:v>-62224.323345775323</c:v>
                </c:pt>
                <c:pt idx="13">
                  <c:v>45482.540152811904</c:v>
                </c:pt>
                <c:pt idx="14">
                  <c:v>44747.457501124132</c:v>
                </c:pt>
                <c:pt idx="15">
                  <c:v>48076.083245615184</c:v>
                </c:pt>
                <c:pt idx="16">
                  <c:v>16943.050905177312</c:v>
                </c:pt>
                <c:pt idx="17">
                  <c:v>97761.002631942902</c:v>
                </c:pt>
              </c:numCache>
            </c:numRef>
          </c:val>
        </c:ser>
        <c:ser>
          <c:idx val="4"/>
          <c:order val="4"/>
          <c:tx>
            <c:strRef>
              <c:f>'daily (2)'!$AB$66</c:f>
              <c:strCache>
                <c:ptCount val="1"/>
                <c:pt idx="0">
                  <c:v>20160805</c:v>
                </c:pt>
              </c:strCache>
            </c:strRef>
          </c:tx>
          <c:spPr>
            <a:solidFill>
              <a:schemeClr val="accent5"/>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(2)'!$AC$66:$AT$66</c:f>
              <c:numCache>
                <c:formatCode>#,##0.00_);[Red]\(#,##0.00\)</c:formatCode>
                <c:ptCount val="18"/>
                <c:pt idx="0">
                  <c:v>81246.520300590491</c:v>
                </c:pt>
                <c:pt idx="1">
                  <c:v>-3541.0124698708387</c:v>
                </c:pt>
                <c:pt idx="2">
                  <c:v>-5987.4107102290873</c:v>
                </c:pt>
                <c:pt idx="3">
                  <c:v>59834.461488727473</c:v>
                </c:pt>
                <c:pt idx="4">
                  <c:v>-59834.461488727473</c:v>
                </c:pt>
                <c:pt idx="5">
                  <c:v>-27311.2797103782</c:v>
                </c:pt>
                <c:pt idx="6">
                  <c:v>27311.2797103782</c:v>
                </c:pt>
                <c:pt idx="7">
                  <c:v>59944.71543752306</c:v>
                </c:pt>
                <c:pt idx="8">
                  <c:v>-27555.811645052778</c:v>
                </c:pt>
                <c:pt idx="9">
                  <c:v>-39476.258501777731</c:v>
                </c:pt>
                <c:pt idx="10">
                  <c:v>-55700.824673765128</c:v>
                </c:pt>
                <c:pt idx="11">
                  <c:v>-85137.24839291739</c:v>
                </c:pt>
                <c:pt idx="12">
                  <c:v>-21022.355302241544</c:v>
                </c:pt>
                <c:pt idx="13">
                  <c:v>-4327.4060398995352</c:v>
                </c:pt>
                <c:pt idx="14">
                  <c:v>55717.620000805488</c:v>
                </c:pt>
                <c:pt idx="15">
                  <c:v>44116.610961826365</c:v>
                </c:pt>
                <c:pt idx="16">
                  <c:v>44871.174820896806</c:v>
                </c:pt>
                <c:pt idx="17">
                  <c:v>86880.382579566358</c:v>
                </c:pt>
              </c:numCache>
            </c:numRef>
          </c:val>
        </c:ser>
        <c:ser>
          <c:idx val="5"/>
          <c:order val="5"/>
          <c:tx>
            <c:strRef>
              <c:f>'daily (2)'!$AB$67</c:f>
              <c:strCache>
                <c:ptCount val="1"/>
                <c:pt idx="0">
                  <c:v>20160808</c:v>
                </c:pt>
              </c:strCache>
            </c:strRef>
          </c:tx>
          <c:spPr>
            <a:solidFill>
              <a:schemeClr val="accent6"/>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(2)'!$AC$67:$AT$67</c:f>
              <c:numCache>
                <c:formatCode>#,##0.00_);[Red]\(#,##0.00\)</c:formatCode>
                <c:ptCount val="18"/>
                <c:pt idx="0">
                  <c:v>77477.227078872747</c:v>
                </c:pt>
                <c:pt idx="1">
                  <c:v>-16.192457934518188</c:v>
                </c:pt>
                <c:pt idx="2">
                  <c:v>-1585.1625123209851</c:v>
                </c:pt>
                <c:pt idx="3">
                  <c:v>97236.804175280267</c:v>
                </c:pt>
                <c:pt idx="4">
                  <c:v>-97236.804175280267</c:v>
                </c:pt>
                <c:pt idx="5">
                  <c:v>-23564.79022965585</c:v>
                </c:pt>
                <c:pt idx="6">
                  <c:v>23564.79022965585</c:v>
                </c:pt>
                <c:pt idx="7">
                  <c:v>68478.430369069843</c:v>
                </c:pt>
                <c:pt idx="8">
                  <c:v>-42874.075728205236</c:v>
                </c:pt>
                <c:pt idx="9">
                  <c:v>-35074.010303869625</c:v>
                </c:pt>
                <c:pt idx="10">
                  <c:v>-74379.575373857224</c:v>
                </c:pt>
                <c:pt idx="11">
                  <c:v>-85095.579946403101</c:v>
                </c:pt>
                <c:pt idx="12">
                  <c:v>-10468.129129428278</c:v>
                </c:pt>
                <c:pt idx="13">
                  <c:v>-802.58602796321475</c:v>
                </c:pt>
                <c:pt idx="14">
                  <c:v>57274.900266824559</c:v>
                </c:pt>
                <c:pt idx="15">
                  <c:v>48917.86107552248</c:v>
                </c:pt>
                <c:pt idx="16">
                  <c:v>41101.881599179062</c:v>
                </c:pt>
                <c:pt idx="17">
                  <c:v>99346.318345311302</c:v>
                </c:pt>
              </c:numCache>
            </c:numRef>
          </c:val>
        </c:ser>
        <c:ser>
          <c:idx val="6"/>
          <c:order val="6"/>
          <c:tx>
            <c:strRef>
              <c:f>'daily (2)'!$AB$68</c:f>
              <c:strCache>
                <c:ptCount val="1"/>
                <c:pt idx="0">
                  <c:v>20160809</c:v>
                </c:pt>
              </c:strCache>
            </c:strRef>
          </c:tx>
          <c:spPr>
            <a:solidFill>
              <a:schemeClr val="accent1">
                <a:lumMod val="60000"/>
              </a:schemeClr>
            </a:solidFill>
            <a:ln>
              <a:noFill/>
            </a:ln>
            <a:effectLst/>
          </c:spPr>
          <c:invertIfNegative val="0"/>
          <c:cat>
            <c:strRef>
              <c:f>'daily (2)'!$AC$40:$AT$40</c:f>
              <c:strCache>
                <c:ptCount val="18"/>
                <c:pt idx="0">
                  <c:v>yoko</c:v>
                </c:pt>
                <c:pt idx="1">
                  <c:v>toshi</c:v>
                </c:pt>
                <c:pt idx="2">
                  <c:v>hidemi</c:v>
                </c:pt>
                <c:pt idx="3">
                  <c:v>Risk-On - Long Risky Assets, Short Safe Assets</c:v>
                </c:pt>
                <c:pt idx="4">
                  <c:v>Risk-Off - Long Safe Assets, Short Risky Assets</c:v>
                </c:pt>
                <c:pt idx="5">
                  <c:v>Previous - Previous Day's Movement</c:v>
                </c:pt>
                <c:pt idx="6">
                  <c:v>Anti-Previous - Opposite of the Previous Day's Movement</c:v>
                </c:pt>
                <c:pt idx="7">
                  <c:v>Lowest-Equity -( AI Counter-trend)</c:v>
                </c:pt>
                <c:pt idx="8">
                  <c:v>AI 50/50- 50% Anti-Lowest Eq, 50% Anti-Highest Eq.</c:v>
                </c:pt>
                <c:pt idx="9">
                  <c:v>Highest Equity - (AI Anti-Trend)</c:v>
                </c:pt>
                <c:pt idx="10">
                  <c:v>Seasonality - 30+ year Seasonality</c:v>
                </c:pt>
                <c:pt idx="11">
                  <c:v>Adj-Seasonality - Seasonality w/ Trend Adj.</c:v>
                </c:pt>
                <c:pt idx="12">
                  <c:v>Voting 1- TREND (Previous + Highest Equity +Anti-Seasonality)</c:v>
                </c:pt>
                <c:pt idx="13">
                  <c:v>Voting 2- Reversal (Anti-Previous,lowestEquity, Adj-Seasonal)</c:v>
                </c:pt>
                <c:pt idx="14">
                  <c:v>Voting 3- Neutral( Anti-Previous,50/50, Anti-Seasonality)</c:v>
                </c:pt>
                <c:pt idx="15">
                  <c:v>Voting 4 -Voting of Voting- Voting 1,2,3</c:v>
                </c:pt>
                <c:pt idx="16">
                  <c:v>Voting 5 - (Previous, Anti-Highest, Anti-Adj_Seasonality)</c:v>
                </c:pt>
                <c:pt idx="17">
                  <c:v>Voting 6- Reversal (Anti-Previous,lowestEquity, Anti-Seasonal)</c:v>
                </c:pt>
              </c:strCache>
            </c:strRef>
          </c:cat>
          <c:val>
            <c:numRef>
              <c:f>'daily (2)'!$AC$68:$AT$68</c:f>
              <c:numCache>
                <c:formatCode>#,##0.00_);[Red]\(#,##0.00\)</c:formatCode>
                <c:ptCount val="18"/>
                <c:pt idx="0">
                  <c:v>74489.353366434982</c:v>
                </c:pt>
                <c:pt idx="1">
                  <c:v>-7938.7605274181496</c:v>
                </c:pt>
                <c:pt idx="2">
                  <c:v>-2287.9685379436091</c:v>
                </c:pt>
                <c:pt idx="3">
                  <c:v>102121.16463242033</c:v>
                </c:pt>
                <c:pt idx="4">
                  <c:v>-102121.16463242033</c:v>
                </c:pt>
                <c:pt idx="5">
                  <c:v>-9394.9384431033286</c:v>
                </c:pt>
                <c:pt idx="6">
                  <c:v>9394.9384431033286</c:v>
                </c:pt>
                <c:pt idx="7">
                  <c:v>61190.518372473816</c:v>
                </c:pt>
                <c:pt idx="8">
                  <c:v>-36507.746813349782</c:v>
                </c:pt>
                <c:pt idx="9">
                  <c:v>-19619.734976070653</c:v>
                </c:pt>
                <c:pt idx="10">
                  <c:v>-66416.230306438607</c:v>
                </c:pt>
                <c:pt idx="11">
                  <c:v>-78382.253999652981</c:v>
                </c:pt>
                <c:pt idx="12">
                  <c:v>-3220.7563059418608</c:v>
                </c:pt>
                <c:pt idx="13">
                  <c:v>-8725.1540974468462</c:v>
                </c:pt>
                <c:pt idx="14">
                  <c:v>49213.405652631307</c:v>
                </c:pt>
                <c:pt idx="15">
                  <c:v>48215.055049899856</c:v>
                </c:pt>
                <c:pt idx="16">
                  <c:v>38114.007886741303</c:v>
                </c:pt>
                <c:pt idx="17">
                  <c:v>82262.175199663936</c:v>
                </c:pt>
              </c:numCache>
            </c:numRef>
          </c:val>
        </c:ser>
        <c:dLbls>
          <c:showLegendKey val="0"/>
          <c:showVal val="0"/>
          <c:showCatName val="0"/>
          <c:showSerName val="0"/>
          <c:showPercent val="0"/>
          <c:showBubbleSize val="0"/>
        </c:dLbls>
        <c:gapWidth val="219"/>
        <c:overlap val="-27"/>
        <c:axId val="2000451568"/>
        <c:axId val="2000450480"/>
      </c:barChart>
      <c:catAx>
        <c:axId val="20004515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0480"/>
        <c:crosses val="autoZero"/>
        <c:auto val="1"/>
        <c:lblAlgn val="ctr"/>
        <c:lblOffset val="100"/>
        <c:noMultiLvlLbl val="0"/>
      </c:catAx>
      <c:valAx>
        <c:axId val="200045048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15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r>
              <a:rPr lang="en-US"/>
              <a:t>5 Day Overview</a:t>
            </a:r>
          </a:p>
          <a:p>
            <a:pPr>
              <a:defRPr/>
            </a:pPr>
            <a:r>
              <a:rPr lang="en-US"/>
              <a:t>Risk Per Market=$2,000</a:t>
            </a:r>
          </a:p>
        </c:rich>
      </c:tx>
      <c:layout/>
      <c:overlay val="0"/>
      <c:spPr>
        <a:noFill/>
        <a:ln>
          <a:noFill/>
        </a:ln>
        <a:effectLst/>
      </c:spPr>
      <c:txPr>
        <a:bodyPr rot="0" spcFirstLastPara="1" vertOverflow="ellipsis" vert="horz" wrap="square" anchor="ctr" anchorCtr="1"/>
        <a:lstStyle/>
        <a:p>
          <a:pPr>
            <a:defRPr sz="2000" b="0" i="0" u="none" strike="noStrike" kern="1200" cap="none" spc="0" normalizeH="0" baseline="0">
              <a:solidFill>
                <a:schemeClr val="tx1">
                  <a:lumMod val="65000"/>
                  <a:lumOff val="35000"/>
                </a:schemeClr>
              </a:solidFill>
              <a:latin typeface="+mj-lt"/>
              <a:ea typeface="+mj-ea"/>
              <a:cs typeface="+mj-cs"/>
            </a:defRPr>
          </a:pPr>
          <a:endParaRPr lang="en-US"/>
        </a:p>
      </c:txPr>
    </c:title>
    <c:autoTitleDeleted val="0"/>
    <c:plotArea>
      <c:layout/>
      <c:barChart>
        <c:barDir val="col"/>
        <c:grouping val="clustered"/>
        <c:varyColors val="0"/>
        <c:ser>
          <c:idx val="0"/>
          <c:order val="0"/>
          <c:tx>
            <c:strRef>
              <c:f>'daily (2)'!$H$40</c:f>
              <c:strCache>
                <c:ptCount val="1"/>
                <c:pt idx="0">
                  <c:v>ACT LONG%</c:v>
                </c:pt>
              </c:strCache>
            </c:strRef>
          </c:tx>
          <c:spPr>
            <a:solidFill>
              <a:schemeClr val="accent1"/>
            </a:solidFill>
            <a:ln>
              <a:noFill/>
            </a:ln>
            <a:effectLst/>
          </c:spPr>
          <c:invertIfNegative val="0"/>
          <c:cat>
            <c:numRef>
              <c:f>'daily (2)'!$G$64:$G$68</c:f>
              <c:numCache>
                <c:formatCode>General</c:formatCode>
                <c:ptCount val="5"/>
                <c:pt idx="0">
                  <c:v>20160803</c:v>
                </c:pt>
                <c:pt idx="1">
                  <c:v>20160804</c:v>
                </c:pt>
                <c:pt idx="2">
                  <c:v>20160805</c:v>
                </c:pt>
                <c:pt idx="3">
                  <c:v>20160808</c:v>
                </c:pt>
                <c:pt idx="4">
                  <c:v>20160809</c:v>
                </c:pt>
              </c:numCache>
            </c:numRef>
          </c:cat>
          <c:val>
            <c:numRef>
              <c:f>'daily (2)'!$H$64:$H$68</c:f>
              <c:numCache>
                <c:formatCode>0%</c:formatCode>
                <c:ptCount val="5"/>
                <c:pt idx="0">
                  <c:v>0.51388888888888884</c:v>
                </c:pt>
                <c:pt idx="1">
                  <c:v>0.65277777777777779</c:v>
                </c:pt>
                <c:pt idx="2">
                  <c:v>0.59722222222222221</c:v>
                </c:pt>
                <c:pt idx="3">
                  <c:v>0.625</c:v>
                </c:pt>
                <c:pt idx="4">
                  <c:v>0.70833333333333337</c:v>
                </c:pt>
              </c:numCache>
            </c:numRef>
          </c:val>
        </c:ser>
        <c:dLbls>
          <c:showLegendKey val="0"/>
          <c:showVal val="0"/>
          <c:showCatName val="0"/>
          <c:showSerName val="0"/>
          <c:showPercent val="0"/>
          <c:showBubbleSize val="0"/>
        </c:dLbls>
        <c:gapWidth val="269"/>
        <c:axId val="2000455920"/>
        <c:axId val="2000452656"/>
      </c:barChart>
      <c:lineChart>
        <c:grouping val="standard"/>
        <c:varyColors val="0"/>
        <c:ser>
          <c:idx val="1"/>
          <c:order val="1"/>
          <c:tx>
            <c:strRef>
              <c:f>'daily (2)'!$J$40</c:f>
              <c:strCache>
                <c:ptCount val="1"/>
                <c:pt idx="0">
                  <c:v>Avg.Volatility Actual</c:v>
                </c:pt>
              </c:strCache>
            </c:strRef>
          </c:tx>
          <c:spPr>
            <a:ln w="38100" cap="rnd">
              <a:solidFill>
                <a:schemeClr val="accent2"/>
              </a:solidFill>
              <a:round/>
            </a:ln>
            <a:effectLst/>
          </c:spPr>
          <c:marker>
            <c:symbol val="none"/>
          </c:marker>
          <c:cat>
            <c:numRef>
              <c:f>'daily (2)'!$G$64:$G$68</c:f>
              <c:numCache>
                <c:formatCode>General</c:formatCode>
                <c:ptCount val="5"/>
                <c:pt idx="0">
                  <c:v>20160803</c:v>
                </c:pt>
                <c:pt idx="1">
                  <c:v>20160804</c:v>
                </c:pt>
                <c:pt idx="2">
                  <c:v>20160805</c:v>
                </c:pt>
                <c:pt idx="3">
                  <c:v>20160808</c:v>
                </c:pt>
                <c:pt idx="4">
                  <c:v>20160809</c:v>
                </c:pt>
              </c:numCache>
            </c:numRef>
          </c:cat>
          <c:val>
            <c:numRef>
              <c:f>'daily (2)'!$J$64:$J$68</c:f>
              <c:numCache>
                <c:formatCode>_(* #,##0.00_);_(* \(#,##0.00\);_(* "-"??_);_(@_)</c:formatCode>
                <c:ptCount val="5"/>
                <c:pt idx="0">
                  <c:v>1197.3370484625107</c:v>
                </c:pt>
                <c:pt idx="1">
                  <c:v>1270.9058641090676</c:v>
                </c:pt>
                <c:pt idx="2">
                  <c:v>1813.4516229080009</c:v>
                </c:pt>
                <c:pt idx="3">
                  <c:v>993.93207197075287</c:v>
                </c:pt>
                <c:pt idx="4">
                  <c:v>1020.8135435719677</c:v>
                </c:pt>
              </c:numCache>
            </c:numRef>
          </c:val>
          <c:smooth val="0"/>
        </c:ser>
        <c:ser>
          <c:idx val="2"/>
          <c:order val="2"/>
          <c:tx>
            <c:strRef>
              <c:f>'daily (2)'!$I$40</c:f>
              <c:strCache>
                <c:ptCount val="1"/>
                <c:pt idx="0">
                  <c:v>20 Day Avg. Volatility Est.</c:v>
                </c:pt>
              </c:strCache>
            </c:strRef>
          </c:tx>
          <c:spPr>
            <a:ln w="38100" cap="rnd">
              <a:solidFill>
                <a:schemeClr val="accent3"/>
              </a:solidFill>
              <a:round/>
            </a:ln>
            <a:effectLst/>
          </c:spPr>
          <c:marker>
            <c:symbol val="none"/>
          </c:marker>
          <c:cat>
            <c:numRef>
              <c:f>'daily (2)'!$G$64:$G$68</c:f>
              <c:numCache>
                <c:formatCode>General</c:formatCode>
                <c:ptCount val="5"/>
                <c:pt idx="0">
                  <c:v>20160803</c:v>
                </c:pt>
                <c:pt idx="1">
                  <c:v>20160804</c:v>
                </c:pt>
                <c:pt idx="2">
                  <c:v>20160805</c:v>
                </c:pt>
                <c:pt idx="3">
                  <c:v>20160808</c:v>
                </c:pt>
                <c:pt idx="4">
                  <c:v>20160809</c:v>
                </c:pt>
              </c:numCache>
            </c:numRef>
          </c:cat>
          <c:val>
            <c:numRef>
              <c:f>'daily (2)'!$I$64:$I$68</c:f>
              <c:numCache>
                <c:formatCode>_(* #,##0.00_);_(* \(#,##0.00\);_(* "-"??_);_(@_)</c:formatCode>
                <c:ptCount val="5"/>
                <c:pt idx="0">
                  <c:v>2580.4837160603356</c:v>
                </c:pt>
                <c:pt idx="1">
                  <c:v>2580.4837160603356</c:v>
                </c:pt>
                <c:pt idx="2">
                  <c:v>2580.4837160603356</c:v>
                </c:pt>
                <c:pt idx="3">
                  <c:v>2531.8078544341006</c:v>
                </c:pt>
                <c:pt idx="4">
                  <c:v>2509.7678798792708</c:v>
                </c:pt>
              </c:numCache>
            </c:numRef>
          </c:val>
          <c:smooth val="0"/>
        </c:ser>
        <c:dLbls>
          <c:showLegendKey val="0"/>
          <c:showVal val="0"/>
          <c:showCatName val="0"/>
          <c:showSerName val="0"/>
          <c:showPercent val="0"/>
          <c:showBubbleSize val="0"/>
        </c:dLbls>
        <c:marker val="1"/>
        <c:smooth val="0"/>
        <c:axId val="2000453744"/>
        <c:axId val="2000453200"/>
      </c:lineChart>
      <c:catAx>
        <c:axId val="20004559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2000452656"/>
        <c:crosses val="autoZero"/>
        <c:auto val="1"/>
        <c:lblAlgn val="ctr"/>
        <c:lblOffset val="100"/>
        <c:noMultiLvlLbl val="0"/>
      </c:catAx>
      <c:valAx>
        <c:axId val="200045265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5920"/>
        <c:crosses val="autoZero"/>
        <c:crossBetween val="between"/>
      </c:valAx>
      <c:valAx>
        <c:axId val="2000453200"/>
        <c:scaling>
          <c:orientation val="minMax"/>
        </c:scaling>
        <c:delete val="0"/>
        <c:axPos val="r"/>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00453744"/>
        <c:crosses val="max"/>
        <c:crossBetween val="between"/>
      </c:valAx>
      <c:catAx>
        <c:axId val="2000453744"/>
        <c:scaling>
          <c:orientation val="minMax"/>
        </c:scaling>
        <c:delete val="1"/>
        <c:axPos val="b"/>
        <c:numFmt formatCode="General" sourceLinked="1"/>
        <c:majorTickMark val="out"/>
        <c:minorTickMark val="none"/>
        <c:tickLblPos val="nextTo"/>
        <c:crossAx val="2000453200"/>
        <c:crosses val="autoZero"/>
        <c:auto val="1"/>
        <c:lblAlgn val="ctr"/>
        <c:lblOffset val="100"/>
        <c:noMultiLvlLbl val="0"/>
      </c:cat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Cumulative Accumulated profit/loss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 (2)'!$AU$41</c:f>
              <c:strCache>
                <c:ptCount val="1"/>
                <c:pt idx="0">
                  <c:v>20160701</c:v>
                </c:pt>
              </c:strCache>
            </c:strRef>
          </c:tx>
          <c:spPr>
            <a:solidFill>
              <a:schemeClr val="accent1"/>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(2)'!$AV$41:$BJ$41</c:f>
            </c:numRef>
          </c:val>
        </c:ser>
        <c:ser>
          <c:idx val="1"/>
          <c:order val="1"/>
          <c:tx>
            <c:strRef>
              <c:f>'daily (2)'!$AU$42</c:f>
              <c:strCache>
                <c:ptCount val="1"/>
                <c:pt idx="0">
                  <c:v>20160704</c:v>
                </c:pt>
              </c:strCache>
            </c:strRef>
          </c:tx>
          <c:spPr>
            <a:solidFill>
              <a:schemeClr val="accent2"/>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(2)'!$AV$42:$BJ$42</c:f>
            </c:numRef>
          </c:val>
        </c:ser>
        <c:ser>
          <c:idx val="2"/>
          <c:order val="2"/>
          <c:tx>
            <c:strRef>
              <c:f>'daily (2)'!$AU$43</c:f>
              <c:strCache>
                <c:ptCount val="1"/>
                <c:pt idx="0">
                  <c:v>20160705</c:v>
                </c:pt>
              </c:strCache>
            </c:strRef>
          </c:tx>
          <c:spPr>
            <a:solidFill>
              <a:schemeClr val="accent3"/>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(2)'!$AV$43:$BJ$43</c:f>
            </c:numRef>
          </c:val>
        </c:ser>
        <c:ser>
          <c:idx val="3"/>
          <c:order val="3"/>
          <c:tx>
            <c:strRef>
              <c:f>'daily (2)'!$AU$44</c:f>
              <c:strCache>
                <c:ptCount val="1"/>
                <c:pt idx="0">
                  <c:v>20160706</c:v>
                </c:pt>
              </c:strCache>
            </c:strRef>
          </c:tx>
          <c:spPr>
            <a:solidFill>
              <a:schemeClr val="accent4"/>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(2)'!$AV$44:$BJ$44</c:f>
            </c:numRef>
          </c:val>
        </c:ser>
        <c:ser>
          <c:idx val="4"/>
          <c:order val="4"/>
          <c:tx>
            <c:strRef>
              <c:f>'daily (2)'!$AU$45</c:f>
              <c:strCache>
                <c:ptCount val="1"/>
                <c:pt idx="0">
                  <c:v>20160707</c:v>
                </c:pt>
              </c:strCache>
            </c:strRef>
          </c:tx>
          <c:spPr>
            <a:solidFill>
              <a:schemeClr val="accent5"/>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(2)'!$AV$45:$BJ$45</c:f>
            </c:numRef>
          </c:val>
        </c:ser>
        <c:ser>
          <c:idx val="5"/>
          <c:order val="5"/>
          <c:tx>
            <c:strRef>
              <c:f>'daily (2)'!$AU$46</c:f>
              <c:strCache>
                <c:ptCount val="1"/>
                <c:pt idx="0">
                  <c:v>20160708</c:v>
                </c:pt>
              </c:strCache>
            </c:strRef>
          </c:tx>
          <c:spPr>
            <a:solidFill>
              <a:schemeClr val="accent6"/>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(2)'!$AV$46:$BJ$46</c:f>
            </c:numRef>
          </c:val>
        </c:ser>
        <c:ser>
          <c:idx val="6"/>
          <c:order val="6"/>
          <c:tx>
            <c:strRef>
              <c:f>'daily (2)'!$AU$47</c:f>
              <c:strCache>
                <c:ptCount val="1"/>
                <c:pt idx="0">
                  <c:v>20160711</c:v>
                </c:pt>
              </c:strCache>
            </c:strRef>
          </c:tx>
          <c:spPr>
            <a:solidFill>
              <a:schemeClr val="accent1">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(2)'!$AV$47:$BJ$47</c:f>
            </c:numRef>
          </c:val>
        </c:ser>
        <c:ser>
          <c:idx val="7"/>
          <c:order val="7"/>
          <c:tx>
            <c:strRef>
              <c:f>'daily (2)'!$AU$48</c:f>
              <c:strCache>
                <c:ptCount val="1"/>
                <c:pt idx="0">
                  <c:v>20160712</c:v>
                </c:pt>
              </c:strCache>
            </c:strRef>
          </c:tx>
          <c:spPr>
            <a:solidFill>
              <a:schemeClr val="accent2">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(2)'!$AV$48:$BJ$48</c:f>
            </c:numRef>
          </c:val>
        </c:ser>
        <c:ser>
          <c:idx val="8"/>
          <c:order val="8"/>
          <c:tx>
            <c:strRef>
              <c:f>'daily (2)'!$AU$49</c:f>
              <c:strCache>
                <c:ptCount val="1"/>
                <c:pt idx="0">
                  <c:v>20160713</c:v>
                </c:pt>
              </c:strCache>
            </c:strRef>
          </c:tx>
          <c:spPr>
            <a:solidFill>
              <a:schemeClr val="accent3">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(2)'!$AV$49:$BJ$49</c:f>
            </c:numRef>
          </c:val>
        </c:ser>
        <c:ser>
          <c:idx val="9"/>
          <c:order val="9"/>
          <c:tx>
            <c:strRef>
              <c:f>'daily (2)'!$AU$50</c:f>
              <c:strCache>
                <c:ptCount val="1"/>
                <c:pt idx="0">
                  <c:v>20160714</c:v>
                </c:pt>
              </c:strCache>
            </c:strRef>
          </c:tx>
          <c:spPr>
            <a:solidFill>
              <a:schemeClr val="accent4">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(2)'!$AV$50:$BJ$50</c:f>
            </c:numRef>
          </c:val>
        </c:ser>
        <c:ser>
          <c:idx val="10"/>
          <c:order val="10"/>
          <c:tx>
            <c:strRef>
              <c:f>'daily (2)'!$AU$51</c:f>
              <c:strCache>
                <c:ptCount val="1"/>
                <c:pt idx="0">
                  <c:v>20160715</c:v>
                </c:pt>
              </c:strCache>
            </c:strRef>
          </c:tx>
          <c:spPr>
            <a:solidFill>
              <a:schemeClr val="accent5">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(2)'!$AV$51:$BJ$51</c:f>
            </c:numRef>
          </c:val>
        </c:ser>
        <c:ser>
          <c:idx val="11"/>
          <c:order val="11"/>
          <c:tx>
            <c:strRef>
              <c:f>'daily (2)'!$AU$52</c:f>
              <c:strCache>
                <c:ptCount val="1"/>
                <c:pt idx="0">
                  <c:v>20160718</c:v>
                </c:pt>
              </c:strCache>
            </c:strRef>
          </c:tx>
          <c:spPr>
            <a:solidFill>
              <a:schemeClr val="accent6">
                <a:lumMod val="6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(2)'!$AV$52:$BJ$52</c:f>
            </c:numRef>
          </c:val>
        </c:ser>
        <c:ser>
          <c:idx val="12"/>
          <c:order val="12"/>
          <c:tx>
            <c:strRef>
              <c:f>'daily (2)'!$AU$53</c:f>
              <c:strCache>
                <c:ptCount val="1"/>
                <c:pt idx="0">
                  <c:v>20160719</c:v>
                </c:pt>
              </c:strCache>
            </c:strRef>
          </c:tx>
          <c:spPr>
            <a:solidFill>
              <a:schemeClr val="accent1">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(2)'!$AV$53:$BJ$53</c:f>
            </c:numRef>
          </c:val>
        </c:ser>
        <c:ser>
          <c:idx val="13"/>
          <c:order val="13"/>
          <c:tx>
            <c:strRef>
              <c:f>'daily (2)'!$AU$54</c:f>
              <c:strCache>
                <c:ptCount val="1"/>
                <c:pt idx="0">
                  <c:v>20160720</c:v>
                </c:pt>
              </c:strCache>
            </c:strRef>
          </c:tx>
          <c:spPr>
            <a:solidFill>
              <a:schemeClr val="accent2">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(2)'!$AV$54:$BJ$54</c:f>
            </c:numRef>
          </c:val>
        </c:ser>
        <c:ser>
          <c:idx val="14"/>
          <c:order val="14"/>
          <c:tx>
            <c:strRef>
              <c:f>'daily (2)'!$AU$55</c:f>
              <c:strCache>
                <c:ptCount val="1"/>
                <c:pt idx="0">
                  <c:v>20160721</c:v>
                </c:pt>
              </c:strCache>
            </c:strRef>
          </c:tx>
          <c:spPr>
            <a:solidFill>
              <a:schemeClr val="accent3">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(2)'!$AV$55:$BJ$55</c:f>
            </c:numRef>
          </c:val>
        </c:ser>
        <c:ser>
          <c:idx val="15"/>
          <c:order val="15"/>
          <c:tx>
            <c:strRef>
              <c:f>'daily (2)'!$AU$56</c:f>
              <c:strCache>
                <c:ptCount val="1"/>
                <c:pt idx="0">
                  <c:v>20160722</c:v>
                </c:pt>
              </c:strCache>
            </c:strRef>
          </c:tx>
          <c:spPr>
            <a:solidFill>
              <a:schemeClr val="accent4">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(2)'!$AV$56:$BJ$56</c:f>
            </c:numRef>
          </c:val>
        </c:ser>
        <c:ser>
          <c:idx val="16"/>
          <c:order val="16"/>
          <c:tx>
            <c:strRef>
              <c:f>'daily (2)'!$AU$57</c:f>
              <c:strCache>
                <c:ptCount val="1"/>
                <c:pt idx="0">
                  <c:v>20160725</c:v>
                </c:pt>
              </c:strCache>
            </c:strRef>
          </c:tx>
          <c:spPr>
            <a:solidFill>
              <a:schemeClr val="accent5">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(2)'!$AV$57:$BJ$57</c:f>
            </c:numRef>
          </c:val>
        </c:ser>
        <c:ser>
          <c:idx val="17"/>
          <c:order val="17"/>
          <c:tx>
            <c:strRef>
              <c:f>'daily (2)'!$AU$58</c:f>
              <c:strCache>
                <c:ptCount val="1"/>
                <c:pt idx="0">
                  <c:v>20160726</c:v>
                </c:pt>
              </c:strCache>
            </c:strRef>
          </c:tx>
          <c:spPr>
            <a:solidFill>
              <a:schemeClr val="accent6">
                <a:lumMod val="80000"/>
                <a:lumOff val="2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(2)'!$AV$58:$BJ$58</c:f>
            </c:numRef>
          </c:val>
        </c:ser>
        <c:ser>
          <c:idx val="18"/>
          <c:order val="18"/>
          <c:tx>
            <c:strRef>
              <c:f>'daily (2)'!$AU$59</c:f>
              <c:strCache>
                <c:ptCount val="1"/>
                <c:pt idx="0">
                  <c:v>20160727</c:v>
                </c:pt>
              </c:strCache>
            </c:strRef>
          </c:tx>
          <c:spPr>
            <a:solidFill>
              <a:schemeClr val="accent1">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(2)'!$AV$59:$BJ$59</c:f>
            </c:numRef>
          </c:val>
        </c:ser>
        <c:ser>
          <c:idx val="19"/>
          <c:order val="19"/>
          <c:tx>
            <c:strRef>
              <c:f>'daily (2)'!$AU$60</c:f>
              <c:strCache>
                <c:ptCount val="1"/>
                <c:pt idx="0">
                  <c:v>20160728</c:v>
                </c:pt>
              </c:strCache>
            </c:strRef>
          </c:tx>
          <c:spPr>
            <a:solidFill>
              <a:schemeClr val="accent2">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(2)'!$AV$60:$BJ$60</c:f>
            </c:numRef>
          </c:val>
        </c:ser>
        <c:ser>
          <c:idx val="20"/>
          <c:order val="20"/>
          <c:tx>
            <c:strRef>
              <c:f>'daily (2)'!$AU$61</c:f>
              <c:strCache>
                <c:ptCount val="1"/>
                <c:pt idx="0">
                  <c:v>20160729</c:v>
                </c:pt>
              </c:strCache>
            </c:strRef>
          </c:tx>
          <c:spPr>
            <a:solidFill>
              <a:schemeClr val="accent3">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(2)'!$AV$61:$BJ$61</c:f>
            </c:numRef>
          </c:val>
        </c:ser>
        <c:ser>
          <c:idx val="21"/>
          <c:order val="21"/>
          <c:tx>
            <c:strRef>
              <c:f>'daily (2)'!$AU$62</c:f>
              <c:strCache>
                <c:ptCount val="1"/>
                <c:pt idx="0">
                  <c:v>20160801</c:v>
                </c:pt>
              </c:strCache>
            </c:strRef>
          </c:tx>
          <c:spPr>
            <a:solidFill>
              <a:schemeClr val="accent4">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(2)'!$AV$62:$BJ$62</c:f>
              <c:numCache>
                <c:formatCode>#,##0.00_);[Red]\(#,##0.00\)</c:formatCode>
                <c:ptCount val="15"/>
                <c:pt idx="0">
                  <c:v>-18863.847698051424</c:v>
                </c:pt>
                <c:pt idx="1">
                  <c:v>18863.847698051424</c:v>
                </c:pt>
                <c:pt idx="2">
                  <c:v>-106159.32203556265</c:v>
                </c:pt>
                <c:pt idx="3">
                  <c:v>106159.32203556265</c:v>
                </c:pt>
                <c:pt idx="4">
                  <c:v>40621.234476136859</c:v>
                </c:pt>
                <c:pt idx="5">
                  <c:v>-23474.495086397848</c:v>
                </c:pt>
                <c:pt idx="6">
                  <c:v>-41305.169668580231</c:v>
                </c:pt>
                <c:pt idx="7">
                  <c:v>32742.999132618199</c:v>
                </c:pt>
                <c:pt idx="8">
                  <c:v>120823.78906042287</c:v>
                </c:pt>
                <c:pt idx="9">
                  <c:v>-42347.360468049883</c:v>
                </c:pt>
                <c:pt idx="10">
                  <c:v>103434.38604491643</c:v>
                </c:pt>
                <c:pt idx="11">
                  <c:v>299.30782206563163</c:v>
                </c:pt>
                <c:pt idx="12">
                  <c:v>50518.245957147694</c:v>
                </c:pt>
                <c:pt idx="13">
                  <c:v>-83343.411659048536</c:v>
                </c:pt>
                <c:pt idx="14">
                  <c:v>69235.585059824181</c:v>
                </c:pt>
              </c:numCache>
            </c:numRef>
          </c:val>
        </c:ser>
        <c:ser>
          <c:idx val="22"/>
          <c:order val="22"/>
          <c:tx>
            <c:strRef>
              <c:f>'daily (2)'!$AU$63</c:f>
              <c:strCache>
                <c:ptCount val="1"/>
                <c:pt idx="0">
                  <c:v>20160802</c:v>
                </c:pt>
              </c:strCache>
            </c:strRef>
          </c:tx>
          <c:spPr>
            <a:solidFill>
              <a:schemeClr val="accent5">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(2)'!$AV$63:$BJ$63</c:f>
              <c:numCache>
                <c:formatCode>#,##0.00_);[Red]\(#,##0.00\)</c:formatCode>
                <c:ptCount val="15"/>
                <c:pt idx="0">
                  <c:v>-63041.384234676989</c:v>
                </c:pt>
                <c:pt idx="1">
                  <c:v>63041.384234676989</c:v>
                </c:pt>
                <c:pt idx="2">
                  <c:v>-95639.870859258634</c:v>
                </c:pt>
                <c:pt idx="3">
                  <c:v>95639.870859258634</c:v>
                </c:pt>
                <c:pt idx="4">
                  <c:v>60258.57576355699</c:v>
                </c:pt>
                <c:pt idx="5">
                  <c:v>-44308.073333125023</c:v>
                </c:pt>
                <c:pt idx="6">
                  <c:v>-59410.534678746597</c:v>
                </c:pt>
                <c:pt idx="7">
                  <c:v>51494.872797240874</c:v>
                </c:pt>
                <c:pt idx="8">
                  <c:v>87269.685209273244</c:v>
                </c:pt>
                <c:pt idx="9">
                  <c:v>-59487.516603289987</c:v>
                </c:pt>
                <c:pt idx="10">
                  <c:v>95620.44805320575</c:v>
                </c:pt>
                <c:pt idx="11">
                  <c:v>-10527.859064603042</c:v>
                </c:pt>
                <c:pt idx="12">
                  <c:v>41748.710448108934</c:v>
                </c:pt>
                <c:pt idx="13">
                  <c:v>-55582.645249705682</c:v>
                </c:pt>
                <c:pt idx="14">
                  <c:v>67122.983196478657</c:v>
                </c:pt>
              </c:numCache>
            </c:numRef>
          </c:val>
        </c:ser>
        <c:ser>
          <c:idx val="23"/>
          <c:order val="23"/>
          <c:tx>
            <c:strRef>
              <c:f>'daily (2)'!$AU$64</c:f>
              <c:strCache>
                <c:ptCount val="1"/>
                <c:pt idx="0">
                  <c:v>20160803</c:v>
                </c:pt>
              </c:strCache>
            </c:strRef>
          </c:tx>
          <c:spPr>
            <a:solidFill>
              <a:schemeClr val="accent6">
                <a:lumMod val="8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(2)'!$AV$64:$BJ$64</c:f>
              <c:numCache>
                <c:formatCode>#,##0.00_);[Red]\(#,##0.00\)</c:formatCode>
                <c:ptCount val="15"/>
                <c:pt idx="0">
                  <c:v>-53395.59436720005</c:v>
                </c:pt>
                <c:pt idx="1">
                  <c:v>53395.59436720005</c:v>
                </c:pt>
                <c:pt idx="2">
                  <c:v>-128493.5622483725</c:v>
                </c:pt>
                <c:pt idx="3">
                  <c:v>128493.5622483725</c:v>
                </c:pt>
                <c:pt idx="4">
                  <c:v>93511.612389296759</c:v>
                </c:pt>
                <c:pt idx="5">
                  <c:v>-77062.219722258655</c:v>
                </c:pt>
                <c:pt idx="6">
                  <c:v>-95390.527067861258</c:v>
                </c:pt>
                <c:pt idx="7">
                  <c:v>46650.998243864189</c:v>
                </c:pt>
                <c:pt idx="8">
                  <c:v>62591.470275330765</c:v>
                </c:pt>
                <c:pt idx="9">
                  <c:v>-93087.032992396591</c:v>
                </c:pt>
                <c:pt idx="10">
                  <c:v>112089.86844162442</c:v>
                </c:pt>
                <c:pt idx="11">
                  <c:v>-1951.4145112384267</c:v>
                </c:pt>
                <c:pt idx="12">
                  <c:v>44813.808000791221</c:v>
                </c:pt>
                <c:pt idx="13">
                  <c:v>-52430.154315775508</c:v>
                </c:pt>
                <c:pt idx="14">
                  <c:v>114179.35058559824</c:v>
                </c:pt>
              </c:numCache>
            </c:numRef>
          </c:val>
        </c:ser>
        <c:ser>
          <c:idx val="24"/>
          <c:order val="24"/>
          <c:tx>
            <c:strRef>
              <c:f>'daily (2)'!$AU$65</c:f>
              <c:strCache>
                <c:ptCount val="1"/>
                <c:pt idx="0">
                  <c:v>20160804</c:v>
                </c:pt>
              </c:strCache>
            </c:strRef>
          </c:tx>
          <c:spPr>
            <a:solidFill>
              <a:schemeClr val="accent1">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(2)'!$AV$65:$BJ$65</c:f>
              <c:numCache>
                <c:formatCode>#,##0.00_);[Red]\(#,##0.00\)</c:formatCode>
                <c:ptCount val="15"/>
                <c:pt idx="0">
                  <c:v>-37311.937833312317</c:v>
                </c:pt>
                <c:pt idx="1">
                  <c:v>37311.937833312317</c:v>
                </c:pt>
                <c:pt idx="2">
                  <c:v>-103986.44610372078</c:v>
                </c:pt>
                <c:pt idx="3">
                  <c:v>103986.44610372078</c:v>
                </c:pt>
                <c:pt idx="4">
                  <c:v>120660.06328344211</c:v>
                </c:pt>
                <c:pt idx="5">
                  <c:v>-72725.040295137398</c:v>
                </c:pt>
                <c:pt idx="6">
                  <c:v>-98612.086176081153</c:v>
                </c:pt>
                <c:pt idx="7">
                  <c:v>41222.084014838256</c:v>
                </c:pt>
                <c:pt idx="8">
                  <c:v>89014.411278297237</c:v>
                </c:pt>
                <c:pt idx="9">
                  <c:v>-79472.766310226652</c:v>
                </c:pt>
                <c:pt idx="10">
                  <c:v>126973.23538694478</c:v>
                </c:pt>
                <c:pt idx="11">
                  <c:v>-7567.435111337425</c:v>
                </c:pt>
                <c:pt idx="12">
                  <c:v>60574.621520661931</c:v>
                </c:pt>
                <c:pt idx="13">
                  <c:v>-62021.634116452311</c:v>
                </c:pt>
                <c:pt idx="14">
                  <c:v>111440.31385841926</c:v>
                </c:pt>
              </c:numCache>
            </c:numRef>
          </c:val>
        </c:ser>
        <c:ser>
          <c:idx val="25"/>
          <c:order val="25"/>
          <c:tx>
            <c:strRef>
              <c:f>'daily (2)'!$AU$66</c:f>
              <c:strCache>
                <c:ptCount val="1"/>
                <c:pt idx="0">
                  <c:v>20160805</c:v>
                </c:pt>
              </c:strCache>
            </c:strRef>
          </c:tx>
          <c:spPr>
            <a:solidFill>
              <a:schemeClr val="accent2">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(2)'!$AV$66:$BJ$66</c:f>
              <c:numCache>
                <c:formatCode>#,##0.00_);[Red]\(#,##0.00\)</c:formatCode>
                <c:ptCount val="15"/>
                <c:pt idx="0">
                  <c:v>52030.759454527273</c:v>
                </c:pt>
                <c:pt idx="1">
                  <c:v>-52030.759454527273</c:v>
                </c:pt>
                <c:pt idx="2">
                  <c:v>-61502.197381091588</c:v>
                </c:pt>
                <c:pt idx="3">
                  <c:v>61502.197381091588</c:v>
                </c:pt>
                <c:pt idx="4">
                  <c:v>108809.61463468657</c:v>
                </c:pt>
                <c:pt idx="5">
                  <c:v>-48009.34937080837</c:v>
                </c:pt>
                <c:pt idx="6">
                  <c:v>-70190.681941239527</c:v>
                </c:pt>
                <c:pt idx="7">
                  <c:v>15265.099940525342</c:v>
                </c:pt>
                <c:pt idx="8">
                  <c:v>53711.417716381853</c:v>
                </c:pt>
                <c:pt idx="9">
                  <c:v>-38270.798266692873</c:v>
                </c:pt>
                <c:pt idx="10">
                  <c:v>77163.289194233337</c:v>
                </c:pt>
                <c:pt idx="11">
                  <c:v>3402.7273883439266</c:v>
                </c:pt>
                <c:pt idx="12">
                  <c:v>56615.149236873112</c:v>
                </c:pt>
                <c:pt idx="13">
                  <c:v>-34093.510200732824</c:v>
                </c:pt>
                <c:pt idx="14">
                  <c:v>100559.69380604272</c:v>
                </c:pt>
              </c:numCache>
            </c:numRef>
          </c:val>
        </c:ser>
        <c:ser>
          <c:idx val="26"/>
          <c:order val="26"/>
          <c:tx>
            <c:strRef>
              <c:f>'daily (2)'!$AU$67</c:f>
              <c:strCache>
                <c:ptCount val="1"/>
                <c:pt idx="0">
                  <c:v>20160808</c:v>
                </c:pt>
              </c:strCache>
            </c:strRef>
          </c:tx>
          <c:spPr>
            <a:solidFill>
              <a:schemeClr val="accent3">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(2)'!$AV$67:$BJ$67</c:f>
              <c:numCache>
                <c:formatCode>#,##0.00_);[Red]\(#,##0.00\)</c:formatCode>
                <c:ptCount val="15"/>
                <c:pt idx="0">
                  <c:v>89433.102141080075</c:v>
                </c:pt>
                <c:pt idx="1">
                  <c:v>-89433.102141080075</c:v>
                </c:pt>
                <c:pt idx="2">
                  <c:v>-57755.707900369234</c:v>
                </c:pt>
                <c:pt idx="3">
                  <c:v>57755.707900369234</c:v>
                </c:pt>
                <c:pt idx="4">
                  <c:v>117343.32956623335</c:v>
                </c:pt>
                <c:pt idx="5">
                  <c:v>-63327.613453960825</c:v>
                </c:pt>
                <c:pt idx="6">
                  <c:v>-65788.433743331421</c:v>
                </c:pt>
                <c:pt idx="7">
                  <c:v>-3413.6507595667608</c:v>
                </c:pt>
                <c:pt idx="8">
                  <c:v>53753.086162896136</c:v>
                </c:pt>
                <c:pt idx="9">
                  <c:v>-27716.572093879608</c:v>
                </c:pt>
                <c:pt idx="10">
                  <c:v>80688.109206169654</c:v>
                </c:pt>
                <c:pt idx="11">
                  <c:v>4960.0076543629957</c:v>
                </c:pt>
                <c:pt idx="12">
                  <c:v>61416.399350569227</c:v>
                </c:pt>
                <c:pt idx="13">
                  <c:v>-37862.803422450568</c:v>
                </c:pt>
                <c:pt idx="14">
                  <c:v>113025.62957178766</c:v>
                </c:pt>
              </c:numCache>
            </c:numRef>
          </c:val>
        </c:ser>
        <c:ser>
          <c:idx val="27"/>
          <c:order val="27"/>
          <c:tx>
            <c:strRef>
              <c:f>'daily (2)'!$AU$68</c:f>
              <c:strCache>
                <c:ptCount val="1"/>
                <c:pt idx="0">
                  <c:v>20160809</c:v>
                </c:pt>
              </c:strCache>
            </c:strRef>
          </c:tx>
          <c:spPr>
            <a:solidFill>
              <a:schemeClr val="accent4">
                <a:lumMod val="60000"/>
                <a:lumOff val="40000"/>
              </a:schemeClr>
            </a:solidFill>
            <a:ln>
              <a:noFill/>
            </a:ln>
            <a:effectLst/>
          </c:spPr>
          <c:invertIfNegative val="0"/>
          <c:cat>
            <c:strRef>
              <c:f>'daily (2)'!$AV$40:$BJ$40</c:f>
              <c:strCache>
                <c:ptCount val="15"/>
                <c:pt idx="0">
                  <c:v>Risk-On - Long Risky Assets, Short Safe Assets</c:v>
                </c:pt>
                <c:pt idx="1">
                  <c:v>Risk-Off - Long Safe Assets, Short Risky Assets</c:v>
                </c:pt>
                <c:pt idx="2">
                  <c:v>Previous - Previous Day's Movement</c:v>
                </c:pt>
                <c:pt idx="3">
                  <c:v>Anti-Previous - Opposite of the Previous Day's Movement</c:v>
                </c:pt>
                <c:pt idx="4">
                  <c:v>Lowest-Equity -( AI Counter-trend)</c:v>
                </c:pt>
                <c:pt idx="5">
                  <c:v>AI 50/50- 50% Anti-Lowest Eq, 50% Anti-Highest Eq.</c:v>
                </c:pt>
                <c:pt idx="6">
                  <c:v>Highest Equity - (AI Anti-Trend)</c:v>
                </c:pt>
                <c:pt idx="7">
                  <c:v>Seasonality - 30+ year Seasonality</c:v>
                </c:pt>
                <c:pt idx="8">
                  <c:v>Adj-Seasonality - Seasonality w/ Trend Adj.</c:v>
                </c:pt>
                <c:pt idx="9">
                  <c:v>Voting 1- TREND (Previous + Highest Equity +Anti-Seasonality)</c:v>
                </c:pt>
                <c:pt idx="10">
                  <c:v>Voting 2- Reversal (Anti-Previous,lowestEquity, Adj-Seasonal)</c:v>
                </c:pt>
                <c:pt idx="11">
                  <c:v>Voting 3- Neutral( Anti-Previous,50/50, Anti-Seasonality)</c:v>
                </c:pt>
                <c:pt idx="12">
                  <c:v>Voting 4 -Voting of Voting- Voting 1,2,3</c:v>
                </c:pt>
                <c:pt idx="13">
                  <c:v>Voting 5 - (Previous, Anti-Highest, Anti-Adj_Seasonality)</c:v>
                </c:pt>
                <c:pt idx="14">
                  <c:v>Voting 6- Reversal (Anti-Previous,lowestEquity, Anti-Seasonal)</c:v>
                </c:pt>
              </c:strCache>
            </c:strRef>
          </c:cat>
          <c:val>
            <c:numRef>
              <c:f>'daily (2)'!$AV$68:$BJ$68</c:f>
              <c:numCache>
                <c:formatCode>#,##0.00_);[Red]\(#,##0.00\)</c:formatCode>
                <c:ptCount val="15"/>
                <c:pt idx="0">
                  <c:v>94317.46259822014</c:v>
                </c:pt>
                <c:pt idx="1">
                  <c:v>-94317.46259822014</c:v>
                </c:pt>
                <c:pt idx="2">
                  <c:v>-43585.856113816713</c:v>
                </c:pt>
                <c:pt idx="3">
                  <c:v>43585.856113816713</c:v>
                </c:pt>
                <c:pt idx="4">
                  <c:v>110055.41756963733</c:v>
                </c:pt>
                <c:pt idx="5">
                  <c:v>-56961.284539105371</c:v>
                </c:pt>
                <c:pt idx="6">
                  <c:v>-50334.158415532453</c:v>
                </c:pt>
                <c:pt idx="7">
                  <c:v>4549.6943078518525</c:v>
                </c:pt>
                <c:pt idx="8">
                  <c:v>60466.412109646262</c:v>
                </c:pt>
                <c:pt idx="9">
                  <c:v>-20469.19927039319</c:v>
                </c:pt>
                <c:pt idx="10">
                  <c:v>72765.541136686021</c:v>
                </c:pt>
                <c:pt idx="11">
                  <c:v>-3101.4869598302548</c:v>
                </c:pt>
                <c:pt idx="12">
                  <c:v>60713.593324946603</c:v>
                </c:pt>
                <c:pt idx="13">
                  <c:v>-40850.677134888327</c:v>
                </c:pt>
                <c:pt idx="14">
                  <c:v>95941.486426140298</c:v>
                </c:pt>
              </c:numCache>
            </c:numRef>
          </c:val>
        </c:ser>
        <c:dLbls>
          <c:showLegendKey val="0"/>
          <c:showVal val="0"/>
          <c:showCatName val="0"/>
          <c:showSerName val="0"/>
          <c:showPercent val="0"/>
          <c:showBubbleSize val="0"/>
        </c:dLbls>
        <c:gapWidth val="219"/>
        <c:overlap val="-27"/>
        <c:axId val="540002368"/>
        <c:axId val="540011616"/>
      </c:barChart>
      <c:catAx>
        <c:axId val="5400023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11616"/>
        <c:crosses val="autoZero"/>
        <c:auto val="1"/>
        <c:lblAlgn val="ctr"/>
        <c:lblOffset val="100"/>
        <c:noMultiLvlLbl val="0"/>
      </c:catAx>
      <c:valAx>
        <c:axId val="540011616"/>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2368"/>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r>
              <a:rPr lang="en-US"/>
              <a:t>5 Day group overview </a:t>
            </a:r>
            <a:r>
              <a:rPr lang="en-US" baseline="0"/>
              <a:t> -  long%</a:t>
            </a:r>
            <a:endParaRPr lang="en-US"/>
          </a:p>
        </c:rich>
      </c:tx>
      <c:overlay val="0"/>
      <c:spPr>
        <a:noFill/>
        <a:ln>
          <a:noFill/>
        </a:ln>
        <a:effectLst/>
      </c:spPr>
      <c:txPr>
        <a:bodyPr rot="0" spcFirstLastPara="1" vertOverflow="ellipsis" vert="horz" wrap="square" anchor="ctr" anchorCtr="1"/>
        <a:lstStyle/>
        <a:p>
          <a:pPr>
            <a:defRPr sz="1800" b="1" i="0" u="none" strike="noStrike" kern="1200" cap="all" spc="150" baseline="0">
              <a:solidFill>
                <a:schemeClr val="tx1">
                  <a:lumMod val="50000"/>
                  <a:lumOff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fhist!$A$13</c:f>
              <c:strCache>
                <c:ptCount val="1"/>
                <c:pt idx="0">
                  <c:v>8/2/2016 0:00</c:v>
                </c:pt>
              </c:strCache>
            </c:strRef>
          </c:tx>
          <c:spPr>
            <a:pattFill prst="narHorz">
              <a:fgClr>
                <a:schemeClr val="accent1"/>
              </a:fgClr>
              <a:bgClr>
                <a:schemeClr val="accent1">
                  <a:lumMod val="20000"/>
                  <a:lumOff val="80000"/>
                </a:schemeClr>
              </a:bgClr>
            </a:pattFill>
            <a:ln>
              <a:noFill/>
            </a:ln>
            <a:effectLst>
              <a:innerShdw blurRad="114300">
                <a:schemeClr val="accent1"/>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fhist!$B$13:$J$13</c:f>
              <c:numCache>
                <c:formatCode>0%</c:formatCode>
                <c:ptCount val="9"/>
                <c:pt idx="0">
                  <c:v>0.37974683544299997</c:v>
                </c:pt>
                <c:pt idx="1">
                  <c:v>0.77777777777777701</c:v>
                </c:pt>
                <c:pt idx="2">
                  <c:v>0.42857142857142799</c:v>
                </c:pt>
                <c:pt idx="3">
                  <c:v>0.2</c:v>
                </c:pt>
                <c:pt idx="4">
                  <c:v>0.14285714285714199</c:v>
                </c:pt>
                <c:pt idx="5">
                  <c:v>0.66666666666666596</c:v>
                </c:pt>
                <c:pt idx="6">
                  <c:v>1</c:v>
                </c:pt>
                <c:pt idx="7">
                  <c:v>0.25</c:v>
                </c:pt>
                <c:pt idx="8">
                  <c:v>0.5</c:v>
                </c:pt>
              </c:numCache>
            </c:numRef>
          </c:val>
        </c:ser>
        <c:ser>
          <c:idx val="1"/>
          <c:order val="1"/>
          <c:tx>
            <c:strRef>
              <c:f>fhist!$A$14</c:f>
              <c:strCache>
                <c:ptCount val="1"/>
                <c:pt idx="0">
                  <c:v>8/3/2016 0:00</c:v>
                </c:pt>
              </c:strCache>
            </c:strRef>
          </c:tx>
          <c:spPr>
            <a:pattFill prst="narHorz">
              <a:fgClr>
                <a:schemeClr val="accent2"/>
              </a:fgClr>
              <a:bgClr>
                <a:schemeClr val="accent2">
                  <a:lumMod val="20000"/>
                  <a:lumOff val="80000"/>
                </a:schemeClr>
              </a:bgClr>
            </a:pattFill>
            <a:ln>
              <a:noFill/>
            </a:ln>
            <a:effectLst>
              <a:innerShdw blurRad="114300">
                <a:schemeClr val="accent2"/>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fhist!$B$14:$J$14</c:f>
              <c:numCache>
                <c:formatCode>0%</c:formatCode>
                <c:ptCount val="9"/>
                <c:pt idx="0">
                  <c:v>0.518987341772151</c:v>
                </c:pt>
                <c:pt idx="1">
                  <c:v>0.33333333333333298</c:v>
                </c:pt>
                <c:pt idx="2">
                  <c:v>1</c:v>
                </c:pt>
                <c:pt idx="3">
                  <c:v>0.6</c:v>
                </c:pt>
                <c:pt idx="4">
                  <c:v>0.42857142857142799</c:v>
                </c:pt>
                <c:pt idx="5">
                  <c:v>0.66666666666666596</c:v>
                </c:pt>
                <c:pt idx="6">
                  <c:v>0</c:v>
                </c:pt>
                <c:pt idx="7">
                  <c:v>0.5</c:v>
                </c:pt>
                <c:pt idx="8">
                  <c:v>0.75</c:v>
                </c:pt>
              </c:numCache>
            </c:numRef>
          </c:val>
        </c:ser>
        <c:ser>
          <c:idx val="2"/>
          <c:order val="2"/>
          <c:tx>
            <c:strRef>
              <c:f>fhist!$A$15</c:f>
              <c:strCache>
                <c:ptCount val="1"/>
                <c:pt idx="0">
                  <c:v>8/4/2016 0:00</c:v>
                </c:pt>
              </c:strCache>
            </c:strRef>
          </c:tx>
          <c:spPr>
            <a:pattFill prst="narHorz">
              <a:fgClr>
                <a:schemeClr val="accent3"/>
              </a:fgClr>
              <a:bgClr>
                <a:schemeClr val="accent3">
                  <a:lumMod val="20000"/>
                  <a:lumOff val="80000"/>
                </a:schemeClr>
              </a:bgClr>
            </a:pattFill>
            <a:ln>
              <a:noFill/>
            </a:ln>
            <a:effectLst>
              <a:innerShdw blurRad="114300">
                <a:schemeClr val="accent3"/>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fhist!$B$15:$J$15</c:f>
              <c:numCache>
                <c:formatCode>0%</c:formatCode>
                <c:ptCount val="9"/>
                <c:pt idx="0">
                  <c:v>0.683544303797468</c:v>
                </c:pt>
                <c:pt idx="1">
                  <c:v>0.55555555555555503</c:v>
                </c:pt>
                <c:pt idx="2">
                  <c:v>0.85714285714285698</c:v>
                </c:pt>
                <c:pt idx="3">
                  <c:v>0.3</c:v>
                </c:pt>
                <c:pt idx="4">
                  <c:v>0.90476190476190399</c:v>
                </c:pt>
                <c:pt idx="5">
                  <c:v>0.33333333333333298</c:v>
                </c:pt>
                <c:pt idx="6">
                  <c:v>0.2</c:v>
                </c:pt>
                <c:pt idx="7">
                  <c:v>0.8125</c:v>
                </c:pt>
                <c:pt idx="8">
                  <c:v>0.75</c:v>
                </c:pt>
              </c:numCache>
            </c:numRef>
          </c:val>
        </c:ser>
        <c:ser>
          <c:idx val="3"/>
          <c:order val="3"/>
          <c:tx>
            <c:strRef>
              <c:f>fhist!$A$16</c:f>
              <c:strCache>
                <c:ptCount val="1"/>
                <c:pt idx="0">
                  <c:v>20160805</c:v>
                </c:pt>
              </c:strCache>
            </c:strRef>
          </c:tx>
          <c:spPr>
            <a:pattFill prst="narHorz">
              <a:fgClr>
                <a:schemeClr val="accent4"/>
              </a:fgClr>
              <a:bgClr>
                <a:schemeClr val="accent4">
                  <a:lumMod val="20000"/>
                  <a:lumOff val="80000"/>
                </a:schemeClr>
              </a:bgClr>
            </a:pattFill>
            <a:ln>
              <a:noFill/>
            </a:ln>
            <a:effectLst>
              <a:innerShdw blurRad="114300">
                <a:schemeClr val="accent4"/>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fhist!$B$16:$J$16</c:f>
              <c:numCache>
                <c:formatCode>0%</c:formatCode>
                <c:ptCount val="9"/>
                <c:pt idx="0">
                  <c:v>0.59722222222222221</c:v>
                </c:pt>
                <c:pt idx="1">
                  <c:v>0.22222222222222221</c:v>
                </c:pt>
                <c:pt idx="2">
                  <c:v>0.33333333333333331</c:v>
                </c:pt>
                <c:pt idx="3">
                  <c:v>0.7</c:v>
                </c:pt>
                <c:pt idx="4">
                  <c:v>0.90476190476190477</c:v>
                </c:pt>
                <c:pt idx="5">
                  <c:v>0.66666666666666663</c:v>
                </c:pt>
                <c:pt idx="6">
                  <c:v>0</c:v>
                </c:pt>
                <c:pt idx="7">
                  <c:v>0.3</c:v>
                </c:pt>
                <c:pt idx="8">
                  <c:v>1</c:v>
                </c:pt>
              </c:numCache>
            </c:numRef>
          </c:val>
        </c:ser>
        <c:ser>
          <c:idx val="4"/>
          <c:order val="4"/>
          <c:tx>
            <c:strRef>
              <c:f>fhist!$A$17</c:f>
              <c:strCache>
                <c:ptCount val="1"/>
                <c:pt idx="0">
                  <c:v>20160808</c:v>
                </c:pt>
              </c:strCache>
            </c:strRef>
          </c:tx>
          <c:spPr>
            <a:pattFill prst="narHorz">
              <a:fgClr>
                <a:schemeClr val="accent5"/>
              </a:fgClr>
              <a:bgClr>
                <a:schemeClr val="accent5">
                  <a:lumMod val="20000"/>
                  <a:lumOff val="80000"/>
                </a:schemeClr>
              </a:bgClr>
            </a:pattFill>
            <a:ln>
              <a:noFill/>
            </a:ln>
            <a:effectLst>
              <a:innerShdw blurRad="114300">
                <a:schemeClr val="accent5"/>
              </a:inn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fhist!$B$1:$J$1</c:f>
              <c:strCache>
                <c:ptCount val="9"/>
                <c:pt idx="0">
                  <c:v>L%_ALL</c:v>
                </c:pt>
                <c:pt idx="1">
                  <c:v>L%_currency</c:v>
                </c:pt>
                <c:pt idx="2">
                  <c:v>L%_energy</c:v>
                </c:pt>
                <c:pt idx="3">
                  <c:v>L%_grain</c:v>
                </c:pt>
                <c:pt idx="4">
                  <c:v>L%_index</c:v>
                </c:pt>
                <c:pt idx="5">
                  <c:v>L%_meat</c:v>
                </c:pt>
                <c:pt idx="6">
                  <c:v>L%_metal</c:v>
                </c:pt>
                <c:pt idx="7">
                  <c:v>L%_rates</c:v>
                </c:pt>
                <c:pt idx="8">
                  <c:v>L%_soft</c:v>
                </c:pt>
              </c:strCache>
            </c:strRef>
          </c:cat>
          <c:val>
            <c:numRef>
              <c:f>fhist!$B$17:$J$17</c:f>
              <c:numCache>
                <c:formatCode>0%</c:formatCode>
                <c:ptCount val="9"/>
                <c:pt idx="0">
                  <c:v>0.625</c:v>
                </c:pt>
                <c:pt idx="1">
                  <c:v>0.33333333333333331</c:v>
                </c:pt>
                <c:pt idx="2">
                  <c:v>0.66666666666666663</c:v>
                </c:pt>
                <c:pt idx="3">
                  <c:v>0.9</c:v>
                </c:pt>
                <c:pt idx="4">
                  <c:v>0.76190476190476186</c:v>
                </c:pt>
                <c:pt idx="5">
                  <c:v>0.66666666666666663</c:v>
                </c:pt>
                <c:pt idx="6">
                  <c:v>0.4</c:v>
                </c:pt>
                <c:pt idx="7">
                  <c:v>0.5</c:v>
                </c:pt>
                <c:pt idx="8">
                  <c:v>0.5</c:v>
                </c:pt>
              </c:numCache>
            </c:numRef>
          </c:val>
        </c:ser>
        <c:dLbls>
          <c:dLblPos val="outEnd"/>
          <c:showLegendKey val="0"/>
          <c:showVal val="1"/>
          <c:showCatName val="0"/>
          <c:showSerName val="0"/>
          <c:showPercent val="0"/>
          <c:showBubbleSize val="0"/>
        </c:dLbls>
        <c:gapWidth val="164"/>
        <c:overlap val="-22"/>
        <c:axId val="540009440"/>
        <c:axId val="540008352"/>
      </c:barChart>
      <c:catAx>
        <c:axId val="540009440"/>
        <c:scaling>
          <c:orientation val="minMax"/>
        </c:scaling>
        <c:delete val="0"/>
        <c:axPos val="b"/>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8352"/>
        <c:crosses val="autoZero"/>
        <c:auto val="1"/>
        <c:lblAlgn val="ctr"/>
        <c:lblOffset val="100"/>
        <c:noMultiLvlLbl val="0"/>
      </c:catAx>
      <c:valAx>
        <c:axId val="540008352"/>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944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'0811'!$Y$2</c:f>
              <c:strCache>
                <c:ptCount val="1"/>
                <c:pt idx="0">
                  <c:v>currency</c:v>
                </c:pt>
              </c:strCache>
            </c:strRef>
          </c:tx>
          <c:spPr>
            <a:solidFill>
              <a:schemeClr val="accent1"/>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'0811'!$Y$3</c:f>
              <c:strCache>
                <c:ptCount val="1"/>
                <c:pt idx="0">
                  <c:v>energy</c:v>
                </c:pt>
              </c:strCache>
            </c:strRef>
          </c:tx>
          <c:spPr>
            <a:solidFill>
              <a:schemeClr val="accent2"/>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'0811'!$Z$3:$AO$3</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2"/>
          <c:order val="2"/>
          <c:tx>
            <c:strRef>
              <c:f>'0811'!$Y$4</c:f>
              <c:strCache>
                <c:ptCount val="1"/>
                <c:pt idx="0">
                  <c:v>grain</c:v>
                </c:pt>
              </c:strCache>
            </c:strRef>
          </c:tx>
          <c:spPr>
            <a:solidFill>
              <a:schemeClr val="accent3"/>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'0811'!$Z$4:$AO$4</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3"/>
          <c:order val="3"/>
          <c:tx>
            <c:strRef>
              <c:f>'0811'!$Y$5</c:f>
              <c:strCache>
                <c:ptCount val="1"/>
                <c:pt idx="0">
                  <c:v>index</c:v>
                </c:pt>
              </c:strCache>
            </c:strRef>
          </c:tx>
          <c:spPr>
            <a:solidFill>
              <a:schemeClr val="accent4"/>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'0811'!$Z$5:$AO$5</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4"/>
          <c:order val="4"/>
          <c:tx>
            <c:strRef>
              <c:f>'0811'!$Y$6</c:f>
              <c:strCache>
                <c:ptCount val="1"/>
                <c:pt idx="0">
                  <c:v>meat</c:v>
                </c:pt>
              </c:strCache>
            </c:strRef>
          </c:tx>
          <c:spPr>
            <a:solidFill>
              <a:schemeClr val="accent5"/>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'0811'!$Y$7</c:f>
              <c:strCache>
                <c:ptCount val="1"/>
                <c:pt idx="0">
                  <c:v>metal</c:v>
                </c:pt>
              </c:strCache>
            </c:strRef>
          </c:tx>
          <c:spPr>
            <a:solidFill>
              <a:schemeClr val="accent6"/>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'0811'!$Y$8</c:f>
              <c:strCache>
                <c:ptCount val="1"/>
                <c:pt idx="0">
                  <c:v>rates</c:v>
                </c:pt>
              </c:strCache>
            </c:strRef>
          </c:tx>
          <c:spPr>
            <a:solidFill>
              <a:schemeClr val="accent1">
                <a:lumMod val="60000"/>
              </a:schemeClr>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'0811'!$Z$8:$AO$8</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7"/>
          <c:order val="7"/>
          <c:tx>
            <c:strRef>
              <c:f>'0811'!$Y$9</c:f>
              <c:strCache>
                <c:ptCount val="1"/>
                <c:pt idx="0">
                  <c:v>soft</c:v>
                </c:pt>
              </c:strCache>
            </c:strRef>
          </c:tx>
          <c:spPr>
            <a:solidFill>
              <a:schemeClr val="accent2">
                <a:lumMod val="60000"/>
              </a:schemeClr>
            </a:solidFill>
            <a:ln>
              <a:noFill/>
            </a:ln>
            <a:effectLst/>
          </c:spPr>
          <c:invertIfNegative val="0"/>
          <c:cat>
            <c:strRef>
              <c:f>'0811'!$Z$1:$AO$1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'0811'!$Z$9:$AO$9</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600057616"/>
        <c:axId val="600058704"/>
      </c:barChart>
      <c:catAx>
        <c:axId val="6000576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600058704"/>
        <c:crosses val="autoZero"/>
        <c:auto val="1"/>
        <c:lblAlgn val="ctr"/>
        <c:lblOffset val="100"/>
        <c:noMultiLvlLbl val="0"/>
      </c:catAx>
      <c:valAx>
        <c:axId val="6000587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0576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'0811'!$J$2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'0811'!$K$2:$V$2</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1"/>
          <c:order val="1"/>
          <c:tx>
            <c:strRef>
              <c:f>'0811'!$J$3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'0811'!$K$3:$V$3</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2"/>
          <c:order val="2"/>
          <c:tx>
            <c:strRef>
              <c:f>'0811'!$J$4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'0811'!$K$4:$V$4</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3"/>
          <c:order val="3"/>
          <c:tx>
            <c:strRef>
              <c:f>'0811'!$J$5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'0811'!$K$5:$V$5</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4"/>
          <c:order val="4"/>
          <c:tx>
            <c:strRef>
              <c:f>'0811'!$J$6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'0811'!$K$6:$V$6</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5"/>
          <c:order val="5"/>
          <c:tx>
            <c:strRef>
              <c:f>'0811'!$J$7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'0811'!$K$7:$V$7</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6"/>
          <c:order val="6"/>
          <c:tx>
            <c:strRef>
              <c:f>'0811'!$J$8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'0811'!$K$8:$V$8</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'0811'!$J$9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'0811'!$K$1:$V$1</c:f>
              <c:strCache>
                <c:ptCount val="12"/>
                <c:pt idx="0">
                  <c:v>prev ACT l% 0%</c:v>
                </c:pt>
                <c:pt idx="1">
                  <c:v>#DIV/0!</c:v>
                </c:pt>
                <c:pt idx="2">
                  <c:v>#DIV/0!</c:v>
                </c:pt>
                <c:pt idx="3">
                  <c:v>#DIV/0!</c:v>
                </c:pt>
                <c:pt idx="4">
                  <c:v>#DIV/0!</c:v>
                </c:pt>
                <c:pt idx="5">
                  <c:v>SEA-ADJ l% 0%</c:v>
                </c:pt>
                <c:pt idx="6">
                  <c:v>v1 l% 0%</c:v>
                </c:pt>
                <c:pt idx="7">
                  <c:v>v2 l% 0%</c:v>
                </c:pt>
                <c:pt idx="8">
                  <c:v>v3 l% 0%</c:v>
                </c:pt>
                <c:pt idx="9">
                  <c:v>v4 l% 0%</c:v>
                </c:pt>
                <c:pt idx="10">
                  <c:v>v5 l% 100%</c:v>
                </c:pt>
                <c:pt idx="11">
                  <c:v>v6 l% 100%</c:v>
                </c:pt>
              </c:strCache>
            </c:strRef>
          </c:cat>
          <c:val>
            <c:numRef>
              <c:f>'0811'!$K$9:$V$9</c:f>
              <c:numCache>
                <c:formatCode>#,##0_)%;[Red]\(#,##0\)%</c:formatCode>
                <c:ptCount val="12"/>
                <c:pt idx="0">
                  <c:v>0</c:v>
                </c:pt>
                <c:pt idx="1">
                  <c:v>0</c:v>
                </c:pt>
                <c:pt idx="2">
                  <c:v>0</c:v>
                </c:pt>
                <c:pt idx="3">
                  <c:v>0</c:v>
                </c:pt>
                <c:pt idx="4">
                  <c:v>0</c:v>
                </c:pt>
                <c:pt idx="5">
                  <c:v>0</c:v>
                </c:pt>
                <c:pt idx="6">
                  <c:v>-1</c:v>
                </c:pt>
                <c:pt idx="7">
                  <c:v>-1</c:v>
                </c:pt>
                <c:pt idx="8">
                  <c:v>-1</c:v>
                </c:pt>
                <c:pt idx="9">
                  <c:v>-1</c:v>
                </c:pt>
                <c:pt idx="10">
                  <c:v>1</c:v>
                </c:pt>
                <c:pt idx="11">
                  <c:v>1</c:v>
                </c:pt>
              </c:numCache>
            </c:numRef>
          </c:val>
        </c:ser>
        <c:dLbls>
          <c:dLblPos val="ctr"/>
          <c:showLegendKey val="0"/>
          <c:showVal val="1"/>
          <c:showCatName val="0"/>
          <c:showSerName val="0"/>
          <c:showPercent val="0"/>
          <c:showBubbleSize val="0"/>
        </c:dLbls>
        <c:gapWidth val="79"/>
        <c:overlap val="100"/>
        <c:axId val="600007024"/>
        <c:axId val="600000496"/>
      </c:barChart>
      <c:catAx>
        <c:axId val="60000702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600000496"/>
        <c:crosses val="autoZero"/>
        <c:auto val="1"/>
        <c:lblAlgn val="ctr"/>
        <c:lblOffset val="100"/>
        <c:noMultiLvlLbl val="0"/>
      </c:catAx>
      <c:valAx>
        <c:axId val="600000496"/>
        <c:scaling>
          <c:orientation val="minMax"/>
        </c:scaling>
        <c:delete val="1"/>
        <c:axPos val="l"/>
        <c:numFmt formatCode="#,##0_)%;[Red]\(#,##0\)%" sourceLinked="1"/>
        <c:majorTickMark val="none"/>
        <c:minorTickMark val="none"/>
        <c:tickLblPos val="nextTo"/>
        <c:crossAx val="600007024"/>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'0810'!$Y$2</c:f>
              <c:strCache>
                <c:ptCount val="1"/>
                <c:pt idx="0">
                  <c:v>currency</c:v>
                </c:pt>
              </c:strCache>
            </c:strRef>
          </c:tx>
          <c:spPr>
            <a:solidFill>
              <a:schemeClr val="accent1"/>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'0810'!$Y$3</c:f>
              <c:strCache>
                <c:ptCount val="1"/>
                <c:pt idx="0">
                  <c:v>energy</c:v>
                </c:pt>
              </c:strCache>
            </c:strRef>
          </c:tx>
          <c:spPr>
            <a:solidFill>
              <a:schemeClr val="accent2"/>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'0810'!$Z$3:$AO$3</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2"/>
          <c:order val="2"/>
          <c:tx>
            <c:strRef>
              <c:f>'0810'!$Y$4</c:f>
              <c:strCache>
                <c:ptCount val="1"/>
                <c:pt idx="0">
                  <c:v>grain</c:v>
                </c:pt>
              </c:strCache>
            </c:strRef>
          </c:tx>
          <c:spPr>
            <a:solidFill>
              <a:schemeClr val="accent3"/>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'0810'!$Z$4:$AO$4</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3"/>
          <c:order val="3"/>
          <c:tx>
            <c:strRef>
              <c:f>'0810'!$Y$5</c:f>
              <c:strCache>
                <c:ptCount val="1"/>
                <c:pt idx="0">
                  <c:v>index</c:v>
                </c:pt>
              </c:strCache>
            </c:strRef>
          </c:tx>
          <c:spPr>
            <a:solidFill>
              <a:schemeClr val="accent4"/>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'0810'!$Z$5:$AO$5</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4"/>
          <c:order val="4"/>
          <c:tx>
            <c:strRef>
              <c:f>'0810'!$Y$6</c:f>
              <c:strCache>
                <c:ptCount val="1"/>
                <c:pt idx="0">
                  <c:v>meat</c:v>
                </c:pt>
              </c:strCache>
            </c:strRef>
          </c:tx>
          <c:spPr>
            <a:solidFill>
              <a:schemeClr val="accent5"/>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'0810'!$Y$7</c:f>
              <c:strCache>
                <c:ptCount val="1"/>
                <c:pt idx="0">
                  <c:v>metal</c:v>
                </c:pt>
              </c:strCache>
            </c:strRef>
          </c:tx>
          <c:spPr>
            <a:solidFill>
              <a:schemeClr val="accent6"/>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'0810'!$Y$8</c:f>
              <c:strCache>
                <c:ptCount val="1"/>
                <c:pt idx="0">
                  <c:v>rates</c:v>
                </c:pt>
              </c:strCache>
            </c:strRef>
          </c:tx>
          <c:spPr>
            <a:solidFill>
              <a:schemeClr val="accent1">
                <a:lumMod val="60000"/>
              </a:schemeClr>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'0810'!$Z$8:$AO$8</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7"/>
          <c:order val="7"/>
          <c:tx>
            <c:strRef>
              <c:f>'0810'!$Y$9</c:f>
              <c:strCache>
                <c:ptCount val="1"/>
                <c:pt idx="0">
                  <c:v>soft</c:v>
                </c:pt>
              </c:strCache>
            </c:strRef>
          </c:tx>
          <c:spPr>
            <a:solidFill>
              <a:schemeClr val="accent2">
                <a:lumMod val="60000"/>
              </a:schemeClr>
            </a:solidFill>
            <a:ln>
              <a:noFill/>
            </a:ln>
            <a:effectLst/>
          </c:spPr>
          <c:invertIfNegative val="0"/>
          <c:cat>
            <c:strRef>
              <c:f>'0810'!$Z$1:$AO$1</c:f>
              <c:strCache>
                <c:ptCount val="16"/>
                <c:pt idx="0">
                  <c:v>MAX ACC 0% PNL 0</c:v>
                </c:pt>
                <c:pt idx="1">
                  <c:v>RISK-ON ACC 0% PNL 0</c:v>
                </c:pt>
                <c:pt idx="2">
                  <c:v>RISK-OFF ACC 0% PNL 0</c:v>
                </c:pt>
                <c:pt idx="3">
                  <c:v>Previous ACC 0% PNL 0</c:v>
                </c:pt>
                <c:pt idx="4">
                  <c:v>Anti-Previous ACC 0% PNL 0</c:v>
                </c:pt>
                <c:pt idx="5">
                  <c:v>&gt;equity ACC 0% PNL 0</c:v>
                </c:pt>
                <c:pt idx="6">
                  <c:v>50/50 ACC 0% PNL 0</c:v>
                </c:pt>
                <c:pt idx="7">
                  <c:v>&lt;equity ACC 0% PNL 0</c:v>
                </c:pt>
                <c:pt idx="8">
                  <c:v>SEASONALITY ACC 0% PNL 0</c:v>
                </c:pt>
                <c:pt idx="9">
                  <c:v>ADJ_SEASONALITY ACC 0% PNL 0</c:v>
                </c:pt>
                <c:pt idx="10">
                  <c:v>V1 ACC 0% PNL 0</c:v>
                </c:pt>
                <c:pt idx="11">
                  <c:v>V2 ACC 0% PNL 0</c:v>
                </c:pt>
                <c:pt idx="12">
                  <c:v>V3 ACC 0% PNL 0</c:v>
                </c:pt>
                <c:pt idx="13">
                  <c:v>V4 ACC 0% PNL 0</c:v>
                </c:pt>
                <c:pt idx="14">
                  <c:v>V5 ACC 0% PNL 0</c:v>
                </c:pt>
                <c:pt idx="15">
                  <c:v>V6 ACC 0% PNL 0</c:v>
                </c:pt>
              </c:strCache>
            </c:strRef>
          </c:cat>
          <c:val>
            <c:numRef>
              <c:f>'0810'!$Z$9:$AO$9</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dLbls>
          <c:showLegendKey val="0"/>
          <c:showVal val="0"/>
          <c:showCatName val="0"/>
          <c:showSerName val="0"/>
          <c:showPercent val="0"/>
          <c:showBubbleSize val="0"/>
        </c:dLbls>
        <c:gapWidth val="150"/>
        <c:overlap val="100"/>
        <c:axId val="540004000"/>
        <c:axId val="540007808"/>
      </c:barChart>
      <c:catAx>
        <c:axId val="5400040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0007808"/>
        <c:crosses val="autoZero"/>
        <c:auto val="1"/>
        <c:lblAlgn val="ctr"/>
        <c:lblOffset val="100"/>
        <c:noMultiLvlLbl val="0"/>
      </c:catAx>
      <c:valAx>
        <c:axId val="5400078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40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'0810'!$J$2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'0810'!$K$2:$V$2</c:f>
              <c:numCache>
                <c:formatCode>#,##0_)%;[Red]\(#,##0\)%</c:formatCode>
                <c:ptCount val="12"/>
                <c:pt idx="0">
                  <c:v>0.55555555555555558</c:v>
                </c:pt>
                <c:pt idx="1">
                  <c:v>0</c:v>
                </c:pt>
                <c:pt idx="2">
                  <c:v>0</c:v>
                </c:pt>
                <c:pt idx="3">
                  <c:v>0</c:v>
                </c:pt>
                <c:pt idx="4">
                  <c:v>0</c:v>
                </c:pt>
                <c:pt idx="5">
                  <c:v>0</c:v>
                </c:pt>
                <c:pt idx="6">
                  <c:v>0.55555555555555558</c:v>
                </c:pt>
                <c:pt idx="7">
                  <c:v>-0.55555555555555558</c:v>
                </c:pt>
                <c:pt idx="8">
                  <c:v>-0.55555555555555558</c:v>
                </c:pt>
                <c:pt idx="9">
                  <c:v>-0.55555555555555558</c:v>
                </c:pt>
                <c:pt idx="10">
                  <c:v>0.55555555555555558</c:v>
                </c:pt>
                <c:pt idx="11">
                  <c:v>-0.55555555555555558</c:v>
                </c:pt>
              </c:numCache>
            </c:numRef>
          </c:val>
        </c:ser>
        <c:ser>
          <c:idx val="1"/>
          <c:order val="1"/>
          <c:tx>
            <c:strRef>
              <c:f>'0810'!$J$3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'0810'!$K$3:$V$3</c:f>
              <c:numCache>
                <c:formatCode>#,##0_)%;[Red]\(#,##0\)%</c:formatCode>
                <c:ptCount val="12"/>
                <c:pt idx="0">
                  <c:v>-0.66666666666666663</c:v>
                </c:pt>
                <c:pt idx="1">
                  <c:v>0</c:v>
                </c:pt>
                <c:pt idx="2">
                  <c:v>0</c:v>
                </c:pt>
                <c:pt idx="3">
                  <c:v>0</c:v>
                </c:pt>
                <c:pt idx="4">
                  <c:v>0</c:v>
                </c:pt>
                <c:pt idx="5">
                  <c:v>0</c:v>
                </c:pt>
                <c:pt idx="6">
                  <c:v>-0.66666666666666663</c:v>
                </c:pt>
                <c:pt idx="7">
                  <c:v>0.66666666666666663</c:v>
                </c:pt>
                <c:pt idx="8">
                  <c:v>0.66666666666666663</c:v>
                </c:pt>
                <c:pt idx="9">
                  <c:v>0.66666666666666663</c:v>
                </c:pt>
                <c:pt idx="10">
                  <c:v>-0.66666666666666663</c:v>
                </c:pt>
                <c:pt idx="11">
                  <c:v>0.66666666666666663</c:v>
                </c:pt>
              </c:numCache>
            </c:numRef>
          </c:val>
        </c:ser>
        <c:ser>
          <c:idx val="2"/>
          <c:order val="2"/>
          <c:tx>
            <c:strRef>
              <c:f>'0810'!$J$4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'0810'!$K$4:$V$4</c:f>
              <c:numCache>
                <c:formatCode>#,##0_)%;[Red]\(#,##0\)%</c:formatCode>
                <c:ptCount val="12"/>
                <c:pt idx="0">
                  <c:v>0.4</c:v>
                </c:pt>
                <c:pt idx="1">
                  <c:v>0</c:v>
                </c:pt>
                <c:pt idx="2">
                  <c:v>0</c:v>
                </c:pt>
                <c:pt idx="3">
                  <c:v>0</c:v>
                </c:pt>
                <c:pt idx="4">
                  <c:v>0</c:v>
                </c:pt>
                <c:pt idx="5">
                  <c:v>0</c:v>
                </c:pt>
                <c:pt idx="6">
                  <c:v>0.4</c:v>
                </c:pt>
                <c:pt idx="7">
                  <c:v>-0.4</c:v>
                </c:pt>
                <c:pt idx="8">
                  <c:v>-0.4</c:v>
                </c:pt>
                <c:pt idx="9">
                  <c:v>-0.4</c:v>
                </c:pt>
                <c:pt idx="10">
                  <c:v>0.4</c:v>
                </c:pt>
                <c:pt idx="11">
                  <c:v>-0.4</c:v>
                </c:pt>
              </c:numCache>
            </c:numRef>
          </c:val>
        </c:ser>
        <c:ser>
          <c:idx val="3"/>
          <c:order val="3"/>
          <c:tx>
            <c:strRef>
              <c:f>'0810'!$J$5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'0810'!$K$5:$V$5</c:f>
              <c:numCache>
                <c:formatCode>#,##0_)%;[Red]\(#,##0\)%</c:formatCode>
                <c:ptCount val="12"/>
                <c:pt idx="0">
                  <c:v>0.61904761904761907</c:v>
                </c:pt>
                <c:pt idx="1">
                  <c:v>0</c:v>
                </c:pt>
                <c:pt idx="2">
                  <c:v>0</c:v>
                </c:pt>
                <c:pt idx="3">
                  <c:v>0</c:v>
                </c:pt>
                <c:pt idx="4">
                  <c:v>0</c:v>
                </c:pt>
                <c:pt idx="5">
                  <c:v>0</c:v>
                </c:pt>
                <c:pt idx="6">
                  <c:v>0.61904761904761907</c:v>
                </c:pt>
                <c:pt idx="7">
                  <c:v>-0.61904761904761907</c:v>
                </c:pt>
                <c:pt idx="8">
                  <c:v>-0.61904761904761907</c:v>
                </c:pt>
                <c:pt idx="9">
                  <c:v>-0.61904761904761907</c:v>
                </c:pt>
                <c:pt idx="10">
                  <c:v>0.61904761904761907</c:v>
                </c:pt>
                <c:pt idx="11">
                  <c:v>-0.61904761904761907</c:v>
                </c:pt>
              </c:numCache>
            </c:numRef>
          </c:val>
        </c:ser>
        <c:ser>
          <c:idx val="4"/>
          <c:order val="4"/>
          <c:tx>
            <c:strRef>
              <c:f>'0810'!$J$6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'0810'!$K$6:$V$6</c:f>
              <c:numCache>
                <c:formatCode>#,##0_)%;[Red]\(#,##0\)%</c:formatCode>
                <c:ptCount val="12"/>
                <c:pt idx="0">
                  <c:v>0.33333333333333331</c:v>
                </c:pt>
                <c:pt idx="1">
                  <c:v>0</c:v>
                </c:pt>
                <c:pt idx="2">
                  <c:v>0</c:v>
                </c:pt>
                <c:pt idx="3">
                  <c:v>0</c:v>
                </c:pt>
                <c:pt idx="4">
                  <c:v>0</c:v>
                </c:pt>
                <c:pt idx="5">
                  <c:v>0</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'0810'!$J$7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'0810'!$K$7:$V$7</c:f>
              <c:numCache>
                <c:formatCode>#,##0_)%;[Red]\(#,##0\)%</c:formatCode>
                <c:ptCount val="12"/>
                <c:pt idx="0">
                  <c:v>0.6</c:v>
                </c:pt>
                <c:pt idx="1">
                  <c:v>0</c:v>
                </c:pt>
                <c:pt idx="2">
                  <c:v>0</c:v>
                </c:pt>
                <c:pt idx="3">
                  <c:v>0</c:v>
                </c:pt>
                <c:pt idx="4">
                  <c:v>0</c:v>
                </c:pt>
                <c:pt idx="5">
                  <c:v>0</c:v>
                </c:pt>
                <c:pt idx="6">
                  <c:v>0.6</c:v>
                </c:pt>
                <c:pt idx="7">
                  <c:v>-0.6</c:v>
                </c:pt>
                <c:pt idx="8">
                  <c:v>-0.6</c:v>
                </c:pt>
                <c:pt idx="9">
                  <c:v>-0.6</c:v>
                </c:pt>
                <c:pt idx="10">
                  <c:v>0.6</c:v>
                </c:pt>
                <c:pt idx="11">
                  <c:v>-0.6</c:v>
                </c:pt>
              </c:numCache>
            </c:numRef>
          </c:val>
        </c:ser>
        <c:ser>
          <c:idx val="6"/>
          <c:order val="6"/>
          <c:tx>
            <c:strRef>
              <c:f>'0810'!$J$8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'0810'!$K$8:$V$8</c:f>
              <c:numCache>
                <c:formatCode>#,##0_)%;[Red]\(#,##0\)%</c:formatCode>
                <c:ptCount val="12"/>
                <c:pt idx="0">
                  <c:v>1</c:v>
                </c:pt>
                <c:pt idx="1">
                  <c:v>0</c:v>
                </c:pt>
                <c:pt idx="2">
                  <c:v>0</c:v>
                </c:pt>
                <c:pt idx="3">
                  <c:v>0</c:v>
                </c:pt>
                <c:pt idx="4">
                  <c:v>0</c:v>
                </c:pt>
                <c:pt idx="5">
                  <c:v>0</c:v>
                </c:pt>
                <c:pt idx="6">
                  <c:v>1</c:v>
                </c:pt>
                <c:pt idx="7">
                  <c:v>-1</c:v>
                </c:pt>
                <c:pt idx="8">
                  <c:v>-1</c:v>
                </c:pt>
                <c:pt idx="9">
                  <c:v>-1</c:v>
                </c:pt>
                <c:pt idx="10">
                  <c:v>1</c:v>
                </c:pt>
                <c:pt idx="11">
                  <c:v>-1</c:v>
                </c:pt>
              </c:numCache>
            </c:numRef>
          </c:val>
        </c:ser>
        <c:ser>
          <c:idx val="7"/>
          <c:order val="7"/>
          <c:tx>
            <c:strRef>
              <c:f>'0810'!$J$9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'0810'!$K$1:$V$1</c:f>
              <c:strCache>
                <c:ptCount val="12"/>
                <c:pt idx="0">
                  <c:v>prev ACT l% 69.62%</c:v>
                </c:pt>
                <c:pt idx="1">
                  <c:v>#DIV/0!</c:v>
                </c:pt>
                <c:pt idx="2">
                  <c:v>#DIV/0!</c:v>
                </c:pt>
                <c:pt idx="3">
                  <c:v>#DIV/0!</c:v>
                </c:pt>
                <c:pt idx="4">
                  <c:v>#DIV/0!</c:v>
                </c:pt>
                <c:pt idx="5">
                  <c:v>SEA-ADJ l% 0%</c:v>
                </c:pt>
                <c:pt idx="6">
                  <c:v>v1 l% 69.62%</c:v>
                </c:pt>
                <c:pt idx="7">
                  <c:v>v2 l% 30.38%</c:v>
                </c:pt>
                <c:pt idx="8">
                  <c:v>v3 l% 30.38%</c:v>
                </c:pt>
                <c:pt idx="9">
                  <c:v>v4 l% 30.38%</c:v>
                </c:pt>
                <c:pt idx="10">
                  <c:v>v5 l% 69.62%</c:v>
                </c:pt>
                <c:pt idx="11">
                  <c:v>v6 l% 30.38%</c:v>
                </c:pt>
              </c:strCache>
            </c:strRef>
          </c:cat>
          <c:val>
            <c:numRef>
              <c:f>'0810'!$K$9:$V$9</c:f>
              <c:numCache>
                <c:formatCode>#,##0_)%;[Red]\(#,##0\)%</c:formatCode>
                <c:ptCount val="12"/>
                <c:pt idx="0">
                  <c:v>-0.25</c:v>
                </c:pt>
                <c:pt idx="1">
                  <c:v>0</c:v>
                </c:pt>
                <c:pt idx="2">
                  <c:v>0</c:v>
                </c:pt>
                <c:pt idx="3">
                  <c:v>0</c:v>
                </c:pt>
                <c:pt idx="4">
                  <c:v>0</c:v>
                </c:pt>
                <c:pt idx="5">
                  <c:v>0</c:v>
                </c:pt>
                <c:pt idx="6">
                  <c:v>-0.25</c:v>
                </c:pt>
                <c:pt idx="7">
                  <c:v>0.25</c:v>
                </c:pt>
                <c:pt idx="8">
                  <c:v>0.25</c:v>
                </c:pt>
                <c:pt idx="9">
                  <c:v>0.25</c:v>
                </c:pt>
                <c:pt idx="10">
                  <c:v>-0.25</c:v>
                </c:pt>
                <c:pt idx="11">
                  <c:v>0.25</c:v>
                </c:pt>
              </c:numCache>
            </c:numRef>
          </c:val>
        </c:ser>
        <c:dLbls>
          <c:dLblPos val="ctr"/>
          <c:showLegendKey val="0"/>
          <c:showVal val="1"/>
          <c:showCatName val="0"/>
          <c:showSerName val="0"/>
          <c:showPercent val="0"/>
          <c:showBubbleSize val="0"/>
        </c:dLbls>
        <c:gapWidth val="79"/>
        <c:overlap val="100"/>
        <c:axId val="540005088"/>
        <c:axId val="540009984"/>
      </c:barChart>
      <c:catAx>
        <c:axId val="54000508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540009984"/>
        <c:crosses val="autoZero"/>
        <c:auto val="1"/>
        <c:lblAlgn val="ctr"/>
        <c:lblOffset val="100"/>
        <c:noMultiLvlLbl val="0"/>
      </c:catAx>
      <c:valAx>
        <c:axId val="540009984"/>
        <c:scaling>
          <c:orientation val="minMax"/>
        </c:scaling>
        <c:delete val="1"/>
        <c:axPos val="l"/>
        <c:numFmt formatCode="#,##0_)%;[Red]\(#,##0\)%" sourceLinked="1"/>
        <c:majorTickMark val="none"/>
        <c:minorTickMark val="none"/>
        <c:tickLblPos val="nextTo"/>
        <c:crossAx val="54000508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'0809'!$Y$2</c:f>
              <c:strCache>
                <c:ptCount val="1"/>
                <c:pt idx="0">
                  <c:v>currency</c:v>
                </c:pt>
              </c:strCache>
            </c:strRef>
          </c:tx>
          <c:spPr>
            <a:solidFill>
              <a:schemeClr val="accent1"/>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'0809'!$Z$2:$AO$2</c:f>
              <c:numCache>
                <c:formatCode>"$"#,##0_);[Red]\("$"#,##0\)</c:formatCode>
                <c:ptCount val="16"/>
                <c:pt idx="0">
                  <c:v>7228.9355288640172</c:v>
                </c:pt>
                <c:pt idx="1">
                  <c:v>2966.7539221785032</c:v>
                </c:pt>
                <c:pt idx="2">
                  <c:v>-2966.7539221785032</c:v>
                </c:pt>
                <c:pt idx="3">
                  <c:v>-1661.4812771069066</c:v>
                </c:pt>
                <c:pt idx="4">
                  <c:v>1661.4812771069066</c:v>
                </c:pt>
                <c:pt idx="5">
                  <c:v>3923.8693592479367</c:v>
                </c:pt>
                <c:pt idx="6">
                  <c:v>322.6128633541357</c:v>
                </c:pt>
                <c:pt idx="7">
                  <c:v>322.6128633541357</c:v>
                </c:pt>
                <c:pt idx="8">
                  <c:v>-562.17063323908792</c:v>
                </c:pt>
                <c:pt idx="9">
                  <c:v>539.60793156487443</c:v>
                </c:pt>
                <c:pt idx="10">
                  <c:v>322.6128633541357</c:v>
                </c:pt>
                <c:pt idx="11">
                  <c:v>3923.8693592479367</c:v>
                </c:pt>
                <c:pt idx="12">
                  <c:v>562.17063323908792</c:v>
                </c:pt>
                <c:pt idx="13">
                  <c:v>1983.0202538424983</c:v>
                </c:pt>
                <c:pt idx="14">
                  <c:v>-1983.0202538424983</c:v>
                </c:pt>
                <c:pt idx="15">
                  <c:v>2503.0197386445261</c:v>
                </c:pt>
              </c:numCache>
            </c:numRef>
          </c:val>
        </c:ser>
        <c:ser>
          <c:idx val="1"/>
          <c:order val="1"/>
          <c:tx>
            <c:strRef>
              <c:f>'0809'!$Y$3</c:f>
              <c:strCache>
                <c:ptCount val="1"/>
                <c:pt idx="0">
                  <c:v>energy</c:v>
                </c:pt>
              </c:strCache>
            </c:strRef>
          </c:tx>
          <c:spPr>
            <a:solidFill>
              <a:schemeClr val="accent2"/>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'0809'!$Z$3:$AO$3</c:f>
              <c:numCache>
                <c:formatCode>"$"#,##0_);[Red]\("$"#,##0\)</c:formatCode>
                <c:ptCount val="16"/>
                <c:pt idx="0">
                  <c:v>7916.2668480169568</c:v>
                </c:pt>
                <c:pt idx="1">
                  <c:v>-6909.856591606137</c:v>
                </c:pt>
                <c:pt idx="2">
                  <c:v>6909.856591606137</c:v>
                </c:pt>
                <c:pt idx="3">
                  <c:v>3307.5281018423293</c:v>
                </c:pt>
                <c:pt idx="4">
                  <c:v>-3307.5281018423293</c:v>
                </c:pt>
                <c:pt idx="5">
                  <c:v>-3146.2668898308748</c:v>
                </c:pt>
                <c:pt idx="6">
                  <c:v>5769.8742907091091</c:v>
                </c:pt>
                <c:pt idx="7">
                  <c:v>5769.8742907091091</c:v>
                </c:pt>
                <c:pt idx="8">
                  <c:v>4763.4640342982893</c:v>
                </c:pt>
                <c:pt idx="9">
                  <c:v>-5292.6594471387225</c:v>
                </c:pt>
                <c:pt idx="10">
                  <c:v>3307.5281018423293</c:v>
                </c:pt>
                <c:pt idx="11">
                  <c:v>-3146.2668898308748</c:v>
                </c:pt>
                <c:pt idx="12">
                  <c:v>-2301.1178454315095</c:v>
                </c:pt>
                <c:pt idx="13">
                  <c:v>-2139.8566334200545</c:v>
                </c:pt>
                <c:pt idx="14">
                  <c:v>2830.3132582719436</c:v>
                </c:pt>
                <c:pt idx="15">
                  <c:v>-5769.8742907091091</c:v>
                </c:pt>
              </c:numCache>
            </c:numRef>
          </c:val>
        </c:ser>
        <c:ser>
          <c:idx val="2"/>
          <c:order val="2"/>
          <c:tx>
            <c:strRef>
              <c:f>'0809'!$Y$4</c:f>
              <c:strCache>
                <c:ptCount val="1"/>
                <c:pt idx="0">
                  <c:v>grain</c:v>
                </c:pt>
              </c:strCache>
            </c:strRef>
          </c:tx>
          <c:spPr>
            <a:solidFill>
              <a:schemeClr val="accent3"/>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'0809'!$Z$4:$AO$4</c:f>
              <c:numCache>
                <c:formatCode>"$"#,##0_);[Red]\("$"#,##0\)</c:formatCode>
                <c:ptCount val="16"/>
                <c:pt idx="0">
                  <c:v>4576.3529361555093</c:v>
                </c:pt>
                <c:pt idx="1">
                  <c:v>1496.3950554132091</c:v>
                </c:pt>
                <c:pt idx="2">
                  <c:v>-1496.3950554132091</c:v>
                </c:pt>
                <c:pt idx="3">
                  <c:v>1396.3340426004611</c:v>
                </c:pt>
                <c:pt idx="4">
                  <c:v>-1396.3340426004611</c:v>
                </c:pt>
                <c:pt idx="5">
                  <c:v>-1386.1317901906909</c:v>
                </c:pt>
                <c:pt idx="6">
                  <c:v>19.008250376372956</c:v>
                </c:pt>
                <c:pt idx="7">
                  <c:v>-1371.0935955822838</c:v>
                </c:pt>
                <c:pt idx="8">
                  <c:v>106.29320945455251</c:v>
                </c:pt>
                <c:pt idx="9">
                  <c:v>1371.0935955822838</c:v>
                </c:pt>
                <c:pt idx="10">
                  <c:v>-81.052762436375048</c:v>
                </c:pt>
                <c:pt idx="11">
                  <c:v>-6.2321966418042791</c:v>
                </c:pt>
                <c:pt idx="12">
                  <c:v>-6.2321966418042791</c:v>
                </c:pt>
                <c:pt idx="13">
                  <c:v>-6.2321966418042791</c:v>
                </c:pt>
                <c:pt idx="14">
                  <c:v>1396.3340426004611</c:v>
                </c:pt>
                <c:pt idx="15">
                  <c:v>-6.2321966418042791</c:v>
                </c:pt>
              </c:numCache>
            </c:numRef>
          </c:val>
        </c:ser>
        <c:ser>
          <c:idx val="3"/>
          <c:order val="3"/>
          <c:tx>
            <c:strRef>
              <c:f>'0809'!$Y$5</c:f>
              <c:strCache>
                <c:ptCount val="1"/>
                <c:pt idx="0">
                  <c:v>index</c:v>
                </c:pt>
              </c:strCache>
            </c:strRef>
          </c:tx>
          <c:spPr>
            <a:solidFill>
              <a:schemeClr val="accent4"/>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'0809'!$Z$5:$AO$5</c:f>
              <c:numCache>
                <c:formatCode>"$"#,##0_);[Red]\("$"#,##0\)</c:formatCode>
                <c:ptCount val="16"/>
                <c:pt idx="0">
                  <c:v>23760.901710733338</c:v>
                </c:pt>
                <c:pt idx="1">
                  <c:v>21963.462822822912</c:v>
                </c:pt>
                <c:pt idx="2">
                  <c:v>-21963.462822822912</c:v>
                </c:pt>
                <c:pt idx="3">
                  <c:v>14584.632727453272</c:v>
                </c:pt>
                <c:pt idx="4">
                  <c:v>-14584.632727453272</c:v>
                </c:pt>
                <c:pt idx="5">
                  <c:v>-11734.97549283731</c:v>
                </c:pt>
                <c:pt idx="6">
                  <c:v>8677.5705113504773</c:v>
                </c:pt>
                <c:pt idx="7">
                  <c:v>16239.264369407316</c:v>
                </c:pt>
                <c:pt idx="8">
                  <c:v>-10803.826754459902</c:v>
                </c:pt>
                <c:pt idx="9">
                  <c:v>6174.3478333173307</c:v>
                </c:pt>
                <c:pt idx="10">
                  <c:v>14538.660009356738</c:v>
                </c:pt>
                <c:pt idx="11">
                  <c:v>-16045.159081002914</c:v>
                </c:pt>
                <c:pt idx="12">
                  <c:v>6146.2677065847074</c:v>
                </c:pt>
                <c:pt idx="13">
                  <c:v>4685.7413530350686</c:v>
                </c:pt>
                <c:pt idx="14">
                  <c:v>-7068.4688904336308</c:v>
                </c:pt>
                <c:pt idx="15">
                  <c:v>-11515.909024977156</c:v>
                </c:pt>
              </c:numCache>
            </c:numRef>
          </c:val>
        </c:ser>
        <c:ser>
          <c:idx val="4"/>
          <c:order val="4"/>
          <c:tx>
            <c:strRef>
              <c:f>'0809'!$Y$6</c:f>
              <c:strCache>
                <c:ptCount val="1"/>
                <c:pt idx="0">
                  <c:v>meat</c:v>
                </c:pt>
              </c:strCache>
            </c:strRef>
          </c:tx>
          <c:spPr>
            <a:solidFill>
              <a:schemeClr val="accent5"/>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'0809'!$Z$6:$AO$6</c:f>
              <c:numCache>
                <c:formatCode>"$"#,##0_);[Red]\("$"#,##0\)</c:formatCode>
                <c:ptCount val="16"/>
                <c:pt idx="0">
                  <c:v>3118.290576736912</c:v>
                </c:pt>
                <c:pt idx="1">
                  <c:v>1061.2642385925283</c:v>
                </c:pt>
                <c:pt idx="2">
                  <c:v>-1061.2642385925283</c:v>
                </c:pt>
                <c:pt idx="3">
                  <c:v>218.69991238316811</c:v>
                </c:pt>
                <c:pt idx="4">
                  <c:v>-218.69991238316811</c:v>
                </c:pt>
                <c:pt idx="5">
                  <c:v>-3118.290576736912</c:v>
                </c:pt>
                <c:pt idx="6">
                  <c:v>-218.69991238316811</c:v>
                </c:pt>
                <c:pt idx="7">
                  <c:v>3118.290576736912</c:v>
                </c:pt>
                <c:pt idx="8">
                  <c:v>-1061.2642385925283</c:v>
                </c:pt>
                <c:pt idx="9">
                  <c:v>-1061.2642385925283</c:v>
                </c:pt>
                <c:pt idx="10">
                  <c:v>1061.2642385925283</c:v>
                </c:pt>
                <c:pt idx="11">
                  <c:v>-1061.2642385925283</c:v>
                </c:pt>
                <c:pt idx="12">
                  <c:v>-218.69991238316811</c:v>
                </c:pt>
                <c:pt idx="13">
                  <c:v>-218.69991238316811</c:v>
                </c:pt>
                <c:pt idx="14">
                  <c:v>218.69991238316811</c:v>
                </c:pt>
                <c:pt idx="15">
                  <c:v>-2275.7262505275521</c:v>
                </c:pt>
              </c:numCache>
            </c:numRef>
          </c:val>
        </c:ser>
        <c:ser>
          <c:idx val="5"/>
          <c:order val="5"/>
          <c:tx>
            <c:strRef>
              <c:f>'0809'!$Y$7</c:f>
              <c:strCache>
                <c:ptCount val="1"/>
                <c:pt idx="0">
                  <c:v>metal</c:v>
                </c:pt>
              </c:strCache>
            </c:strRef>
          </c:tx>
          <c:spPr>
            <a:solidFill>
              <a:schemeClr val="accent6"/>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'0809'!$Z$7:$AO$7</c:f>
              <c:numCache>
                <c:formatCode>"$"#,##0_);[Red]\("$"#,##0\)</c:formatCode>
                <c:ptCount val="16"/>
                <c:pt idx="0">
                  <c:v>3089.1354817534379</c:v>
                </c:pt>
                <c:pt idx="1">
                  <c:v>-2668.4993934786976</c:v>
                </c:pt>
                <c:pt idx="2">
                  <c:v>2668.4993934786976</c:v>
                </c:pt>
                <c:pt idx="3">
                  <c:v>-2185.6302021969418</c:v>
                </c:pt>
                <c:pt idx="4">
                  <c:v>2185.6302021969418</c:v>
                </c:pt>
                <c:pt idx="5">
                  <c:v>-499.80335232564778</c:v>
                </c:pt>
                <c:pt idx="6">
                  <c:v>-1764.9941139222014</c:v>
                </c:pt>
                <c:pt idx="7">
                  <c:v>-2185.6302021969418</c:v>
                </c:pt>
                <c:pt idx="8">
                  <c:v>1313.9716448490863</c:v>
                </c:pt>
                <c:pt idx="9">
                  <c:v>2217.4769244055828</c:v>
                </c:pt>
                <c:pt idx="10">
                  <c:v>-2185.6302021969418</c:v>
                </c:pt>
                <c:pt idx="11">
                  <c:v>1734.6077331238266</c:v>
                </c:pt>
                <c:pt idx="12">
                  <c:v>-1313.9716448490863</c:v>
                </c:pt>
                <c:pt idx="13">
                  <c:v>-1764.9941139222014</c:v>
                </c:pt>
                <c:pt idx="14">
                  <c:v>-2217.4769244055828</c:v>
                </c:pt>
                <c:pt idx="15">
                  <c:v>-48.780883252532817</c:v>
                </c:pt>
              </c:numCache>
            </c:numRef>
          </c:val>
        </c:ser>
        <c:ser>
          <c:idx val="6"/>
          <c:order val="6"/>
          <c:tx>
            <c:strRef>
              <c:f>'0809'!$Y$8</c:f>
              <c:strCache>
                <c:ptCount val="1"/>
                <c:pt idx="0">
                  <c:v>rates</c:v>
                </c:pt>
              </c:strCache>
            </c:strRef>
          </c:tx>
          <c:spPr>
            <a:solidFill>
              <a:schemeClr val="accent1">
                <a:lumMod val="60000"/>
              </a:schemeClr>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'0809'!$Z$8:$AO$8</c:f>
              <c:numCache>
                <c:formatCode>"$"#,##0_);[Red]\("$"#,##0\)</c:formatCode>
                <c:ptCount val="16"/>
                <c:pt idx="0">
                  <c:v>11296.257468784039</c:v>
                </c:pt>
                <c:pt idx="1">
                  <c:v>-11296.257468784039</c:v>
                </c:pt>
                <c:pt idx="2">
                  <c:v>11296.257468784039</c:v>
                </c:pt>
                <c:pt idx="3">
                  <c:v>2377.2326535186971</c:v>
                </c:pt>
                <c:pt idx="4">
                  <c:v>-2377.2326535186971</c:v>
                </c:pt>
                <c:pt idx="5">
                  <c:v>3922.9377087802877</c:v>
                </c:pt>
                <c:pt idx="6">
                  <c:v>-2201.5495412364721</c:v>
                </c:pt>
                <c:pt idx="7">
                  <c:v>-2201.5495412364721</c:v>
                </c:pt>
                <c:pt idx="8">
                  <c:v>11296.257468784039</c:v>
                </c:pt>
                <c:pt idx="9">
                  <c:v>-4151.3449385863851</c:v>
                </c:pt>
                <c:pt idx="10">
                  <c:v>-5848.5452530844395</c:v>
                </c:pt>
                <c:pt idx="11">
                  <c:v>-4877.7135063073456</c:v>
                </c:pt>
                <c:pt idx="12">
                  <c:v>-7649.2617569360737</c:v>
                </c:pt>
                <c:pt idx="13">
                  <c:v>-7649.2617569360737</c:v>
                </c:pt>
                <c:pt idx="14">
                  <c:v>3576.9424545119477</c:v>
                </c:pt>
                <c:pt idx="15">
                  <c:v>-5678.233111098325</c:v>
                </c:pt>
              </c:numCache>
            </c:numRef>
          </c:val>
        </c:ser>
        <c:ser>
          <c:idx val="7"/>
          <c:order val="7"/>
          <c:tx>
            <c:strRef>
              <c:f>'0809'!$Y$9</c:f>
              <c:strCache>
                <c:ptCount val="1"/>
                <c:pt idx="0">
                  <c:v>soft</c:v>
                </c:pt>
              </c:strCache>
            </c:strRef>
          </c:tx>
          <c:spPr>
            <a:solidFill>
              <a:schemeClr val="accent2">
                <a:lumMod val="60000"/>
              </a:schemeClr>
            </a:solidFill>
            <a:ln>
              <a:noFill/>
            </a:ln>
            <a:effectLst/>
          </c:spPr>
          <c:invertIfNegative val="0"/>
          <c:cat>
            <c:strRef>
              <c:f>'0809'!$Z$1:$AO$1</c:f>
              <c:strCache>
                <c:ptCount val="16"/>
                <c:pt idx="0">
                  <c:v>MAX ACC 96% PNL 73499</c:v>
                </c:pt>
                <c:pt idx="1">
                  <c:v>RISK-ON ACC 50% PNL 4884</c:v>
                </c:pt>
                <c:pt idx="2">
                  <c:v>RISK-OFF ACC 46% PNL -4884</c:v>
                </c:pt>
                <c:pt idx="3">
                  <c:v>Previous ACC 44% PNL 14170</c:v>
                </c:pt>
                <c:pt idx="4">
                  <c:v>Anti-Previous ACC 51% PNL -14170</c:v>
                </c:pt>
                <c:pt idx="5">
                  <c:v>&gt;equity ACC 47% PNL -7288</c:v>
                </c:pt>
                <c:pt idx="6">
                  <c:v>50/50 ACC 54% PNL 6366</c:v>
                </c:pt>
                <c:pt idx="7">
                  <c:v>&lt;equity ACC 56% PNL 15454</c:v>
                </c:pt>
                <c:pt idx="8">
                  <c:v>SEASONALITY ACC 54% PNL 7963</c:v>
                </c:pt>
                <c:pt idx="9">
                  <c:v>ADJ_SEASONALITY ACC 46% PNL 6713</c:v>
                </c:pt>
                <c:pt idx="10">
                  <c:v>V1 ACC 46% PNL 7247</c:v>
                </c:pt>
                <c:pt idx="11">
                  <c:v>V2 ACC 50% PNL -7923</c:v>
                </c:pt>
                <c:pt idx="12">
                  <c:v>V3 ACC 50% PNL -8061</c:v>
                </c:pt>
                <c:pt idx="13">
                  <c:v>V4 ACC 49% PNL -703</c:v>
                </c:pt>
                <c:pt idx="14">
                  <c:v>V5 ACC 44% PNL -2988</c:v>
                </c:pt>
                <c:pt idx="15">
                  <c:v>V6 ACC 46% PNL -17084</c:v>
                </c:pt>
              </c:strCache>
            </c:strRef>
          </c:cat>
          <c:val>
            <c:numRef>
              <c:f>'0809'!$Z$9:$AO$9</c:f>
              <c:numCache>
                <c:formatCode>"$"#,##0_);[Red]\("$"#,##0\)</c:formatCode>
                <c:ptCount val="16"/>
                <c:pt idx="0">
                  <c:v>12512.434586137462</c:v>
                </c:pt>
                <c:pt idx="1">
                  <c:v>-1728.902127998216</c:v>
                </c:pt>
                <c:pt idx="2">
                  <c:v>1728.902127998216</c:v>
                </c:pt>
                <c:pt idx="3">
                  <c:v>-3867.464171941554</c:v>
                </c:pt>
                <c:pt idx="4">
                  <c:v>3867.464171941554</c:v>
                </c:pt>
                <c:pt idx="5">
                  <c:v>4750.7490372971888</c:v>
                </c:pt>
                <c:pt idx="6">
                  <c:v>-4237.4934333928013</c:v>
                </c:pt>
                <c:pt idx="7">
                  <c:v>-4237.4934333928013</c:v>
                </c:pt>
                <c:pt idx="8">
                  <c:v>2910.6203363241584</c:v>
                </c:pt>
                <c:pt idx="9">
                  <c:v>6916.0682861976948</c:v>
                </c:pt>
                <c:pt idx="10">
                  <c:v>-3867.464171941554</c:v>
                </c:pt>
                <c:pt idx="11">
                  <c:v>11555.590750520068</c:v>
                </c:pt>
                <c:pt idx="12">
                  <c:v>-3280.6495977754057</c:v>
                </c:pt>
                <c:pt idx="13">
                  <c:v>4407.4769808031106</c:v>
                </c:pt>
                <c:pt idx="14">
                  <c:v>258.80268847643288</c:v>
                </c:pt>
                <c:pt idx="15">
                  <c:v>5707.5928729145844</c:v>
                </c:pt>
              </c:numCache>
            </c:numRef>
          </c:val>
        </c:ser>
        <c:dLbls>
          <c:showLegendKey val="0"/>
          <c:showVal val="0"/>
          <c:showCatName val="0"/>
          <c:showSerName val="0"/>
          <c:showPercent val="0"/>
          <c:showBubbleSize val="0"/>
        </c:dLbls>
        <c:gapWidth val="150"/>
        <c:overlap val="100"/>
        <c:axId val="540000736"/>
        <c:axId val="540004544"/>
      </c:barChart>
      <c:catAx>
        <c:axId val="5400007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0004544"/>
        <c:crosses val="autoZero"/>
        <c:auto val="1"/>
        <c:lblAlgn val="ctr"/>
        <c:lblOffset val="100"/>
        <c:noMultiLvlLbl val="0"/>
      </c:catAx>
      <c:valAx>
        <c:axId val="5400045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0736"/>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TRADING DAY</a:t>
            </a:r>
            <a:endParaRPr lang="en-US">
              <a:effectLst/>
            </a:endParaRPr>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'0809'!$J$2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'0809'!$K$2:$V$2</c:f>
              <c:numCache>
                <c:formatCode>#,##0_)%;[Red]\(#,##0\)%</c:formatCode>
                <c:ptCount val="12"/>
                <c:pt idx="0">
                  <c:v>-0.33333333333333331</c:v>
                </c:pt>
                <c:pt idx="1">
                  <c:v>0.1111111111111111</c:v>
                </c:pt>
                <c:pt idx="2">
                  <c:v>0.33333333333333331</c:v>
                </c:pt>
                <c:pt idx="3">
                  <c:v>0.1111111111111111</c:v>
                </c:pt>
                <c:pt idx="4">
                  <c:v>-0.1111111111111111</c:v>
                </c:pt>
                <c:pt idx="5">
                  <c:v>-0.33333333333333331</c:v>
                </c:pt>
                <c:pt idx="6">
                  <c:v>0.1111111111111111</c:v>
                </c:pt>
                <c:pt idx="7">
                  <c:v>0.33333333333333331</c:v>
                </c:pt>
                <c:pt idx="8">
                  <c:v>0.1111111111111111</c:v>
                </c:pt>
                <c:pt idx="9">
                  <c:v>-0.1111111111111111</c:v>
                </c:pt>
                <c:pt idx="10">
                  <c:v>0.1111111111111111</c:v>
                </c:pt>
                <c:pt idx="11">
                  <c:v>0.55555555555555558</c:v>
                </c:pt>
              </c:numCache>
            </c:numRef>
          </c:val>
        </c:ser>
        <c:ser>
          <c:idx val="1"/>
          <c:order val="1"/>
          <c:tx>
            <c:strRef>
              <c:f>'0809'!$J$3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'0809'!$K$3:$V$3</c:f>
              <c:numCache>
                <c:formatCode>#,##0_)%;[Red]\(#,##0\)%</c:formatCode>
                <c:ptCount val="12"/>
                <c:pt idx="0">
                  <c:v>0.33333333333333331</c:v>
                </c:pt>
                <c:pt idx="1">
                  <c:v>-0.33333333333333331</c:v>
                </c:pt>
                <c:pt idx="2">
                  <c:v>0</c:v>
                </c:pt>
                <c:pt idx="3">
                  <c:v>-0.33333333333333331</c:v>
                </c:pt>
                <c:pt idx="4">
                  <c:v>-0.66666666666666663</c:v>
                </c:pt>
                <c:pt idx="5">
                  <c:v>0.33333333333333331</c:v>
                </c:pt>
                <c:pt idx="6">
                  <c:v>0.33333333333333331</c:v>
                </c:pt>
                <c:pt idx="7">
                  <c:v>0</c:v>
                </c:pt>
                <c:pt idx="8">
                  <c:v>0</c:v>
                </c:pt>
                <c:pt idx="9">
                  <c:v>0.33333333333333331</c:v>
                </c:pt>
                <c:pt idx="10">
                  <c:v>0.33333333333333331</c:v>
                </c:pt>
                <c:pt idx="11">
                  <c:v>0.33333333333333331</c:v>
                </c:pt>
              </c:numCache>
            </c:numRef>
          </c:val>
        </c:ser>
        <c:ser>
          <c:idx val="2"/>
          <c:order val="2"/>
          <c:tx>
            <c:strRef>
              <c:f>'0809'!$J$4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'0809'!$K$4:$V$4</c:f>
              <c:numCache>
                <c:formatCode>#,##0_)%;[Red]\(#,##0\)%</c:formatCode>
                <c:ptCount val="12"/>
                <c:pt idx="0">
                  <c:v>0.8</c:v>
                </c:pt>
                <c:pt idx="1">
                  <c:v>0.6</c:v>
                </c:pt>
                <c:pt idx="2">
                  <c:v>0</c:v>
                </c:pt>
                <c:pt idx="3">
                  <c:v>0.4</c:v>
                </c:pt>
                <c:pt idx="4">
                  <c:v>0.8</c:v>
                </c:pt>
                <c:pt idx="5">
                  <c:v>-0.2</c:v>
                </c:pt>
                <c:pt idx="6">
                  <c:v>0.4</c:v>
                </c:pt>
                <c:pt idx="7">
                  <c:v>-0.6</c:v>
                </c:pt>
                <c:pt idx="8">
                  <c:v>-0.6</c:v>
                </c:pt>
                <c:pt idx="9">
                  <c:v>-0.6</c:v>
                </c:pt>
                <c:pt idx="10">
                  <c:v>0.6</c:v>
                </c:pt>
                <c:pt idx="11">
                  <c:v>-0.6</c:v>
                </c:pt>
              </c:numCache>
            </c:numRef>
          </c:val>
        </c:ser>
        <c:ser>
          <c:idx val="3"/>
          <c:order val="3"/>
          <c:tx>
            <c:strRef>
              <c:f>'0809'!$J$5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'0809'!$K$5:$V$5</c:f>
              <c:numCache>
                <c:formatCode>#,##0_)%;[Red]\(#,##0\)%</c:formatCode>
                <c:ptCount val="12"/>
                <c:pt idx="0">
                  <c:v>0.52380952380952384</c:v>
                </c:pt>
                <c:pt idx="1">
                  <c:v>4.7619047619047616E-2</c:v>
                </c:pt>
                <c:pt idx="2">
                  <c:v>-0.42857142857142855</c:v>
                </c:pt>
                <c:pt idx="3">
                  <c:v>0.52380952380952384</c:v>
                </c:pt>
                <c:pt idx="4">
                  <c:v>-4.7619047619047616E-2</c:v>
                </c:pt>
                <c:pt idx="5">
                  <c:v>-4.7619047619047616E-2</c:v>
                </c:pt>
                <c:pt idx="6">
                  <c:v>0.42857142857142855</c:v>
                </c:pt>
                <c:pt idx="7">
                  <c:v>-0.52380952380952384</c:v>
                </c:pt>
                <c:pt idx="8">
                  <c:v>-0.23809523809523808</c:v>
                </c:pt>
                <c:pt idx="9">
                  <c:v>-0.23809523809523808</c:v>
                </c:pt>
                <c:pt idx="10">
                  <c:v>4.7619047619047616E-2</c:v>
                </c:pt>
                <c:pt idx="11">
                  <c:v>-0.52380952380952384</c:v>
                </c:pt>
              </c:numCache>
            </c:numRef>
          </c:val>
        </c:ser>
        <c:ser>
          <c:idx val="4"/>
          <c:order val="4"/>
          <c:tx>
            <c:strRef>
              <c:f>'0809'!$J$6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'0809'!$K$6:$V$6</c:f>
              <c:numCache>
                <c:formatCode>#,##0_)%;[Red]\(#,##0\)%</c:formatCode>
                <c:ptCount val="12"/>
                <c:pt idx="0">
                  <c:v>0.33333333333333331</c:v>
                </c:pt>
                <c:pt idx="1">
                  <c:v>-0.33333333333333331</c:v>
                </c:pt>
                <c:pt idx="2">
                  <c:v>-0.33333333333333331</c:v>
                </c:pt>
                <c:pt idx="3">
                  <c:v>0.33333333333333331</c:v>
                </c:pt>
                <c:pt idx="4">
                  <c:v>-1</c:v>
                </c:pt>
                <c:pt idx="5">
                  <c:v>-1</c:v>
                </c:pt>
                <c:pt idx="6">
                  <c:v>1</c:v>
                </c:pt>
                <c:pt idx="7">
                  <c:v>-1</c:v>
                </c:pt>
                <c:pt idx="8">
                  <c:v>-0.33333333333333331</c:v>
                </c:pt>
                <c:pt idx="9">
                  <c:v>-0.33333333333333331</c:v>
                </c:pt>
                <c:pt idx="10">
                  <c:v>0.33333333333333331</c:v>
                </c:pt>
                <c:pt idx="11">
                  <c:v>0.33333333333333331</c:v>
                </c:pt>
              </c:numCache>
            </c:numRef>
          </c:val>
        </c:ser>
        <c:ser>
          <c:idx val="5"/>
          <c:order val="5"/>
          <c:tx>
            <c:strRef>
              <c:f>'0809'!$J$7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'0809'!$K$7:$V$7</c:f>
              <c:numCache>
                <c:formatCode>#,##0_)%;[Red]\(#,##0\)%</c:formatCode>
                <c:ptCount val="12"/>
                <c:pt idx="0">
                  <c:v>-0.2</c:v>
                </c:pt>
                <c:pt idx="1">
                  <c:v>0.2</c:v>
                </c:pt>
                <c:pt idx="2">
                  <c:v>0.2</c:v>
                </c:pt>
                <c:pt idx="3">
                  <c:v>-0.2</c:v>
                </c:pt>
                <c:pt idx="4">
                  <c:v>-0.6</c:v>
                </c:pt>
                <c:pt idx="5">
                  <c:v>-0.2</c:v>
                </c:pt>
                <c:pt idx="6">
                  <c:v>-0.2</c:v>
                </c:pt>
                <c:pt idx="7">
                  <c:v>-0.2</c:v>
                </c:pt>
                <c:pt idx="8">
                  <c:v>0.6</c:v>
                </c:pt>
                <c:pt idx="9">
                  <c:v>0.2</c:v>
                </c:pt>
                <c:pt idx="10">
                  <c:v>0.2</c:v>
                </c:pt>
                <c:pt idx="11">
                  <c:v>0.6</c:v>
                </c:pt>
              </c:numCache>
            </c:numRef>
          </c:val>
        </c:ser>
        <c:ser>
          <c:idx val="6"/>
          <c:order val="6"/>
          <c:tx>
            <c:strRef>
              <c:f>'0809'!$J$8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'0809'!$K$8:$V$8</c:f>
              <c:numCache>
                <c:formatCode>#,##0_)%;[Red]\(#,##0\)%</c:formatCode>
                <c:ptCount val="12"/>
                <c:pt idx="0">
                  <c:v>0</c:v>
                </c:pt>
                <c:pt idx="1">
                  <c:v>-0.2</c:v>
                </c:pt>
                <c:pt idx="2">
                  <c:v>0.4</c:v>
                </c:pt>
                <c:pt idx="3">
                  <c:v>-0.2</c:v>
                </c:pt>
                <c:pt idx="4">
                  <c:v>1</c:v>
                </c:pt>
                <c:pt idx="5">
                  <c:v>-0.4</c:v>
                </c:pt>
                <c:pt idx="6">
                  <c:v>-0.6</c:v>
                </c:pt>
                <c:pt idx="7">
                  <c:v>-0.2</c:v>
                </c:pt>
                <c:pt idx="8">
                  <c:v>-0.6</c:v>
                </c:pt>
                <c:pt idx="9">
                  <c:v>-0.6</c:v>
                </c:pt>
                <c:pt idx="10">
                  <c:v>0.4</c:v>
                </c:pt>
                <c:pt idx="11">
                  <c:v>-0.4</c:v>
                </c:pt>
              </c:numCache>
            </c:numRef>
          </c:val>
        </c:ser>
        <c:ser>
          <c:idx val="7"/>
          <c:order val="7"/>
          <c:tx>
            <c:strRef>
              <c:f>'0809'!$J$9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'0809'!$K$1:$V$1</c:f>
              <c:strCache>
                <c:ptCount val="12"/>
                <c:pt idx="0">
                  <c:v>prev ACT l% 63.29%</c:v>
                </c:pt>
                <c:pt idx="1">
                  <c:v>50/50 l% 55.7%</c:v>
                </c:pt>
                <c:pt idx="2">
                  <c:v>&gt;equity l% 45.57%</c:v>
                </c:pt>
                <c:pt idx="3">
                  <c:v>&lt;equity l% 62.03%</c:v>
                </c:pt>
                <c:pt idx="4">
                  <c:v>SEA1 l% 56.96%</c:v>
                </c:pt>
                <c:pt idx="5">
                  <c:v>SEA-ADJ l% 43.04%</c:v>
                </c:pt>
                <c:pt idx="6">
                  <c:v>v1 l% 59.49%</c:v>
                </c:pt>
                <c:pt idx="7">
                  <c:v>v2 l% 34.18%</c:v>
                </c:pt>
                <c:pt idx="8">
                  <c:v>v3 l% 39.24%</c:v>
                </c:pt>
                <c:pt idx="9">
                  <c:v>v4 l% 37.97%</c:v>
                </c:pt>
                <c:pt idx="10">
                  <c:v>v5 l% 58.23%</c:v>
                </c:pt>
                <c:pt idx="11">
                  <c:v>v6 l% 37.97%</c:v>
                </c:pt>
              </c:strCache>
            </c:strRef>
          </c:cat>
          <c:val>
            <c:numRef>
              <c:f>'0809'!$K$9:$V$9</c:f>
              <c:numCache>
                <c:formatCode>#,##0_)%;[Red]\(#,##0\)%</c:formatCode>
                <c:ptCount val="12"/>
                <c:pt idx="0">
                  <c:v>0</c:v>
                </c:pt>
                <c:pt idx="1">
                  <c:v>0.25</c:v>
                </c:pt>
                <c:pt idx="2">
                  <c:v>-0.5</c:v>
                </c:pt>
                <c:pt idx="3">
                  <c:v>0.5</c:v>
                </c:pt>
                <c:pt idx="4">
                  <c:v>0.25</c:v>
                </c:pt>
                <c:pt idx="5">
                  <c:v>0.5</c:v>
                </c:pt>
                <c:pt idx="6">
                  <c:v>0</c:v>
                </c:pt>
                <c:pt idx="7">
                  <c:v>-0.25</c:v>
                </c:pt>
                <c:pt idx="8">
                  <c:v>0</c:v>
                </c:pt>
                <c:pt idx="9">
                  <c:v>0</c:v>
                </c:pt>
                <c:pt idx="10">
                  <c:v>-0.75</c:v>
                </c:pt>
                <c:pt idx="11">
                  <c:v>-0.75</c:v>
                </c:pt>
              </c:numCache>
            </c:numRef>
          </c:val>
        </c:ser>
        <c:dLbls>
          <c:dLblPos val="ctr"/>
          <c:showLegendKey val="0"/>
          <c:showVal val="1"/>
          <c:showCatName val="0"/>
          <c:showSerName val="0"/>
          <c:showPercent val="0"/>
          <c:showBubbleSize val="0"/>
        </c:dLbls>
        <c:gapWidth val="79"/>
        <c:overlap val="100"/>
        <c:axId val="540011072"/>
        <c:axId val="539998560"/>
      </c:barChart>
      <c:catAx>
        <c:axId val="54001107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539998560"/>
        <c:crosses val="autoZero"/>
        <c:auto val="1"/>
        <c:lblAlgn val="ctr"/>
        <c:lblOffset val="100"/>
        <c:noMultiLvlLbl val="0"/>
      </c:catAx>
      <c:valAx>
        <c:axId val="539998560"/>
        <c:scaling>
          <c:orientation val="minMax"/>
        </c:scaling>
        <c:delete val="1"/>
        <c:axPos val="l"/>
        <c:numFmt formatCode="#,##0_)%;[Red]\(#,##0\)%" sourceLinked="1"/>
        <c:majorTickMark val="none"/>
        <c:minorTickMark val="none"/>
        <c:tickLblPos val="nextTo"/>
        <c:crossAx val="54001107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'0808'!$Y$2</c:f>
              <c:strCache>
                <c:ptCount val="1"/>
                <c:pt idx="0">
                  <c:v>currency</c:v>
                </c:pt>
              </c:strCache>
            </c:strRef>
          </c:tx>
          <c:spPr>
            <a:solidFill>
              <a:schemeClr val="accent1"/>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'0808'!$Z$2:$AO$2</c:f>
              <c:numCache>
                <c:formatCode>"$"#,##0_);[Red]\("$"#,##0\)</c:formatCode>
                <c:ptCount val="16"/>
                <c:pt idx="0">
                  <c:v>8010.5176120611541</c:v>
                </c:pt>
                <c:pt idx="1">
                  <c:v>1438.878282050696</c:v>
                </c:pt>
                <c:pt idx="2">
                  <c:v>-1438.878282050696</c:v>
                </c:pt>
                <c:pt idx="3">
                  <c:v>6384.7751937881631</c:v>
                </c:pt>
                <c:pt idx="4">
                  <c:v>-6384.7751937881631</c:v>
                </c:pt>
                <c:pt idx="5">
                  <c:v>2823.4659764513544</c:v>
                </c:pt>
                <c:pt idx="6">
                  <c:v>-1119.3038515329774</c:v>
                </c:pt>
                <c:pt idx="7">
                  <c:v>506.43856674001427</c:v>
                </c:pt>
                <c:pt idx="8">
                  <c:v>-4803.8299864867713</c:v>
                </c:pt>
                <c:pt idx="9">
                  <c:v>-1628.5232320253479</c:v>
                </c:pt>
                <c:pt idx="10">
                  <c:v>4803.8299864867713</c:v>
                </c:pt>
                <c:pt idx="11">
                  <c:v>-3374.4450811145125</c:v>
                </c:pt>
                <c:pt idx="12">
                  <c:v>506.43856674001427</c:v>
                </c:pt>
                <c:pt idx="13">
                  <c:v>506.43856674001427</c:v>
                </c:pt>
                <c:pt idx="14">
                  <c:v>3694.2766600620735</c:v>
                </c:pt>
                <c:pt idx="15">
                  <c:v>4129.3768157767854</c:v>
                </c:pt>
              </c:numCache>
            </c:numRef>
          </c:val>
        </c:ser>
        <c:ser>
          <c:idx val="1"/>
          <c:order val="1"/>
          <c:tx>
            <c:strRef>
              <c:f>'0808'!$Y$3</c:f>
              <c:strCache>
                <c:ptCount val="1"/>
                <c:pt idx="0">
                  <c:v>energy</c:v>
                </c:pt>
              </c:strCache>
            </c:strRef>
          </c:tx>
          <c:spPr>
            <a:solidFill>
              <a:schemeClr val="accent2"/>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'0808'!$Z$3:$AO$3</c:f>
              <c:numCache>
                <c:formatCode>"$"#,##0_);[Red]\("$"#,##0\)</c:formatCode>
                <c:ptCount val="16"/>
                <c:pt idx="0">
                  <c:v>11411.833474122304</c:v>
                </c:pt>
                <c:pt idx="1">
                  <c:v>7606.8623667680113</c:v>
                </c:pt>
                <c:pt idx="2">
                  <c:v>-7606.8623667680113</c:v>
                </c:pt>
                <c:pt idx="3">
                  <c:v>-5138.2996847084169</c:v>
                </c:pt>
                <c:pt idx="4">
                  <c:v>5138.2996847084169</c:v>
                </c:pt>
                <c:pt idx="5">
                  <c:v>4475.3366110649276</c:v>
                </c:pt>
                <c:pt idx="6">
                  <c:v>-2006.773929005333</c:v>
                </c:pt>
                <c:pt idx="7">
                  <c:v>-2006.773929005333</c:v>
                </c:pt>
                <c:pt idx="8">
                  <c:v>-3047.8041435322393</c:v>
                </c:pt>
                <c:pt idx="9">
                  <c:v>5138.2996847084169</c:v>
                </c:pt>
                <c:pt idx="10">
                  <c:v>-6565.8321522411061</c:v>
                </c:pt>
                <c:pt idx="11">
                  <c:v>5138.2996847084169</c:v>
                </c:pt>
                <c:pt idx="12">
                  <c:v>7606.8623667680113</c:v>
                </c:pt>
                <c:pt idx="13">
                  <c:v>7606.8623667680113</c:v>
                </c:pt>
                <c:pt idx="14">
                  <c:v>-5138.2996847084169</c:v>
                </c:pt>
                <c:pt idx="15">
                  <c:v>3047.8041435322393</c:v>
                </c:pt>
              </c:numCache>
            </c:numRef>
          </c:val>
        </c:ser>
        <c:ser>
          <c:idx val="2"/>
          <c:order val="2"/>
          <c:tx>
            <c:strRef>
              <c:f>'0808'!$Y$4</c:f>
              <c:strCache>
                <c:ptCount val="1"/>
                <c:pt idx="0">
                  <c:v>grain</c:v>
                </c:pt>
              </c:strCache>
            </c:strRef>
          </c:tx>
          <c:spPr>
            <a:solidFill>
              <a:schemeClr val="accent3"/>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'0808'!$Z$4:$AO$4</c:f>
              <c:numCache>
                <c:formatCode>"$"#,##0_);[Red]\("$"#,##0\)</c:formatCode>
                <c:ptCount val="16"/>
                <c:pt idx="0">
                  <c:v>9586.4611856203082</c:v>
                </c:pt>
                <c:pt idx="1">
                  <c:v>8790.3470386858608</c:v>
                </c:pt>
                <c:pt idx="2">
                  <c:v>-8790.3470386858608</c:v>
                </c:pt>
                <c:pt idx="3">
                  <c:v>-2079.8380869426846</c:v>
                </c:pt>
                <c:pt idx="4">
                  <c:v>2079.8380869426846</c:v>
                </c:pt>
                <c:pt idx="5">
                  <c:v>3375.7865291201024</c:v>
                </c:pt>
                <c:pt idx="6">
                  <c:v>-1724.6347986091641</c:v>
                </c:pt>
                <c:pt idx="7">
                  <c:v>162.31293340865966</c:v>
                </c:pt>
                <c:pt idx="8">
                  <c:v>4175.1950585522954</c:v>
                </c:pt>
                <c:pt idx="9">
                  <c:v>5004.6336142123637</c:v>
                </c:pt>
                <c:pt idx="10">
                  <c:v>162.31293340865966</c:v>
                </c:pt>
                <c:pt idx="11">
                  <c:v>4603.4266136089645</c:v>
                </c:pt>
                <c:pt idx="12">
                  <c:v>-3168.4107980372555</c:v>
                </c:pt>
                <c:pt idx="13">
                  <c:v>-2767.4492595750753</c:v>
                </c:pt>
                <c:pt idx="14">
                  <c:v>-5004.6336142123637</c:v>
                </c:pt>
                <c:pt idx="15">
                  <c:v>4202.4650751467852</c:v>
                </c:pt>
              </c:numCache>
            </c:numRef>
          </c:val>
        </c:ser>
        <c:ser>
          <c:idx val="3"/>
          <c:order val="3"/>
          <c:tx>
            <c:strRef>
              <c:f>'0808'!$Y$5</c:f>
              <c:strCache>
                <c:ptCount val="1"/>
                <c:pt idx="0">
                  <c:v>index</c:v>
                </c:pt>
              </c:strCache>
            </c:strRef>
          </c:tx>
          <c:spPr>
            <a:solidFill>
              <a:schemeClr val="accent4"/>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'0808'!$Z$5:$AO$5</c:f>
              <c:numCache>
                <c:formatCode>"$"#,##0_);[Red]\("$"#,##0\)</c:formatCode>
                <c:ptCount val="16"/>
                <c:pt idx="0">
                  <c:v>24500.433760798845</c:v>
                </c:pt>
                <c:pt idx="1">
                  <c:v>21008.547196135576</c:v>
                </c:pt>
                <c:pt idx="2">
                  <c:v>-21008.547196135576</c:v>
                </c:pt>
                <c:pt idx="3">
                  <c:v>14572.186093884662</c:v>
                </c:pt>
                <c:pt idx="4">
                  <c:v>-14572.186093884662</c:v>
                </c:pt>
                <c:pt idx="5">
                  <c:v>-7590.5226212925854</c:v>
                </c:pt>
                <c:pt idx="6">
                  <c:v>1576.304094999932</c:v>
                </c:pt>
                <c:pt idx="7">
                  <c:v>15806.654639432718</c:v>
                </c:pt>
                <c:pt idx="8">
                  <c:v>-13759.199378198939</c:v>
                </c:pt>
                <c:pt idx="9">
                  <c:v>-14184.490360946285</c:v>
                </c:pt>
                <c:pt idx="10">
                  <c:v>20768.454882525893</c:v>
                </c:pt>
                <c:pt idx="11">
                  <c:v>-12486.916357548373</c:v>
                </c:pt>
                <c:pt idx="12">
                  <c:v>-3178.8775845771479</c:v>
                </c:pt>
                <c:pt idx="13">
                  <c:v>-1093.6078482408591</c:v>
                </c:pt>
                <c:pt idx="14">
                  <c:v>8257.3182935893419</c:v>
                </c:pt>
                <c:pt idx="15">
                  <c:v>-9675.792357628874</c:v>
                </c:pt>
              </c:numCache>
            </c:numRef>
          </c:val>
        </c:ser>
        <c:ser>
          <c:idx val="4"/>
          <c:order val="4"/>
          <c:tx>
            <c:strRef>
              <c:f>'0808'!$Y$6</c:f>
              <c:strCache>
                <c:ptCount val="1"/>
                <c:pt idx="0">
                  <c:v>meat</c:v>
                </c:pt>
              </c:strCache>
            </c:strRef>
          </c:tx>
          <c:spPr>
            <a:solidFill>
              <a:schemeClr val="accent5"/>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'0808'!$Z$6:$AO$6</c:f>
              <c:numCache>
                <c:formatCode>"$"#,##0_);[Red]\("$"#,##0\)</c:formatCode>
                <c:ptCount val="16"/>
                <c:pt idx="0">
                  <c:v>1930.3490627278629</c:v>
                </c:pt>
                <c:pt idx="1">
                  <c:v>-153.74528914313521</c:v>
                </c:pt>
                <c:pt idx="2">
                  <c:v>153.74528914313521</c:v>
                </c:pt>
                <c:pt idx="3">
                  <c:v>-1930.3490627278629</c:v>
                </c:pt>
                <c:pt idx="4">
                  <c:v>1930.3490627278629</c:v>
                </c:pt>
                <c:pt idx="5">
                  <c:v>1930.3490627278629</c:v>
                </c:pt>
                <c:pt idx="6">
                  <c:v>-1930.3490627278629</c:v>
                </c:pt>
                <c:pt idx="7">
                  <c:v>-1930.3490627278629</c:v>
                </c:pt>
                <c:pt idx="8">
                  <c:v>153.74528914313521</c:v>
                </c:pt>
                <c:pt idx="9">
                  <c:v>1930.3490627278629</c:v>
                </c:pt>
                <c:pt idx="10">
                  <c:v>-1930.3490627278629</c:v>
                </c:pt>
                <c:pt idx="11">
                  <c:v>1930.3490627278629</c:v>
                </c:pt>
                <c:pt idx="12">
                  <c:v>-153.74528914313521</c:v>
                </c:pt>
                <c:pt idx="13">
                  <c:v>-153.74528914313521</c:v>
                </c:pt>
                <c:pt idx="14">
                  <c:v>-1930.3490627278629</c:v>
                </c:pt>
                <c:pt idx="15">
                  <c:v>1930.3490627278629</c:v>
                </c:pt>
              </c:numCache>
            </c:numRef>
          </c:val>
        </c:ser>
        <c:ser>
          <c:idx val="5"/>
          <c:order val="5"/>
          <c:tx>
            <c:strRef>
              <c:f>'0808'!$Y$7</c:f>
              <c:strCache>
                <c:ptCount val="1"/>
                <c:pt idx="0">
                  <c:v>metal</c:v>
                </c:pt>
              </c:strCache>
            </c:strRef>
          </c:tx>
          <c:spPr>
            <a:solidFill>
              <a:schemeClr val="accent6"/>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'0808'!$Z$7:$AO$7</c:f>
              <c:numCache>
                <c:formatCode>"$"#,##0_);[Red]\("$"#,##0\)</c:formatCode>
                <c:ptCount val="16"/>
                <c:pt idx="0">
                  <c:v>2220.078554637616</c:v>
                </c:pt>
                <c:pt idx="1">
                  <c:v>242.60696830066183</c:v>
                </c:pt>
                <c:pt idx="2">
                  <c:v>-242.60696830066183</c:v>
                </c:pt>
                <c:pt idx="3">
                  <c:v>331.8193271395711</c:v>
                </c:pt>
                <c:pt idx="4">
                  <c:v>-331.8193271395711</c:v>
                </c:pt>
                <c:pt idx="5">
                  <c:v>-2220.078554637616</c:v>
                </c:pt>
                <c:pt idx="6">
                  <c:v>122.67963318435477</c:v>
                </c:pt>
                <c:pt idx="7">
                  <c:v>2100.1512195213086</c:v>
                </c:pt>
                <c:pt idx="8">
                  <c:v>-905.3214047862798</c:v>
                </c:pt>
                <c:pt idx="9">
                  <c:v>-1317.509447919384</c:v>
                </c:pt>
                <c:pt idx="10">
                  <c:v>2100.1512195213086</c:v>
                </c:pt>
                <c:pt idx="11">
                  <c:v>-1437.436783035691</c:v>
                </c:pt>
                <c:pt idx="12">
                  <c:v>905.3214047862798</c:v>
                </c:pt>
                <c:pt idx="13">
                  <c:v>905.3214047862798</c:v>
                </c:pt>
                <c:pt idx="14">
                  <c:v>331.8193271395711</c:v>
                </c:pt>
                <c:pt idx="15">
                  <c:v>-331.8193271395711</c:v>
                </c:pt>
              </c:numCache>
            </c:numRef>
          </c:val>
        </c:ser>
        <c:ser>
          <c:idx val="6"/>
          <c:order val="6"/>
          <c:tx>
            <c:strRef>
              <c:f>'0808'!$Y$8</c:f>
              <c:strCache>
                <c:ptCount val="1"/>
                <c:pt idx="0">
                  <c:v>rates</c:v>
                </c:pt>
              </c:strCache>
            </c:strRef>
          </c:tx>
          <c:spPr>
            <a:solidFill>
              <a:schemeClr val="accent1">
                <a:lumMod val="60000"/>
              </a:schemeClr>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'0808'!$Z$8:$AO$8</c:f>
              <c:numCache>
                <c:formatCode>"$"#,##0_);[Red]\("$"#,##0\)</c:formatCode>
                <c:ptCount val="16"/>
                <c:pt idx="0">
                  <c:v>7210.600545893165</c:v>
                </c:pt>
                <c:pt idx="1">
                  <c:v>1561.8031620577856</c:v>
                </c:pt>
                <c:pt idx="2">
                  <c:v>-1561.8031620577856</c:v>
                </c:pt>
                <c:pt idx="3">
                  <c:v>-5300.8472614084349</c:v>
                </c:pt>
                <c:pt idx="4">
                  <c:v>5300.8472614084349</c:v>
                </c:pt>
                <c:pt idx="5">
                  <c:v>4405.4382411986253</c:v>
                </c:pt>
                <c:pt idx="6">
                  <c:v>-6461.1326494764053</c:v>
                </c:pt>
                <c:pt idx="7">
                  <c:v>-6461.1326494764053</c:v>
                </c:pt>
                <c:pt idx="8">
                  <c:v>-1561.8031620577856</c:v>
                </c:pt>
                <c:pt idx="9">
                  <c:v>6112.4977430064109</c:v>
                </c:pt>
                <c:pt idx="10">
                  <c:v>-5691.3845958577595</c:v>
                </c:pt>
                <c:pt idx="11">
                  <c:v>5738.234764622649</c:v>
                </c:pt>
                <c:pt idx="12">
                  <c:v>792.05510843913976</c:v>
                </c:pt>
                <c:pt idx="13">
                  <c:v>1229.4426116533539</c:v>
                </c:pt>
                <c:pt idx="14">
                  <c:v>-5675.1102397921968</c:v>
                </c:pt>
                <c:pt idx="15">
                  <c:v>6070.5953150270807</c:v>
                </c:pt>
              </c:numCache>
            </c:numRef>
          </c:val>
        </c:ser>
        <c:ser>
          <c:idx val="7"/>
          <c:order val="7"/>
          <c:tx>
            <c:strRef>
              <c:f>'0808'!$Y$9</c:f>
              <c:strCache>
                <c:ptCount val="1"/>
                <c:pt idx="0">
                  <c:v>soft</c:v>
                </c:pt>
              </c:strCache>
            </c:strRef>
          </c:tx>
          <c:spPr>
            <a:solidFill>
              <a:schemeClr val="accent2">
                <a:lumMod val="60000"/>
              </a:schemeClr>
            </a:solidFill>
            <a:ln>
              <a:noFill/>
            </a:ln>
            <a:effectLst/>
          </c:spPr>
          <c:invertIfNegative val="0"/>
          <c:cat>
            <c:strRef>
              <c:f>'0808'!$Z$1:$AO$1</c:f>
              <c:strCache>
                <c:ptCount val="16"/>
                <c:pt idx="0">
                  <c:v>MAX ACC 97% PNL 71563</c:v>
                </c:pt>
                <c:pt idx="1">
                  <c:v>RISK-ON ACC 64% PNL 37402</c:v>
                </c:pt>
                <c:pt idx="2">
                  <c:v>RISK-OFF ACC 33% PNL -37402</c:v>
                </c:pt>
                <c:pt idx="3">
                  <c:v>Previous ACC 60% PNL 3746</c:v>
                </c:pt>
                <c:pt idx="4">
                  <c:v>Anti-Previous ACC 38% PNL -3746</c:v>
                </c:pt>
                <c:pt idx="5">
                  <c:v>&gt;equity ACC 49% PNL 8534</c:v>
                </c:pt>
                <c:pt idx="6">
                  <c:v>50/50 ACC 36% PNL -15318</c:v>
                </c:pt>
                <c:pt idx="7">
                  <c:v>&lt;equity ACC 47% PNL 4402</c:v>
                </c:pt>
                <c:pt idx="8">
                  <c:v>SEASONALITY ACC 46% PNL -18679</c:v>
                </c:pt>
                <c:pt idx="9">
                  <c:v>ADJ_SEASONALITY ACC 53% PNL 42</c:v>
                </c:pt>
                <c:pt idx="10">
                  <c:v>V1 ACC 54% PNL 10554</c:v>
                </c:pt>
                <c:pt idx="11">
                  <c:v>V2 ACC 47% PNL 3525</c:v>
                </c:pt>
                <c:pt idx="12">
                  <c:v>V3 ACC 42% PNL 1557</c:v>
                </c:pt>
                <c:pt idx="13">
                  <c:v>V4 ACC 49% PNL 4801</c:v>
                </c:pt>
                <c:pt idx="14">
                  <c:v>V5 ACC 50% PNL -3769</c:v>
                </c:pt>
                <c:pt idx="15">
                  <c:v>V6 ACC 47% PNL 12466</c:v>
                </c:pt>
              </c:strCache>
            </c:strRef>
          </c:cat>
          <c:val>
            <c:numRef>
              <c:f>'0808'!$Z$9:$AO$9</c:f>
              <c:numCache>
                <c:formatCode>"$"#,##0_);[Red]\("$"#,##0\)</c:formatCode>
                <c:ptCount val="16"/>
                <c:pt idx="0">
                  <c:v>6692.8349860329417</c:v>
                </c:pt>
                <c:pt idx="1">
                  <c:v>-3092.9570383026448</c:v>
                </c:pt>
                <c:pt idx="2">
                  <c:v>3092.9570383026448</c:v>
                </c:pt>
                <c:pt idx="3">
                  <c:v>-3092.9570383026448</c:v>
                </c:pt>
                <c:pt idx="4">
                  <c:v>3092.9570383026448</c:v>
                </c:pt>
                <c:pt idx="5">
                  <c:v>1333.9396869141133</c:v>
                </c:pt>
                <c:pt idx="6">
                  <c:v>-3775.0535199849978</c:v>
                </c:pt>
                <c:pt idx="7">
                  <c:v>-3775.0535199849978</c:v>
                </c:pt>
                <c:pt idx="8">
                  <c:v>1070.2670272744854</c:v>
                </c:pt>
                <c:pt idx="9">
                  <c:v>-1013.5886172497534</c:v>
                </c:pt>
                <c:pt idx="10">
                  <c:v>-3092.9570383026448</c:v>
                </c:pt>
                <c:pt idx="11">
                  <c:v>3413.3081079670051</c:v>
                </c:pt>
                <c:pt idx="12">
                  <c:v>-1752.3635089568379</c:v>
                </c:pt>
                <c:pt idx="13">
                  <c:v>-1432.0124392924777</c:v>
                </c:pt>
                <c:pt idx="14">
                  <c:v>1695.6850989321056</c:v>
                </c:pt>
                <c:pt idx="15">
                  <c:v>3092.9570383026448</c:v>
                </c:pt>
              </c:numCache>
            </c:numRef>
          </c:val>
        </c:ser>
        <c:dLbls>
          <c:showLegendKey val="0"/>
          <c:showVal val="0"/>
          <c:showCatName val="0"/>
          <c:showSerName val="0"/>
          <c:showPercent val="0"/>
          <c:showBubbleSize val="0"/>
        </c:dLbls>
        <c:gapWidth val="150"/>
        <c:overlap val="100"/>
        <c:axId val="540001280"/>
        <c:axId val="539998016"/>
      </c:barChart>
      <c:catAx>
        <c:axId val="54000128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39998016"/>
        <c:crosses val="autoZero"/>
        <c:auto val="1"/>
        <c:lblAlgn val="ctr"/>
        <c:lblOffset val="100"/>
        <c:noMultiLvlLbl val="0"/>
      </c:catAx>
      <c:valAx>
        <c:axId val="53999801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000128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800" b="1" i="0" cap="all" baseline="0">
                <a:effectLst/>
              </a:rPr>
              <a:t>net position by group by system FOR NEXT DAY</a:t>
            </a:r>
            <a:endParaRPr lang="en-US">
              <a:effectLst/>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'0808'!$J$2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'0808'!$K$2:$V$2</c:f>
              <c:numCache>
                <c:formatCode>#,##0_)%;[Red]\(#,##0\)%</c:formatCode>
                <c:ptCount val="12"/>
                <c:pt idx="0">
                  <c:v>-0.55555555555555558</c:v>
                </c:pt>
                <c:pt idx="1">
                  <c:v>0.33333333333333331</c:v>
                </c:pt>
                <c:pt idx="2">
                  <c:v>-0.1111111111111111</c:v>
                </c:pt>
                <c:pt idx="3">
                  <c:v>0.55555555555555558</c:v>
                </c:pt>
                <c:pt idx="4">
                  <c:v>-0.1111111111111111</c:v>
                </c:pt>
                <c:pt idx="5">
                  <c:v>-0.33333333333333331</c:v>
                </c:pt>
                <c:pt idx="6">
                  <c:v>0.1111111111111111</c:v>
                </c:pt>
                <c:pt idx="7">
                  <c:v>0.1111111111111111</c:v>
                </c:pt>
                <c:pt idx="8">
                  <c:v>0.55555555555555558</c:v>
                </c:pt>
                <c:pt idx="9">
                  <c:v>0.55555555555555558</c:v>
                </c:pt>
                <c:pt idx="10">
                  <c:v>-0.33333333333333331</c:v>
                </c:pt>
                <c:pt idx="11">
                  <c:v>0.33333333333333331</c:v>
                </c:pt>
              </c:numCache>
            </c:numRef>
          </c:val>
        </c:ser>
        <c:ser>
          <c:idx val="1"/>
          <c:order val="1"/>
          <c:tx>
            <c:strRef>
              <c:f>'0808'!$J$3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'0808'!$K$3:$V$3</c:f>
              <c:numCache>
                <c:formatCode>#,##0_)%;[Red]\(#,##0\)%</c:formatCode>
                <c:ptCount val="12"/>
                <c:pt idx="0">
                  <c:v>-0.33333333333333331</c:v>
                </c:pt>
                <c:pt idx="1">
                  <c:v>0.33333333333333331</c:v>
                </c:pt>
                <c:pt idx="2">
                  <c:v>0.33333333333333331</c:v>
                </c:pt>
                <c:pt idx="3">
                  <c:v>0.33333333333333331</c:v>
                </c:pt>
                <c:pt idx="4">
                  <c:v>-0.66666666666666663</c:v>
                </c:pt>
                <c:pt idx="5">
                  <c:v>0.33333333333333331</c:v>
                </c:pt>
                <c:pt idx="6">
                  <c:v>0</c:v>
                </c:pt>
                <c:pt idx="7">
                  <c:v>0.33333333333333331</c:v>
                </c:pt>
                <c:pt idx="8">
                  <c:v>1</c:v>
                </c:pt>
                <c:pt idx="9">
                  <c:v>1</c:v>
                </c:pt>
                <c:pt idx="10">
                  <c:v>-0.33333333333333331</c:v>
                </c:pt>
                <c:pt idx="11">
                  <c:v>0.66666666666666663</c:v>
                </c:pt>
              </c:numCache>
            </c:numRef>
          </c:val>
        </c:ser>
        <c:ser>
          <c:idx val="2"/>
          <c:order val="2"/>
          <c:tx>
            <c:strRef>
              <c:f>'0808'!$J$4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'0808'!$K$4:$V$4</c:f>
              <c:numCache>
                <c:formatCode>#,##0_)%;[Red]\(#,##0\)%</c:formatCode>
                <c:ptCount val="12"/>
                <c:pt idx="0">
                  <c:v>0.4</c:v>
                </c:pt>
                <c:pt idx="1">
                  <c:v>0.2</c:v>
                </c:pt>
                <c:pt idx="2">
                  <c:v>0.2</c:v>
                </c:pt>
                <c:pt idx="3">
                  <c:v>0.4</c:v>
                </c:pt>
                <c:pt idx="4">
                  <c:v>0.6</c:v>
                </c:pt>
                <c:pt idx="5">
                  <c:v>0.2</c:v>
                </c:pt>
                <c:pt idx="6">
                  <c:v>0.4</c:v>
                </c:pt>
                <c:pt idx="7">
                  <c:v>0</c:v>
                </c:pt>
                <c:pt idx="8">
                  <c:v>-0.4</c:v>
                </c:pt>
                <c:pt idx="9">
                  <c:v>-0.2</c:v>
                </c:pt>
                <c:pt idx="10">
                  <c:v>-0.2</c:v>
                </c:pt>
                <c:pt idx="11">
                  <c:v>-0.2</c:v>
                </c:pt>
              </c:numCache>
            </c:numRef>
          </c:val>
        </c:ser>
        <c:ser>
          <c:idx val="3"/>
          <c:order val="3"/>
          <c:tx>
            <c:strRef>
              <c:f>'0808'!$J$5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'0808'!$K$5:$V$5</c:f>
              <c:numCache>
                <c:formatCode>#,##0_)%;[Red]\(#,##0\)%</c:formatCode>
                <c:ptCount val="12"/>
                <c:pt idx="0">
                  <c:v>0.80952380952380953</c:v>
                </c:pt>
                <c:pt idx="1">
                  <c:v>0.14285714285714285</c:v>
                </c:pt>
                <c:pt idx="2">
                  <c:v>-0.42857142857142855</c:v>
                </c:pt>
                <c:pt idx="3">
                  <c:v>0.52380952380952384</c:v>
                </c:pt>
                <c:pt idx="4">
                  <c:v>-0.23809523809523808</c:v>
                </c:pt>
                <c:pt idx="5">
                  <c:v>-0.23809523809523808</c:v>
                </c:pt>
                <c:pt idx="6">
                  <c:v>0.80952380952380953</c:v>
                </c:pt>
                <c:pt idx="7">
                  <c:v>-0.61904761904761907</c:v>
                </c:pt>
                <c:pt idx="8">
                  <c:v>-0.33333333333333331</c:v>
                </c:pt>
                <c:pt idx="9">
                  <c:v>-0.14285714285714285</c:v>
                </c:pt>
                <c:pt idx="10">
                  <c:v>0.33333333333333331</c:v>
                </c:pt>
                <c:pt idx="11">
                  <c:v>-0.61904761904761907</c:v>
                </c:pt>
              </c:numCache>
            </c:numRef>
          </c:val>
        </c:ser>
        <c:ser>
          <c:idx val="4"/>
          <c:order val="4"/>
          <c:tx>
            <c:strRef>
              <c:f>'0808'!$J$6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'0808'!$J$7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'0808'!$K$7:$V$7</c:f>
              <c:numCache>
                <c:formatCode>#,##0_)%;[Red]\(#,##0\)%</c:formatCode>
                <c:ptCount val="12"/>
                <c:pt idx="0">
                  <c:v>-1</c:v>
                </c:pt>
                <c:pt idx="1">
                  <c:v>0.2</c:v>
                </c:pt>
                <c:pt idx="2">
                  <c:v>0.2</c:v>
                </c:pt>
                <c:pt idx="3">
                  <c:v>0.2</c:v>
                </c:pt>
                <c:pt idx="4">
                  <c:v>-0.6</c:v>
                </c:pt>
                <c:pt idx="5">
                  <c:v>0.2</c:v>
                </c:pt>
                <c:pt idx="6">
                  <c:v>0.2</c:v>
                </c:pt>
                <c:pt idx="7">
                  <c:v>0.6</c:v>
                </c:pt>
                <c:pt idx="8">
                  <c:v>0.6</c:v>
                </c:pt>
                <c:pt idx="9">
                  <c:v>0.6</c:v>
                </c:pt>
                <c:pt idx="10">
                  <c:v>-1</c:v>
                </c:pt>
                <c:pt idx="11">
                  <c:v>1</c:v>
                </c:pt>
              </c:numCache>
            </c:numRef>
          </c:val>
        </c:ser>
        <c:ser>
          <c:idx val="6"/>
          <c:order val="6"/>
          <c:tx>
            <c:strRef>
              <c:f>'0808'!$J$8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'0808'!$K$8:$V$8</c:f>
              <c:numCache>
                <c:formatCode>#,##0_)%;[Red]\(#,##0\)%</c:formatCode>
                <c:ptCount val="12"/>
                <c:pt idx="0">
                  <c:v>-0.4</c:v>
                </c:pt>
                <c:pt idx="1">
                  <c:v>0</c:v>
                </c:pt>
                <c:pt idx="2">
                  <c:v>0.4</c:v>
                </c:pt>
                <c:pt idx="3">
                  <c:v>0</c:v>
                </c:pt>
                <c:pt idx="4">
                  <c:v>1</c:v>
                </c:pt>
                <c:pt idx="5">
                  <c:v>-0.4</c:v>
                </c:pt>
                <c:pt idx="6">
                  <c:v>-0.6</c:v>
                </c:pt>
                <c:pt idx="7">
                  <c:v>0.2</c:v>
                </c:pt>
                <c:pt idx="8">
                  <c:v>-0.4</c:v>
                </c:pt>
                <c:pt idx="9">
                  <c:v>-0.6</c:v>
                </c:pt>
                <c:pt idx="10">
                  <c:v>0</c:v>
                </c:pt>
                <c:pt idx="11">
                  <c:v>0</c:v>
                </c:pt>
              </c:numCache>
            </c:numRef>
          </c:val>
        </c:ser>
        <c:ser>
          <c:idx val="7"/>
          <c:order val="7"/>
          <c:tx>
            <c:strRef>
              <c:f>'0808'!$J$9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'0808'!$K$1:$V$1</c:f>
              <c:strCache>
                <c:ptCount val="12"/>
                <c:pt idx="0">
                  <c:v>prev ACT l% 58.23%</c:v>
                </c:pt>
                <c:pt idx="1">
                  <c:v>50/50 l% 59.49%</c:v>
                </c:pt>
                <c:pt idx="2">
                  <c:v>&gt;equity l% 46.84%</c:v>
                </c:pt>
                <c:pt idx="3">
                  <c:v>&lt;equity l% 68.35%</c:v>
                </c:pt>
                <c:pt idx="4">
                  <c:v>SEA1 l% 51.9%</c:v>
                </c:pt>
                <c:pt idx="5">
                  <c:v>SEA-ADJ l% 44.3%</c:v>
                </c:pt>
                <c:pt idx="6">
                  <c:v>v1 l% 64.56%</c:v>
                </c:pt>
                <c:pt idx="7">
                  <c:v>v2 l% 40.51%</c:v>
                </c:pt>
                <c:pt idx="8">
                  <c:v>v3 l% 48.1%</c:v>
                </c:pt>
                <c:pt idx="9">
                  <c:v>v4 l% 50.63%</c:v>
                </c:pt>
                <c:pt idx="10">
                  <c:v>v5 l% 48.1%</c:v>
                </c:pt>
                <c:pt idx="11">
                  <c:v>v6 l% 40.51%</c:v>
                </c:pt>
              </c:strCache>
            </c:strRef>
          </c:cat>
          <c:val>
            <c:numRef>
              <c:f>'0808'!$K$9:$V$9</c:f>
              <c:numCache>
                <c:formatCode>#,##0_)%;[Red]\(#,##0\)%</c:formatCode>
                <c:ptCount val="12"/>
                <c:pt idx="0">
                  <c:v>1</c:v>
                </c:pt>
                <c:pt idx="1">
                  <c:v>0.75</c:v>
                </c:pt>
                <c:pt idx="2">
                  <c:v>-0.5</c:v>
                </c:pt>
                <c:pt idx="3">
                  <c:v>0.75</c:v>
                </c:pt>
                <c:pt idx="4">
                  <c:v>-0.25</c:v>
                </c:pt>
                <c:pt idx="5">
                  <c:v>0.75</c:v>
                </c:pt>
                <c:pt idx="6">
                  <c:v>1</c:v>
                </c:pt>
                <c:pt idx="7">
                  <c:v>-0.75</c:v>
                </c:pt>
                <c:pt idx="8">
                  <c:v>0</c:v>
                </c:pt>
                <c:pt idx="9">
                  <c:v>0.25</c:v>
                </c:pt>
                <c:pt idx="10">
                  <c:v>-0.5</c:v>
                </c:pt>
                <c:pt idx="11">
                  <c:v>-1</c:v>
                </c:pt>
              </c:numCache>
            </c:numRef>
          </c:val>
        </c:ser>
        <c:dLbls>
          <c:dLblPos val="ctr"/>
          <c:showLegendKey val="0"/>
          <c:showVal val="1"/>
          <c:showCatName val="0"/>
          <c:showSerName val="0"/>
          <c:showPercent val="0"/>
          <c:showBubbleSize val="0"/>
        </c:dLbls>
        <c:gapWidth val="79"/>
        <c:overlap val="100"/>
        <c:axId val="540006176"/>
        <c:axId val="547181184"/>
      </c:barChart>
      <c:catAx>
        <c:axId val="54000617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547181184"/>
        <c:crosses val="autoZero"/>
        <c:auto val="1"/>
        <c:lblAlgn val="ctr"/>
        <c:lblOffset val="100"/>
        <c:noMultiLvlLbl val="0"/>
      </c:catAx>
      <c:valAx>
        <c:axId val="547181184"/>
        <c:scaling>
          <c:orientation val="minMax"/>
        </c:scaling>
        <c:delete val="1"/>
        <c:axPos val="l"/>
        <c:numFmt formatCode="#,##0_)%;[Red]\(#,##0\)%" sourceLinked="1"/>
        <c:majorTickMark val="none"/>
        <c:minorTickMark val="none"/>
        <c:tickLblPos val="nextTo"/>
        <c:crossAx val="5400061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'0805'!$Y$2</c:f>
              <c:strCache>
                <c:ptCount val="1"/>
                <c:pt idx="0">
                  <c:v>currency</c:v>
                </c:pt>
              </c:strCache>
            </c:strRef>
          </c:tx>
          <c:spPr>
            <a:solidFill>
              <a:schemeClr val="accent1"/>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'0805'!$Z$2:$AO$2</c:f>
              <c:numCache>
                <c:formatCode>"$"#,##0_);[Red]\("$"#,##0\)</c:formatCode>
                <c:ptCount val="16"/>
                <c:pt idx="0">
                  <c:v>13045.145456744558</c:v>
                </c:pt>
                <c:pt idx="1">
                  <c:v>-6346.6008549189955</c:v>
                </c:pt>
                <c:pt idx="2">
                  <c:v>6346.6008549189955</c:v>
                </c:pt>
                <c:pt idx="3">
                  <c:v>5553.187457275968</c:v>
                </c:pt>
                <c:pt idx="4">
                  <c:v>-5553.187457275968</c:v>
                </c:pt>
                <c:pt idx="5">
                  <c:v>3930.0144163451041</c:v>
                </c:pt>
                <c:pt idx="6">
                  <c:v>410.42620744244914</c:v>
                </c:pt>
                <c:pt idx="7">
                  <c:v>-9.1881682134994662</c:v>
                </c:pt>
                <c:pt idx="8">
                  <c:v>-1338.7161907040286</c:v>
                </c:pt>
                <c:pt idx="9">
                  <c:v>-4982.3922575361566</c:v>
                </c:pt>
                <c:pt idx="10">
                  <c:v>2186.5141181653207</c:v>
                </c:pt>
                <c:pt idx="11">
                  <c:v>-2768.5301854804557</c:v>
                </c:pt>
                <c:pt idx="12">
                  <c:v>-437.37172001884346</c:v>
                </c:pt>
                <c:pt idx="13">
                  <c:v>4258.7081400789084</c:v>
                </c:pt>
                <c:pt idx="14">
                  <c:v>7884.2244212341566</c:v>
                </c:pt>
                <c:pt idx="15">
                  <c:v>3930.0144163451041</c:v>
                </c:pt>
              </c:numCache>
            </c:numRef>
          </c:val>
        </c:ser>
        <c:ser>
          <c:idx val="1"/>
          <c:order val="1"/>
          <c:tx>
            <c:strRef>
              <c:f>'0805'!$Y$3</c:f>
              <c:strCache>
                <c:ptCount val="1"/>
                <c:pt idx="0">
                  <c:v>energy</c:v>
                </c:pt>
              </c:strCache>
            </c:strRef>
          </c:tx>
          <c:spPr>
            <a:solidFill>
              <a:schemeClr val="accent2"/>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'0805'!$Z$3:$AO$3</c:f>
              <c:numCache>
                <c:formatCode>"$"#,##0_);[Red]\("$"#,##0\)</c:formatCode>
                <c:ptCount val="16"/>
                <c:pt idx="0">
                  <c:v>4595.8701539987514</c:v>
                </c:pt>
                <c:pt idx="1">
                  <c:v>-1166.2182839912721</c:v>
                </c:pt>
                <c:pt idx="2">
                  <c:v>1166.2182839912721</c:v>
                </c:pt>
                <c:pt idx="3">
                  <c:v>2472.3985120494153</c:v>
                </c:pt>
                <c:pt idx="4">
                  <c:v>-2472.3985120494153</c:v>
                </c:pt>
                <c:pt idx="5">
                  <c:v>-3193.0099785597622</c:v>
                </c:pt>
                <c:pt idx="6">
                  <c:v>-1069.5383366104265</c:v>
                </c:pt>
                <c:pt idx="7">
                  <c:v>-1069.5383366104265</c:v>
                </c:pt>
                <c:pt idx="8">
                  <c:v>1707.8463915629793</c:v>
                </c:pt>
                <c:pt idx="9">
                  <c:v>-4595.8701539987514</c:v>
                </c:pt>
                <c:pt idx="10">
                  <c:v>-1707.8463915629793</c:v>
                </c:pt>
                <c:pt idx="11">
                  <c:v>-4595.8701539987514</c:v>
                </c:pt>
                <c:pt idx="12">
                  <c:v>-1069.5383366104265</c:v>
                </c:pt>
                <c:pt idx="13">
                  <c:v>-1707.8463915629793</c:v>
                </c:pt>
                <c:pt idx="14">
                  <c:v>2472.3985120494153</c:v>
                </c:pt>
                <c:pt idx="15">
                  <c:v>-1707.8463915629793</c:v>
                </c:pt>
              </c:numCache>
            </c:numRef>
          </c:val>
        </c:ser>
        <c:ser>
          <c:idx val="2"/>
          <c:order val="2"/>
          <c:tx>
            <c:strRef>
              <c:f>'0805'!$Y$4</c:f>
              <c:strCache>
                <c:ptCount val="1"/>
                <c:pt idx="0">
                  <c:v>grain</c:v>
                </c:pt>
              </c:strCache>
            </c:strRef>
          </c:tx>
          <c:spPr>
            <a:solidFill>
              <a:schemeClr val="accent3"/>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'0805'!$Z$4:$AO$4</c:f>
              <c:numCache>
                <c:formatCode>"$"#,##0_);[Red]\("$"#,##0\)</c:formatCode>
                <c:ptCount val="16"/>
                <c:pt idx="0">
                  <c:v>11092.225036973481</c:v>
                </c:pt>
                <c:pt idx="1">
                  <c:v>9382.8507344718746</c:v>
                </c:pt>
                <c:pt idx="2">
                  <c:v>-9382.8507344718746</c:v>
                </c:pt>
                <c:pt idx="3">
                  <c:v>-4557.9617901848924</c:v>
                </c:pt>
                <c:pt idx="4">
                  <c:v>4557.9617901848924</c:v>
                </c:pt>
                <c:pt idx="5">
                  <c:v>-6615.7468311465818</c:v>
                </c:pt>
                <c:pt idx="6">
                  <c:v>-955.35241513790561</c:v>
                </c:pt>
                <c:pt idx="7">
                  <c:v>-2912.5704530444023</c:v>
                </c:pt>
                <c:pt idx="8">
                  <c:v>5886.9124022507349</c:v>
                </c:pt>
                <c:pt idx="9">
                  <c:v>-4899.6584618701145</c:v>
                </c:pt>
                <c:pt idx="10">
                  <c:v>-4557.9617901848924</c:v>
                </c:pt>
                <c:pt idx="11">
                  <c:v>-4779.7358063754236</c:v>
                </c:pt>
                <c:pt idx="12">
                  <c:v>-2284.3030272037472</c:v>
                </c:pt>
                <c:pt idx="13">
                  <c:v>-7545.5553520600679</c:v>
                </c:pt>
                <c:pt idx="14">
                  <c:v>-361.59386298620529</c:v>
                </c:pt>
                <c:pt idx="15">
                  <c:v>-7944.6974432124243</c:v>
                </c:pt>
              </c:numCache>
            </c:numRef>
          </c:val>
        </c:ser>
        <c:ser>
          <c:idx val="3"/>
          <c:order val="3"/>
          <c:tx>
            <c:strRef>
              <c:f>'0805'!$Y$5</c:f>
              <c:strCache>
                <c:ptCount val="1"/>
                <c:pt idx="0">
                  <c:v>index</c:v>
                </c:pt>
              </c:strCache>
            </c:strRef>
          </c:tx>
          <c:spPr>
            <a:solidFill>
              <a:schemeClr val="accent4"/>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'0805'!$Z$5:$AO$5</c:f>
              <c:numCache>
                <c:formatCode>"$"#,##0_);[Red]\("$"#,##0\)</c:formatCode>
                <c:ptCount val="16"/>
                <c:pt idx="0">
                  <c:v>52422.55229286947</c:v>
                </c:pt>
                <c:pt idx="1">
                  <c:v>52124.284942363243</c:v>
                </c:pt>
                <c:pt idx="2">
                  <c:v>-52124.284942363243</c:v>
                </c:pt>
                <c:pt idx="3">
                  <c:v>44858.408031997591</c:v>
                </c:pt>
                <c:pt idx="4">
                  <c:v>-44858.408031997591</c:v>
                </c:pt>
                <c:pt idx="5">
                  <c:v>-7090.6463403468733</c:v>
                </c:pt>
                <c:pt idx="6">
                  <c:v>18119.057569726381</c:v>
                </c:pt>
                <c:pt idx="7">
                  <c:v>21220.785285108417</c:v>
                </c:pt>
                <c:pt idx="8">
                  <c:v>-10859.486575104911</c:v>
                </c:pt>
                <c:pt idx="9">
                  <c:v>-4457.4809320488566</c:v>
                </c:pt>
                <c:pt idx="10">
                  <c:v>37546.693480471513</c:v>
                </c:pt>
                <c:pt idx="11">
                  <c:v>-34771.050143499029</c:v>
                </c:pt>
                <c:pt idx="12">
                  <c:v>-4399.9813447192219</c:v>
                </c:pt>
                <c:pt idx="13">
                  <c:v>-11665.858255084873</c:v>
                </c:pt>
                <c:pt idx="14">
                  <c:v>9189.0920494355305</c:v>
                </c:pt>
                <c:pt idx="15">
                  <c:v>-20664.585704122706</c:v>
                </c:pt>
              </c:numCache>
            </c:numRef>
          </c:val>
        </c:ser>
        <c:ser>
          <c:idx val="4"/>
          <c:order val="4"/>
          <c:tx>
            <c:strRef>
              <c:f>'0805'!$Y$6</c:f>
              <c:strCache>
                <c:ptCount val="1"/>
                <c:pt idx="0">
                  <c:v>meat</c:v>
                </c:pt>
              </c:strCache>
            </c:strRef>
          </c:tx>
          <c:spPr>
            <a:solidFill>
              <a:schemeClr val="accent5"/>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'0805'!$Z$6:$AO$6</c:f>
              <c:numCache>
                <c:formatCode>"$"#,##0_);[Red]\("$"#,##0\)</c:formatCode>
                <c:ptCount val="16"/>
                <c:pt idx="0">
                  <c:v>3226.6462385931673</c:v>
                </c:pt>
                <c:pt idx="1">
                  <c:v>2588.834272781839</c:v>
                </c:pt>
                <c:pt idx="2">
                  <c:v>-2588.834272781839</c:v>
                </c:pt>
                <c:pt idx="3">
                  <c:v>1414.8840952693613</c:v>
                </c:pt>
                <c:pt idx="4">
                  <c:v>-1414.8840952693613</c:v>
                </c:pt>
                <c:pt idx="5">
                  <c:v>-3226.6462385931673</c:v>
                </c:pt>
                <c:pt idx="6">
                  <c:v>-777.07212945803315</c:v>
                </c:pt>
                <c:pt idx="7">
                  <c:v>3226.6462385931673</c:v>
                </c:pt>
                <c:pt idx="8">
                  <c:v>-2588.834272781839</c:v>
                </c:pt>
                <c:pt idx="9">
                  <c:v>-3226.6462385931673</c:v>
                </c:pt>
                <c:pt idx="10">
                  <c:v>3226.6462385931673</c:v>
                </c:pt>
                <c:pt idx="11">
                  <c:v>-3226.6462385931673</c:v>
                </c:pt>
                <c:pt idx="12">
                  <c:v>-1414.8840952693613</c:v>
                </c:pt>
                <c:pt idx="13">
                  <c:v>-1414.8840952693613</c:v>
                </c:pt>
                <c:pt idx="14">
                  <c:v>1414.8840952693613</c:v>
                </c:pt>
                <c:pt idx="15">
                  <c:v>-1414.8840952693613</c:v>
                </c:pt>
              </c:numCache>
            </c:numRef>
          </c:val>
        </c:ser>
        <c:ser>
          <c:idx val="5"/>
          <c:order val="5"/>
          <c:tx>
            <c:strRef>
              <c:f>'0805'!$Y$7</c:f>
              <c:strCache>
                <c:ptCount val="1"/>
                <c:pt idx="0">
                  <c:v>metal</c:v>
                </c:pt>
              </c:strCache>
            </c:strRef>
          </c:tx>
          <c:spPr>
            <a:solidFill>
              <a:schemeClr val="accent6"/>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'0805'!$Z$7:$AO$7</c:f>
              <c:numCache>
                <c:formatCode>"$"#,##0_);[Red]\("$"#,##0\)</c:formatCode>
                <c:ptCount val="16"/>
                <c:pt idx="0">
                  <c:v>11795.283072483158</c:v>
                </c:pt>
                <c:pt idx="1">
                  <c:v>5986.9911183928089</c:v>
                </c:pt>
                <c:pt idx="2">
                  <c:v>-5986.9911183928089</c:v>
                </c:pt>
                <c:pt idx="3">
                  <c:v>2750.0293062373175</c:v>
                </c:pt>
                <c:pt idx="4">
                  <c:v>-2750.0293062373175</c:v>
                </c:pt>
                <c:pt idx="5">
                  <c:v>768.42857026662978</c:v>
                </c:pt>
                <c:pt idx="6">
                  <c:v>5726.9750942008104</c:v>
                </c:pt>
                <c:pt idx="7">
                  <c:v>3058.2626478530306</c:v>
                </c:pt>
                <c:pt idx="8">
                  <c:v>2750.0293062373175</c:v>
                </c:pt>
                <c:pt idx="9">
                  <c:v>-768.42857026662978</c:v>
                </c:pt>
                <c:pt idx="10">
                  <c:v>3058.2626478530306</c:v>
                </c:pt>
                <c:pt idx="11">
                  <c:v>-2750.0293062373175</c:v>
                </c:pt>
                <c:pt idx="12">
                  <c:v>-2750.0293062373175</c:v>
                </c:pt>
                <c:pt idx="13">
                  <c:v>-2750.0293062373175</c:v>
                </c:pt>
                <c:pt idx="14">
                  <c:v>768.42857026662978</c:v>
                </c:pt>
                <c:pt idx="15">
                  <c:v>-2750.0293062373175</c:v>
                </c:pt>
              </c:numCache>
            </c:numRef>
          </c:val>
        </c:ser>
        <c:ser>
          <c:idx val="6"/>
          <c:order val="6"/>
          <c:tx>
            <c:strRef>
              <c:f>'0805'!$Y$8</c:f>
              <c:strCache>
                <c:ptCount val="1"/>
                <c:pt idx="0">
                  <c:v>rates</c:v>
                </c:pt>
              </c:strCache>
            </c:strRef>
          </c:tx>
          <c:spPr>
            <a:solidFill>
              <a:schemeClr val="accent1">
                <a:lumMod val="60000"/>
              </a:schemeClr>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'0805'!$Z$8:$AO$8</c:f>
              <c:numCache>
                <c:formatCode>"$"#,##0_);[Red]\("$"#,##0\)</c:formatCode>
                <c:ptCount val="16"/>
                <c:pt idx="0">
                  <c:v>20505.124605270925</c:v>
                </c:pt>
                <c:pt idx="1">
                  <c:v>12886.885366297523</c:v>
                </c:pt>
                <c:pt idx="2">
                  <c:v>-12886.885366297523</c:v>
                </c:pt>
                <c:pt idx="3">
                  <c:v>-20505.124605270925</c:v>
                </c:pt>
                <c:pt idx="4">
                  <c:v>20505.124605270925</c:v>
                </c:pt>
                <c:pt idx="5">
                  <c:v>3728.2318604175907</c:v>
                </c:pt>
                <c:pt idx="6">
                  <c:v>-6296.8546062331434</c:v>
                </c:pt>
                <c:pt idx="7">
                  <c:v>-5614.2125797838225</c:v>
                </c:pt>
                <c:pt idx="8">
                  <c:v>-12886.885366297523</c:v>
                </c:pt>
                <c:pt idx="9">
                  <c:v>-14188.800836994964</c:v>
                </c:pt>
                <c:pt idx="10">
                  <c:v>-10871.151240260311</c:v>
                </c:pt>
                <c:pt idx="11">
                  <c:v>10044.555628693553</c:v>
                </c:pt>
                <c:pt idx="12">
                  <c:v>17461.18200032469</c:v>
                </c:pt>
                <c:pt idx="13">
                  <c:v>11000.904646931289</c:v>
                </c:pt>
                <c:pt idx="14">
                  <c:v>5614.2125797838225</c:v>
                </c:pt>
                <c:pt idx="15">
                  <c:v>19822.482578821604</c:v>
                </c:pt>
              </c:numCache>
            </c:numRef>
          </c:val>
        </c:ser>
        <c:ser>
          <c:idx val="7"/>
          <c:order val="7"/>
          <c:tx>
            <c:strRef>
              <c:f>'0805'!$Y$9</c:f>
              <c:strCache>
                <c:ptCount val="1"/>
                <c:pt idx="0">
                  <c:v>soft</c:v>
                </c:pt>
              </c:strCache>
            </c:strRef>
          </c:tx>
          <c:spPr>
            <a:solidFill>
              <a:schemeClr val="accent2">
                <a:lumMod val="60000"/>
              </a:schemeClr>
            </a:solidFill>
            <a:ln>
              <a:noFill/>
            </a:ln>
            <a:effectLst/>
          </c:spPr>
          <c:invertIfNegative val="0"/>
          <c:cat>
            <c:strRef>
              <c:f>'0805'!$Z$1:$AO$1</c:f>
              <c:strCache>
                <c:ptCount val="16"/>
                <c:pt idx="0">
                  <c:v>MAX ACC 100% PNL 130569</c:v>
                </c:pt>
                <c:pt idx="1">
                  <c:v>RISK-ON ACC 71% PNL 89343</c:v>
                </c:pt>
                <c:pt idx="2">
                  <c:v>RISK-OFF ACC 29% PNL -89343</c:v>
                </c:pt>
                <c:pt idx="3">
                  <c:v>Previous ACC 61% PNL 42484</c:v>
                </c:pt>
                <c:pt idx="4">
                  <c:v>Anti-Previous ACC 39% PNL -42484</c:v>
                </c:pt>
                <c:pt idx="5">
                  <c:v>&gt;equity ACC 40% PNL -11850</c:v>
                </c:pt>
                <c:pt idx="6">
                  <c:v>50/50 ACC 58% PNL 24716</c:v>
                </c:pt>
                <c:pt idx="7">
                  <c:v>&lt;equity ACC 60% PNL 28421</c:v>
                </c:pt>
                <c:pt idx="8">
                  <c:v>SEASONALITY ACC 49% PNL -25957</c:v>
                </c:pt>
                <c:pt idx="9">
                  <c:v>ADJ_SEASONALITY ACC 31% PNL -35303</c:v>
                </c:pt>
                <c:pt idx="10">
                  <c:v>V1 ACC 61% PNL 41202</c:v>
                </c:pt>
                <c:pt idx="11">
                  <c:v>V2 ACC 28% PNL -49810</c:v>
                </c:pt>
                <c:pt idx="12">
                  <c:v>V3 ACC 49% PNL 10970</c:v>
                </c:pt>
                <c:pt idx="13">
                  <c:v>V4 ACC 43% PNL -3959</c:v>
                </c:pt>
                <c:pt idx="14">
                  <c:v>V5 ACC 61% PNL 27928</c:v>
                </c:pt>
                <c:pt idx="15">
                  <c:v>V6 ACC 42% PNL -10881</c:v>
                </c:pt>
              </c:strCache>
            </c:strRef>
          </c:cat>
          <c:val>
            <c:numRef>
              <c:f>'0805'!$Z$9:$AO$9</c:f>
              <c:numCache>
                <c:formatCode>"$"#,##0_);[Red]\("$"#,##0\)</c:formatCode>
                <c:ptCount val="16"/>
                <c:pt idx="0">
                  <c:v>13885.669992442568</c:v>
                </c:pt>
                <c:pt idx="1">
                  <c:v>13885.669992442568</c:v>
                </c:pt>
                <c:pt idx="2">
                  <c:v>-13885.669992442568</c:v>
                </c:pt>
                <c:pt idx="3">
                  <c:v>10498.427715255355</c:v>
                </c:pt>
                <c:pt idx="4">
                  <c:v>-10498.427715255355</c:v>
                </c:pt>
                <c:pt idx="5">
                  <c:v>-151.0741071384723</c:v>
                </c:pt>
                <c:pt idx="6">
                  <c:v>9558.0495403988953</c:v>
                </c:pt>
                <c:pt idx="7">
                  <c:v>10521.219600939163</c:v>
                </c:pt>
                <c:pt idx="8">
                  <c:v>-8627.849769475637</c:v>
                </c:pt>
                <c:pt idx="9">
                  <c:v>1816.2838893932744</c:v>
                </c:pt>
                <c:pt idx="10">
                  <c:v>12320.810980458949</c:v>
                </c:pt>
                <c:pt idx="11">
                  <c:v>-6962.6399872208349</c:v>
                </c:pt>
                <c:pt idx="12">
                  <c:v>5865.0883294155828</c:v>
                </c:pt>
                <c:pt idx="13">
                  <c:v>5865.0883294155828</c:v>
                </c:pt>
                <c:pt idx="14">
                  <c:v>946.47755066677973</c:v>
                </c:pt>
                <c:pt idx="15">
                  <c:v>-151.0741071384723</c:v>
                </c:pt>
              </c:numCache>
            </c:numRef>
          </c:val>
        </c:ser>
        <c:dLbls>
          <c:showLegendKey val="0"/>
          <c:showVal val="0"/>
          <c:showCatName val="0"/>
          <c:showSerName val="0"/>
          <c:showPercent val="0"/>
          <c:showBubbleSize val="0"/>
        </c:dLbls>
        <c:gapWidth val="150"/>
        <c:overlap val="100"/>
        <c:axId val="547190432"/>
        <c:axId val="547188800"/>
      </c:barChart>
      <c:catAx>
        <c:axId val="5471904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88800"/>
        <c:crosses val="autoZero"/>
        <c:auto val="1"/>
        <c:lblAlgn val="ctr"/>
        <c:lblOffset val="100"/>
        <c:noMultiLvlLbl val="0"/>
      </c:catAx>
      <c:valAx>
        <c:axId val="5471888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90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24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net position by group by system</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'0805'!$J$2</c:f>
              <c:strCache>
                <c:ptCount val="1"/>
                <c:pt idx="0">
                  <c:v>currency</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'0805'!$K$2:$V$2</c:f>
              <c:numCache>
                <c:formatCode>#,##0_)%;[Red]\(#,##0\)%</c:formatCode>
                <c:ptCount val="12"/>
                <c:pt idx="0">
                  <c:v>0.1111111111111111</c:v>
                </c:pt>
                <c:pt idx="1">
                  <c:v>-0.1111111111111111</c:v>
                </c:pt>
                <c:pt idx="2">
                  <c:v>-0.1111111111111111</c:v>
                </c:pt>
                <c:pt idx="3">
                  <c:v>0.1111111111111111</c:v>
                </c:pt>
                <c:pt idx="4">
                  <c:v>-0.1111111111111111</c:v>
                </c:pt>
                <c:pt idx="5">
                  <c:v>0.55555555555555558</c:v>
                </c:pt>
                <c:pt idx="6">
                  <c:v>-0.1111111111111111</c:v>
                </c:pt>
                <c:pt idx="7">
                  <c:v>-0.1111111111111111</c:v>
                </c:pt>
                <c:pt idx="8">
                  <c:v>0.1111111111111111</c:v>
                </c:pt>
                <c:pt idx="9">
                  <c:v>-0.1111111111111111</c:v>
                </c:pt>
                <c:pt idx="10">
                  <c:v>-0.33333333333333331</c:v>
                </c:pt>
                <c:pt idx="11">
                  <c:v>-0.1111111111111111</c:v>
                </c:pt>
              </c:numCache>
            </c:numRef>
          </c:val>
        </c:ser>
        <c:ser>
          <c:idx val="1"/>
          <c:order val="1"/>
          <c:tx>
            <c:strRef>
              <c:f>'0805'!$J$3</c:f>
              <c:strCache>
                <c:ptCount val="1"/>
                <c:pt idx="0">
                  <c:v>energy</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'0805'!$K$3:$V$3</c:f>
              <c:numCache>
                <c:formatCode>#,##0_)%;[Red]\(#,##0\)%</c:formatCode>
                <c:ptCount val="12"/>
                <c:pt idx="0">
                  <c:v>0.66666666666666663</c:v>
                </c:pt>
                <c:pt idx="1">
                  <c:v>-0.33333333333333331</c:v>
                </c:pt>
                <c:pt idx="2">
                  <c:v>0.66666666666666663</c:v>
                </c:pt>
                <c:pt idx="3">
                  <c:v>-0.33333333333333331</c:v>
                </c:pt>
                <c:pt idx="4">
                  <c:v>-0.33333333333333331</c:v>
                </c:pt>
                <c:pt idx="5">
                  <c:v>0.33333333333333331</c:v>
                </c:pt>
                <c:pt idx="6">
                  <c:v>0.33333333333333331</c:v>
                </c:pt>
                <c:pt idx="7">
                  <c:v>0.33333333333333331</c:v>
                </c:pt>
                <c:pt idx="8">
                  <c:v>-0.33333333333333331</c:v>
                </c:pt>
                <c:pt idx="9">
                  <c:v>0.33333333333333331</c:v>
                </c:pt>
                <c:pt idx="10">
                  <c:v>0.66666666666666663</c:v>
                </c:pt>
                <c:pt idx="11">
                  <c:v>0.33333333333333331</c:v>
                </c:pt>
              </c:numCache>
            </c:numRef>
          </c:val>
        </c:ser>
        <c:ser>
          <c:idx val="2"/>
          <c:order val="2"/>
          <c:tx>
            <c:strRef>
              <c:f>'0805'!$J$4</c:f>
              <c:strCache>
                <c:ptCount val="1"/>
                <c:pt idx="0">
                  <c:v>grain</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'0805'!$K$4:$V$4</c:f>
              <c:numCache>
                <c:formatCode>#,##0_)%;[Red]\(#,##0\)%</c:formatCode>
                <c:ptCount val="12"/>
                <c:pt idx="0">
                  <c:v>-0.4</c:v>
                </c:pt>
                <c:pt idx="1">
                  <c:v>-0.2</c:v>
                </c:pt>
                <c:pt idx="2">
                  <c:v>-0.2</c:v>
                </c:pt>
                <c:pt idx="3">
                  <c:v>-0.4</c:v>
                </c:pt>
                <c:pt idx="4">
                  <c:v>0.6</c:v>
                </c:pt>
                <c:pt idx="5">
                  <c:v>0</c:v>
                </c:pt>
                <c:pt idx="6">
                  <c:v>-0.4</c:v>
                </c:pt>
                <c:pt idx="7">
                  <c:v>-0.2</c:v>
                </c:pt>
                <c:pt idx="8">
                  <c:v>-0.4</c:v>
                </c:pt>
                <c:pt idx="9">
                  <c:v>-0.6</c:v>
                </c:pt>
                <c:pt idx="10">
                  <c:v>-0.2</c:v>
                </c:pt>
                <c:pt idx="11">
                  <c:v>-0.4</c:v>
                </c:pt>
              </c:numCache>
            </c:numRef>
          </c:val>
        </c:ser>
        <c:ser>
          <c:idx val="3"/>
          <c:order val="3"/>
          <c:tx>
            <c:strRef>
              <c:f>'0805'!$J$5</c:f>
              <c:strCache>
                <c:ptCount val="1"/>
                <c:pt idx="0">
                  <c:v>index</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'0805'!$K$5:$V$5</c:f>
              <c:numCache>
                <c:formatCode>#,##0_)%;[Red]\(#,##0\)%</c:formatCode>
                <c:ptCount val="12"/>
                <c:pt idx="0">
                  <c:v>0.80952380952380953</c:v>
                </c:pt>
                <c:pt idx="1">
                  <c:v>0.23809523809523808</c:v>
                </c:pt>
                <c:pt idx="2">
                  <c:v>4.7619047619047616E-2</c:v>
                </c:pt>
                <c:pt idx="3">
                  <c:v>0.33333333333333331</c:v>
                </c:pt>
                <c:pt idx="4">
                  <c:v>-0.23809523809523808</c:v>
                </c:pt>
                <c:pt idx="5">
                  <c:v>-0.23809523809523808</c:v>
                </c:pt>
                <c:pt idx="6">
                  <c:v>0.7142857142857143</c:v>
                </c:pt>
                <c:pt idx="7">
                  <c:v>-0.61904761904761907</c:v>
                </c:pt>
                <c:pt idx="8">
                  <c:v>-0.14285714285714285</c:v>
                </c:pt>
                <c:pt idx="9">
                  <c:v>-0.23809523809523808</c:v>
                </c:pt>
                <c:pt idx="10">
                  <c:v>0.33333333333333331</c:v>
                </c:pt>
                <c:pt idx="11">
                  <c:v>-0.14285714285714285</c:v>
                </c:pt>
              </c:numCache>
            </c:numRef>
          </c:val>
        </c:ser>
        <c:ser>
          <c:idx val="4"/>
          <c:order val="4"/>
          <c:tx>
            <c:strRef>
              <c:f>'0805'!$J$6</c:f>
              <c:strCache>
                <c:ptCount val="1"/>
                <c:pt idx="0">
                  <c:v>meat</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'0805'!$K$6:$V$6</c:f>
              <c:numCache>
                <c:formatCode>#,##0_)%;[Red]\(#,##0\)%</c:formatCode>
                <c:ptCount val="12"/>
                <c:pt idx="0">
                  <c:v>-0.33333333333333331</c:v>
                </c:pt>
                <c:pt idx="1">
                  <c:v>-0.33333333333333331</c:v>
                </c:pt>
                <c:pt idx="2">
                  <c:v>-0.33333333333333331</c:v>
                </c:pt>
                <c:pt idx="3">
                  <c:v>0.33333333333333331</c:v>
                </c:pt>
                <c:pt idx="4">
                  <c:v>-1</c:v>
                </c:pt>
                <c:pt idx="5">
                  <c:v>-0.33333333333333331</c:v>
                </c:pt>
                <c:pt idx="6">
                  <c:v>0.33333333333333331</c:v>
                </c:pt>
                <c:pt idx="7">
                  <c:v>-0.33333333333333331</c:v>
                </c:pt>
                <c:pt idx="8">
                  <c:v>0.33333333333333331</c:v>
                </c:pt>
                <c:pt idx="9">
                  <c:v>0.33333333333333331</c:v>
                </c:pt>
                <c:pt idx="10">
                  <c:v>-0.33333333333333331</c:v>
                </c:pt>
                <c:pt idx="11">
                  <c:v>0.33333333333333331</c:v>
                </c:pt>
              </c:numCache>
            </c:numRef>
          </c:val>
        </c:ser>
        <c:ser>
          <c:idx val="5"/>
          <c:order val="5"/>
          <c:tx>
            <c:strRef>
              <c:f>'0805'!$J$7</c:f>
              <c:strCache>
                <c:ptCount val="1"/>
                <c:pt idx="0">
                  <c:v>metal</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'0805'!$K$7:$V$7</c:f>
              <c:numCache>
                <c:formatCode>#,##0_)%;[Red]\(#,##0\)%</c:formatCode>
                <c:ptCount val="12"/>
                <c:pt idx="0">
                  <c:v>-0.6</c:v>
                </c:pt>
                <c:pt idx="1">
                  <c:v>-0.6</c:v>
                </c:pt>
                <c:pt idx="2">
                  <c:v>-0.2</c:v>
                </c:pt>
                <c:pt idx="3">
                  <c:v>-0.2</c:v>
                </c:pt>
                <c:pt idx="4">
                  <c:v>-0.6</c:v>
                </c:pt>
                <c:pt idx="5">
                  <c:v>0.2</c:v>
                </c:pt>
                <c:pt idx="6">
                  <c:v>-0.2</c:v>
                </c:pt>
                <c:pt idx="7">
                  <c:v>0.6</c:v>
                </c:pt>
                <c:pt idx="8">
                  <c:v>0.6</c:v>
                </c:pt>
                <c:pt idx="9">
                  <c:v>0.6</c:v>
                </c:pt>
                <c:pt idx="10">
                  <c:v>-0.2</c:v>
                </c:pt>
                <c:pt idx="11">
                  <c:v>0.6</c:v>
                </c:pt>
              </c:numCache>
            </c:numRef>
          </c:val>
        </c:ser>
        <c:ser>
          <c:idx val="6"/>
          <c:order val="6"/>
          <c:tx>
            <c:strRef>
              <c:f>'0805'!$J$8</c:f>
              <c:strCache>
                <c:ptCount val="1"/>
                <c:pt idx="0">
                  <c:v>rates</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'0805'!$K$8:$V$8</c:f>
              <c:numCache>
                <c:formatCode>#,##0_)%;[Red]\(#,##0\)%</c:formatCode>
                <c:ptCount val="12"/>
                <c:pt idx="0">
                  <c:v>0.4</c:v>
                </c:pt>
                <c:pt idx="1">
                  <c:v>0</c:v>
                </c:pt>
                <c:pt idx="2">
                  <c:v>0.2</c:v>
                </c:pt>
                <c:pt idx="3">
                  <c:v>0.2</c:v>
                </c:pt>
                <c:pt idx="4">
                  <c:v>1</c:v>
                </c:pt>
                <c:pt idx="5">
                  <c:v>0.2</c:v>
                </c:pt>
                <c:pt idx="6">
                  <c:v>-0.2</c:v>
                </c:pt>
                <c:pt idx="7">
                  <c:v>0</c:v>
                </c:pt>
                <c:pt idx="8">
                  <c:v>-0.8</c:v>
                </c:pt>
                <c:pt idx="9">
                  <c:v>-0.6</c:v>
                </c:pt>
                <c:pt idx="10">
                  <c:v>-0.2</c:v>
                </c:pt>
                <c:pt idx="11">
                  <c:v>-0.6</c:v>
                </c:pt>
              </c:numCache>
            </c:numRef>
          </c:val>
        </c:ser>
        <c:ser>
          <c:idx val="7"/>
          <c:order val="7"/>
          <c:tx>
            <c:strRef>
              <c:f>'0805'!$J$9</c:f>
              <c:strCache>
                <c:ptCount val="1"/>
                <c:pt idx="0">
                  <c:v>soft</c:v>
                </c:pt>
              </c:strCache>
            </c:strRef>
          </c:tx>
          <c:spPr>
            <a:solidFill>
              <a:schemeClr val="accent2">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'0805'!$K$1:$V$1</c:f>
              <c:strCache>
                <c:ptCount val="12"/>
                <c:pt idx="0">
                  <c:v>prev ACT l% 68.35%</c:v>
                </c:pt>
                <c:pt idx="1">
                  <c:v>50/50 l% 48.1%</c:v>
                </c:pt>
                <c:pt idx="2">
                  <c:v>&gt;equity l% 51.9%</c:v>
                </c:pt>
                <c:pt idx="3">
                  <c:v>&lt;equity l% 55.7%</c:v>
                </c:pt>
                <c:pt idx="4">
                  <c:v>SEASONALITY l% 53.16%</c:v>
                </c:pt>
                <c:pt idx="5">
                  <c:v>SEA-ADJ l% 50.63%</c:v>
                </c:pt>
                <c:pt idx="6">
                  <c:v>v1 l% 59.49%</c:v>
                </c:pt>
                <c:pt idx="7">
                  <c:v>v2 l% 37.97%</c:v>
                </c:pt>
                <c:pt idx="8">
                  <c:v>v3 l% 39.24%</c:v>
                </c:pt>
                <c:pt idx="9">
                  <c:v>v4 l% 39.24%</c:v>
                </c:pt>
                <c:pt idx="10">
                  <c:v>v5 l% 55.7%</c:v>
                </c:pt>
                <c:pt idx="11">
                  <c:v>v6 l% 39.24%</c:v>
                </c:pt>
              </c:strCache>
            </c:strRef>
          </c:cat>
          <c:val>
            <c:numRef>
              <c:f>'0805'!$K$9:$V$9</c:f>
              <c:numCache>
                <c:formatCode>#,##0_)%;[Red]\(#,##0\)%</c:formatCode>
                <c:ptCount val="12"/>
                <c:pt idx="0">
                  <c:v>0.5</c:v>
                </c:pt>
                <c:pt idx="1">
                  <c:v>0.25</c:v>
                </c:pt>
                <c:pt idx="2">
                  <c:v>-0.25</c:v>
                </c:pt>
                <c:pt idx="3">
                  <c:v>0.5</c:v>
                </c:pt>
                <c:pt idx="4">
                  <c:v>-0.25</c:v>
                </c:pt>
                <c:pt idx="5">
                  <c:v>0.25</c:v>
                </c:pt>
                <c:pt idx="6">
                  <c:v>0.5</c:v>
                </c:pt>
                <c:pt idx="7">
                  <c:v>-0.25</c:v>
                </c:pt>
                <c:pt idx="8">
                  <c:v>0</c:v>
                </c:pt>
                <c:pt idx="9">
                  <c:v>0</c:v>
                </c:pt>
                <c:pt idx="10">
                  <c:v>0</c:v>
                </c:pt>
                <c:pt idx="11">
                  <c:v>-0.25</c:v>
                </c:pt>
              </c:numCache>
            </c:numRef>
          </c:val>
        </c:ser>
        <c:dLbls>
          <c:dLblPos val="ctr"/>
          <c:showLegendKey val="0"/>
          <c:showVal val="1"/>
          <c:showCatName val="0"/>
          <c:showSerName val="0"/>
          <c:showPercent val="0"/>
          <c:showBubbleSize val="0"/>
        </c:dLbls>
        <c:gapWidth val="79"/>
        <c:overlap val="100"/>
        <c:axId val="547196960"/>
        <c:axId val="547184448"/>
      </c:barChart>
      <c:catAx>
        <c:axId val="54719696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low"/>
        <c:spPr>
          <a:noFill/>
          <a:ln w="9525" cap="flat" cmpd="sng" algn="ctr">
            <a:solidFill>
              <a:schemeClr val="tx1"/>
            </a:solidFill>
            <a:round/>
          </a:ln>
          <a:effectLst/>
        </c:spPr>
        <c:txPr>
          <a:bodyPr rot="-60000000" spcFirstLastPara="1" vertOverflow="ellipsis" vert="horz" wrap="square" anchor="ctr" anchorCtr="1"/>
          <a:lstStyle/>
          <a:p>
            <a:pPr>
              <a:defRPr sz="1000" b="0" i="0" u="none" strike="noStrike" kern="1200" cap="all" spc="120" normalizeH="0" baseline="0">
                <a:ln w="12700">
                  <a:noFill/>
                </a:ln>
                <a:solidFill>
                  <a:schemeClr val="tx1">
                    <a:lumMod val="65000"/>
                    <a:lumOff val="35000"/>
                  </a:schemeClr>
                </a:solidFill>
                <a:latin typeface="+mn-lt"/>
                <a:ea typeface="+mn-ea"/>
                <a:cs typeface="+mn-cs"/>
              </a:defRPr>
            </a:pPr>
            <a:endParaRPr lang="en-US"/>
          </a:p>
        </c:txPr>
        <c:crossAx val="547184448"/>
        <c:crosses val="autoZero"/>
        <c:auto val="1"/>
        <c:lblAlgn val="ctr"/>
        <c:lblOffset val="100"/>
        <c:noMultiLvlLbl val="0"/>
      </c:catAx>
      <c:valAx>
        <c:axId val="547184448"/>
        <c:scaling>
          <c:orientation val="minMax"/>
        </c:scaling>
        <c:delete val="1"/>
        <c:axPos val="l"/>
        <c:numFmt formatCode="#,##0_)%;[Red]\(#,##0\)%" sourceLinked="1"/>
        <c:majorTickMark val="none"/>
        <c:minorTickMark val="none"/>
        <c:tickLblPos val="nextTo"/>
        <c:crossAx val="547196960"/>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20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0" i="0" u="none" strike="noStrike" baseline="0">
                <a:effectLst/>
              </a:rPr>
              <a:t>P&amp;L By Group</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'0804'!$Y$2</c:f>
              <c:strCache>
                <c:ptCount val="1"/>
                <c:pt idx="0">
                  <c:v>currency</c:v>
                </c:pt>
              </c:strCache>
            </c:strRef>
          </c:tx>
          <c:spPr>
            <a:solidFill>
              <a:schemeClr val="accent1"/>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'0804'!$Z$2:$AO$2</c:f>
              <c:numCache>
                <c:formatCode>"$"#,##0_);[Red]\("$"#,##0\)</c:formatCode>
                <c:ptCount val="16"/>
                <c:pt idx="0">
                  <c:v>8562.7084029923408</c:v>
                </c:pt>
                <c:pt idx="1">
                  <c:v>314.23937988516968</c:v>
                </c:pt>
                <c:pt idx="2">
                  <c:v>-314.23937988516968</c:v>
                </c:pt>
                <c:pt idx="3">
                  <c:v>3612.599529068983</c:v>
                </c:pt>
                <c:pt idx="4">
                  <c:v>-3612.599529068983</c:v>
                </c:pt>
                <c:pt idx="5">
                  <c:v>-746.71146246543844</c:v>
                </c:pt>
                <c:pt idx="6">
                  <c:v>-5713.177968993763</c:v>
                </c:pt>
                <c:pt idx="7">
                  <c:v>746.71146246543844</c:v>
                </c:pt>
                <c:pt idx="8">
                  <c:v>-2074.4203769224914</c:v>
                </c:pt>
                <c:pt idx="9">
                  <c:v>1512.1356269842818</c:v>
                </c:pt>
                <c:pt idx="10">
                  <c:v>1987.378168201541</c:v>
                </c:pt>
                <c:pt idx="11">
                  <c:v>-3162.8616904443302</c:v>
                </c:pt>
                <c:pt idx="12">
                  <c:v>-2302.1563706563134</c:v>
                </c:pt>
                <c:pt idx="13">
                  <c:v>-1852.4185320316606</c:v>
                </c:pt>
                <c:pt idx="14">
                  <c:v>-1062.397788359629</c:v>
                </c:pt>
                <c:pt idx="15">
                  <c:v>-2371.9328233328802</c:v>
                </c:pt>
              </c:numCache>
            </c:numRef>
          </c:val>
        </c:ser>
        <c:ser>
          <c:idx val="1"/>
          <c:order val="1"/>
          <c:tx>
            <c:strRef>
              <c:f>'0804'!$Y$3</c:f>
              <c:strCache>
                <c:ptCount val="1"/>
                <c:pt idx="0">
                  <c:v>energy</c:v>
                </c:pt>
              </c:strCache>
            </c:strRef>
          </c:tx>
          <c:spPr>
            <a:solidFill>
              <a:schemeClr val="accent2"/>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'0804'!$Z$3:$AO$3</c:f>
              <c:numCache>
                <c:formatCode>"$"#,##0_);[Red]\("$"#,##0\)</c:formatCode>
                <c:ptCount val="16"/>
                <c:pt idx="0">
                  <c:v>10275.201833185052</c:v>
                </c:pt>
                <c:pt idx="1">
                  <c:v>9975.7301882400388</c:v>
                </c:pt>
                <c:pt idx="2">
                  <c:v>-9975.7301882400388</c:v>
                </c:pt>
                <c:pt idx="3">
                  <c:v>9975.7301882400388</c:v>
                </c:pt>
                <c:pt idx="4">
                  <c:v>-9975.7301882400388</c:v>
                </c:pt>
                <c:pt idx="5">
                  <c:v>3968.5193262607072</c:v>
                </c:pt>
                <c:pt idx="6">
                  <c:v>-2300.1992590718828</c:v>
                </c:pt>
                <c:pt idx="7">
                  <c:v>-2300.1992590718828</c:v>
                </c:pt>
                <c:pt idx="8">
                  <c:v>-1918.8693849945244</c:v>
                </c:pt>
                <c:pt idx="9">
                  <c:v>5480.9057261899106</c:v>
                </c:pt>
                <c:pt idx="10">
                  <c:v>1918.8693849945244</c:v>
                </c:pt>
                <c:pt idx="11">
                  <c:v>886.94706164123113</c:v>
                </c:pt>
                <c:pt idx="12">
                  <c:v>-2300.1992590718828</c:v>
                </c:pt>
                <c:pt idx="13">
                  <c:v>1918.8693849945244</c:v>
                </c:pt>
                <c:pt idx="14">
                  <c:v>5381.7715236913591</c:v>
                </c:pt>
                <c:pt idx="15">
                  <c:v>-2675.0892795541567</c:v>
                </c:pt>
              </c:numCache>
            </c:numRef>
          </c:val>
        </c:ser>
        <c:ser>
          <c:idx val="2"/>
          <c:order val="2"/>
          <c:tx>
            <c:strRef>
              <c:f>'0804'!$Y$4</c:f>
              <c:strCache>
                <c:ptCount val="1"/>
                <c:pt idx="0">
                  <c:v>grain</c:v>
                </c:pt>
              </c:strCache>
            </c:strRef>
          </c:tx>
          <c:spPr>
            <a:solidFill>
              <a:schemeClr val="accent3"/>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'0804'!$Z$4:$AO$4</c:f>
              <c:numCache>
                <c:formatCode>"$"#,##0_);[Red]\("$"#,##0\)</c:formatCode>
                <c:ptCount val="16"/>
                <c:pt idx="0">
                  <c:v>9275.8703081128642</c:v>
                </c:pt>
                <c:pt idx="1">
                  <c:v>-7283.7961045965258</c:v>
                </c:pt>
                <c:pt idx="2">
                  <c:v>7283.7961045965258</c:v>
                </c:pt>
                <c:pt idx="3">
                  <c:v>110.70008569439142</c:v>
                </c:pt>
                <c:pt idx="4">
                  <c:v>-110.70008569439142</c:v>
                </c:pt>
                <c:pt idx="5">
                  <c:v>-1533.498827995842</c:v>
                </c:pt>
                <c:pt idx="6">
                  <c:v>1888.5288562909218</c:v>
                </c:pt>
                <c:pt idx="7">
                  <c:v>4443.8198615868014</c:v>
                </c:pt>
                <c:pt idx="8">
                  <c:v>-8863.5486696929893</c:v>
                </c:pt>
                <c:pt idx="9">
                  <c:v>-1054.3195631702251</c:v>
                </c:pt>
                <c:pt idx="10">
                  <c:v>4443.8198615868014</c:v>
                </c:pt>
                <c:pt idx="11">
                  <c:v>1218.7254255035682</c:v>
                </c:pt>
                <c:pt idx="12">
                  <c:v>6308.2576643971097</c:v>
                </c:pt>
                <c:pt idx="13">
                  <c:v>6308.2576643971097</c:v>
                </c:pt>
                <c:pt idx="14">
                  <c:v>1054.3195631702251</c:v>
                </c:pt>
                <c:pt idx="15">
                  <c:v>1218.7254255035682</c:v>
                </c:pt>
              </c:numCache>
            </c:numRef>
          </c:val>
        </c:ser>
        <c:ser>
          <c:idx val="3"/>
          <c:order val="3"/>
          <c:tx>
            <c:strRef>
              <c:f>'0804'!$Y$5</c:f>
              <c:strCache>
                <c:ptCount val="1"/>
                <c:pt idx="0">
                  <c:v>index</c:v>
                </c:pt>
              </c:strCache>
            </c:strRef>
          </c:tx>
          <c:spPr>
            <a:solidFill>
              <a:schemeClr val="accent4"/>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'0804'!$Z$5:$AO$5</c:f>
              <c:numCache>
                <c:formatCode>"$"#,##0_);[Red]\("$"#,##0\)</c:formatCode>
                <c:ptCount val="16"/>
                <c:pt idx="0">
                  <c:v>24553.588433831534</c:v>
                </c:pt>
                <c:pt idx="1">
                  <c:v>24353.67101021473</c:v>
                </c:pt>
                <c:pt idx="2">
                  <c:v>-24353.67101021473</c:v>
                </c:pt>
                <c:pt idx="3">
                  <c:v>-9249.0117440068188</c:v>
                </c:pt>
                <c:pt idx="4">
                  <c:v>9249.0117440068188</c:v>
                </c:pt>
                <c:pt idx="5">
                  <c:v>11993.059504992501</c:v>
                </c:pt>
                <c:pt idx="6">
                  <c:v>-144.48449582480293</c:v>
                </c:pt>
                <c:pt idx="7">
                  <c:v>-9417.4503954339962</c:v>
                </c:pt>
                <c:pt idx="8">
                  <c:v>-7628.0413290495189</c:v>
                </c:pt>
                <c:pt idx="9">
                  <c:v>1976.0718190589491</c:v>
                </c:pt>
                <c:pt idx="10">
                  <c:v>-1671.8411067887687</c:v>
                </c:pt>
                <c:pt idx="11">
                  <c:v>9023.2433945033663</c:v>
                </c:pt>
                <c:pt idx="12">
                  <c:v>10460.462369139836</c:v>
                </c:pt>
                <c:pt idx="13">
                  <c:v>9346.5969266879038</c:v>
                </c:pt>
                <c:pt idx="14">
                  <c:v>-6855.7436061006983</c:v>
                </c:pt>
                <c:pt idx="15">
                  <c:v>16142.431094458372</c:v>
                </c:pt>
              </c:numCache>
            </c:numRef>
          </c:val>
        </c:ser>
        <c:ser>
          <c:idx val="4"/>
          <c:order val="4"/>
          <c:tx>
            <c:strRef>
              <c:f>'0804'!$Y$6</c:f>
              <c:strCache>
                <c:ptCount val="1"/>
                <c:pt idx="0">
                  <c:v>meat</c:v>
                </c:pt>
              </c:strCache>
            </c:strRef>
          </c:tx>
          <c:spPr>
            <a:solidFill>
              <a:schemeClr val="accent5"/>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'0804'!$Z$6:$AO$6</c:f>
              <c:numCache>
                <c:formatCode>"$"#,##0_);[Red]\("$"#,##0\)</c:formatCode>
                <c:ptCount val="16"/>
                <c:pt idx="0">
                  <c:v>2179.7020516034499</c:v>
                </c:pt>
                <c:pt idx="1">
                  <c:v>-1982.7534149624307</c:v>
                </c:pt>
                <c:pt idx="2">
                  <c:v>1982.7534149624307</c:v>
                </c:pt>
                <c:pt idx="3">
                  <c:v>1163.465072437089</c:v>
                </c:pt>
                <c:pt idx="4">
                  <c:v>-1163.465072437089</c:v>
                </c:pt>
                <c:pt idx="5">
                  <c:v>-966.51643579607003</c:v>
                </c:pt>
                <c:pt idx="6">
                  <c:v>1163.465072437089</c:v>
                </c:pt>
                <c:pt idx="7">
                  <c:v>1163.465072437089</c:v>
                </c:pt>
                <c:pt idx="8">
                  <c:v>1982.7534149624307</c:v>
                </c:pt>
                <c:pt idx="9">
                  <c:v>-1163.465072437089</c:v>
                </c:pt>
                <c:pt idx="10">
                  <c:v>1163.465072437089</c:v>
                </c:pt>
                <c:pt idx="11">
                  <c:v>-1163.465072437089</c:v>
                </c:pt>
                <c:pt idx="12">
                  <c:v>-1982.7534149624307</c:v>
                </c:pt>
                <c:pt idx="13">
                  <c:v>-1982.7534149624307</c:v>
                </c:pt>
                <c:pt idx="14">
                  <c:v>1163.465072437089</c:v>
                </c:pt>
                <c:pt idx="15">
                  <c:v>-966.51643579607003</c:v>
                </c:pt>
              </c:numCache>
            </c:numRef>
          </c:val>
        </c:ser>
        <c:ser>
          <c:idx val="5"/>
          <c:order val="5"/>
          <c:tx>
            <c:strRef>
              <c:f>'0804'!$Y$7</c:f>
              <c:strCache>
                <c:ptCount val="1"/>
                <c:pt idx="0">
                  <c:v>metal</c:v>
                </c:pt>
              </c:strCache>
            </c:strRef>
          </c:tx>
          <c:spPr>
            <a:solidFill>
              <a:schemeClr val="accent6"/>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'0804'!$Z$7:$AO$7</c:f>
              <c:numCache>
                <c:formatCode>"$"#,##0_);[Red]\("$"#,##0\)</c:formatCode>
                <c:ptCount val="16"/>
                <c:pt idx="0">
                  <c:v>3903.1515260032347</c:v>
                </c:pt>
                <c:pt idx="1">
                  <c:v>-2707.1528378581479</c:v>
                </c:pt>
                <c:pt idx="2">
                  <c:v>2707.1528378581479</c:v>
                </c:pt>
                <c:pt idx="3">
                  <c:v>2821.0147926569521</c:v>
                </c:pt>
                <c:pt idx="4">
                  <c:v>-2821.0147926569521</c:v>
                </c:pt>
                <c:pt idx="5">
                  <c:v>1480.454232400695</c:v>
                </c:pt>
                <c:pt idx="6">
                  <c:v>-3903.1515260032347</c:v>
                </c:pt>
                <c:pt idx="7">
                  <c:v>-3903.1515260032347</c:v>
                </c:pt>
                <c:pt idx="8">
                  <c:v>3903.1515260032347</c:v>
                </c:pt>
                <c:pt idx="9">
                  <c:v>-1480.454232400695</c:v>
                </c:pt>
                <c:pt idx="10">
                  <c:v>-3903.1515260032347</c:v>
                </c:pt>
                <c:pt idx="11">
                  <c:v>-2821.0147926569521</c:v>
                </c:pt>
                <c:pt idx="12">
                  <c:v>-3903.1515260032347</c:v>
                </c:pt>
                <c:pt idx="13">
                  <c:v>-3903.1515260032347</c:v>
                </c:pt>
                <c:pt idx="14">
                  <c:v>3903.1515260032347</c:v>
                </c:pt>
                <c:pt idx="15">
                  <c:v>-2821.0147926569521</c:v>
                </c:pt>
              </c:numCache>
            </c:numRef>
          </c:val>
        </c:ser>
        <c:ser>
          <c:idx val="6"/>
          <c:order val="6"/>
          <c:tx>
            <c:strRef>
              <c:f>'0804'!$Y$8</c:f>
              <c:strCache>
                <c:ptCount val="1"/>
                <c:pt idx="0">
                  <c:v>rates</c:v>
                </c:pt>
              </c:strCache>
            </c:strRef>
          </c:tx>
          <c:spPr>
            <a:solidFill>
              <a:schemeClr val="accent1">
                <a:lumMod val="60000"/>
              </a:schemeClr>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'0804'!$Z$8:$AO$8</c:f>
              <c:numCache>
                <c:formatCode>"$"#,##0_);[Red]\("$"#,##0\)</c:formatCode>
                <c:ptCount val="16"/>
                <c:pt idx="0">
                  <c:v>20610.571403707148</c:v>
                </c:pt>
                <c:pt idx="1">
                  <c:v>-17178.479694837937</c:v>
                </c:pt>
                <c:pt idx="2">
                  <c:v>17178.479694837937</c:v>
                </c:pt>
                <c:pt idx="3">
                  <c:v>14179.884516433247</c:v>
                </c:pt>
                <c:pt idx="4">
                  <c:v>-14179.884516433247</c:v>
                </c:pt>
                <c:pt idx="5">
                  <c:v>8312.0640936908403</c:v>
                </c:pt>
                <c:pt idx="6">
                  <c:v>13504.816981697337</c:v>
                </c:pt>
                <c:pt idx="7">
                  <c:v>6203.8639092102958</c:v>
                </c:pt>
                <c:pt idx="8">
                  <c:v>17178.479694837937</c:v>
                </c:pt>
                <c:pt idx="9">
                  <c:v>16587.336696861592</c:v>
                </c:pt>
                <c:pt idx="10">
                  <c:v>7782.9931236141556</c:v>
                </c:pt>
                <c:pt idx="11">
                  <c:v>8312.0640936908403</c:v>
                </c:pt>
                <c:pt idx="12">
                  <c:v>-17853.547229573844</c:v>
                </c:pt>
                <c:pt idx="13">
                  <c:v>1360.6830149087516</c:v>
                </c:pt>
                <c:pt idx="14">
                  <c:v>-8611.316089638638</c:v>
                </c:pt>
                <c:pt idx="15">
                  <c:v>-17299.057543610848</c:v>
                </c:pt>
              </c:numCache>
            </c:numRef>
          </c:val>
        </c:ser>
        <c:ser>
          <c:idx val="7"/>
          <c:order val="7"/>
          <c:tx>
            <c:strRef>
              <c:f>'0804'!$Y$9</c:f>
              <c:strCache>
                <c:ptCount val="1"/>
                <c:pt idx="0">
                  <c:v>soft</c:v>
                </c:pt>
              </c:strCache>
            </c:strRef>
          </c:tx>
          <c:spPr>
            <a:solidFill>
              <a:schemeClr val="accent2">
                <a:lumMod val="60000"/>
              </a:schemeClr>
            </a:solidFill>
            <a:ln>
              <a:noFill/>
            </a:ln>
            <a:effectLst/>
          </c:spPr>
          <c:invertIfNegative val="0"/>
          <c:cat>
            <c:strRef>
              <c:f>'0804'!$Z$1:$AO$1</c:f>
              <c:strCache>
                <c:ptCount val="16"/>
                <c:pt idx="0">
                  <c:v>MAX ACC 100% PNL 91505</c:v>
                </c:pt>
                <c:pt idx="1">
                  <c:v>RISK-ON ACC 63% PNL 16084</c:v>
                </c:pt>
                <c:pt idx="2">
                  <c:v>RISK-OFF ACC 38% PNL -16084</c:v>
                </c:pt>
                <c:pt idx="3">
                  <c:v>Previous ACC 61% PNL 24507</c:v>
                </c:pt>
                <c:pt idx="4">
                  <c:v>Anti-Previous ACC 39% PNL -24507</c:v>
                </c:pt>
                <c:pt idx="5">
                  <c:v>&gt;equity ACC 63% PNL 27148</c:v>
                </c:pt>
                <c:pt idx="6">
                  <c:v>50/50 ACC 49% PNL 4337</c:v>
                </c:pt>
                <c:pt idx="7">
                  <c:v>&lt;equity ACC 49% PNL -3222</c:v>
                </c:pt>
                <c:pt idx="8">
                  <c:v>SEASONALITY ACC 40% PNL -5429</c:v>
                </c:pt>
                <c:pt idx="9">
                  <c:v>ADJ_SEASONALITY ACC 50% PNL 26423</c:v>
                </c:pt>
                <c:pt idx="10">
                  <c:v>V1 ACC 60% PNL 13614</c:v>
                </c:pt>
                <c:pt idx="11">
                  <c:v>V2 ACC 50% PNL 14883</c:v>
                </c:pt>
                <c:pt idx="12">
                  <c:v>V3 ACC 50% PNL -5616</c:v>
                </c:pt>
                <c:pt idx="13">
                  <c:v>V4 ACC 53% PNL 15761</c:v>
                </c:pt>
                <c:pt idx="14">
                  <c:v>V5 ACC 54% PNL -9591</c:v>
                </c:pt>
                <c:pt idx="15">
                  <c:v>V6 ACC 56% PNL -2739</c:v>
                </c:pt>
              </c:strCache>
            </c:strRef>
          </c:cat>
          <c:val>
            <c:numRef>
              <c:f>'0804'!$Z$9:$AO$9</c:f>
              <c:numCache>
                <c:formatCode>"$"#,##0_);[Red]\("$"#,##0\)</c:formatCode>
                <c:ptCount val="16"/>
                <c:pt idx="0">
                  <c:v>12144.42825641725</c:v>
                </c:pt>
                <c:pt idx="1">
                  <c:v>10592.198007802835</c:v>
                </c:pt>
                <c:pt idx="2">
                  <c:v>-10592.198007802835</c:v>
                </c:pt>
                <c:pt idx="3">
                  <c:v>1892.7337041278352</c:v>
                </c:pt>
                <c:pt idx="4">
                  <c:v>-1892.7337041278352</c:v>
                </c:pt>
                <c:pt idx="5">
                  <c:v>4641.0804630579687</c:v>
                </c:pt>
                <c:pt idx="6">
                  <c:v>-158.61823341040963</c:v>
                </c:pt>
                <c:pt idx="7">
                  <c:v>-158.61823341040963</c:v>
                </c:pt>
                <c:pt idx="8">
                  <c:v>-8008.4191041700133</c:v>
                </c:pt>
                <c:pt idx="9">
                  <c:v>4564.7300018797459</c:v>
                </c:pt>
                <c:pt idx="10">
                  <c:v>1892.7337041278352</c:v>
                </c:pt>
                <c:pt idx="11">
                  <c:v>2589.7285255197239</c:v>
                </c:pt>
                <c:pt idx="12">
                  <c:v>5957.0671666317676</c:v>
                </c:pt>
                <c:pt idx="13">
                  <c:v>4564.7300018797459</c:v>
                </c:pt>
                <c:pt idx="14">
                  <c:v>-4564.7300018797459</c:v>
                </c:pt>
                <c:pt idx="15">
                  <c:v>6033.4176278099903</c:v>
                </c:pt>
              </c:numCache>
            </c:numRef>
          </c:val>
        </c:ser>
        <c:dLbls>
          <c:showLegendKey val="0"/>
          <c:showVal val="0"/>
          <c:showCatName val="0"/>
          <c:showSerName val="0"/>
          <c:showPercent val="0"/>
          <c:showBubbleSize val="0"/>
        </c:dLbls>
        <c:gapWidth val="150"/>
        <c:overlap val="100"/>
        <c:axId val="547192064"/>
        <c:axId val="547183360"/>
      </c:barChart>
      <c:catAx>
        <c:axId val="54719206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83360"/>
        <c:crosses val="autoZero"/>
        <c:auto val="1"/>
        <c:lblAlgn val="ctr"/>
        <c:lblOffset val="100"/>
        <c:noMultiLvlLbl val="0"/>
      </c:catAx>
      <c:valAx>
        <c:axId val="5471833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920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P&amp;L By Group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'0803'!$Y$2</c:f>
              <c:strCache>
                <c:ptCount val="1"/>
                <c:pt idx="0">
                  <c:v>currency</c:v>
                </c:pt>
              </c:strCache>
            </c:strRef>
          </c:tx>
          <c:spPr>
            <a:solidFill>
              <a:schemeClr val="accent1"/>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'0803'!$Z$2:$AO$2</c:f>
              <c:numCache>
                <c:formatCode>"$"#,##0_);[Red]\("$"#,##0\)</c:formatCode>
                <c:ptCount val="16"/>
                <c:pt idx="0">
                  <c:v>13467.999999999802</c:v>
                </c:pt>
                <c:pt idx="1">
                  <c:v>-11742.999999999955</c:v>
                </c:pt>
                <c:pt idx="2">
                  <c:v>11742.999999999955</c:v>
                </c:pt>
                <c:pt idx="3">
                  <c:v>-13107.99999999972</c:v>
                </c:pt>
                <c:pt idx="4">
                  <c:v>13107.99999999972</c:v>
                </c:pt>
                <c:pt idx="5">
                  <c:v>12308.000000000427</c:v>
                </c:pt>
                <c:pt idx="6">
                  <c:v>-5632.9999999956881</c:v>
                </c:pt>
                <c:pt idx="7">
                  <c:v>-6892.9999999964039</c:v>
                </c:pt>
                <c:pt idx="8">
                  <c:v>-6128.0000000060354</c:v>
                </c:pt>
                <c:pt idx="9">
                  <c:v>-12308.000000000427</c:v>
                </c:pt>
                <c:pt idx="10">
                  <c:v>-6892.9999999964039</c:v>
                </c:pt>
                <c:pt idx="11">
                  <c:v>13107.99999999972</c:v>
                </c:pt>
                <c:pt idx="12">
                  <c:v>7388.0000000067503</c:v>
                </c:pt>
                <c:pt idx="13">
                  <c:v>7388.0000000067503</c:v>
                </c:pt>
                <c:pt idx="14">
                  <c:v>6092.9999999971114</c:v>
                </c:pt>
                <c:pt idx="15">
                  <c:v>12308.000000000427</c:v>
                </c:pt>
              </c:numCache>
            </c:numRef>
          </c:val>
        </c:ser>
        <c:ser>
          <c:idx val="1"/>
          <c:order val="1"/>
          <c:tx>
            <c:strRef>
              <c:f>'0803'!$Y$3</c:f>
              <c:strCache>
                <c:ptCount val="1"/>
                <c:pt idx="0">
                  <c:v>energy</c:v>
                </c:pt>
              </c:strCache>
            </c:strRef>
          </c:tx>
          <c:spPr>
            <a:solidFill>
              <a:schemeClr val="accent2"/>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'0803'!$Z$3:$AO$3</c:f>
              <c:numCache>
                <c:formatCode>"$"#,##0_);[Red]\("$"#,##0\)</c:formatCode>
                <c:ptCount val="16"/>
                <c:pt idx="0">
                  <c:v>15021.200000005179</c:v>
                </c:pt>
                <c:pt idx="1">
                  <c:v>15021.200000005179</c:v>
                </c:pt>
                <c:pt idx="2">
                  <c:v>-15021.200000005179</c:v>
                </c:pt>
                <c:pt idx="3">
                  <c:v>-1498.7999999989593</c:v>
                </c:pt>
                <c:pt idx="4">
                  <c:v>1498.7999999989593</c:v>
                </c:pt>
                <c:pt idx="5">
                  <c:v>-2226.7999999989029</c:v>
                </c:pt>
                <c:pt idx="6">
                  <c:v>-3781.2000000009448</c:v>
                </c:pt>
                <c:pt idx="7">
                  <c:v>-3781.2000000009448</c:v>
                </c:pt>
                <c:pt idx="8">
                  <c:v>-7933.2000000014268</c:v>
                </c:pt>
                <c:pt idx="9">
                  <c:v>-2226.7999999989029</c:v>
                </c:pt>
                <c:pt idx="10">
                  <c:v>2653.2000000015223</c:v>
                </c:pt>
                <c:pt idx="11">
                  <c:v>-2226.7999999989029</c:v>
                </c:pt>
                <c:pt idx="12">
                  <c:v>1498.7999999989593</c:v>
                </c:pt>
                <c:pt idx="13">
                  <c:v>2653.2000000015223</c:v>
                </c:pt>
                <c:pt idx="14">
                  <c:v>3781.2000000009448</c:v>
                </c:pt>
                <c:pt idx="15">
                  <c:v>7933.2000000014268</c:v>
                </c:pt>
              </c:numCache>
            </c:numRef>
          </c:val>
        </c:ser>
        <c:ser>
          <c:idx val="2"/>
          <c:order val="2"/>
          <c:tx>
            <c:strRef>
              <c:f>'0803'!$Y$4</c:f>
              <c:strCache>
                <c:ptCount val="1"/>
                <c:pt idx="0">
                  <c:v>grain</c:v>
                </c:pt>
              </c:strCache>
            </c:strRef>
          </c:tx>
          <c:spPr>
            <a:solidFill>
              <a:schemeClr val="accent3"/>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'0803'!$Z$4:$AO$4</c:f>
              <c:numCache>
                <c:formatCode>"$"#,##0_);[Red]\("$"#,##0\)</c:formatCode>
                <c:ptCount val="16"/>
                <c:pt idx="0">
                  <c:v>6967.1881429628347</c:v>
                </c:pt>
                <c:pt idx="1">
                  <c:v>4452.8118570524748</c:v>
                </c:pt>
                <c:pt idx="2">
                  <c:v>-4452.8118570524748</c:v>
                </c:pt>
                <c:pt idx="3">
                  <c:v>167.18814295826019</c:v>
                </c:pt>
                <c:pt idx="4">
                  <c:v>-167.18814295826019</c:v>
                </c:pt>
                <c:pt idx="5">
                  <c:v>4452.8118570524748</c:v>
                </c:pt>
                <c:pt idx="6">
                  <c:v>-3552.8118570555198</c:v>
                </c:pt>
                <c:pt idx="7">
                  <c:v>-2152.8118570548336</c:v>
                </c:pt>
                <c:pt idx="8">
                  <c:v>1252.8118570427182</c:v>
                </c:pt>
                <c:pt idx="9">
                  <c:v>-4547.1881429652431</c:v>
                </c:pt>
                <c:pt idx="10">
                  <c:v>167.18814295826019</c:v>
                </c:pt>
                <c:pt idx="11">
                  <c:v>-167.18814295826019</c:v>
                </c:pt>
                <c:pt idx="12">
                  <c:v>-3572.8118570558117</c:v>
                </c:pt>
                <c:pt idx="13">
                  <c:v>-3572.8118570558117</c:v>
                </c:pt>
                <c:pt idx="14">
                  <c:v>4547.1881429652431</c:v>
                </c:pt>
                <c:pt idx="15">
                  <c:v>4452.8118570524748</c:v>
                </c:pt>
              </c:numCache>
            </c:numRef>
          </c:val>
        </c:ser>
        <c:ser>
          <c:idx val="3"/>
          <c:order val="3"/>
          <c:tx>
            <c:strRef>
              <c:f>'0803'!$Y$5</c:f>
              <c:strCache>
                <c:ptCount val="1"/>
                <c:pt idx="0">
                  <c:v>index</c:v>
                </c:pt>
              </c:strCache>
            </c:strRef>
          </c:tx>
          <c:spPr>
            <a:solidFill>
              <a:schemeClr val="accent4"/>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'0803'!$Z$5:$AO$5</c:f>
              <c:numCache>
                <c:formatCode>"$"#,##0_);[Red]\("$"#,##0\)</c:formatCode>
                <c:ptCount val="16"/>
                <c:pt idx="0">
                  <c:v>28529.859917961301</c:v>
                </c:pt>
                <c:pt idx="1">
                  <c:v>-10784.73141795942</c:v>
                </c:pt>
                <c:pt idx="2">
                  <c:v>10784.73141795942</c:v>
                </c:pt>
                <c:pt idx="3">
                  <c:v>-7593.6469604371969</c:v>
                </c:pt>
                <c:pt idx="4">
                  <c:v>7593.6469604371969</c:v>
                </c:pt>
                <c:pt idx="5">
                  <c:v>19554.258197065254</c:v>
                </c:pt>
                <c:pt idx="6">
                  <c:v>-10241.487960454631</c:v>
                </c:pt>
                <c:pt idx="7">
                  <c:v>-13812.671960454098</c:v>
                </c:pt>
                <c:pt idx="8">
                  <c:v>18933.023017963686</c:v>
                </c:pt>
                <c:pt idx="9">
                  <c:v>-2060.7942193545605</c:v>
                </c:pt>
                <c:pt idx="10">
                  <c:v>-22292.671960452932</c:v>
                </c:pt>
                <c:pt idx="11">
                  <c:v>6625.6419597509785</c:v>
                </c:pt>
                <c:pt idx="12">
                  <c:v>-10481.839017961176</c:v>
                </c:pt>
                <c:pt idx="13">
                  <c:v>-11449.844018647398</c:v>
                </c:pt>
                <c:pt idx="14">
                  <c:v>-6419.2057806442726</c:v>
                </c:pt>
                <c:pt idx="15">
                  <c:v>7593.6469604371969</c:v>
                </c:pt>
              </c:numCache>
            </c:numRef>
          </c:val>
        </c:ser>
        <c:ser>
          <c:idx val="4"/>
          <c:order val="4"/>
          <c:tx>
            <c:strRef>
              <c:f>'0803'!$Y$6</c:f>
              <c:strCache>
                <c:ptCount val="1"/>
                <c:pt idx="0">
                  <c:v>meat</c:v>
                </c:pt>
              </c:strCache>
            </c:strRef>
          </c:tx>
          <c:spPr>
            <a:solidFill>
              <a:schemeClr val="accent5"/>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'0803'!$Z$6:$AO$6</c:f>
              <c:numCache>
                <c:formatCode>"$"#,##0_);[Red]\("$"#,##0\)</c:formatCode>
                <c:ptCount val="16"/>
                <c:pt idx="0">
                  <c:v>4389.9999999916399</c:v>
                </c:pt>
                <c:pt idx="1">
                  <c:v>1110.0000000007519</c:v>
                </c:pt>
                <c:pt idx="2">
                  <c:v>-1110.0000000007519</c:v>
                </c:pt>
                <c:pt idx="3">
                  <c:v>4389.9999999916399</c:v>
                </c:pt>
                <c:pt idx="4">
                  <c:v>-4389.9999999916399</c:v>
                </c:pt>
                <c:pt idx="5">
                  <c:v>-389.99999999844545</c:v>
                </c:pt>
                <c:pt idx="6">
                  <c:v>1110.0000000007519</c:v>
                </c:pt>
                <c:pt idx="7">
                  <c:v>-2889.999999992443</c:v>
                </c:pt>
                <c:pt idx="8">
                  <c:v>-1110.0000000007519</c:v>
                </c:pt>
                <c:pt idx="9">
                  <c:v>-4389.9999999916399</c:v>
                </c:pt>
                <c:pt idx="10">
                  <c:v>1110.0000000007519</c:v>
                </c:pt>
                <c:pt idx="11">
                  <c:v>-4389.9999999916399</c:v>
                </c:pt>
                <c:pt idx="12">
                  <c:v>1110.0000000007519</c:v>
                </c:pt>
                <c:pt idx="13">
                  <c:v>1110.0000000007519</c:v>
                </c:pt>
                <c:pt idx="14">
                  <c:v>4389.9999999916399</c:v>
                </c:pt>
                <c:pt idx="15">
                  <c:v>-389.99999999844545</c:v>
                </c:pt>
              </c:numCache>
            </c:numRef>
          </c:val>
        </c:ser>
        <c:ser>
          <c:idx val="5"/>
          <c:order val="5"/>
          <c:tx>
            <c:strRef>
              <c:f>'0803'!$Y$7</c:f>
              <c:strCache>
                <c:ptCount val="1"/>
                <c:pt idx="0">
                  <c:v>metal</c:v>
                </c:pt>
              </c:strCache>
            </c:strRef>
          </c:tx>
          <c:spPr>
            <a:solidFill>
              <a:schemeClr val="accent6"/>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'0803'!$Z$7:$AO$7</c:f>
              <c:numCache>
                <c:formatCode>"$"#,##0_);[Red]\("$"#,##0\)</c:formatCode>
                <c:ptCount val="16"/>
                <c:pt idx="0">
                  <c:v>4275.0000000017299</c:v>
                </c:pt>
                <c:pt idx="1">
                  <c:v>1684.9999999998363</c:v>
                </c:pt>
                <c:pt idx="2">
                  <c:v>-1684.9999999998363</c:v>
                </c:pt>
                <c:pt idx="3">
                  <c:v>-4275.0000000017299</c:v>
                </c:pt>
                <c:pt idx="4">
                  <c:v>4275.0000000017299</c:v>
                </c:pt>
                <c:pt idx="5">
                  <c:v>65.000000001647777</c:v>
                </c:pt>
                <c:pt idx="6">
                  <c:v>-3225.0000000010673</c:v>
                </c:pt>
                <c:pt idx="7">
                  <c:v>-3225.0000000010673</c:v>
                </c:pt>
                <c:pt idx="8">
                  <c:v>1115.0000000023108</c:v>
                </c:pt>
                <c:pt idx="9">
                  <c:v>3225.0000000010673</c:v>
                </c:pt>
                <c:pt idx="10">
                  <c:v>-4275.0000000017299</c:v>
                </c:pt>
                <c:pt idx="11">
                  <c:v>3225.0000000010673</c:v>
                </c:pt>
                <c:pt idx="12">
                  <c:v>-65.000000001647777</c:v>
                </c:pt>
                <c:pt idx="13">
                  <c:v>-1115.0000000023108</c:v>
                </c:pt>
                <c:pt idx="14">
                  <c:v>-4275.0000000017299</c:v>
                </c:pt>
                <c:pt idx="15">
                  <c:v>3225.0000000010673</c:v>
                </c:pt>
              </c:numCache>
            </c:numRef>
          </c:val>
        </c:ser>
        <c:ser>
          <c:idx val="6"/>
          <c:order val="6"/>
          <c:tx>
            <c:strRef>
              <c:f>'0803'!$Y$8</c:f>
              <c:strCache>
                <c:ptCount val="1"/>
                <c:pt idx="0">
                  <c:v>rates</c:v>
                </c:pt>
              </c:strCache>
            </c:strRef>
          </c:tx>
          <c:spPr>
            <a:solidFill>
              <a:schemeClr val="accent1">
                <a:lumMod val="60000"/>
              </a:schemeClr>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'0803'!$Z$8:$AO$8</c:f>
              <c:numCache>
                <c:formatCode>"$"#,##0_);[Red]\("$"#,##0\)</c:formatCode>
                <c:ptCount val="16"/>
                <c:pt idx="0">
                  <c:v>7515.4194283811721</c:v>
                </c:pt>
                <c:pt idx="1">
                  <c:v>5205.1094283800421</c:v>
                </c:pt>
                <c:pt idx="2">
                  <c:v>-5205.1094283800421</c:v>
                </c:pt>
                <c:pt idx="3">
                  <c:v>-6374.8325716281415</c:v>
                </c:pt>
                <c:pt idx="4">
                  <c:v>6374.8325716281415</c:v>
                </c:pt>
                <c:pt idx="5">
                  <c:v>-5481.8334283798595</c:v>
                </c:pt>
                <c:pt idx="6">
                  <c:v>-4716.2465716285205</c:v>
                </c:pt>
                <c:pt idx="7">
                  <c:v>1334.091428383228</c:v>
                </c:pt>
                <c:pt idx="8">
                  <c:v>-5205.1094283800421</c:v>
                </c:pt>
                <c:pt idx="9">
                  <c:v>-6499.8325716297786</c:v>
                </c:pt>
                <c:pt idx="10">
                  <c:v>557.36742838203327</c:v>
                </c:pt>
                <c:pt idx="11">
                  <c:v>-5606.8334283814966</c:v>
                </c:pt>
                <c:pt idx="12">
                  <c:v>6863.695428379664</c:v>
                </c:pt>
                <c:pt idx="13">
                  <c:v>2215.9534283816547</c:v>
                </c:pt>
                <c:pt idx="14">
                  <c:v>-834.09142838185107</c:v>
                </c:pt>
                <c:pt idx="15">
                  <c:v>6098.1085716283242</c:v>
                </c:pt>
              </c:numCache>
            </c:numRef>
          </c:val>
        </c:ser>
        <c:ser>
          <c:idx val="7"/>
          <c:order val="7"/>
          <c:tx>
            <c:strRef>
              <c:f>'0803'!$Y$9</c:f>
              <c:strCache>
                <c:ptCount val="1"/>
                <c:pt idx="0">
                  <c:v>soft</c:v>
                </c:pt>
              </c:strCache>
            </c:strRef>
          </c:tx>
          <c:spPr>
            <a:solidFill>
              <a:schemeClr val="accent2">
                <a:lumMod val="60000"/>
              </a:schemeClr>
            </a:solidFill>
            <a:ln>
              <a:noFill/>
            </a:ln>
            <a:effectLst/>
          </c:spPr>
          <c:invertIfNegative val="0"/>
          <c:cat>
            <c:strRef>
              <c:f>'0803'!$Z$1:$AO$1</c:f>
              <c:strCache>
                <c:ptCount val="16"/>
                <c:pt idx="0">
                  <c:v>MAX ACC 99% PNL 86208</c:v>
                </c:pt>
                <c:pt idx="1">
                  <c:v>RISK-ON ACC 56% PNL 9646</c:v>
                </c:pt>
                <c:pt idx="2">
                  <c:v>RISK-OFF ACC 43% PNL -9646</c:v>
                </c:pt>
                <c:pt idx="3">
                  <c:v>Previous ACC 38% PNL -32854</c:v>
                </c:pt>
                <c:pt idx="4">
                  <c:v>Anti-Previous ACC 61% PNL 32854</c:v>
                </c:pt>
                <c:pt idx="5">
                  <c:v>&gt;equity ACC 56% PNL 33253</c:v>
                </c:pt>
                <c:pt idx="6">
                  <c:v>50/50 ACC 43% PNL -32754</c:v>
                </c:pt>
                <c:pt idx="7">
                  <c:v>&lt;equity ACC 40% PNL -35980</c:v>
                </c:pt>
                <c:pt idx="8">
                  <c:v>SEASONALITY ACC 51% PNL -4844</c:v>
                </c:pt>
                <c:pt idx="9">
                  <c:v>ADJ_SEASONALITY ACC 36% PNL -24678</c:v>
                </c:pt>
                <c:pt idx="10">
                  <c:v>V1 ACC 36% PNL -33600</c:v>
                </c:pt>
                <c:pt idx="11">
                  <c:v>V2 ACC 56% PNL 16469</c:v>
                </c:pt>
                <c:pt idx="12">
                  <c:v>V3 ACC 54% PNL 8576</c:v>
                </c:pt>
                <c:pt idx="13">
                  <c:v>V4 ACC 50% PNL 3065</c:v>
                </c:pt>
                <c:pt idx="14">
                  <c:v>V5 ACC 53% PNL 3152</c:v>
                </c:pt>
                <c:pt idx="15">
                  <c:v>V6 ACC 63% PNL 47056</c:v>
                </c:pt>
              </c:strCache>
            </c:strRef>
          </c:cat>
          <c:val>
            <c:numRef>
              <c:f>'0803'!$Z$9:$AO$9</c:f>
              <c:numCache>
                <c:formatCode>"$"#,##0_);[Red]\("$"#,##0\)</c:formatCode>
                <c:ptCount val="16"/>
                <c:pt idx="0">
                  <c:v>6041.5999999971082</c:v>
                </c:pt>
                <c:pt idx="1">
                  <c:v>4699.3999999980206</c:v>
                </c:pt>
                <c:pt idx="2">
                  <c:v>-4699.3999999980206</c:v>
                </c:pt>
                <c:pt idx="3">
                  <c:v>-4560.5999999980268</c:v>
                </c:pt>
                <c:pt idx="4">
                  <c:v>4560.5999999980268</c:v>
                </c:pt>
                <c:pt idx="5">
                  <c:v>4971.5999999971791</c:v>
                </c:pt>
                <c:pt idx="6">
                  <c:v>-2714.3999999980047</c:v>
                </c:pt>
                <c:pt idx="7">
                  <c:v>-4559.399999998117</c:v>
                </c:pt>
                <c:pt idx="8">
                  <c:v>-5768.3999999971384</c:v>
                </c:pt>
                <c:pt idx="9">
                  <c:v>4129.3999999970074</c:v>
                </c:pt>
                <c:pt idx="10">
                  <c:v>-4626.599999998105</c:v>
                </c:pt>
                <c:pt idx="11">
                  <c:v>5901.5999999972046</c:v>
                </c:pt>
                <c:pt idx="12">
                  <c:v>5835.5999999971264</c:v>
                </c:pt>
                <c:pt idx="13">
                  <c:v>5835.5999999971264</c:v>
                </c:pt>
                <c:pt idx="14">
                  <c:v>-4130.5999999969172</c:v>
                </c:pt>
                <c:pt idx="15">
                  <c:v>5835.5999999971264</c:v>
                </c:pt>
              </c:numCache>
            </c:numRef>
          </c:val>
        </c:ser>
        <c:dLbls>
          <c:showLegendKey val="0"/>
          <c:showVal val="0"/>
          <c:showCatName val="0"/>
          <c:showSerName val="0"/>
          <c:showPercent val="0"/>
          <c:showBubbleSize val="0"/>
        </c:dLbls>
        <c:gapWidth val="150"/>
        <c:overlap val="100"/>
        <c:axId val="547187168"/>
        <c:axId val="547186080"/>
      </c:barChart>
      <c:catAx>
        <c:axId val="5471871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86080"/>
        <c:crosses val="autoZero"/>
        <c:auto val="1"/>
        <c:lblAlgn val="ctr"/>
        <c:lblOffset val="100"/>
        <c:noMultiLvlLbl val="0"/>
      </c:catAx>
      <c:valAx>
        <c:axId val="547186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87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'0802'!$Y$2</c:f>
              <c:strCache>
                <c:ptCount val="1"/>
                <c:pt idx="0">
                  <c:v>currency</c:v>
                </c:pt>
              </c:strCache>
            </c:strRef>
          </c:tx>
          <c:spPr>
            <a:solidFill>
              <a:schemeClr val="accent1"/>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'0802'!$Z$2:$AO$2</c:f>
              <c:numCache>
                <c:formatCode>"$"#,##0_);[Red]\("$"#,##0\)</c:formatCode>
                <c:ptCount val="16"/>
                <c:pt idx="0">
                  <c:v>15540.805553470613</c:v>
                </c:pt>
                <c:pt idx="1">
                  <c:v>6413.891817251395</c:v>
                </c:pt>
                <c:pt idx="2">
                  <c:v>-6413.891817251395</c:v>
                </c:pt>
                <c:pt idx="3">
                  <c:v>-10806.288723299405</c:v>
                </c:pt>
                <c:pt idx="4">
                  <c:v>10806.288723299405</c:v>
                </c:pt>
                <c:pt idx="5">
                  <c:v>2623.6199706678881</c:v>
                </c:pt>
                <c:pt idx="6">
                  <c:v>667.79117768755657</c:v>
                </c:pt>
                <c:pt idx="7">
                  <c:v>3622.7622516613992</c:v>
                </c:pt>
                <c:pt idx="8">
                  <c:v>667.79117768755657</c:v>
                </c:pt>
                <c:pt idx="9">
                  <c:v>10068.499189350232</c:v>
                </c:pt>
                <c:pt idx="10">
                  <c:v>-7851.3176493255623</c:v>
                </c:pt>
                <c:pt idx="11">
                  <c:v>12755.896752080176</c:v>
                </c:pt>
                <c:pt idx="12">
                  <c:v>10806.288723299405</c:v>
                </c:pt>
                <c:pt idx="13">
                  <c:v>12755.896752080176</c:v>
                </c:pt>
                <c:pt idx="14">
                  <c:v>-10068.499189350232</c:v>
                </c:pt>
                <c:pt idx="15">
                  <c:v>3628.9830158609602</c:v>
                </c:pt>
              </c:numCache>
            </c:numRef>
          </c:val>
        </c:ser>
        <c:ser>
          <c:idx val="1"/>
          <c:order val="1"/>
          <c:tx>
            <c:strRef>
              <c:f>'0802'!$Y$3</c:f>
              <c:strCache>
                <c:ptCount val="1"/>
                <c:pt idx="0">
                  <c:v>energy</c:v>
                </c:pt>
              </c:strCache>
            </c:strRef>
          </c:tx>
          <c:spPr>
            <a:solidFill>
              <a:schemeClr val="accent2"/>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'0802'!$Z$3:$AO$3</c:f>
              <c:numCache>
                <c:formatCode>"$"#,##0_);[Red]\("$"#,##0\)</c:formatCode>
                <c:ptCount val="16"/>
                <c:pt idx="0">
                  <c:v>3731.1823408648534</c:v>
                </c:pt>
                <c:pt idx="1">
                  <c:v>-2193.97280938113</c:v>
                </c:pt>
                <c:pt idx="2">
                  <c:v>2193.97280938113</c:v>
                </c:pt>
                <c:pt idx="3">
                  <c:v>2193.97280938113</c:v>
                </c:pt>
                <c:pt idx="4">
                  <c:v>-2193.97280938113</c:v>
                </c:pt>
                <c:pt idx="5">
                  <c:v>-1482.4490315837436</c:v>
                </c:pt>
                <c:pt idx="6">
                  <c:v>-54.760499899980232</c:v>
                </c:pt>
                <c:pt idx="7">
                  <c:v>-54.760499899980232</c:v>
                </c:pt>
                <c:pt idx="8">
                  <c:v>2378.9344120521473</c:v>
                </c:pt>
                <c:pt idx="9">
                  <c:v>1297.4874289127263</c:v>
                </c:pt>
                <c:pt idx="10">
                  <c:v>-54.760499899980232</c:v>
                </c:pt>
                <c:pt idx="11">
                  <c:v>-2378.9344120521473</c:v>
                </c:pt>
                <c:pt idx="12">
                  <c:v>-2378.9344120521473</c:v>
                </c:pt>
                <c:pt idx="13">
                  <c:v>-2378.9344120521473</c:v>
                </c:pt>
                <c:pt idx="14">
                  <c:v>-1297.4874289127263</c:v>
                </c:pt>
                <c:pt idx="15">
                  <c:v>-2378.9344120521473</c:v>
                </c:pt>
              </c:numCache>
            </c:numRef>
          </c:val>
        </c:ser>
        <c:ser>
          <c:idx val="2"/>
          <c:order val="2"/>
          <c:tx>
            <c:strRef>
              <c:f>'0802'!$Y$4</c:f>
              <c:strCache>
                <c:ptCount val="1"/>
                <c:pt idx="0">
                  <c:v>grain</c:v>
                </c:pt>
              </c:strCache>
            </c:strRef>
          </c:tx>
          <c:spPr>
            <a:solidFill>
              <a:schemeClr val="accent3"/>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'0802'!$Z$4:$AO$4</c:f>
              <c:numCache>
                <c:formatCode>"$"#,##0_);[Red]\("$"#,##0\)</c:formatCode>
                <c:ptCount val="16"/>
                <c:pt idx="0">
                  <c:v>9795.378600757851</c:v>
                </c:pt>
                <c:pt idx="1">
                  <c:v>-6976.8888493044451</c:v>
                </c:pt>
                <c:pt idx="2">
                  <c:v>6976.8888493044451</c:v>
                </c:pt>
                <c:pt idx="3">
                  <c:v>4476.6410959831692</c:v>
                </c:pt>
                <c:pt idx="4">
                  <c:v>-4476.6410959831692</c:v>
                </c:pt>
                <c:pt idx="5">
                  <c:v>-4517.5510185262738</c:v>
                </c:pt>
                <c:pt idx="6">
                  <c:v>-6232.5816712629312</c:v>
                </c:pt>
                <c:pt idx="7">
                  <c:v>2800.9632093702539</c:v>
                </c:pt>
                <c:pt idx="8">
                  <c:v>1406.3365242769989</c:v>
                </c:pt>
                <c:pt idx="9">
                  <c:v>-2293.7888812847295</c:v>
                </c:pt>
                <c:pt idx="10">
                  <c:v>2800.9632093702539</c:v>
                </c:pt>
                <c:pt idx="11">
                  <c:v>-6202.5224173813585</c:v>
                </c:pt>
                <c:pt idx="12">
                  <c:v>-3284.1074602435992</c:v>
                </c:pt>
                <c:pt idx="13">
                  <c:v>-4162.2663050091614</c:v>
                </c:pt>
                <c:pt idx="14">
                  <c:v>2284.4953690425618</c:v>
                </c:pt>
                <c:pt idx="15">
                  <c:v>-3384.0326659279508</c:v>
                </c:pt>
              </c:numCache>
            </c:numRef>
          </c:val>
        </c:ser>
        <c:ser>
          <c:idx val="3"/>
          <c:order val="3"/>
          <c:tx>
            <c:strRef>
              <c:f>'0802'!$Y$5</c:f>
              <c:strCache>
                <c:ptCount val="1"/>
                <c:pt idx="0">
                  <c:v>index</c:v>
                </c:pt>
              </c:strCache>
            </c:strRef>
          </c:tx>
          <c:spPr>
            <a:solidFill>
              <a:schemeClr val="accent4"/>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'0802'!$Z$5:$AO$5</c:f>
              <c:numCache>
                <c:formatCode>"$"#,##0_);[Red]\("$"#,##0\)</c:formatCode>
                <c:ptCount val="16"/>
                <c:pt idx="0">
                  <c:v>47577.112794275105</c:v>
                </c:pt>
                <c:pt idx="1">
                  <c:v>-47577.112794275105</c:v>
                </c:pt>
                <c:pt idx="2">
                  <c:v>47577.112794275105</c:v>
                </c:pt>
                <c:pt idx="3">
                  <c:v>-1012.9469624179872</c:v>
                </c:pt>
                <c:pt idx="4">
                  <c:v>1012.9469624179872</c:v>
                </c:pt>
                <c:pt idx="5">
                  <c:v>19322.596555016236</c:v>
                </c:pt>
                <c:pt idx="6">
                  <c:v>-24542.953542437706</c:v>
                </c:pt>
                <c:pt idx="7">
                  <c:v>-21239.698794653275</c:v>
                </c:pt>
                <c:pt idx="8">
                  <c:v>26052.316032472922</c:v>
                </c:pt>
                <c:pt idx="9">
                  <c:v>-29151.99006718925</c:v>
                </c:pt>
                <c:pt idx="10">
                  <c:v>-27703.114152041926</c:v>
                </c:pt>
                <c:pt idx="11">
                  <c:v>-3386.7321352487525</c:v>
                </c:pt>
                <c:pt idx="12">
                  <c:v>-22892.155422868706</c:v>
                </c:pt>
                <c:pt idx="13">
                  <c:v>-22892.155422868706</c:v>
                </c:pt>
                <c:pt idx="14">
                  <c:v>18492.476325201962</c:v>
                </c:pt>
                <c:pt idx="15">
                  <c:v>-3386.7321352487525</c:v>
                </c:pt>
              </c:numCache>
            </c:numRef>
          </c:val>
        </c:ser>
        <c:ser>
          <c:idx val="4"/>
          <c:order val="4"/>
          <c:tx>
            <c:strRef>
              <c:f>'0802'!$Y$6</c:f>
              <c:strCache>
                <c:ptCount val="1"/>
                <c:pt idx="0">
                  <c:v>meat</c:v>
                </c:pt>
              </c:strCache>
            </c:strRef>
          </c:tx>
          <c:spPr>
            <a:solidFill>
              <a:schemeClr val="accent5"/>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'0802'!$Z$6:$AO$6</c:f>
              <c:numCache>
                <c:formatCode>"$"#,##0_);[Red]\("$"#,##0\)</c:formatCode>
                <c:ptCount val="16"/>
                <c:pt idx="0">
                  <c:v>1653.4005660329469</c:v>
                </c:pt>
                <c:pt idx="1">
                  <c:v>1413.6975957351885</c:v>
                </c:pt>
                <c:pt idx="2">
                  <c:v>-1413.6975957351885</c:v>
                </c:pt>
                <c:pt idx="3">
                  <c:v>1413.6975957351885</c:v>
                </c:pt>
                <c:pt idx="4">
                  <c:v>-1413.6975957351885</c:v>
                </c:pt>
                <c:pt idx="5">
                  <c:v>-1653.4005660329469</c:v>
                </c:pt>
                <c:pt idx="6">
                  <c:v>-448.14086846507018</c:v>
                </c:pt>
                <c:pt idx="7">
                  <c:v>1413.6975957351885</c:v>
                </c:pt>
                <c:pt idx="8">
                  <c:v>-1413.6975957351885</c:v>
                </c:pt>
                <c:pt idx="9">
                  <c:v>-1653.4005660329469</c:v>
                </c:pt>
                <c:pt idx="10">
                  <c:v>1413.6975957351885</c:v>
                </c:pt>
                <c:pt idx="11">
                  <c:v>-1653.4005660329469</c:v>
                </c:pt>
                <c:pt idx="12">
                  <c:v>-448.14086846507018</c:v>
                </c:pt>
                <c:pt idx="13">
                  <c:v>-448.14086846507018</c:v>
                </c:pt>
                <c:pt idx="14">
                  <c:v>1653.4005660329469</c:v>
                </c:pt>
                <c:pt idx="15">
                  <c:v>-1653.4005660329469</c:v>
                </c:pt>
              </c:numCache>
            </c:numRef>
          </c:val>
        </c:ser>
        <c:ser>
          <c:idx val="5"/>
          <c:order val="5"/>
          <c:tx>
            <c:strRef>
              <c:f>'0802'!$Y$7</c:f>
              <c:strCache>
                <c:ptCount val="1"/>
                <c:pt idx="0">
                  <c:v>metal</c:v>
                </c:pt>
              </c:strCache>
            </c:strRef>
          </c:tx>
          <c:spPr>
            <a:solidFill>
              <a:schemeClr val="accent6"/>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'0802'!$Z$7:$AO$7</c:f>
              <c:numCache>
                <c:formatCode>"$"#,##0_);[Red]\("$"#,##0\)</c:formatCode>
                <c:ptCount val="16"/>
                <c:pt idx="0">
                  <c:v>5294.0097678739075</c:v>
                </c:pt>
                <c:pt idx="1">
                  <c:v>-3758.7323915707202</c:v>
                </c:pt>
                <c:pt idx="2">
                  <c:v>3758.7323915707202</c:v>
                </c:pt>
                <c:pt idx="3">
                  <c:v>4339.9065625994917</c:v>
                </c:pt>
                <c:pt idx="4">
                  <c:v>-4339.9065625994917</c:v>
                </c:pt>
                <c:pt idx="5">
                  <c:v>-5294.0097678739075</c:v>
                </c:pt>
                <c:pt idx="6">
                  <c:v>4339.9065625994917</c:v>
                </c:pt>
                <c:pt idx="7">
                  <c:v>4339.9065625994917</c:v>
                </c:pt>
                <c:pt idx="8">
                  <c:v>-44.289261841628218</c:v>
                </c:pt>
                <c:pt idx="9">
                  <c:v>-2310.1987577215441</c:v>
                </c:pt>
                <c:pt idx="10">
                  <c:v>4339.9065625994917</c:v>
                </c:pt>
                <c:pt idx="11">
                  <c:v>-4339.9065625994917</c:v>
                </c:pt>
                <c:pt idx="12">
                  <c:v>44.289261841628218</c:v>
                </c:pt>
                <c:pt idx="13">
                  <c:v>44.289261841628218</c:v>
                </c:pt>
                <c:pt idx="14">
                  <c:v>2310.1987577215441</c:v>
                </c:pt>
                <c:pt idx="15">
                  <c:v>-4339.9065625994917</c:v>
                </c:pt>
              </c:numCache>
            </c:numRef>
          </c:val>
        </c:ser>
        <c:ser>
          <c:idx val="6"/>
          <c:order val="6"/>
          <c:tx>
            <c:strRef>
              <c:f>'0802'!$Y$8</c:f>
              <c:strCache>
                <c:ptCount val="1"/>
                <c:pt idx="0">
                  <c:v>rates</c:v>
                </c:pt>
              </c:strCache>
            </c:strRef>
          </c:tx>
          <c:spPr>
            <a:solidFill>
              <a:schemeClr val="accent1">
                <a:lumMod val="60000"/>
              </a:schemeClr>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'0802'!$Z$8:$AO$8</c:f>
              <c:numCache>
                <c:formatCode>"$"#,##0_);[Red]\("$"#,##0\)</c:formatCode>
                <c:ptCount val="16"/>
                <c:pt idx="0">
                  <c:v>17776.382000161968</c:v>
                </c:pt>
                <c:pt idx="1">
                  <c:v>13054.731921539016</c:v>
                </c:pt>
                <c:pt idx="2">
                  <c:v>-13054.731921539016</c:v>
                </c:pt>
                <c:pt idx="3">
                  <c:v>17432.607465867397</c:v>
                </c:pt>
                <c:pt idx="4">
                  <c:v>-17432.607465867397</c:v>
                </c:pt>
                <c:pt idx="5">
                  <c:v>5004.7059581209305</c:v>
                </c:pt>
                <c:pt idx="6">
                  <c:v>3008.4711069620353</c:v>
                </c:pt>
                <c:pt idx="7">
                  <c:v>-2914.5748092433669</c:v>
                </c:pt>
                <c:pt idx="8">
                  <c:v>-13054.731921539016</c:v>
                </c:pt>
                <c:pt idx="9">
                  <c:v>-2323.0983387986216</c:v>
                </c:pt>
                <c:pt idx="10">
                  <c:v>17432.607465867397</c:v>
                </c:pt>
                <c:pt idx="11">
                  <c:v>-8242.1678381081147</c:v>
                </c:pt>
                <c:pt idx="12">
                  <c:v>137.97943343430597</c:v>
                </c:pt>
                <c:pt idx="13">
                  <c:v>3008.4711069620353</c:v>
                </c:pt>
                <c:pt idx="14">
                  <c:v>8643.0462930301765</c:v>
                </c:pt>
                <c:pt idx="15">
                  <c:v>2134.2142845932012</c:v>
                </c:pt>
              </c:numCache>
            </c:numRef>
          </c:val>
        </c:ser>
        <c:ser>
          <c:idx val="7"/>
          <c:order val="7"/>
          <c:tx>
            <c:strRef>
              <c:f>'0802'!$Y$9</c:f>
              <c:strCache>
                <c:ptCount val="1"/>
                <c:pt idx="0">
                  <c:v>soft</c:v>
                </c:pt>
              </c:strCache>
            </c:strRef>
          </c:tx>
          <c:spPr>
            <a:solidFill>
              <a:schemeClr val="accent2">
                <a:lumMod val="60000"/>
              </a:schemeClr>
            </a:solidFill>
            <a:ln>
              <a:noFill/>
            </a:ln>
            <a:effectLst/>
          </c:spPr>
          <c:invertIfNegative val="0"/>
          <c:cat>
            <c:strRef>
              <c:f>'0802'!$Z$1:$AO$1</c:f>
              <c:strCache>
                <c:ptCount val="16"/>
                <c:pt idx="0">
                  <c:v>MAX ACC 96% PNL 112136</c:v>
                </c:pt>
                <c:pt idx="1">
                  <c:v>RISK-ON ACC 36% PNL -44178</c:v>
                </c:pt>
                <c:pt idx="2">
                  <c:v>RISK-OFF ACC 60% PNL 44178</c:v>
                </c:pt>
                <c:pt idx="3">
                  <c:v>Previous ACC 51% PNL 10519</c:v>
                </c:pt>
                <c:pt idx="4">
                  <c:v>Anti-Previous ACC 44% PNL -10519</c:v>
                </c:pt>
                <c:pt idx="5">
                  <c:v>&gt;equity ACC 47% PNL 19637</c:v>
                </c:pt>
                <c:pt idx="6">
                  <c:v>50/50 ACC 40% PNL -20834</c:v>
                </c:pt>
                <c:pt idx="7">
                  <c:v>&lt;equity ACC 46% PNL -18105</c:v>
                </c:pt>
                <c:pt idx="8">
                  <c:v>SEASONALITY ACC 51% PNL 18752</c:v>
                </c:pt>
                <c:pt idx="9">
                  <c:v>ADJ_SEASONALITY ACC 40% PNL -33554</c:v>
                </c:pt>
                <c:pt idx="10">
                  <c:v>V1 ACC 46% PNL -17140</c:v>
                </c:pt>
                <c:pt idx="11">
                  <c:v>V2 ACC 42% PNL -7814</c:v>
                </c:pt>
                <c:pt idx="12">
                  <c:v>V3 ACC 46% PNL -10827</c:v>
                </c:pt>
                <c:pt idx="13">
                  <c:v>V4 ACC 44% PNL -8770</c:v>
                </c:pt>
                <c:pt idx="14">
                  <c:v>V5 ACC 53% PNL 27761</c:v>
                </c:pt>
                <c:pt idx="15">
                  <c:v>V6 ACC 46% PNL -2113</c:v>
                </c:pt>
              </c:strCache>
            </c:strRef>
          </c:cat>
          <c:val>
            <c:numRef>
              <c:f>'0802'!$Z$9:$AO$9</c:f>
              <c:numCache>
                <c:formatCode>"$"#,##0_);[Red]\("$"#,##0\)</c:formatCode>
                <c:ptCount val="16"/>
                <c:pt idx="0">
                  <c:v>10767.528698923463</c:v>
                </c:pt>
                <c:pt idx="1">
                  <c:v>-4553.1510266197674</c:v>
                </c:pt>
                <c:pt idx="2">
                  <c:v>4553.1510266197674</c:v>
                </c:pt>
                <c:pt idx="3">
                  <c:v>-7518.1386675449658</c:v>
                </c:pt>
                <c:pt idx="4">
                  <c:v>7518.1386675449658</c:v>
                </c:pt>
                <c:pt idx="5">
                  <c:v>5633.8291876319463</c:v>
                </c:pt>
                <c:pt idx="6">
                  <c:v>2428.6894880894279</c:v>
                </c:pt>
                <c:pt idx="7">
                  <c:v>-6073.6605257360743</c:v>
                </c:pt>
                <c:pt idx="8">
                  <c:v>2759.2142972488873</c:v>
                </c:pt>
                <c:pt idx="9">
                  <c:v>-7187.6138583855063</c:v>
                </c:pt>
                <c:pt idx="10">
                  <c:v>-7518.1386675449658</c:v>
                </c:pt>
                <c:pt idx="11">
                  <c:v>5633.8291876319463</c:v>
                </c:pt>
                <c:pt idx="12">
                  <c:v>7187.6138583855063</c:v>
                </c:pt>
                <c:pt idx="13">
                  <c:v>5303.3043784724878</c:v>
                </c:pt>
                <c:pt idx="14">
                  <c:v>5743.1357165766149</c:v>
                </c:pt>
                <c:pt idx="15">
                  <c:v>7267.2071780616088</c:v>
                </c:pt>
              </c:numCache>
            </c:numRef>
          </c:val>
        </c:ser>
        <c:dLbls>
          <c:showLegendKey val="0"/>
          <c:showVal val="0"/>
          <c:showCatName val="0"/>
          <c:showSerName val="0"/>
          <c:showPercent val="0"/>
          <c:showBubbleSize val="0"/>
        </c:dLbls>
        <c:gapWidth val="150"/>
        <c:overlap val="100"/>
        <c:axId val="547193152"/>
        <c:axId val="547193696"/>
      </c:barChart>
      <c:catAx>
        <c:axId val="54719315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93696"/>
        <c:crosses val="autoZero"/>
        <c:auto val="1"/>
        <c:lblAlgn val="ctr"/>
        <c:lblOffset val="100"/>
        <c:noMultiLvlLbl val="0"/>
      </c:catAx>
      <c:valAx>
        <c:axId val="5471936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9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'0801'!$Y$2</c:f>
              <c:strCache>
                <c:ptCount val="1"/>
                <c:pt idx="0">
                  <c:v>currency</c:v>
                </c:pt>
              </c:strCache>
            </c:strRef>
          </c:tx>
          <c:spPr>
            <a:solidFill>
              <a:schemeClr val="accent1"/>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'0801'!$Z$2:$AO$2</c:f>
              <c:numCache>
                <c:formatCode>"$"#,##0_);[Red]\("$"#,##0\)</c:formatCode>
                <c:ptCount val="16"/>
                <c:pt idx="0">
                  <c:v>6931.4922492276037</c:v>
                </c:pt>
                <c:pt idx="1">
                  <c:v>-4561.7917095451312</c:v>
                </c:pt>
                <c:pt idx="2">
                  <c:v>4561.7917095451312</c:v>
                </c:pt>
                <c:pt idx="3">
                  <c:v>-6255.9054627891965</c:v>
                </c:pt>
                <c:pt idx="4">
                  <c:v>6255.9054627891965</c:v>
                </c:pt>
                <c:pt idx="5">
                  <c:v>-1972.8108136714457</c:v>
                </c:pt>
                <c:pt idx="6">
                  <c:v>-4298.3125135986529</c:v>
                </c:pt>
                <c:pt idx="7">
                  <c:v>-1310.5948383025402</c:v>
                </c:pt>
                <c:pt idx="8">
                  <c:v>4450.6166783696935</c:v>
                </c:pt>
                <c:pt idx="9">
                  <c:v>-1101.702633666991</c:v>
                </c:pt>
                <c:pt idx="10">
                  <c:v>-6144.7304316137597</c:v>
                </c:pt>
                <c:pt idx="11">
                  <c:v>3181.3920154507614</c:v>
                </c:pt>
                <c:pt idx="12">
                  <c:v>-3279.785546792994</c:v>
                </c:pt>
                <c:pt idx="13">
                  <c:v>-4450.6166783696935</c:v>
                </c:pt>
                <c:pt idx="14">
                  <c:v>-180.30352908514715</c:v>
                </c:pt>
                <c:pt idx="15">
                  <c:v>-1861.6357824960071</c:v>
                </c:pt>
              </c:numCache>
            </c:numRef>
          </c:val>
        </c:ser>
        <c:ser>
          <c:idx val="1"/>
          <c:order val="1"/>
          <c:tx>
            <c:strRef>
              <c:f>'0801'!$Y$3</c:f>
              <c:strCache>
                <c:ptCount val="1"/>
                <c:pt idx="0">
                  <c:v>energy</c:v>
                </c:pt>
              </c:strCache>
            </c:strRef>
          </c:tx>
          <c:spPr>
            <a:solidFill>
              <a:schemeClr val="accent2"/>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'0801'!$Z$3:$AO$3</c:f>
              <c:numCache>
                <c:formatCode>"$"#,##0_);[Red]\("$"#,##0\)</c:formatCode>
                <c:ptCount val="16"/>
                <c:pt idx="0">
                  <c:v>16552.100072736099</c:v>
                </c:pt>
                <c:pt idx="1">
                  <c:v>-16552.100072736099</c:v>
                </c:pt>
                <c:pt idx="2">
                  <c:v>16552.100072736099</c:v>
                </c:pt>
                <c:pt idx="3">
                  <c:v>-11438.249840787459</c:v>
                </c:pt>
                <c:pt idx="4">
                  <c:v>11438.249840787459</c:v>
                </c:pt>
                <c:pt idx="5">
                  <c:v>-7997.525346477657</c:v>
                </c:pt>
                <c:pt idx="6">
                  <c:v>7859.4938390366797</c:v>
                </c:pt>
                <c:pt idx="7">
                  <c:v>7859.4938390366797</c:v>
                </c:pt>
                <c:pt idx="8">
                  <c:v>3421.5545291177577</c:v>
                </c:pt>
                <c:pt idx="9">
                  <c:v>-157.20147263302306</c:v>
                </c:pt>
                <c:pt idx="10">
                  <c:v>-3421.5545291177577</c:v>
                </c:pt>
                <c:pt idx="11">
                  <c:v>-2648.43851677983</c:v>
                </c:pt>
                <c:pt idx="12">
                  <c:v>7859.4938390366797</c:v>
                </c:pt>
                <c:pt idx="13">
                  <c:v>7859.4938390366797</c:v>
                </c:pt>
                <c:pt idx="14">
                  <c:v>-7859.4938390366797</c:v>
                </c:pt>
                <c:pt idx="15">
                  <c:v>19.169965192043946</c:v>
                </c:pt>
              </c:numCache>
            </c:numRef>
          </c:val>
        </c:ser>
        <c:ser>
          <c:idx val="2"/>
          <c:order val="2"/>
          <c:tx>
            <c:strRef>
              <c:f>'0801'!$Y$4</c:f>
              <c:strCache>
                <c:ptCount val="1"/>
                <c:pt idx="0">
                  <c:v>grain</c:v>
                </c:pt>
              </c:strCache>
            </c:strRef>
          </c:tx>
          <c:spPr>
            <a:solidFill>
              <a:schemeClr val="accent3"/>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'0801'!$Z$4:$AO$4</c:f>
              <c:numCache>
                <c:formatCode>"$"#,##0_);[Red]\("$"#,##0\)</c:formatCode>
                <c:ptCount val="16"/>
                <c:pt idx="0">
                  <c:v>15053.972755331835</c:v>
                </c:pt>
                <c:pt idx="1">
                  <c:v>-15053.972755331835</c:v>
                </c:pt>
                <c:pt idx="2">
                  <c:v>15053.972755331835</c:v>
                </c:pt>
                <c:pt idx="3">
                  <c:v>-14356.977047177692</c:v>
                </c:pt>
                <c:pt idx="4">
                  <c:v>14356.977047177692</c:v>
                </c:pt>
                <c:pt idx="5">
                  <c:v>-120.85256788582558</c:v>
                </c:pt>
                <c:pt idx="6">
                  <c:v>-11231.817960459242</c:v>
                </c:pt>
                <c:pt idx="7">
                  <c:v>-12769.517208842675</c:v>
                </c:pt>
                <c:pt idx="8">
                  <c:v>-2205.552165626289</c:v>
                </c:pt>
                <c:pt idx="9">
                  <c:v>-5012.6928983597027</c:v>
                </c:pt>
                <c:pt idx="10">
                  <c:v>-12769.517208842675</c:v>
                </c:pt>
                <c:pt idx="11">
                  <c:v>7835.7276913458445</c:v>
                </c:pt>
                <c:pt idx="12">
                  <c:v>3943.0073627584197</c:v>
                </c:pt>
                <c:pt idx="13">
                  <c:v>-3075.4817524788755</c:v>
                </c:pt>
                <c:pt idx="14">
                  <c:v>4812.9369496110057</c:v>
                </c:pt>
                <c:pt idx="15">
                  <c:v>15053.972755331835</c:v>
                </c:pt>
              </c:numCache>
            </c:numRef>
          </c:val>
        </c:ser>
        <c:ser>
          <c:idx val="3"/>
          <c:order val="3"/>
          <c:tx>
            <c:strRef>
              <c:f>'0801'!$Y$5</c:f>
              <c:strCache>
                <c:ptCount val="1"/>
                <c:pt idx="0">
                  <c:v>index</c:v>
                </c:pt>
              </c:strCache>
            </c:strRef>
          </c:tx>
          <c:spPr>
            <a:solidFill>
              <a:schemeClr val="accent4"/>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'0801'!$Z$5:$AO$5</c:f>
              <c:numCache>
                <c:formatCode>"$"#,##0_);[Red]\("$"#,##0\)</c:formatCode>
                <c:ptCount val="16"/>
                <c:pt idx="0">
                  <c:v>26241.507243962842</c:v>
                </c:pt>
                <c:pt idx="1">
                  <c:v>9379.2671583741485</c:v>
                </c:pt>
                <c:pt idx="2">
                  <c:v>-9379.2671583741485</c:v>
                </c:pt>
                <c:pt idx="3">
                  <c:v>-16059.843696935182</c:v>
                </c:pt>
                <c:pt idx="4">
                  <c:v>16059.843696935182</c:v>
                </c:pt>
                <c:pt idx="5">
                  <c:v>-11870.990477480944</c:v>
                </c:pt>
                <c:pt idx="6">
                  <c:v>3244.2682002730999</c:v>
                </c:pt>
                <c:pt idx="7">
                  <c:v>6276.0983595862699</c:v>
                </c:pt>
                <c:pt idx="8">
                  <c:v>-14216.735537069633</c:v>
                </c:pt>
                <c:pt idx="9">
                  <c:v>-378.92713022126691</c:v>
                </c:pt>
                <c:pt idx="10">
                  <c:v>6464.9773538341988</c:v>
                </c:pt>
                <c:pt idx="11">
                  <c:v>309.28719245397997</c:v>
                </c:pt>
                <c:pt idx="12">
                  <c:v>14027.856542821704</c:v>
                </c:pt>
                <c:pt idx="13">
                  <c:v>14216.735537069633</c:v>
                </c:pt>
                <c:pt idx="14">
                  <c:v>-15448.547251503016</c:v>
                </c:pt>
                <c:pt idx="15">
                  <c:v>14904.949859744882</c:v>
                </c:pt>
              </c:numCache>
            </c:numRef>
          </c:val>
        </c:ser>
        <c:ser>
          <c:idx val="4"/>
          <c:order val="4"/>
          <c:tx>
            <c:strRef>
              <c:f>'0801'!$Y$6</c:f>
              <c:strCache>
                <c:ptCount val="1"/>
                <c:pt idx="0">
                  <c:v>meat</c:v>
                </c:pt>
              </c:strCache>
            </c:strRef>
          </c:tx>
          <c:spPr>
            <a:solidFill>
              <a:schemeClr val="accent5"/>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'0801'!$Z$6:$AO$6</c:f>
              <c:numCache>
                <c:formatCode>"$"#,##0_);[Red]\("$"#,##0\)</c:formatCode>
                <c:ptCount val="16"/>
                <c:pt idx="0">
                  <c:v>10069.003875579428</c:v>
                </c:pt>
                <c:pt idx="1">
                  <c:v>10069.003875579428</c:v>
                </c:pt>
                <c:pt idx="2">
                  <c:v>-10069.003875579428</c:v>
                </c:pt>
                <c:pt idx="3">
                  <c:v>-10069.003875579428</c:v>
                </c:pt>
                <c:pt idx="4">
                  <c:v>10069.003875579428</c:v>
                </c:pt>
                <c:pt idx="5">
                  <c:v>10069.003875579428</c:v>
                </c:pt>
                <c:pt idx="6">
                  <c:v>4310.3733094667186</c:v>
                </c:pt>
                <c:pt idx="7">
                  <c:v>-4978.8091253748207</c:v>
                </c:pt>
                <c:pt idx="8">
                  <c:v>-10069.003875579428</c:v>
                </c:pt>
                <c:pt idx="9">
                  <c:v>-4978.8091253748207</c:v>
                </c:pt>
                <c:pt idx="10">
                  <c:v>-4978.8091253748207</c:v>
                </c:pt>
                <c:pt idx="11">
                  <c:v>10069.003875579428</c:v>
                </c:pt>
                <c:pt idx="12">
                  <c:v>10069.003875579428</c:v>
                </c:pt>
                <c:pt idx="13">
                  <c:v>10069.003875579428</c:v>
                </c:pt>
                <c:pt idx="14">
                  <c:v>4978.8091253748207</c:v>
                </c:pt>
                <c:pt idx="15">
                  <c:v>10069.003875579428</c:v>
                </c:pt>
              </c:numCache>
            </c:numRef>
          </c:val>
        </c:ser>
        <c:ser>
          <c:idx val="5"/>
          <c:order val="5"/>
          <c:tx>
            <c:strRef>
              <c:f>'0801'!$Y$7</c:f>
              <c:strCache>
                <c:ptCount val="1"/>
                <c:pt idx="0">
                  <c:v>metal</c:v>
                </c:pt>
              </c:strCache>
            </c:strRef>
          </c:tx>
          <c:spPr>
            <a:solidFill>
              <a:schemeClr val="accent6"/>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'0801'!$Z$7:$AO$7</c:f>
              <c:numCache>
                <c:formatCode>"$"#,##0_);[Red]\("$"#,##0\)</c:formatCode>
                <c:ptCount val="16"/>
                <c:pt idx="0">
                  <c:v>4876.4321326993522</c:v>
                </c:pt>
                <c:pt idx="1">
                  <c:v>-2252.6209315710325</c:v>
                </c:pt>
                <c:pt idx="2">
                  <c:v>2252.6209315710325</c:v>
                </c:pt>
                <c:pt idx="3">
                  <c:v>2698.2192135000537</c:v>
                </c:pt>
                <c:pt idx="4">
                  <c:v>-2698.2192135000537</c:v>
                </c:pt>
                <c:pt idx="5">
                  <c:v>-130.18340610019197</c:v>
                </c:pt>
                <c:pt idx="6">
                  <c:v>4876.4321326993522</c:v>
                </c:pt>
                <c:pt idx="7">
                  <c:v>4876.4321326993522</c:v>
                </c:pt>
                <c:pt idx="8">
                  <c:v>-315.41487582882917</c:v>
                </c:pt>
                <c:pt idx="9">
                  <c:v>-4876.4321326993522</c:v>
                </c:pt>
                <c:pt idx="10">
                  <c:v>2698.2192135000537</c:v>
                </c:pt>
                <c:pt idx="11">
                  <c:v>-2698.2192135000537</c:v>
                </c:pt>
                <c:pt idx="12">
                  <c:v>2493.6277950281274</c:v>
                </c:pt>
                <c:pt idx="13">
                  <c:v>2493.6277950281274</c:v>
                </c:pt>
                <c:pt idx="14">
                  <c:v>2698.2192135000537</c:v>
                </c:pt>
                <c:pt idx="15">
                  <c:v>-130.18340610019197</c:v>
                </c:pt>
              </c:numCache>
            </c:numRef>
          </c:val>
        </c:ser>
        <c:ser>
          <c:idx val="6"/>
          <c:order val="6"/>
          <c:tx>
            <c:strRef>
              <c:f>'0801'!$Y$8</c:f>
              <c:strCache>
                <c:ptCount val="1"/>
                <c:pt idx="0">
                  <c:v>rates</c:v>
                </c:pt>
              </c:strCache>
            </c:strRef>
          </c:tx>
          <c:spPr>
            <a:solidFill>
              <a:schemeClr val="accent1">
                <a:lumMod val="60000"/>
              </a:schemeClr>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'0801'!$Z$8:$AO$8</c:f>
              <c:numCache>
                <c:formatCode>"$"#,##0_);[Red]\("$"#,##0\)</c:formatCode>
                <c:ptCount val="16"/>
                <c:pt idx="0">
                  <c:v>13435.248604081915</c:v>
                </c:pt>
                <c:pt idx="1">
                  <c:v>8755.8035154487352</c:v>
                </c:pt>
                <c:pt idx="2">
                  <c:v>-8755.8035154487352</c:v>
                </c:pt>
                <c:pt idx="3">
                  <c:v>-4957.9764657520027</c:v>
                </c:pt>
                <c:pt idx="4">
                  <c:v>4957.9764657520027</c:v>
                </c:pt>
                <c:pt idx="5">
                  <c:v>-4041.2481632461086</c:v>
                </c:pt>
                <c:pt idx="6">
                  <c:v>-4041.2481632461086</c:v>
                </c:pt>
                <c:pt idx="7">
                  <c:v>-6803.7031831066006</c:v>
                </c:pt>
                <c:pt idx="8">
                  <c:v>-8755.8035154487352</c:v>
                </c:pt>
                <c:pt idx="9">
                  <c:v>-918.89315694948607</c:v>
                </c:pt>
                <c:pt idx="10">
                  <c:v>-1196.9231904326857</c:v>
                </c:pt>
                <c:pt idx="11">
                  <c:v>-4041.2481632461086</c:v>
                </c:pt>
                <c:pt idx="12">
                  <c:v>4957.9764657520027</c:v>
                </c:pt>
                <c:pt idx="13">
                  <c:v>-1636.0750341081889</c:v>
                </c:pt>
                <c:pt idx="14">
                  <c:v>4994.7502401294196</c:v>
                </c:pt>
                <c:pt idx="15">
                  <c:v>4957.9764657520027</c:v>
                </c:pt>
              </c:numCache>
            </c:numRef>
          </c:val>
        </c:ser>
        <c:ser>
          <c:idx val="7"/>
          <c:order val="7"/>
          <c:tx>
            <c:strRef>
              <c:f>'0801'!$Y$9</c:f>
              <c:strCache>
                <c:ptCount val="1"/>
                <c:pt idx="0">
                  <c:v>soft</c:v>
                </c:pt>
              </c:strCache>
            </c:strRef>
          </c:tx>
          <c:spPr>
            <a:solidFill>
              <a:schemeClr val="accent2">
                <a:lumMod val="60000"/>
              </a:schemeClr>
            </a:solidFill>
            <a:ln>
              <a:noFill/>
            </a:ln>
            <a:effectLst/>
          </c:spPr>
          <c:invertIfNegative val="0"/>
          <c:cat>
            <c:strRef>
              <c:f>'0801'!$Z$1:$AO$1</c:f>
              <c:strCache>
                <c:ptCount val="16"/>
                <c:pt idx="0">
                  <c:v>MAX ACC 97% PNL 108320</c:v>
                </c:pt>
                <c:pt idx="1">
                  <c:v>RISK-ON ACC 39% PNL -11060</c:v>
                </c:pt>
                <c:pt idx="2">
                  <c:v>RISK-OFF ACC 58% PNL 11060</c:v>
                </c:pt>
                <c:pt idx="3">
                  <c:v>Previous ACC 25% PNL -71968</c:v>
                </c:pt>
                <c:pt idx="4">
                  <c:v>Anti-Previous ACC 72% PNL 71968</c:v>
                </c:pt>
                <c:pt idx="5">
                  <c:v>&gt;equity ACC 44% PNL -8244</c:v>
                </c:pt>
                <c:pt idx="6">
                  <c:v>50/50 ACC 49% PNL -3021</c:v>
                </c:pt>
                <c:pt idx="7">
                  <c:v>&lt;equity ACC 47% PNL -10591</c:v>
                </c:pt>
                <c:pt idx="8">
                  <c:v>SEASONALITY ACC 38% PNL -38223</c:v>
                </c:pt>
                <c:pt idx="9">
                  <c:v>ADJ_SEASONALITY ACC 44% PNL -18025</c:v>
                </c:pt>
                <c:pt idx="10">
                  <c:v>V1 ACC 40% PNL -25099</c:v>
                </c:pt>
                <c:pt idx="11">
                  <c:v>V2 ACC 54% PNL 21944</c:v>
                </c:pt>
                <c:pt idx="12">
                  <c:v>V3 ACC 67% PNL 52614</c:v>
                </c:pt>
                <c:pt idx="13">
                  <c:v>V4 ACC 58% PNL 38020</c:v>
                </c:pt>
                <c:pt idx="14">
                  <c:v>V5 ACC 46% PNL -4379</c:v>
                </c:pt>
                <c:pt idx="15">
                  <c:v>V6 ACC 64% PNL 55556</c:v>
                </c:pt>
              </c:strCache>
            </c:strRef>
          </c:cat>
          <c:val>
            <c:numRef>
              <c:f>'0801'!$Z$9:$AO$9</c:f>
              <c:numCache>
                <c:formatCode>"$"#,##0_);[Red]\("$"#,##0\)</c:formatCode>
                <c:ptCount val="16"/>
                <c:pt idx="0">
                  <c:v>15160.185314811526</c:v>
                </c:pt>
                <c:pt idx="1">
                  <c:v>-843.73474406943217</c:v>
                </c:pt>
                <c:pt idx="2">
                  <c:v>843.73474406943217</c:v>
                </c:pt>
                <c:pt idx="3">
                  <c:v>-11528.667189328338</c:v>
                </c:pt>
                <c:pt idx="4">
                  <c:v>11528.667189328338</c:v>
                </c:pt>
                <c:pt idx="5">
                  <c:v>7820.9421782560867</c:v>
                </c:pt>
                <c:pt idx="6">
                  <c:v>-3740.1462048140929</c:v>
                </c:pt>
                <c:pt idx="7">
                  <c:v>-3740.1462048140929</c:v>
                </c:pt>
                <c:pt idx="8">
                  <c:v>-10532.586719606803</c:v>
                </c:pt>
                <c:pt idx="9">
                  <c:v>-600.21849897172399</c:v>
                </c:pt>
                <c:pt idx="10">
                  <c:v>-5750.5795855511169</c:v>
                </c:pt>
                <c:pt idx="11">
                  <c:v>9936.1859294795468</c:v>
                </c:pt>
                <c:pt idx="12">
                  <c:v>12543.020100343827</c:v>
                </c:pt>
                <c:pt idx="13">
                  <c:v>12543.020100343827</c:v>
                </c:pt>
                <c:pt idx="14">
                  <c:v>1624.9024535906296</c:v>
                </c:pt>
                <c:pt idx="15">
                  <c:v>12543.020100343827</c:v>
                </c:pt>
              </c:numCache>
            </c:numRef>
          </c:val>
        </c:ser>
        <c:dLbls>
          <c:showLegendKey val="0"/>
          <c:showVal val="0"/>
          <c:showCatName val="0"/>
          <c:showSerName val="0"/>
          <c:showPercent val="0"/>
          <c:showBubbleSize val="0"/>
        </c:dLbls>
        <c:gapWidth val="150"/>
        <c:overlap val="100"/>
        <c:axId val="547180640"/>
        <c:axId val="547189344"/>
      </c:barChart>
      <c:catAx>
        <c:axId val="5471806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89344"/>
        <c:crosses val="autoZero"/>
        <c:auto val="1"/>
        <c:lblAlgn val="ctr"/>
        <c:lblOffset val="100"/>
        <c:noMultiLvlLbl val="0"/>
      </c:catAx>
      <c:valAx>
        <c:axId val="5471893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80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'0729'!$Y$2</c:f>
              <c:strCache>
                <c:ptCount val="1"/>
                <c:pt idx="0">
                  <c:v>currency</c:v>
                </c:pt>
              </c:strCache>
            </c:strRef>
          </c:tx>
          <c:spPr>
            <a:solidFill>
              <a:schemeClr val="accent1"/>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'0729'!$Z$2:$AO$2</c:f>
              <c:numCache>
                <c:formatCode>"$"#,##0_);[Red]\("$"#,##0\)</c:formatCode>
                <c:ptCount val="16"/>
                <c:pt idx="0">
                  <c:v>33873.522387180172</c:v>
                </c:pt>
                <c:pt idx="1">
                  <c:v>17494.77205832976</c:v>
                </c:pt>
                <c:pt idx="2">
                  <c:v>-17494.77205832976</c:v>
                </c:pt>
                <c:pt idx="3">
                  <c:v>13373.732602267251</c:v>
                </c:pt>
                <c:pt idx="4">
                  <c:v>-13373.732602267251</c:v>
                </c:pt>
                <c:pt idx="5">
                  <c:v>12527.558651864178</c:v>
                </c:pt>
                <c:pt idx="6">
                  <c:v>-14787.18150259604</c:v>
                </c:pt>
                <c:pt idx="7">
                  <c:v>-14787.18150259604</c:v>
                </c:pt>
                <c:pt idx="8">
                  <c:v>-9468.8223489923075</c:v>
                </c:pt>
                <c:pt idx="9">
                  <c:v>10579.042931729957</c:v>
                </c:pt>
                <c:pt idx="10">
                  <c:v>15305.393258937704</c:v>
                </c:pt>
                <c:pt idx="11">
                  <c:v>2482.8491710526978</c:v>
                </c:pt>
                <c:pt idx="12">
                  <c:v>-20623.752412541435</c:v>
                </c:pt>
                <c:pt idx="13">
                  <c:v>-4767.1706392214846</c:v>
                </c:pt>
                <c:pt idx="14">
                  <c:v>13373.732602267251</c:v>
                </c:pt>
                <c:pt idx="15">
                  <c:v>6690.9877419187815</c:v>
                </c:pt>
              </c:numCache>
            </c:numRef>
          </c:val>
        </c:ser>
        <c:ser>
          <c:idx val="1"/>
          <c:order val="1"/>
          <c:tx>
            <c:strRef>
              <c:f>'0729'!$Y$3</c:f>
              <c:strCache>
                <c:ptCount val="1"/>
                <c:pt idx="0">
                  <c:v>energy</c:v>
                </c:pt>
              </c:strCache>
            </c:strRef>
          </c:tx>
          <c:spPr>
            <a:solidFill>
              <a:schemeClr val="accent2"/>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'0729'!$Z$3:$AO$3</c:f>
              <c:numCache>
                <c:formatCode>"$"#,##0_);[Red]\("$"#,##0\)</c:formatCode>
                <c:ptCount val="16"/>
                <c:pt idx="0">
                  <c:v>3775.3670454207204</c:v>
                </c:pt>
                <c:pt idx="1">
                  <c:v>2781.9503238933085</c:v>
                </c:pt>
                <c:pt idx="2">
                  <c:v>-2781.9503238933085</c:v>
                </c:pt>
                <c:pt idx="3">
                  <c:v>-2661.8250193340941</c:v>
                </c:pt>
                <c:pt idx="4">
                  <c:v>2661.8250193340941</c:v>
                </c:pt>
                <c:pt idx="5">
                  <c:v>1258.5168296788245</c:v>
                </c:pt>
                <c:pt idx="6">
                  <c:v>-801.25136839393417</c:v>
                </c:pt>
                <c:pt idx="7">
                  <c:v>-2661.8250193340941</c:v>
                </c:pt>
                <c:pt idx="8">
                  <c:v>-2372.058855765451</c:v>
                </c:pt>
                <c:pt idx="9">
                  <c:v>-1258.5168296788245</c:v>
                </c:pt>
                <c:pt idx="10">
                  <c:v>-2661.8250193340941</c:v>
                </c:pt>
                <c:pt idx="11">
                  <c:v>2661.8250193340941</c:v>
                </c:pt>
                <c:pt idx="12">
                  <c:v>2372.058855765451</c:v>
                </c:pt>
                <c:pt idx="13">
                  <c:v>2372.058855765451</c:v>
                </c:pt>
                <c:pt idx="14">
                  <c:v>1258.5168296788245</c:v>
                </c:pt>
                <c:pt idx="15">
                  <c:v>1258.5168296788245</c:v>
                </c:pt>
              </c:numCache>
            </c:numRef>
          </c:val>
        </c:ser>
        <c:ser>
          <c:idx val="2"/>
          <c:order val="2"/>
          <c:tx>
            <c:strRef>
              <c:f>'0729'!$Y$4</c:f>
              <c:strCache>
                <c:ptCount val="1"/>
                <c:pt idx="0">
                  <c:v>grain</c:v>
                </c:pt>
              </c:strCache>
            </c:strRef>
          </c:tx>
          <c:spPr>
            <a:solidFill>
              <a:schemeClr val="accent3"/>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'0729'!$Z$4:$AO$4</c:f>
              <c:numCache>
                <c:formatCode>"$"#,##0_);[Red]\("$"#,##0\)</c:formatCode>
                <c:ptCount val="16"/>
                <c:pt idx="0">
                  <c:v>11445.726336841351</c:v>
                </c:pt>
                <c:pt idx="1">
                  <c:v>10700.296720753784</c:v>
                </c:pt>
                <c:pt idx="2">
                  <c:v>-10700.296720753784</c:v>
                </c:pt>
                <c:pt idx="3">
                  <c:v>-9084.0736535838842</c:v>
                </c:pt>
                <c:pt idx="4">
                  <c:v>9084.0736535838842</c:v>
                </c:pt>
                <c:pt idx="5">
                  <c:v>2205.5036975123812</c:v>
                </c:pt>
                <c:pt idx="6">
                  <c:v>-4181.34130036441</c:v>
                </c:pt>
                <c:pt idx="7">
                  <c:v>-7576.984684833461</c:v>
                </c:pt>
                <c:pt idx="8">
                  <c:v>3672.9444949859235</c:v>
                </c:pt>
                <c:pt idx="9">
                  <c:v>1874.1031403647009</c:v>
                </c:pt>
                <c:pt idx="10">
                  <c:v>-7132.1051909959633</c:v>
                </c:pt>
                <c:pt idx="11">
                  <c:v>2957.8149455855473</c:v>
                </c:pt>
                <c:pt idx="12">
                  <c:v>2093.6996773302862</c:v>
                </c:pt>
                <c:pt idx="13">
                  <c:v>2538.5791711677834</c:v>
                </c:pt>
                <c:pt idx="14">
                  <c:v>-2628.8808610419592</c:v>
                </c:pt>
                <c:pt idx="15">
                  <c:v>4157.4721601003039</c:v>
                </c:pt>
              </c:numCache>
            </c:numRef>
          </c:val>
        </c:ser>
        <c:ser>
          <c:idx val="3"/>
          <c:order val="3"/>
          <c:tx>
            <c:strRef>
              <c:f>'0729'!$Y$5</c:f>
              <c:strCache>
                <c:ptCount val="1"/>
                <c:pt idx="0">
                  <c:v>index</c:v>
                </c:pt>
              </c:strCache>
            </c:strRef>
          </c:tx>
          <c:spPr>
            <a:solidFill>
              <a:schemeClr val="accent4"/>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'0729'!$Z$5:$AO$5</c:f>
              <c:numCache>
                <c:formatCode>"$"#,##0_);[Red]\("$"#,##0\)</c:formatCode>
                <c:ptCount val="16"/>
                <c:pt idx="0">
                  <c:v>25744.959380067659</c:v>
                </c:pt>
                <c:pt idx="1">
                  <c:v>-3408.2480416500143</c:v>
                </c:pt>
                <c:pt idx="2">
                  <c:v>3408.2480416500143</c:v>
                </c:pt>
                <c:pt idx="3">
                  <c:v>7175.121730608892</c:v>
                </c:pt>
                <c:pt idx="4">
                  <c:v>-7175.121730608892</c:v>
                </c:pt>
                <c:pt idx="5">
                  <c:v>-1538.5606145998183</c:v>
                </c:pt>
                <c:pt idx="6">
                  <c:v>-6089.2535477900301</c:v>
                </c:pt>
                <c:pt idx="7">
                  <c:v>-4431.9542279041025</c:v>
                </c:pt>
                <c:pt idx="8">
                  <c:v>7725.8169598075083</c:v>
                </c:pt>
                <c:pt idx="9">
                  <c:v>11993.50548632543</c:v>
                </c:pt>
                <c:pt idx="10">
                  <c:v>-6010.8105559827991</c:v>
                </c:pt>
                <c:pt idx="11">
                  <c:v>8580.336419352112</c:v>
                </c:pt>
                <c:pt idx="12">
                  <c:v>-3075.561822205163</c:v>
                </c:pt>
                <c:pt idx="13">
                  <c:v>-4654.4181502838592</c:v>
                </c:pt>
                <c:pt idx="14">
                  <c:v>6299.0957631408646</c:v>
                </c:pt>
                <c:pt idx="15">
                  <c:v>-5241.5798220504494</c:v>
                </c:pt>
              </c:numCache>
            </c:numRef>
          </c:val>
        </c:ser>
        <c:ser>
          <c:idx val="4"/>
          <c:order val="4"/>
          <c:tx>
            <c:strRef>
              <c:f>'0729'!$Y$6</c:f>
              <c:strCache>
                <c:ptCount val="1"/>
                <c:pt idx="0">
                  <c:v>meat</c:v>
                </c:pt>
              </c:strCache>
            </c:strRef>
          </c:tx>
          <c:spPr>
            <a:solidFill>
              <a:schemeClr val="accent5"/>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'0729'!$Z$6:$AO$6</c:f>
              <c:numCache>
                <c:formatCode>"$"#,##0_);[Red]\("$"#,##0\)</c:formatCode>
                <c:ptCount val="16"/>
                <c:pt idx="0">
                  <c:v>1111.6007235456077</c:v>
                </c:pt>
                <c:pt idx="1">
                  <c:v>-1111.6007235456077</c:v>
                </c:pt>
                <c:pt idx="2">
                  <c:v>1111.6007235456077</c:v>
                </c:pt>
                <c:pt idx="3">
                  <c:v>1111.6007235456077</c:v>
                </c:pt>
                <c:pt idx="4">
                  <c:v>-1111.6007235456077</c:v>
                </c:pt>
                <c:pt idx="5">
                  <c:v>-632.81693976253894</c:v>
                </c:pt>
                <c:pt idx="6">
                  <c:v>1111.6007235456077</c:v>
                </c:pt>
                <c:pt idx="7">
                  <c:v>1111.6007235456077</c:v>
                </c:pt>
                <c:pt idx="8">
                  <c:v>1111.6007235456077</c:v>
                </c:pt>
                <c:pt idx="9">
                  <c:v>632.81693976253894</c:v>
                </c:pt>
                <c:pt idx="10">
                  <c:v>1111.6007235456077</c:v>
                </c:pt>
                <c:pt idx="11">
                  <c:v>-1111.6007235456077</c:v>
                </c:pt>
                <c:pt idx="12">
                  <c:v>-1111.6007235456077</c:v>
                </c:pt>
                <c:pt idx="13">
                  <c:v>-1111.6007235456077</c:v>
                </c:pt>
                <c:pt idx="14">
                  <c:v>-632.81693976253894</c:v>
                </c:pt>
                <c:pt idx="15">
                  <c:v>-1111.6007235456077</c:v>
                </c:pt>
              </c:numCache>
            </c:numRef>
          </c:val>
        </c:ser>
        <c:ser>
          <c:idx val="5"/>
          <c:order val="5"/>
          <c:tx>
            <c:strRef>
              <c:f>'0729'!$Y$7</c:f>
              <c:strCache>
                <c:ptCount val="1"/>
                <c:pt idx="0">
                  <c:v>metal</c:v>
                </c:pt>
              </c:strCache>
            </c:strRef>
          </c:tx>
          <c:spPr>
            <a:solidFill>
              <a:schemeClr val="accent6"/>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'0729'!$Z$7:$AO$7</c:f>
              <c:numCache>
                <c:formatCode>"$"#,##0_);[Red]\("$"#,##0\)</c:formatCode>
                <c:ptCount val="16"/>
                <c:pt idx="0">
                  <c:v>8146.3959219953031</c:v>
                </c:pt>
                <c:pt idx="1">
                  <c:v>-2378.7808265443491</c:v>
                </c:pt>
                <c:pt idx="2">
                  <c:v>2378.7808265443491</c:v>
                </c:pt>
                <c:pt idx="3">
                  <c:v>3635.8541628951634</c:v>
                </c:pt>
                <c:pt idx="4">
                  <c:v>-3635.8541628951634</c:v>
                </c:pt>
                <c:pt idx="5">
                  <c:v>-4220.4586604722517</c:v>
                </c:pt>
                <c:pt idx="6">
                  <c:v>8146.3959219953031</c:v>
                </c:pt>
                <c:pt idx="7">
                  <c:v>8146.3959219953031</c:v>
                </c:pt>
                <c:pt idx="8">
                  <c:v>14.741841565557706</c:v>
                </c:pt>
                <c:pt idx="9">
                  <c:v>1271.815177916372</c:v>
                </c:pt>
                <c:pt idx="10">
                  <c:v>8146.3959219953031</c:v>
                </c:pt>
                <c:pt idx="11">
                  <c:v>-6584.4976454510434</c:v>
                </c:pt>
                <c:pt idx="12">
                  <c:v>-14.741841565557706</c:v>
                </c:pt>
                <c:pt idx="13">
                  <c:v>1547.1564349787025</c:v>
                </c:pt>
                <c:pt idx="14">
                  <c:v>-5782.3569370165114</c:v>
                </c:pt>
                <c:pt idx="15">
                  <c:v>-1271.815177916372</c:v>
                </c:pt>
              </c:numCache>
            </c:numRef>
          </c:val>
        </c:ser>
        <c:ser>
          <c:idx val="6"/>
          <c:order val="6"/>
          <c:tx>
            <c:strRef>
              <c:f>'0729'!$Y$8</c:f>
              <c:strCache>
                <c:ptCount val="1"/>
                <c:pt idx="0">
                  <c:v>rates</c:v>
                </c:pt>
              </c:strCache>
            </c:strRef>
          </c:tx>
          <c:spPr>
            <a:solidFill>
              <a:schemeClr val="accent1">
                <a:lumMod val="60000"/>
              </a:schemeClr>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'0729'!$Z$8:$AO$8</c:f>
              <c:numCache>
                <c:formatCode>"$"#,##0_);[Red]\("$"#,##0\)</c:formatCode>
                <c:ptCount val="16"/>
                <c:pt idx="0">
                  <c:v>18247.077008639564</c:v>
                </c:pt>
                <c:pt idx="1">
                  <c:v>-6309.0473285897951</c:v>
                </c:pt>
                <c:pt idx="2">
                  <c:v>6309.0473285897951</c:v>
                </c:pt>
                <c:pt idx="3">
                  <c:v>15221.985331147764</c:v>
                </c:pt>
                <c:pt idx="4">
                  <c:v>-15221.985331147764</c:v>
                </c:pt>
                <c:pt idx="5">
                  <c:v>15557.706495523224</c:v>
                </c:pt>
                <c:pt idx="6">
                  <c:v>-4353.746146807076</c:v>
                </c:pt>
                <c:pt idx="7">
                  <c:v>-7314.0394446823084</c:v>
                </c:pt>
                <c:pt idx="8">
                  <c:v>6309.0473285897951</c:v>
                </c:pt>
                <c:pt idx="9">
                  <c:v>-12851.701286822961</c:v>
                </c:pt>
                <c:pt idx="10">
                  <c:v>1598.8985578756585</c:v>
                </c:pt>
                <c:pt idx="11">
                  <c:v>-12515.980122447501</c:v>
                </c:pt>
                <c:pt idx="12">
                  <c:v>-15221.985331147764</c:v>
                </c:pt>
                <c:pt idx="13">
                  <c:v>-13154.780916116131</c:v>
                </c:pt>
                <c:pt idx="14">
                  <c:v>11073.668408608002</c:v>
                </c:pt>
                <c:pt idx="15">
                  <c:v>-3892.2136567062066</c:v>
                </c:pt>
              </c:numCache>
            </c:numRef>
          </c:val>
        </c:ser>
        <c:ser>
          <c:idx val="7"/>
          <c:order val="7"/>
          <c:tx>
            <c:strRef>
              <c:f>'0729'!$Y$9</c:f>
              <c:strCache>
                <c:ptCount val="1"/>
                <c:pt idx="0">
                  <c:v>soft</c:v>
                </c:pt>
              </c:strCache>
            </c:strRef>
          </c:tx>
          <c:spPr>
            <a:solidFill>
              <a:schemeClr val="accent2">
                <a:lumMod val="60000"/>
              </a:schemeClr>
            </a:solidFill>
            <a:ln>
              <a:noFill/>
            </a:ln>
            <a:effectLst/>
          </c:spPr>
          <c:invertIfNegative val="0"/>
          <c:cat>
            <c:strRef>
              <c:f>'0729'!$Z$1:$AO$1</c:f>
              <c:strCache>
                <c:ptCount val="16"/>
                <c:pt idx="0">
                  <c:v>MAX ACC 100% PNL 117998</c:v>
                </c:pt>
                <c:pt idx="1">
                  <c:v>RISK-ON ACC 61% PNL 23017</c:v>
                </c:pt>
                <c:pt idx="2">
                  <c:v>RISK-OFF ACC 39% PNL -23017</c:v>
                </c:pt>
                <c:pt idx="3">
                  <c:v>Previous ACC 57% PNL 35481</c:v>
                </c:pt>
                <c:pt idx="4">
                  <c:v>Anti-Previous ACC 43% PNL -35481</c:v>
                </c:pt>
                <c:pt idx="5">
                  <c:v>&gt;equity ACC 54% PNL 27497</c:v>
                </c:pt>
                <c:pt idx="6">
                  <c:v>50/50 ACC 57% PNL -21416</c:v>
                </c:pt>
                <c:pt idx="7">
                  <c:v>&lt;equity ACC 50% PNL -31016</c:v>
                </c:pt>
                <c:pt idx="8">
                  <c:v>SEASONALITY ACC 49% PNL 8992</c:v>
                </c:pt>
                <c:pt idx="9">
                  <c:v>ADJ_SEASONALITY ACC 57% PNL 12943</c:v>
                </c:pt>
                <c:pt idx="10">
                  <c:v>V1 ACC 56% PNL 6856</c:v>
                </c:pt>
                <c:pt idx="11">
                  <c:v>V2 ACC 53% PNL -10238</c:v>
                </c:pt>
                <c:pt idx="12">
                  <c:v>V3 ACC 50% PNL -37580</c:v>
                </c:pt>
                <c:pt idx="13">
                  <c:v>V4 ACC 56% PNL -19229</c:v>
                </c:pt>
                <c:pt idx="14">
                  <c:v>V5 ACC 50% PNL 27968</c:v>
                </c:pt>
                <c:pt idx="15">
                  <c:v>V6 ACC 50% PNL -6119</c:v>
                </c:pt>
              </c:strCache>
            </c:strRef>
          </c:cat>
          <c:val>
            <c:numRef>
              <c:f>'0729'!$Z$9:$AO$9</c:f>
              <c:numCache>
                <c:formatCode>"$"#,##0_);[Red]\("$"#,##0\)</c:formatCode>
                <c:ptCount val="16"/>
                <c:pt idx="0">
                  <c:v>15653.724495724453</c:v>
                </c:pt>
                <c:pt idx="1">
                  <c:v>5247.7874010292189</c:v>
                </c:pt>
                <c:pt idx="2">
                  <c:v>-5247.7874010292189</c:v>
                </c:pt>
                <c:pt idx="3">
                  <c:v>6708.4037179821325</c:v>
                </c:pt>
                <c:pt idx="4">
                  <c:v>-6708.4037179821325</c:v>
                </c:pt>
                <c:pt idx="5">
                  <c:v>2339.578856271869</c:v>
                </c:pt>
                <c:pt idx="6">
                  <c:v>-460.87099453808582</c:v>
                </c:pt>
                <c:pt idx="7">
                  <c:v>-3501.944378993966</c:v>
                </c:pt>
                <c:pt idx="8">
                  <c:v>1998.390822687629</c:v>
                </c:pt>
                <c:pt idx="9">
                  <c:v>701.49452818401255</c:v>
                </c:pt>
                <c:pt idx="10">
                  <c:v>-3501.944378993966</c:v>
                </c:pt>
                <c:pt idx="11">
                  <c:v>-6708.4037179821325</c:v>
                </c:pt>
                <c:pt idx="12">
                  <c:v>-1998.390822687629</c:v>
                </c:pt>
                <c:pt idx="13">
                  <c:v>-1998.390822687629</c:v>
                </c:pt>
                <c:pt idx="14">
                  <c:v>5006.6135799183885</c:v>
                </c:pt>
                <c:pt idx="15">
                  <c:v>-6708.4037179821325</c:v>
                </c:pt>
              </c:numCache>
            </c:numRef>
          </c:val>
        </c:ser>
        <c:dLbls>
          <c:showLegendKey val="0"/>
          <c:showVal val="0"/>
          <c:showCatName val="0"/>
          <c:showSerName val="0"/>
          <c:showPercent val="0"/>
          <c:showBubbleSize val="0"/>
        </c:dLbls>
        <c:gapWidth val="150"/>
        <c:overlap val="100"/>
        <c:axId val="547195328"/>
        <c:axId val="547188256"/>
      </c:barChart>
      <c:catAx>
        <c:axId val="54719532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88256"/>
        <c:crosses val="autoZero"/>
        <c:auto val="1"/>
        <c:lblAlgn val="ctr"/>
        <c:lblOffset val="100"/>
        <c:noMultiLvlLbl val="0"/>
      </c:catAx>
      <c:valAx>
        <c:axId val="5471882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9532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'0728'!$Y$2</c:f>
              <c:strCache>
                <c:ptCount val="1"/>
                <c:pt idx="0">
                  <c:v>currency</c:v>
                </c:pt>
              </c:strCache>
            </c:strRef>
          </c:tx>
          <c:spPr>
            <a:solidFill>
              <a:schemeClr val="accent1"/>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'0728'!$Z$2:$AO$2</c:f>
              <c:numCache>
                <c:formatCode>"$"#,##0_);[Red]\("$"#,##0\)</c:formatCode>
                <c:ptCount val="16"/>
                <c:pt idx="0">
                  <c:v>9791.9966686939024</c:v>
                </c:pt>
                <c:pt idx="1">
                  <c:v>7575.8495813323007</c:v>
                </c:pt>
                <c:pt idx="2">
                  <c:v>-7575.8495813323007</c:v>
                </c:pt>
                <c:pt idx="3">
                  <c:v>4685.1113653430975</c:v>
                </c:pt>
                <c:pt idx="4">
                  <c:v>-4685.1113653430975</c:v>
                </c:pt>
                <c:pt idx="5">
                  <c:v>7575.8495813323007</c:v>
                </c:pt>
                <c:pt idx="6">
                  <c:v>3111.682169148562</c:v>
                </c:pt>
                <c:pt idx="7">
                  <c:v>-4250.4511641836216</c:v>
                </c:pt>
                <c:pt idx="8">
                  <c:v>3780.2986256736772</c:v>
                </c:pt>
                <c:pt idx="9">
                  <c:v>-4721.8393167227387</c:v>
                </c:pt>
                <c:pt idx="10">
                  <c:v>-2677.0219679890861</c:v>
                </c:pt>
                <c:pt idx="11">
                  <c:v>-3111.682169148562</c:v>
                </c:pt>
                <c:pt idx="12">
                  <c:v>-5353.7278218682122</c:v>
                </c:pt>
                <c:pt idx="13">
                  <c:v>-3780.2986256736772</c:v>
                </c:pt>
                <c:pt idx="14">
                  <c:v>6295.2685129172733</c:v>
                </c:pt>
                <c:pt idx="15">
                  <c:v>-3780.2986256736772</c:v>
                </c:pt>
              </c:numCache>
            </c:numRef>
          </c:val>
        </c:ser>
        <c:ser>
          <c:idx val="1"/>
          <c:order val="1"/>
          <c:tx>
            <c:strRef>
              <c:f>'0728'!$Y$3</c:f>
              <c:strCache>
                <c:ptCount val="1"/>
                <c:pt idx="0">
                  <c:v>energy</c:v>
                </c:pt>
              </c:strCache>
            </c:strRef>
          </c:tx>
          <c:spPr>
            <a:solidFill>
              <a:schemeClr val="accent2"/>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'0728'!$Z$3:$AO$3</c:f>
              <c:numCache>
                <c:formatCode>"$"#,##0_);[Red]\("$"#,##0\)</c:formatCode>
                <c:ptCount val="16"/>
                <c:pt idx="0">
                  <c:v>11919.601252009867</c:v>
                </c:pt>
                <c:pt idx="1">
                  <c:v>-2707.7516279525707</c:v>
                </c:pt>
                <c:pt idx="2">
                  <c:v>2707.7516279525707</c:v>
                </c:pt>
                <c:pt idx="3">
                  <c:v>2707.7516279525707</c:v>
                </c:pt>
                <c:pt idx="4">
                  <c:v>-2707.7516279525707</c:v>
                </c:pt>
                <c:pt idx="5">
                  <c:v>5519.7477303807173</c:v>
                </c:pt>
                <c:pt idx="6">
                  <c:v>2707.7516279525707</c:v>
                </c:pt>
                <c:pt idx="7">
                  <c:v>2707.7516279525707</c:v>
                </c:pt>
                <c:pt idx="8">
                  <c:v>-8823.4180459042673</c:v>
                </c:pt>
                <c:pt idx="9">
                  <c:v>-5519.7477303807173</c:v>
                </c:pt>
                <c:pt idx="10">
                  <c:v>2707.7516279525707</c:v>
                </c:pt>
                <c:pt idx="11">
                  <c:v>-2707.7516279525707</c:v>
                </c:pt>
                <c:pt idx="12">
                  <c:v>8823.4180459042673</c:v>
                </c:pt>
                <c:pt idx="13">
                  <c:v>8823.4180459042673</c:v>
                </c:pt>
                <c:pt idx="14">
                  <c:v>5519.7477303807173</c:v>
                </c:pt>
                <c:pt idx="15">
                  <c:v>5519.7477303807173</c:v>
                </c:pt>
              </c:numCache>
            </c:numRef>
          </c:val>
        </c:ser>
        <c:ser>
          <c:idx val="2"/>
          <c:order val="2"/>
          <c:tx>
            <c:strRef>
              <c:f>'0728'!$Y$4</c:f>
              <c:strCache>
                <c:ptCount val="1"/>
                <c:pt idx="0">
                  <c:v>grain</c:v>
                </c:pt>
              </c:strCache>
            </c:strRef>
          </c:tx>
          <c:spPr>
            <a:solidFill>
              <a:schemeClr val="accent3"/>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'0728'!$Z$4:$AO$4</c:f>
              <c:numCache>
                <c:formatCode>"$"#,##0_);[Red]\("$"#,##0\)</c:formatCode>
                <c:ptCount val="16"/>
                <c:pt idx="0">
                  <c:v>5304.3376493211608</c:v>
                </c:pt>
                <c:pt idx="1">
                  <c:v>-4899.2550571993552</c:v>
                </c:pt>
                <c:pt idx="2">
                  <c:v>4899.2550571993552</c:v>
                </c:pt>
                <c:pt idx="3">
                  <c:v>-2617.6115650979723</c:v>
                </c:pt>
                <c:pt idx="4">
                  <c:v>2617.6115650979723</c:v>
                </c:pt>
                <c:pt idx="5">
                  <c:v>-1981.2711353897698</c:v>
                </c:pt>
                <c:pt idx="6">
                  <c:v>-1176.4900835964529</c:v>
                </c:pt>
                <c:pt idx="7">
                  <c:v>309.13853763745078</c:v>
                </c:pt>
                <c:pt idx="8">
                  <c:v>-3176.6676446124316</c:v>
                </c:pt>
                <c:pt idx="9">
                  <c:v>-409.31173346281503</c:v>
                </c:pt>
                <c:pt idx="10">
                  <c:v>1477.9067116727415</c:v>
                </c:pt>
                <c:pt idx="11">
                  <c:v>-1150.6413084642495</c:v>
                </c:pt>
                <c:pt idx="12">
                  <c:v>3227.1224594470359</c:v>
                </c:pt>
                <c:pt idx="13">
                  <c:v>3227.1224594470359</c:v>
                </c:pt>
                <c:pt idx="14">
                  <c:v>-1281.7259502252816</c:v>
                </c:pt>
                <c:pt idx="15">
                  <c:v>2114.247141380944</c:v>
                </c:pt>
              </c:numCache>
            </c:numRef>
          </c:val>
        </c:ser>
        <c:ser>
          <c:idx val="3"/>
          <c:order val="3"/>
          <c:tx>
            <c:strRef>
              <c:f>'0728'!$Y$5</c:f>
              <c:strCache>
                <c:ptCount val="1"/>
                <c:pt idx="0">
                  <c:v>index</c:v>
                </c:pt>
              </c:strCache>
            </c:strRef>
          </c:tx>
          <c:spPr>
            <a:solidFill>
              <a:schemeClr val="accent4"/>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'0728'!$Z$5:$AO$5</c:f>
              <c:numCache>
                <c:formatCode>"$"#,##0_);[Red]\("$"#,##0\)</c:formatCode>
                <c:ptCount val="16"/>
                <c:pt idx="0">
                  <c:v>23128.279236074894</c:v>
                </c:pt>
                <c:pt idx="1">
                  <c:v>-9634.2480172176238</c:v>
                </c:pt>
                <c:pt idx="2">
                  <c:v>9634.2480172176238</c:v>
                </c:pt>
                <c:pt idx="3">
                  <c:v>-8179.5981163898232</c:v>
                </c:pt>
                <c:pt idx="4">
                  <c:v>8179.5981163898232</c:v>
                </c:pt>
                <c:pt idx="5">
                  <c:v>1561.4582079902243</c:v>
                </c:pt>
                <c:pt idx="6">
                  <c:v>-3254.3848497448216</c:v>
                </c:pt>
                <c:pt idx="7">
                  <c:v>-1287.4720008746667</c:v>
                </c:pt>
                <c:pt idx="8">
                  <c:v>-12322.28756998573</c:v>
                </c:pt>
                <c:pt idx="9">
                  <c:v>17858.250811409009</c:v>
                </c:pt>
                <c:pt idx="10">
                  <c:v>2839.4490828124608</c:v>
                </c:pt>
                <c:pt idx="11">
                  <c:v>15009.687486182595</c:v>
                </c:pt>
                <c:pt idx="12">
                  <c:v>6228.4536374284453</c:v>
                </c:pt>
                <c:pt idx="13">
                  <c:v>10758.541031471332</c:v>
                </c:pt>
                <c:pt idx="14">
                  <c:v>-13731.329727721879</c:v>
                </c:pt>
                <c:pt idx="15">
                  <c:v>15009.687486182595</c:v>
                </c:pt>
              </c:numCache>
            </c:numRef>
          </c:val>
        </c:ser>
        <c:ser>
          <c:idx val="4"/>
          <c:order val="4"/>
          <c:tx>
            <c:strRef>
              <c:f>'0728'!$Y$6</c:f>
              <c:strCache>
                <c:ptCount val="1"/>
                <c:pt idx="0">
                  <c:v>meat</c:v>
                </c:pt>
              </c:strCache>
            </c:strRef>
          </c:tx>
          <c:spPr>
            <a:solidFill>
              <a:schemeClr val="accent5"/>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'0728'!$Z$6:$AO$6</c:f>
              <c:numCache>
                <c:formatCode>"$"#,##0_);[Red]\("$"#,##0\)</c:formatCode>
                <c:ptCount val="16"/>
                <c:pt idx="0">
                  <c:v>5761.519248424268</c:v>
                </c:pt>
                <c:pt idx="1">
                  <c:v>-5761.519248424268</c:v>
                </c:pt>
                <c:pt idx="2">
                  <c:v>5761.519248424268</c:v>
                </c:pt>
                <c:pt idx="3">
                  <c:v>3508.2419374993124</c:v>
                </c:pt>
                <c:pt idx="4">
                  <c:v>-3508.2419374993124</c:v>
                </c:pt>
                <c:pt idx="5">
                  <c:v>-3508.2419374993124</c:v>
                </c:pt>
                <c:pt idx="6">
                  <c:v>-35.458642369387235</c:v>
                </c:pt>
                <c:pt idx="7">
                  <c:v>-35.458642369387235</c:v>
                </c:pt>
                <c:pt idx="8">
                  <c:v>35.458642369387235</c:v>
                </c:pt>
                <c:pt idx="9">
                  <c:v>5761.519248424268</c:v>
                </c:pt>
                <c:pt idx="10">
                  <c:v>-35.458642369387235</c:v>
                </c:pt>
                <c:pt idx="11">
                  <c:v>-3508.2419374993124</c:v>
                </c:pt>
                <c:pt idx="12">
                  <c:v>-35.458642369387235</c:v>
                </c:pt>
                <c:pt idx="13">
                  <c:v>-35.458642369387235</c:v>
                </c:pt>
                <c:pt idx="14">
                  <c:v>-2217.8186685555684</c:v>
                </c:pt>
                <c:pt idx="15">
                  <c:v>-3508.2419374993124</c:v>
                </c:pt>
              </c:numCache>
            </c:numRef>
          </c:val>
        </c:ser>
        <c:ser>
          <c:idx val="5"/>
          <c:order val="5"/>
          <c:tx>
            <c:strRef>
              <c:f>'0728'!$Y$7</c:f>
              <c:strCache>
                <c:ptCount val="1"/>
                <c:pt idx="0">
                  <c:v>metal</c:v>
                </c:pt>
              </c:strCache>
            </c:strRef>
          </c:tx>
          <c:spPr>
            <a:solidFill>
              <a:schemeClr val="accent6"/>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'0728'!$Z$7:$AO$7</c:f>
              <c:numCache>
                <c:formatCode>"$"#,##0_);[Red]\("$"#,##0\)</c:formatCode>
                <c:ptCount val="16"/>
                <c:pt idx="0">
                  <c:v>5735.4517355248317</c:v>
                </c:pt>
                <c:pt idx="1">
                  <c:v>-3295.3602023360227</c:v>
                </c:pt>
                <c:pt idx="2">
                  <c:v>3295.3602023360227</c:v>
                </c:pt>
                <c:pt idx="3">
                  <c:v>1177.9074391595786</c:v>
                </c:pt>
                <c:pt idx="4">
                  <c:v>-1177.9074391595786</c:v>
                </c:pt>
                <c:pt idx="5">
                  <c:v>-891.80938823568874</c:v>
                </c:pt>
                <c:pt idx="6">
                  <c:v>891.80938823568874</c:v>
                </c:pt>
                <c:pt idx="7">
                  <c:v>891.80938823568874</c:v>
                </c:pt>
                <c:pt idx="8">
                  <c:v>-1004.5814812443761</c:v>
                </c:pt>
                <c:pt idx="9">
                  <c:v>3617.9989723483886</c:v>
                </c:pt>
                <c:pt idx="10">
                  <c:v>891.80938823568874</c:v>
                </c:pt>
                <c:pt idx="11">
                  <c:v>1548.2821449531211</c:v>
                </c:pt>
                <c:pt idx="12">
                  <c:v>1004.5814812443761</c:v>
                </c:pt>
                <c:pt idx="13">
                  <c:v>1004.5814812443761</c:v>
                </c:pt>
                <c:pt idx="14">
                  <c:v>-891.80938823568874</c:v>
                </c:pt>
                <c:pt idx="15">
                  <c:v>-1177.9074391595786</c:v>
                </c:pt>
              </c:numCache>
            </c:numRef>
          </c:val>
        </c:ser>
        <c:ser>
          <c:idx val="6"/>
          <c:order val="6"/>
          <c:tx>
            <c:strRef>
              <c:f>'0728'!$Y$8</c:f>
              <c:strCache>
                <c:ptCount val="1"/>
                <c:pt idx="0">
                  <c:v>rates</c:v>
                </c:pt>
              </c:strCache>
            </c:strRef>
          </c:tx>
          <c:spPr>
            <a:solidFill>
              <a:schemeClr val="accent1">
                <a:lumMod val="60000"/>
              </a:schemeClr>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'0728'!$Z$8:$AO$8</c:f>
              <c:numCache>
                <c:formatCode>"$"#,##0_);[Red]\("$"#,##0\)</c:formatCode>
                <c:ptCount val="16"/>
                <c:pt idx="0">
                  <c:v>7738.5822578603593</c:v>
                </c:pt>
                <c:pt idx="1">
                  <c:v>-4314.2135392148239</c:v>
                </c:pt>
                <c:pt idx="2">
                  <c:v>4314.2135392148239</c:v>
                </c:pt>
                <c:pt idx="3">
                  <c:v>-4360.7589514862439</c:v>
                </c:pt>
                <c:pt idx="4">
                  <c:v>4360.7589514862439</c:v>
                </c:pt>
                <c:pt idx="5">
                  <c:v>-2480.5361549576719</c:v>
                </c:pt>
                <c:pt idx="6">
                  <c:v>-5302.6055762098686</c:v>
                </c:pt>
                <c:pt idx="7">
                  <c:v>176.74211798423403</c:v>
                </c:pt>
                <c:pt idx="8">
                  <c:v>4314.2135392148239</c:v>
                </c:pt>
                <c:pt idx="9">
                  <c:v>-1087.112190832125</c:v>
                </c:pt>
                <c:pt idx="10">
                  <c:v>-5302.6055762098686</c:v>
                </c:pt>
                <c:pt idx="11">
                  <c:v>793.11060569644724</c:v>
                </c:pt>
                <c:pt idx="12">
                  <c:v>-4314.2135392148239</c:v>
                </c:pt>
                <c:pt idx="13">
                  <c:v>-2402.5141908105179</c:v>
                </c:pt>
                <c:pt idx="14">
                  <c:v>-4392.2355033619779</c:v>
                </c:pt>
                <c:pt idx="15">
                  <c:v>-4314.2135392148239</c:v>
                </c:pt>
              </c:numCache>
            </c:numRef>
          </c:val>
        </c:ser>
        <c:ser>
          <c:idx val="7"/>
          <c:order val="7"/>
          <c:tx>
            <c:strRef>
              <c:f>'0728'!$Y$9</c:f>
              <c:strCache>
                <c:ptCount val="1"/>
                <c:pt idx="0">
                  <c:v>soft</c:v>
                </c:pt>
              </c:strCache>
            </c:strRef>
          </c:tx>
          <c:spPr>
            <a:solidFill>
              <a:schemeClr val="accent2">
                <a:lumMod val="60000"/>
              </a:schemeClr>
            </a:solidFill>
            <a:ln>
              <a:noFill/>
            </a:ln>
            <a:effectLst/>
          </c:spPr>
          <c:invertIfNegative val="0"/>
          <c:cat>
            <c:strRef>
              <c:f>'0728'!$Z$1:$AO$1</c:f>
              <c:strCache>
                <c:ptCount val="16"/>
                <c:pt idx="0">
                  <c:v>MAX ACC 100% PNL 78671</c:v>
                </c:pt>
                <c:pt idx="1">
                  <c:v>RISK-ON ACC 29% PNL -29377</c:v>
                </c:pt>
                <c:pt idx="2">
                  <c:v>RISK-OFF ACC 71% PNL 29377</c:v>
                </c:pt>
                <c:pt idx="3">
                  <c:v>Previous ACC 50% PNL 2706</c:v>
                </c:pt>
                <c:pt idx="4">
                  <c:v>Anti-Previous ACC 50% PNL -2706</c:v>
                </c:pt>
                <c:pt idx="5">
                  <c:v>&gt;equity ACC 54% PNL 9936</c:v>
                </c:pt>
                <c:pt idx="6">
                  <c:v>50/50 ACC 47% PNL -8550</c:v>
                </c:pt>
                <c:pt idx="7">
                  <c:v>&lt;equity ACC 50% PNL -5440</c:v>
                </c:pt>
                <c:pt idx="8">
                  <c:v>SEASONALITY ACC 49% PNL -9570</c:v>
                </c:pt>
                <c:pt idx="9">
                  <c:v>ADJ_SEASONALITY ACC 60% PNL 22780</c:v>
                </c:pt>
                <c:pt idx="10">
                  <c:v>V1 ACC 49% PNL -4606</c:v>
                </c:pt>
                <c:pt idx="11">
                  <c:v>V2 ACC 51% PNL 11034</c:v>
                </c:pt>
                <c:pt idx="12">
                  <c:v>V3 ACC 53% PNL 2509</c:v>
                </c:pt>
                <c:pt idx="13">
                  <c:v>V4 ACC 56% PNL 10524</c:v>
                </c:pt>
                <c:pt idx="14">
                  <c:v>V5 ACC 42% PNL -9699</c:v>
                </c:pt>
                <c:pt idx="15">
                  <c:v>V6 ACC 53% PNL 3712</c:v>
                </c:pt>
              </c:strCache>
            </c:strRef>
          </c:cat>
          <c:val>
            <c:numRef>
              <c:f>'0728'!$Z$9:$AO$9</c:f>
              <c:numCache>
                <c:formatCode>"$"#,##0_);[Red]\("$"#,##0\)</c:formatCode>
                <c:ptCount val="16"/>
                <c:pt idx="0">
                  <c:v>9291.0888707500653</c:v>
                </c:pt>
                <c:pt idx="1">
                  <c:v>-6340.5065795866703</c:v>
                </c:pt>
                <c:pt idx="2">
                  <c:v>6340.5065795866703</c:v>
                </c:pt>
                <c:pt idx="3">
                  <c:v>5784.8187951963864</c:v>
                </c:pt>
                <c:pt idx="4">
                  <c:v>-5784.8187951963864</c:v>
                </c:pt>
                <c:pt idx="5">
                  <c:v>4140.9596324160093</c:v>
                </c:pt>
                <c:pt idx="6">
                  <c:v>-5492.0212228326018</c:v>
                </c:pt>
                <c:pt idx="7">
                  <c:v>-3951.8281568911061</c:v>
                </c:pt>
                <c:pt idx="8">
                  <c:v>7626.8354440053208</c:v>
                </c:pt>
                <c:pt idx="9">
                  <c:v>7280.3663576639428</c:v>
                </c:pt>
                <c:pt idx="10">
                  <c:v>-4507.51594128139</c:v>
                </c:pt>
                <c:pt idx="11">
                  <c:v>4161.0468549400111</c:v>
                </c:pt>
                <c:pt idx="12">
                  <c:v>-7071.1476596150369</c:v>
                </c:pt>
                <c:pt idx="13">
                  <c:v>-7071.1476596150369</c:v>
                </c:pt>
                <c:pt idx="14">
                  <c:v>1001.2458657277124</c:v>
                </c:pt>
                <c:pt idx="15">
                  <c:v>-6151.3751040617672</c:v>
                </c:pt>
              </c:numCache>
            </c:numRef>
          </c:val>
        </c:ser>
        <c:dLbls>
          <c:showLegendKey val="0"/>
          <c:showVal val="0"/>
          <c:showCatName val="0"/>
          <c:showSerName val="0"/>
          <c:showPercent val="0"/>
          <c:showBubbleSize val="0"/>
        </c:dLbls>
        <c:gapWidth val="150"/>
        <c:overlap val="100"/>
        <c:axId val="547198048"/>
        <c:axId val="547198592"/>
      </c:barChart>
      <c:catAx>
        <c:axId val="54719804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198592"/>
        <c:crosses val="autoZero"/>
        <c:auto val="1"/>
        <c:lblAlgn val="ctr"/>
        <c:lblOffset val="100"/>
        <c:noMultiLvlLbl val="0"/>
      </c:catAx>
      <c:valAx>
        <c:axId val="5471985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1980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'0727'!$Y$2</c:f>
              <c:strCache>
                <c:ptCount val="1"/>
                <c:pt idx="0">
                  <c:v>currency</c:v>
                </c:pt>
              </c:strCache>
            </c:strRef>
          </c:tx>
          <c:spPr>
            <a:solidFill>
              <a:schemeClr val="accent1"/>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'0727'!$Z$2:$AO$2</c:f>
              <c:numCache>
                <c:formatCode>"$"#,##0_);[Red]\("$"#,##0\)</c:formatCode>
                <c:ptCount val="16"/>
                <c:pt idx="0">
                  <c:v>6859.0000000014115</c:v>
                </c:pt>
                <c:pt idx="1">
                  <c:v>4839.0000000021564</c:v>
                </c:pt>
                <c:pt idx="2">
                  <c:v>-4839.0000000021564</c:v>
                </c:pt>
                <c:pt idx="3">
                  <c:v>-2796.0000000038872</c:v>
                </c:pt>
                <c:pt idx="4">
                  <c:v>2796.0000000038872</c:v>
                </c:pt>
                <c:pt idx="5">
                  <c:v>-1236.0000000018308</c:v>
                </c:pt>
                <c:pt idx="6">
                  <c:v>-4779.0000000019791</c:v>
                </c:pt>
                <c:pt idx="7">
                  <c:v>-4779.0000000019791</c:v>
                </c:pt>
                <c:pt idx="8">
                  <c:v>-938.99999999742215</c:v>
                </c:pt>
                <c:pt idx="9">
                  <c:v>-3836.0000000065625</c:v>
                </c:pt>
                <c:pt idx="10">
                  <c:v>-2736.0000000037098</c:v>
                </c:pt>
                <c:pt idx="11">
                  <c:v>-2276.0000000045061</c:v>
                </c:pt>
                <c:pt idx="12">
                  <c:v>-1104.0000000008474</c:v>
                </c:pt>
                <c:pt idx="13">
                  <c:v>-3776.0000000063851</c:v>
                </c:pt>
                <c:pt idx="14">
                  <c:v>4779.0000000019791</c:v>
                </c:pt>
                <c:pt idx="15">
                  <c:v>2438.9999999993011</c:v>
                </c:pt>
              </c:numCache>
            </c:numRef>
          </c:val>
        </c:ser>
        <c:ser>
          <c:idx val="1"/>
          <c:order val="1"/>
          <c:tx>
            <c:strRef>
              <c:f>'0727'!$Y$3</c:f>
              <c:strCache>
                <c:ptCount val="1"/>
                <c:pt idx="0">
                  <c:v>energy</c:v>
                </c:pt>
              </c:strCache>
            </c:strRef>
          </c:tx>
          <c:spPr>
            <a:solidFill>
              <a:schemeClr val="accent2"/>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'0727'!$Z$3:$AO$3</c:f>
              <c:numCache>
                <c:formatCode>"$"#,##0_);[Red]\("$"#,##0\)</c:formatCode>
                <c:ptCount val="16"/>
                <c:pt idx="0">
                  <c:v>8198.79999999541</c:v>
                </c:pt>
                <c:pt idx="1">
                  <c:v>-8198.79999999541</c:v>
                </c:pt>
                <c:pt idx="2">
                  <c:v>8198.79999999541</c:v>
                </c:pt>
                <c:pt idx="3">
                  <c:v>-1378.7999999961357</c:v>
                </c:pt>
                <c:pt idx="4">
                  <c:v>1378.7999999961357</c:v>
                </c:pt>
                <c:pt idx="5">
                  <c:v>-2338.7999999969179</c:v>
                </c:pt>
                <c:pt idx="6">
                  <c:v>4961.1999999971486</c:v>
                </c:pt>
                <c:pt idx="7">
                  <c:v>4961.1999999971486</c:v>
                </c:pt>
                <c:pt idx="8">
                  <c:v>-3178.7999999944054</c:v>
                </c:pt>
                <c:pt idx="9">
                  <c:v>-1378.7999999961357</c:v>
                </c:pt>
                <c:pt idx="10">
                  <c:v>4961.1999999971486</c:v>
                </c:pt>
                <c:pt idx="11">
                  <c:v>-2338.7999999969179</c:v>
                </c:pt>
                <c:pt idx="12">
                  <c:v>3178.7999999944054</c:v>
                </c:pt>
                <c:pt idx="13">
                  <c:v>961.19999999641141</c:v>
                </c:pt>
                <c:pt idx="14">
                  <c:v>-4961.1999999971486</c:v>
                </c:pt>
                <c:pt idx="15">
                  <c:v>1378.7999999961357</c:v>
                </c:pt>
              </c:numCache>
            </c:numRef>
          </c:val>
        </c:ser>
        <c:ser>
          <c:idx val="2"/>
          <c:order val="2"/>
          <c:tx>
            <c:strRef>
              <c:f>'0727'!$Y$4</c:f>
              <c:strCache>
                <c:ptCount val="1"/>
                <c:pt idx="0">
                  <c:v>grain</c:v>
                </c:pt>
              </c:strCache>
            </c:strRef>
          </c:tx>
          <c:spPr>
            <a:solidFill>
              <a:schemeClr val="accent3"/>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'0727'!$Z$4:$AO$4</c:f>
              <c:numCache>
                <c:formatCode>"$"#,##0_);[Red]\("$"#,##0\)</c:formatCode>
                <c:ptCount val="16"/>
                <c:pt idx="0">
                  <c:v>7712.9094010729423</c:v>
                </c:pt>
                <c:pt idx="1">
                  <c:v>1677.9094010633114</c:v>
                </c:pt>
                <c:pt idx="2">
                  <c:v>-1677.9094010633114</c:v>
                </c:pt>
                <c:pt idx="3">
                  <c:v>5052.9094010753506</c:v>
                </c:pt>
                <c:pt idx="4">
                  <c:v>-5052.9094010753506</c:v>
                </c:pt>
                <c:pt idx="5">
                  <c:v>1752.9094010623814</c:v>
                </c:pt>
                <c:pt idx="6">
                  <c:v>3177.9094010599747</c:v>
                </c:pt>
                <c:pt idx="7">
                  <c:v>-352.90940106448136</c:v>
                </c:pt>
                <c:pt idx="8">
                  <c:v>-982.09059894343648</c:v>
                </c:pt>
                <c:pt idx="9">
                  <c:v>1112.0905989355886</c:v>
                </c:pt>
                <c:pt idx="10">
                  <c:v>-77.909401056208338</c:v>
                </c:pt>
                <c:pt idx="11">
                  <c:v>-2527.9094010692534</c:v>
                </c:pt>
                <c:pt idx="12">
                  <c:v>-1252.9094010712486</c:v>
                </c:pt>
                <c:pt idx="13">
                  <c:v>-1177.9094010712754</c:v>
                </c:pt>
                <c:pt idx="14">
                  <c:v>1412.9094010705096</c:v>
                </c:pt>
                <c:pt idx="15">
                  <c:v>-3377.9094010691779</c:v>
                </c:pt>
              </c:numCache>
            </c:numRef>
          </c:val>
        </c:ser>
        <c:ser>
          <c:idx val="3"/>
          <c:order val="3"/>
          <c:tx>
            <c:strRef>
              <c:f>'0727'!$Y$5</c:f>
              <c:strCache>
                <c:ptCount val="1"/>
                <c:pt idx="0">
                  <c:v>index</c:v>
                </c:pt>
              </c:strCache>
            </c:strRef>
          </c:tx>
          <c:spPr>
            <a:solidFill>
              <a:schemeClr val="accent4"/>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'0727'!$Z$5:$AO$5</c:f>
              <c:numCache>
                <c:formatCode>"$"#,##0_);[Red]\("$"#,##0\)</c:formatCode>
                <c:ptCount val="16"/>
                <c:pt idx="0">
                  <c:v>17228.249574098092</c:v>
                </c:pt>
                <c:pt idx="1">
                  <c:v>12995.677574100657</c:v>
                </c:pt>
                <c:pt idx="2">
                  <c:v>-12995.677574100657</c:v>
                </c:pt>
                <c:pt idx="3">
                  <c:v>4580.1033981069431</c:v>
                </c:pt>
                <c:pt idx="4">
                  <c:v>-4580.1033981069431</c:v>
                </c:pt>
                <c:pt idx="5">
                  <c:v>-6398.8141743594006</c:v>
                </c:pt>
                <c:pt idx="6">
                  <c:v>9077.1073743640482</c:v>
                </c:pt>
                <c:pt idx="7">
                  <c:v>9077.1073743640482</c:v>
                </c:pt>
                <c:pt idx="8">
                  <c:v>-6514.1323740987609</c:v>
                </c:pt>
                <c:pt idx="9">
                  <c:v>1239.4776256423372</c:v>
                </c:pt>
                <c:pt idx="10">
                  <c:v>9077.1073743640482</c:v>
                </c:pt>
                <c:pt idx="11">
                  <c:v>-10327.107374360201</c:v>
                </c:pt>
                <c:pt idx="12">
                  <c:v>6514.1323740987609</c:v>
                </c:pt>
                <c:pt idx="13">
                  <c:v>6514.1323740987609</c:v>
                </c:pt>
                <c:pt idx="14">
                  <c:v>-5066.4816018982528</c:v>
                </c:pt>
                <c:pt idx="15">
                  <c:v>-6500.1033981042856</c:v>
                </c:pt>
              </c:numCache>
            </c:numRef>
          </c:val>
        </c:ser>
        <c:ser>
          <c:idx val="4"/>
          <c:order val="4"/>
          <c:tx>
            <c:strRef>
              <c:f>'0727'!$Y$6</c:f>
              <c:strCache>
                <c:ptCount val="1"/>
                <c:pt idx="0">
                  <c:v>meat</c:v>
                </c:pt>
              </c:strCache>
            </c:strRef>
          </c:tx>
          <c:spPr>
            <a:solidFill>
              <a:schemeClr val="accent5"/>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'0727'!$Z$6:$AO$6</c:f>
              <c:numCache>
                <c:formatCode>"$"#,##0_);[Red]\("$"#,##0\)</c:formatCode>
                <c:ptCount val="16"/>
                <c:pt idx="0">
                  <c:v>4864.9999999959482</c:v>
                </c:pt>
                <c:pt idx="1">
                  <c:v>-3724.9999999960619</c:v>
                </c:pt>
                <c:pt idx="2">
                  <c:v>3724.9999999960619</c:v>
                </c:pt>
                <c:pt idx="3">
                  <c:v>4514.9999999962984</c:v>
                </c:pt>
                <c:pt idx="4">
                  <c:v>-4514.9999999962984</c:v>
                </c:pt>
                <c:pt idx="5">
                  <c:v>3374.999999996412</c:v>
                </c:pt>
                <c:pt idx="6">
                  <c:v>3724.9999999960619</c:v>
                </c:pt>
                <c:pt idx="7">
                  <c:v>-3374.999999996412</c:v>
                </c:pt>
                <c:pt idx="8">
                  <c:v>-4514.9999999962984</c:v>
                </c:pt>
                <c:pt idx="9">
                  <c:v>3724.9999999960619</c:v>
                </c:pt>
                <c:pt idx="10">
                  <c:v>4514.9999999962984</c:v>
                </c:pt>
                <c:pt idx="11">
                  <c:v>3724.9999999960619</c:v>
                </c:pt>
                <c:pt idx="12">
                  <c:v>3724.9999999960619</c:v>
                </c:pt>
                <c:pt idx="13">
                  <c:v>3724.9999999960619</c:v>
                </c:pt>
                <c:pt idx="14">
                  <c:v>4514.9999999962984</c:v>
                </c:pt>
                <c:pt idx="15">
                  <c:v>3374.999999996412</c:v>
                </c:pt>
              </c:numCache>
            </c:numRef>
          </c:val>
        </c:ser>
        <c:ser>
          <c:idx val="5"/>
          <c:order val="5"/>
          <c:tx>
            <c:strRef>
              <c:f>'0727'!$Y$7</c:f>
              <c:strCache>
                <c:ptCount val="1"/>
                <c:pt idx="0">
                  <c:v>metal</c:v>
                </c:pt>
              </c:strCache>
            </c:strRef>
          </c:tx>
          <c:spPr>
            <a:solidFill>
              <a:schemeClr val="accent6"/>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'0727'!$Z$7:$AO$7</c:f>
              <c:numCache>
                <c:formatCode>"$"#,##0_);[Red]\("$"#,##0\)</c:formatCode>
                <c:ptCount val="16"/>
                <c:pt idx="0">
                  <c:v>9965.0000000026503</c:v>
                </c:pt>
                <c:pt idx="1">
                  <c:v>-5525.0000000055943</c:v>
                </c:pt>
                <c:pt idx="2">
                  <c:v>5525.0000000055943</c:v>
                </c:pt>
                <c:pt idx="3">
                  <c:v>5914.9999999952797</c:v>
                </c:pt>
                <c:pt idx="4">
                  <c:v>-5914.9999999952797</c:v>
                </c:pt>
                <c:pt idx="5">
                  <c:v>5914.9999999952797</c:v>
                </c:pt>
                <c:pt idx="6">
                  <c:v>-3045.0000000035006</c:v>
                </c:pt>
                <c:pt idx="7">
                  <c:v>-3045.0000000035006</c:v>
                </c:pt>
                <c:pt idx="8">
                  <c:v>4125.0000000056907</c:v>
                </c:pt>
                <c:pt idx="9">
                  <c:v>5914.9999999952797</c:v>
                </c:pt>
                <c:pt idx="10">
                  <c:v>2794.9999999934589</c:v>
                </c:pt>
                <c:pt idx="11">
                  <c:v>5914.9999999952797</c:v>
                </c:pt>
                <c:pt idx="12">
                  <c:v>-9965.0000000026503</c:v>
                </c:pt>
                <c:pt idx="13">
                  <c:v>2794.9999999934589</c:v>
                </c:pt>
                <c:pt idx="14">
                  <c:v>3045.0000000035006</c:v>
                </c:pt>
                <c:pt idx="15">
                  <c:v>-4125.0000000056907</c:v>
                </c:pt>
              </c:numCache>
            </c:numRef>
          </c:val>
        </c:ser>
        <c:ser>
          <c:idx val="6"/>
          <c:order val="6"/>
          <c:tx>
            <c:strRef>
              <c:f>'0727'!$Y$8</c:f>
              <c:strCache>
                <c:ptCount val="1"/>
                <c:pt idx="0">
                  <c:v>rates</c:v>
                </c:pt>
              </c:strCache>
            </c:strRef>
          </c:tx>
          <c:spPr>
            <a:solidFill>
              <a:schemeClr val="accent1">
                <a:lumMod val="60000"/>
              </a:schemeClr>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'0727'!$Z$8:$AO$8</c:f>
              <c:numCache>
                <c:formatCode>"$"#,##0_);[Red]\("$"#,##0\)</c:formatCode>
                <c:ptCount val="16"/>
                <c:pt idx="0">
                  <c:v>21074.136049592264</c:v>
                </c:pt>
                <c:pt idx="1">
                  <c:v>-17081.476049591358</c:v>
                </c:pt>
                <c:pt idx="2">
                  <c:v>17081.476049591358</c:v>
                </c:pt>
                <c:pt idx="3">
                  <c:v>2797.998049604761</c:v>
                </c:pt>
                <c:pt idx="4">
                  <c:v>-2797.998049604761</c:v>
                </c:pt>
                <c:pt idx="5">
                  <c:v>6639.8640496102053</c:v>
                </c:pt>
                <c:pt idx="6">
                  <c:v>-4070.7579503954744</c:v>
                </c:pt>
                <c:pt idx="7">
                  <c:v>-6172.1579503971043</c:v>
                </c:pt>
                <c:pt idx="8">
                  <c:v>17081.476049591358</c:v>
                </c:pt>
                <c:pt idx="9">
                  <c:v>-228.89195039002971</c:v>
                </c:pt>
                <c:pt idx="10">
                  <c:v>-12264.501950390495</c:v>
                </c:pt>
                <c:pt idx="11">
                  <c:v>-228.89195039002971</c:v>
                </c:pt>
                <c:pt idx="12">
                  <c:v>-8887.7320495963359</c:v>
                </c:pt>
                <c:pt idx="13">
                  <c:v>-4070.7579503954744</c:v>
                </c:pt>
                <c:pt idx="14">
                  <c:v>2330.2919503916601</c:v>
                </c:pt>
                <c:pt idx="15">
                  <c:v>-13239.610049585917</c:v>
                </c:pt>
              </c:numCache>
            </c:numRef>
          </c:val>
        </c:ser>
        <c:ser>
          <c:idx val="7"/>
          <c:order val="7"/>
          <c:tx>
            <c:strRef>
              <c:f>'0727'!$Y$9</c:f>
              <c:strCache>
                <c:ptCount val="1"/>
                <c:pt idx="0">
                  <c:v>soft</c:v>
                </c:pt>
              </c:strCache>
            </c:strRef>
          </c:tx>
          <c:spPr>
            <a:solidFill>
              <a:schemeClr val="accent2">
                <a:lumMod val="60000"/>
              </a:schemeClr>
            </a:solidFill>
            <a:ln>
              <a:noFill/>
            </a:ln>
            <a:effectLst/>
          </c:spPr>
          <c:invertIfNegative val="0"/>
          <c:cat>
            <c:strRef>
              <c:f>'0727'!$Z$1:$AO$1</c:f>
              <c:strCache>
                <c:ptCount val="16"/>
                <c:pt idx="0">
                  <c:v>MAX ACC 99% PNL 82424</c:v>
                </c:pt>
                <c:pt idx="1">
                  <c:v>RISK-ON ACC 47% PNL -21058</c:v>
                </c:pt>
                <c:pt idx="2">
                  <c:v>RISK-OFF ACC 51% PNL 21058</c:v>
                </c:pt>
                <c:pt idx="3">
                  <c:v>Previous ACC 56% PNL 17588</c:v>
                </c:pt>
                <c:pt idx="4">
                  <c:v>Anti-Previous ACC 43% PNL -17588</c:v>
                </c:pt>
                <c:pt idx="5">
                  <c:v>&gt;equity ACC 54% PNL 12430</c:v>
                </c:pt>
                <c:pt idx="6">
                  <c:v>50/50 ACC 51% PNL 5948</c:v>
                </c:pt>
                <c:pt idx="7">
                  <c:v>&lt;equity ACC 47% PNL -6784</c:v>
                </c:pt>
                <c:pt idx="8">
                  <c:v>SEASONALITY ACC 47% PNL 8284</c:v>
                </c:pt>
                <c:pt idx="9">
                  <c:v>ADJ_SEASONALITY ACC 49% PNL 8186</c:v>
                </c:pt>
                <c:pt idx="10">
                  <c:v>V1 ACC 51% PNL 3172</c:v>
                </c:pt>
                <c:pt idx="11">
                  <c:v>V2 ACC 47% PNL -4960</c:v>
                </c:pt>
                <c:pt idx="12">
                  <c:v>V3 ACC 47% PNL -10998</c:v>
                </c:pt>
                <c:pt idx="13">
                  <c:v>V4 ACC 53% PNL 1764</c:v>
                </c:pt>
                <c:pt idx="14">
                  <c:v>V5 ACC 54% PNL 6416</c:v>
                </c:pt>
                <c:pt idx="15">
                  <c:v>V6 ACC 43% PNL -20152</c:v>
                </c:pt>
              </c:strCache>
            </c:strRef>
          </c:cat>
          <c:val>
            <c:numRef>
              <c:f>'0727'!$Z$9:$AO$9</c:f>
              <c:numCache>
                <c:formatCode>"$"#,##0_);[Red]\("$"#,##0\)</c:formatCode>
                <c:ptCount val="16"/>
                <c:pt idx="0">
                  <c:v>6520.6999999976379</c:v>
                </c:pt>
                <c:pt idx="1">
                  <c:v>-6040.6999999966238</c:v>
                </c:pt>
                <c:pt idx="2">
                  <c:v>6040.6999999966238</c:v>
                </c:pt>
                <c:pt idx="3">
                  <c:v>-1098.3000000063284</c:v>
                </c:pt>
                <c:pt idx="4">
                  <c:v>1098.3000000063284</c:v>
                </c:pt>
                <c:pt idx="5">
                  <c:v>4720.6999999990821</c:v>
                </c:pt>
                <c:pt idx="6">
                  <c:v>-3098.3000000011043</c:v>
                </c:pt>
                <c:pt idx="7">
                  <c:v>-3098.3000000011043</c:v>
                </c:pt>
                <c:pt idx="8">
                  <c:v>3206.6999999981513</c:v>
                </c:pt>
                <c:pt idx="9">
                  <c:v>1638.3000000003371</c:v>
                </c:pt>
                <c:pt idx="10">
                  <c:v>-3098.3000000011043</c:v>
                </c:pt>
                <c:pt idx="11">
                  <c:v>3098.3000000011043</c:v>
                </c:pt>
                <c:pt idx="12">
                  <c:v>-3206.6999999981513</c:v>
                </c:pt>
                <c:pt idx="13">
                  <c:v>-3206.6999999981513</c:v>
                </c:pt>
                <c:pt idx="14">
                  <c:v>361.69999999443894</c:v>
                </c:pt>
                <c:pt idx="15">
                  <c:v>-101.69999999268339</c:v>
                </c:pt>
              </c:numCache>
            </c:numRef>
          </c:val>
        </c:ser>
        <c:dLbls>
          <c:showLegendKey val="0"/>
          <c:showVal val="0"/>
          <c:showCatName val="0"/>
          <c:showSerName val="0"/>
          <c:showPercent val="0"/>
          <c:showBubbleSize val="0"/>
        </c:dLbls>
        <c:gapWidth val="150"/>
        <c:overlap val="100"/>
        <c:axId val="547202400"/>
        <c:axId val="547202944"/>
      </c:barChart>
      <c:catAx>
        <c:axId val="5472024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02944"/>
        <c:crosses val="autoZero"/>
        <c:auto val="1"/>
        <c:lblAlgn val="ctr"/>
        <c:lblOffset val="100"/>
        <c:noMultiLvlLbl val="0"/>
      </c:catAx>
      <c:valAx>
        <c:axId val="54720294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024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'0726'!$Y$2</c:f>
              <c:strCache>
                <c:ptCount val="1"/>
                <c:pt idx="0">
                  <c:v>currency</c:v>
                </c:pt>
              </c:strCache>
            </c:strRef>
          </c:tx>
          <c:spPr>
            <a:solidFill>
              <a:schemeClr val="accent1"/>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'0726'!$Z$2:$AO$2</c:f>
              <c:numCache>
                <c:formatCode>"$"#,##0_);[Red]\("$"#,##0\)</c:formatCode>
                <c:ptCount val="16"/>
                <c:pt idx="0">
                  <c:v>9354.1502783039177</c:v>
                </c:pt>
                <c:pt idx="1">
                  <c:v>-1584.104351834942</c:v>
                </c:pt>
                <c:pt idx="2">
                  <c:v>1584.104351834942</c:v>
                </c:pt>
                <c:pt idx="3">
                  <c:v>392.10586070064437</c:v>
                </c:pt>
                <c:pt idx="4">
                  <c:v>-392.10586070064437</c:v>
                </c:pt>
                <c:pt idx="5">
                  <c:v>4258.3939775290091</c:v>
                </c:pt>
                <c:pt idx="6">
                  <c:v>-4258.3939775290091</c:v>
                </c:pt>
                <c:pt idx="7">
                  <c:v>-4258.3939775290091</c:v>
                </c:pt>
                <c:pt idx="8">
                  <c:v>-2074.6106839848148</c:v>
                </c:pt>
                <c:pt idx="9">
                  <c:v>872.23146251732351</c:v>
                </c:pt>
                <c:pt idx="10">
                  <c:v>-1966.7706880201904</c:v>
                </c:pt>
                <c:pt idx="11">
                  <c:v>1899.5174288081739</c:v>
                </c:pt>
                <c:pt idx="12">
                  <c:v>-217.01260552400345</c:v>
                </c:pt>
                <c:pt idx="13">
                  <c:v>2074.6106839848148</c:v>
                </c:pt>
                <c:pt idx="14">
                  <c:v>1419.3918269914957</c:v>
                </c:pt>
                <c:pt idx="15">
                  <c:v>1899.5174288081739</c:v>
                </c:pt>
              </c:numCache>
            </c:numRef>
          </c:val>
        </c:ser>
        <c:ser>
          <c:idx val="1"/>
          <c:order val="1"/>
          <c:tx>
            <c:strRef>
              <c:f>'0726'!$Y$3</c:f>
              <c:strCache>
                <c:ptCount val="1"/>
                <c:pt idx="0">
                  <c:v>energy</c:v>
                </c:pt>
              </c:strCache>
            </c:strRef>
          </c:tx>
          <c:spPr>
            <a:solidFill>
              <a:schemeClr val="accent2"/>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'0726'!$Z$3:$AO$3</c:f>
              <c:numCache>
                <c:formatCode>"$"#,##0_);[Red]\("$"#,##0\)</c:formatCode>
                <c:ptCount val="16"/>
                <c:pt idx="0">
                  <c:v>2413.4215528859586</c:v>
                </c:pt>
                <c:pt idx="1">
                  <c:v>-1291.3335183974864</c:v>
                </c:pt>
                <c:pt idx="2">
                  <c:v>1291.3335183974864</c:v>
                </c:pt>
                <c:pt idx="3">
                  <c:v>1291.3335183974864</c:v>
                </c:pt>
                <c:pt idx="4">
                  <c:v>-1291.3335183974864</c:v>
                </c:pt>
                <c:pt idx="5">
                  <c:v>-73.261115074346492</c:v>
                </c:pt>
                <c:pt idx="6">
                  <c:v>-781.5647116967898</c:v>
                </c:pt>
                <c:pt idx="7">
                  <c:v>-781.5647116967898</c:v>
                </c:pt>
                <c:pt idx="8">
                  <c:v>1617.4747511122475</c:v>
                </c:pt>
                <c:pt idx="9">
                  <c:v>2413.4215528859586</c:v>
                </c:pt>
                <c:pt idx="10">
                  <c:v>-781.5647116967898</c:v>
                </c:pt>
                <c:pt idx="11">
                  <c:v>781.5647116967898</c:v>
                </c:pt>
                <c:pt idx="12">
                  <c:v>-1617.4747511122475</c:v>
                </c:pt>
                <c:pt idx="13">
                  <c:v>-1617.4747511122475</c:v>
                </c:pt>
                <c:pt idx="14">
                  <c:v>-340.52332279168246</c:v>
                </c:pt>
                <c:pt idx="15">
                  <c:v>-2146.1593451686226</c:v>
                </c:pt>
              </c:numCache>
            </c:numRef>
          </c:val>
        </c:ser>
        <c:ser>
          <c:idx val="2"/>
          <c:order val="2"/>
          <c:tx>
            <c:strRef>
              <c:f>'0726'!$Y$4</c:f>
              <c:strCache>
                <c:ptCount val="1"/>
                <c:pt idx="0">
                  <c:v>grain</c:v>
                </c:pt>
              </c:strCache>
            </c:strRef>
          </c:tx>
          <c:spPr>
            <a:solidFill>
              <a:schemeClr val="accent3"/>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'0726'!$Z$4:$AO$4</c:f>
              <c:numCache>
                <c:formatCode>"$"#,##0_);[Red]\("$"#,##0\)</c:formatCode>
                <c:ptCount val="16"/>
                <c:pt idx="0">
                  <c:v>12687.274540089913</c:v>
                </c:pt>
                <c:pt idx="1">
                  <c:v>-7644.8240071537548</c:v>
                </c:pt>
                <c:pt idx="2">
                  <c:v>7644.8240071537548</c:v>
                </c:pt>
                <c:pt idx="3">
                  <c:v>-4909.7705019288842</c:v>
                </c:pt>
                <c:pt idx="4">
                  <c:v>4909.7705019288842</c:v>
                </c:pt>
                <c:pt idx="5">
                  <c:v>-2823.8816340543649</c:v>
                </c:pt>
                <c:pt idx="6">
                  <c:v>2279.3920515847262</c:v>
                </c:pt>
                <c:pt idx="7">
                  <c:v>-502.90707270071152</c:v>
                </c:pt>
                <c:pt idx="8">
                  <c:v>4068.9131948161748</c:v>
                </c:pt>
                <c:pt idx="9">
                  <c:v>6440.9950100264832</c:v>
                </c:pt>
                <c:pt idx="10">
                  <c:v>-5606.1807583398031</c:v>
                </c:pt>
                <c:pt idx="11">
                  <c:v>5744.5847536155652</c:v>
                </c:pt>
                <c:pt idx="12">
                  <c:v>3816.6596151083545</c:v>
                </c:pt>
                <c:pt idx="13">
                  <c:v>2279.3920515847262</c:v>
                </c:pt>
                <c:pt idx="14">
                  <c:v>-5744.5847536155652</c:v>
                </c:pt>
                <c:pt idx="15">
                  <c:v>-1286.6140705307371</c:v>
                </c:pt>
              </c:numCache>
            </c:numRef>
          </c:val>
        </c:ser>
        <c:ser>
          <c:idx val="3"/>
          <c:order val="3"/>
          <c:tx>
            <c:strRef>
              <c:f>'0726'!$Y$5</c:f>
              <c:strCache>
                <c:ptCount val="1"/>
                <c:pt idx="0">
                  <c:v>index</c:v>
                </c:pt>
              </c:strCache>
            </c:strRef>
          </c:tx>
          <c:spPr>
            <a:solidFill>
              <a:schemeClr val="accent4"/>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'0726'!$Z$5:$AO$5</c:f>
              <c:numCache>
                <c:formatCode>"$"#,##0_);[Red]\("$"#,##0\)</c:formatCode>
                <c:ptCount val="16"/>
                <c:pt idx="0">
                  <c:v>14969.921909452831</c:v>
                </c:pt>
                <c:pt idx="1">
                  <c:v>8365.4542935691661</c:v>
                </c:pt>
                <c:pt idx="2">
                  <c:v>-8365.4542935691661</c:v>
                </c:pt>
                <c:pt idx="3">
                  <c:v>-3395.0619098645166</c:v>
                </c:pt>
                <c:pt idx="4">
                  <c:v>3395.0619098645166</c:v>
                </c:pt>
                <c:pt idx="5">
                  <c:v>-9559.7286271801513</c:v>
                </c:pt>
                <c:pt idx="6">
                  <c:v>5719.5539011445153</c:v>
                </c:pt>
                <c:pt idx="7">
                  <c:v>9029.3247938239947</c:v>
                </c:pt>
                <c:pt idx="8">
                  <c:v>7741.2451416934628</c:v>
                </c:pt>
                <c:pt idx="9">
                  <c:v>-5935.5476883706115</c:v>
                </c:pt>
                <c:pt idx="10">
                  <c:v>-3081.7740062583207</c:v>
                </c:pt>
                <c:pt idx="11">
                  <c:v>-6039.282620848423</c:v>
                </c:pt>
                <c:pt idx="12">
                  <c:v>4369.8536583888554</c:v>
                </c:pt>
                <c:pt idx="13">
                  <c:v>-5243.5124695669319</c:v>
                </c:pt>
                <c:pt idx="14">
                  <c:v>-5996.5295144688562</c:v>
                </c:pt>
                <c:pt idx="15">
                  <c:v>-6218.3042180912698</c:v>
                </c:pt>
              </c:numCache>
            </c:numRef>
          </c:val>
        </c:ser>
        <c:ser>
          <c:idx val="4"/>
          <c:order val="4"/>
          <c:tx>
            <c:strRef>
              <c:f>'0726'!$Y$6</c:f>
              <c:strCache>
                <c:ptCount val="1"/>
                <c:pt idx="0">
                  <c:v>meat</c:v>
                </c:pt>
              </c:strCache>
            </c:strRef>
          </c:tx>
          <c:spPr>
            <a:solidFill>
              <a:schemeClr val="accent5"/>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'0726'!$Z$6:$AO$6</c:f>
              <c:numCache>
                <c:formatCode>"$"#,##0_);[Red]\("$"#,##0\)</c:formatCode>
                <c:ptCount val="16"/>
                <c:pt idx="0">
                  <c:v>3725.2084011961833</c:v>
                </c:pt>
                <c:pt idx="1">
                  <c:v>1431.3467073367835</c:v>
                </c:pt>
                <c:pt idx="2">
                  <c:v>-1431.3467073367835</c:v>
                </c:pt>
                <c:pt idx="3">
                  <c:v>1431.3467073367835</c:v>
                </c:pt>
                <c:pt idx="4">
                  <c:v>-1431.3467073367835</c:v>
                </c:pt>
                <c:pt idx="5">
                  <c:v>-3725.2084011961833</c:v>
                </c:pt>
                <c:pt idx="6">
                  <c:v>-76.592601061431878</c:v>
                </c:pt>
                <c:pt idx="7">
                  <c:v>2217.2690927979684</c:v>
                </c:pt>
                <c:pt idx="8">
                  <c:v>-76.592601061431878</c:v>
                </c:pt>
                <c:pt idx="9">
                  <c:v>-76.592601061431878</c:v>
                </c:pt>
                <c:pt idx="10">
                  <c:v>3725.2084011961833</c:v>
                </c:pt>
                <c:pt idx="11">
                  <c:v>-3725.2084011961833</c:v>
                </c:pt>
                <c:pt idx="12">
                  <c:v>-1431.3467073367835</c:v>
                </c:pt>
                <c:pt idx="13">
                  <c:v>-1431.3467073367835</c:v>
                </c:pt>
                <c:pt idx="14">
                  <c:v>-2217.2690927979684</c:v>
                </c:pt>
                <c:pt idx="15">
                  <c:v>-1431.3467073367835</c:v>
                </c:pt>
              </c:numCache>
            </c:numRef>
          </c:val>
        </c:ser>
        <c:ser>
          <c:idx val="5"/>
          <c:order val="5"/>
          <c:tx>
            <c:strRef>
              <c:f>'0726'!$Y$7</c:f>
              <c:strCache>
                <c:ptCount val="1"/>
                <c:pt idx="0">
                  <c:v>metal</c:v>
                </c:pt>
              </c:strCache>
            </c:strRef>
          </c:tx>
          <c:spPr>
            <a:solidFill>
              <a:schemeClr val="accent6"/>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'0726'!$Z$7:$AO$7</c:f>
              <c:numCache>
                <c:formatCode>"$"#,##0_);[Red]\("$"#,##0\)</c:formatCode>
                <c:ptCount val="16"/>
                <c:pt idx="0">
                  <c:v>2712.2280012388733</c:v>
                </c:pt>
                <c:pt idx="1">
                  <c:v>-229.44313999202663</c:v>
                </c:pt>
                <c:pt idx="2">
                  <c:v>229.44313999202663</c:v>
                </c:pt>
                <c:pt idx="3">
                  <c:v>1057.9447725943751</c:v>
                </c:pt>
                <c:pt idx="4">
                  <c:v>-1057.9447725943751</c:v>
                </c:pt>
                <c:pt idx="5">
                  <c:v>-1057.9447725943751</c:v>
                </c:pt>
                <c:pt idx="6">
                  <c:v>-229.44313999202663</c:v>
                </c:pt>
                <c:pt idx="7">
                  <c:v>-229.44313999202663</c:v>
                </c:pt>
                <c:pt idx="8">
                  <c:v>571.58118021760538</c:v>
                </c:pt>
                <c:pt idx="9">
                  <c:v>2712.2280012388733</c:v>
                </c:pt>
                <c:pt idx="10">
                  <c:v>1057.9447725943751</c:v>
                </c:pt>
                <c:pt idx="11">
                  <c:v>-1057.9447725943751</c:v>
                </c:pt>
                <c:pt idx="12">
                  <c:v>-1858.9690928040072</c:v>
                </c:pt>
                <c:pt idx="13">
                  <c:v>-1858.9690928040072</c:v>
                </c:pt>
                <c:pt idx="14">
                  <c:v>-571.58118021760538</c:v>
                </c:pt>
                <c:pt idx="15">
                  <c:v>-1057.9447725943751</c:v>
                </c:pt>
              </c:numCache>
            </c:numRef>
          </c:val>
        </c:ser>
        <c:ser>
          <c:idx val="6"/>
          <c:order val="6"/>
          <c:tx>
            <c:strRef>
              <c:f>'0726'!$Y$8</c:f>
              <c:strCache>
                <c:ptCount val="1"/>
                <c:pt idx="0">
                  <c:v>rates</c:v>
                </c:pt>
              </c:strCache>
            </c:strRef>
          </c:tx>
          <c:spPr>
            <a:solidFill>
              <a:schemeClr val="accent1">
                <a:lumMod val="60000"/>
              </a:schemeClr>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'0726'!$Z$8:$AO$8</c:f>
              <c:numCache>
                <c:formatCode>"$"#,##0_);[Red]\("$"#,##0\)</c:formatCode>
                <c:ptCount val="16"/>
                <c:pt idx="0">
                  <c:v>5702.5317196438509</c:v>
                </c:pt>
                <c:pt idx="1">
                  <c:v>720.78468508770868</c:v>
                </c:pt>
                <c:pt idx="2">
                  <c:v>-720.78468508770868</c:v>
                </c:pt>
                <c:pt idx="3">
                  <c:v>-1193.8335863428019</c:v>
                </c:pt>
                <c:pt idx="4">
                  <c:v>1193.8335863428019</c:v>
                </c:pt>
                <c:pt idx="5">
                  <c:v>2936.6917860322646</c:v>
                </c:pt>
                <c:pt idx="6">
                  <c:v>19.544784853202032</c:v>
                </c:pt>
                <c:pt idx="7">
                  <c:v>19.544784853202032</c:v>
                </c:pt>
                <c:pt idx="8">
                  <c:v>-720.78468508770868</c:v>
                </c:pt>
                <c:pt idx="9">
                  <c:v>442.27744470215146</c:v>
                </c:pt>
                <c:pt idx="10">
                  <c:v>319.72948023941001</c:v>
                </c:pt>
                <c:pt idx="11">
                  <c:v>3189.6706529825938</c:v>
                </c:pt>
                <c:pt idx="12">
                  <c:v>420.5999897015007</c:v>
                </c:pt>
                <c:pt idx="13">
                  <c:v>3668.7139233706685</c:v>
                </c:pt>
                <c:pt idx="14">
                  <c:v>-142.09274931594348</c:v>
                </c:pt>
                <c:pt idx="15">
                  <c:v>1502.3256143315166</c:v>
                </c:pt>
              </c:numCache>
            </c:numRef>
          </c:val>
        </c:ser>
        <c:ser>
          <c:idx val="7"/>
          <c:order val="7"/>
          <c:tx>
            <c:strRef>
              <c:f>'0726'!$Y$9</c:f>
              <c:strCache>
                <c:ptCount val="1"/>
                <c:pt idx="0">
                  <c:v>soft</c:v>
                </c:pt>
              </c:strCache>
            </c:strRef>
          </c:tx>
          <c:spPr>
            <a:solidFill>
              <a:schemeClr val="accent2">
                <a:lumMod val="60000"/>
              </a:schemeClr>
            </a:solidFill>
            <a:ln>
              <a:noFill/>
            </a:ln>
            <a:effectLst/>
          </c:spPr>
          <c:invertIfNegative val="0"/>
          <c:cat>
            <c:strRef>
              <c:f>'0726'!$Z$1:$AO$1</c:f>
              <c:strCache>
                <c:ptCount val="16"/>
                <c:pt idx="0">
                  <c:v>MAX ACC 99% PNL 62276</c:v>
                </c:pt>
                <c:pt idx="1">
                  <c:v>RISK-ON ACC 58% PNL 4260</c:v>
                </c:pt>
                <c:pt idx="2">
                  <c:v>RISK-OFF ACC 40% PNL -4260</c:v>
                </c:pt>
                <c:pt idx="3">
                  <c:v>Previous ACC 43% PNL -6450</c:v>
                </c:pt>
                <c:pt idx="4">
                  <c:v>Anti-Previous ACC 56% PNL 6450</c:v>
                </c:pt>
                <c:pt idx="5">
                  <c:v>&gt;equity ACC 43% PNL -14024</c:v>
                </c:pt>
                <c:pt idx="6">
                  <c:v>50/50 ACC 46% PNL -5269</c:v>
                </c:pt>
                <c:pt idx="7">
                  <c:v>&lt;equity ACC 47% PNL -2207</c:v>
                </c:pt>
                <c:pt idx="8">
                  <c:v>SEASONALITY ACC 63% PNL 11267</c:v>
                </c:pt>
                <c:pt idx="9">
                  <c:v>ADJ_SEASONALITY ACC 58% PNL 4238</c:v>
                </c:pt>
                <c:pt idx="10">
                  <c:v>V1 ACC 40% PNL -10998</c:v>
                </c:pt>
                <c:pt idx="11">
                  <c:v>V2 ACC 51% PNL 363</c:v>
                </c:pt>
                <c:pt idx="12">
                  <c:v>V3 ACC 46% PNL 305</c:v>
                </c:pt>
                <c:pt idx="13">
                  <c:v>V4 ACC 40% PNL -10400</c:v>
                </c:pt>
                <c:pt idx="14">
                  <c:v>V5 ACC 39% PNL -9863</c:v>
                </c:pt>
                <c:pt idx="15">
                  <c:v>V6 ACC 46% PNL -11163</c:v>
                </c:pt>
              </c:strCache>
            </c:strRef>
          </c:cat>
          <c:val>
            <c:numRef>
              <c:f>'0726'!$Z$9:$AO$9</c:f>
              <c:numCache>
                <c:formatCode>"$"#,##0_);[Red]\("$"#,##0\)</c:formatCode>
                <c:ptCount val="16"/>
                <c:pt idx="0">
                  <c:v>10711.672005717912</c:v>
                </c:pt>
                <c:pt idx="1">
                  <c:v>4492.0561433344928</c:v>
                </c:pt>
                <c:pt idx="2">
                  <c:v>-4492.0561433344928</c:v>
                </c:pt>
                <c:pt idx="3">
                  <c:v>-1124.4811206103388</c:v>
                </c:pt>
                <c:pt idx="4">
                  <c:v>1124.4811206103388</c:v>
                </c:pt>
                <c:pt idx="5">
                  <c:v>-3979.1461762481085</c:v>
                </c:pt>
                <c:pt idx="6">
                  <c:v>-7941.0243411006122</c:v>
                </c:pt>
                <c:pt idx="7">
                  <c:v>-7701.2766186056615</c:v>
                </c:pt>
                <c:pt idx="8">
                  <c:v>140.09416244915656</c:v>
                </c:pt>
                <c:pt idx="9">
                  <c:v>-2630.5535021681426</c:v>
                </c:pt>
                <c:pt idx="10">
                  <c:v>-4664.2020508404385</c:v>
                </c:pt>
                <c:pt idx="11">
                  <c:v>-430.15401500472626</c:v>
                </c:pt>
                <c:pt idx="12">
                  <c:v>-3177.1687302143791</c:v>
                </c:pt>
                <c:pt idx="13">
                  <c:v>-8271.5247960595443</c:v>
                </c:pt>
                <c:pt idx="14">
                  <c:v>3730.1272227398749</c:v>
                </c:pt>
                <c:pt idx="15">
                  <c:v>-2424.5110406330432</c:v>
                </c:pt>
              </c:numCache>
            </c:numRef>
          </c:val>
        </c:ser>
        <c:dLbls>
          <c:showLegendKey val="0"/>
          <c:showVal val="0"/>
          <c:showCatName val="0"/>
          <c:showSerName val="0"/>
          <c:showPercent val="0"/>
          <c:showBubbleSize val="0"/>
        </c:dLbls>
        <c:gapWidth val="150"/>
        <c:overlap val="100"/>
        <c:axId val="547208384"/>
        <c:axId val="547206208"/>
      </c:barChart>
      <c:catAx>
        <c:axId val="5472083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06208"/>
        <c:crosses val="autoZero"/>
        <c:auto val="1"/>
        <c:lblAlgn val="ctr"/>
        <c:lblOffset val="100"/>
        <c:noMultiLvlLbl val="0"/>
      </c:catAx>
      <c:valAx>
        <c:axId val="54720620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083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'0725'!$Y$2</c:f>
              <c:strCache>
                <c:ptCount val="1"/>
                <c:pt idx="0">
                  <c:v>currency</c:v>
                </c:pt>
              </c:strCache>
            </c:strRef>
          </c:tx>
          <c:spPr>
            <a:solidFill>
              <a:schemeClr val="accent1"/>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'0725'!$Z$2:$AO$2</c:f>
              <c:numCache>
                <c:formatCode>"$"#,##0_);[Red]\("$"#,##0\)</c:formatCode>
                <c:ptCount val="16"/>
                <c:pt idx="0">
                  <c:v>7655.4375469427614</c:v>
                </c:pt>
                <c:pt idx="1">
                  <c:v>-1406.8318242741311</c:v>
                </c:pt>
                <c:pt idx="2">
                  <c:v>1406.8318242741311</c:v>
                </c:pt>
                <c:pt idx="3">
                  <c:v>-4347.0032101449624</c:v>
                </c:pt>
                <c:pt idx="4">
                  <c:v>4347.0032101449624</c:v>
                </c:pt>
                <c:pt idx="5">
                  <c:v>301.06647481145899</c:v>
                </c:pt>
                <c:pt idx="6">
                  <c:v>-4347.0032101449624</c:v>
                </c:pt>
                <c:pt idx="7">
                  <c:v>-3984.8888998741922</c:v>
                </c:pt>
                <c:pt idx="8">
                  <c:v>6631.839226087508</c:v>
                </c:pt>
                <c:pt idx="9">
                  <c:v>698.79827938781852</c:v>
                </c:pt>
                <c:pt idx="10">
                  <c:v>-4347.0032101449624</c:v>
                </c:pt>
                <c:pt idx="11">
                  <c:v>5226.2238419611413</c:v>
                </c:pt>
                <c:pt idx="12">
                  <c:v>-6631.839226087508</c:v>
                </c:pt>
                <c:pt idx="13">
                  <c:v>-3323.404889289709</c:v>
                </c:pt>
                <c:pt idx="14">
                  <c:v>-1060.9125896585892</c:v>
                </c:pt>
                <c:pt idx="15">
                  <c:v>-2104.4136635141854</c:v>
                </c:pt>
              </c:numCache>
            </c:numRef>
          </c:val>
        </c:ser>
        <c:ser>
          <c:idx val="1"/>
          <c:order val="1"/>
          <c:tx>
            <c:strRef>
              <c:f>'0725'!$Y$3</c:f>
              <c:strCache>
                <c:ptCount val="1"/>
                <c:pt idx="0">
                  <c:v>energy</c:v>
                </c:pt>
              </c:strCache>
            </c:strRef>
          </c:tx>
          <c:spPr>
            <a:solidFill>
              <a:schemeClr val="accent2"/>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'0725'!$Z$3:$AO$3</c:f>
              <c:numCache>
                <c:formatCode>"$"#,##0_);[Red]\("$"#,##0\)</c:formatCode>
                <c:ptCount val="16"/>
                <c:pt idx="0">
                  <c:v>8483.4688135389843</c:v>
                </c:pt>
                <c:pt idx="1">
                  <c:v>-8483.4688135389843</c:v>
                </c:pt>
                <c:pt idx="2">
                  <c:v>8483.4688135389843</c:v>
                </c:pt>
                <c:pt idx="3">
                  <c:v>4347.1450976502383</c:v>
                </c:pt>
                <c:pt idx="4">
                  <c:v>-4347.1450976502383</c:v>
                </c:pt>
                <c:pt idx="5">
                  <c:v>-229.00072110291012</c:v>
                </c:pt>
                <c:pt idx="6">
                  <c:v>4013.1136693135286</c:v>
                </c:pt>
                <c:pt idx="7">
                  <c:v>4013.1136693135286</c:v>
                </c:pt>
                <c:pt idx="8">
                  <c:v>-2550.0783560611003</c:v>
                </c:pt>
                <c:pt idx="9">
                  <c:v>-101.51227127593029</c:v>
                </c:pt>
                <c:pt idx="10">
                  <c:v>6668.2227326084285</c:v>
                </c:pt>
                <c:pt idx="11">
                  <c:v>-229.00072110291012</c:v>
                </c:pt>
                <c:pt idx="12">
                  <c:v>-105.0307072337996</c:v>
                </c:pt>
                <c:pt idx="13">
                  <c:v>4013.1136693135286</c:v>
                </c:pt>
                <c:pt idx="14">
                  <c:v>-2219.5653636822599</c:v>
                </c:pt>
                <c:pt idx="15">
                  <c:v>-4347.1450976502383</c:v>
                </c:pt>
              </c:numCache>
            </c:numRef>
          </c:val>
        </c:ser>
        <c:ser>
          <c:idx val="2"/>
          <c:order val="2"/>
          <c:tx>
            <c:strRef>
              <c:f>'0725'!$Y$4</c:f>
              <c:strCache>
                <c:ptCount val="1"/>
                <c:pt idx="0">
                  <c:v>grain</c:v>
                </c:pt>
              </c:strCache>
            </c:strRef>
          </c:tx>
          <c:spPr>
            <a:solidFill>
              <a:schemeClr val="accent3"/>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'0725'!$Z$4:$AO$4</c:f>
              <c:numCache>
                <c:formatCode>"$"#,##0_);[Red]\("$"#,##0\)</c:formatCode>
                <c:ptCount val="16"/>
                <c:pt idx="0">
                  <c:v>11267.204903600079</c:v>
                </c:pt>
                <c:pt idx="1">
                  <c:v>-7810.0897515353463</c:v>
                </c:pt>
                <c:pt idx="2">
                  <c:v>7810.0897515353463</c:v>
                </c:pt>
                <c:pt idx="3">
                  <c:v>11068.521655612156</c:v>
                </c:pt>
                <c:pt idx="4">
                  <c:v>-11068.521655612156</c:v>
                </c:pt>
                <c:pt idx="5">
                  <c:v>-5794.8371776127797</c:v>
                </c:pt>
                <c:pt idx="6">
                  <c:v>-3690.5099149316702</c:v>
                </c:pt>
                <c:pt idx="7">
                  <c:v>6463.2851165533948</c:v>
                </c:pt>
                <c:pt idx="8">
                  <c:v>3435.6056234322054</c:v>
                </c:pt>
                <c:pt idx="9">
                  <c:v>10579.572394766867</c:v>
                </c:pt>
                <c:pt idx="10">
                  <c:v>11068.521655612156</c:v>
                </c:pt>
                <c:pt idx="11">
                  <c:v>-5596.1539296248548</c:v>
                </c:pt>
                <c:pt idx="12">
                  <c:v>-8040.8421624909652</c:v>
                </c:pt>
                <c:pt idx="13">
                  <c:v>-3435.6056234322054</c:v>
                </c:pt>
                <c:pt idx="14">
                  <c:v>-5974.3358557081056</c:v>
                </c:pt>
                <c:pt idx="15">
                  <c:v>-5794.8371776127797</c:v>
                </c:pt>
              </c:numCache>
            </c:numRef>
          </c:val>
        </c:ser>
        <c:ser>
          <c:idx val="3"/>
          <c:order val="3"/>
          <c:tx>
            <c:strRef>
              <c:f>'0725'!$Y$5</c:f>
              <c:strCache>
                <c:ptCount val="1"/>
                <c:pt idx="0">
                  <c:v>index</c:v>
                </c:pt>
              </c:strCache>
            </c:strRef>
          </c:tx>
          <c:spPr>
            <a:solidFill>
              <a:schemeClr val="accent4"/>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'0725'!$Z$5:$AO$5</c:f>
              <c:numCache>
                <c:formatCode>"$"#,##0_);[Red]\("$"#,##0\)</c:formatCode>
                <c:ptCount val="16"/>
                <c:pt idx="0">
                  <c:v>12629.843049412104</c:v>
                </c:pt>
                <c:pt idx="1">
                  <c:v>-3083.1492083049106</c:v>
                </c:pt>
                <c:pt idx="2">
                  <c:v>3083.1492083049106</c:v>
                </c:pt>
                <c:pt idx="3">
                  <c:v>-7014.751603744794</c:v>
                </c:pt>
                <c:pt idx="4">
                  <c:v>7014.751603744794</c:v>
                </c:pt>
                <c:pt idx="5">
                  <c:v>3855.7102504297418</c:v>
                </c:pt>
                <c:pt idx="6">
                  <c:v>800.590285612515</c:v>
                </c:pt>
                <c:pt idx="7">
                  <c:v>800.590285612515</c:v>
                </c:pt>
                <c:pt idx="8">
                  <c:v>1363.275095888444</c:v>
                </c:pt>
                <c:pt idx="9">
                  <c:v>-1430.2618107358546</c:v>
                </c:pt>
                <c:pt idx="10">
                  <c:v>-3806.2312743575822</c:v>
                </c:pt>
                <c:pt idx="11">
                  <c:v>5133.0595371890822</c:v>
                </c:pt>
                <c:pt idx="12">
                  <c:v>3243.5464640816522</c:v>
                </c:pt>
                <c:pt idx="13">
                  <c:v>2493.1484019328568</c:v>
                </c:pt>
                <c:pt idx="14">
                  <c:v>-5272.5390437458618</c:v>
                </c:pt>
                <c:pt idx="15">
                  <c:v>7229.0388317007009</c:v>
                </c:pt>
              </c:numCache>
            </c:numRef>
          </c:val>
        </c:ser>
        <c:ser>
          <c:idx val="4"/>
          <c:order val="4"/>
          <c:tx>
            <c:strRef>
              <c:f>'0725'!$Y$6</c:f>
              <c:strCache>
                <c:ptCount val="1"/>
                <c:pt idx="0">
                  <c:v>meat</c:v>
                </c:pt>
              </c:strCache>
            </c:strRef>
          </c:tx>
          <c:spPr>
            <a:solidFill>
              <a:schemeClr val="accent5"/>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'0725'!$Z$6:$AO$6</c:f>
              <c:numCache>
                <c:formatCode>"$"#,##0_);[Red]\("$"#,##0\)</c:formatCode>
                <c:ptCount val="16"/>
                <c:pt idx="0">
                  <c:v>9138.991191611256</c:v>
                </c:pt>
                <c:pt idx="1">
                  <c:v>9138.991191611256</c:v>
                </c:pt>
                <c:pt idx="2">
                  <c:v>-9138.991191611256</c:v>
                </c:pt>
                <c:pt idx="3">
                  <c:v>9138.991191611256</c:v>
                </c:pt>
                <c:pt idx="4">
                  <c:v>-9138.991191611256</c:v>
                </c:pt>
                <c:pt idx="5">
                  <c:v>9138.991191611256</c:v>
                </c:pt>
                <c:pt idx="6">
                  <c:v>-205.39656347882465</c:v>
                </c:pt>
                <c:pt idx="7">
                  <c:v>-1639.1993803808928</c:v>
                </c:pt>
                <c:pt idx="8">
                  <c:v>-205.39656347882465</c:v>
                </c:pt>
                <c:pt idx="9">
                  <c:v>205.39656347882465</c:v>
                </c:pt>
                <c:pt idx="10">
                  <c:v>7705.188374709187</c:v>
                </c:pt>
                <c:pt idx="11">
                  <c:v>205.39656347882465</c:v>
                </c:pt>
                <c:pt idx="12">
                  <c:v>-9138.991191611256</c:v>
                </c:pt>
                <c:pt idx="13">
                  <c:v>205.39656347882465</c:v>
                </c:pt>
                <c:pt idx="14">
                  <c:v>9138.991191611256</c:v>
                </c:pt>
                <c:pt idx="15">
                  <c:v>205.39656347882465</c:v>
                </c:pt>
              </c:numCache>
            </c:numRef>
          </c:val>
        </c:ser>
        <c:ser>
          <c:idx val="5"/>
          <c:order val="5"/>
          <c:tx>
            <c:strRef>
              <c:f>'0725'!$Y$7</c:f>
              <c:strCache>
                <c:ptCount val="1"/>
                <c:pt idx="0">
                  <c:v>metal</c:v>
                </c:pt>
              </c:strCache>
            </c:strRef>
          </c:tx>
          <c:spPr>
            <a:solidFill>
              <a:schemeClr val="accent6"/>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'0725'!$Z$7:$AO$7</c:f>
              <c:numCache>
                <c:formatCode>"$"#,##0_);[Red]\("$"#,##0\)</c:formatCode>
                <c:ptCount val="16"/>
                <c:pt idx="0">
                  <c:v>2458.9992675024018</c:v>
                </c:pt>
                <c:pt idx="1">
                  <c:v>617.27482107085552</c:v>
                </c:pt>
                <c:pt idx="2">
                  <c:v>-617.27482107085552</c:v>
                </c:pt>
                <c:pt idx="3">
                  <c:v>2458.9992675024018</c:v>
                </c:pt>
                <c:pt idx="4">
                  <c:v>-2458.9992675024018</c:v>
                </c:pt>
                <c:pt idx="5">
                  <c:v>-893.22323634425334</c:v>
                </c:pt>
                <c:pt idx="6">
                  <c:v>2458.9992675024018</c:v>
                </c:pt>
                <c:pt idx="7">
                  <c:v>2458.9992675024018</c:v>
                </c:pt>
                <c:pt idx="8">
                  <c:v>617.27482107085552</c:v>
                </c:pt>
                <c:pt idx="9">
                  <c:v>-1368.3732198381781</c:v>
                </c:pt>
                <c:pt idx="10">
                  <c:v>2458.9992675024018</c:v>
                </c:pt>
                <c:pt idx="11">
                  <c:v>-2458.9992675024018</c:v>
                </c:pt>
                <c:pt idx="12">
                  <c:v>-617.27482107085552</c:v>
                </c:pt>
                <c:pt idx="13">
                  <c:v>-617.27482107085552</c:v>
                </c:pt>
                <c:pt idx="14">
                  <c:v>1368.3732198381781</c:v>
                </c:pt>
                <c:pt idx="15">
                  <c:v>-2458.9992675024018</c:v>
                </c:pt>
              </c:numCache>
            </c:numRef>
          </c:val>
        </c:ser>
        <c:ser>
          <c:idx val="6"/>
          <c:order val="6"/>
          <c:tx>
            <c:strRef>
              <c:f>'0725'!$Y$8</c:f>
              <c:strCache>
                <c:ptCount val="1"/>
                <c:pt idx="0">
                  <c:v>rates</c:v>
                </c:pt>
              </c:strCache>
            </c:strRef>
          </c:tx>
          <c:spPr>
            <a:solidFill>
              <a:schemeClr val="accent1">
                <a:lumMod val="60000"/>
              </a:schemeClr>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'0725'!$Z$8:$AO$8</c:f>
              <c:numCache>
                <c:formatCode>"$"#,##0_);[Red]\("$"#,##0\)</c:formatCode>
                <c:ptCount val="16"/>
                <c:pt idx="0">
                  <c:v>5549.1222995012513</c:v>
                </c:pt>
                <c:pt idx="1">
                  <c:v>-557.60563988297554</c:v>
                </c:pt>
                <c:pt idx="2">
                  <c:v>557.60563988297554</c:v>
                </c:pt>
                <c:pt idx="3">
                  <c:v>2984.5025719245223</c:v>
                </c:pt>
                <c:pt idx="4">
                  <c:v>-2984.5025719245223</c:v>
                </c:pt>
                <c:pt idx="5">
                  <c:v>1259.6328683761644</c:v>
                </c:pt>
                <c:pt idx="6">
                  <c:v>-304.2585270813945</c:v>
                </c:pt>
                <c:pt idx="7">
                  <c:v>2110.5178215158467</c:v>
                </c:pt>
                <c:pt idx="8">
                  <c:v>557.60563988297554</c:v>
                </c:pt>
                <c:pt idx="9">
                  <c:v>1226.9425395298033</c:v>
                </c:pt>
                <c:pt idx="10">
                  <c:v>3234.8667379840845</c:v>
                </c:pt>
                <c:pt idx="11">
                  <c:v>-798.09655635083777</c:v>
                </c:pt>
                <c:pt idx="12">
                  <c:v>-1681.9545563512131</c:v>
                </c:pt>
                <c:pt idx="13">
                  <c:v>-1681.9545563512131</c:v>
                </c:pt>
                <c:pt idx="14">
                  <c:v>-102.59362306156538</c:v>
                </c:pt>
                <c:pt idx="15">
                  <c:v>-798.09655635083777</c:v>
                </c:pt>
              </c:numCache>
            </c:numRef>
          </c:val>
        </c:ser>
        <c:ser>
          <c:idx val="7"/>
          <c:order val="7"/>
          <c:tx>
            <c:strRef>
              <c:f>'0725'!$Y$9</c:f>
              <c:strCache>
                <c:ptCount val="1"/>
                <c:pt idx="0">
                  <c:v>soft</c:v>
                </c:pt>
              </c:strCache>
            </c:strRef>
          </c:tx>
          <c:spPr>
            <a:solidFill>
              <a:schemeClr val="accent2">
                <a:lumMod val="60000"/>
              </a:schemeClr>
            </a:solidFill>
            <a:ln>
              <a:noFill/>
            </a:ln>
            <a:effectLst/>
          </c:spPr>
          <c:invertIfNegative val="0"/>
          <c:cat>
            <c:strRef>
              <c:f>'0725'!$Z$1:$AO$1</c:f>
              <c:strCache>
                <c:ptCount val="16"/>
                <c:pt idx="0">
                  <c:v>MAX ACC 97% PNL 64271</c:v>
                </c:pt>
                <c:pt idx="1">
                  <c:v>RISK-ON ACC 43% PNL -9816</c:v>
                </c:pt>
                <c:pt idx="2">
                  <c:v>RISK-OFF ACC 54% PNL 9816</c:v>
                </c:pt>
                <c:pt idx="3">
                  <c:v>Previous ACC 53% PNL 18876</c:v>
                </c:pt>
                <c:pt idx="4">
                  <c:v>Anti-Previous ACC 44% PNL -18876</c:v>
                </c:pt>
                <c:pt idx="5">
                  <c:v>&gt;equity ACC 49% PNL 2150</c:v>
                </c:pt>
                <c:pt idx="6">
                  <c:v>50/50 ACC 43% PNL 1815</c:v>
                </c:pt>
                <c:pt idx="7">
                  <c:v>&lt;equity ACC 50% PNL 14502</c:v>
                </c:pt>
                <c:pt idx="8">
                  <c:v>SEASONALITY ACC 51% PNL 6600</c:v>
                </c:pt>
                <c:pt idx="9">
                  <c:v>ADJ_SEASONALITY ACC 51% PNL 7776</c:v>
                </c:pt>
                <c:pt idx="10">
                  <c:v>V1 ACC 56% PNL 29555</c:v>
                </c:pt>
                <c:pt idx="11">
                  <c:v>V2 ACC 47% PNL -5090</c:v>
                </c:pt>
                <c:pt idx="12">
                  <c:v>V3 ACC 39% PNL -22015</c:v>
                </c:pt>
                <c:pt idx="13">
                  <c:v>V4 ACC 44% PNL -1389</c:v>
                </c:pt>
                <c:pt idx="14">
                  <c:v>V5 ACC 46% PNL -6412</c:v>
                </c:pt>
                <c:pt idx="15">
                  <c:v>V6 ACC 46% PNL -6828</c:v>
                </c:pt>
              </c:strCache>
            </c:strRef>
          </c:cat>
          <c:val>
            <c:numRef>
              <c:f>'0725'!$Z$9:$AO$9</c:f>
              <c:numCache>
                <c:formatCode>"$"#,##0_);[Red]\("$"#,##0\)</c:formatCode>
                <c:ptCount val="16"/>
                <c:pt idx="0">
                  <c:v>7087.5444113590011</c:v>
                </c:pt>
                <c:pt idx="1">
                  <c:v>1769.1567575796262</c:v>
                </c:pt>
                <c:pt idx="2">
                  <c:v>-1769.1567575796262</c:v>
                </c:pt>
                <c:pt idx="3">
                  <c:v>239.63956707972739</c:v>
                </c:pt>
                <c:pt idx="4">
                  <c:v>-239.63956707972739</c:v>
                </c:pt>
                <c:pt idx="5">
                  <c:v>-5488.554740399707</c:v>
                </c:pt>
                <c:pt idx="6">
                  <c:v>3089.4533941392083</c:v>
                </c:pt>
                <c:pt idx="7">
                  <c:v>4279.8978080082488</c:v>
                </c:pt>
                <c:pt idx="8">
                  <c:v>-3250.2215494016555</c:v>
                </c:pt>
                <c:pt idx="9">
                  <c:v>-2034.5460287658252</c:v>
                </c:pt>
                <c:pt idx="10">
                  <c:v>6572.2959223762191</c:v>
                </c:pt>
                <c:pt idx="11">
                  <c:v>-6572.2959223762191</c:v>
                </c:pt>
                <c:pt idx="12">
                  <c:v>957.82343503368543</c:v>
                </c:pt>
                <c:pt idx="13">
                  <c:v>957.82343503368543</c:v>
                </c:pt>
                <c:pt idx="14">
                  <c:v>-2289.3140018713129</c:v>
                </c:pt>
                <c:pt idx="15">
                  <c:v>1241.4252247423019</c:v>
                </c:pt>
              </c:numCache>
            </c:numRef>
          </c:val>
        </c:ser>
        <c:dLbls>
          <c:showLegendKey val="0"/>
          <c:showVal val="0"/>
          <c:showCatName val="0"/>
          <c:showSerName val="0"/>
          <c:showPercent val="0"/>
          <c:showBubbleSize val="0"/>
        </c:dLbls>
        <c:gapWidth val="150"/>
        <c:overlap val="100"/>
        <c:axId val="547200768"/>
        <c:axId val="547203488"/>
      </c:barChart>
      <c:catAx>
        <c:axId val="5472007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03488"/>
        <c:crosses val="autoZero"/>
        <c:auto val="1"/>
        <c:lblAlgn val="ctr"/>
        <c:lblOffset val="100"/>
        <c:noMultiLvlLbl val="0"/>
      </c:catAx>
      <c:valAx>
        <c:axId val="54720348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007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'0722'!$Y$2</c:f>
              <c:strCache>
                <c:ptCount val="1"/>
                <c:pt idx="0">
                  <c:v>currency</c:v>
                </c:pt>
              </c:strCache>
            </c:strRef>
          </c:tx>
          <c:spPr>
            <a:solidFill>
              <a:schemeClr val="accent1"/>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'0722'!$Z$2:$AO$2</c:f>
              <c:numCache>
                <c:formatCode>"$"#,##0_);[Red]\("$"#,##0\)</c:formatCode>
                <c:ptCount val="16"/>
                <c:pt idx="0">
                  <c:v>8578.228763007166</c:v>
                </c:pt>
                <c:pt idx="1">
                  <c:v>-5109.7698818441113</c:v>
                </c:pt>
                <c:pt idx="2">
                  <c:v>5109.7698818441113</c:v>
                </c:pt>
                <c:pt idx="3">
                  <c:v>-6636.524462985707</c:v>
                </c:pt>
                <c:pt idx="4">
                  <c:v>6636.524462985707</c:v>
                </c:pt>
                <c:pt idx="5">
                  <c:v>-6256.9752281376132</c:v>
                </c:pt>
                <c:pt idx="6">
                  <c:v>3993.7178074047515</c:v>
                </c:pt>
                <c:pt idx="7">
                  <c:v>7917.1871561208281</c:v>
                </c:pt>
                <c:pt idx="8">
                  <c:v>-2603.8012072506694</c:v>
                </c:pt>
                <c:pt idx="9">
                  <c:v>2885.293579288913</c:v>
                </c:pt>
                <c:pt idx="10">
                  <c:v>3884.4639003857892</c:v>
                </c:pt>
                <c:pt idx="11">
                  <c:v>2603.8012072506694</c:v>
                </c:pt>
                <c:pt idx="12">
                  <c:v>3860.2604605631323</c:v>
                </c:pt>
                <c:pt idx="13">
                  <c:v>2603.8012072506694</c:v>
                </c:pt>
                <c:pt idx="14">
                  <c:v>-8578.228763007166</c:v>
                </c:pt>
                <c:pt idx="15">
                  <c:v>2603.8012072506694</c:v>
                </c:pt>
              </c:numCache>
            </c:numRef>
          </c:val>
        </c:ser>
        <c:ser>
          <c:idx val="1"/>
          <c:order val="1"/>
          <c:tx>
            <c:strRef>
              <c:f>'0722'!$Y$3</c:f>
              <c:strCache>
                <c:ptCount val="1"/>
                <c:pt idx="0">
                  <c:v>energy</c:v>
                </c:pt>
              </c:strCache>
            </c:strRef>
          </c:tx>
          <c:spPr>
            <a:solidFill>
              <a:schemeClr val="accent2"/>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'0722'!$Z$3:$AO$3</c:f>
              <c:numCache>
                <c:formatCode>"$"#,##0_);[Red]\("$"#,##0\)</c:formatCode>
                <c:ptCount val="16"/>
                <c:pt idx="0">
                  <c:v>6884.5111663910238</c:v>
                </c:pt>
                <c:pt idx="1">
                  <c:v>-3409.9653820231406</c:v>
                </c:pt>
                <c:pt idx="2">
                  <c:v>3409.9653820231406</c:v>
                </c:pt>
                <c:pt idx="3">
                  <c:v>6876.1105493791283</c:v>
                </c:pt>
                <c:pt idx="4">
                  <c:v>-6876.1105493791283</c:v>
                </c:pt>
                <c:pt idx="5">
                  <c:v>-5629.8152591163471</c:v>
                </c:pt>
                <c:pt idx="6">
                  <c:v>2155.2694747484638</c:v>
                </c:pt>
                <c:pt idx="7">
                  <c:v>2155.2694747484638</c:v>
                </c:pt>
                <c:pt idx="8">
                  <c:v>-2685.1811778836809</c:v>
                </c:pt>
                <c:pt idx="9">
                  <c:v>2163.6700917603594</c:v>
                </c:pt>
                <c:pt idx="10">
                  <c:v>6876.1105493791283</c:v>
                </c:pt>
                <c:pt idx="11">
                  <c:v>-6876.1105493791283</c:v>
                </c:pt>
                <c:pt idx="12">
                  <c:v>-2035.659896746984</c:v>
                </c:pt>
                <c:pt idx="13">
                  <c:v>-2035.659896746984</c:v>
                </c:pt>
                <c:pt idx="14">
                  <c:v>-2163.6700917603594</c:v>
                </c:pt>
                <c:pt idx="15">
                  <c:v>-5629.8152591163471</c:v>
                </c:pt>
              </c:numCache>
            </c:numRef>
          </c:val>
        </c:ser>
        <c:ser>
          <c:idx val="2"/>
          <c:order val="2"/>
          <c:tx>
            <c:strRef>
              <c:f>'0722'!$Y$4</c:f>
              <c:strCache>
                <c:ptCount val="1"/>
                <c:pt idx="0">
                  <c:v>grain</c:v>
                </c:pt>
              </c:strCache>
            </c:strRef>
          </c:tx>
          <c:spPr>
            <a:solidFill>
              <a:schemeClr val="accent3"/>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'0722'!$Z$4:$AO$4</c:f>
              <c:numCache>
                <c:formatCode>"$"#,##0_);[Red]\("$"#,##0\)</c:formatCode>
                <c:ptCount val="16"/>
                <c:pt idx="0">
                  <c:v>15576.15489481136</c:v>
                </c:pt>
                <c:pt idx="1">
                  <c:v>-4588.4311692127376</c:v>
                </c:pt>
                <c:pt idx="2">
                  <c:v>4588.4311692127376</c:v>
                </c:pt>
                <c:pt idx="3">
                  <c:v>4896.2104412396429</c:v>
                </c:pt>
                <c:pt idx="4">
                  <c:v>-4896.2104412396429</c:v>
                </c:pt>
                <c:pt idx="5">
                  <c:v>1056.7933673174948</c:v>
                </c:pt>
                <c:pt idx="6">
                  <c:v>-5741.453453540571</c:v>
                </c:pt>
                <c:pt idx="7">
                  <c:v>1273.6637504817891</c:v>
                </c:pt>
                <c:pt idx="8">
                  <c:v>972.78333962290526</c:v>
                </c:pt>
                <c:pt idx="9">
                  <c:v>6362.439561567704</c:v>
                </c:pt>
                <c:pt idx="10">
                  <c:v>5197.0908520985267</c:v>
                </c:pt>
                <c:pt idx="11">
                  <c:v>2124.0004827557655</c:v>
                </c:pt>
                <c:pt idx="12">
                  <c:v>-9630.0499474222433</c:v>
                </c:pt>
                <c:pt idx="13">
                  <c:v>-2609.839023426835</c:v>
                </c:pt>
                <c:pt idx="14">
                  <c:v>-1672.6857553715809</c:v>
                </c:pt>
                <c:pt idx="15">
                  <c:v>1056.7933673174948</c:v>
                </c:pt>
              </c:numCache>
            </c:numRef>
          </c:val>
        </c:ser>
        <c:ser>
          <c:idx val="3"/>
          <c:order val="3"/>
          <c:tx>
            <c:strRef>
              <c:f>'0722'!$Y$5</c:f>
              <c:strCache>
                <c:ptCount val="1"/>
                <c:pt idx="0">
                  <c:v>index</c:v>
                </c:pt>
              </c:strCache>
            </c:strRef>
          </c:tx>
          <c:spPr>
            <a:solidFill>
              <a:schemeClr val="accent4"/>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'0722'!$Z$5:$AO$5</c:f>
              <c:numCache>
                <c:formatCode>"$"#,##0_);[Red]\("$"#,##0\)</c:formatCode>
                <c:ptCount val="16"/>
                <c:pt idx="0">
                  <c:v>12800.696096201154</c:v>
                </c:pt>
                <c:pt idx="1">
                  <c:v>7268.6891854238766</c:v>
                </c:pt>
                <c:pt idx="2">
                  <c:v>-7268.6891854238766</c:v>
                </c:pt>
                <c:pt idx="3">
                  <c:v>-12431.609976517673</c:v>
                </c:pt>
                <c:pt idx="4">
                  <c:v>12431.609976517673</c:v>
                </c:pt>
                <c:pt idx="5">
                  <c:v>-6787.2041871903584</c:v>
                </c:pt>
                <c:pt idx="6">
                  <c:v>1072.6002285266977</c:v>
                </c:pt>
                <c:pt idx="7">
                  <c:v>2824.2149137611182</c:v>
                </c:pt>
                <c:pt idx="8">
                  <c:v>-8474.0458232194669</c:v>
                </c:pt>
                <c:pt idx="9">
                  <c:v>7997.7038356703179</c:v>
                </c:pt>
                <c:pt idx="10">
                  <c:v>1937.4399641374275</c:v>
                </c:pt>
                <c:pt idx="11">
                  <c:v>9025.9781514445367</c:v>
                </c:pt>
                <c:pt idx="12">
                  <c:v>9360.8207728431589</c:v>
                </c:pt>
                <c:pt idx="13">
                  <c:v>8169.2680316414826</c:v>
                </c:pt>
                <c:pt idx="14">
                  <c:v>-10509.299398350815</c:v>
                </c:pt>
                <c:pt idx="15">
                  <c:v>11842.35150570302</c:v>
                </c:pt>
              </c:numCache>
            </c:numRef>
          </c:val>
        </c:ser>
        <c:ser>
          <c:idx val="4"/>
          <c:order val="4"/>
          <c:tx>
            <c:strRef>
              <c:f>'0722'!$Y$6</c:f>
              <c:strCache>
                <c:ptCount val="1"/>
                <c:pt idx="0">
                  <c:v>meat</c:v>
                </c:pt>
              </c:strCache>
            </c:strRef>
          </c:tx>
          <c:spPr>
            <a:solidFill>
              <a:schemeClr val="accent5"/>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'0722'!$Z$6:$AO$6</c:f>
              <c:numCache>
                <c:formatCode>"$"#,##0_);[Red]\("$"#,##0\)</c:formatCode>
                <c:ptCount val="16"/>
                <c:pt idx="0">
                  <c:v>8440.2149425006101</c:v>
                </c:pt>
                <c:pt idx="1">
                  <c:v>8440.2149425006101</c:v>
                </c:pt>
                <c:pt idx="2">
                  <c:v>-8440.2149425006101</c:v>
                </c:pt>
                <c:pt idx="3">
                  <c:v>-8440.2149425006101</c:v>
                </c:pt>
                <c:pt idx="4">
                  <c:v>8440.2149425006101</c:v>
                </c:pt>
                <c:pt idx="5">
                  <c:v>-2723.548275843089</c:v>
                </c:pt>
                <c:pt idx="6">
                  <c:v>-8440.2149425006101</c:v>
                </c:pt>
                <c:pt idx="7">
                  <c:v>-8440.2149425006101</c:v>
                </c:pt>
                <c:pt idx="8">
                  <c:v>2723.548275843089</c:v>
                </c:pt>
                <c:pt idx="9">
                  <c:v>-2723.548275843089</c:v>
                </c:pt>
                <c:pt idx="10">
                  <c:v>-8440.2149425006101</c:v>
                </c:pt>
                <c:pt idx="11">
                  <c:v>-2723.548275843089</c:v>
                </c:pt>
                <c:pt idx="12">
                  <c:v>-2723.548275843089</c:v>
                </c:pt>
                <c:pt idx="13">
                  <c:v>-2723.548275843089</c:v>
                </c:pt>
                <c:pt idx="14">
                  <c:v>2723.548275843089</c:v>
                </c:pt>
                <c:pt idx="15">
                  <c:v>-2723.548275843089</c:v>
                </c:pt>
              </c:numCache>
            </c:numRef>
          </c:val>
        </c:ser>
        <c:ser>
          <c:idx val="5"/>
          <c:order val="5"/>
          <c:tx>
            <c:strRef>
              <c:f>'0722'!$Y$7</c:f>
              <c:strCache>
                <c:ptCount val="1"/>
                <c:pt idx="0">
                  <c:v>metal</c:v>
                </c:pt>
              </c:strCache>
            </c:strRef>
          </c:tx>
          <c:spPr>
            <a:solidFill>
              <a:schemeClr val="accent6"/>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'0722'!$Z$7:$AO$7</c:f>
              <c:numCache>
                <c:formatCode>"$"#,##0_);[Red]\("$"#,##0\)</c:formatCode>
                <c:ptCount val="16"/>
                <c:pt idx="0">
                  <c:v>5321.0370029173864</c:v>
                </c:pt>
                <c:pt idx="1">
                  <c:v>3044.4596285611015</c:v>
                </c:pt>
                <c:pt idx="2">
                  <c:v>-3044.4596285611015</c:v>
                </c:pt>
                <c:pt idx="3">
                  <c:v>-5080.8269219487356</c:v>
                </c:pt>
                <c:pt idx="4">
                  <c:v>5080.8269219487356</c:v>
                </c:pt>
                <c:pt idx="5">
                  <c:v>-3044.4596285611015</c:v>
                </c:pt>
                <c:pt idx="6">
                  <c:v>-3828.8390339845264</c:v>
                </c:pt>
                <c:pt idx="7">
                  <c:v>-806.19741114561054</c:v>
                </c:pt>
                <c:pt idx="8">
                  <c:v>3044.4596285611015</c:v>
                </c:pt>
                <c:pt idx="9">
                  <c:v>-5080.8269219487356</c:v>
                </c:pt>
                <c:pt idx="10">
                  <c:v>-5080.8269219487356</c:v>
                </c:pt>
                <c:pt idx="11">
                  <c:v>-3044.4596285611015</c:v>
                </c:pt>
                <c:pt idx="12">
                  <c:v>-1792.4717405968922</c:v>
                </c:pt>
                <c:pt idx="13">
                  <c:v>-3044.4596285611015</c:v>
                </c:pt>
                <c:pt idx="14">
                  <c:v>806.19741114561054</c:v>
                </c:pt>
                <c:pt idx="15">
                  <c:v>-3044.4596285611015</c:v>
                </c:pt>
              </c:numCache>
            </c:numRef>
          </c:val>
        </c:ser>
        <c:ser>
          <c:idx val="6"/>
          <c:order val="6"/>
          <c:tx>
            <c:strRef>
              <c:f>'0722'!$Y$8</c:f>
              <c:strCache>
                <c:ptCount val="1"/>
                <c:pt idx="0">
                  <c:v>rates</c:v>
                </c:pt>
              </c:strCache>
            </c:strRef>
          </c:tx>
          <c:spPr>
            <a:solidFill>
              <a:schemeClr val="accent1">
                <a:lumMod val="60000"/>
              </a:schemeClr>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'0722'!$Z$8:$AO$8</c:f>
              <c:numCache>
                <c:formatCode>"$"#,##0_);[Red]\("$"#,##0\)</c:formatCode>
                <c:ptCount val="16"/>
                <c:pt idx="0">
                  <c:v>5464.611592143935</c:v>
                </c:pt>
                <c:pt idx="1">
                  <c:v>-1530.2050780468144</c:v>
                </c:pt>
                <c:pt idx="2">
                  <c:v>1530.2050780468144</c:v>
                </c:pt>
                <c:pt idx="3">
                  <c:v>-3618.9577047493585</c:v>
                </c:pt>
                <c:pt idx="4">
                  <c:v>3618.9577047493585</c:v>
                </c:pt>
                <c:pt idx="5">
                  <c:v>-1134.5872293759835</c:v>
                </c:pt>
                <c:pt idx="6">
                  <c:v>-2057.0156607568792</c:v>
                </c:pt>
                <c:pt idx="7">
                  <c:v>-1308.3707411416099</c:v>
                </c:pt>
                <c:pt idx="8">
                  <c:v>1530.2050780468144</c:v>
                </c:pt>
                <c:pt idx="9">
                  <c:v>-752.06227630812396</c:v>
                </c:pt>
                <c:pt idx="10">
                  <c:v>-2654.3376360364146</c:v>
                </c:pt>
                <c:pt idx="11">
                  <c:v>1732.3081990652513</c:v>
                </c:pt>
                <c:pt idx="12">
                  <c:v>-1530.2050780468144</c:v>
                </c:pt>
                <c:pt idx="13">
                  <c:v>-1530.2050780468144</c:v>
                </c:pt>
                <c:pt idx="14">
                  <c:v>184.2381831520097</c:v>
                </c:pt>
                <c:pt idx="15">
                  <c:v>954.16539732656111</c:v>
                </c:pt>
              </c:numCache>
            </c:numRef>
          </c:val>
        </c:ser>
        <c:ser>
          <c:idx val="7"/>
          <c:order val="7"/>
          <c:tx>
            <c:strRef>
              <c:f>'0722'!$Y$9</c:f>
              <c:strCache>
                <c:ptCount val="1"/>
                <c:pt idx="0">
                  <c:v>soft</c:v>
                </c:pt>
              </c:strCache>
            </c:strRef>
          </c:tx>
          <c:spPr>
            <a:solidFill>
              <a:schemeClr val="accent2">
                <a:lumMod val="60000"/>
              </a:schemeClr>
            </a:solidFill>
            <a:ln>
              <a:noFill/>
            </a:ln>
            <a:effectLst/>
          </c:spPr>
          <c:invertIfNegative val="0"/>
          <c:cat>
            <c:strRef>
              <c:f>'0722'!$Z$1:$AO$1</c:f>
              <c:strCache>
                <c:ptCount val="16"/>
                <c:pt idx="0">
                  <c:v>MAX ACC 100% PNL 70553</c:v>
                </c:pt>
                <c:pt idx="1">
                  <c:v>RISK-ON ACC 50% PNL -3171</c:v>
                </c:pt>
                <c:pt idx="2">
                  <c:v>RISK-OFF ACC 50% PNL 3171</c:v>
                </c:pt>
                <c:pt idx="3">
                  <c:v>Previous ACC 31% PNL -23229</c:v>
                </c:pt>
                <c:pt idx="4">
                  <c:v>Anti-Previous ACC 69% PNL 23229</c:v>
                </c:pt>
                <c:pt idx="5">
                  <c:v>&gt;equity ACC 32% PNL -27305</c:v>
                </c:pt>
                <c:pt idx="6">
                  <c:v>50/50 ACC 43% PNL -18814</c:v>
                </c:pt>
                <c:pt idx="7">
                  <c:v>&lt;equity ACC 54% PNL -1486</c:v>
                </c:pt>
                <c:pt idx="8">
                  <c:v>SEASONALITY ACC 43% PNL -9511</c:v>
                </c:pt>
                <c:pt idx="9">
                  <c:v>ADJ_SEASONALITY ACC 64% PNL 16947</c:v>
                </c:pt>
                <c:pt idx="10">
                  <c:v>V1 ACC 50% PNL 2926</c:v>
                </c:pt>
                <c:pt idx="11">
                  <c:v>V2 ACC 58% PNL 814</c:v>
                </c:pt>
                <c:pt idx="12">
                  <c:v>V3 ACC 53% PNL -7646</c:v>
                </c:pt>
                <c:pt idx="13">
                  <c:v>V4 ACC 53% PNL -4281</c:v>
                </c:pt>
                <c:pt idx="14">
                  <c:v>V5 ACC 28% PNL -18996</c:v>
                </c:pt>
                <c:pt idx="15">
                  <c:v>V6 ACC 56% PNL 2229</c:v>
                </c:pt>
              </c:strCache>
            </c:strRef>
          </c:cat>
          <c:val>
            <c:numRef>
              <c:f>'0722'!$Z$9:$AO$9</c:f>
              <c:numCache>
                <c:formatCode>"$"#,##0_);[Red]\("$"#,##0\)</c:formatCode>
                <c:ptCount val="16"/>
                <c:pt idx="0">
                  <c:v>7487.9190927820346</c:v>
                </c:pt>
                <c:pt idx="1">
                  <c:v>-7286.0098903278285</c:v>
                </c:pt>
                <c:pt idx="2">
                  <c:v>7286.0098903278285</c:v>
                </c:pt>
                <c:pt idx="3">
                  <c:v>1206.6395572801641</c:v>
                </c:pt>
                <c:pt idx="4">
                  <c:v>-1206.6395572801641</c:v>
                </c:pt>
                <c:pt idx="5">
                  <c:v>-2785.5188630524958</c:v>
                </c:pt>
                <c:pt idx="6">
                  <c:v>-5968.0795438350615</c:v>
                </c:pt>
                <c:pt idx="7">
                  <c:v>-5101.5371291445463</c:v>
                </c:pt>
                <c:pt idx="8">
                  <c:v>-4019.4022800901957</c:v>
                </c:pt>
                <c:pt idx="9">
                  <c:v>6094.657066087475</c:v>
                </c:pt>
                <c:pt idx="10">
                  <c:v>1206.6395572801641</c:v>
                </c:pt>
                <c:pt idx="11">
                  <c:v>-2028.1944235479834</c:v>
                </c:pt>
                <c:pt idx="12">
                  <c:v>-3155.3168210250292</c:v>
                </c:pt>
                <c:pt idx="13">
                  <c:v>-3110.3292726023324</c:v>
                </c:pt>
                <c:pt idx="14">
                  <c:v>213.51962033723413</c:v>
                </c:pt>
                <c:pt idx="15">
                  <c:v>-2830.5064114751926</c:v>
                </c:pt>
              </c:numCache>
            </c:numRef>
          </c:val>
        </c:ser>
        <c:dLbls>
          <c:showLegendKey val="0"/>
          <c:showVal val="0"/>
          <c:showCatName val="0"/>
          <c:showSerName val="0"/>
          <c:showPercent val="0"/>
          <c:showBubbleSize val="0"/>
        </c:dLbls>
        <c:gapWidth val="150"/>
        <c:overlap val="100"/>
        <c:axId val="547205120"/>
        <c:axId val="547205664"/>
      </c:barChart>
      <c:catAx>
        <c:axId val="54720512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05664"/>
        <c:crosses val="autoZero"/>
        <c:auto val="1"/>
        <c:lblAlgn val="ctr"/>
        <c:lblOffset val="100"/>
        <c:noMultiLvlLbl val="0"/>
      </c:catAx>
      <c:valAx>
        <c:axId val="5472056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051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'0721'!$Y$2</c:f>
              <c:strCache>
                <c:ptCount val="1"/>
                <c:pt idx="0">
                  <c:v>currency</c:v>
                </c:pt>
              </c:strCache>
            </c:strRef>
          </c:tx>
          <c:spPr>
            <a:solidFill>
              <a:schemeClr val="accent1"/>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'0721'!$Z$2:$AO$2</c:f>
              <c:numCache>
                <c:formatCode>"$"#,##0_);[Red]\("$"#,##0\)</c:formatCode>
                <c:ptCount val="16"/>
                <c:pt idx="0">
                  <c:v>5722.7649573685003</c:v>
                </c:pt>
                <c:pt idx="1">
                  <c:v>-1142.9073191360405</c:v>
                </c:pt>
                <c:pt idx="2">
                  <c:v>1142.9073191360405</c:v>
                </c:pt>
                <c:pt idx="3">
                  <c:v>-1790.3161622230768</c:v>
                </c:pt>
                <c:pt idx="4">
                  <c:v>1790.3161622230768</c:v>
                </c:pt>
                <c:pt idx="5">
                  <c:v>4216.1305866077273</c:v>
                </c:pt>
                <c:pt idx="6">
                  <c:v>2283.9249739482375</c:v>
                </c:pt>
                <c:pt idx="7">
                  <c:v>-3410.7942891242787</c:v>
                </c:pt>
                <c:pt idx="8">
                  <c:v>3500.4404476611062</c:v>
                </c:pt>
                <c:pt idx="9">
                  <c:v>-2183.2488991797263</c:v>
                </c:pt>
                <c:pt idx="10">
                  <c:v>-2030.0463982675797</c:v>
                </c:pt>
                <c:pt idx="11">
                  <c:v>3823.1978496510792</c:v>
                </c:pt>
                <c:pt idx="12">
                  <c:v>813.53092455471074</c:v>
                </c:pt>
                <c:pt idx="13">
                  <c:v>1890.992236991588</c:v>
                </c:pt>
                <c:pt idx="14">
                  <c:v>3803.7270260809273</c:v>
                </c:pt>
                <c:pt idx="15">
                  <c:v>2745.7365372142017</c:v>
                </c:pt>
              </c:numCache>
            </c:numRef>
          </c:val>
        </c:ser>
        <c:ser>
          <c:idx val="1"/>
          <c:order val="1"/>
          <c:tx>
            <c:strRef>
              <c:f>'0721'!$Y$3</c:f>
              <c:strCache>
                <c:ptCount val="1"/>
                <c:pt idx="0">
                  <c:v>energy</c:v>
                </c:pt>
              </c:strCache>
            </c:strRef>
          </c:tx>
          <c:spPr>
            <a:solidFill>
              <a:schemeClr val="accent2"/>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'0721'!$Z$3:$AO$3</c:f>
              <c:numCache>
                <c:formatCode>"$"#,##0_);[Red]\("$"#,##0\)</c:formatCode>
                <c:ptCount val="16"/>
                <c:pt idx="0">
                  <c:v>8169.0469489423258</c:v>
                </c:pt>
                <c:pt idx="1">
                  <c:v>-5855.9908634714529</c:v>
                </c:pt>
                <c:pt idx="2">
                  <c:v>5855.9908634714529</c:v>
                </c:pt>
                <c:pt idx="3">
                  <c:v>-7202.8793160216019</c:v>
                </c:pt>
                <c:pt idx="4">
                  <c:v>7202.8793160216019</c:v>
                </c:pt>
                <c:pt idx="5">
                  <c:v>3323.2180345532834</c:v>
                </c:pt>
                <c:pt idx="6">
                  <c:v>4889.823230550729</c:v>
                </c:pt>
                <c:pt idx="7">
                  <c:v>4889.823230550729</c:v>
                </c:pt>
                <c:pt idx="8">
                  <c:v>-518.15373740097971</c:v>
                </c:pt>
                <c:pt idx="9">
                  <c:v>1555.5179043841404</c:v>
                </c:pt>
                <c:pt idx="10">
                  <c:v>-1794.9023480698936</c:v>
                </c:pt>
                <c:pt idx="11">
                  <c:v>8169.0469489423258</c:v>
                </c:pt>
                <c:pt idx="12">
                  <c:v>7202.8793160216019</c:v>
                </c:pt>
                <c:pt idx="13">
                  <c:v>7202.8793160216019</c:v>
                </c:pt>
                <c:pt idx="14">
                  <c:v>-4889.823230550729</c:v>
                </c:pt>
                <c:pt idx="15">
                  <c:v>4430.7220434176797</c:v>
                </c:pt>
              </c:numCache>
            </c:numRef>
          </c:val>
        </c:ser>
        <c:ser>
          <c:idx val="2"/>
          <c:order val="2"/>
          <c:tx>
            <c:strRef>
              <c:f>'0721'!$Y$4</c:f>
              <c:strCache>
                <c:ptCount val="1"/>
                <c:pt idx="0">
                  <c:v>grain</c:v>
                </c:pt>
              </c:strCache>
            </c:strRef>
          </c:tx>
          <c:spPr>
            <a:solidFill>
              <a:schemeClr val="accent3"/>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'0721'!$Z$4:$AO$4</c:f>
              <c:numCache>
                <c:formatCode>"$"#,##0_);[Red]\("$"#,##0\)</c:formatCode>
                <c:ptCount val="16"/>
                <c:pt idx="0">
                  <c:v>5729.1618829555555</c:v>
                </c:pt>
                <c:pt idx="1">
                  <c:v>1111.6757298884156</c:v>
                </c:pt>
                <c:pt idx="2">
                  <c:v>-1111.6757298884156</c:v>
                </c:pt>
                <c:pt idx="3">
                  <c:v>-2446.420771979474</c:v>
                </c:pt>
                <c:pt idx="4">
                  <c:v>2446.420771979474</c:v>
                </c:pt>
                <c:pt idx="5">
                  <c:v>3837.6069748716568</c:v>
                </c:pt>
                <c:pt idx="6">
                  <c:v>2296.9936963384689</c:v>
                </c:pt>
                <c:pt idx="7">
                  <c:v>-379.34193278059792</c:v>
                </c:pt>
                <c:pt idx="8">
                  <c:v>-2480.8128737134616</c:v>
                </c:pt>
                <c:pt idx="9">
                  <c:v>2453.2334952990695</c:v>
                </c:pt>
                <c:pt idx="10">
                  <c:v>-344.94983104661031</c:v>
                </c:pt>
                <c:pt idx="11">
                  <c:v>3837.6069748716568</c:v>
                </c:pt>
                <c:pt idx="12">
                  <c:v>2798.2823561325044</c:v>
                </c:pt>
                <c:pt idx="13">
                  <c:v>2798.2823561325044</c:v>
                </c:pt>
                <c:pt idx="14">
                  <c:v>-1062.047292406887</c:v>
                </c:pt>
                <c:pt idx="15">
                  <c:v>2798.2823561325044</c:v>
                </c:pt>
              </c:numCache>
            </c:numRef>
          </c:val>
        </c:ser>
        <c:ser>
          <c:idx val="3"/>
          <c:order val="3"/>
          <c:tx>
            <c:strRef>
              <c:f>'0721'!$Y$5</c:f>
              <c:strCache>
                <c:ptCount val="1"/>
                <c:pt idx="0">
                  <c:v>index</c:v>
                </c:pt>
              </c:strCache>
            </c:strRef>
          </c:tx>
          <c:spPr>
            <a:solidFill>
              <a:schemeClr val="accent4"/>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'0721'!$Z$5:$AO$5</c:f>
              <c:numCache>
                <c:formatCode>"$"#,##0_);[Red]\("$"#,##0\)</c:formatCode>
                <c:ptCount val="16"/>
                <c:pt idx="0">
                  <c:v>14277.410829226174</c:v>
                </c:pt>
                <c:pt idx="1">
                  <c:v>-5776.2644093321742</c:v>
                </c:pt>
                <c:pt idx="2">
                  <c:v>5776.2644093321742</c:v>
                </c:pt>
                <c:pt idx="3">
                  <c:v>-8034.9533247075533</c:v>
                </c:pt>
                <c:pt idx="4">
                  <c:v>8034.9533247075533</c:v>
                </c:pt>
                <c:pt idx="5">
                  <c:v>1625.9368639034369</c:v>
                </c:pt>
                <c:pt idx="6">
                  <c:v>-819.26190599704989</c:v>
                </c:pt>
                <c:pt idx="7">
                  <c:v>-3665.9989392314601</c:v>
                </c:pt>
                <c:pt idx="8">
                  <c:v>10421.15302632336</c:v>
                </c:pt>
                <c:pt idx="9">
                  <c:v>-5441.8949752848866</c:v>
                </c:pt>
                <c:pt idx="10">
                  <c:v>-5776.2644093321742</c:v>
                </c:pt>
                <c:pt idx="11">
                  <c:v>1625.9368639034369</c:v>
                </c:pt>
                <c:pt idx="12">
                  <c:v>-5464.150522988235</c:v>
                </c:pt>
                <c:pt idx="13">
                  <c:v>-5464.150522988235</c:v>
                </c:pt>
                <c:pt idx="14">
                  <c:v>3813.4553748569797</c:v>
                </c:pt>
                <c:pt idx="15">
                  <c:v>3884.6257792788165</c:v>
                </c:pt>
              </c:numCache>
            </c:numRef>
          </c:val>
        </c:ser>
        <c:ser>
          <c:idx val="4"/>
          <c:order val="4"/>
          <c:tx>
            <c:strRef>
              <c:f>'0721'!$Y$6</c:f>
              <c:strCache>
                <c:ptCount val="1"/>
                <c:pt idx="0">
                  <c:v>meat</c:v>
                </c:pt>
              </c:strCache>
            </c:strRef>
          </c:tx>
          <c:spPr>
            <a:solidFill>
              <a:schemeClr val="accent5"/>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'0721'!$Z$6:$AO$6</c:f>
              <c:numCache>
                <c:formatCode>"$"#,##0_);[Red]\("$"#,##0\)</c:formatCode>
                <c:ptCount val="16"/>
                <c:pt idx="0">
                  <c:v>9379.4754759927928</c:v>
                </c:pt>
                <c:pt idx="1">
                  <c:v>-9379.4754759927928</c:v>
                </c:pt>
                <c:pt idx="2">
                  <c:v>9379.4754759927928</c:v>
                </c:pt>
                <c:pt idx="3">
                  <c:v>9379.4754759927928</c:v>
                </c:pt>
                <c:pt idx="4">
                  <c:v>-9379.4754759927928</c:v>
                </c:pt>
                <c:pt idx="5">
                  <c:v>-4387.7259652217444</c:v>
                </c:pt>
                <c:pt idx="6">
                  <c:v>9379.4754759927928</c:v>
                </c:pt>
                <c:pt idx="7">
                  <c:v>9379.4754759927928</c:v>
                </c:pt>
                <c:pt idx="8">
                  <c:v>-1187.0137988190318</c:v>
                </c:pt>
                <c:pt idx="9">
                  <c:v>1187.0137988190318</c:v>
                </c:pt>
                <c:pt idx="10">
                  <c:v>9379.4754759927928</c:v>
                </c:pt>
                <c:pt idx="11">
                  <c:v>-4387.7259652217444</c:v>
                </c:pt>
                <c:pt idx="12">
                  <c:v>1187.0137988190318</c:v>
                </c:pt>
                <c:pt idx="13">
                  <c:v>1187.0137988190318</c:v>
                </c:pt>
                <c:pt idx="14">
                  <c:v>-1187.0137988190318</c:v>
                </c:pt>
                <c:pt idx="15">
                  <c:v>-4387.7259652217444</c:v>
                </c:pt>
              </c:numCache>
            </c:numRef>
          </c:val>
        </c:ser>
        <c:ser>
          <c:idx val="5"/>
          <c:order val="5"/>
          <c:tx>
            <c:strRef>
              <c:f>'0721'!$Y$7</c:f>
              <c:strCache>
                <c:ptCount val="1"/>
                <c:pt idx="0">
                  <c:v>metal</c:v>
                </c:pt>
              </c:strCache>
            </c:strRef>
          </c:tx>
          <c:spPr>
            <a:solidFill>
              <a:schemeClr val="accent6"/>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'0721'!$Z$7:$AO$7</c:f>
              <c:numCache>
                <c:formatCode>"$"#,##0_);[Red]\("$"#,##0\)</c:formatCode>
                <c:ptCount val="16"/>
                <c:pt idx="0">
                  <c:v>6017.5910399025888</c:v>
                </c:pt>
                <c:pt idx="1">
                  <c:v>-1733.8509210957168</c:v>
                </c:pt>
                <c:pt idx="2">
                  <c:v>1733.8509210957168</c:v>
                </c:pt>
                <c:pt idx="3">
                  <c:v>-2184.7493239340452</c:v>
                </c:pt>
                <c:pt idx="4">
                  <c:v>2184.7493239340452</c:v>
                </c:pt>
                <c:pt idx="5">
                  <c:v>-3976.7864715024293</c:v>
                </c:pt>
                <c:pt idx="6">
                  <c:v>-1733.8509210957168</c:v>
                </c:pt>
                <c:pt idx="7">
                  <c:v>-1733.8509210957168</c:v>
                </c:pt>
                <c:pt idx="8">
                  <c:v>-1733.8509210957168</c:v>
                </c:pt>
                <c:pt idx="9">
                  <c:v>3976.7864715024293</c:v>
                </c:pt>
                <c:pt idx="10">
                  <c:v>-2184.7493239340452</c:v>
                </c:pt>
                <c:pt idx="11">
                  <c:v>2184.7493239340452</c:v>
                </c:pt>
                <c:pt idx="12">
                  <c:v>2184.7493239340452</c:v>
                </c:pt>
                <c:pt idx="13">
                  <c:v>2184.7493239340452</c:v>
                </c:pt>
                <c:pt idx="14">
                  <c:v>-3976.7864715024293</c:v>
                </c:pt>
                <c:pt idx="15">
                  <c:v>1733.8509210957168</c:v>
                </c:pt>
              </c:numCache>
            </c:numRef>
          </c:val>
        </c:ser>
        <c:ser>
          <c:idx val="6"/>
          <c:order val="6"/>
          <c:tx>
            <c:strRef>
              <c:f>'0721'!$Y$8</c:f>
              <c:strCache>
                <c:ptCount val="1"/>
                <c:pt idx="0">
                  <c:v>rates</c:v>
                </c:pt>
              </c:strCache>
            </c:strRef>
          </c:tx>
          <c:spPr>
            <a:solidFill>
              <a:schemeClr val="accent1">
                <a:lumMod val="60000"/>
              </a:schemeClr>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'0721'!$Z$8:$AO$8</c:f>
              <c:numCache>
                <c:formatCode>"$"#,##0_);[Red]\("$"#,##0\)</c:formatCode>
                <c:ptCount val="16"/>
                <c:pt idx="0">
                  <c:v>5690.9695820584429</c:v>
                </c:pt>
                <c:pt idx="1">
                  <c:v>-1107.0796658453842</c:v>
                </c:pt>
                <c:pt idx="2">
                  <c:v>1107.0796658453842</c:v>
                </c:pt>
                <c:pt idx="3">
                  <c:v>-1073.6519097420719</c:v>
                </c:pt>
                <c:pt idx="4">
                  <c:v>1073.6519097420719</c:v>
                </c:pt>
                <c:pt idx="5">
                  <c:v>3606.679110491656</c:v>
                </c:pt>
                <c:pt idx="6">
                  <c:v>3606.679110491656</c:v>
                </c:pt>
                <c:pt idx="7">
                  <c:v>-2914.516647260768</c:v>
                </c:pt>
                <c:pt idx="8">
                  <c:v>1107.0796658453842</c:v>
                </c:pt>
                <c:pt idx="9">
                  <c:v>-1355.3164216779924</c:v>
                </c:pt>
                <c:pt idx="10">
                  <c:v>-2333.0674211052251</c:v>
                </c:pt>
                <c:pt idx="11">
                  <c:v>3606.679110491656</c:v>
                </c:pt>
                <c:pt idx="12">
                  <c:v>2347.2635991285028</c:v>
                </c:pt>
                <c:pt idx="13">
                  <c:v>2347.2635991285028</c:v>
                </c:pt>
                <c:pt idx="14">
                  <c:v>2614.7319330411456</c:v>
                </c:pt>
                <c:pt idx="15">
                  <c:v>2347.2635991285028</c:v>
                </c:pt>
              </c:numCache>
            </c:numRef>
          </c:val>
        </c:ser>
        <c:ser>
          <c:idx val="7"/>
          <c:order val="7"/>
          <c:tx>
            <c:strRef>
              <c:f>'0721'!$Y$9</c:f>
              <c:strCache>
                <c:ptCount val="1"/>
                <c:pt idx="0">
                  <c:v>soft</c:v>
                </c:pt>
              </c:strCache>
            </c:strRef>
          </c:tx>
          <c:spPr>
            <a:solidFill>
              <a:schemeClr val="accent2">
                <a:lumMod val="60000"/>
              </a:schemeClr>
            </a:solidFill>
            <a:ln>
              <a:noFill/>
            </a:ln>
            <a:effectLst/>
          </c:spPr>
          <c:invertIfNegative val="0"/>
          <c:cat>
            <c:strRef>
              <c:f>'0721'!$Z$1:$AO$1</c:f>
              <c:strCache>
                <c:ptCount val="16"/>
                <c:pt idx="0">
                  <c:v>MAX ACC 99% PNL 62108</c:v>
                </c:pt>
                <c:pt idx="1">
                  <c:v>RISK-ON ACC 44% PNL -23653</c:v>
                </c:pt>
                <c:pt idx="2">
                  <c:v>RISK-OFF ACC 54% PNL 23653</c:v>
                </c:pt>
                <c:pt idx="3">
                  <c:v>Previous ACC 38% PNL -12000</c:v>
                </c:pt>
                <c:pt idx="4">
                  <c:v>Anti-Previous ACC 61% PNL 12000</c:v>
                </c:pt>
                <c:pt idx="5">
                  <c:v>&gt;equity ACC 57% PNL 11077</c:v>
                </c:pt>
                <c:pt idx="6">
                  <c:v>50/50 ACC 56% PNL 21487</c:v>
                </c:pt>
                <c:pt idx="7">
                  <c:v>&lt;equity ACC 40% PNL 3748</c:v>
                </c:pt>
                <c:pt idx="8">
                  <c:v>SEASONALITY ACC 54% PNL 8653</c:v>
                </c:pt>
                <c:pt idx="9">
                  <c:v>ADJ_SEASONALITY ACC 53% PNL 3679</c:v>
                </c:pt>
                <c:pt idx="10">
                  <c:v>V1 ACC 39% PNL -1972</c:v>
                </c:pt>
                <c:pt idx="11">
                  <c:v>V2 ACC 67% PNL 23825</c:v>
                </c:pt>
                <c:pt idx="12">
                  <c:v>V3 ACC 54% PNL 9996</c:v>
                </c:pt>
                <c:pt idx="13">
                  <c:v>V4 ACC 58% PNL 17393</c:v>
                </c:pt>
                <c:pt idx="14">
                  <c:v>V5 ACC 51% PNL -4601</c:v>
                </c:pt>
                <c:pt idx="15">
                  <c:v>V6 ACC 58% PNL 13728</c:v>
                </c:pt>
              </c:strCache>
            </c:strRef>
          </c:cat>
          <c:val>
            <c:numRef>
              <c:f>'0721'!$Z$9:$AO$9</c:f>
              <c:numCache>
                <c:formatCode>"$"#,##0_);[Red]\("$"#,##0\)</c:formatCode>
                <c:ptCount val="16"/>
                <c:pt idx="0">
                  <c:v>7121.9544850785051</c:v>
                </c:pt>
                <c:pt idx="1">
                  <c:v>230.77913590558421</c:v>
                </c:pt>
                <c:pt idx="2">
                  <c:v>-230.77913590558421</c:v>
                </c:pt>
                <c:pt idx="3">
                  <c:v>1353.4163351315422</c:v>
                </c:pt>
                <c:pt idx="4">
                  <c:v>-1353.4163351315422</c:v>
                </c:pt>
                <c:pt idx="5">
                  <c:v>2832.0103812670077</c:v>
                </c:pt>
                <c:pt idx="6">
                  <c:v>1583.6612421521179</c:v>
                </c:pt>
                <c:pt idx="7">
                  <c:v>1583.6612421521179</c:v>
                </c:pt>
                <c:pt idx="8">
                  <c:v>-455.5495440698835</c:v>
                </c:pt>
                <c:pt idx="9">
                  <c:v>3487.1128843794786</c:v>
                </c:pt>
                <c:pt idx="10">
                  <c:v>3112.3187513102757</c:v>
                </c:pt>
                <c:pt idx="11">
                  <c:v>4965.7069305149444</c:v>
                </c:pt>
                <c:pt idx="12">
                  <c:v>-1073.1079650882741</c:v>
                </c:pt>
                <c:pt idx="13">
                  <c:v>5246.0153005582124</c:v>
                </c:pt>
                <c:pt idx="14">
                  <c:v>-3717.3577914000543</c:v>
                </c:pt>
                <c:pt idx="15">
                  <c:v>175.24117402661545</c:v>
                </c:pt>
              </c:numCache>
            </c:numRef>
          </c:val>
        </c:ser>
        <c:dLbls>
          <c:showLegendKey val="0"/>
          <c:showVal val="0"/>
          <c:showCatName val="0"/>
          <c:showSerName val="0"/>
          <c:showPercent val="0"/>
          <c:showBubbleSize val="0"/>
        </c:dLbls>
        <c:gapWidth val="150"/>
        <c:overlap val="100"/>
        <c:axId val="547207840"/>
        <c:axId val="547211648"/>
      </c:barChart>
      <c:catAx>
        <c:axId val="54720784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11648"/>
        <c:crosses val="autoZero"/>
        <c:auto val="1"/>
        <c:lblAlgn val="ctr"/>
        <c:lblOffset val="100"/>
        <c:noMultiLvlLbl val="0"/>
      </c:catAx>
      <c:valAx>
        <c:axId val="54721164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078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'0720'!$Y$2</c:f>
              <c:strCache>
                <c:ptCount val="1"/>
                <c:pt idx="0">
                  <c:v>currency</c:v>
                </c:pt>
              </c:strCache>
            </c:strRef>
          </c:tx>
          <c:spPr>
            <a:solidFill>
              <a:schemeClr val="accent1"/>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'0720'!$Z$2:$AO$2</c:f>
              <c:numCache>
                <c:formatCode>"$"#,##0_);[Red]\("$"#,##0\)</c:formatCode>
                <c:ptCount val="16"/>
                <c:pt idx="0">
                  <c:v>6582.2336954228131</c:v>
                </c:pt>
                <c:pt idx="1">
                  <c:v>-1514.0998415020431</c:v>
                </c:pt>
                <c:pt idx="2">
                  <c:v>1514.0998415020431</c:v>
                </c:pt>
                <c:pt idx="3">
                  <c:v>1514.0998415020431</c:v>
                </c:pt>
                <c:pt idx="4">
                  <c:v>-1514.0998415020431</c:v>
                </c:pt>
                <c:pt idx="5">
                  <c:v>-3437.0798302820172</c:v>
                </c:pt>
                <c:pt idx="6">
                  <c:v>-3948.1909180339985</c:v>
                </c:pt>
                <c:pt idx="7">
                  <c:v>-367.89490194957756</c:v>
                </c:pt>
                <c:pt idx="8">
                  <c:v>-3283.107210749256</c:v>
                </c:pt>
                <c:pt idx="9">
                  <c:v>4158.5101958238192</c:v>
                </c:pt>
                <c:pt idx="10">
                  <c:v>2905.868320130618</c:v>
                </c:pt>
                <c:pt idx="11">
                  <c:v>520.45507642104144</c:v>
                </c:pt>
                <c:pt idx="12">
                  <c:v>9.34398866906065</c:v>
                </c:pt>
                <c:pt idx="13">
                  <c:v>2043.8989065921457</c:v>
                </c:pt>
                <c:pt idx="14">
                  <c:v>-9.34398866906065</c:v>
                </c:pt>
                <c:pt idx="15">
                  <c:v>520.45507642104144</c:v>
                </c:pt>
              </c:numCache>
            </c:numRef>
          </c:val>
        </c:ser>
        <c:ser>
          <c:idx val="1"/>
          <c:order val="1"/>
          <c:tx>
            <c:strRef>
              <c:f>'0720'!$Y$3</c:f>
              <c:strCache>
                <c:ptCount val="1"/>
                <c:pt idx="0">
                  <c:v>energy</c:v>
                </c:pt>
              </c:strCache>
            </c:strRef>
          </c:tx>
          <c:spPr>
            <a:solidFill>
              <a:schemeClr val="accent2"/>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'0720'!$Z$3:$AO$3</c:f>
              <c:numCache>
                <c:formatCode>"$"#,##0_);[Red]\("$"#,##0\)</c:formatCode>
                <c:ptCount val="16"/>
                <c:pt idx="0">
                  <c:v>5656.5918403476007</c:v>
                </c:pt>
                <c:pt idx="1">
                  <c:v>614.91835952396605</c:v>
                </c:pt>
                <c:pt idx="2">
                  <c:v>-614.91835952396605</c:v>
                </c:pt>
                <c:pt idx="3">
                  <c:v>2699.357623774602</c:v>
                </c:pt>
                <c:pt idx="4">
                  <c:v>-2699.357623774602</c:v>
                </c:pt>
                <c:pt idx="5">
                  <c:v>3133.8223050448651</c:v>
                </c:pt>
                <c:pt idx="6">
                  <c:v>1160.7977052332421</c:v>
                </c:pt>
                <c:pt idx="7">
                  <c:v>1160.7977052332421</c:v>
                </c:pt>
                <c:pt idx="8">
                  <c:v>2676.3749794901278</c:v>
                </c:pt>
                <c:pt idx="9">
                  <c:v>1160.7977052332421</c:v>
                </c:pt>
                <c:pt idx="10">
                  <c:v>1183.7803495177163</c:v>
                </c:pt>
                <c:pt idx="11">
                  <c:v>1335.1235960031829</c:v>
                </c:pt>
                <c:pt idx="12">
                  <c:v>-2699.357623774602</c:v>
                </c:pt>
                <c:pt idx="13">
                  <c:v>1335.1235960031829</c:v>
                </c:pt>
                <c:pt idx="14">
                  <c:v>-1160.7977052332421</c:v>
                </c:pt>
                <c:pt idx="15">
                  <c:v>-900.65891473292004</c:v>
                </c:pt>
              </c:numCache>
            </c:numRef>
          </c:val>
        </c:ser>
        <c:ser>
          <c:idx val="2"/>
          <c:order val="2"/>
          <c:tx>
            <c:strRef>
              <c:f>'0720'!$Y$4</c:f>
              <c:strCache>
                <c:ptCount val="1"/>
                <c:pt idx="0">
                  <c:v>grain</c:v>
                </c:pt>
              </c:strCache>
            </c:strRef>
          </c:tx>
          <c:spPr>
            <a:solidFill>
              <a:schemeClr val="accent3"/>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'0720'!$Z$4:$AO$4</c:f>
              <c:numCache>
                <c:formatCode>"$"#,##0_);[Red]\("$"#,##0\)</c:formatCode>
                <c:ptCount val="16"/>
                <c:pt idx="0">
                  <c:v>6799.4450184807465</c:v>
                </c:pt>
                <c:pt idx="1">
                  <c:v>-5980.2780418001685</c:v>
                </c:pt>
                <c:pt idx="2">
                  <c:v>5980.2780418001685</c:v>
                </c:pt>
                <c:pt idx="3">
                  <c:v>6373.7875457412101</c:v>
                </c:pt>
                <c:pt idx="4">
                  <c:v>-6373.7875457412101</c:v>
                </c:pt>
                <c:pt idx="5">
                  <c:v>2432.3416121590453</c:v>
                </c:pt>
                <c:pt idx="6">
                  <c:v>3285.4784496794236</c:v>
                </c:pt>
                <c:pt idx="7">
                  <c:v>4680.7073505647704</c:v>
                </c:pt>
                <c:pt idx="8">
                  <c:v>4355.2183442479609</c:v>
                </c:pt>
                <c:pt idx="9">
                  <c:v>4906.8326437311052</c:v>
                </c:pt>
                <c:pt idx="10">
                  <c:v>5210.2387932275597</c:v>
                </c:pt>
                <c:pt idx="11">
                  <c:v>2464.4895809575391</c:v>
                </c:pt>
                <c:pt idx="12">
                  <c:v>-4355.2183442479609</c:v>
                </c:pt>
                <c:pt idx="13">
                  <c:v>2464.4895809575391</c:v>
                </c:pt>
                <c:pt idx="14">
                  <c:v>-3181.6044797561708</c:v>
                </c:pt>
                <c:pt idx="15">
                  <c:v>-4355.2183442479609</c:v>
                </c:pt>
              </c:numCache>
            </c:numRef>
          </c:val>
        </c:ser>
        <c:ser>
          <c:idx val="3"/>
          <c:order val="3"/>
          <c:tx>
            <c:strRef>
              <c:f>'0720'!$Y$5</c:f>
              <c:strCache>
                <c:ptCount val="1"/>
                <c:pt idx="0">
                  <c:v>index</c:v>
                </c:pt>
              </c:strCache>
            </c:strRef>
          </c:tx>
          <c:spPr>
            <a:solidFill>
              <a:schemeClr val="accent4"/>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'0720'!$Z$5:$AO$5</c:f>
              <c:numCache>
                <c:formatCode>"$"#,##0_);[Red]\("$"#,##0\)</c:formatCode>
                <c:ptCount val="16"/>
                <c:pt idx="0">
                  <c:v>23933.347616004128</c:v>
                </c:pt>
                <c:pt idx="1">
                  <c:v>22968.787045933143</c:v>
                </c:pt>
                <c:pt idx="2">
                  <c:v>-22968.787045933143</c:v>
                </c:pt>
                <c:pt idx="3">
                  <c:v>-18172.632782971021</c:v>
                </c:pt>
                <c:pt idx="4">
                  <c:v>18172.632782971021</c:v>
                </c:pt>
                <c:pt idx="5">
                  <c:v>-3375.54676885354</c:v>
                </c:pt>
                <c:pt idx="6">
                  <c:v>14609.094548333065</c:v>
                </c:pt>
                <c:pt idx="7">
                  <c:v>21098.088709952292</c:v>
                </c:pt>
                <c:pt idx="8">
                  <c:v>-10978.010123910175</c:v>
                </c:pt>
                <c:pt idx="9">
                  <c:v>8983.5835690668864</c:v>
                </c:pt>
                <c:pt idx="10">
                  <c:v>11785.665626302045</c:v>
                </c:pt>
                <c:pt idx="11">
                  <c:v>12811.090339231589</c:v>
                </c:pt>
                <c:pt idx="12">
                  <c:v>16963.269376627592</c:v>
                </c:pt>
                <c:pt idx="13">
                  <c:v>15390.791138962701</c:v>
                </c:pt>
                <c:pt idx="14">
                  <c:v>-17927.829946698574</c:v>
                </c:pt>
                <c:pt idx="15">
                  <c:v>13480.439087916668</c:v>
                </c:pt>
              </c:numCache>
            </c:numRef>
          </c:val>
        </c:ser>
        <c:ser>
          <c:idx val="4"/>
          <c:order val="4"/>
          <c:tx>
            <c:strRef>
              <c:f>'0720'!$Y$6</c:f>
              <c:strCache>
                <c:ptCount val="1"/>
                <c:pt idx="0">
                  <c:v>meat</c:v>
                </c:pt>
              </c:strCache>
            </c:strRef>
          </c:tx>
          <c:spPr>
            <a:solidFill>
              <a:schemeClr val="accent5"/>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'0720'!$Z$6:$AO$6</c:f>
              <c:numCache>
                <c:formatCode>"$"#,##0_);[Red]\("$"#,##0\)</c:formatCode>
                <c:ptCount val="16"/>
                <c:pt idx="0">
                  <c:v>3505.5286351056802</c:v>
                </c:pt>
                <c:pt idx="1">
                  <c:v>-3505.5286351056802</c:v>
                </c:pt>
                <c:pt idx="2">
                  <c:v>3505.5286351056802</c:v>
                </c:pt>
                <c:pt idx="3">
                  <c:v>3505.5286351056802</c:v>
                </c:pt>
                <c:pt idx="4">
                  <c:v>-3505.5286351056802</c:v>
                </c:pt>
                <c:pt idx="5">
                  <c:v>2188.3591172209117</c:v>
                </c:pt>
                <c:pt idx="6">
                  <c:v>-261.39070408097643</c:v>
                </c:pt>
                <c:pt idx="7">
                  <c:v>1055.7788138037922</c:v>
                </c:pt>
                <c:pt idx="8">
                  <c:v>-1055.7788138037922</c:v>
                </c:pt>
                <c:pt idx="9">
                  <c:v>-2188.3591172209117</c:v>
                </c:pt>
                <c:pt idx="10">
                  <c:v>1055.7788138037922</c:v>
                </c:pt>
                <c:pt idx="11">
                  <c:v>-3505.5286351056802</c:v>
                </c:pt>
                <c:pt idx="12">
                  <c:v>-261.39070408097643</c:v>
                </c:pt>
                <c:pt idx="13">
                  <c:v>-261.39070408097643</c:v>
                </c:pt>
                <c:pt idx="14">
                  <c:v>2188.3591172209117</c:v>
                </c:pt>
                <c:pt idx="15">
                  <c:v>-261.39070408097643</c:v>
                </c:pt>
              </c:numCache>
            </c:numRef>
          </c:val>
        </c:ser>
        <c:ser>
          <c:idx val="5"/>
          <c:order val="5"/>
          <c:tx>
            <c:strRef>
              <c:f>'0720'!$Y$7</c:f>
              <c:strCache>
                <c:ptCount val="1"/>
                <c:pt idx="0">
                  <c:v>metal</c:v>
                </c:pt>
              </c:strCache>
            </c:strRef>
          </c:tx>
          <c:spPr>
            <a:solidFill>
              <a:schemeClr val="accent6"/>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'0720'!$Z$7:$AO$7</c:f>
              <c:numCache>
                <c:formatCode>"$"#,##0_);[Red]\("$"#,##0\)</c:formatCode>
                <c:ptCount val="16"/>
                <c:pt idx="0">
                  <c:v>8508.4919879492336</c:v>
                </c:pt>
                <c:pt idx="1">
                  <c:v>7610.2816476937141</c:v>
                </c:pt>
                <c:pt idx="2">
                  <c:v>-7610.2816476937141</c:v>
                </c:pt>
                <c:pt idx="3">
                  <c:v>5012.8186138413466</c:v>
                </c:pt>
                <c:pt idx="4">
                  <c:v>-5012.8186138413466</c:v>
                </c:pt>
                <c:pt idx="5">
                  <c:v>321.52062902843386</c:v>
                </c:pt>
                <c:pt idx="6">
                  <c:v>6178.1316385909931</c:v>
                </c:pt>
                <c:pt idx="7">
                  <c:v>6178.1316385909931</c:v>
                </c:pt>
                <c:pt idx="8">
                  <c:v>3708.0924139266544</c:v>
                </c:pt>
                <c:pt idx="9">
                  <c:v>3580.6686047386265</c:v>
                </c:pt>
                <c:pt idx="10">
                  <c:v>3580.6686047386265</c:v>
                </c:pt>
                <c:pt idx="11">
                  <c:v>-1110.6293800742862</c:v>
                </c:pt>
                <c:pt idx="12">
                  <c:v>-1110.6293800742862</c:v>
                </c:pt>
                <c:pt idx="13">
                  <c:v>-1110.6293800742862</c:v>
                </c:pt>
                <c:pt idx="14">
                  <c:v>-6178.1316385909931</c:v>
                </c:pt>
                <c:pt idx="15">
                  <c:v>-1110.6293800742862</c:v>
                </c:pt>
              </c:numCache>
            </c:numRef>
          </c:val>
        </c:ser>
        <c:ser>
          <c:idx val="6"/>
          <c:order val="6"/>
          <c:tx>
            <c:strRef>
              <c:f>'0720'!$Y$8</c:f>
              <c:strCache>
                <c:ptCount val="1"/>
                <c:pt idx="0">
                  <c:v>rates</c:v>
                </c:pt>
              </c:strCache>
            </c:strRef>
          </c:tx>
          <c:spPr>
            <a:solidFill>
              <a:schemeClr val="accent1">
                <a:lumMod val="60000"/>
              </a:schemeClr>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'0720'!$Z$8:$AO$8</c:f>
              <c:numCache>
                <c:formatCode>"$"#,##0_);[Red]\("$"#,##0\)</c:formatCode>
                <c:ptCount val="16"/>
                <c:pt idx="0">
                  <c:v>6178.3298465690068</c:v>
                </c:pt>
                <c:pt idx="1">
                  <c:v>3694.4582065450618</c:v>
                </c:pt>
                <c:pt idx="2">
                  <c:v>-3694.4582065450618</c:v>
                </c:pt>
                <c:pt idx="3">
                  <c:v>-2504.9874918640116</c:v>
                </c:pt>
                <c:pt idx="4">
                  <c:v>2504.9874918640116</c:v>
                </c:pt>
                <c:pt idx="5">
                  <c:v>1684.6479506235112</c:v>
                </c:pt>
                <c:pt idx="6">
                  <c:v>-1751.5541524086514</c:v>
                </c:pt>
                <c:pt idx="7">
                  <c:v>2112.3560905690974</c:v>
                </c:pt>
                <c:pt idx="8">
                  <c:v>-3694.4582065450618</c:v>
                </c:pt>
                <c:pt idx="9">
                  <c:v>2742.1277435368447</c:v>
                </c:pt>
                <c:pt idx="10">
                  <c:v>2112.3560905690974</c:v>
                </c:pt>
                <c:pt idx="11">
                  <c:v>4324.2298595128086</c:v>
                </c:pt>
                <c:pt idx="12">
                  <c:v>3694.4582065450618</c:v>
                </c:pt>
                <c:pt idx="13">
                  <c:v>3694.4582065450618</c:v>
                </c:pt>
                <c:pt idx="14">
                  <c:v>-2112.3560905690974</c:v>
                </c:pt>
                <c:pt idx="15">
                  <c:v>3694.4582065450618</c:v>
                </c:pt>
              </c:numCache>
            </c:numRef>
          </c:val>
        </c:ser>
        <c:ser>
          <c:idx val="7"/>
          <c:order val="7"/>
          <c:tx>
            <c:strRef>
              <c:f>'0720'!$Y$9</c:f>
              <c:strCache>
                <c:ptCount val="1"/>
                <c:pt idx="0">
                  <c:v>soft</c:v>
                </c:pt>
              </c:strCache>
            </c:strRef>
          </c:tx>
          <c:spPr>
            <a:solidFill>
              <a:schemeClr val="accent2">
                <a:lumMod val="60000"/>
              </a:schemeClr>
            </a:solidFill>
            <a:ln>
              <a:noFill/>
            </a:ln>
            <a:effectLst/>
          </c:spPr>
          <c:invertIfNegative val="0"/>
          <c:cat>
            <c:strRef>
              <c:f>'0720'!$Z$1:$AO$1</c:f>
              <c:strCache>
                <c:ptCount val="16"/>
                <c:pt idx="0">
                  <c:v>MAX ACC 97% PNL 65673</c:v>
                </c:pt>
                <c:pt idx="1">
                  <c:v>RISK-ON ACC 58% PNL 21887</c:v>
                </c:pt>
                <c:pt idx="2">
                  <c:v>RISK-OFF ACC 39% PNL -21887</c:v>
                </c:pt>
                <c:pt idx="3">
                  <c:v>Previous ACC 50% PNL -55</c:v>
                </c:pt>
                <c:pt idx="4">
                  <c:v>Anti-Previous ACC 47% PNL 55</c:v>
                </c:pt>
                <c:pt idx="5">
                  <c:v>&gt;equity ACC 47% PNL 2238</c:v>
                </c:pt>
                <c:pt idx="6">
                  <c:v>50/50 ACC 51% PNL 18677</c:v>
                </c:pt>
                <c:pt idx="7">
                  <c:v>&lt;equity ACC 65% PNL 37568</c:v>
                </c:pt>
                <c:pt idx="8">
                  <c:v>SEASONALITY ACC 43% PNL -8343</c:v>
                </c:pt>
                <c:pt idx="9">
                  <c:v>ADJ_SEASONALITY ACC 63% PNL 23905</c:v>
                </c:pt>
                <c:pt idx="10">
                  <c:v>V1 ACC 61% PNL 28808</c:v>
                </c:pt>
                <c:pt idx="11">
                  <c:v>V2 ACC 57% PNL 17400</c:v>
                </c:pt>
                <c:pt idx="12">
                  <c:v>V3 ACC 56% PNL 12988</c:v>
                </c:pt>
                <c:pt idx="13">
                  <c:v>V4 ACC 60% PNL 24117</c:v>
                </c:pt>
                <c:pt idx="14">
                  <c:v>V5 ACC 36% PNL -29619</c:v>
                </c:pt>
                <c:pt idx="15">
                  <c:v>V6 ACC 53% PNL 11139</c:v>
                </c:pt>
              </c:strCache>
            </c:strRef>
          </c:cat>
          <c:val>
            <c:numRef>
              <c:f>'0720'!$Z$9:$AO$9</c:f>
              <c:numCache>
                <c:formatCode>"$"#,##0_);[Red]\("$"#,##0\)</c:formatCode>
                <c:ptCount val="16"/>
                <c:pt idx="0">
                  <c:v>4509.4573400335548</c:v>
                </c:pt>
                <c:pt idx="1">
                  <c:v>-2001.0505451939068</c:v>
                </c:pt>
                <c:pt idx="2">
                  <c:v>2001.0505451939068</c:v>
                </c:pt>
                <c:pt idx="3">
                  <c:v>1517.2858393117519</c:v>
                </c:pt>
                <c:pt idx="4">
                  <c:v>-1517.2858393117519</c:v>
                </c:pt>
                <c:pt idx="5">
                  <c:v>-709.72404871017443</c:v>
                </c:pt>
                <c:pt idx="6">
                  <c:v>-595.1965723820897</c:v>
                </c:pt>
                <c:pt idx="7">
                  <c:v>1650.5139012661937</c:v>
                </c:pt>
                <c:pt idx="8">
                  <c:v>-71.267005075777888</c:v>
                </c:pt>
                <c:pt idx="9">
                  <c:v>560.44666053179799</c:v>
                </c:pt>
                <c:pt idx="10">
                  <c:v>974.13212030331374</c:v>
                </c:pt>
                <c:pt idx="11">
                  <c:v>560.44666053179799</c:v>
                </c:pt>
                <c:pt idx="12">
                  <c:v>747.64878603865805</c:v>
                </c:pt>
                <c:pt idx="13">
                  <c:v>560.44666053179799</c:v>
                </c:pt>
                <c:pt idx="14">
                  <c:v>-1236.8284414946781</c:v>
                </c:pt>
                <c:pt idx="15">
                  <c:v>71.267005075777888</c:v>
                </c:pt>
              </c:numCache>
            </c:numRef>
          </c:val>
        </c:ser>
        <c:dLbls>
          <c:showLegendKey val="0"/>
          <c:showVal val="0"/>
          <c:showCatName val="0"/>
          <c:showSerName val="0"/>
          <c:showPercent val="0"/>
          <c:showBubbleSize val="0"/>
        </c:dLbls>
        <c:gapWidth val="150"/>
        <c:overlap val="100"/>
        <c:axId val="547210016"/>
        <c:axId val="547210560"/>
      </c:barChart>
      <c:catAx>
        <c:axId val="5472100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47210560"/>
        <c:crosses val="autoZero"/>
        <c:auto val="1"/>
        <c:lblAlgn val="ctr"/>
        <c:lblOffset val="100"/>
        <c:noMultiLvlLbl val="0"/>
      </c:catAx>
      <c:valAx>
        <c:axId val="54721056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100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'0719'!$Y$2</c:f>
              <c:strCache>
                <c:ptCount val="1"/>
                <c:pt idx="0">
                  <c:v>currency</c:v>
                </c:pt>
              </c:strCache>
            </c:strRef>
          </c:tx>
          <c:spPr>
            <a:solidFill>
              <a:schemeClr val="accent1"/>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'0719'!$Z$2:$AO$2</c:f>
              <c:numCache>
                <c:formatCode>"$"#,##0_);[Red]\("$"#,##0\)</c:formatCode>
                <c:ptCount val="16"/>
                <c:pt idx="0">
                  <c:v>10910.164547944174</c:v>
                </c:pt>
                <c:pt idx="1">
                  <c:v>-10910.164547944174</c:v>
                </c:pt>
                <c:pt idx="2">
                  <c:v>10910.164547944174</c:v>
                </c:pt>
                <c:pt idx="3">
                  <c:v>511.29761130612064</c:v>
                </c:pt>
                <c:pt idx="4">
                  <c:v>-511.29761130612064</c:v>
                </c:pt>
                <c:pt idx="5">
                  <c:v>-2944.1445693133023</c:v>
                </c:pt>
                <c:pt idx="6">
                  <c:v>-1001.9286148103463</c:v>
                </c:pt>
                <c:pt idx="7">
                  <c:v>2944.1445693133023</c:v>
                </c:pt>
                <c:pt idx="8">
                  <c:v>-2113.5896869944168</c:v>
                </c:pt>
                <c:pt idx="9">
                  <c:v>4746.8126895910618</c:v>
                </c:pt>
                <c:pt idx="10">
                  <c:v>2056.5914408845611</c:v>
                </c:pt>
                <c:pt idx="11">
                  <c:v>-511.29761130612064</c:v>
                </c:pt>
                <c:pt idx="12">
                  <c:v>-944.9303687004915</c:v>
                </c:pt>
                <c:pt idx="13">
                  <c:v>-944.9303687004915</c:v>
                </c:pt>
                <c:pt idx="14">
                  <c:v>-4746.8126895910618</c:v>
                </c:pt>
                <c:pt idx="15">
                  <c:v>-1398.8507397348617</c:v>
                </c:pt>
              </c:numCache>
            </c:numRef>
          </c:val>
        </c:ser>
        <c:ser>
          <c:idx val="1"/>
          <c:order val="1"/>
          <c:tx>
            <c:strRef>
              <c:f>'0719'!$Y$3</c:f>
              <c:strCache>
                <c:ptCount val="1"/>
                <c:pt idx="0">
                  <c:v>energy</c:v>
                </c:pt>
              </c:strCache>
            </c:strRef>
          </c:tx>
          <c:spPr>
            <a:solidFill>
              <a:schemeClr val="accent2"/>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'0719'!$Z$3:$AO$3</c:f>
              <c:numCache>
                <c:formatCode>"$"#,##0_);[Red]\("$"#,##0\)</c:formatCode>
                <c:ptCount val="16"/>
                <c:pt idx="0">
                  <c:v>3698.5500019498945</c:v>
                </c:pt>
                <c:pt idx="1">
                  <c:v>-144.86222581475727</c:v>
                </c:pt>
                <c:pt idx="2">
                  <c:v>144.86222581475727</c:v>
                </c:pt>
                <c:pt idx="3">
                  <c:v>144.86222581475727</c:v>
                </c:pt>
                <c:pt idx="4">
                  <c:v>-144.86222581475727</c:v>
                </c:pt>
                <c:pt idx="5">
                  <c:v>3081.0009335994405</c:v>
                </c:pt>
                <c:pt idx="6">
                  <c:v>24.995955383860519</c:v>
                </c:pt>
                <c:pt idx="7">
                  <c:v>24.995955383860519</c:v>
                </c:pt>
                <c:pt idx="8">
                  <c:v>2324.8672040312131</c:v>
                </c:pt>
                <c:pt idx="9">
                  <c:v>-2670.2322452352869</c:v>
                </c:pt>
                <c:pt idx="10">
                  <c:v>24.995955383860519</c:v>
                </c:pt>
                <c:pt idx="11">
                  <c:v>265.90646254939657</c:v>
                </c:pt>
                <c:pt idx="12">
                  <c:v>-2324.8672040312131</c:v>
                </c:pt>
                <c:pt idx="13">
                  <c:v>-1914.0985156670599</c:v>
                </c:pt>
                <c:pt idx="14">
                  <c:v>2790.0985156661841</c:v>
                </c:pt>
                <c:pt idx="15">
                  <c:v>731.13777418436689</c:v>
                </c:pt>
              </c:numCache>
            </c:numRef>
          </c:val>
        </c:ser>
        <c:ser>
          <c:idx val="2"/>
          <c:order val="2"/>
          <c:tx>
            <c:strRef>
              <c:f>'0719'!$Y$4</c:f>
              <c:strCache>
                <c:ptCount val="1"/>
                <c:pt idx="0">
                  <c:v>grain</c:v>
                </c:pt>
              </c:strCache>
            </c:strRef>
          </c:tx>
          <c:spPr>
            <a:solidFill>
              <a:schemeClr val="accent3"/>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'0719'!$Z$4:$AO$4</c:f>
              <c:numCache>
                <c:formatCode>"$"#,##0_);[Red]\("$"#,##0\)</c:formatCode>
                <c:ptCount val="16"/>
                <c:pt idx="0">
                  <c:v>17759.051106093222</c:v>
                </c:pt>
                <c:pt idx="1">
                  <c:v>-17358.121738063386</c:v>
                </c:pt>
                <c:pt idx="2">
                  <c:v>17358.121738063386</c:v>
                </c:pt>
                <c:pt idx="3">
                  <c:v>-17358.121738063386</c:v>
                </c:pt>
                <c:pt idx="4">
                  <c:v>17358.121738063386</c:v>
                </c:pt>
                <c:pt idx="5">
                  <c:v>-7376.9325173799753</c:v>
                </c:pt>
                <c:pt idx="6">
                  <c:v>-3841.3583703818595</c:v>
                </c:pt>
                <c:pt idx="7">
                  <c:v>3580.611148958526</c:v>
                </c:pt>
                <c:pt idx="8">
                  <c:v>14045.003487053422</c:v>
                </c:pt>
                <c:pt idx="9">
                  <c:v>2930.8384780520469</c:v>
                </c:pt>
                <c:pt idx="10">
                  <c:v>-17358.121738063386</c:v>
                </c:pt>
                <c:pt idx="11">
                  <c:v>8012.4293051710556</c:v>
                </c:pt>
                <c:pt idx="12">
                  <c:v>-528.24011937189516</c:v>
                </c:pt>
                <c:pt idx="13">
                  <c:v>-8487.607765939405</c:v>
                </c:pt>
                <c:pt idx="14">
                  <c:v>-8900.124187180385</c:v>
                </c:pt>
                <c:pt idx="15">
                  <c:v>-4063.8142663700132</c:v>
                </c:pt>
              </c:numCache>
            </c:numRef>
          </c:val>
        </c:ser>
        <c:ser>
          <c:idx val="3"/>
          <c:order val="3"/>
          <c:tx>
            <c:strRef>
              <c:f>'0719'!$Y$5</c:f>
              <c:strCache>
                <c:ptCount val="1"/>
                <c:pt idx="0">
                  <c:v>index</c:v>
                </c:pt>
              </c:strCache>
            </c:strRef>
          </c:tx>
          <c:spPr>
            <a:solidFill>
              <a:schemeClr val="accent4"/>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'0719'!$Z$5:$AO$5</c:f>
              <c:numCache>
                <c:formatCode>"$"#,##0_);[Red]\("$"#,##0\)</c:formatCode>
                <c:ptCount val="16"/>
                <c:pt idx="0">
                  <c:v>11490.992478152306</c:v>
                </c:pt>
                <c:pt idx="1">
                  <c:v>-8017.5823925548011</c:v>
                </c:pt>
                <c:pt idx="2">
                  <c:v>8017.5823925548011</c:v>
                </c:pt>
                <c:pt idx="3">
                  <c:v>-4364.3722980419079</c:v>
                </c:pt>
                <c:pt idx="4">
                  <c:v>4364.3722980419079</c:v>
                </c:pt>
                <c:pt idx="5">
                  <c:v>3335.0304367477834</c:v>
                </c:pt>
                <c:pt idx="6">
                  <c:v>-3607.548985621459</c:v>
                </c:pt>
                <c:pt idx="7">
                  <c:v>-8017.5823925548011</c:v>
                </c:pt>
                <c:pt idx="8">
                  <c:v>3537.0478701532479</c:v>
                </c:pt>
                <c:pt idx="9">
                  <c:v>-8075.0019716712923</c:v>
                </c:pt>
                <c:pt idx="10">
                  <c:v>-6948.2534156861275</c:v>
                </c:pt>
                <c:pt idx="11">
                  <c:v>2036.7427351899514</c:v>
                </c:pt>
                <c:pt idx="12">
                  <c:v>-196.3434400885784</c:v>
                </c:pt>
                <c:pt idx="13">
                  <c:v>-196.3434400885784</c:v>
                </c:pt>
                <c:pt idx="14">
                  <c:v>8075.0019716712923</c:v>
                </c:pt>
                <c:pt idx="15">
                  <c:v>3106.0717120586264</c:v>
                </c:pt>
              </c:numCache>
            </c:numRef>
          </c:val>
        </c:ser>
        <c:ser>
          <c:idx val="4"/>
          <c:order val="4"/>
          <c:tx>
            <c:strRef>
              <c:f>'0719'!$Y$6</c:f>
              <c:strCache>
                <c:ptCount val="1"/>
                <c:pt idx="0">
                  <c:v>meat</c:v>
                </c:pt>
              </c:strCache>
            </c:strRef>
          </c:tx>
          <c:spPr>
            <a:solidFill>
              <a:schemeClr val="accent5"/>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'0719'!$Z$6:$AO$6</c:f>
              <c:numCache>
                <c:formatCode>"$"#,##0_);[Red]\("$"#,##0\)</c:formatCode>
                <c:ptCount val="16"/>
                <c:pt idx="0">
                  <c:v>4320.8562908033136</c:v>
                </c:pt>
                <c:pt idx="1">
                  <c:v>-4320.8562908033136</c:v>
                </c:pt>
                <c:pt idx="2">
                  <c:v>4320.8562908033136</c:v>
                </c:pt>
                <c:pt idx="3">
                  <c:v>-937.4222563806261</c:v>
                </c:pt>
                <c:pt idx="4">
                  <c:v>937.4222563806261</c:v>
                </c:pt>
                <c:pt idx="5">
                  <c:v>-1589.5478162240736</c:v>
                </c:pt>
                <c:pt idx="6">
                  <c:v>937.4222563806261</c:v>
                </c:pt>
                <c:pt idx="7">
                  <c:v>1589.5478162240736</c:v>
                </c:pt>
                <c:pt idx="8">
                  <c:v>-1793.886218198614</c:v>
                </c:pt>
                <c:pt idx="9">
                  <c:v>-937.4222563806261</c:v>
                </c:pt>
                <c:pt idx="10">
                  <c:v>-937.4222563806261</c:v>
                </c:pt>
                <c:pt idx="11">
                  <c:v>-1589.5478162240736</c:v>
                </c:pt>
                <c:pt idx="12">
                  <c:v>937.4222563806261</c:v>
                </c:pt>
                <c:pt idx="13">
                  <c:v>-1589.5478162240736</c:v>
                </c:pt>
                <c:pt idx="14">
                  <c:v>-1589.5478162240736</c:v>
                </c:pt>
                <c:pt idx="15">
                  <c:v>-1589.5478162240736</c:v>
                </c:pt>
              </c:numCache>
            </c:numRef>
          </c:val>
        </c:ser>
        <c:ser>
          <c:idx val="5"/>
          <c:order val="5"/>
          <c:tx>
            <c:strRef>
              <c:f>'0719'!$Y$7</c:f>
              <c:strCache>
                <c:ptCount val="1"/>
                <c:pt idx="0">
                  <c:v>metal</c:v>
                </c:pt>
              </c:strCache>
            </c:strRef>
          </c:tx>
          <c:spPr>
            <a:solidFill>
              <a:schemeClr val="accent6"/>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'0719'!$Z$7:$AO$7</c:f>
              <c:numCache>
                <c:formatCode>"$"#,##0_);[Red]\("$"#,##0\)</c:formatCode>
                <c:ptCount val="16"/>
                <c:pt idx="0">
                  <c:v>4356.9801890237923</c:v>
                </c:pt>
                <c:pt idx="1">
                  <c:v>3755.626092882078</c:v>
                </c:pt>
                <c:pt idx="2">
                  <c:v>-3755.626092882078</c:v>
                </c:pt>
                <c:pt idx="3">
                  <c:v>-447.71041192294757</c:v>
                </c:pt>
                <c:pt idx="4">
                  <c:v>447.71041192294757</c:v>
                </c:pt>
                <c:pt idx="5">
                  <c:v>3080.9175383437373</c:v>
                </c:pt>
                <c:pt idx="6">
                  <c:v>450.69849499297749</c:v>
                </c:pt>
                <c:pt idx="7">
                  <c:v>-150.65560114873722</c:v>
                </c:pt>
                <c:pt idx="8">
                  <c:v>3077.9294552737069</c:v>
                </c:pt>
                <c:pt idx="9">
                  <c:v>3758.6141759521083</c:v>
                </c:pt>
                <c:pt idx="10">
                  <c:v>-3077.9294552737069</c:v>
                </c:pt>
                <c:pt idx="11">
                  <c:v>3080.9175383437373</c:v>
                </c:pt>
                <c:pt idx="12">
                  <c:v>450.69849499297749</c:v>
                </c:pt>
                <c:pt idx="13">
                  <c:v>450.69849499297749</c:v>
                </c:pt>
                <c:pt idx="14">
                  <c:v>150.65560114873722</c:v>
                </c:pt>
                <c:pt idx="15">
                  <c:v>450.69849499297749</c:v>
                </c:pt>
              </c:numCache>
            </c:numRef>
          </c:val>
        </c:ser>
        <c:ser>
          <c:idx val="6"/>
          <c:order val="6"/>
          <c:tx>
            <c:strRef>
              <c:f>'0719'!$Y$8</c:f>
              <c:strCache>
                <c:ptCount val="1"/>
                <c:pt idx="0">
                  <c:v>rates</c:v>
                </c:pt>
              </c:strCache>
            </c:strRef>
          </c:tx>
          <c:spPr>
            <a:solidFill>
              <a:schemeClr val="accent1">
                <a:lumMod val="60000"/>
              </a:schemeClr>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'0719'!$Z$8:$AO$8</c:f>
              <c:numCache>
                <c:formatCode>"$"#,##0_);[Red]\("$"#,##0\)</c:formatCode>
                <c:ptCount val="16"/>
                <c:pt idx="0">
                  <c:v>8263.1187917010611</c:v>
                </c:pt>
                <c:pt idx="1">
                  <c:v>-7800.25675113136</c:v>
                </c:pt>
                <c:pt idx="2">
                  <c:v>7800.25675113136</c:v>
                </c:pt>
                <c:pt idx="3">
                  <c:v>-1379.0721265280542</c:v>
                </c:pt>
                <c:pt idx="4">
                  <c:v>1379.0721265280542</c:v>
                </c:pt>
                <c:pt idx="5">
                  <c:v>4156.9721880863581</c:v>
                </c:pt>
                <c:pt idx="6">
                  <c:v>-1022.1300936033149</c:v>
                </c:pt>
                <c:pt idx="7">
                  <c:v>-3047.1290645652653</c:v>
                </c:pt>
                <c:pt idx="8">
                  <c:v>7800.25675113136</c:v>
                </c:pt>
                <c:pt idx="9">
                  <c:v>-4267.7540645640447</c:v>
                </c:pt>
                <c:pt idx="10">
                  <c:v>-3047.1290645652653</c:v>
                </c:pt>
                <c:pt idx="11">
                  <c:v>1379.0721265280542</c:v>
                </c:pt>
                <c:pt idx="12">
                  <c:v>-3118.0945367911118</c:v>
                </c:pt>
                <c:pt idx="13">
                  <c:v>-3118.0945367911118</c:v>
                </c:pt>
                <c:pt idx="14">
                  <c:v>4267.7540645640447</c:v>
                </c:pt>
                <c:pt idx="15">
                  <c:v>1379.0721265280542</c:v>
                </c:pt>
              </c:numCache>
            </c:numRef>
          </c:val>
        </c:ser>
        <c:ser>
          <c:idx val="7"/>
          <c:order val="7"/>
          <c:tx>
            <c:strRef>
              <c:f>'0719'!$Y$9</c:f>
              <c:strCache>
                <c:ptCount val="1"/>
                <c:pt idx="0">
                  <c:v>soft</c:v>
                </c:pt>
              </c:strCache>
            </c:strRef>
          </c:tx>
          <c:spPr>
            <a:solidFill>
              <a:schemeClr val="accent2">
                <a:lumMod val="60000"/>
              </a:schemeClr>
            </a:solidFill>
            <a:ln>
              <a:noFill/>
            </a:ln>
            <a:effectLst/>
          </c:spPr>
          <c:invertIfNegative val="0"/>
          <c:cat>
            <c:strRef>
              <c:f>'0719'!$Z$1:$AO$1</c:f>
              <c:strCache>
                <c:ptCount val="16"/>
                <c:pt idx="0">
                  <c:v>MAX ACC 99% PNL 69289</c:v>
                </c:pt>
                <c:pt idx="1">
                  <c:v>RISK-ON ACC 18% PNL -52834</c:v>
                </c:pt>
                <c:pt idx="2">
                  <c:v>RISK-OFF ACC 81% PNL 52834</c:v>
                </c:pt>
                <c:pt idx="3">
                  <c:v>Previous ACC 40% PNL -27865</c:v>
                </c:pt>
                <c:pt idx="4">
                  <c:v>Anti-Previous ACC 58% PNL 27865</c:v>
                </c:pt>
                <c:pt idx="5">
                  <c:v>&gt;equity ACC 57% PNL 996</c:v>
                </c:pt>
                <c:pt idx="6">
                  <c:v>50/50 ACC 49% PNL -13072</c:v>
                </c:pt>
                <c:pt idx="7">
                  <c:v>&lt;equity ACC 38% PNL -9516</c:v>
                </c:pt>
                <c:pt idx="8">
                  <c:v>SEASONALITY ACC 67% PNL 28562</c:v>
                </c:pt>
                <c:pt idx="9">
                  <c:v>ADJ_SEASONALITY ACC 40% PNL -9036</c:v>
                </c:pt>
                <c:pt idx="10">
                  <c:v>V1 ACC 33% PNL -33255</c:v>
                </c:pt>
                <c:pt idx="11">
                  <c:v>V2 ACC 50% PNL 9945</c:v>
                </c:pt>
                <c:pt idx="12">
                  <c:v>V3 ACC 44% PNL -8453</c:v>
                </c:pt>
                <c:pt idx="13">
                  <c:v>V4 ACC 40% PNL -18529</c:v>
                </c:pt>
                <c:pt idx="14">
                  <c:v>V5 ACC 63% PNL 7042</c:v>
                </c:pt>
                <c:pt idx="15">
                  <c:v>V6 ACC 47% PNL -4114</c:v>
                </c:pt>
              </c:strCache>
            </c:strRef>
          </c:cat>
          <c:val>
            <c:numRef>
              <c:f>'0719'!$Z$9:$AO$9</c:f>
              <c:numCache>
                <c:formatCode>"$"#,##0_);[Red]\("$"#,##0\)</c:formatCode>
                <c:ptCount val="16"/>
                <c:pt idx="0">
                  <c:v>8489.2962762429961</c:v>
                </c:pt>
                <c:pt idx="1">
                  <c:v>-8038.0322312983644</c:v>
                </c:pt>
                <c:pt idx="2">
                  <c:v>8038.0322312983644</c:v>
                </c:pt>
                <c:pt idx="3">
                  <c:v>-4034.689571159427</c:v>
                </c:pt>
                <c:pt idx="4">
                  <c:v>4034.689571159427</c:v>
                </c:pt>
                <c:pt idx="5">
                  <c:v>-746.93037977228619</c:v>
                </c:pt>
                <c:pt idx="6">
                  <c:v>-5012.5208782629634</c:v>
                </c:pt>
                <c:pt idx="7">
                  <c:v>-6440.0296882381936</c:v>
                </c:pt>
                <c:pt idx="8">
                  <c:v>1684.0350463213842</c:v>
                </c:pt>
                <c:pt idx="9">
                  <c:v>-4522.1167348368308</c:v>
                </c:pt>
                <c:pt idx="10">
                  <c:v>-3967.5242639833432</c:v>
                </c:pt>
                <c:pt idx="11">
                  <c:v>-2729.0316606010047</c:v>
                </c:pt>
                <c:pt idx="12">
                  <c:v>-2729.0316606010047</c:v>
                </c:pt>
                <c:pt idx="13">
                  <c:v>-2729.0316606010047</c:v>
                </c:pt>
                <c:pt idx="14">
                  <c:v>6994.6221590916812</c:v>
                </c:pt>
                <c:pt idx="15">
                  <c:v>-2729.0316606010047</c:v>
                </c:pt>
              </c:numCache>
            </c:numRef>
          </c:val>
        </c:ser>
        <c:dLbls>
          <c:showLegendKey val="0"/>
          <c:showVal val="0"/>
          <c:showCatName val="0"/>
          <c:showSerName val="0"/>
          <c:showPercent val="0"/>
          <c:showBubbleSize val="0"/>
        </c:dLbls>
        <c:gapWidth val="150"/>
        <c:overlap val="100"/>
        <c:axId val="547212736"/>
        <c:axId val="558829936"/>
      </c:barChart>
      <c:catAx>
        <c:axId val="54721273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9936"/>
        <c:crosses val="autoZero"/>
        <c:auto val="1"/>
        <c:lblAlgn val="ctr"/>
        <c:lblOffset val="100"/>
        <c:noMultiLvlLbl val="0"/>
      </c:catAx>
      <c:valAx>
        <c:axId val="5588299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72127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'0718'!$Y$2</c:f>
              <c:strCache>
                <c:ptCount val="1"/>
                <c:pt idx="0">
                  <c:v>currency</c:v>
                </c:pt>
              </c:strCache>
            </c:strRef>
          </c:tx>
          <c:spPr>
            <a:solidFill>
              <a:schemeClr val="accent1"/>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'0718'!$Z$2:$AO$2</c:f>
              <c:numCache>
                <c:formatCode>"$"#,##0_);[Red]\("$"#,##0\)</c:formatCode>
                <c:ptCount val="16"/>
                <c:pt idx="0">
                  <c:v>3530.8405068277007</c:v>
                </c:pt>
                <c:pt idx="1">
                  <c:v>1912.8617030064358</c:v>
                </c:pt>
                <c:pt idx="2">
                  <c:v>-1912.8617030064358</c:v>
                </c:pt>
                <c:pt idx="3">
                  <c:v>723.6079253746102</c:v>
                </c:pt>
                <c:pt idx="4">
                  <c:v>-723.6079253746102</c:v>
                </c:pt>
                <c:pt idx="5">
                  <c:v>-565.44433698414696</c:v>
                </c:pt>
                <c:pt idx="6">
                  <c:v>-95.261850445065775</c:v>
                </c:pt>
                <c:pt idx="7">
                  <c:v>1153.1826473642084</c:v>
                </c:pt>
                <c:pt idx="8">
                  <c:v>-370.09962394173863</c:v>
                </c:pt>
                <c:pt idx="9">
                  <c:v>2396.3950442804871</c:v>
                </c:pt>
                <c:pt idx="10">
                  <c:v>514.91235759723168</c:v>
                </c:pt>
                <c:pt idx="11">
                  <c:v>-723.6079253746102</c:v>
                </c:pt>
                <c:pt idx="12">
                  <c:v>-240.07458410055904</c:v>
                </c:pt>
                <c:pt idx="13">
                  <c:v>-240.07458410055904</c:v>
                </c:pt>
                <c:pt idx="14">
                  <c:v>-2396.3950442804871</c:v>
                </c:pt>
                <c:pt idx="15">
                  <c:v>-565.44433698414696</c:v>
                </c:pt>
              </c:numCache>
            </c:numRef>
          </c:val>
        </c:ser>
        <c:ser>
          <c:idx val="1"/>
          <c:order val="1"/>
          <c:tx>
            <c:strRef>
              <c:f>'0718'!$Y$3</c:f>
              <c:strCache>
                <c:ptCount val="1"/>
                <c:pt idx="0">
                  <c:v>energy</c:v>
                </c:pt>
              </c:strCache>
            </c:strRef>
          </c:tx>
          <c:spPr>
            <a:solidFill>
              <a:schemeClr val="accent2"/>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'0718'!$Z$3:$AO$3</c:f>
              <c:numCache>
                <c:formatCode>"$"#,##0_);[Red]\("$"#,##0\)</c:formatCode>
                <c:ptCount val="16"/>
                <c:pt idx="0">
                  <c:v>7858.2865582741852</c:v>
                </c:pt>
                <c:pt idx="1">
                  <c:v>-7858.2865582741852</c:v>
                </c:pt>
                <c:pt idx="2">
                  <c:v>7858.2865582741852</c:v>
                </c:pt>
                <c:pt idx="3">
                  <c:v>-6285.1923215558581</c:v>
                </c:pt>
                <c:pt idx="4">
                  <c:v>6285.1923215558581</c:v>
                </c:pt>
                <c:pt idx="5">
                  <c:v>-3399.1461224387158</c:v>
                </c:pt>
                <c:pt idx="6">
                  <c:v>3671.9277309276818</c:v>
                </c:pt>
                <c:pt idx="7">
                  <c:v>3671.9277309276818</c:v>
                </c:pt>
                <c:pt idx="8">
                  <c:v>-921.48375582692415</c:v>
                </c:pt>
                <c:pt idx="9">
                  <c:v>-1979.732632704412</c:v>
                </c:pt>
                <c:pt idx="10">
                  <c:v>921.48375582692415</c:v>
                </c:pt>
                <c:pt idx="11">
                  <c:v>-1979.732632704412</c:v>
                </c:pt>
                <c:pt idx="12">
                  <c:v>3671.9277309276818</c:v>
                </c:pt>
                <c:pt idx="13">
                  <c:v>921.48375582692415</c:v>
                </c:pt>
                <c:pt idx="14">
                  <c:v>-3518.2469839436576</c:v>
                </c:pt>
                <c:pt idx="15">
                  <c:v>-651.61048089140411</c:v>
                </c:pt>
              </c:numCache>
            </c:numRef>
          </c:val>
        </c:ser>
        <c:ser>
          <c:idx val="2"/>
          <c:order val="2"/>
          <c:tx>
            <c:strRef>
              <c:f>'0718'!$Y$4</c:f>
              <c:strCache>
                <c:ptCount val="1"/>
                <c:pt idx="0">
                  <c:v>grain</c:v>
                </c:pt>
              </c:strCache>
            </c:strRef>
          </c:tx>
          <c:spPr>
            <a:solidFill>
              <a:schemeClr val="accent3"/>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'0718'!$Z$4:$AO$4</c:f>
              <c:numCache>
                <c:formatCode>"$"#,##0_);[Red]\("$"#,##0\)</c:formatCode>
                <c:ptCount val="16"/>
                <c:pt idx="0">
                  <c:v>7387.853672574257</c:v>
                </c:pt>
                <c:pt idx="1">
                  <c:v>7387.853672574257</c:v>
                </c:pt>
                <c:pt idx="2">
                  <c:v>-7387.853672574257</c:v>
                </c:pt>
                <c:pt idx="3">
                  <c:v>-7090.1452066291813</c:v>
                </c:pt>
                <c:pt idx="4">
                  <c:v>7090.1452066291813</c:v>
                </c:pt>
                <c:pt idx="5">
                  <c:v>5678.3041230264162</c:v>
                </c:pt>
                <c:pt idx="6">
                  <c:v>-3738.0074845839886</c:v>
                </c:pt>
                <c:pt idx="7">
                  <c:v>-4508.8204728056089</c:v>
                </c:pt>
                <c:pt idx="8">
                  <c:v>-970.76109678677255</c:v>
                </c:pt>
                <c:pt idx="9">
                  <c:v>-291.88428984762686</c:v>
                </c:pt>
                <c:pt idx="10">
                  <c:v>-4508.8204728056089</c:v>
                </c:pt>
                <c:pt idx="11">
                  <c:v>5678.3041230264162</c:v>
                </c:pt>
                <c:pt idx="12">
                  <c:v>3451.1236345562324</c:v>
                </c:pt>
                <c:pt idx="13">
                  <c:v>3451.1236345562324</c:v>
                </c:pt>
                <c:pt idx="14">
                  <c:v>-2289.4404439759451</c:v>
                </c:pt>
                <c:pt idx="15">
                  <c:v>7387.853672574257</c:v>
                </c:pt>
              </c:numCache>
            </c:numRef>
          </c:val>
        </c:ser>
        <c:ser>
          <c:idx val="3"/>
          <c:order val="3"/>
          <c:tx>
            <c:strRef>
              <c:f>'0718'!$Y$5</c:f>
              <c:strCache>
                <c:ptCount val="1"/>
                <c:pt idx="0">
                  <c:v>index</c:v>
                </c:pt>
              </c:strCache>
            </c:strRef>
          </c:tx>
          <c:spPr>
            <a:solidFill>
              <a:schemeClr val="accent4"/>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'0718'!$Z$5:$AO$5</c:f>
              <c:numCache>
                <c:formatCode>"$"#,##0_);[Red]\("$"#,##0\)</c:formatCode>
                <c:ptCount val="16"/>
                <c:pt idx="0">
                  <c:v>11621.957840502771</c:v>
                </c:pt>
                <c:pt idx="1">
                  <c:v>8986.325552504215</c:v>
                </c:pt>
                <c:pt idx="2">
                  <c:v>-8986.325552504215</c:v>
                </c:pt>
                <c:pt idx="3">
                  <c:v>-1222.2602040665101</c:v>
                </c:pt>
                <c:pt idx="4">
                  <c:v>1222.2602040665101</c:v>
                </c:pt>
                <c:pt idx="5">
                  <c:v>-9928.080919677328</c:v>
                </c:pt>
                <c:pt idx="6">
                  <c:v>2969.4221548821688</c:v>
                </c:pt>
                <c:pt idx="7">
                  <c:v>8986.325552504215</c:v>
                </c:pt>
                <c:pt idx="8">
                  <c:v>-816.50148409555914</c:v>
                </c:pt>
                <c:pt idx="9">
                  <c:v>1693.6672723383995</c:v>
                </c:pt>
                <c:pt idx="10">
                  <c:v>3043.9366666910728</c:v>
                </c:pt>
                <c:pt idx="11">
                  <c:v>-5252.6054485674204</c:v>
                </c:pt>
                <c:pt idx="12">
                  <c:v>4305.6171067400874</c:v>
                </c:pt>
                <c:pt idx="13">
                  <c:v>1999.3394824311501</c:v>
                </c:pt>
                <c:pt idx="14">
                  <c:v>-6876.7367605200479</c:v>
                </c:pt>
                <c:pt idx="15">
                  <c:v>-6011.9248461989146</c:v>
                </c:pt>
              </c:numCache>
            </c:numRef>
          </c:val>
        </c:ser>
        <c:ser>
          <c:idx val="4"/>
          <c:order val="4"/>
          <c:tx>
            <c:strRef>
              <c:f>'0718'!$Y$6</c:f>
              <c:strCache>
                <c:ptCount val="1"/>
                <c:pt idx="0">
                  <c:v>meat</c:v>
                </c:pt>
              </c:strCache>
            </c:strRef>
          </c:tx>
          <c:spPr>
            <a:solidFill>
              <a:schemeClr val="accent5"/>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'0718'!$Z$6:$AO$6</c:f>
              <c:numCache>
                <c:formatCode>"$"#,##0_);[Red]\("$"#,##0\)</c:formatCode>
                <c:ptCount val="16"/>
                <c:pt idx="0">
                  <c:v>3504.7932360015875</c:v>
                </c:pt>
                <c:pt idx="1">
                  <c:v>1556.3083875161155</c:v>
                </c:pt>
                <c:pt idx="2">
                  <c:v>-1556.3083875161155</c:v>
                </c:pt>
                <c:pt idx="3">
                  <c:v>-1556.3083875161155</c:v>
                </c:pt>
                <c:pt idx="4">
                  <c:v>1556.3083875161155</c:v>
                </c:pt>
                <c:pt idx="5">
                  <c:v>-1651.1428035943845</c:v>
                </c:pt>
                <c:pt idx="6">
                  <c:v>297.34204489108777</c:v>
                </c:pt>
                <c:pt idx="7">
                  <c:v>-1556.3083875161155</c:v>
                </c:pt>
                <c:pt idx="8">
                  <c:v>-1651.1428035943845</c:v>
                </c:pt>
                <c:pt idx="9">
                  <c:v>3504.7932360015875</c:v>
                </c:pt>
                <c:pt idx="10">
                  <c:v>-1556.3083875161155</c:v>
                </c:pt>
                <c:pt idx="11">
                  <c:v>1556.3083875161155</c:v>
                </c:pt>
                <c:pt idx="12">
                  <c:v>3504.7932360015875</c:v>
                </c:pt>
                <c:pt idx="13">
                  <c:v>3504.7932360015875</c:v>
                </c:pt>
                <c:pt idx="14">
                  <c:v>-3504.7932360015875</c:v>
                </c:pt>
                <c:pt idx="15">
                  <c:v>1556.3083875161155</c:v>
                </c:pt>
              </c:numCache>
            </c:numRef>
          </c:val>
        </c:ser>
        <c:ser>
          <c:idx val="5"/>
          <c:order val="5"/>
          <c:tx>
            <c:strRef>
              <c:f>'0718'!$Y$7</c:f>
              <c:strCache>
                <c:ptCount val="1"/>
                <c:pt idx="0">
                  <c:v>metal</c:v>
                </c:pt>
              </c:strCache>
            </c:strRef>
          </c:tx>
          <c:spPr>
            <a:solidFill>
              <a:schemeClr val="accent6"/>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'0718'!$Z$7:$AO$7</c:f>
              <c:numCache>
                <c:formatCode>"$"#,##0_);[Red]\("$"#,##0\)</c:formatCode>
                <c:ptCount val="16"/>
                <c:pt idx="0">
                  <c:v>1811.0034878771919</c:v>
                </c:pt>
                <c:pt idx="1">
                  <c:v>-563.43252099707001</c:v>
                </c:pt>
                <c:pt idx="2">
                  <c:v>563.43252099707001</c:v>
                </c:pt>
                <c:pt idx="3">
                  <c:v>-370.54835945967653</c:v>
                </c:pt>
                <c:pt idx="4">
                  <c:v>370.54835945967653</c:v>
                </c:pt>
                <c:pt idx="5">
                  <c:v>-908.87374765207028</c:v>
                </c:pt>
                <c:pt idx="6">
                  <c:v>-365.47717208794955</c:v>
                </c:pt>
                <c:pt idx="7">
                  <c:v>-365.47717208794955</c:v>
                </c:pt>
                <c:pt idx="8">
                  <c:v>-1074.9779563295658</c:v>
                </c:pt>
                <c:pt idx="9">
                  <c:v>-563.43252099707001</c:v>
                </c:pt>
                <c:pt idx="10">
                  <c:v>1074.9779563295658</c:v>
                </c:pt>
                <c:pt idx="11">
                  <c:v>-1456.3806985333279</c:v>
                </c:pt>
                <c:pt idx="12">
                  <c:v>-365.47717208794955</c:v>
                </c:pt>
                <c:pt idx="13">
                  <c:v>-365.47717208794955</c:v>
                </c:pt>
                <c:pt idx="14">
                  <c:v>10.854382744085513</c:v>
                </c:pt>
                <c:pt idx="15">
                  <c:v>536.65256813717201</c:v>
                </c:pt>
              </c:numCache>
            </c:numRef>
          </c:val>
        </c:ser>
        <c:ser>
          <c:idx val="6"/>
          <c:order val="6"/>
          <c:tx>
            <c:strRef>
              <c:f>'0718'!$Y$8</c:f>
              <c:strCache>
                <c:ptCount val="1"/>
                <c:pt idx="0">
                  <c:v>rates</c:v>
                </c:pt>
              </c:strCache>
            </c:strRef>
          </c:tx>
          <c:spPr>
            <a:solidFill>
              <a:schemeClr val="accent1">
                <a:lumMod val="60000"/>
              </a:schemeClr>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'0718'!$Z$8:$AO$8</c:f>
              <c:numCache>
                <c:formatCode>"$"#,##0_);[Red]\("$"#,##0\)</c:formatCode>
                <c:ptCount val="16"/>
                <c:pt idx="0">
                  <c:v>6048.1952245135017</c:v>
                </c:pt>
                <c:pt idx="1">
                  <c:v>-1070.4002648140904</c:v>
                </c:pt>
                <c:pt idx="2">
                  <c:v>1070.4002648140904</c:v>
                </c:pt>
                <c:pt idx="3">
                  <c:v>-1070.4002648140904</c:v>
                </c:pt>
                <c:pt idx="4">
                  <c:v>1070.4002648140904</c:v>
                </c:pt>
                <c:pt idx="5">
                  <c:v>3363.7477903219524</c:v>
                </c:pt>
                <c:pt idx="6">
                  <c:v>3852.026858317417</c:v>
                </c:pt>
                <c:pt idx="7">
                  <c:v>-181.42538365105139</c:v>
                </c:pt>
                <c:pt idx="8">
                  <c:v>1070.4002648140904</c:v>
                </c:pt>
                <c:pt idx="9">
                  <c:v>-481.59003329579633</c:v>
                </c:pt>
                <c:pt idx="10">
                  <c:v>-1070.4002648140904</c:v>
                </c:pt>
                <c:pt idx="11">
                  <c:v>3363.7477903219524</c:v>
                </c:pt>
                <c:pt idx="12">
                  <c:v>3852.026858317417</c:v>
                </c:pt>
                <c:pt idx="13">
                  <c:v>3551.8622086726728</c:v>
                </c:pt>
                <c:pt idx="14">
                  <c:v>181.42538365105139</c:v>
                </c:pt>
                <c:pt idx="15">
                  <c:v>3363.7477903219524</c:v>
                </c:pt>
              </c:numCache>
            </c:numRef>
          </c:val>
        </c:ser>
        <c:ser>
          <c:idx val="7"/>
          <c:order val="7"/>
          <c:tx>
            <c:strRef>
              <c:f>'0718'!$Y$9</c:f>
              <c:strCache>
                <c:ptCount val="1"/>
                <c:pt idx="0">
                  <c:v>soft</c:v>
                </c:pt>
              </c:strCache>
            </c:strRef>
          </c:tx>
          <c:spPr>
            <a:solidFill>
              <a:schemeClr val="accent2">
                <a:lumMod val="60000"/>
              </a:schemeClr>
            </a:solidFill>
            <a:ln>
              <a:noFill/>
            </a:ln>
            <a:effectLst/>
          </c:spPr>
          <c:invertIfNegative val="0"/>
          <c:cat>
            <c:strRef>
              <c:f>'0718'!$Z$1:$AO$1</c:f>
              <c:strCache>
                <c:ptCount val="16"/>
                <c:pt idx="0">
                  <c:v>MAX ACC 100% PNL 48233</c:v>
                </c:pt>
                <c:pt idx="1">
                  <c:v>RISK-ON ACC 61% PNL 10096</c:v>
                </c:pt>
                <c:pt idx="2">
                  <c:v>RISK-OFF ACC 39% PNL -10096</c:v>
                </c:pt>
                <c:pt idx="3">
                  <c:v>Previous ACC 32% PNL -22644</c:v>
                </c:pt>
                <c:pt idx="4">
                  <c:v>Anti-Previous ACC 68% PNL 22644</c:v>
                </c:pt>
                <c:pt idx="5">
                  <c:v>&gt;equity ACC 49% PNL -2043</c:v>
                </c:pt>
                <c:pt idx="6">
                  <c:v>50/50 ACC 53% PNL 4482</c:v>
                </c:pt>
                <c:pt idx="7">
                  <c:v>&lt;equity ACC 50% PNL 2011</c:v>
                </c:pt>
                <c:pt idx="8">
                  <c:v>SEASONALITY ACC 50% PNL -1684</c:v>
                </c:pt>
                <c:pt idx="9">
                  <c:v>ADJ_SEASONALITY ACC 49% PNL 4595</c:v>
                </c:pt>
                <c:pt idx="10">
                  <c:v>V1 ACC 42% PNL -7173</c:v>
                </c:pt>
                <c:pt idx="11">
                  <c:v>V2 ACC 53% PNL 6554</c:v>
                </c:pt>
                <c:pt idx="12">
                  <c:v>V3 ACC 63% PNL 16070</c:v>
                </c:pt>
                <c:pt idx="13">
                  <c:v>V4 ACC 58% PNL 10309</c:v>
                </c:pt>
                <c:pt idx="14">
                  <c:v>V5 ACC 38% PNL -19114</c:v>
                </c:pt>
                <c:pt idx="15">
                  <c:v>V6 ACC 58% PNL 10984</c:v>
                </c:pt>
              </c:strCache>
            </c:strRef>
          </c:cat>
          <c:val>
            <c:numRef>
              <c:f>'0718'!$Z$9:$AO$9</c:f>
              <c:numCache>
                <c:formatCode>"$"#,##0_);[Red]\("$"#,##0\)</c:formatCode>
                <c:ptCount val="16"/>
                <c:pt idx="0">
                  <c:v>6469.6139603227211</c:v>
                </c:pt>
                <c:pt idx="1">
                  <c:v>-255.3904530030448</c:v>
                </c:pt>
                <c:pt idx="2">
                  <c:v>255.3904530030448</c:v>
                </c:pt>
                <c:pt idx="3">
                  <c:v>-5772.3077481193586</c:v>
                </c:pt>
                <c:pt idx="4">
                  <c:v>5772.3077481193586</c:v>
                </c:pt>
                <c:pt idx="5">
                  <c:v>5368.0637294758499</c:v>
                </c:pt>
                <c:pt idx="6">
                  <c:v>-2109.5361945233585</c:v>
                </c:pt>
                <c:pt idx="7">
                  <c:v>-5188.1622595098661</c:v>
                </c:pt>
                <c:pt idx="8">
                  <c:v>3050.8430361199412</c:v>
                </c:pt>
                <c:pt idx="9">
                  <c:v>316.90430056627838</c:v>
                </c:pt>
                <c:pt idx="10">
                  <c:v>-5592.4062781533748</c:v>
                </c:pt>
                <c:pt idx="11">
                  <c:v>5368.0637294758499</c:v>
                </c:pt>
                <c:pt idx="12">
                  <c:v>-2109.5361945233585</c:v>
                </c:pt>
                <c:pt idx="13">
                  <c:v>-2513.7802131668673</c:v>
                </c:pt>
                <c:pt idx="14">
                  <c:v>-721.14831920978713</c:v>
                </c:pt>
                <c:pt idx="15">
                  <c:v>5368.0637294758499</c:v>
                </c:pt>
              </c:numCache>
            </c:numRef>
          </c:val>
        </c:ser>
        <c:dLbls>
          <c:showLegendKey val="0"/>
          <c:showVal val="0"/>
          <c:showCatName val="0"/>
          <c:showSerName val="0"/>
          <c:showPercent val="0"/>
          <c:showBubbleSize val="0"/>
        </c:dLbls>
        <c:gapWidth val="150"/>
        <c:overlap val="100"/>
        <c:axId val="558831568"/>
        <c:axId val="558830480"/>
      </c:barChart>
      <c:catAx>
        <c:axId val="55883156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0480"/>
        <c:crosses val="autoZero"/>
        <c:auto val="1"/>
        <c:lblAlgn val="ctr"/>
        <c:lblOffset val="100"/>
        <c:noMultiLvlLbl val="0"/>
      </c:catAx>
      <c:valAx>
        <c:axId val="5588304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15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'0715'!$Y$2</c:f>
              <c:strCache>
                <c:ptCount val="1"/>
                <c:pt idx="0">
                  <c:v>currency</c:v>
                </c:pt>
              </c:strCache>
            </c:strRef>
          </c:tx>
          <c:spPr>
            <a:solidFill>
              <a:schemeClr val="accent1"/>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'0715'!$Z$2:$AO$2</c:f>
              <c:numCache>
                <c:formatCode>"$"#,##0_);[Red]\("$"#,##0\)</c:formatCode>
                <c:ptCount val="16"/>
                <c:pt idx="0">
                  <c:v>9707.9083222439895</c:v>
                </c:pt>
                <c:pt idx="1">
                  <c:v>-9484.2696628028571</c:v>
                </c:pt>
                <c:pt idx="2">
                  <c:v>9484.2696628028571</c:v>
                </c:pt>
                <c:pt idx="3">
                  <c:v>-6566.2613178709526</c:v>
                </c:pt>
                <c:pt idx="4">
                  <c:v>6566.2613178709526</c:v>
                </c:pt>
                <c:pt idx="5">
                  <c:v>-641.97838305279527</c:v>
                </c:pt>
                <c:pt idx="6">
                  <c:v>-839.72303895635548</c:v>
                </c:pt>
                <c:pt idx="7">
                  <c:v>-1803.4959641449568</c:v>
                </c:pt>
                <c:pt idx="8">
                  <c:v>-7737.2208665392527</c:v>
                </c:pt>
                <c:pt idx="9">
                  <c:v>-2259.7196558155274</c:v>
                </c:pt>
                <c:pt idx="10">
                  <c:v>-3774.183419849694</c:v>
                </c:pt>
                <c:pt idx="11">
                  <c:v>2150.0995149684632</c:v>
                </c:pt>
                <c:pt idx="12">
                  <c:v>7513.5822070981203</c:v>
                </c:pt>
                <c:pt idx="13">
                  <c:v>5068.1078599003677</c:v>
                </c:pt>
                <c:pt idx="14">
                  <c:v>289.03220011079065</c:v>
                </c:pt>
                <c:pt idx="15">
                  <c:v>4595.5738621662158</c:v>
                </c:pt>
              </c:numCache>
            </c:numRef>
          </c:val>
        </c:ser>
        <c:ser>
          <c:idx val="1"/>
          <c:order val="1"/>
          <c:tx>
            <c:strRef>
              <c:f>'0715'!$Y$3</c:f>
              <c:strCache>
                <c:ptCount val="1"/>
                <c:pt idx="0">
                  <c:v>energy</c:v>
                </c:pt>
              </c:strCache>
            </c:strRef>
          </c:tx>
          <c:spPr>
            <a:solidFill>
              <a:schemeClr val="accent2"/>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'0715'!$Z$3:$AO$3</c:f>
              <c:numCache>
                <c:formatCode>"$"#,##0_);[Red]\("$"#,##0\)</c:formatCode>
                <c:ptCount val="16"/>
                <c:pt idx="0">
                  <c:v>1864.2345120075156</c:v>
                </c:pt>
                <c:pt idx="1">
                  <c:v>1278.6789067203217</c:v>
                </c:pt>
                <c:pt idx="2">
                  <c:v>-1278.6789067203217</c:v>
                </c:pt>
                <c:pt idx="3">
                  <c:v>1278.6789067203217</c:v>
                </c:pt>
                <c:pt idx="4">
                  <c:v>-1278.6789067203217</c:v>
                </c:pt>
                <c:pt idx="5">
                  <c:v>237.11702969705306</c:v>
                </c:pt>
                <c:pt idx="6">
                  <c:v>1118.6666865380214</c:v>
                </c:pt>
                <c:pt idx="7">
                  <c:v>1118.6666865380214</c:v>
                </c:pt>
                <c:pt idx="8">
                  <c:v>-1118.6666865380214</c:v>
                </c:pt>
                <c:pt idx="9">
                  <c:v>53.284962218595751</c:v>
                </c:pt>
                <c:pt idx="10">
                  <c:v>1118.6666865380214</c:v>
                </c:pt>
                <c:pt idx="11">
                  <c:v>-598.22837111525882</c:v>
                </c:pt>
                <c:pt idx="12">
                  <c:v>1118.6666865380214</c:v>
                </c:pt>
                <c:pt idx="13">
                  <c:v>1118.6666865380214</c:v>
                </c:pt>
                <c:pt idx="14">
                  <c:v>-283.32128572570957</c:v>
                </c:pt>
                <c:pt idx="15">
                  <c:v>467.15335320416688</c:v>
                </c:pt>
              </c:numCache>
            </c:numRef>
          </c:val>
        </c:ser>
        <c:ser>
          <c:idx val="2"/>
          <c:order val="2"/>
          <c:tx>
            <c:strRef>
              <c:f>'0715'!$Y$4</c:f>
              <c:strCache>
                <c:ptCount val="1"/>
                <c:pt idx="0">
                  <c:v>grain</c:v>
                </c:pt>
              </c:strCache>
            </c:strRef>
          </c:tx>
          <c:spPr>
            <a:solidFill>
              <a:schemeClr val="accent3"/>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'0715'!$Z$4:$AO$4</c:f>
              <c:numCache>
                <c:formatCode>"$"#,##0_);[Red]\("$"#,##0\)</c:formatCode>
                <c:ptCount val="16"/>
                <c:pt idx="0">
                  <c:v>7220.7973217734361</c:v>
                </c:pt>
                <c:pt idx="1">
                  <c:v>-5828.4087356876744</c:v>
                </c:pt>
                <c:pt idx="2">
                  <c:v>5828.4087356876744</c:v>
                </c:pt>
                <c:pt idx="3">
                  <c:v>5828.4087356876744</c:v>
                </c:pt>
                <c:pt idx="4">
                  <c:v>-5828.4087356876744</c:v>
                </c:pt>
                <c:pt idx="5">
                  <c:v>372.32541794867302</c:v>
                </c:pt>
                <c:pt idx="6">
                  <c:v>129.37203091081824</c:v>
                </c:pt>
                <c:pt idx="7">
                  <c:v>519.30156476065258</c:v>
                </c:pt>
                <c:pt idx="8">
                  <c:v>3001.1030810269476</c:v>
                </c:pt>
                <c:pt idx="9">
                  <c:v>-1370.1359486731294</c:v>
                </c:pt>
                <c:pt idx="10">
                  <c:v>1737.9896251660987</c:v>
                </c:pt>
                <c:pt idx="11">
                  <c:v>-2373.9015405767318</c:v>
                </c:pt>
                <c:pt idx="12">
                  <c:v>-4609.7206752822285</c:v>
                </c:pt>
                <c:pt idx="13">
                  <c:v>-2549.7604362821567</c:v>
                </c:pt>
                <c:pt idx="14">
                  <c:v>2764.6829047840006</c:v>
                </c:pt>
                <c:pt idx="15">
                  <c:v>-4609.7206752822285</c:v>
                </c:pt>
              </c:numCache>
            </c:numRef>
          </c:val>
        </c:ser>
        <c:ser>
          <c:idx val="3"/>
          <c:order val="3"/>
          <c:tx>
            <c:strRef>
              <c:f>'0715'!$Y$5</c:f>
              <c:strCache>
                <c:ptCount val="1"/>
                <c:pt idx="0">
                  <c:v>index</c:v>
                </c:pt>
              </c:strCache>
            </c:strRef>
          </c:tx>
          <c:spPr>
            <a:solidFill>
              <a:schemeClr val="accent4"/>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'0715'!$Z$5:$AO$5</c:f>
              <c:numCache>
                <c:formatCode>"$"#,##0_);[Red]\("$"#,##0\)</c:formatCode>
                <c:ptCount val="16"/>
                <c:pt idx="0">
                  <c:v>9061.3898567105662</c:v>
                </c:pt>
                <c:pt idx="1">
                  <c:v>-1301.8942756212705</c:v>
                </c:pt>
                <c:pt idx="2">
                  <c:v>1301.8942756212705</c:v>
                </c:pt>
                <c:pt idx="3">
                  <c:v>-1354.9693278227146</c:v>
                </c:pt>
                <c:pt idx="4">
                  <c:v>1354.9693278227146</c:v>
                </c:pt>
                <c:pt idx="5">
                  <c:v>1301.8942756212705</c:v>
                </c:pt>
                <c:pt idx="6">
                  <c:v>-701.20711944166703</c:v>
                </c:pt>
                <c:pt idx="7">
                  <c:v>-1301.8942756212705</c:v>
                </c:pt>
                <c:pt idx="8">
                  <c:v>201.23642581680667</c:v>
                </c:pt>
                <c:pt idx="9">
                  <c:v>1525.1780001595971</c:v>
                </c:pt>
                <c:pt idx="10">
                  <c:v>-1301.8942756212705</c:v>
                </c:pt>
                <c:pt idx="11">
                  <c:v>1354.9693278227146</c:v>
                </c:pt>
                <c:pt idx="12">
                  <c:v>199.19024303457164</c:v>
                </c:pt>
                <c:pt idx="13">
                  <c:v>199.19024303457164</c:v>
                </c:pt>
                <c:pt idx="14">
                  <c:v>-1525.1780001595971</c:v>
                </c:pt>
                <c:pt idx="15">
                  <c:v>1354.9693278227146</c:v>
                </c:pt>
              </c:numCache>
            </c:numRef>
          </c:val>
        </c:ser>
        <c:ser>
          <c:idx val="4"/>
          <c:order val="4"/>
          <c:tx>
            <c:strRef>
              <c:f>'0715'!$Y$6</c:f>
              <c:strCache>
                <c:ptCount val="1"/>
                <c:pt idx="0">
                  <c:v>meat</c:v>
                </c:pt>
              </c:strCache>
            </c:strRef>
          </c:tx>
          <c:spPr>
            <a:solidFill>
              <a:schemeClr val="accent5"/>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'0715'!$Z$6:$AO$6</c:f>
              <c:numCache>
                <c:formatCode>"$"#,##0_);[Red]\("$"#,##0\)</c:formatCode>
                <c:ptCount val="16"/>
                <c:pt idx="0">
                  <c:v>6409.5876271869984</c:v>
                </c:pt>
                <c:pt idx="1">
                  <c:v>-6409.5876271869984</c:v>
                </c:pt>
                <c:pt idx="2">
                  <c:v>6409.5876271869984</c:v>
                </c:pt>
                <c:pt idx="3">
                  <c:v>-2064.1870337184778</c:v>
                </c:pt>
                <c:pt idx="4">
                  <c:v>2064.1870337184778</c:v>
                </c:pt>
                <c:pt idx="5">
                  <c:v>2064.1870337184778</c:v>
                </c:pt>
                <c:pt idx="6">
                  <c:v>2175.3339221735228</c:v>
                </c:pt>
                <c:pt idx="7">
                  <c:v>2175.3339221735228</c:v>
                </c:pt>
                <c:pt idx="8">
                  <c:v>-2175.3339221735228</c:v>
                </c:pt>
                <c:pt idx="9">
                  <c:v>-6409.5876271869984</c:v>
                </c:pt>
                <c:pt idx="10">
                  <c:v>2175.3339221735228</c:v>
                </c:pt>
                <c:pt idx="11">
                  <c:v>2064.1870337184778</c:v>
                </c:pt>
                <c:pt idx="12">
                  <c:v>2175.3339221735228</c:v>
                </c:pt>
                <c:pt idx="13">
                  <c:v>2175.3339221735228</c:v>
                </c:pt>
                <c:pt idx="14">
                  <c:v>2170.0666712949974</c:v>
                </c:pt>
                <c:pt idx="15">
                  <c:v>2064.1870337184778</c:v>
                </c:pt>
              </c:numCache>
            </c:numRef>
          </c:val>
        </c:ser>
        <c:ser>
          <c:idx val="5"/>
          <c:order val="5"/>
          <c:tx>
            <c:strRef>
              <c:f>'0715'!$Y$7</c:f>
              <c:strCache>
                <c:ptCount val="1"/>
                <c:pt idx="0">
                  <c:v>metal</c:v>
                </c:pt>
              </c:strCache>
            </c:strRef>
          </c:tx>
          <c:spPr>
            <a:solidFill>
              <a:schemeClr val="accent6"/>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'0715'!$Z$7:$AO$7</c:f>
              <c:numCache>
                <c:formatCode>"$"#,##0_);[Red]\("$"#,##0\)</c:formatCode>
                <c:ptCount val="16"/>
                <c:pt idx="0">
                  <c:v>3479.6336031478709</c:v>
                </c:pt>
                <c:pt idx="1">
                  <c:v>1063.6538780383644</c:v>
                </c:pt>
                <c:pt idx="2">
                  <c:v>-1063.6538780383644</c:v>
                </c:pt>
                <c:pt idx="3">
                  <c:v>-970.80565482446275</c:v>
                </c:pt>
                <c:pt idx="4">
                  <c:v>970.80565482446275</c:v>
                </c:pt>
                <c:pt idx="5">
                  <c:v>3479.6336031478709</c:v>
                </c:pt>
                <c:pt idx="6">
                  <c:v>-970.80565482446275</c:v>
                </c:pt>
                <c:pt idx="7">
                  <c:v>-2521.7233794584604</c:v>
                </c:pt>
                <c:pt idx="8">
                  <c:v>-1445.1740702850439</c:v>
                </c:pt>
                <c:pt idx="9">
                  <c:v>1063.6538780383644</c:v>
                </c:pt>
                <c:pt idx="10">
                  <c:v>-970.80565482446275</c:v>
                </c:pt>
                <c:pt idx="11">
                  <c:v>3479.6336031478709</c:v>
                </c:pt>
                <c:pt idx="12">
                  <c:v>1445.1740702850439</c:v>
                </c:pt>
                <c:pt idx="13">
                  <c:v>1445.1740702850439</c:v>
                </c:pt>
                <c:pt idx="14">
                  <c:v>487.26384659563325</c:v>
                </c:pt>
                <c:pt idx="15">
                  <c:v>3479.6336031478709</c:v>
                </c:pt>
              </c:numCache>
            </c:numRef>
          </c:val>
        </c:ser>
        <c:ser>
          <c:idx val="6"/>
          <c:order val="6"/>
          <c:tx>
            <c:strRef>
              <c:f>'0715'!$Y$8</c:f>
              <c:strCache>
                <c:ptCount val="1"/>
                <c:pt idx="0">
                  <c:v>rates</c:v>
                </c:pt>
              </c:strCache>
            </c:strRef>
          </c:tx>
          <c:spPr>
            <a:solidFill>
              <a:schemeClr val="accent1">
                <a:lumMod val="60000"/>
              </a:schemeClr>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'0715'!$Z$8:$AO$8</c:f>
              <c:numCache>
                <c:formatCode>"$"#,##0_);[Red]\("$"#,##0\)</c:formatCode>
                <c:ptCount val="16"/>
                <c:pt idx="0">
                  <c:v>12651.110065243514</c:v>
                </c:pt>
                <c:pt idx="1">
                  <c:v>12651.110065243514</c:v>
                </c:pt>
                <c:pt idx="2">
                  <c:v>-12651.110065243514</c:v>
                </c:pt>
                <c:pt idx="3">
                  <c:v>11329.592237148261</c:v>
                </c:pt>
                <c:pt idx="4">
                  <c:v>-11329.592237148261</c:v>
                </c:pt>
                <c:pt idx="5">
                  <c:v>1167.0419247488696</c:v>
                </c:pt>
                <c:pt idx="6">
                  <c:v>-1720.9959229736089</c:v>
                </c:pt>
                <c:pt idx="7">
                  <c:v>1771.2295142411069</c:v>
                </c:pt>
                <c:pt idx="8">
                  <c:v>-12651.110065243514</c:v>
                </c:pt>
                <c:pt idx="9">
                  <c:v>1631.2575978502653</c:v>
                </c:pt>
                <c:pt idx="10">
                  <c:v>11923.785837150239</c:v>
                </c:pt>
                <c:pt idx="11">
                  <c:v>-9258.6169426424003</c:v>
                </c:pt>
                <c:pt idx="12">
                  <c:v>-399.47809487835849</c:v>
                </c:pt>
                <c:pt idx="13">
                  <c:v>-399.47809487835849</c:v>
                </c:pt>
                <c:pt idx="14">
                  <c:v>3080.3208066845755</c:v>
                </c:pt>
                <c:pt idx="15">
                  <c:v>1761.235524750846</c:v>
                </c:pt>
              </c:numCache>
            </c:numRef>
          </c:val>
        </c:ser>
        <c:ser>
          <c:idx val="7"/>
          <c:order val="7"/>
          <c:tx>
            <c:strRef>
              <c:f>'0715'!$Y$9</c:f>
              <c:strCache>
                <c:ptCount val="1"/>
                <c:pt idx="0">
                  <c:v>soft</c:v>
                </c:pt>
              </c:strCache>
            </c:strRef>
          </c:tx>
          <c:spPr>
            <a:solidFill>
              <a:schemeClr val="accent2">
                <a:lumMod val="60000"/>
              </a:schemeClr>
            </a:solidFill>
            <a:ln>
              <a:noFill/>
            </a:ln>
            <a:effectLst/>
          </c:spPr>
          <c:invertIfNegative val="0"/>
          <c:cat>
            <c:strRef>
              <c:f>'0715'!$Z$1:$AO$1</c:f>
              <c:strCache>
                <c:ptCount val="16"/>
                <c:pt idx="0">
                  <c:v>MAX ACC 100% PNL 64628</c:v>
                </c:pt>
                <c:pt idx="1">
                  <c:v>RISK-ON ACC 40% PNL -19147</c:v>
                </c:pt>
                <c:pt idx="2">
                  <c:v>RISK-OFF ACC 60% PNL 19147</c:v>
                </c:pt>
                <c:pt idx="3">
                  <c:v>Previous ACC 49% PNL -3636</c:v>
                </c:pt>
                <c:pt idx="4">
                  <c:v>Anti-Previous ACC 51% PNL 3636</c:v>
                </c:pt>
                <c:pt idx="5">
                  <c:v>&gt;equity ACC 61% PNL 15126</c:v>
                </c:pt>
                <c:pt idx="6">
                  <c:v>50/50 ACC 42% PNL -5650</c:v>
                </c:pt>
                <c:pt idx="7">
                  <c:v>&lt;equity ACC 43% PNL -11159</c:v>
                </c:pt>
                <c:pt idx="8">
                  <c:v>SEASONALITY ACC 36% PNL -20593</c:v>
                </c:pt>
                <c:pt idx="9">
                  <c:v>ADJ_SEASONALITY ACC 50% PNL -6999</c:v>
                </c:pt>
                <c:pt idx="10">
                  <c:v>V1 ACC 50% PNL -208</c:v>
                </c:pt>
                <c:pt idx="11">
                  <c:v>V2 ACC 57% PNL 3964</c:v>
                </c:pt>
                <c:pt idx="12">
                  <c:v>V3 ACC 54% PNL 13302</c:v>
                </c:pt>
                <c:pt idx="13">
                  <c:v>V4 ACC 56% PNL 12917</c:v>
                </c:pt>
                <c:pt idx="14">
                  <c:v>V5 ACC 53% PNL 8216</c:v>
                </c:pt>
                <c:pt idx="15">
                  <c:v>V6 ACC 61% PNL 16259</c:v>
                </c:pt>
              </c:strCache>
            </c:strRef>
          </c:cat>
          <c:val>
            <c:numRef>
              <c:f>'0715'!$Z$9:$AO$9</c:f>
              <c:numCache>
                <c:formatCode>"$"#,##0_);[Red]\("$"#,##0\)</c:formatCode>
                <c:ptCount val="16"/>
                <c:pt idx="0">
                  <c:v>14233.307405439471</c:v>
                </c:pt>
                <c:pt idx="1">
                  <c:v>-11116.688206873394</c:v>
                </c:pt>
                <c:pt idx="2">
                  <c:v>11116.688206873394</c:v>
                </c:pt>
                <c:pt idx="3">
                  <c:v>-11116.688206873394</c:v>
                </c:pt>
                <c:pt idx="4">
                  <c:v>11116.688206873394</c:v>
                </c:pt>
                <c:pt idx="5">
                  <c:v>7145.5167048568346</c:v>
                </c:pt>
                <c:pt idx="6">
                  <c:v>-4840.448311371887</c:v>
                </c:pt>
                <c:pt idx="7">
                  <c:v>-11116.688206873394</c:v>
                </c:pt>
                <c:pt idx="8">
                  <c:v>1332.3938104017375</c:v>
                </c:pt>
                <c:pt idx="9">
                  <c:v>-1233.2319382634046</c:v>
                </c:pt>
                <c:pt idx="10">
                  <c:v>-11116.688206873394</c:v>
                </c:pt>
                <c:pt idx="11">
                  <c:v>7145.5167048568346</c:v>
                </c:pt>
                <c:pt idx="12">
                  <c:v>5859.7506305232237</c:v>
                </c:pt>
                <c:pt idx="13">
                  <c:v>5859.7506305232237</c:v>
                </c:pt>
                <c:pt idx="14">
                  <c:v>1233.2319382634046</c:v>
                </c:pt>
                <c:pt idx="15">
                  <c:v>7145.5167048568346</c:v>
                </c:pt>
              </c:numCache>
            </c:numRef>
          </c:val>
        </c:ser>
        <c:dLbls>
          <c:showLegendKey val="0"/>
          <c:showVal val="0"/>
          <c:showCatName val="0"/>
          <c:showSerName val="0"/>
          <c:showPercent val="0"/>
          <c:showBubbleSize val="0"/>
        </c:dLbls>
        <c:gapWidth val="150"/>
        <c:overlap val="100"/>
        <c:axId val="558831024"/>
        <c:axId val="558829392"/>
      </c:barChart>
      <c:catAx>
        <c:axId val="55883102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9392"/>
        <c:crosses val="autoZero"/>
        <c:auto val="1"/>
        <c:lblAlgn val="ctr"/>
        <c:lblOffset val="100"/>
        <c:noMultiLvlLbl val="0"/>
      </c:catAx>
      <c:valAx>
        <c:axId val="55882939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102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'0714'!$Y$2</c:f>
              <c:strCache>
                <c:ptCount val="1"/>
                <c:pt idx="0">
                  <c:v>currency</c:v>
                </c:pt>
              </c:strCache>
            </c:strRef>
          </c:tx>
          <c:spPr>
            <a:solidFill>
              <a:schemeClr val="accent1"/>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'0714'!$Z$2:$AO$2</c:f>
              <c:numCache>
                <c:formatCode>"$"#,##0_);[Red]\("$"#,##0\)</c:formatCode>
                <c:ptCount val="16"/>
                <c:pt idx="0">
                  <c:v>10461.265628656363</c:v>
                </c:pt>
                <c:pt idx="1">
                  <c:v>6950.0778786236642</c:v>
                </c:pt>
                <c:pt idx="2">
                  <c:v>-6950.0778786236642</c:v>
                </c:pt>
                <c:pt idx="3">
                  <c:v>-1602.6348859972284</c:v>
                </c:pt>
                <c:pt idx="4">
                  <c:v>1602.6348859972284</c:v>
                </c:pt>
                <c:pt idx="5">
                  <c:v>8124.3116145300919</c:v>
                </c:pt>
                <c:pt idx="6">
                  <c:v>-4374.5081429089241</c:v>
                </c:pt>
                <c:pt idx="7">
                  <c:v>-4374.5081429089241</c:v>
                </c:pt>
                <c:pt idx="8">
                  <c:v>-890.80475376694676</c:v>
                </c:pt>
                <c:pt idx="9">
                  <c:v>1602.6348859972284</c:v>
                </c:pt>
                <c:pt idx="10">
                  <c:v>-3553.2185906059758</c:v>
                </c:pt>
                <c:pt idx="11">
                  <c:v>1602.6348859972284</c:v>
                </c:pt>
                <c:pt idx="12">
                  <c:v>69.51520146399821</c:v>
                </c:pt>
                <c:pt idx="13">
                  <c:v>69.51520146399821</c:v>
                </c:pt>
                <c:pt idx="14">
                  <c:v>-1602.6348859972284</c:v>
                </c:pt>
                <c:pt idx="15">
                  <c:v>6173.7279099213447</c:v>
                </c:pt>
              </c:numCache>
            </c:numRef>
          </c:val>
        </c:ser>
        <c:ser>
          <c:idx val="1"/>
          <c:order val="1"/>
          <c:tx>
            <c:strRef>
              <c:f>'0714'!$Y$3</c:f>
              <c:strCache>
                <c:ptCount val="1"/>
                <c:pt idx="0">
                  <c:v>energy</c:v>
                </c:pt>
              </c:strCache>
            </c:strRef>
          </c:tx>
          <c:spPr>
            <a:solidFill>
              <a:schemeClr val="accent2"/>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'0714'!$Z$3:$AO$3</c:f>
              <c:numCache>
                <c:formatCode>"$"#,##0_);[Red]\("$"#,##0\)</c:formatCode>
                <c:ptCount val="16"/>
                <c:pt idx="0">
                  <c:v>8331.2707107000333</c:v>
                </c:pt>
                <c:pt idx="1">
                  <c:v>8331.2707107000333</c:v>
                </c:pt>
                <c:pt idx="2">
                  <c:v>-8331.2707107000333</c:v>
                </c:pt>
                <c:pt idx="3">
                  <c:v>-8331.2707107000333</c:v>
                </c:pt>
                <c:pt idx="4">
                  <c:v>8331.2707107000333</c:v>
                </c:pt>
                <c:pt idx="5">
                  <c:v>-8331.2707107000333</c:v>
                </c:pt>
                <c:pt idx="6">
                  <c:v>-8331.2707107000333</c:v>
                </c:pt>
                <c:pt idx="7">
                  <c:v>-6272.1658878278085</c:v>
                </c:pt>
                <c:pt idx="8">
                  <c:v>-2904.7355472718073</c:v>
                </c:pt>
                <c:pt idx="9">
                  <c:v>755.39518465273386</c:v>
                </c:pt>
                <c:pt idx="10">
                  <c:v>-8331.2707107000333</c:v>
                </c:pt>
                <c:pt idx="11">
                  <c:v>755.39518465273386</c:v>
                </c:pt>
                <c:pt idx="12">
                  <c:v>2904.7355472718073</c:v>
                </c:pt>
                <c:pt idx="13">
                  <c:v>-1303.7096382194923</c:v>
                </c:pt>
                <c:pt idx="14">
                  <c:v>-755.39518465273386</c:v>
                </c:pt>
                <c:pt idx="15">
                  <c:v>2904.7355472718073</c:v>
                </c:pt>
              </c:numCache>
            </c:numRef>
          </c:val>
        </c:ser>
        <c:ser>
          <c:idx val="2"/>
          <c:order val="2"/>
          <c:tx>
            <c:strRef>
              <c:f>'0714'!$Y$4</c:f>
              <c:strCache>
                <c:ptCount val="1"/>
                <c:pt idx="0">
                  <c:v>grain</c:v>
                </c:pt>
              </c:strCache>
            </c:strRef>
          </c:tx>
          <c:spPr>
            <a:solidFill>
              <a:schemeClr val="accent3"/>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'0714'!$Z$4:$AO$4</c:f>
              <c:numCache>
                <c:formatCode>"$"#,##0_);[Red]\("$"#,##0\)</c:formatCode>
                <c:ptCount val="16"/>
                <c:pt idx="0">
                  <c:v>13331.902139529575</c:v>
                </c:pt>
                <c:pt idx="1">
                  <c:v>-13331.902139529575</c:v>
                </c:pt>
                <c:pt idx="2">
                  <c:v>13331.902139529575</c:v>
                </c:pt>
                <c:pt idx="3">
                  <c:v>-11153.74323992407</c:v>
                </c:pt>
                <c:pt idx="4">
                  <c:v>11153.74323992407</c:v>
                </c:pt>
                <c:pt idx="5">
                  <c:v>4091.3251451579099</c:v>
                </c:pt>
                <c:pt idx="6">
                  <c:v>-3874.5700729561054</c:v>
                </c:pt>
                <c:pt idx="7">
                  <c:v>-13032.3822931792</c:v>
                </c:pt>
                <c:pt idx="8">
                  <c:v>10280.281538787038</c:v>
                </c:pt>
                <c:pt idx="9">
                  <c:v>-4492.4048695241954</c:v>
                </c:pt>
                <c:pt idx="10">
                  <c:v>-13032.3822931792</c:v>
                </c:pt>
                <c:pt idx="11">
                  <c:v>8137.9706215224478</c:v>
                </c:pt>
                <c:pt idx="12">
                  <c:v>-1122.4693185639412</c:v>
                </c:pt>
                <c:pt idx="13">
                  <c:v>-1122.4693185639412</c:v>
                </c:pt>
                <c:pt idx="14">
                  <c:v>6371.0439227793258</c:v>
                </c:pt>
                <c:pt idx="15">
                  <c:v>7142.945745900447</c:v>
                </c:pt>
              </c:numCache>
            </c:numRef>
          </c:val>
        </c:ser>
        <c:ser>
          <c:idx val="3"/>
          <c:order val="3"/>
          <c:tx>
            <c:strRef>
              <c:f>'0714'!$Y$5</c:f>
              <c:strCache>
                <c:ptCount val="1"/>
                <c:pt idx="0">
                  <c:v>index</c:v>
                </c:pt>
              </c:strCache>
            </c:strRef>
          </c:tx>
          <c:spPr>
            <a:solidFill>
              <a:schemeClr val="accent4"/>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'0714'!$Z$5:$AO$5</c:f>
              <c:numCache>
                <c:formatCode>"$"#,##0_);[Red]\("$"#,##0\)</c:formatCode>
                <c:ptCount val="16"/>
                <c:pt idx="0">
                  <c:v>20766.181845379964</c:v>
                </c:pt>
                <c:pt idx="1">
                  <c:v>19929.497672802754</c:v>
                </c:pt>
                <c:pt idx="2">
                  <c:v>-19929.497672802754</c:v>
                </c:pt>
                <c:pt idx="3">
                  <c:v>-1613.7297743986662</c:v>
                </c:pt>
                <c:pt idx="4">
                  <c:v>1613.7297743986662</c:v>
                </c:pt>
                <c:pt idx="5">
                  <c:v>-10966.652943903597</c:v>
                </c:pt>
                <c:pt idx="6">
                  <c:v>14396.591849929755</c:v>
                </c:pt>
                <c:pt idx="7">
                  <c:v>17986.518175767207</c:v>
                </c:pt>
                <c:pt idx="8">
                  <c:v>-1757.8734379781301</c:v>
                </c:pt>
                <c:pt idx="9">
                  <c:v>7239.3725452630433</c:v>
                </c:pt>
                <c:pt idx="10">
                  <c:v>11844.7929467657</c:v>
                </c:pt>
                <c:pt idx="11">
                  <c:v>-559.2599798912704</c:v>
                </c:pt>
                <c:pt idx="12">
                  <c:v>5287.8825966864833</c:v>
                </c:pt>
                <c:pt idx="13">
                  <c:v>6762.0754519463699</c:v>
                </c:pt>
                <c:pt idx="14">
                  <c:v>-14069.751127721802</c:v>
                </c:pt>
                <c:pt idx="15">
                  <c:v>-4527.9954546028412</c:v>
                </c:pt>
              </c:numCache>
            </c:numRef>
          </c:val>
        </c:ser>
        <c:ser>
          <c:idx val="4"/>
          <c:order val="4"/>
          <c:tx>
            <c:strRef>
              <c:f>'0714'!$Y$6</c:f>
              <c:strCache>
                <c:ptCount val="1"/>
                <c:pt idx="0">
                  <c:v>meat</c:v>
                </c:pt>
              </c:strCache>
            </c:strRef>
          </c:tx>
          <c:spPr>
            <a:solidFill>
              <a:schemeClr val="accent5"/>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'0714'!$Z$6:$AO$6</c:f>
              <c:numCache>
                <c:formatCode>"$"#,##0_);[Red]\("$"#,##0\)</c:formatCode>
                <c:ptCount val="16"/>
                <c:pt idx="0">
                  <c:v>4254.193545903654</c:v>
                </c:pt>
                <c:pt idx="1">
                  <c:v>3775.2594230319296</c:v>
                </c:pt>
                <c:pt idx="2">
                  <c:v>-3775.2594230319296</c:v>
                </c:pt>
                <c:pt idx="3">
                  <c:v>4254.193545903654</c:v>
                </c:pt>
                <c:pt idx="4">
                  <c:v>-4254.193545903654</c:v>
                </c:pt>
                <c:pt idx="5">
                  <c:v>-4254.193545903654</c:v>
                </c:pt>
                <c:pt idx="6">
                  <c:v>1159.1868164289906</c:v>
                </c:pt>
                <c:pt idx="7">
                  <c:v>1159.1868164289906</c:v>
                </c:pt>
                <c:pt idx="8">
                  <c:v>-1159.1868164289906</c:v>
                </c:pt>
                <c:pt idx="9">
                  <c:v>3775.2594230319296</c:v>
                </c:pt>
                <c:pt idx="10">
                  <c:v>1159.1868164289906</c:v>
                </c:pt>
                <c:pt idx="11">
                  <c:v>-4254.193545903654</c:v>
                </c:pt>
                <c:pt idx="12">
                  <c:v>1159.1868164289906</c:v>
                </c:pt>
                <c:pt idx="13">
                  <c:v>1159.1868164289906</c:v>
                </c:pt>
                <c:pt idx="14">
                  <c:v>-680.25269355726573</c:v>
                </c:pt>
                <c:pt idx="15">
                  <c:v>-4254.193545903654</c:v>
                </c:pt>
              </c:numCache>
            </c:numRef>
          </c:val>
        </c:ser>
        <c:ser>
          <c:idx val="5"/>
          <c:order val="5"/>
          <c:tx>
            <c:strRef>
              <c:f>'0714'!$Y$7</c:f>
              <c:strCache>
                <c:ptCount val="1"/>
                <c:pt idx="0">
                  <c:v>metal</c:v>
                </c:pt>
              </c:strCache>
            </c:strRef>
          </c:tx>
          <c:spPr>
            <a:solidFill>
              <a:schemeClr val="accent6"/>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'0714'!$Z$7:$AO$7</c:f>
              <c:numCache>
                <c:formatCode>"$"#,##0_);[Red]\("$"#,##0\)</c:formatCode>
                <c:ptCount val="16"/>
                <c:pt idx="0">
                  <c:v>3570.0408109290897</c:v>
                </c:pt>
                <c:pt idx="1">
                  <c:v>2686.5214508127679</c:v>
                </c:pt>
                <c:pt idx="2">
                  <c:v>-2686.5214508127679</c:v>
                </c:pt>
                <c:pt idx="3">
                  <c:v>403.44258265141491</c:v>
                </c:pt>
                <c:pt idx="4">
                  <c:v>-403.44258265141491</c:v>
                </c:pt>
                <c:pt idx="5">
                  <c:v>425.86649398012133</c:v>
                </c:pt>
                <c:pt idx="6">
                  <c:v>2363.6957537688149</c:v>
                </c:pt>
                <c:pt idx="7">
                  <c:v>2363.6957537688149</c:v>
                </c:pt>
                <c:pt idx="8">
                  <c:v>-480.07677746490657</c:v>
                </c:pt>
                <c:pt idx="9">
                  <c:v>-480.07677746490657</c:v>
                </c:pt>
                <c:pt idx="10">
                  <c:v>2363.6957537688149</c:v>
                </c:pt>
                <c:pt idx="11">
                  <c:v>425.86649398012133</c:v>
                </c:pt>
                <c:pt idx="12">
                  <c:v>480.07677746490657</c:v>
                </c:pt>
                <c:pt idx="13">
                  <c:v>3269.6390252138426</c:v>
                </c:pt>
                <c:pt idx="14">
                  <c:v>-1480.1763936524931</c:v>
                </c:pt>
                <c:pt idx="15">
                  <c:v>-403.44258265141491</c:v>
                </c:pt>
              </c:numCache>
            </c:numRef>
          </c:val>
        </c:ser>
        <c:ser>
          <c:idx val="6"/>
          <c:order val="6"/>
          <c:tx>
            <c:strRef>
              <c:f>'0714'!$Y$8</c:f>
              <c:strCache>
                <c:ptCount val="1"/>
                <c:pt idx="0">
                  <c:v>rates</c:v>
                </c:pt>
              </c:strCache>
            </c:strRef>
          </c:tx>
          <c:spPr>
            <a:solidFill>
              <a:schemeClr val="accent1">
                <a:lumMod val="60000"/>
              </a:schemeClr>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'0714'!$Z$8:$AO$8</c:f>
              <c:numCache>
                <c:formatCode>"$"#,##0_);[Red]\("$"#,##0\)</c:formatCode>
                <c:ptCount val="16"/>
                <c:pt idx="0">
                  <c:v>10625.215527347287</c:v>
                </c:pt>
                <c:pt idx="1">
                  <c:v>9092.253329127192</c:v>
                </c:pt>
                <c:pt idx="2">
                  <c:v>-9092.253329127192</c:v>
                </c:pt>
                <c:pt idx="3">
                  <c:v>-8635.5062275145101</c:v>
                </c:pt>
                <c:pt idx="4">
                  <c:v>8635.5062275145101</c:v>
                </c:pt>
                <c:pt idx="5">
                  <c:v>4854.9860956358752</c:v>
                </c:pt>
                <c:pt idx="6">
                  <c:v>-6698.0039932830068</c:v>
                </c:pt>
                <c:pt idx="7">
                  <c:v>-8197.3616866893553</c:v>
                </c:pt>
                <c:pt idx="8">
                  <c:v>-9092.253329127192</c:v>
                </c:pt>
                <c:pt idx="9">
                  <c:v>-188.45482148809418</c:v>
                </c:pt>
                <c:pt idx="10">
                  <c:v>-6763.3912127697176</c:v>
                </c:pt>
                <c:pt idx="11">
                  <c:v>5481.6307541576107</c:v>
                </c:pt>
                <c:pt idx="12">
                  <c:v>7658.2828552075543</c:v>
                </c:pt>
                <c:pt idx="13">
                  <c:v>5481.6307541576107</c:v>
                </c:pt>
                <c:pt idx="14">
                  <c:v>188.45482148809418</c:v>
                </c:pt>
                <c:pt idx="15">
                  <c:v>9647.9921550403324</c:v>
                </c:pt>
              </c:numCache>
            </c:numRef>
          </c:val>
        </c:ser>
        <c:ser>
          <c:idx val="7"/>
          <c:order val="7"/>
          <c:tx>
            <c:strRef>
              <c:f>'0714'!$Y$9</c:f>
              <c:strCache>
                <c:ptCount val="1"/>
                <c:pt idx="0">
                  <c:v>soft</c:v>
                </c:pt>
              </c:strCache>
            </c:strRef>
          </c:tx>
          <c:spPr>
            <a:solidFill>
              <a:schemeClr val="accent2">
                <a:lumMod val="60000"/>
              </a:schemeClr>
            </a:solidFill>
            <a:ln>
              <a:noFill/>
            </a:ln>
            <a:effectLst/>
          </c:spPr>
          <c:invertIfNegative val="0"/>
          <c:cat>
            <c:strRef>
              <c:f>'0714'!$Z$1:$AO$1</c:f>
              <c:strCache>
                <c:ptCount val="16"/>
                <c:pt idx="0">
                  <c:v>MAX ACC 99% PNL 84177</c:v>
                </c:pt>
                <c:pt idx="1">
                  <c:v>RISK-ON ACC 76% PNL 50270</c:v>
                </c:pt>
                <c:pt idx="2">
                  <c:v>RISK-OFF ACC 22% PNL -50270</c:v>
                </c:pt>
                <c:pt idx="3">
                  <c:v>Previous ACC 38% PNL -18555</c:v>
                </c:pt>
                <c:pt idx="4">
                  <c:v>Anti-Previous ACC 61% PNL 18555</c:v>
                </c:pt>
                <c:pt idx="5">
                  <c:v>&gt;equity ACC 39% PNL -12964</c:v>
                </c:pt>
                <c:pt idx="6">
                  <c:v>50/50 ACC 51% PNL 562</c:v>
                </c:pt>
                <c:pt idx="7">
                  <c:v>&lt;equity ACC 53% PNL -368</c:v>
                </c:pt>
                <c:pt idx="8">
                  <c:v>SEASONALITY ACC 47% PNL -3913</c:v>
                </c:pt>
                <c:pt idx="9">
                  <c:v>ADJ_SEASONALITY ACC 53% PNL 11951</c:v>
                </c:pt>
                <c:pt idx="10">
                  <c:v>V1 ACC 43% PNL -9267</c:v>
                </c:pt>
                <c:pt idx="11">
                  <c:v>V2 ACC 50% PNL 4682</c:v>
                </c:pt>
                <c:pt idx="12">
                  <c:v>V3 ACC 58% PNL 13221</c:v>
                </c:pt>
                <c:pt idx="13">
                  <c:v>V4 ACC 56% PNL 11100</c:v>
                </c:pt>
                <c:pt idx="14">
                  <c:v>V5 ACC 40% PNL -18721</c:v>
                </c:pt>
                <c:pt idx="15">
                  <c:v>V6 ACC 50% PNL 9775</c:v>
                </c:pt>
              </c:strCache>
            </c:strRef>
          </c:cat>
          <c:val>
            <c:numRef>
              <c:f>'0714'!$Z$9:$AO$9</c:f>
              <c:numCache>
                <c:formatCode>"$"#,##0_);[Red]\("$"#,##0\)</c:formatCode>
                <c:ptCount val="16"/>
                <c:pt idx="0">
                  <c:v>12836.760941375203</c:v>
                </c:pt>
                <c:pt idx="1">
                  <c:v>12836.760941375203</c:v>
                </c:pt>
                <c:pt idx="2">
                  <c:v>-12836.760941375203</c:v>
                </c:pt>
                <c:pt idx="3">
                  <c:v>8124.645624195151</c:v>
                </c:pt>
                <c:pt idx="4">
                  <c:v>-8124.645624195151</c:v>
                </c:pt>
                <c:pt idx="5">
                  <c:v>-6908.4688271696123</c:v>
                </c:pt>
                <c:pt idx="6">
                  <c:v>5920.6291276236079</c:v>
                </c:pt>
                <c:pt idx="7">
                  <c:v>9999.0027967006754</c:v>
                </c:pt>
                <c:pt idx="8">
                  <c:v>2091.3654255924271</c:v>
                </c:pt>
                <c:pt idx="9">
                  <c:v>3739.3687038362514</c:v>
                </c:pt>
                <c:pt idx="10">
                  <c:v>7045.6179917661975</c:v>
                </c:pt>
                <c:pt idx="11">
                  <c:v>-6908.4688271696123</c:v>
                </c:pt>
                <c:pt idx="12">
                  <c:v>-3216.3542897350162</c:v>
                </c:pt>
                <c:pt idx="13">
                  <c:v>-3216.3542897350162</c:v>
                </c:pt>
                <c:pt idx="14">
                  <c:v>-6692.7535087707292</c:v>
                </c:pt>
                <c:pt idx="15">
                  <c:v>-6908.4688271696123</c:v>
                </c:pt>
              </c:numCache>
            </c:numRef>
          </c:val>
        </c:ser>
        <c:dLbls>
          <c:showLegendKey val="0"/>
          <c:showVal val="0"/>
          <c:showCatName val="0"/>
          <c:showSerName val="0"/>
          <c:showPercent val="0"/>
          <c:showBubbleSize val="0"/>
        </c:dLbls>
        <c:gapWidth val="150"/>
        <c:overlap val="100"/>
        <c:axId val="558834288"/>
        <c:axId val="558826672"/>
      </c:barChart>
      <c:catAx>
        <c:axId val="5588342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6672"/>
        <c:crosses val="autoZero"/>
        <c:auto val="1"/>
        <c:lblAlgn val="ctr"/>
        <c:lblOffset val="100"/>
        <c:noMultiLvlLbl val="0"/>
      </c:catAx>
      <c:valAx>
        <c:axId val="55882667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42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'0713'!$Y$2</c:f>
              <c:strCache>
                <c:ptCount val="1"/>
                <c:pt idx="0">
                  <c:v>currency</c:v>
                </c:pt>
              </c:strCache>
            </c:strRef>
          </c:tx>
          <c:spPr>
            <a:solidFill>
              <a:schemeClr val="accent1"/>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'0713'!$Z$2:$AO$2</c:f>
              <c:numCache>
                <c:formatCode>"$"#,##0_);[Red]\("$"#,##0\)</c:formatCode>
                <c:ptCount val="16"/>
                <c:pt idx="0">
                  <c:v>8464.496323068428</c:v>
                </c:pt>
                <c:pt idx="1">
                  <c:v>-171.20394301846113</c:v>
                </c:pt>
                <c:pt idx="2">
                  <c:v>171.20394301846113</c:v>
                </c:pt>
                <c:pt idx="3">
                  <c:v>-2734.0079205717093</c:v>
                </c:pt>
                <c:pt idx="4">
                  <c:v>2734.0079205717093</c:v>
                </c:pt>
                <c:pt idx="5">
                  <c:v>2542.0375153605528</c:v>
                </c:pt>
                <c:pt idx="6">
                  <c:v>-5013.9432110898179</c:v>
                </c:pt>
                <c:pt idx="7">
                  <c:v>-2934.6449883157502</c:v>
                </c:pt>
                <c:pt idx="8">
                  <c:v>-191.71537994912887</c:v>
                </c:pt>
                <c:pt idx="9">
                  <c:v>-6385.1981002943594</c:v>
                </c:pt>
                <c:pt idx="10">
                  <c:v>-2934.6449883157502</c:v>
                </c:pt>
                <c:pt idx="11">
                  <c:v>-1109.1526643620978</c:v>
                </c:pt>
                <c:pt idx="12">
                  <c:v>-1887.5828428249395</c:v>
                </c:pt>
                <c:pt idx="13">
                  <c:v>-2924.0338206440665</c:v>
                </c:pt>
                <c:pt idx="14">
                  <c:v>2934.6449883157502</c:v>
                </c:pt>
                <c:pt idx="15">
                  <c:v>675.22113472830847</c:v>
                </c:pt>
              </c:numCache>
            </c:numRef>
          </c:val>
        </c:ser>
        <c:ser>
          <c:idx val="1"/>
          <c:order val="1"/>
          <c:tx>
            <c:strRef>
              <c:f>'0713'!$Y$3</c:f>
              <c:strCache>
                <c:ptCount val="1"/>
                <c:pt idx="0">
                  <c:v>energy</c:v>
                </c:pt>
              </c:strCache>
            </c:strRef>
          </c:tx>
          <c:spPr>
            <a:solidFill>
              <a:schemeClr val="accent2"/>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'0713'!$Z$3:$AO$3</c:f>
              <c:numCache>
                <c:formatCode>"$"#,##0_);[Red]\("$"#,##0\)</c:formatCode>
                <c:ptCount val="16"/>
                <c:pt idx="0">
                  <c:v>15500.957692135986</c:v>
                </c:pt>
                <c:pt idx="1">
                  <c:v>-15220.23176621034</c:v>
                </c:pt>
                <c:pt idx="2">
                  <c:v>15220.23176621034</c:v>
                </c:pt>
                <c:pt idx="3">
                  <c:v>-15220.23176621034</c:v>
                </c:pt>
                <c:pt idx="4">
                  <c:v>15220.23176621034</c:v>
                </c:pt>
                <c:pt idx="5">
                  <c:v>-6586.8878171697897</c:v>
                </c:pt>
                <c:pt idx="6">
                  <c:v>944.69423713641072</c:v>
                </c:pt>
                <c:pt idx="7">
                  <c:v>11289.343725203425</c:v>
                </c:pt>
                <c:pt idx="8">
                  <c:v>1413.2539551817649</c:v>
                </c:pt>
                <c:pt idx="9">
                  <c:v>663.96831121076548</c:v>
                </c:pt>
                <c:pt idx="10">
                  <c:v>-1413.2539551817649</c:v>
                </c:pt>
                <c:pt idx="11">
                  <c:v>663.96831121076548</c:v>
                </c:pt>
                <c:pt idx="12">
                  <c:v>7220.0899938587863</c:v>
                </c:pt>
                <c:pt idx="13">
                  <c:v>7220.0899938587863</c:v>
                </c:pt>
                <c:pt idx="14">
                  <c:v>-11008.617799277779</c:v>
                </c:pt>
                <c:pt idx="15">
                  <c:v>7220.0899938587863</c:v>
                </c:pt>
              </c:numCache>
            </c:numRef>
          </c:val>
        </c:ser>
        <c:ser>
          <c:idx val="2"/>
          <c:order val="2"/>
          <c:tx>
            <c:strRef>
              <c:f>'0713'!$Y$4</c:f>
              <c:strCache>
                <c:ptCount val="1"/>
                <c:pt idx="0">
                  <c:v>grain</c:v>
                </c:pt>
              </c:strCache>
            </c:strRef>
          </c:tx>
          <c:spPr>
            <a:solidFill>
              <a:schemeClr val="accent3"/>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'0713'!$Z$4:$AO$4</c:f>
              <c:numCache>
                <c:formatCode>"$"#,##0_);[Red]\("$"#,##0\)</c:formatCode>
                <c:ptCount val="16"/>
                <c:pt idx="0">
                  <c:v>7652.2635406369036</c:v>
                </c:pt>
                <c:pt idx="1">
                  <c:v>6973.7260008950898</c:v>
                </c:pt>
                <c:pt idx="2">
                  <c:v>-6973.7260008950898</c:v>
                </c:pt>
                <c:pt idx="3">
                  <c:v>6973.7260008950898</c:v>
                </c:pt>
                <c:pt idx="4">
                  <c:v>-6973.7260008950898</c:v>
                </c:pt>
                <c:pt idx="5">
                  <c:v>924.20872230144039</c:v>
                </c:pt>
                <c:pt idx="6">
                  <c:v>-2575.304347030899</c:v>
                </c:pt>
                <c:pt idx="7">
                  <c:v>-3243.0297921494953</c:v>
                </c:pt>
                <c:pt idx="8">
                  <c:v>-6672.0642807073364</c:v>
                </c:pt>
                <c:pt idx="9">
                  <c:v>5860.2763749563737</c:v>
                </c:pt>
                <c:pt idx="10">
                  <c:v>6472.3006873261666</c:v>
                </c:pt>
                <c:pt idx="11">
                  <c:v>-189.24090363727589</c:v>
                </c:pt>
                <c:pt idx="12">
                  <c:v>-2375.5407536497291</c:v>
                </c:pt>
                <c:pt idx="13">
                  <c:v>901.55735509316139</c:v>
                </c:pt>
                <c:pt idx="14">
                  <c:v>4835.2533644488558</c:v>
                </c:pt>
                <c:pt idx="15">
                  <c:v>622.5470021136872</c:v>
                </c:pt>
              </c:numCache>
            </c:numRef>
          </c:val>
        </c:ser>
        <c:ser>
          <c:idx val="3"/>
          <c:order val="3"/>
          <c:tx>
            <c:strRef>
              <c:f>'0713'!$Y$5</c:f>
              <c:strCache>
                <c:ptCount val="1"/>
                <c:pt idx="0">
                  <c:v>index</c:v>
                </c:pt>
              </c:strCache>
            </c:strRef>
          </c:tx>
          <c:spPr>
            <a:solidFill>
              <a:schemeClr val="accent4"/>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'0713'!$Z$5:$AO$5</c:f>
              <c:numCache>
                <c:formatCode>"$"#,##0_);[Red]\("$"#,##0\)</c:formatCode>
                <c:ptCount val="16"/>
                <c:pt idx="0">
                  <c:v>5660.376943017216</c:v>
                </c:pt>
                <c:pt idx="1">
                  <c:v>141.66207785972176</c:v>
                </c:pt>
                <c:pt idx="2">
                  <c:v>-141.66207785972176</c:v>
                </c:pt>
                <c:pt idx="3">
                  <c:v>-279.86557494410351</c:v>
                </c:pt>
                <c:pt idx="4">
                  <c:v>279.86557494410351</c:v>
                </c:pt>
                <c:pt idx="5">
                  <c:v>-208.17936020864693</c:v>
                </c:pt>
                <c:pt idx="6">
                  <c:v>-1005.0107590086012</c:v>
                </c:pt>
                <c:pt idx="7">
                  <c:v>1752.7898734027167</c:v>
                </c:pt>
                <c:pt idx="8">
                  <c:v>936.86931723287614</c:v>
                </c:pt>
                <c:pt idx="9">
                  <c:v>4.8141160227340833</c:v>
                </c:pt>
                <c:pt idx="10">
                  <c:v>141.66207785972176</c:v>
                </c:pt>
                <c:pt idx="11">
                  <c:v>-208.17936020864693</c:v>
                </c:pt>
                <c:pt idx="12">
                  <c:v>-2083.5421541011992</c:v>
                </c:pt>
                <c:pt idx="13">
                  <c:v>-2083.5421541011992</c:v>
                </c:pt>
                <c:pt idx="14">
                  <c:v>-426.34176882655959</c:v>
                </c:pt>
                <c:pt idx="15">
                  <c:v>213.34829259517835</c:v>
                </c:pt>
              </c:numCache>
            </c:numRef>
          </c:val>
        </c:ser>
        <c:ser>
          <c:idx val="4"/>
          <c:order val="4"/>
          <c:tx>
            <c:strRef>
              <c:f>'0713'!$Y$6</c:f>
              <c:strCache>
                <c:ptCount val="1"/>
                <c:pt idx="0">
                  <c:v>meat</c:v>
                </c:pt>
              </c:strCache>
            </c:strRef>
          </c:tx>
          <c:spPr>
            <a:solidFill>
              <a:schemeClr val="accent5"/>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'0713'!$Z$6:$AO$6</c:f>
              <c:numCache>
                <c:formatCode>"$"#,##0_);[Red]\("$"#,##0\)</c:formatCode>
                <c:ptCount val="16"/>
                <c:pt idx="0">
                  <c:v>4128.9955807740153</c:v>
                </c:pt>
                <c:pt idx="1">
                  <c:v>3490.8848796659677</c:v>
                </c:pt>
                <c:pt idx="2">
                  <c:v>-3490.8848796659677</c:v>
                </c:pt>
                <c:pt idx="3">
                  <c:v>-4128.9955807740153</c:v>
                </c:pt>
                <c:pt idx="4">
                  <c:v>4128.9955807740153</c:v>
                </c:pt>
                <c:pt idx="5">
                  <c:v>2134.3102043412564</c:v>
                </c:pt>
                <c:pt idx="6">
                  <c:v>2772.420905449304</c:v>
                </c:pt>
                <c:pt idx="7">
                  <c:v>2772.420905449304</c:v>
                </c:pt>
                <c:pt idx="8">
                  <c:v>2134.3102043412564</c:v>
                </c:pt>
                <c:pt idx="9">
                  <c:v>3490.8848796659677</c:v>
                </c:pt>
                <c:pt idx="10">
                  <c:v>-3490.8848796659677</c:v>
                </c:pt>
                <c:pt idx="11">
                  <c:v>3490.8848796659677</c:v>
                </c:pt>
                <c:pt idx="12">
                  <c:v>4128.9955807740153</c:v>
                </c:pt>
                <c:pt idx="13">
                  <c:v>4128.9955807740153</c:v>
                </c:pt>
                <c:pt idx="14">
                  <c:v>-4128.9955807740153</c:v>
                </c:pt>
                <c:pt idx="15">
                  <c:v>4128.9955807740153</c:v>
                </c:pt>
              </c:numCache>
            </c:numRef>
          </c:val>
        </c:ser>
        <c:ser>
          <c:idx val="5"/>
          <c:order val="5"/>
          <c:tx>
            <c:strRef>
              <c:f>'0713'!$Y$7</c:f>
              <c:strCache>
                <c:ptCount val="1"/>
                <c:pt idx="0">
                  <c:v>metal</c:v>
                </c:pt>
              </c:strCache>
            </c:strRef>
          </c:tx>
          <c:spPr>
            <a:solidFill>
              <a:schemeClr val="accent6"/>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'0713'!$Z$7:$AO$7</c:f>
              <c:numCache>
                <c:formatCode>"$"#,##0_);[Red]\("$"#,##0\)</c:formatCode>
                <c:ptCount val="16"/>
                <c:pt idx="0">
                  <c:v>6780.5813233694971</c:v>
                </c:pt>
                <c:pt idx="1">
                  <c:v>2200.2656236088869</c:v>
                </c:pt>
                <c:pt idx="2">
                  <c:v>-2200.2656236088869</c:v>
                </c:pt>
                <c:pt idx="3">
                  <c:v>2200.2656236088869</c:v>
                </c:pt>
                <c:pt idx="4">
                  <c:v>-2200.2656236088869</c:v>
                </c:pt>
                <c:pt idx="5">
                  <c:v>-5110.2630428329467</c:v>
                </c:pt>
                <c:pt idx="6">
                  <c:v>2200.2656236088869</c:v>
                </c:pt>
                <c:pt idx="7">
                  <c:v>4649.2993849402819</c:v>
                </c:pt>
                <c:pt idx="8">
                  <c:v>6319.6176654768333</c:v>
                </c:pt>
                <c:pt idx="9">
                  <c:v>6319.6176654768333</c:v>
                </c:pt>
                <c:pt idx="10">
                  <c:v>2200.2656236088869</c:v>
                </c:pt>
                <c:pt idx="11">
                  <c:v>-2661.2292815015517</c:v>
                </c:pt>
                <c:pt idx="12">
                  <c:v>-6319.6176654768333</c:v>
                </c:pt>
                <c:pt idx="13">
                  <c:v>-6780.5813233694971</c:v>
                </c:pt>
                <c:pt idx="14">
                  <c:v>-6319.6176654768333</c:v>
                </c:pt>
                <c:pt idx="15">
                  <c:v>-4649.2993849402819</c:v>
                </c:pt>
              </c:numCache>
            </c:numRef>
          </c:val>
        </c:ser>
        <c:ser>
          <c:idx val="6"/>
          <c:order val="6"/>
          <c:tx>
            <c:strRef>
              <c:f>'0713'!$Y$8</c:f>
              <c:strCache>
                <c:ptCount val="1"/>
                <c:pt idx="0">
                  <c:v>rates</c:v>
                </c:pt>
              </c:strCache>
            </c:strRef>
          </c:tx>
          <c:spPr>
            <a:solidFill>
              <a:schemeClr val="accent1">
                <a:lumMod val="60000"/>
              </a:schemeClr>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'0713'!$Z$8:$AO$8</c:f>
              <c:numCache>
                <c:formatCode>"$"#,##0_);[Red]\("$"#,##0\)</c:formatCode>
                <c:ptCount val="16"/>
                <c:pt idx="0">
                  <c:v>8504.7134832778302</c:v>
                </c:pt>
                <c:pt idx="1">
                  <c:v>-5978.9396822176959</c:v>
                </c:pt>
                <c:pt idx="2">
                  <c:v>5978.9396822176959</c:v>
                </c:pt>
                <c:pt idx="3">
                  <c:v>-6247.0269666743598</c:v>
                </c:pt>
                <c:pt idx="4">
                  <c:v>6247.0269666743598</c:v>
                </c:pt>
                <c:pt idx="5">
                  <c:v>-76.571997782822564</c:v>
                </c:pt>
                <c:pt idx="6">
                  <c:v>6682.4616904929453</c:v>
                </c:pt>
                <c:pt idx="7">
                  <c:v>3630.0370099556112</c:v>
                </c:pt>
                <c:pt idx="8">
                  <c:v>5978.9396822176959</c:v>
                </c:pt>
                <c:pt idx="9">
                  <c:v>-401.65395468112843</c:v>
                </c:pt>
                <c:pt idx="10">
                  <c:v>-6247.0269666743598</c:v>
                </c:pt>
                <c:pt idx="11">
                  <c:v>2918.8580103128688</c:v>
                </c:pt>
                <c:pt idx="12">
                  <c:v>6950.5489749496091</c:v>
                </c:pt>
                <c:pt idx="13">
                  <c:v>4622.6655697005654</c:v>
                </c:pt>
                <c:pt idx="14">
                  <c:v>-1926.2294505679145</c:v>
                </c:pt>
                <c:pt idx="15">
                  <c:v>-76.571997782822564</c:v>
                </c:pt>
              </c:numCache>
            </c:numRef>
          </c:val>
        </c:ser>
        <c:ser>
          <c:idx val="7"/>
          <c:order val="7"/>
          <c:tx>
            <c:strRef>
              <c:f>'0713'!$Y$9</c:f>
              <c:strCache>
                <c:ptCount val="1"/>
                <c:pt idx="0">
                  <c:v>soft</c:v>
                </c:pt>
              </c:strCache>
            </c:strRef>
          </c:tx>
          <c:spPr>
            <a:solidFill>
              <a:schemeClr val="accent2">
                <a:lumMod val="60000"/>
              </a:schemeClr>
            </a:solidFill>
            <a:ln>
              <a:noFill/>
            </a:ln>
            <a:effectLst/>
          </c:spPr>
          <c:invertIfNegative val="0"/>
          <c:cat>
            <c:strRef>
              <c:f>'0713'!$Z$1:$AO$1</c:f>
              <c:strCache>
                <c:ptCount val="16"/>
                <c:pt idx="0">
                  <c:v>MAX ACC 96% PNL 66930</c:v>
                </c:pt>
                <c:pt idx="1">
                  <c:v>RISK-ON ACC 44% PNL -2058</c:v>
                </c:pt>
                <c:pt idx="2">
                  <c:v>RISK-OFF ACC 51% PNL 2058</c:v>
                </c:pt>
                <c:pt idx="3">
                  <c:v>Previous ACC 36% PNL -14522</c:v>
                </c:pt>
                <c:pt idx="4">
                  <c:v>Anti-Previous ACC 60% PNL 14522</c:v>
                </c:pt>
                <c:pt idx="5">
                  <c:v>&gt;equity ACC 44% PNL -13901</c:v>
                </c:pt>
                <c:pt idx="6">
                  <c:v>50/50 ACC 44% PNL 7156</c:v>
                </c:pt>
                <c:pt idx="7">
                  <c:v>&lt;equity ACC 51% PNL 24189</c:v>
                </c:pt>
                <c:pt idx="8">
                  <c:v>SEASONALITY ACC 53% PNL 13508</c:v>
                </c:pt>
                <c:pt idx="9">
                  <c:v>ADJ_SEASONALITY ACC 44% PNL 5856</c:v>
                </c:pt>
                <c:pt idx="10">
                  <c:v>V1 ACC 42% PNL 626</c:v>
                </c:pt>
                <c:pt idx="11">
                  <c:v>V2 ACC 46% PNL -2008</c:v>
                </c:pt>
                <c:pt idx="12">
                  <c:v>V3 ACC 50% PNL 2420</c:v>
                </c:pt>
                <c:pt idx="13">
                  <c:v>V4 ACC 46% PNL 1872</c:v>
                </c:pt>
                <c:pt idx="14">
                  <c:v>V5 ACC 46% PNL -12719</c:v>
                </c:pt>
                <c:pt idx="15">
                  <c:v>V6 ACC 54% PNL 1598</c:v>
                </c:pt>
              </c:strCache>
            </c:strRef>
          </c:cat>
          <c:val>
            <c:numRef>
              <c:f>'0713'!$Z$9:$AO$9</c:f>
              <c:numCache>
                <c:formatCode>"$"#,##0_);[Red]\("$"#,##0\)</c:formatCode>
                <c:ptCount val="16"/>
                <c:pt idx="0">
                  <c:v>10237.35803866909</c:v>
                </c:pt>
                <c:pt idx="1">
                  <c:v>6505.6197328222761</c:v>
                </c:pt>
                <c:pt idx="2">
                  <c:v>-6505.6197328222761</c:v>
                </c:pt>
                <c:pt idx="3">
                  <c:v>4913.8065607244544</c:v>
                </c:pt>
                <c:pt idx="4">
                  <c:v>-4913.8065607244544</c:v>
                </c:pt>
                <c:pt idx="5">
                  <c:v>-7520.1163623516895</c:v>
                </c:pt>
                <c:pt idx="6">
                  <c:v>3150.8758817299317</c:v>
                </c:pt>
                <c:pt idx="7">
                  <c:v>6273.2347355058746</c:v>
                </c:pt>
                <c:pt idx="8">
                  <c:v>3589.0394814459473</c:v>
                </c:pt>
                <c:pt idx="9">
                  <c:v>-3696.2709827184167</c:v>
                </c:pt>
                <c:pt idx="10">
                  <c:v>5897.5987110827473</c:v>
                </c:pt>
                <c:pt idx="11">
                  <c:v>-4913.8065607244544</c:v>
                </c:pt>
                <c:pt idx="12">
                  <c:v>-3213.40345702282</c:v>
                </c:pt>
                <c:pt idx="13">
                  <c:v>-3213.40345702282</c:v>
                </c:pt>
                <c:pt idx="14">
                  <c:v>3320.6349582952894</c:v>
                </c:pt>
                <c:pt idx="15">
                  <c:v>-6536.3242119933966</c:v>
                </c:pt>
              </c:numCache>
            </c:numRef>
          </c:val>
        </c:ser>
        <c:dLbls>
          <c:showLegendKey val="0"/>
          <c:showVal val="0"/>
          <c:showCatName val="0"/>
          <c:showSerName val="0"/>
          <c:showPercent val="0"/>
          <c:showBubbleSize val="0"/>
        </c:dLbls>
        <c:gapWidth val="150"/>
        <c:overlap val="100"/>
        <c:axId val="558832112"/>
        <c:axId val="558825040"/>
      </c:barChart>
      <c:catAx>
        <c:axId val="55883211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5040"/>
        <c:crosses val="autoZero"/>
        <c:auto val="1"/>
        <c:lblAlgn val="ctr"/>
        <c:lblOffset val="100"/>
        <c:noMultiLvlLbl val="0"/>
      </c:catAx>
      <c:valAx>
        <c:axId val="55882504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211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'0712'!$Y$2</c:f>
              <c:strCache>
                <c:ptCount val="1"/>
                <c:pt idx="0">
                  <c:v>currency</c:v>
                </c:pt>
              </c:strCache>
            </c:strRef>
          </c:tx>
          <c:spPr>
            <a:solidFill>
              <a:schemeClr val="accent1"/>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'0712'!$Z$2:$AO$2</c:f>
              <c:numCache>
                <c:formatCode>"$"#,##0_);[Red]\("$"#,##0\)</c:formatCode>
                <c:ptCount val="16"/>
                <c:pt idx="0">
                  <c:v>17736.767950762125</c:v>
                </c:pt>
                <c:pt idx="1">
                  <c:v>14952.120932256677</c:v>
                </c:pt>
                <c:pt idx="2">
                  <c:v>-14952.120932256677</c:v>
                </c:pt>
                <c:pt idx="3">
                  <c:v>634.41989583883219</c:v>
                </c:pt>
                <c:pt idx="4">
                  <c:v>-634.41989583883219</c:v>
                </c:pt>
                <c:pt idx="5">
                  <c:v>10775.660048816533</c:v>
                </c:pt>
                <c:pt idx="6">
                  <c:v>6650.012470433453</c:v>
                </c:pt>
                <c:pt idx="7">
                  <c:v>2716.7250960018237</c:v>
                </c:pt>
                <c:pt idx="8">
                  <c:v>1896.2216519815454</c:v>
                </c:pt>
                <c:pt idx="9">
                  <c:v>5658.5337133720705</c:v>
                </c:pt>
                <c:pt idx="10">
                  <c:v>1454.9233398591102</c:v>
                </c:pt>
                <c:pt idx="11">
                  <c:v>6275.8747010496927</c:v>
                </c:pt>
                <c:pt idx="12">
                  <c:v>-634.41989583883219</c:v>
                </c:pt>
                <c:pt idx="13">
                  <c:v>4311.7311265645249</c:v>
                </c:pt>
                <c:pt idx="14">
                  <c:v>634.41989583883219</c:v>
                </c:pt>
                <c:pt idx="15">
                  <c:v>4311.7311265645249</c:v>
                </c:pt>
              </c:numCache>
            </c:numRef>
          </c:val>
        </c:ser>
        <c:ser>
          <c:idx val="1"/>
          <c:order val="1"/>
          <c:tx>
            <c:strRef>
              <c:f>'0712'!$Y$3</c:f>
              <c:strCache>
                <c:ptCount val="1"/>
                <c:pt idx="0">
                  <c:v>energy</c:v>
                </c:pt>
              </c:strCache>
            </c:strRef>
          </c:tx>
          <c:spPr>
            <a:solidFill>
              <a:schemeClr val="accent2"/>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'0712'!$Z$3:$AO$3</c:f>
              <c:numCache>
                <c:formatCode>"$"#,##0_);[Red]\("$"#,##0\)</c:formatCode>
                <c:ptCount val="16"/>
                <c:pt idx="0">
                  <c:v>14864.250990041292</c:v>
                </c:pt>
                <c:pt idx="1">
                  <c:v>14864.250990041292</c:v>
                </c:pt>
                <c:pt idx="2">
                  <c:v>-14864.250990041292</c:v>
                </c:pt>
                <c:pt idx="3">
                  <c:v>-3322.5781784992951</c:v>
                </c:pt>
                <c:pt idx="4">
                  <c:v>3322.5781784992951</c:v>
                </c:pt>
                <c:pt idx="5">
                  <c:v>5349.7006306680878</c:v>
                </c:pt>
                <c:pt idx="6">
                  <c:v>5349.7006306680878</c:v>
                </c:pt>
                <c:pt idx="7">
                  <c:v>-10818.003472871173</c:v>
                </c:pt>
                <c:pt idx="8">
                  <c:v>-7368.825695669414</c:v>
                </c:pt>
                <c:pt idx="9">
                  <c:v>1984.1377167564276</c:v>
                </c:pt>
                <c:pt idx="10">
                  <c:v>-10818.003472871173</c:v>
                </c:pt>
                <c:pt idx="11">
                  <c:v>1984.1377167564276</c:v>
                </c:pt>
                <c:pt idx="12">
                  <c:v>7368.825695669414</c:v>
                </c:pt>
                <c:pt idx="13">
                  <c:v>-2145.7246637037897</c:v>
                </c:pt>
                <c:pt idx="14">
                  <c:v>2145.7246637037897</c:v>
                </c:pt>
                <c:pt idx="15">
                  <c:v>7368.825695669414</c:v>
                </c:pt>
              </c:numCache>
            </c:numRef>
          </c:val>
        </c:ser>
        <c:ser>
          <c:idx val="2"/>
          <c:order val="2"/>
          <c:tx>
            <c:strRef>
              <c:f>'0712'!$Y$4</c:f>
              <c:strCache>
                <c:ptCount val="1"/>
                <c:pt idx="0">
                  <c:v>grain</c:v>
                </c:pt>
              </c:strCache>
            </c:strRef>
          </c:tx>
          <c:spPr>
            <a:solidFill>
              <a:schemeClr val="accent3"/>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'0712'!$Z$4:$AO$4</c:f>
              <c:numCache>
                <c:formatCode>"$"#,##0_);[Red]\("$"#,##0\)</c:formatCode>
                <c:ptCount val="16"/>
                <c:pt idx="0">
                  <c:v>11948.007728456274</c:v>
                </c:pt>
                <c:pt idx="1">
                  <c:v>11868.045164113682</c:v>
                </c:pt>
                <c:pt idx="2">
                  <c:v>-11868.045164113682</c:v>
                </c:pt>
                <c:pt idx="3">
                  <c:v>-10123.303495672566</c:v>
                </c:pt>
                <c:pt idx="4">
                  <c:v>10123.303495672566</c:v>
                </c:pt>
                <c:pt idx="5">
                  <c:v>8.6576817364241379</c:v>
                </c:pt>
                <c:pt idx="6">
                  <c:v>-5309.0351384139685</c:v>
                </c:pt>
                <c:pt idx="7">
                  <c:v>-6602.7809044847254</c:v>
                </c:pt>
                <c:pt idx="8">
                  <c:v>-8688.5419909394532</c:v>
                </c:pt>
                <c:pt idx="9">
                  <c:v>-800.67300212039527</c:v>
                </c:pt>
                <c:pt idx="10">
                  <c:v>-6602.7809044847254</c:v>
                </c:pt>
                <c:pt idx="11">
                  <c:v>6602.7809044847254</c:v>
                </c:pt>
                <c:pt idx="12">
                  <c:v>8688.5419909394532</c:v>
                </c:pt>
                <c:pt idx="13">
                  <c:v>8688.5419909394532</c:v>
                </c:pt>
                <c:pt idx="14">
                  <c:v>-2719.8495890674449</c:v>
                </c:pt>
                <c:pt idx="15">
                  <c:v>10123.303495672566</c:v>
                </c:pt>
              </c:numCache>
            </c:numRef>
          </c:val>
        </c:ser>
        <c:ser>
          <c:idx val="3"/>
          <c:order val="3"/>
          <c:tx>
            <c:strRef>
              <c:f>'0712'!$Y$5</c:f>
              <c:strCache>
                <c:ptCount val="1"/>
                <c:pt idx="0">
                  <c:v>index</c:v>
                </c:pt>
              </c:strCache>
            </c:strRef>
          </c:tx>
          <c:spPr>
            <a:solidFill>
              <a:schemeClr val="accent4"/>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'0712'!$Z$5:$AO$5</c:f>
              <c:numCache>
                <c:formatCode>"$"#,##0_);[Red]\("$"#,##0\)</c:formatCode>
                <c:ptCount val="16"/>
                <c:pt idx="0">
                  <c:v>27885.48312814677</c:v>
                </c:pt>
                <c:pt idx="1">
                  <c:v>27727.694042255869</c:v>
                </c:pt>
                <c:pt idx="2">
                  <c:v>-27727.694042255869</c:v>
                </c:pt>
                <c:pt idx="3">
                  <c:v>27727.694042255869</c:v>
                </c:pt>
                <c:pt idx="4">
                  <c:v>-27727.694042255869</c:v>
                </c:pt>
                <c:pt idx="5">
                  <c:v>-11645.84328360765</c:v>
                </c:pt>
                <c:pt idx="6">
                  <c:v>4481.4924868327435</c:v>
                </c:pt>
                <c:pt idx="7">
                  <c:v>-3121.2405168221435</c:v>
                </c:pt>
                <c:pt idx="8">
                  <c:v>-2668.2938409462595</c:v>
                </c:pt>
                <c:pt idx="9">
                  <c:v>9819.5966887712493</c:v>
                </c:pt>
                <c:pt idx="10">
                  <c:v>14553.116079049792</c:v>
                </c:pt>
                <c:pt idx="11">
                  <c:v>-19248.576287262535</c:v>
                </c:pt>
                <c:pt idx="12">
                  <c:v>-7403.3297512707923</c:v>
                </c:pt>
                <c:pt idx="13">
                  <c:v>-2958.2299481345376</c:v>
                </c:pt>
                <c:pt idx="14">
                  <c:v>9973.2405907600114</c:v>
                </c:pt>
                <c:pt idx="15">
                  <c:v>-15522.072149573829</c:v>
                </c:pt>
              </c:numCache>
            </c:numRef>
          </c:val>
        </c:ser>
        <c:ser>
          <c:idx val="4"/>
          <c:order val="4"/>
          <c:tx>
            <c:strRef>
              <c:f>'0712'!$Y$6</c:f>
              <c:strCache>
                <c:ptCount val="1"/>
                <c:pt idx="0">
                  <c:v>meat</c:v>
                </c:pt>
              </c:strCache>
            </c:strRef>
          </c:tx>
          <c:spPr>
            <a:solidFill>
              <a:schemeClr val="accent5"/>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'0712'!$Z$6:$AO$6</c:f>
              <c:numCache>
                <c:formatCode>"$"#,##0_);[Red]\("$"#,##0\)</c:formatCode>
                <c:ptCount val="16"/>
                <c:pt idx="0">
                  <c:v>2524.0134372249477</c:v>
                </c:pt>
                <c:pt idx="1">
                  <c:v>-241.17998136502797</c:v>
                </c:pt>
                <c:pt idx="2">
                  <c:v>241.17998136502797</c:v>
                </c:pt>
                <c:pt idx="3">
                  <c:v>241.17998136502797</c:v>
                </c:pt>
                <c:pt idx="4">
                  <c:v>-241.17998136502797</c:v>
                </c:pt>
                <c:pt idx="5">
                  <c:v>834.37557419090399</c:v>
                </c:pt>
                <c:pt idx="6">
                  <c:v>-1448.4578816690159</c:v>
                </c:pt>
                <c:pt idx="7">
                  <c:v>-1448.4578816690159</c:v>
                </c:pt>
                <c:pt idx="8">
                  <c:v>-834.37557419090399</c:v>
                </c:pt>
                <c:pt idx="9">
                  <c:v>-1448.4578816690159</c:v>
                </c:pt>
                <c:pt idx="10">
                  <c:v>-1448.4578816690159</c:v>
                </c:pt>
                <c:pt idx="11">
                  <c:v>834.37557419090399</c:v>
                </c:pt>
                <c:pt idx="12">
                  <c:v>834.37557419090399</c:v>
                </c:pt>
                <c:pt idx="13">
                  <c:v>834.37557419090399</c:v>
                </c:pt>
                <c:pt idx="14">
                  <c:v>1448.4578816690159</c:v>
                </c:pt>
                <c:pt idx="15">
                  <c:v>834.37557419090399</c:v>
                </c:pt>
              </c:numCache>
            </c:numRef>
          </c:val>
        </c:ser>
        <c:ser>
          <c:idx val="5"/>
          <c:order val="5"/>
          <c:tx>
            <c:strRef>
              <c:f>'0712'!$Y$7</c:f>
              <c:strCache>
                <c:ptCount val="1"/>
                <c:pt idx="0">
                  <c:v>metal</c:v>
                </c:pt>
              </c:strCache>
            </c:strRef>
          </c:tx>
          <c:spPr>
            <a:solidFill>
              <a:schemeClr val="accent6"/>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'0712'!$Z$7:$AO$7</c:f>
              <c:numCache>
                <c:formatCode>"$"#,##0_);[Red]\("$"#,##0\)</c:formatCode>
                <c:ptCount val="16"/>
                <c:pt idx="0">
                  <c:v>7785.9740295717802</c:v>
                </c:pt>
                <c:pt idx="1">
                  <c:v>7785.9740295717802</c:v>
                </c:pt>
                <c:pt idx="2">
                  <c:v>-7785.9740295717802</c:v>
                </c:pt>
                <c:pt idx="3">
                  <c:v>4443.4641946290776</c:v>
                </c:pt>
                <c:pt idx="4">
                  <c:v>-4443.4641946290776</c:v>
                </c:pt>
                <c:pt idx="5">
                  <c:v>6499.4282844667232</c:v>
                </c:pt>
                <c:pt idx="6">
                  <c:v>5764.7521181918364</c:v>
                </c:pt>
                <c:pt idx="7">
                  <c:v>5764.7521181918364</c:v>
                </c:pt>
                <c:pt idx="8">
                  <c:v>250.35052811113792</c:v>
                </c:pt>
                <c:pt idx="9">
                  <c:v>-2306.3146179487835</c:v>
                </c:pt>
                <c:pt idx="10">
                  <c:v>5764.7521181918364</c:v>
                </c:pt>
                <c:pt idx="11">
                  <c:v>-250.35052811113792</c:v>
                </c:pt>
                <c:pt idx="12">
                  <c:v>-250.35052811113792</c:v>
                </c:pt>
                <c:pt idx="13">
                  <c:v>-250.35052811113792</c:v>
                </c:pt>
                <c:pt idx="14">
                  <c:v>985.02669438602425</c:v>
                </c:pt>
                <c:pt idx="15">
                  <c:v>-250.35052811113792</c:v>
                </c:pt>
              </c:numCache>
            </c:numRef>
          </c:val>
        </c:ser>
        <c:ser>
          <c:idx val="6"/>
          <c:order val="6"/>
          <c:tx>
            <c:strRef>
              <c:f>'0712'!$Y$8</c:f>
              <c:strCache>
                <c:ptCount val="1"/>
                <c:pt idx="0">
                  <c:v>rates</c:v>
                </c:pt>
              </c:strCache>
            </c:strRef>
          </c:tx>
          <c:spPr>
            <a:solidFill>
              <a:schemeClr val="accent1">
                <a:lumMod val="60000"/>
              </a:schemeClr>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'0712'!$Z$8:$AO$8</c:f>
              <c:numCache>
                <c:formatCode>"$"#,##0_);[Red]\("$"#,##0\)</c:formatCode>
                <c:ptCount val="16"/>
                <c:pt idx="0">
                  <c:v>13940.583342525066</c:v>
                </c:pt>
                <c:pt idx="1">
                  <c:v>12860.502874783524</c:v>
                </c:pt>
                <c:pt idx="2">
                  <c:v>-12860.502874783524</c:v>
                </c:pt>
                <c:pt idx="3">
                  <c:v>12860.502874783524</c:v>
                </c:pt>
                <c:pt idx="4">
                  <c:v>-12860.502874783524</c:v>
                </c:pt>
                <c:pt idx="5">
                  <c:v>5995.4983092388065</c:v>
                </c:pt>
                <c:pt idx="6">
                  <c:v>-3357.7808875859319</c:v>
                </c:pt>
                <c:pt idx="7">
                  <c:v>-3357.7808875859319</c:v>
                </c:pt>
                <c:pt idx="8">
                  <c:v>-12860.502874783524</c:v>
                </c:pt>
                <c:pt idx="9">
                  <c:v>-10893.01696481685</c:v>
                </c:pt>
                <c:pt idx="10">
                  <c:v>12860.502874783524</c:v>
                </c:pt>
                <c:pt idx="11">
                  <c:v>-10893.01696481685</c:v>
                </c:pt>
                <c:pt idx="12">
                  <c:v>-3357.7808875859319</c:v>
                </c:pt>
                <c:pt idx="13">
                  <c:v>-3357.7808875859319</c:v>
                </c:pt>
                <c:pt idx="14">
                  <c:v>10893.01696481685</c:v>
                </c:pt>
                <c:pt idx="15">
                  <c:v>5995.4983092388065</c:v>
                </c:pt>
              </c:numCache>
            </c:numRef>
          </c:val>
        </c:ser>
        <c:ser>
          <c:idx val="7"/>
          <c:order val="7"/>
          <c:tx>
            <c:strRef>
              <c:f>'0712'!$Y$9</c:f>
              <c:strCache>
                <c:ptCount val="1"/>
                <c:pt idx="0">
                  <c:v>soft</c:v>
                </c:pt>
              </c:strCache>
            </c:strRef>
          </c:tx>
          <c:spPr>
            <a:solidFill>
              <a:schemeClr val="accent2">
                <a:lumMod val="60000"/>
              </a:schemeClr>
            </a:solidFill>
            <a:ln>
              <a:noFill/>
            </a:ln>
            <a:effectLst/>
          </c:spPr>
          <c:invertIfNegative val="0"/>
          <c:cat>
            <c:strRef>
              <c:f>'0712'!$Z$1:$AO$1</c:f>
              <c:strCache>
                <c:ptCount val="16"/>
                <c:pt idx="0">
                  <c:v>MAX ACC 99% PNL 110196</c:v>
                </c:pt>
                <c:pt idx="1">
                  <c:v>RISK-ON ACC 83% PNL 88278</c:v>
                </c:pt>
                <c:pt idx="2">
                  <c:v>RISK-OFF ACC 15% PNL -88278</c:v>
                </c:pt>
                <c:pt idx="3">
                  <c:v>Previous ACC 64% PNL 31995</c:v>
                </c:pt>
                <c:pt idx="4">
                  <c:v>Anti-Previous ACC 35% PNL -31995</c:v>
                </c:pt>
                <c:pt idx="5">
                  <c:v>&gt;equity ACC 54% PNL 19328</c:v>
                </c:pt>
                <c:pt idx="6">
                  <c:v>50/50 ACC 61% PNL 19168</c:v>
                </c:pt>
                <c:pt idx="7">
                  <c:v>&lt;equity ACC 46% PNL -18378</c:v>
                </c:pt>
                <c:pt idx="8">
                  <c:v>SEASONALITY ACC 36% PNL -25838</c:v>
                </c:pt>
                <c:pt idx="9">
                  <c:v>ADJ_SEASONALITY ACC 46% PNL -3980</c:v>
                </c:pt>
                <c:pt idx="10">
                  <c:v>V1 ACC 57% PNL 14253</c:v>
                </c:pt>
                <c:pt idx="11">
                  <c:v>V2 ACC 42% PNL -13184</c:v>
                </c:pt>
                <c:pt idx="12">
                  <c:v>V3 ACC 57% PNL 8314</c:v>
                </c:pt>
                <c:pt idx="13">
                  <c:v>V4 ACC 54% PNL 8191</c:v>
                </c:pt>
                <c:pt idx="14">
                  <c:v>V5 ACC 60% PNL 30398</c:v>
                </c:pt>
                <c:pt idx="15">
                  <c:v>V6 ACC 51% PNL 13328</c:v>
                </c:pt>
              </c:strCache>
            </c:strRef>
          </c:cat>
          <c:val>
            <c:numRef>
              <c:f>'0712'!$Z$9:$AO$9</c:f>
              <c:numCache>
                <c:formatCode>"$"#,##0_);[Red]\("$"#,##0\)</c:formatCode>
                <c:ptCount val="16"/>
                <c:pt idx="0">
                  <c:v>13510.693350394575</c:v>
                </c:pt>
                <c:pt idx="1">
                  <c:v>-1539.1497446857798</c:v>
                </c:pt>
                <c:pt idx="2">
                  <c:v>1539.1497446857798</c:v>
                </c:pt>
                <c:pt idx="3">
                  <c:v>-466.43064356184459</c:v>
                </c:pt>
                <c:pt idx="4">
                  <c:v>466.43064356184459</c:v>
                </c:pt>
                <c:pt idx="5">
                  <c:v>1510.7905274714494</c:v>
                </c:pt>
                <c:pt idx="6">
                  <c:v>7037.6773998182671</c:v>
                </c:pt>
                <c:pt idx="7">
                  <c:v>-1510.7905274714494</c:v>
                </c:pt>
                <c:pt idx="8">
                  <c:v>4436.122172065051</c:v>
                </c:pt>
                <c:pt idx="9">
                  <c:v>-5993.3175159086632</c:v>
                </c:pt>
                <c:pt idx="10">
                  <c:v>-1510.7905274714494</c:v>
                </c:pt>
                <c:pt idx="11">
                  <c:v>1510.7905274714494</c:v>
                </c:pt>
                <c:pt idx="12">
                  <c:v>3067.9858713150606</c:v>
                </c:pt>
                <c:pt idx="13">
                  <c:v>3067.9858713150606</c:v>
                </c:pt>
                <c:pt idx="14">
                  <c:v>7037.6773998182671</c:v>
                </c:pt>
                <c:pt idx="15">
                  <c:v>466.43064356184459</c:v>
                </c:pt>
              </c:numCache>
            </c:numRef>
          </c:val>
        </c:ser>
        <c:dLbls>
          <c:showLegendKey val="0"/>
          <c:showVal val="0"/>
          <c:showCatName val="0"/>
          <c:showSerName val="0"/>
          <c:showPercent val="0"/>
          <c:showBubbleSize val="0"/>
        </c:dLbls>
        <c:gapWidth val="150"/>
        <c:overlap val="100"/>
        <c:axId val="558828304"/>
        <c:axId val="558832656"/>
      </c:barChart>
      <c:catAx>
        <c:axId val="55882830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2656"/>
        <c:crosses val="autoZero"/>
        <c:auto val="1"/>
        <c:lblAlgn val="ctr"/>
        <c:lblOffset val="100"/>
        <c:noMultiLvlLbl val="0"/>
      </c:catAx>
      <c:valAx>
        <c:axId val="55883265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2830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'0711'!$Y$2</c:f>
              <c:strCache>
                <c:ptCount val="1"/>
                <c:pt idx="0">
                  <c:v>currency</c:v>
                </c:pt>
              </c:strCache>
            </c:strRef>
          </c:tx>
          <c:spPr>
            <a:solidFill>
              <a:schemeClr val="accent1"/>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'0711'!$Z$2:$AO$2</c:f>
              <c:numCache>
                <c:formatCode>"$"#,##0_);[Red]\("$"#,##0\)</c:formatCode>
                <c:ptCount val="16"/>
                <c:pt idx="0">
                  <c:v>11989.809960856604</c:v>
                </c:pt>
                <c:pt idx="1">
                  <c:v>1432.8903258889895</c:v>
                </c:pt>
                <c:pt idx="2">
                  <c:v>-1432.8903258889895</c:v>
                </c:pt>
                <c:pt idx="3">
                  <c:v>-7098.0028430017319</c:v>
                </c:pt>
                <c:pt idx="4">
                  <c:v>7098.0028430017319</c:v>
                </c:pt>
                <c:pt idx="5">
                  <c:v>10596.299167584566</c:v>
                </c:pt>
                <c:pt idx="6">
                  <c:v>-5641.3721820745959</c:v>
                </c:pt>
                <c:pt idx="7">
                  <c:v>-5641.3721820745959</c:v>
                </c:pt>
                <c:pt idx="8">
                  <c:v>-6672.7440537747734</c:v>
                </c:pt>
                <c:pt idx="9">
                  <c:v>-4122.1836626747699</c:v>
                </c:pt>
                <c:pt idx="10">
                  <c:v>-6016.6260751010013</c:v>
                </c:pt>
                <c:pt idx="11">
                  <c:v>11989.809960856604</c:v>
                </c:pt>
                <c:pt idx="12">
                  <c:v>7047.9979468011788</c:v>
                </c:pt>
                <c:pt idx="13">
                  <c:v>11438.873445501857</c:v>
                </c:pt>
                <c:pt idx="14">
                  <c:v>4247.8613888025575</c:v>
                </c:pt>
                <c:pt idx="15">
                  <c:v>7098.0028430017319</c:v>
                </c:pt>
              </c:numCache>
            </c:numRef>
          </c:val>
        </c:ser>
        <c:ser>
          <c:idx val="1"/>
          <c:order val="1"/>
          <c:tx>
            <c:strRef>
              <c:f>'0711'!$Y$3</c:f>
              <c:strCache>
                <c:ptCount val="1"/>
                <c:pt idx="0">
                  <c:v>energy</c:v>
                </c:pt>
              </c:strCache>
            </c:strRef>
          </c:tx>
          <c:spPr>
            <a:solidFill>
              <a:schemeClr val="accent2"/>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'0711'!$Z$3:$AO$3</c:f>
              <c:numCache>
                <c:formatCode>"$"#,##0_);[Red]\("$"#,##0\)</c:formatCode>
                <c:ptCount val="16"/>
                <c:pt idx="0">
                  <c:v>4886.055101366841</c:v>
                </c:pt>
                <c:pt idx="1">
                  <c:v>-3071.4543192573246</c:v>
                </c:pt>
                <c:pt idx="2">
                  <c:v>3071.4543192573246</c:v>
                </c:pt>
                <c:pt idx="3">
                  <c:v>-3472.4199197400249</c:v>
                </c:pt>
                <c:pt idx="4">
                  <c:v>3472.4199197400249</c:v>
                </c:pt>
                <c:pt idx="5">
                  <c:v>-4485.0895008841417</c:v>
                </c:pt>
                <c:pt idx="6">
                  <c:v>-4485.0895008841417</c:v>
                </c:pt>
                <c:pt idx="7">
                  <c:v>-933.36634071009928</c:v>
                </c:pt>
                <c:pt idx="8">
                  <c:v>933.36634071009928</c:v>
                </c:pt>
                <c:pt idx="9">
                  <c:v>532.40074022739907</c:v>
                </c:pt>
                <c:pt idx="10">
                  <c:v>-933.36634071009928</c:v>
                </c:pt>
                <c:pt idx="11">
                  <c:v>-480.26884091671752</c:v>
                </c:pt>
                <c:pt idx="12">
                  <c:v>-532.40074022739907</c:v>
                </c:pt>
                <c:pt idx="13">
                  <c:v>-532.40074022739907</c:v>
                </c:pt>
                <c:pt idx="14">
                  <c:v>-3071.4543192573246</c:v>
                </c:pt>
                <c:pt idx="15">
                  <c:v>-532.40074022739907</c:v>
                </c:pt>
              </c:numCache>
            </c:numRef>
          </c:val>
        </c:ser>
        <c:ser>
          <c:idx val="2"/>
          <c:order val="2"/>
          <c:tx>
            <c:strRef>
              <c:f>'0711'!$Y$4</c:f>
              <c:strCache>
                <c:ptCount val="1"/>
                <c:pt idx="0">
                  <c:v>grain</c:v>
                </c:pt>
              </c:strCache>
            </c:strRef>
          </c:tx>
          <c:spPr>
            <a:solidFill>
              <a:schemeClr val="accent3"/>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'0711'!$Z$4:$AO$4</c:f>
              <c:numCache>
                <c:formatCode>"$"#,##0_);[Red]\("$"#,##0\)</c:formatCode>
                <c:ptCount val="16"/>
                <c:pt idx="0">
                  <c:v>7608.0595039681693</c:v>
                </c:pt>
                <c:pt idx="1">
                  <c:v>-443.33853069865484</c:v>
                </c:pt>
                <c:pt idx="2">
                  <c:v>443.33853069865484</c:v>
                </c:pt>
                <c:pt idx="3">
                  <c:v>-1408.7597071693435</c:v>
                </c:pt>
                <c:pt idx="4">
                  <c:v>1408.7597071693435</c:v>
                </c:pt>
                <c:pt idx="5">
                  <c:v>-6642.6383274974805</c:v>
                </c:pt>
                <c:pt idx="6">
                  <c:v>-5911.0026299138726</c:v>
                </c:pt>
                <c:pt idx="7">
                  <c:v>-3108.5480171720956</c:v>
                </c:pt>
                <c:pt idx="8">
                  <c:v>-372.61960317429623</c:v>
                </c:pt>
                <c:pt idx="9">
                  <c:v>1963.302279297845</c:v>
                </c:pt>
                <c:pt idx="10">
                  <c:v>372.61960317429623</c:v>
                </c:pt>
                <c:pt idx="11">
                  <c:v>-3087.5107214417335</c:v>
                </c:pt>
                <c:pt idx="12">
                  <c:v>-4129.6233195702325</c:v>
                </c:pt>
                <c:pt idx="13">
                  <c:v>-4678.1933975652819</c:v>
                </c:pt>
                <c:pt idx="14">
                  <c:v>-263.51396929509258</c:v>
                </c:pt>
                <c:pt idx="15">
                  <c:v>-4861.2590171538404</c:v>
                </c:pt>
              </c:numCache>
            </c:numRef>
          </c:val>
        </c:ser>
        <c:ser>
          <c:idx val="3"/>
          <c:order val="3"/>
          <c:tx>
            <c:strRef>
              <c:f>'0711'!$Y$5</c:f>
              <c:strCache>
                <c:ptCount val="1"/>
                <c:pt idx="0">
                  <c:v>index</c:v>
                </c:pt>
              </c:strCache>
            </c:strRef>
          </c:tx>
          <c:spPr>
            <a:solidFill>
              <a:schemeClr val="accent4"/>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'0711'!$Z$5:$AO$5</c:f>
              <c:numCache>
                <c:formatCode>"$"#,##0_);[Red]\("$"#,##0\)</c:formatCode>
                <c:ptCount val="16"/>
                <c:pt idx="0">
                  <c:v>38391.01861230217</c:v>
                </c:pt>
                <c:pt idx="1">
                  <c:v>38391.01861230217</c:v>
                </c:pt>
                <c:pt idx="2">
                  <c:v>-38391.01861230217</c:v>
                </c:pt>
                <c:pt idx="3">
                  <c:v>11797.036581482347</c:v>
                </c:pt>
                <c:pt idx="4">
                  <c:v>-11797.036581482347</c:v>
                </c:pt>
                <c:pt idx="5">
                  <c:v>-10330.70143623456</c:v>
                </c:pt>
                <c:pt idx="6">
                  <c:v>2474.2309196876554</c:v>
                </c:pt>
                <c:pt idx="7">
                  <c:v>2474.2309196876554</c:v>
                </c:pt>
                <c:pt idx="8">
                  <c:v>4515.2463169917355</c:v>
                </c:pt>
                <c:pt idx="9">
                  <c:v>4230.7091354119157</c:v>
                </c:pt>
                <c:pt idx="10">
                  <c:v>14952.657975877506</c:v>
                </c:pt>
                <c:pt idx="11">
                  <c:v>-13069.084986457639</c:v>
                </c:pt>
                <c:pt idx="12">
                  <c:v>-16993.673373181588</c:v>
                </c:pt>
                <c:pt idx="13">
                  <c:v>-12656.615119474294</c:v>
                </c:pt>
                <c:pt idx="14">
                  <c:v>-4284.7489535372888</c:v>
                </c:pt>
                <c:pt idx="15">
                  <c:v>-9058.6530312592677</c:v>
                </c:pt>
              </c:numCache>
            </c:numRef>
          </c:val>
        </c:ser>
        <c:ser>
          <c:idx val="4"/>
          <c:order val="4"/>
          <c:tx>
            <c:strRef>
              <c:f>'0711'!$Y$6</c:f>
              <c:strCache>
                <c:ptCount val="1"/>
                <c:pt idx="0">
                  <c:v>meat</c:v>
                </c:pt>
              </c:strCache>
            </c:strRef>
          </c:tx>
          <c:spPr>
            <a:solidFill>
              <a:schemeClr val="accent5"/>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'0711'!$Z$6:$AO$6</c:f>
              <c:numCache>
                <c:formatCode>"$"#,##0_);[Red]\("$"#,##0\)</c:formatCode>
                <c:ptCount val="16"/>
                <c:pt idx="0">
                  <c:v>8005.5004004503808</c:v>
                </c:pt>
                <c:pt idx="1">
                  <c:v>-8005.5004004503808</c:v>
                </c:pt>
                <c:pt idx="2">
                  <c:v>8005.5004004503808</c:v>
                </c:pt>
                <c:pt idx="3">
                  <c:v>1282.2658270427046</c:v>
                </c:pt>
                <c:pt idx="4">
                  <c:v>-1282.2658270427046</c:v>
                </c:pt>
                <c:pt idx="5">
                  <c:v>-228.57464235108091</c:v>
                </c:pt>
                <c:pt idx="6">
                  <c:v>1282.2658270427046</c:v>
                </c:pt>
                <c:pt idx="7">
                  <c:v>1282.2658270427046</c:v>
                </c:pt>
                <c:pt idx="8">
                  <c:v>1282.2658270427046</c:v>
                </c:pt>
                <c:pt idx="9">
                  <c:v>1282.2658270427046</c:v>
                </c:pt>
                <c:pt idx="10">
                  <c:v>1282.2658270427046</c:v>
                </c:pt>
                <c:pt idx="11">
                  <c:v>-228.57464235108091</c:v>
                </c:pt>
                <c:pt idx="12">
                  <c:v>-1282.2658270427046</c:v>
                </c:pt>
                <c:pt idx="13">
                  <c:v>-228.57464235108091</c:v>
                </c:pt>
                <c:pt idx="14">
                  <c:v>-1282.2658270427046</c:v>
                </c:pt>
                <c:pt idx="15">
                  <c:v>-1282.2658270427046</c:v>
                </c:pt>
              </c:numCache>
            </c:numRef>
          </c:val>
        </c:ser>
        <c:ser>
          <c:idx val="5"/>
          <c:order val="5"/>
          <c:tx>
            <c:strRef>
              <c:f>'0711'!$Y$7</c:f>
              <c:strCache>
                <c:ptCount val="1"/>
                <c:pt idx="0">
                  <c:v>metal</c:v>
                </c:pt>
              </c:strCache>
            </c:strRef>
          </c:tx>
          <c:spPr>
            <a:solidFill>
              <a:schemeClr val="accent6"/>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'0711'!$Z$7:$AO$7</c:f>
              <c:numCache>
                <c:formatCode>"$"#,##0_);[Red]\("$"#,##0\)</c:formatCode>
                <c:ptCount val="16"/>
                <c:pt idx="0">
                  <c:v>5209.3041858579245</c:v>
                </c:pt>
                <c:pt idx="1">
                  <c:v>1547.0499754379869</c:v>
                </c:pt>
                <c:pt idx="2">
                  <c:v>-1547.0499754379869</c:v>
                </c:pt>
                <c:pt idx="3">
                  <c:v>2320.972425594824</c:v>
                </c:pt>
                <c:pt idx="4">
                  <c:v>-2320.972425594824</c:v>
                </c:pt>
                <c:pt idx="5">
                  <c:v>109.45954305969065</c:v>
                </c:pt>
                <c:pt idx="6">
                  <c:v>2320.972425594824</c:v>
                </c:pt>
                <c:pt idx="7">
                  <c:v>2320.972425594824</c:v>
                </c:pt>
                <c:pt idx="8">
                  <c:v>4849.7812176607531</c:v>
                </c:pt>
                <c:pt idx="9">
                  <c:v>2320.972425594824</c:v>
                </c:pt>
                <c:pt idx="10">
                  <c:v>2320.972425594824</c:v>
                </c:pt>
                <c:pt idx="11">
                  <c:v>109.45954305969065</c:v>
                </c:pt>
                <c:pt idx="12">
                  <c:v>-4849.7812176607531</c:v>
                </c:pt>
                <c:pt idx="13">
                  <c:v>-2778.8722172034095</c:v>
                </c:pt>
                <c:pt idx="14">
                  <c:v>-2320.972425594824</c:v>
                </c:pt>
                <c:pt idx="15">
                  <c:v>-1961.4494573976535</c:v>
                </c:pt>
              </c:numCache>
            </c:numRef>
          </c:val>
        </c:ser>
        <c:ser>
          <c:idx val="6"/>
          <c:order val="6"/>
          <c:tx>
            <c:strRef>
              <c:f>'0711'!$Y$8</c:f>
              <c:strCache>
                <c:ptCount val="1"/>
                <c:pt idx="0">
                  <c:v>rates</c:v>
                </c:pt>
              </c:strCache>
            </c:strRef>
          </c:tx>
          <c:spPr>
            <a:solidFill>
              <a:schemeClr val="accent1">
                <a:lumMod val="60000"/>
              </a:schemeClr>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'0711'!$Z$8:$AO$8</c:f>
              <c:numCache>
                <c:formatCode>"$"#,##0_);[Red]\("$"#,##0\)</c:formatCode>
                <c:ptCount val="16"/>
                <c:pt idx="0">
                  <c:v>9014.5841573387879</c:v>
                </c:pt>
                <c:pt idx="1">
                  <c:v>9014.5841573387879</c:v>
                </c:pt>
                <c:pt idx="2">
                  <c:v>-9014.5841573387879</c:v>
                </c:pt>
                <c:pt idx="3">
                  <c:v>-4549.6113794998255</c:v>
                </c:pt>
                <c:pt idx="4">
                  <c:v>4549.6113794998255</c:v>
                </c:pt>
                <c:pt idx="5">
                  <c:v>9014.5841573387879</c:v>
                </c:pt>
                <c:pt idx="6">
                  <c:v>-2460.1790488131992</c:v>
                </c:pt>
                <c:pt idx="7">
                  <c:v>-5513.6388197189808</c:v>
                </c:pt>
                <c:pt idx="8">
                  <c:v>-9014.5841573387879</c:v>
                </c:pt>
                <c:pt idx="9">
                  <c:v>-9014.5841573387879</c:v>
                </c:pt>
                <c:pt idx="10">
                  <c:v>-4549.6113794998255</c:v>
                </c:pt>
                <c:pt idx="11">
                  <c:v>4549.6113794998255</c:v>
                </c:pt>
                <c:pt idx="12">
                  <c:v>8050.5567171196317</c:v>
                </c:pt>
                <c:pt idx="13">
                  <c:v>8050.5567171196317</c:v>
                </c:pt>
                <c:pt idx="14">
                  <c:v>9014.5841573387879</c:v>
                </c:pt>
                <c:pt idx="15">
                  <c:v>9014.5841573387879</c:v>
                </c:pt>
              </c:numCache>
            </c:numRef>
          </c:val>
        </c:ser>
        <c:ser>
          <c:idx val="7"/>
          <c:order val="7"/>
          <c:tx>
            <c:strRef>
              <c:f>'0711'!$Y$9</c:f>
              <c:strCache>
                <c:ptCount val="1"/>
                <c:pt idx="0">
                  <c:v>soft</c:v>
                </c:pt>
              </c:strCache>
            </c:strRef>
          </c:tx>
          <c:spPr>
            <a:solidFill>
              <a:schemeClr val="accent2">
                <a:lumMod val="60000"/>
              </a:schemeClr>
            </a:solidFill>
            <a:ln>
              <a:noFill/>
            </a:ln>
            <a:effectLst/>
          </c:spPr>
          <c:invertIfNegative val="0"/>
          <c:cat>
            <c:strRef>
              <c:f>'0711'!$Z$1:$AO$1</c:f>
              <c:strCache>
                <c:ptCount val="16"/>
                <c:pt idx="0">
                  <c:v>MAX ACC 100% PNL 105529</c:v>
                </c:pt>
                <c:pt idx="1">
                  <c:v>RISK-ON ACC 72% PNL 50809</c:v>
                </c:pt>
                <c:pt idx="2">
                  <c:v>RISK-OFF ACC 28% PNL -50809</c:v>
                </c:pt>
                <c:pt idx="3">
                  <c:v>Previous ACC 50% PNL -827</c:v>
                </c:pt>
                <c:pt idx="4">
                  <c:v>Anti-Previous ACC 50% PNL 827</c:v>
                </c:pt>
                <c:pt idx="5">
                  <c:v>&gt;equity ACC 49% PNL 3498</c:v>
                </c:pt>
                <c:pt idx="6">
                  <c:v>50/50 ACC 47% PNL -18356</c:v>
                </c:pt>
                <c:pt idx="7">
                  <c:v>&lt;equity ACC 49% PNL -10496</c:v>
                </c:pt>
                <c:pt idx="8">
                  <c:v>SEASONALITY ACC 54% PNL -6998</c:v>
                </c:pt>
                <c:pt idx="9">
                  <c:v>ADJ_SEASONALITY ACC 46% PNL -8344</c:v>
                </c:pt>
                <c:pt idx="10">
                  <c:v>V1 ACC 51% PNL 7731</c:v>
                </c:pt>
                <c:pt idx="11">
                  <c:v>V2 ACC 51% PNL 5569</c:v>
                </c:pt>
                <c:pt idx="12">
                  <c:v>V3 ACC 44% PNL -11848</c:v>
                </c:pt>
                <c:pt idx="13">
                  <c:v>V4 ACC 50% PNL -544</c:v>
                </c:pt>
                <c:pt idx="14">
                  <c:v>V5 ACC 53% PNL 7576</c:v>
                </c:pt>
                <c:pt idx="15">
                  <c:v>V6 ACC 47% PNL 3881</c:v>
                </c:pt>
              </c:strCache>
            </c:strRef>
          </c:cat>
          <c:val>
            <c:numRef>
              <c:f>'0711'!$Z$9:$AO$9</c:f>
              <c:numCache>
                <c:formatCode>"$"#,##0_);[Red]\("$"#,##0\)</c:formatCode>
                <c:ptCount val="16"/>
                <c:pt idx="0">
                  <c:v>20425.054745892507</c:v>
                </c:pt>
                <c:pt idx="1">
                  <c:v>11944.128967764747</c:v>
                </c:pt>
                <c:pt idx="2">
                  <c:v>-11944.128967764747</c:v>
                </c:pt>
                <c:pt idx="3">
                  <c:v>301.7167268999001</c:v>
                </c:pt>
                <c:pt idx="4">
                  <c:v>-301.7167268999001</c:v>
                </c:pt>
                <c:pt idx="5">
                  <c:v>5464.7838127916984</c:v>
                </c:pt>
                <c:pt idx="6">
                  <c:v>-5936.2563992564847</c:v>
                </c:pt>
                <c:pt idx="7">
                  <c:v>-1376.4789924585293</c:v>
                </c:pt>
                <c:pt idx="8">
                  <c:v>-2519.0936018336342</c:v>
                </c:pt>
                <c:pt idx="9">
                  <c:v>-5536.8018216778673</c:v>
                </c:pt>
                <c:pt idx="10">
                  <c:v>301.7167268999001</c:v>
                </c:pt>
                <c:pt idx="11">
                  <c:v>5785.1971159893401</c:v>
                </c:pt>
                <c:pt idx="12">
                  <c:v>840.89788247520437</c:v>
                </c:pt>
                <c:pt idx="13">
                  <c:v>840.89788247520437</c:v>
                </c:pt>
                <c:pt idx="14">
                  <c:v>5536.8018216778673</c:v>
                </c:pt>
                <c:pt idx="15">
                  <c:v>5464.7838127916984</c:v>
                </c:pt>
              </c:numCache>
            </c:numRef>
          </c:val>
        </c:ser>
        <c:dLbls>
          <c:showLegendKey val="0"/>
          <c:showVal val="0"/>
          <c:showCatName val="0"/>
          <c:showSerName val="0"/>
          <c:showPercent val="0"/>
          <c:showBubbleSize val="0"/>
        </c:dLbls>
        <c:gapWidth val="150"/>
        <c:overlap val="100"/>
        <c:axId val="558833200"/>
        <c:axId val="558834832"/>
      </c:barChart>
      <c:catAx>
        <c:axId val="55883320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4832"/>
        <c:crosses val="autoZero"/>
        <c:auto val="1"/>
        <c:lblAlgn val="ctr"/>
        <c:lblOffset val="100"/>
        <c:noMultiLvlLbl val="0"/>
      </c:catAx>
      <c:valAx>
        <c:axId val="55883483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320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'0708'!$Y$2</c:f>
              <c:strCache>
                <c:ptCount val="1"/>
                <c:pt idx="0">
                  <c:v>currency</c:v>
                </c:pt>
              </c:strCache>
            </c:strRef>
          </c:tx>
          <c:spPr>
            <a:solidFill>
              <a:schemeClr val="accent1"/>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'0708'!$Z$2:$AO$2</c:f>
              <c:numCache>
                <c:formatCode>"$"#,##0_);[Red]\("$"#,##0\)</c:formatCode>
                <c:ptCount val="16"/>
                <c:pt idx="0">
                  <c:v>10098.268076810897</c:v>
                </c:pt>
                <c:pt idx="1">
                  <c:v>5238.4441576216013</c:v>
                </c:pt>
                <c:pt idx="2">
                  <c:v>-5238.4441576216013</c:v>
                </c:pt>
                <c:pt idx="3">
                  <c:v>-875.22615011911103</c:v>
                </c:pt>
                <c:pt idx="4">
                  <c:v>875.22615011911103</c:v>
                </c:pt>
                <c:pt idx="5">
                  <c:v>3984.0892254445548</c:v>
                </c:pt>
                <c:pt idx="6">
                  <c:v>4639.4372783301751</c:v>
                </c:pt>
                <c:pt idx="7">
                  <c:v>1217.5975320594684</c:v>
                </c:pt>
                <c:pt idx="8">
                  <c:v>7682.0601882078463</c:v>
                </c:pt>
                <c:pt idx="9">
                  <c:v>455.21511750887612</c:v>
                </c:pt>
                <c:pt idx="10">
                  <c:v>-875.22615011911103</c:v>
                </c:pt>
                <c:pt idx="11">
                  <c:v>3984.0892254445548</c:v>
                </c:pt>
                <c:pt idx="12">
                  <c:v>-2167.3967597585611</c:v>
                </c:pt>
                <c:pt idx="13">
                  <c:v>-1149.9321630758363</c:v>
                </c:pt>
                <c:pt idx="14">
                  <c:v>-2548.0387996874556</c:v>
                </c:pt>
                <c:pt idx="15">
                  <c:v>-1217.5975320594684</c:v>
                </c:pt>
              </c:numCache>
            </c:numRef>
          </c:val>
        </c:ser>
        <c:ser>
          <c:idx val="1"/>
          <c:order val="1"/>
          <c:tx>
            <c:strRef>
              <c:f>'0708'!$Y$3</c:f>
              <c:strCache>
                <c:ptCount val="1"/>
                <c:pt idx="0">
                  <c:v>energy</c:v>
                </c:pt>
              </c:strCache>
            </c:strRef>
          </c:tx>
          <c:spPr>
            <a:solidFill>
              <a:schemeClr val="accent2"/>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'0708'!$Z$3:$AO$3</c:f>
              <c:numCache>
                <c:formatCode>"$"#,##0_);[Red]\("$"#,##0\)</c:formatCode>
                <c:ptCount val="16"/>
                <c:pt idx="0">
                  <c:v>4398.3391056880109</c:v>
                </c:pt>
                <c:pt idx="1">
                  <c:v>588.02070945628134</c:v>
                </c:pt>
                <c:pt idx="2">
                  <c:v>-588.02070945628134</c:v>
                </c:pt>
                <c:pt idx="3">
                  <c:v>-4398.3391056880109</c:v>
                </c:pt>
                <c:pt idx="4">
                  <c:v>4398.3391056880109</c:v>
                </c:pt>
                <c:pt idx="5">
                  <c:v>-2945.8354877423581</c:v>
                </c:pt>
                <c:pt idx="6">
                  <c:v>-2945.8354877423581</c:v>
                </c:pt>
                <c:pt idx="7">
                  <c:v>1514.9366096112706</c:v>
                </c:pt>
                <c:pt idx="8">
                  <c:v>-864.48290848937199</c:v>
                </c:pt>
                <c:pt idx="9">
                  <c:v>2945.8354877423581</c:v>
                </c:pt>
                <c:pt idx="10">
                  <c:v>864.48290848937199</c:v>
                </c:pt>
                <c:pt idx="11">
                  <c:v>4398.3391056880109</c:v>
                </c:pt>
                <c:pt idx="12">
                  <c:v>864.48290848937199</c:v>
                </c:pt>
                <c:pt idx="13">
                  <c:v>864.48290848937199</c:v>
                </c:pt>
                <c:pt idx="14">
                  <c:v>-4398.3391056880109</c:v>
                </c:pt>
                <c:pt idx="15">
                  <c:v>864.48290848937199</c:v>
                </c:pt>
              </c:numCache>
            </c:numRef>
          </c:val>
        </c:ser>
        <c:ser>
          <c:idx val="2"/>
          <c:order val="2"/>
          <c:tx>
            <c:strRef>
              <c:f>'0708'!$Y$4</c:f>
              <c:strCache>
                <c:ptCount val="1"/>
                <c:pt idx="0">
                  <c:v>grain</c:v>
                </c:pt>
              </c:strCache>
            </c:strRef>
          </c:tx>
          <c:spPr>
            <a:solidFill>
              <a:schemeClr val="accent3"/>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'0708'!$Z$4:$AO$4</c:f>
              <c:numCache>
                <c:formatCode>"$"#,##0_);[Red]\("$"#,##0\)</c:formatCode>
                <c:ptCount val="16"/>
                <c:pt idx="0">
                  <c:v>18553.321180615476</c:v>
                </c:pt>
                <c:pt idx="1">
                  <c:v>14188.350983457474</c:v>
                </c:pt>
                <c:pt idx="2">
                  <c:v>-14188.350983457474</c:v>
                </c:pt>
                <c:pt idx="3">
                  <c:v>-13009.884079948599</c:v>
                </c:pt>
                <c:pt idx="4">
                  <c:v>13009.884079948599</c:v>
                </c:pt>
                <c:pt idx="5">
                  <c:v>-5446.4496301186</c:v>
                </c:pt>
                <c:pt idx="6">
                  <c:v>-5446.4496301186</c:v>
                </c:pt>
                <c:pt idx="7">
                  <c:v>-18553.321180615476</c:v>
                </c:pt>
                <c:pt idx="8">
                  <c:v>-14668.479817511075</c:v>
                </c:pt>
                <c:pt idx="9">
                  <c:v>-5217.616793171107</c:v>
                </c:pt>
                <c:pt idx="10">
                  <c:v>-13009.884079948599</c:v>
                </c:pt>
                <c:pt idx="11">
                  <c:v>-1539.0237064455071</c:v>
                </c:pt>
                <c:pt idx="12">
                  <c:v>18553.321180615476</c:v>
                </c:pt>
                <c:pt idx="13">
                  <c:v>2590.0911435865432</c:v>
                </c:pt>
                <c:pt idx="14">
                  <c:v>6631.9390438059318</c:v>
                </c:pt>
                <c:pt idx="15">
                  <c:v>18553.321180615476</c:v>
                </c:pt>
              </c:numCache>
            </c:numRef>
          </c:val>
        </c:ser>
        <c:ser>
          <c:idx val="3"/>
          <c:order val="3"/>
          <c:tx>
            <c:strRef>
              <c:f>'0708'!$Y$5</c:f>
              <c:strCache>
                <c:ptCount val="1"/>
                <c:pt idx="0">
                  <c:v>index</c:v>
                </c:pt>
              </c:strCache>
            </c:strRef>
          </c:tx>
          <c:spPr>
            <a:solidFill>
              <a:schemeClr val="accent4"/>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'0708'!$Z$5:$AO$5</c:f>
              <c:numCache>
                <c:formatCode>"$"#,##0_);[Red]\("$"#,##0\)</c:formatCode>
                <c:ptCount val="16"/>
                <c:pt idx="0">
                  <c:v>32529.099084795685</c:v>
                </c:pt>
                <c:pt idx="1">
                  <c:v>26126.533714812795</c:v>
                </c:pt>
                <c:pt idx="2">
                  <c:v>-26126.533714812795</c:v>
                </c:pt>
                <c:pt idx="3">
                  <c:v>11761.179839160024</c:v>
                </c:pt>
                <c:pt idx="4">
                  <c:v>-11761.179839160024</c:v>
                </c:pt>
                <c:pt idx="5">
                  <c:v>9060.1041607120897</c:v>
                </c:pt>
                <c:pt idx="6">
                  <c:v>8580.4246454267432</c:v>
                </c:pt>
                <c:pt idx="7">
                  <c:v>8109.4973022396989</c:v>
                </c:pt>
                <c:pt idx="8">
                  <c:v>7437.3399426274482</c:v>
                </c:pt>
                <c:pt idx="9">
                  <c:v>16598.608703867158</c:v>
                </c:pt>
                <c:pt idx="10">
                  <c:v>6902.173310338263</c:v>
                </c:pt>
                <c:pt idx="11">
                  <c:v>6133.9426045176024</c:v>
                </c:pt>
                <c:pt idx="12">
                  <c:v>-6230.0159507260141</c:v>
                </c:pt>
                <c:pt idx="13">
                  <c:v>-1118.3427954904873</c:v>
                </c:pt>
                <c:pt idx="14">
                  <c:v>-3507.2298667789878</c:v>
                </c:pt>
                <c:pt idx="15">
                  <c:v>-4025.916473385817</c:v>
                </c:pt>
              </c:numCache>
            </c:numRef>
          </c:val>
        </c:ser>
        <c:ser>
          <c:idx val="4"/>
          <c:order val="4"/>
          <c:tx>
            <c:strRef>
              <c:f>'0708'!$Y$6</c:f>
              <c:strCache>
                <c:ptCount val="1"/>
                <c:pt idx="0">
                  <c:v>meat</c:v>
                </c:pt>
              </c:strCache>
            </c:strRef>
          </c:tx>
          <c:spPr>
            <a:solidFill>
              <a:schemeClr val="accent5"/>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'0708'!$Z$6:$AO$6</c:f>
              <c:numCache>
                <c:formatCode>"$"#,##0_);[Red]\("$"#,##0\)</c:formatCode>
                <c:ptCount val="16"/>
                <c:pt idx="0">
                  <c:v>2732.9782310946512</c:v>
                </c:pt>
                <c:pt idx="1">
                  <c:v>-1709.100771345778</c:v>
                </c:pt>
                <c:pt idx="2">
                  <c:v>1709.100771345778</c:v>
                </c:pt>
                <c:pt idx="3">
                  <c:v>1709.100771345778</c:v>
                </c:pt>
                <c:pt idx="4">
                  <c:v>-1709.100771345778</c:v>
                </c:pt>
                <c:pt idx="5">
                  <c:v>-1359.5272291339891</c:v>
                </c:pt>
                <c:pt idx="6">
                  <c:v>-1709.100771345778</c:v>
                </c:pt>
                <c:pt idx="7">
                  <c:v>1359.5272291339891</c:v>
                </c:pt>
                <c:pt idx="8">
                  <c:v>2732.9782310946512</c:v>
                </c:pt>
                <c:pt idx="9">
                  <c:v>1709.100771345778</c:v>
                </c:pt>
                <c:pt idx="10">
                  <c:v>1359.5272291339891</c:v>
                </c:pt>
                <c:pt idx="11">
                  <c:v>-1359.5272291339891</c:v>
                </c:pt>
                <c:pt idx="12">
                  <c:v>-1709.100771345778</c:v>
                </c:pt>
                <c:pt idx="13">
                  <c:v>-1709.100771345778</c:v>
                </c:pt>
                <c:pt idx="14">
                  <c:v>-1359.5272291339891</c:v>
                </c:pt>
                <c:pt idx="15">
                  <c:v>-1709.100771345778</c:v>
                </c:pt>
              </c:numCache>
            </c:numRef>
          </c:val>
        </c:ser>
        <c:ser>
          <c:idx val="5"/>
          <c:order val="5"/>
          <c:tx>
            <c:strRef>
              <c:f>'0708'!$Y$7</c:f>
              <c:strCache>
                <c:ptCount val="1"/>
                <c:pt idx="0">
                  <c:v>metal</c:v>
                </c:pt>
              </c:strCache>
            </c:strRef>
          </c:tx>
          <c:spPr>
            <a:solidFill>
              <a:schemeClr val="accent6"/>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'0708'!$Z$7:$AO$7</c:f>
              <c:numCache>
                <c:formatCode>"$"#,##0_);[Red]\("$"#,##0\)</c:formatCode>
                <c:ptCount val="16"/>
                <c:pt idx="0">
                  <c:v>3385.4317258242409</c:v>
                </c:pt>
                <c:pt idx="1">
                  <c:v>-732.70355397872549</c:v>
                </c:pt>
                <c:pt idx="2">
                  <c:v>732.70355397872549</c:v>
                </c:pt>
                <c:pt idx="3">
                  <c:v>741.09308282386496</c:v>
                </c:pt>
                <c:pt idx="4">
                  <c:v>-741.09308282386496</c:v>
                </c:pt>
                <c:pt idx="5">
                  <c:v>-2198.395471553144</c:v>
                </c:pt>
                <c:pt idx="6">
                  <c:v>-2360.6814747062485</c:v>
                </c:pt>
                <c:pt idx="7">
                  <c:v>-2360.6814747062485</c:v>
                </c:pt>
                <c:pt idx="8">
                  <c:v>2198.395471553144</c:v>
                </c:pt>
                <c:pt idx="9">
                  <c:v>3385.4317258242409</c:v>
                </c:pt>
                <c:pt idx="10">
                  <c:v>-1173.6452204351513</c:v>
                </c:pt>
                <c:pt idx="11">
                  <c:v>445.94317144723209</c:v>
                </c:pt>
                <c:pt idx="12">
                  <c:v>-3385.4317258242409</c:v>
                </c:pt>
                <c:pt idx="13">
                  <c:v>-2198.395471553144</c:v>
                </c:pt>
                <c:pt idx="14">
                  <c:v>-283.65716829412759</c:v>
                </c:pt>
                <c:pt idx="15">
                  <c:v>-2198.395471553144</c:v>
                </c:pt>
              </c:numCache>
            </c:numRef>
          </c:val>
        </c:ser>
        <c:ser>
          <c:idx val="6"/>
          <c:order val="6"/>
          <c:tx>
            <c:strRef>
              <c:f>'0708'!$Y$8</c:f>
              <c:strCache>
                <c:ptCount val="1"/>
                <c:pt idx="0">
                  <c:v>rates</c:v>
                </c:pt>
              </c:strCache>
            </c:strRef>
          </c:tx>
          <c:spPr>
            <a:solidFill>
              <a:schemeClr val="accent1">
                <a:lumMod val="60000"/>
              </a:schemeClr>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'0708'!$Z$8:$AO$8</c:f>
              <c:numCache>
                <c:formatCode>"$"#,##0_);[Red]\("$"#,##0\)</c:formatCode>
                <c:ptCount val="16"/>
                <c:pt idx="0">
                  <c:v>5714.1691185263408</c:v>
                </c:pt>
                <c:pt idx="1">
                  <c:v>-2876.9983704357574</c:v>
                </c:pt>
                <c:pt idx="2">
                  <c:v>2876.9983704357574</c:v>
                </c:pt>
                <c:pt idx="3">
                  <c:v>1383.3171791586642</c:v>
                </c:pt>
                <c:pt idx="4">
                  <c:v>-1383.3171791586642</c:v>
                </c:pt>
                <c:pt idx="5">
                  <c:v>-1991.1520223418972</c:v>
                </c:pt>
                <c:pt idx="6">
                  <c:v>-337.79172118124347</c:v>
                </c:pt>
                <c:pt idx="7">
                  <c:v>2576.6182202814489</c:v>
                </c:pt>
                <c:pt idx="8">
                  <c:v>2876.9983704357574</c:v>
                </c:pt>
                <c:pt idx="9">
                  <c:v>2876.9983704357574</c:v>
                </c:pt>
                <c:pt idx="10">
                  <c:v>-10.423264588516872</c:v>
                </c:pt>
                <c:pt idx="11">
                  <c:v>-1743.7318206857947</c:v>
                </c:pt>
                <c:pt idx="12">
                  <c:v>-289.95688556579194</c:v>
                </c:pt>
                <c:pt idx="13">
                  <c:v>-650.37152709292241</c:v>
                </c:pt>
                <c:pt idx="14">
                  <c:v>-1483.2579266885762</c:v>
                </c:pt>
                <c:pt idx="15">
                  <c:v>-1630.7373808147665</c:v>
                </c:pt>
              </c:numCache>
            </c:numRef>
          </c:val>
        </c:ser>
        <c:ser>
          <c:idx val="7"/>
          <c:order val="7"/>
          <c:tx>
            <c:strRef>
              <c:f>'0708'!$Y$9</c:f>
              <c:strCache>
                <c:ptCount val="1"/>
                <c:pt idx="0">
                  <c:v>soft</c:v>
                </c:pt>
              </c:strCache>
            </c:strRef>
          </c:tx>
          <c:spPr>
            <a:solidFill>
              <a:schemeClr val="accent2">
                <a:lumMod val="60000"/>
              </a:schemeClr>
            </a:solidFill>
            <a:ln>
              <a:noFill/>
            </a:ln>
            <a:effectLst/>
          </c:spPr>
          <c:invertIfNegative val="0"/>
          <c:cat>
            <c:strRef>
              <c:f>'0708'!$Z$1:$AO$1</c:f>
              <c:strCache>
                <c:ptCount val="16"/>
                <c:pt idx="0">
                  <c:v>MAX ACC 99% PNL 85336</c:v>
                </c:pt>
                <c:pt idx="1">
                  <c:v>RISK-ON ACC 63% PNL 45531</c:v>
                </c:pt>
                <c:pt idx="2">
                  <c:v>RISK-OFF ACC 36% PNL -45531</c:v>
                </c:pt>
                <c:pt idx="3">
                  <c:v>Previous ACC 50% PNL -1570</c:v>
                </c:pt>
                <c:pt idx="4">
                  <c:v>Anti-Previous ACC 49% PNL 1570</c:v>
                </c:pt>
                <c:pt idx="5">
                  <c:v>&gt;equity ACC 42% PNL -3316</c:v>
                </c:pt>
                <c:pt idx="6">
                  <c:v>50/50 ACC 54% PNL 7045</c:v>
                </c:pt>
                <c:pt idx="7">
                  <c:v>&lt;equity ACC 51% PNL 489</c:v>
                </c:pt>
                <c:pt idx="8">
                  <c:v>SEASONALITY ACC 53% PNL 10953</c:v>
                </c:pt>
                <c:pt idx="9">
                  <c:v>ADJ_SEASONALITY ACC 61% PNL 18796</c:v>
                </c:pt>
                <c:pt idx="10">
                  <c:v>V1 ACC 53% PNL -2824</c:v>
                </c:pt>
                <c:pt idx="11">
                  <c:v>V2 ACC 51% PNL 8937</c:v>
                </c:pt>
                <c:pt idx="12">
                  <c:v>V3 ACC 51% PNL 5584</c:v>
                </c:pt>
                <c:pt idx="13">
                  <c:v>V4 ACC 47% PNL -3688</c:v>
                </c:pt>
                <c:pt idx="14">
                  <c:v>V5 ACC 42% PNL -8497</c:v>
                </c:pt>
                <c:pt idx="15">
                  <c:v>V6 ACC 50% PNL 7517</c:v>
                </c:pt>
              </c:strCache>
            </c:strRef>
          </c:cat>
          <c:val>
            <c:numRef>
              <c:f>'0708'!$Z$9:$AO$9</c:f>
              <c:numCache>
                <c:formatCode>"$"#,##0_);[Red]\("$"#,##0\)</c:formatCode>
                <c:ptCount val="16"/>
                <c:pt idx="0">
                  <c:v>7924.6956668060393</c:v>
                </c:pt>
                <c:pt idx="1">
                  <c:v>4708.3311921368932</c:v>
                </c:pt>
                <c:pt idx="2">
                  <c:v>-4708.3311921368932</c:v>
                </c:pt>
                <c:pt idx="3">
                  <c:v>1118.6942672856424</c:v>
                </c:pt>
                <c:pt idx="4">
                  <c:v>-1118.6942672856424</c:v>
                </c:pt>
                <c:pt idx="5">
                  <c:v>-2418.6782425620627</c:v>
                </c:pt>
                <c:pt idx="6">
                  <c:v>6624.7116915296192</c:v>
                </c:pt>
                <c:pt idx="7">
                  <c:v>6624.7116915296192</c:v>
                </c:pt>
                <c:pt idx="8">
                  <c:v>3558.1726752901027</c:v>
                </c:pt>
                <c:pt idx="9">
                  <c:v>-3957.2166284516552</c:v>
                </c:pt>
                <c:pt idx="10">
                  <c:v>3118.7525942191151</c:v>
                </c:pt>
                <c:pt idx="11">
                  <c:v>-1383.0255094435054</c:v>
                </c:pt>
                <c:pt idx="12">
                  <c:v>-52.21357797959763</c:v>
                </c:pt>
                <c:pt idx="13">
                  <c:v>-316.54482013746065</c:v>
                </c:pt>
                <c:pt idx="14">
                  <c:v>-1548.8007957923214</c:v>
                </c:pt>
                <c:pt idx="15">
                  <c:v>-1118.6942672856424</c:v>
                </c:pt>
              </c:numCache>
            </c:numRef>
          </c:val>
        </c:ser>
        <c:dLbls>
          <c:showLegendKey val="0"/>
          <c:showVal val="0"/>
          <c:showCatName val="0"/>
          <c:showSerName val="0"/>
          <c:showPercent val="0"/>
          <c:showBubbleSize val="0"/>
        </c:dLbls>
        <c:gapWidth val="150"/>
        <c:overlap val="100"/>
        <c:axId val="558819056"/>
        <c:axId val="558835920"/>
      </c:barChart>
      <c:catAx>
        <c:axId val="55881905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5920"/>
        <c:crosses val="autoZero"/>
        <c:auto val="1"/>
        <c:lblAlgn val="ctr"/>
        <c:lblOffset val="100"/>
        <c:noMultiLvlLbl val="0"/>
      </c:catAx>
      <c:valAx>
        <c:axId val="55883592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190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'0707'!$Y$2</c:f>
              <c:strCache>
                <c:ptCount val="1"/>
                <c:pt idx="0">
                  <c:v>currency</c:v>
                </c:pt>
              </c:strCache>
            </c:strRef>
          </c:tx>
          <c:spPr>
            <a:solidFill>
              <a:schemeClr val="accent1"/>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'0707'!$Z$2:$AO$2</c:f>
              <c:numCache>
                <c:formatCode>"$"#,##0_);[Red]\("$"#,##0\)</c:formatCode>
                <c:ptCount val="16"/>
                <c:pt idx="0">
                  <c:v>10623.492771631401</c:v>
                </c:pt>
                <c:pt idx="1">
                  <c:v>-5339.6193539233645</c:v>
                </c:pt>
                <c:pt idx="2">
                  <c:v>5339.6193539233645</c:v>
                </c:pt>
                <c:pt idx="3">
                  <c:v>-6831.2986637121603</c:v>
                </c:pt>
                <c:pt idx="4">
                  <c:v>6831.2986637121603</c:v>
                </c:pt>
                <c:pt idx="5">
                  <c:v>796.57418001780661</c:v>
                </c:pt>
                <c:pt idx="6">
                  <c:v>2113.5184109258917</c:v>
                </c:pt>
                <c:pt idx="7">
                  <c:v>4761.0184901246221</c:v>
                </c:pt>
                <c:pt idx="8">
                  <c:v>57.377413891524156</c:v>
                </c:pt>
                <c:pt idx="9">
                  <c:v>9900.1182064984423</c:v>
                </c:pt>
                <c:pt idx="10">
                  <c:v>-2851.0321526120224</c:v>
                </c:pt>
                <c:pt idx="11">
                  <c:v>9900.1182064984423</c:v>
                </c:pt>
                <c:pt idx="12">
                  <c:v>2270.7998111370835</c:v>
                </c:pt>
                <c:pt idx="13">
                  <c:v>5339.6193539233645</c:v>
                </c:pt>
                <c:pt idx="14">
                  <c:v>-9900.1182064984423</c:v>
                </c:pt>
                <c:pt idx="15">
                  <c:v>-780.75197902448372</c:v>
                </c:pt>
              </c:numCache>
            </c:numRef>
          </c:val>
        </c:ser>
        <c:ser>
          <c:idx val="1"/>
          <c:order val="1"/>
          <c:tx>
            <c:strRef>
              <c:f>'0707'!$Y$3</c:f>
              <c:strCache>
                <c:ptCount val="1"/>
                <c:pt idx="0">
                  <c:v>energy</c:v>
                </c:pt>
              </c:strCache>
            </c:strRef>
          </c:tx>
          <c:spPr>
            <a:solidFill>
              <a:schemeClr val="accent2"/>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'0707'!$Z$3:$AO$3</c:f>
              <c:numCache>
                <c:formatCode>"$"#,##0_);[Red]\("$"#,##0\)</c:formatCode>
                <c:ptCount val="16"/>
                <c:pt idx="0">
                  <c:v>14617.634988381646</c:v>
                </c:pt>
                <c:pt idx="1">
                  <c:v>-14216.689361904684</c:v>
                </c:pt>
                <c:pt idx="2">
                  <c:v>14216.689361904684</c:v>
                </c:pt>
                <c:pt idx="3">
                  <c:v>-14617.634988381646</c:v>
                </c:pt>
                <c:pt idx="4">
                  <c:v>14617.634988381646</c:v>
                </c:pt>
                <c:pt idx="5">
                  <c:v>854.98849078358671</c:v>
                </c:pt>
                <c:pt idx="6">
                  <c:v>5327.0421165685766</c:v>
                </c:pt>
                <c:pt idx="7">
                  <c:v>5327.0421165685766</c:v>
                </c:pt>
                <c:pt idx="8">
                  <c:v>-13440.340784303748</c:v>
                </c:pt>
                <c:pt idx="9">
                  <c:v>-13841.286410780709</c:v>
                </c:pt>
                <c:pt idx="10">
                  <c:v>4550.6935389676382</c:v>
                </c:pt>
                <c:pt idx="11">
                  <c:v>854.98849078358671</c:v>
                </c:pt>
                <c:pt idx="12">
                  <c:v>14216.689361904684</c:v>
                </c:pt>
                <c:pt idx="13">
                  <c:v>5327.0421165685766</c:v>
                </c:pt>
                <c:pt idx="14">
                  <c:v>-5327.0421165685766</c:v>
                </c:pt>
                <c:pt idx="15">
                  <c:v>14617.634988381646</c:v>
                </c:pt>
              </c:numCache>
            </c:numRef>
          </c:val>
        </c:ser>
        <c:ser>
          <c:idx val="2"/>
          <c:order val="2"/>
          <c:tx>
            <c:strRef>
              <c:f>'0707'!$Y$4</c:f>
              <c:strCache>
                <c:ptCount val="1"/>
                <c:pt idx="0">
                  <c:v>grain</c:v>
                </c:pt>
              </c:strCache>
            </c:strRef>
          </c:tx>
          <c:spPr>
            <a:solidFill>
              <a:schemeClr val="accent3"/>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'0707'!$Z$4:$AO$4</c:f>
              <c:numCache>
                <c:formatCode>"$"#,##0_);[Red]\("$"#,##0\)</c:formatCode>
                <c:ptCount val="16"/>
                <c:pt idx="0">
                  <c:v>18671.788284247938</c:v>
                </c:pt>
                <c:pt idx="1">
                  <c:v>-11992.348081012138</c:v>
                </c:pt>
                <c:pt idx="2">
                  <c:v>11992.348081012138</c:v>
                </c:pt>
                <c:pt idx="3">
                  <c:v>11957.029597350993</c:v>
                </c:pt>
                <c:pt idx="4">
                  <c:v>-11957.029597350993</c:v>
                </c:pt>
                <c:pt idx="5">
                  <c:v>-10800.74948124611</c:v>
                </c:pt>
                <c:pt idx="6">
                  <c:v>4769.6376658396566</c:v>
                </c:pt>
                <c:pt idx="7">
                  <c:v>11992.348081012138</c:v>
                </c:pt>
                <c:pt idx="8">
                  <c:v>15990.664495407304</c:v>
                </c:pt>
                <c:pt idx="9">
                  <c:v>14644.159169887296</c:v>
                </c:pt>
                <c:pt idx="10">
                  <c:v>6767.1145831898011</c:v>
                </c:pt>
                <c:pt idx="11">
                  <c:v>-5352.6442989468051</c:v>
                </c:pt>
                <c:pt idx="12">
                  <c:v>-10765.430997584965</c:v>
                </c:pt>
                <c:pt idx="13">
                  <c:v>-9350.9607133419704</c:v>
                </c:pt>
                <c:pt idx="14">
                  <c:v>-8039.7738714831103</c:v>
                </c:pt>
                <c:pt idx="15">
                  <c:v>-15990.664495407304</c:v>
                </c:pt>
              </c:numCache>
            </c:numRef>
          </c:val>
        </c:ser>
        <c:ser>
          <c:idx val="3"/>
          <c:order val="3"/>
          <c:tx>
            <c:strRef>
              <c:f>'0707'!$Y$5</c:f>
              <c:strCache>
                <c:ptCount val="1"/>
                <c:pt idx="0">
                  <c:v>index</c:v>
                </c:pt>
              </c:strCache>
            </c:strRef>
          </c:tx>
          <c:spPr>
            <a:solidFill>
              <a:schemeClr val="accent4"/>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'0707'!$Z$5:$AO$5</c:f>
              <c:numCache>
                <c:formatCode>"$"#,##0_);[Red]\("$"#,##0\)</c:formatCode>
                <c:ptCount val="16"/>
                <c:pt idx="0">
                  <c:v>14967.736316834389</c:v>
                </c:pt>
                <c:pt idx="1">
                  <c:v>12681.038353260063</c:v>
                </c:pt>
                <c:pt idx="2">
                  <c:v>-12681.038353260063</c:v>
                </c:pt>
                <c:pt idx="3">
                  <c:v>-11144.115884180434</c:v>
                </c:pt>
                <c:pt idx="4">
                  <c:v>11144.115884180434</c:v>
                </c:pt>
                <c:pt idx="5">
                  <c:v>-5603.4925834591022</c:v>
                </c:pt>
                <c:pt idx="6">
                  <c:v>5529.9393750369445</c:v>
                </c:pt>
                <c:pt idx="7">
                  <c:v>5149.4537357015879</c:v>
                </c:pt>
                <c:pt idx="8">
                  <c:v>-539.14882504511286</c:v>
                </c:pt>
                <c:pt idx="9">
                  <c:v>-999.69119151973291</c:v>
                </c:pt>
                <c:pt idx="10">
                  <c:v>-3606.303545511691</c:v>
                </c:pt>
                <c:pt idx="11">
                  <c:v>369.0845860019823</c:v>
                </c:pt>
                <c:pt idx="12">
                  <c:v>9294.9061062583914</c:v>
                </c:pt>
                <c:pt idx="13">
                  <c:v>2658.0416901572771</c:v>
                </c:pt>
                <c:pt idx="14">
                  <c:v>-5994.5035410362407</c:v>
                </c:pt>
                <c:pt idx="15">
                  <c:v>2652.9474417721144</c:v>
                </c:pt>
              </c:numCache>
            </c:numRef>
          </c:val>
        </c:ser>
        <c:ser>
          <c:idx val="4"/>
          <c:order val="4"/>
          <c:tx>
            <c:strRef>
              <c:f>'0707'!$Y$6</c:f>
              <c:strCache>
                <c:ptCount val="1"/>
                <c:pt idx="0">
                  <c:v>meat</c:v>
                </c:pt>
              </c:strCache>
            </c:strRef>
          </c:tx>
          <c:spPr>
            <a:solidFill>
              <a:schemeClr val="accent5"/>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'0707'!$Z$6:$AO$6</c:f>
              <c:numCache>
                <c:formatCode>"$"#,##0_);[Red]\("$"#,##0\)</c:formatCode>
                <c:ptCount val="16"/>
                <c:pt idx="0">
                  <c:v>2928.15802709526</c:v>
                </c:pt>
                <c:pt idx="1">
                  <c:v>-2928.15802709526</c:v>
                </c:pt>
                <c:pt idx="2">
                  <c:v>2928.15802709526</c:v>
                </c:pt>
                <c:pt idx="3">
                  <c:v>1040.6428965406044</c:v>
                </c:pt>
                <c:pt idx="4">
                  <c:v>-1040.6428965406044</c:v>
                </c:pt>
                <c:pt idx="5">
                  <c:v>1338.0805077146197</c:v>
                </c:pt>
                <c:pt idx="6">
                  <c:v>549.43462284003556</c:v>
                </c:pt>
                <c:pt idx="7">
                  <c:v>-1338.0805077146197</c:v>
                </c:pt>
                <c:pt idx="8">
                  <c:v>549.43462284003556</c:v>
                </c:pt>
                <c:pt idx="9">
                  <c:v>549.43462284003556</c:v>
                </c:pt>
                <c:pt idx="10">
                  <c:v>1040.6428965406044</c:v>
                </c:pt>
                <c:pt idx="11">
                  <c:v>-1040.6428965406044</c:v>
                </c:pt>
                <c:pt idx="12">
                  <c:v>-1040.6428965406044</c:v>
                </c:pt>
                <c:pt idx="13">
                  <c:v>-1040.6428965406044</c:v>
                </c:pt>
                <c:pt idx="14">
                  <c:v>-549.43462284003556</c:v>
                </c:pt>
                <c:pt idx="15">
                  <c:v>1338.0805077146197</c:v>
                </c:pt>
              </c:numCache>
            </c:numRef>
          </c:val>
        </c:ser>
        <c:ser>
          <c:idx val="5"/>
          <c:order val="5"/>
          <c:tx>
            <c:strRef>
              <c:f>'0707'!$Y$7</c:f>
              <c:strCache>
                <c:ptCount val="1"/>
                <c:pt idx="0">
                  <c:v>metal</c:v>
                </c:pt>
              </c:strCache>
            </c:strRef>
          </c:tx>
          <c:spPr>
            <a:solidFill>
              <a:schemeClr val="accent6"/>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'0707'!$Z$7:$AO$7</c:f>
              <c:numCache>
                <c:formatCode>"$"#,##0_);[Red]\("$"#,##0\)</c:formatCode>
                <c:ptCount val="16"/>
                <c:pt idx="0">
                  <c:v>5118.2112611546236</c:v>
                </c:pt>
                <c:pt idx="1">
                  <c:v>1397.3573070352231</c:v>
                </c:pt>
                <c:pt idx="2">
                  <c:v>-1397.3573070352231</c:v>
                </c:pt>
                <c:pt idx="3">
                  <c:v>537.81181484818399</c:v>
                </c:pt>
                <c:pt idx="4">
                  <c:v>-537.81181484818399</c:v>
                </c:pt>
                <c:pt idx="5">
                  <c:v>-537.81181484818399</c:v>
                </c:pt>
                <c:pt idx="6">
                  <c:v>-4355.5648761089033</c:v>
                </c:pt>
                <c:pt idx="7">
                  <c:v>-2420.3957542254961</c:v>
                </c:pt>
                <c:pt idx="8">
                  <c:v>-2420.3957542254961</c:v>
                </c:pt>
                <c:pt idx="9">
                  <c:v>-1424.0531311537629</c:v>
                </c:pt>
                <c:pt idx="10">
                  <c:v>537.81181484818399</c:v>
                </c:pt>
                <c:pt idx="11">
                  <c:v>-537.81181484818399</c:v>
                </c:pt>
                <c:pt idx="12">
                  <c:v>-537.81181484818399</c:v>
                </c:pt>
                <c:pt idx="13">
                  <c:v>-537.81181484818399</c:v>
                </c:pt>
                <c:pt idx="14">
                  <c:v>1424.0531311537629</c:v>
                </c:pt>
                <c:pt idx="15">
                  <c:v>-537.81181484818399</c:v>
                </c:pt>
              </c:numCache>
            </c:numRef>
          </c:val>
        </c:ser>
        <c:ser>
          <c:idx val="6"/>
          <c:order val="6"/>
          <c:tx>
            <c:strRef>
              <c:f>'0707'!$Y$8</c:f>
              <c:strCache>
                <c:ptCount val="1"/>
                <c:pt idx="0">
                  <c:v>rates</c:v>
                </c:pt>
              </c:strCache>
            </c:strRef>
          </c:tx>
          <c:spPr>
            <a:solidFill>
              <a:schemeClr val="accent1">
                <a:lumMod val="60000"/>
              </a:schemeClr>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'0707'!$Z$8:$AO$8</c:f>
              <c:numCache>
                <c:formatCode>"$"#,##0_);[Red]\("$"#,##0\)</c:formatCode>
                <c:ptCount val="16"/>
                <c:pt idx="0">
                  <c:v>2523.3174356522431</c:v>
                </c:pt>
                <c:pt idx="1">
                  <c:v>-357.8710560026895</c:v>
                </c:pt>
                <c:pt idx="2">
                  <c:v>357.8710560026895</c:v>
                </c:pt>
                <c:pt idx="3">
                  <c:v>-449.58177106048714</c:v>
                </c:pt>
                <c:pt idx="4">
                  <c:v>449.58177106048714</c:v>
                </c:pt>
                <c:pt idx="5">
                  <c:v>-503.32990795367556</c:v>
                </c:pt>
                <c:pt idx="6">
                  <c:v>-878.25856829381303</c:v>
                </c:pt>
                <c:pt idx="7">
                  <c:v>-1393.9957691042675</c:v>
                </c:pt>
                <c:pt idx="8">
                  <c:v>357.8710560026895</c:v>
                </c:pt>
                <c:pt idx="9">
                  <c:v>357.8710560026895</c:v>
                </c:pt>
                <c:pt idx="10">
                  <c:v>-449.58177106048714</c:v>
                </c:pt>
                <c:pt idx="11">
                  <c:v>210.36196060552442</c:v>
                </c:pt>
                <c:pt idx="12">
                  <c:v>-639.0387578388503</c:v>
                </c:pt>
                <c:pt idx="13">
                  <c:v>-878.25856829381303</c:v>
                </c:pt>
                <c:pt idx="14">
                  <c:v>-357.8710560026895</c:v>
                </c:pt>
                <c:pt idx="15">
                  <c:v>-264.11009749871283</c:v>
                </c:pt>
              </c:numCache>
            </c:numRef>
          </c:val>
        </c:ser>
        <c:ser>
          <c:idx val="7"/>
          <c:order val="7"/>
          <c:tx>
            <c:strRef>
              <c:f>'0707'!$Y$9</c:f>
              <c:strCache>
                <c:ptCount val="1"/>
                <c:pt idx="0">
                  <c:v>soft</c:v>
                </c:pt>
              </c:strCache>
            </c:strRef>
          </c:tx>
          <c:spPr>
            <a:solidFill>
              <a:schemeClr val="accent2">
                <a:lumMod val="60000"/>
              </a:schemeClr>
            </a:solidFill>
            <a:ln>
              <a:noFill/>
            </a:ln>
            <a:effectLst/>
          </c:spPr>
          <c:invertIfNegative val="0"/>
          <c:cat>
            <c:strRef>
              <c:f>'0707'!$Z$1:$AO$1</c:f>
              <c:strCache>
                <c:ptCount val="16"/>
                <c:pt idx="0">
                  <c:v>MAX ACC 99% PNL 80776</c:v>
                </c:pt>
                <c:pt idx="1">
                  <c:v>RISK-ON ACC 43% PNL -25683</c:v>
                </c:pt>
                <c:pt idx="2">
                  <c:v>RISK-OFF ACC 56% PNL 25683</c:v>
                </c:pt>
                <c:pt idx="3">
                  <c:v>Previous ACC 42% PNL -12606</c:v>
                </c:pt>
                <c:pt idx="4">
                  <c:v>Anti-Previous ACC 57% PNL 12606</c:v>
                </c:pt>
                <c:pt idx="5">
                  <c:v>&gt;equity ACC 47% PNL -9978</c:v>
                </c:pt>
                <c:pt idx="6">
                  <c:v>50/50 ACC 51% PNL 6155</c:v>
                </c:pt>
                <c:pt idx="7">
                  <c:v>&lt;equity ACC 51% PNL 15177</c:v>
                </c:pt>
                <c:pt idx="8">
                  <c:v>SEASONALITY ACC 50% PNL 4240</c:v>
                </c:pt>
                <c:pt idx="9">
                  <c:v>ADJ_SEASONALITY ACC 56% PNL 8699</c:v>
                </c:pt>
                <c:pt idx="10">
                  <c:v>V1 ACC 47% PNL 2305</c:v>
                </c:pt>
                <c:pt idx="11">
                  <c:v>V2 ACC 53% PNL 3916</c:v>
                </c:pt>
                <c:pt idx="12">
                  <c:v>V3 ACC 54% PNL 5899</c:v>
                </c:pt>
                <c:pt idx="13">
                  <c:v>V4 ACC 47% PNL -7133</c:v>
                </c:pt>
                <c:pt idx="14">
                  <c:v>V5 ACC 40% PNL -21844</c:v>
                </c:pt>
                <c:pt idx="15">
                  <c:v>V6 ACC 53% PNL -2649</c:v>
                </c:pt>
              </c:strCache>
            </c:strRef>
          </c:cat>
          <c:val>
            <c:numRef>
              <c:f>'0707'!$Z$9:$AO$9</c:f>
              <c:numCache>
                <c:formatCode>"$"#,##0_);[Red]\("$"#,##0\)</c:formatCode>
                <c:ptCount val="16"/>
                <c:pt idx="0">
                  <c:v>11325.391550119737</c:v>
                </c:pt>
                <c:pt idx="1">
                  <c:v>-4926.4087438744655</c:v>
                </c:pt>
                <c:pt idx="2">
                  <c:v>4926.4087438744655</c:v>
                </c:pt>
                <c:pt idx="3">
                  <c:v>6900.8190579097536</c:v>
                </c:pt>
                <c:pt idx="4">
                  <c:v>-6900.8190579097536</c:v>
                </c:pt>
                <c:pt idx="5">
                  <c:v>4477.4424345330663</c:v>
                </c:pt>
                <c:pt idx="6">
                  <c:v>-6900.8190579097536</c:v>
                </c:pt>
                <c:pt idx="7">
                  <c:v>-6900.8190579097536</c:v>
                </c:pt>
                <c:pt idx="8">
                  <c:v>3684.6555467264279</c:v>
                </c:pt>
                <c:pt idx="9">
                  <c:v>-487.87924834520618</c:v>
                </c:pt>
                <c:pt idx="10">
                  <c:v>-3684.6555467264279</c:v>
                </c:pt>
                <c:pt idx="11">
                  <c:v>-487.87924834520618</c:v>
                </c:pt>
                <c:pt idx="12">
                  <c:v>-6900.8190579097536</c:v>
                </c:pt>
                <c:pt idx="13">
                  <c:v>-8649.9772296046995</c:v>
                </c:pt>
                <c:pt idx="14">
                  <c:v>6900.8190579097536</c:v>
                </c:pt>
                <c:pt idx="15">
                  <c:v>-3684.6555467264279</c:v>
                </c:pt>
              </c:numCache>
            </c:numRef>
          </c:val>
        </c:ser>
        <c:dLbls>
          <c:showLegendKey val="0"/>
          <c:showVal val="0"/>
          <c:showCatName val="0"/>
          <c:showSerName val="0"/>
          <c:showPercent val="0"/>
          <c:showBubbleSize val="0"/>
        </c:dLbls>
        <c:gapWidth val="150"/>
        <c:overlap val="100"/>
        <c:axId val="558820144"/>
        <c:axId val="558824496"/>
      </c:barChart>
      <c:catAx>
        <c:axId val="55882014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4496"/>
        <c:crosses val="autoZero"/>
        <c:auto val="1"/>
        <c:lblAlgn val="ctr"/>
        <c:lblOffset val="100"/>
        <c:noMultiLvlLbl val="0"/>
      </c:catAx>
      <c:valAx>
        <c:axId val="5588244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201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'0706'!$Y$2</c:f>
              <c:strCache>
                <c:ptCount val="1"/>
                <c:pt idx="0">
                  <c:v>currency</c:v>
                </c:pt>
              </c:strCache>
            </c:strRef>
          </c:tx>
          <c:spPr>
            <a:solidFill>
              <a:schemeClr val="accent1"/>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'0706'!$Z$2:$AO$2</c:f>
              <c:numCache>
                <c:formatCode>"$"#,##0_);[Red]\("$"#,##0\)</c:formatCode>
                <c:ptCount val="16"/>
                <c:pt idx="0">
                  <c:v>6085.4621007849828</c:v>
                </c:pt>
                <c:pt idx="1">
                  <c:v>2180.0386960831047</c:v>
                </c:pt>
                <c:pt idx="2">
                  <c:v>-2180.0386960831047</c:v>
                </c:pt>
                <c:pt idx="3">
                  <c:v>-2180.0386960831047</c:v>
                </c:pt>
                <c:pt idx="4">
                  <c:v>2180.0386960831047</c:v>
                </c:pt>
                <c:pt idx="5">
                  <c:v>-2975.962151033742</c:v>
                </c:pt>
                <c:pt idx="6">
                  <c:v>965.65511291076029</c:v>
                </c:pt>
                <c:pt idx="7">
                  <c:v>2072.1242088405706</c:v>
                </c:pt>
                <c:pt idx="8">
                  <c:v>1873.7313588816301</c:v>
                </c:pt>
                <c:pt idx="9">
                  <c:v>-5309.2450905007081</c:v>
                </c:pt>
                <c:pt idx="10">
                  <c:v>-2180.0386960831047</c:v>
                </c:pt>
                <c:pt idx="11">
                  <c:v>-3575.1194544034743</c:v>
                </c:pt>
                <c:pt idx="12">
                  <c:v>1271.9624501122353</c:v>
                </c:pt>
                <c:pt idx="13">
                  <c:v>-1097.5143485973549</c:v>
                </c:pt>
                <c:pt idx="14">
                  <c:v>457.92488220730104</c:v>
                </c:pt>
                <c:pt idx="15">
                  <c:v>-3752.1791613180167</c:v>
                </c:pt>
              </c:numCache>
            </c:numRef>
          </c:val>
        </c:ser>
        <c:ser>
          <c:idx val="1"/>
          <c:order val="1"/>
          <c:tx>
            <c:strRef>
              <c:f>'0706'!$Y$3</c:f>
              <c:strCache>
                <c:ptCount val="1"/>
                <c:pt idx="0">
                  <c:v>energy</c:v>
                </c:pt>
              </c:strCache>
            </c:strRef>
          </c:tx>
          <c:spPr>
            <a:solidFill>
              <a:schemeClr val="accent2"/>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'0706'!$Z$3:$AO$3</c:f>
              <c:numCache>
                <c:formatCode>"$"#,##0_);[Red]\("$"#,##0\)</c:formatCode>
                <c:ptCount val="16"/>
                <c:pt idx="0">
                  <c:v>5521.0707114383758</c:v>
                </c:pt>
                <c:pt idx="1">
                  <c:v>5122.0141076644077</c:v>
                </c:pt>
                <c:pt idx="2">
                  <c:v>-5122.0141076644077</c:v>
                </c:pt>
                <c:pt idx="3">
                  <c:v>-5122.0141076644077</c:v>
                </c:pt>
                <c:pt idx="4">
                  <c:v>5122.0141076644077</c:v>
                </c:pt>
                <c:pt idx="5">
                  <c:v>241.19040475199247</c:v>
                </c:pt>
                <c:pt idx="6">
                  <c:v>-1539.5373024925671</c:v>
                </c:pt>
                <c:pt idx="7">
                  <c:v>-1539.5373024925671</c:v>
                </c:pt>
                <c:pt idx="8">
                  <c:v>3974.1605906227655</c:v>
                </c:pt>
                <c:pt idx="9">
                  <c:v>4373.2171943967342</c:v>
                </c:pt>
                <c:pt idx="10">
                  <c:v>-5122.0141076644077</c:v>
                </c:pt>
                <c:pt idx="11">
                  <c:v>3974.1605906227655</c:v>
                </c:pt>
                <c:pt idx="12">
                  <c:v>-391.68378545092605</c:v>
                </c:pt>
                <c:pt idx="13">
                  <c:v>-1539.5373024925671</c:v>
                </c:pt>
                <c:pt idx="14">
                  <c:v>-4373.2171943967342</c:v>
                </c:pt>
                <c:pt idx="15">
                  <c:v>1389.0439217936337</c:v>
                </c:pt>
              </c:numCache>
            </c:numRef>
          </c:val>
        </c:ser>
        <c:ser>
          <c:idx val="2"/>
          <c:order val="2"/>
          <c:tx>
            <c:strRef>
              <c:f>'0706'!$Y$4</c:f>
              <c:strCache>
                <c:ptCount val="1"/>
                <c:pt idx="0">
                  <c:v>grain</c:v>
                </c:pt>
              </c:strCache>
            </c:strRef>
          </c:tx>
          <c:spPr>
            <a:solidFill>
              <a:schemeClr val="accent3"/>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'0706'!$Z$4:$AO$4</c:f>
              <c:numCache>
                <c:formatCode>"$"#,##0_);[Red]\("$"#,##0\)</c:formatCode>
                <c:ptCount val="16"/>
                <c:pt idx="0">
                  <c:v>9418.2465449745632</c:v>
                </c:pt>
                <c:pt idx="1">
                  <c:v>-3564.0350426597761</c:v>
                </c:pt>
                <c:pt idx="2">
                  <c:v>3564.0350426597761</c:v>
                </c:pt>
                <c:pt idx="3">
                  <c:v>-1481.6232166002271</c:v>
                </c:pt>
                <c:pt idx="4">
                  <c:v>1481.6232166002271</c:v>
                </c:pt>
                <c:pt idx="5">
                  <c:v>-1587.1030934019163</c:v>
                </c:pt>
                <c:pt idx="6">
                  <c:v>1555.3876372696973</c:v>
                </c:pt>
                <c:pt idx="7">
                  <c:v>3564.0350426597761</c:v>
                </c:pt>
                <c:pt idx="8">
                  <c:v>8165.7033258842412</c:v>
                </c:pt>
                <c:pt idx="9">
                  <c:v>9378.2359629640214</c:v>
                </c:pt>
                <c:pt idx="10">
                  <c:v>-1481.6232166002271</c:v>
                </c:pt>
                <c:pt idx="11">
                  <c:v>1481.6232166002271</c:v>
                </c:pt>
                <c:pt idx="12">
                  <c:v>-3817.1038901538295</c:v>
                </c:pt>
                <c:pt idx="13">
                  <c:v>-3817.1038901538295</c:v>
                </c:pt>
                <c:pt idx="14">
                  <c:v>-9378.2359629640214</c:v>
                </c:pt>
                <c:pt idx="15">
                  <c:v>-1587.1030934019163</c:v>
                </c:pt>
              </c:numCache>
            </c:numRef>
          </c:val>
        </c:ser>
        <c:ser>
          <c:idx val="3"/>
          <c:order val="3"/>
          <c:tx>
            <c:strRef>
              <c:f>'0706'!$Y$5</c:f>
              <c:strCache>
                <c:ptCount val="1"/>
                <c:pt idx="0">
                  <c:v>index</c:v>
                </c:pt>
              </c:strCache>
            </c:strRef>
          </c:tx>
          <c:spPr>
            <a:solidFill>
              <a:schemeClr val="accent4"/>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'0706'!$Z$5:$AO$5</c:f>
              <c:numCache>
                <c:formatCode>"$"#,##0_);[Red]\("$"#,##0\)</c:formatCode>
                <c:ptCount val="16"/>
                <c:pt idx="0">
                  <c:v>23697.952526310703</c:v>
                </c:pt>
                <c:pt idx="1">
                  <c:v>-12373.563806287124</c:v>
                </c:pt>
                <c:pt idx="2">
                  <c:v>12373.563806287124</c:v>
                </c:pt>
                <c:pt idx="3">
                  <c:v>9548.4822098199893</c:v>
                </c:pt>
                <c:pt idx="4">
                  <c:v>-9548.4822098199893</c:v>
                </c:pt>
                <c:pt idx="5">
                  <c:v>4871.2797360982931</c:v>
                </c:pt>
                <c:pt idx="6">
                  <c:v>-5216.0234732936733</c:v>
                </c:pt>
                <c:pt idx="7">
                  <c:v>-6925.7988758116098</c:v>
                </c:pt>
                <c:pt idx="8">
                  <c:v>3574.5865487316114</c:v>
                </c:pt>
                <c:pt idx="9">
                  <c:v>1946.1207310769173</c:v>
                </c:pt>
                <c:pt idx="10">
                  <c:v>2429.0339020542747</c:v>
                </c:pt>
                <c:pt idx="11">
                  <c:v>-1309.1952692061209</c:v>
                </c:pt>
                <c:pt idx="12">
                  <c:v>-11219.643924079557</c:v>
                </c:pt>
                <c:pt idx="13">
                  <c:v>-8491.608629900682</c:v>
                </c:pt>
                <c:pt idx="14">
                  <c:v>249.05304152888255</c:v>
                </c:pt>
                <c:pt idx="15">
                  <c:v>-1321.9756043938037</c:v>
                </c:pt>
              </c:numCache>
            </c:numRef>
          </c:val>
        </c:ser>
        <c:ser>
          <c:idx val="4"/>
          <c:order val="4"/>
          <c:tx>
            <c:strRef>
              <c:f>'0706'!$Y$6</c:f>
              <c:strCache>
                <c:ptCount val="1"/>
                <c:pt idx="0">
                  <c:v>meat</c:v>
                </c:pt>
              </c:strCache>
            </c:strRef>
          </c:tx>
          <c:spPr>
            <a:solidFill>
              <a:schemeClr val="accent5"/>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'0706'!$Z$6:$AO$6</c:f>
              <c:numCache>
                <c:formatCode>"$"#,##0_);[Red]\("$"#,##0\)</c:formatCode>
                <c:ptCount val="16"/>
                <c:pt idx="0">
                  <c:v>5581.6740903632835</c:v>
                </c:pt>
                <c:pt idx="1">
                  <c:v>-4578.2036756482594</c:v>
                </c:pt>
                <c:pt idx="2">
                  <c:v>4578.2036756482594</c:v>
                </c:pt>
                <c:pt idx="3">
                  <c:v>3556.9314594787397</c:v>
                </c:pt>
                <c:pt idx="4">
                  <c:v>-3556.9314594787397</c:v>
                </c:pt>
                <c:pt idx="5">
                  <c:v>-3556.9314594787397</c:v>
                </c:pt>
                <c:pt idx="6">
                  <c:v>2553.461044763716</c:v>
                </c:pt>
                <c:pt idx="7">
                  <c:v>3556.9314594787397</c:v>
                </c:pt>
                <c:pt idx="8">
                  <c:v>3556.9314594787397</c:v>
                </c:pt>
                <c:pt idx="9">
                  <c:v>3556.9314594787397</c:v>
                </c:pt>
                <c:pt idx="10">
                  <c:v>3556.9314594787397</c:v>
                </c:pt>
                <c:pt idx="11">
                  <c:v>-3556.9314594787397</c:v>
                </c:pt>
                <c:pt idx="12">
                  <c:v>-3556.9314594787397</c:v>
                </c:pt>
                <c:pt idx="13">
                  <c:v>-3556.9314594787397</c:v>
                </c:pt>
                <c:pt idx="14">
                  <c:v>-3556.9314594787397</c:v>
                </c:pt>
                <c:pt idx="15">
                  <c:v>-3556.9314594787397</c:v>
                </c:pt>
              </c:numCache>
            </c:numRef>
          </c:val>
        </c:ser>
        <c:ser>
          <c:idx val="5"/>
          <c:order val="5"/>
          <c:tx>
            <c:strRef>
              <c:f>'0706'!$Y$7</c:f>
              <c:strCache>
                <c:ptCount val="1"/>
                <c:pt idx="0">
                  <c:v>metal</c:v>
                </c:pt>
              </c:strCache>
            </c:strRef>
          </c:tx>
          <c:spPr>
            <a:solidFill>
              <a:schemeClr val="accent6"/>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'0706'!$Z$7:$AO$7</c:f>
              <c:numCache>
                <c:formatCode>"$"#,##0_);[Red]\("$"#,##0\)</c:formatCode>
                <c:ptCount val="16"/>
                <c:pt idx="0">
                  <c:v>6273.8138254725545</c:v>
                </c:pt>
                <c:pt idx="1">
                  <c:v>-4297.8775440499267</c:v>
                </c:pt>
                <c:pt idx="2">
                  <c:v>4297.8775440499267</c:v>
                </c:pt>
                <c:pt idx="3">
                  <c:v>4297.8775440499267</c:v>
                </c:pt>
                <c:pt idx="4">
                  <c:v>-4297.8775440499267</c:v>
                </c:pt>
                <c:pt idx="5">
                  <c:v>-6273.8138254725545</c:v>
                </c:pt>
                <c:pt idx="6">
                  <c:v>1339.0957716670371</c:v>
                </c:pt>
                <c:pt idx="7">
                  <c:v>3315.0320530896652</c:v>
                </c:pt>
                <c:pt idx="8">
                  <c:v>3315.0320530896652</c:v>
                </c:pt>
                <c:pt idx="9">
                  <c:v>1624.6456543270453</c:v>
                </c:pt>
                <c:pt idx="10">
                  <c:v>4297.8775440499267</c:v>
                </c:pt>
                <c:pt idx="11">
                  <c:v>-4297.8775440499267</c:v>
                </c:pt>
                <c:pt idx="12">
                  <c:v>-6273.8138254725545</c:v>
                </c:pt>
                <c:pt idx="13">
                  <c:v>-6273.8138254725545</c:v>
                </c:pt>
                <c:pt idx="14">
                  <c:v>-1624.6456543270453</c:v>
                </c:pt>
                <c:pt idx="15">
                  <c:v>-6273.8138254725545</c:v>
                </c:pt>
              </c:numCache>
            </c:numRef>
          </c:val>
        </c:ser>
        <c:ser>
          <c:idx val="6"/>
          <c:order val="6"/>
          <c:tx>
            <c:strRef>
              <c:f>'0706'!$Y$8</c:f>
              <c:strCache>
                <c:ptCount val="1"/>
                <c:pt idx="0">
                  <c:v>rates</c:v>
                </c:pt>
              </c:strCache>
            </c:strRef>
          </c:tx>
          <c:spPr>
            <a:solidFill>
              <a:schemeClr val="accent1">
                <a:lumMod val="60000"/>
              </a:schemeClr>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'0706'!$Z$8:$AO$8</c:f>
              <c:numCache>
                <c:formatCode>"$"#,##0_);[Red]\("$"#,##0\)</c:formatCode>
                <c:ptCount val="16"/>
                <c:pt idx="0">
                  <c:v>7650.083755638404</c:v>
                </c:pt>
                <c:pt idx="1">
                  <c:v>-1081.4337309805551</c:v>
                </c:pt>
                <c:pt idx="2">
                  <c:v>1081.4337309805551</c:v>
                </c:pt>
                <c:pt idx="3">
                  <c:v>1081.4337309805551</c:v>
                </c:pt>
                <c:pt idx="4">
                  <c:v>-1081.4337309805551</c:v>
                </c:pt>
                <c:pt idx="5">
                  <c:v>1439.0456960429758</c:v>
                </c:pt>
                <c:pt idx="6">
                  <c:v>1851.608477582296</c:v>
                </c:pt>
                <c:pt idx="7">
                  <c:v>4353.1817561774042</c:v>
                </c:pt>
                <c:pt idx="8">
                  <c:v>1081.4337309805551</c:v>
                </c:pt>
                <c:pt idx="9">
                  <c:v>1081.4337309805551</c:v>
                </c:pt>
                <c:pt idx="10">
                  <c:v>4353.1817561774042</c:v>
                </c:pt>
                <c:pt idx="11">
                  <c:v>1439.0456960429758</c:v>
                </c:pt>
                <c:pt idx="12">
                  <c:v>-1081.4337309805551</c:v>
                </c:pt>
                <c:pt idx="13">
                  <c:v>2749.4013384760865</c:v>
                </c:pt>
                <c:pt idx="14">
                  <c:v>-4353.1817561774042</c:v>
                </c:pt>
                <c:pt idx="15">
                  <c:v>-1081.4337309805551</c:v>
                </c:pt>
              </c:numCache>
            </c:numRef>
          </c:val>
        </c:ser>
        <c:ser>
          <c:idx val="7"/>
          <c:order val="7"/>
          <c:tx>
            <c:strRef>
              <c:f>'0706'!$Y$9</c:f>
              <c:strCache>
                <c:ptCount val="1"/>
                <c:pt idx="0">
                  <c:v>soft</c:v>
                </c:pt>
              </c:strCache>
            </c:strRef>
          </c:tx>
          <c:spPr>
            <a:solidFill>
              <a:schemeClr val="accent2">
                <a:lumMod val="60000"/>
              </a:schemeClr>
            </a:solidFill>
            <a:ln>
              <a:noFill/>
            </a:ln>
            <a:effectLst/>
          </c:spPr>
          <c:invertIfNegative val="0"/>
          <c:cat>
            <c:strRef>
              <c:f>'0706'!$Z$1:$AO$1</c:f>
              <c:strCache>
                <c:ptCount val="16"/>
                <c:pt idx="0">
                  <c:v>MAX ACC 99% PNL 70176</c:v>
                </c:pt>
                <c:pt idx="1">
                  <c:v>RISK-ON ACC 42% PNL -23064</c:v>
                </c:pt>
                <c:pt idx="2">
                  <c:v>RISK-OFF ACC 57% PNL 23064</c:v>
                </c:pt>
                <c:pt idx="3">
                  <c:v>Previous ACC 47% PNL 9945</c:v>
                </c:pt>
                <c:pt idx="4">
                  <c:v>Anti-Previous ACC 51% PNL -9945</c:v>
                </c:pt>
                <c:pt idx="5">
                  <c:v>&gt;equity ACC 50% PNL -3101</c:v>
                </c:pt>
                <c:pt idx="6">
                  <c:v>50/50 ACC 43% PNL -4438</c:v>
                </c:pt>
                <c:pt idx="7">
                  <c:v>&lt;equity ACC 49% PNL 2449</c:v>
                </c:pt>
                <c:pt idx="8">
                  <c:v>SEASONALITY ACC 61% PNL 24472</c:v>
                </c:pt>
                <c:pt idx="9">
                  <c:v>ADJ_SEASONALITY ACC 58% PNL 20341</c:v>
                </c:pt>
                <c:pt idx="10">
                  <c:v>V1 ACC 47% PNL 4891</c:v>
                </c:pt>
                <c:pt idx="11">
                  <c:v>V2 ACC 53% PNL -1373</c:v>
                </c:pt>
                <c:pt idx="12">
                  <c:v>V3 ACC 38% PNL -28984</c:v>
                </c:pt>
                <c:pt idx="13">
                  <c:v>V4 ACC 40% PNL -21228</c:v>
                </c:pt>
                <c:pt idx="14">
                  <c:v>V5 ACC 36% PNL -20348</c:v>
                </c:pt>
                <c:pt idx="15">
                  <c:v>V6 ACC 46% PNL -11443</c:v>
                </c:pt>
              </c:strCache>
            </c:strRef>
          </c:cat>
          <c:val>
            <c:numRef>
              <c:f>'0706'!$Z$9:$AO$9</c:f>
              <c:numCache>
                <c:formatCode>"$"#,##0_);[Red]\("$"#,##0\)</c:formatCode>
                <c:ptCount val="16"/>
                <c:pt idx="0">
                  <c:v>5947.298274718828</c:v>
                </c:pt>
                <c:pt idx="1">
                  <c:v>-4471.0528755523683</c:v>
                </c:pt>
                <c:pt idx="2">
                  <c:v>4471.0528755523683</c:v>
                </c:pt>
                <c:pt idx="3">
                  <c:v>243.81526394535922</c:v>
                </c:pt>
                <c:pt idx="4">
                  <c:v>-243.81526394535922</c:v>
                </c:pt>
                <c:pt idx="5">
                  <c:v>4741.4255177856758</c:v>
                </c:pt>
                <c:pt idx="6">
                  <c:v>-5947.298274718828</c:v>
                </c:pt>
                <c:pt idx="7">
                  <c:v>-5947.298274718828</c:v>
                </c:pt>
                <c:pt idx="8">
                  <c:v>-1069.9508558514744</c:v>
                </c:pt>
                <c:pt idx="9">
                  <c:v>3689.9050287442769</c:v>
                </c:pt>
                <c:pt idx="10">
                  <c:v>-962.05749298779301</c:v>
                </c:pt>
                <c:pt idx="11">
                  <c:v>4471.0528755523683</c:v>
                </c:pt>
                <c:pt idx="12">
                  <c:v>-3915.2899258795596</c:v>
                </c:pt>
                <c:pt idx="13">
                  <c:v>799.57821361816741</c:v>
                </c:pt>
                <c:pt idx="14">
                  <c:v>2230.8358676866033</c:v>
                </c:pt>
                <c:pt idx="15">
                  <c:v>4741.4255177856758</c:v>
                </c:pt>
              </c:numCache>
            </c:numRef>
          </c:val>
        </c:ser>
        <c:dLbls>
          <c:showLegendKey val="0"/>
          <c:showVal val="0"/>
          <c:showCatName val="0"/>
          <c:showSerName val="0"/>
          <c:showPercent val="0"/>
          <c:showBubbleSize val="0"/>
        </c:dLbls>
        <c:gapWidth val="150"/>
        <c:overlap val="100"/>
        <c:axId val="558821232"/>
        <c:axId val="558838096"/>
      </c:barChart>
      <c:catAx>
        <c:axId val="558821232"/>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8096"/>
        <c:crosses val="autoZero"/>
        <c:auto val="1"/>
        <c:lblAlgn val="ctr"/>
        <c:lblOffset val="100"/>
        <c:noMultiLvlLbl val="0"/>
      </c:catAx>
      <c:valAx>
        <c:axId val="55883809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212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'0705'!$Y$2</c:f>
              <c:strCache>
                <c:ptCount val="1"/>
                <c:pt idx="0">
                  <c:v>currency</c:v>
                </c:pt>
              </c:strCache>
            </c:strRef>
          </c:tx>
          <c:spPr>
            <a:solidFill>
              <a:schemeClr val="accent1"/>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'0705'!$Z$2:$AO$2</c:f>
              <c:numCache>
                <c:formatCode>"$"#,##0_);[Red]\("$"#,##0\)</c:formatCode>
                <c:ptCount val="16"/>
                <c:pt idx="0">
                  <c:v>15151.078283380932</c:v>
                </c:pt>
                <c:pt idx="1">
                  <c:v>-15151.078283380932</c:v>
                </c:pt>
                <c:pt idx="2">
                  <c:v>15151.078283380932</c:v>
                </c:pt>
                <c:pt idx="3">
                  <c:v>-1422.7516058507804</c:v>
                </c:pt>
                <c:pt idx="4">
                  <c:v>1422.7516058507804</c:v>
                </c:pt>
                <c:pt idx="5">
                  <c:v>5558.1549889498965</c:v>
                </c:pt>
                <c:pt idx="6">
                  <c:v>976.038736109355</c:v>
                </c:pt>
                <c:pt idx="7">
                  <c:v>-7193.70619342801</c:v>
                </c:pt>
                <c:pt idx="8">
                  <c:v>-7916.6516563736004</c:v>
                </c:pt>
                <c:pt idx="9">
                  <c:v>8123.8290591963414</c:v>
                </c:pt>
                <c:pt idx="10">
                  <c:v>-1422.7516058507804</c:v>
                </c:pt>
                <c:pt idx="11">
                  <c:v>8123.8290591963414</c:v>
                </c:pt>
                <c:pt idx="12">
                  <c:v>2145.6970687963708</c:v>
                </c:pt>
                <c:pt idx="13">
                  <c:v>5558.1549889498965</c:v>
                </c:pt>
                <c:pt idx="14">
                  <c:v>-8123.8290591963414</c:v>
                </c:pt>
                <c:pt idx="15">
                  <c:v>2145.6970687963708</c:v>
                </c:pt>
              </c:numCache>
            </c:numRef>
          </c:val>
        </c:ser>
        <c:ser>
          <c:idx val="1"/>
          <c:order val="1"/>
          <c:tx>
            <c:strRef>
              <c:f>'0705'!$Y$3</c:f>
              <c:strCache>
                <c:ptCount val="1"/>
                <c:pt idx="0">
                  <c:v>energy</c:v>
                </c:pt>
              </c:strCache>
            </c:strRef>
          </c:tx>
          <c:spPr>
            <a:solidFill>
              <a:schemeClr val="accent2"/>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'0705'!$Z$3:$AO$3</c:f>
              <c:numCache>
                <c:formatCode>"$"#,##0_);[Red]\("$"#,##0\)</c:formatCode>
                <c:ptCount val="16"/>
                <c:pt idx="0">
                  <c:v>24136.122003577049</c:v>
                </c:pt>
                <c:pt idx="1">
                  <c:v>-24136.122003577049</c:v>
                </c:pt>
                <c:pt idx="2">
                  <c:v>24136.122003577049</c:v>
                </c:pt>
                <c:pt idx="3">
                  <c:v>-16077.453272927018</c:v>
                </c:pt>
                <c:pt idx="4">
                  <c:v>16077.453272927018</c:v>
                </c:pt>
                <c:pt idx="5">
                  <c:v>9748.2580953187116</c:v>
                </c:pt>
                <c:pt idx="6">
                  <c:v>-16077.453272927018</c:v>
                </c:pt>
                <c:pt idx="7">
                  <c:v>-16077.453272927018</c:v>
                </c:pt>
                <c:pt idx="8">
                  <c:v>-3698.3724275699201</c:v>
                </c:pt>
                <c:pt idx="9">
                  <c:v>-1689.5893646686795</c:v>
                </c:pt>
                <c:pt idx="10">
                  <c:v>-16077.453272927018</c:v>
                </c:pt>
                <c:pt idx="11">
                  <c:v>24136.122003577049</c:v>
                </c:pt>
                <c:pt idx="12">
                  <c:v>3698.3724275699201</c:v>
                </c:pt>
                <c:pt idx="13">
                  <c:v>11757.041158219952</c:v>
                </c:pt>
                <c:pt idx="14">
                  <c:v>1689.5893646686795</c:v>
                </c:pt>
                <c:pt idx="15">
                  <c:v>16077.453272927018</c:v>
                </c:pt>
              </c:numCache>
            </c:numRef>
          </c:val>
        </c:ser>
        <c:ser>
          <c:idx val="2"/>
          <c:order val="2"/>
          <c:tx>
            <c:strRef>
              <c:f>'0705'!$Y$4</c:f>
              <c:strCache>
                <c:ptCount val="1"/>
                <c:pt idx="0">
                  <c:v>grain</c:v>
                </c:pt>
              </c:strCache>
            </c:strRef>
          </c:tx>
          <c:spPr>
            <a:solidFill>
              <a:schemeClr val="accent3"/>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'0705'!$Z$4:$AO$4</c:f>
              <c:numCache>
                <c:formatCode>"$"#,##0_);[Red]\("$"#,##0\)</c:formatCode>
                <c:ptCount val="16"/>
                <c:pt idx="0">
                  <c:v>18686.401261427342</c:v>
                </c:pt>
                <c:pt idx="1">
                  <c:v>-11997.830052679858</c:v>
                </c:pt>
                <c:pt idx="2">
                  <c:v>11997.830052679858</c:v>
                </c:pt>
                <c:pt idx="3">
                  <c:v>11997.830052679858</c:v>
                </c:pt>
                <c:pt idx="4">
                  <c:v>-11997.830052679858</c:v>
                </c:pt>
                <c:pt idx="5">
                  <c:v>7772.5451850185473</c:v>
                </c:pt>
                <c:pt idx="6">
                  <c:v>709.80259416621186</c:v>
                </c:pt>
                <c:pt idx="7">
                  <c:v>-5429.5867776252435</c:v>
                </c:pt>
                <c:pt idx="8">
                  <c:v>13830.693101680537</c:v>
                </c:pt>
                <c:pt idx="9">
                  <c:v>-13958.40200818447</c:v>
                </c:pt>
                <c:pt idx="10">
                  <c:v>-3529.0052352708685</c:v>
                </c:pt>
                <c:pt idx="11">
                  <c:v>-15352.280052679858</c:v>
                </c:pt>
                <c:pt idx="12">
                  <c:v>-13706.973307454033</c:v>
                </c:pt>
                <c:pt idx="13">
                  <c:v>-13706.973307454033</c:v>
                </c:pt>
                <c:pt idx="14">
                  <c:v>13958.40200818447</c:v>
                </c:pt>
                <c:pt idx="15">
                  <c:v>-15352.280052679858</c:v>
                </c:pt>
              </c:numCache>
            </c:numRef>
          </c:val>
        </c:ser>
        <c:ser>
          <c:idx val="3"/>
          <c:order val="3"/>
          <c:tx>
            <c:strRef>
              <c:f>'0705'!$Y$5</c:f>
              <c:strCache>
                <c:ptCount val="1"/>
                <c:pt idx="0">
                  <c:v>index</c:v>
                </c:pt>
              </c:strCache>
            </c:strRef>
          </c:tx>
          <c:spPr>
            <a:solidFill>
              <a:schemeClr val="accent4"/>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'0705'!$Z$5:$AO$5</c:f>
              <c:numCache>
                <c:formatCode>"$"#,##0_);[Red]\("$"#,##0\)</c:formatCode>
                <c:ptCount val="16"/>
                <c:pt idx="0">
                  <c:v>27007.048798750431</c:v>
                </c:pt>
                <c:pt idx="1">
                  <c:v>-26174.547445794145</c:v>
                </c:pt>
                <c:pt idx="2">
                  <c:v>26174.547445794145</c:v>
                </c:pt>
                <c:pt idx="3">
                  <c:v>-8616.8416091308627</c:v>
                </c:pt>
                <c:pt idx="4">
                  <c:v>8616.8416091308627</c:v>
                </c:pt>
                <c:pt idx="5">
                  <c:v>12684.582770370298</c:v>
                </c:pt>
                <c:pt idx="6">
                  <c:v>-14693.483403892224</c:v>
                </c:pt>
                <c:pt idx="7">
                  <c:v>-23078.171703497133</c:v>
                </c:pt>
                <c:pt idx="8">
                  <c:v>-5275.9227775397521</c:v>
                </c:pt>
                <c:pt idx="9">
                  <c:v>-8583.7371692294382</c:v>
                </c:pt>
                <c:pt idx="10">
                  <c:v>-17813.247951371355</c:v>
                </c:pt>
                <c:pt idx="11">
                  <c:v>10426.446359074229</c:v>
                </c:pt>
                <c:pt idx="12">
                  <c:v>10.999025413972277</c:v>
                </c:pt>
                <c:pt idx="13">
                  <c:v>10.999025413972277</c:v>
                </c:pt>
                <c:pt idx="14">
                  <c:v>17780.143511469934</c:v>
                </c:pt>
                <c:pt idx="15">
                  <c:v>2459.6927713594851</c:v>
                </c:pt>
              </c:numCache>
            </c:numRef>
          </c:val>
        </c:ser>
        <c:ser>
          <c:idx val="4"/>
          <c:order val="4"/>
          <c:tx>
            <c:strRef>
              <c:f>'0705'!$Y$6</c:f>
              <c:strCache>
                <c:ptCount val="1"/>
                <c:pt idx="0">
                  <c:v>meat</c:v>
                </c:pt>
              </c:strCache>
            </c:strRef>
          </c:tx>
          <c:spPr>
            <a:solidFill>
              <a:schemeClr val="accent5"/>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'0705'!$Z$6:$AO$6</c:f>
              <c:numCache>
                <c:formatCode>"$"#,##0_);[Red]\("$"#,##0\)</c:formatCode>
                <c:ptCount val="16"/>
                <c:pt idx="0">
                  <c:v>3569.0378801136721</c:v>
                </c:pt>
                <c:pt idx="1">
                  <c:v>1347.7156645097041</c:v>
                </c:pt>
                <c:pt idx="2">
                  <c:v>-1347.7156645097041</c:v>
                </c:pt>
                <c:pt idx="3">
                  <c:v>-3569.0378801136721</c:v>
                </c:pt>
                <c:pt idx="4">
                  <c:v>3569.0378801136721</c:v>
                </c:pt>
                <c:pt idx="5">
                  <c:v>1347.7156645097041</c:v>
                </c:pt>
                <c:pt idx="6">
                  <c:v>3569.0378801136721</c:v>
                </c:pt>
                <c:pt idx="7">
                  <c:v>3569.0378801136721</c:v>
                </c:pt>
                <c:pt idx="8">
                  <c:v>3569.0378801136721</c:v>
                </c:pt>
                <c:pt idx="9">
                  <c:v>3569.0378801136721</c:v>
                </c:pt>
                <c:pt idx="10">
                  <c:v>-3569.0378801136721</c:v>
                </c:pt>
                <c:pt idx="11">
                  <c:v>3569.0378801136721</c:v>
                </c:pt>
                <c:pt idx="12">
                  <c:v>3569.0378801136721</c:v>
                </c:pt>
                <c:pt idx="13">
                  <c:v>3569.0378801136721</c:v>
                </c:pt>
                <c:pt idx="14">
                  <c:v>-3569.0378801136721</c:v>
                </c:pt>
                <c:pt idx="15">
                  <c:v>1347.7156645097041</c:v>
                </c:pt>
              </c:numCache>
            </c:numRef>
          </c:val>
        </c:ser>
        <c:ser>
          <c:idx val="5"/>
          <c:order val="5"/>
          <c:tx>
            <c:strRef>
              <c:f>'0705'!$Y$7</c:f>
              <c:strCache>
                <c:ptCount val="1"/>
                <c:pt idx="0">
                  <c:v>metal</c:v>
                </c:pt>
              </c:strCache>
            </c:strRef>
          </c:tx>
          <c:spPr>
            <a:solidFill>
              <a:schemeClr val="accent6"/>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'0705'!$Z$7:$AO$7</c:f>
              <c:numCache>
                <c:formatCode>"$"#,##0_);[Red]\("$"#,##0\)</c:formatCode>
                <c:ptCount val="16"/>
                <c:pt idx="0">
                  <c:v>7883.7631629594389</c:v>
                </c:pt>
                <c:pt idx="1">
                  <c:v>-7883.7631629594389</c:v>
                </c:pt>
                <c:pt idx="2">
                  <c:v>7883.7631629594389</c:v>
                </c:pt>
                <c:pt idx="3">
                  <c:v>3390.3273975234724</c:v>
                </c:pt>
                <c:pt idx="4">
                  <c:v>-3390.3273975234724</c:v>
                </c:pt>
                <c:pt idx="5">
                  <c:v>-148.37671342670296</c:v>
                </c:pt>
                <c:pt idx="6">
                  <c:v>550.21063370822708</c:v>
                </c:pt>
                <c:pt idx="7">
                  <c:v>3390.3273975234724</c:v>
                </c:pt>
                <c:pt idx="8">
                  <c:v>-607.63974212608741</c:v>
                </c:pt>
                <c:pt idx="9">
                  <c:v>148.37671342670296</c:v>
                </c:pt>
                <c:pt idx="10">
                  <c:v>3390.3273975234724</c:v>
                </c:pt>
                <c:pt idx="11">
                  <c:v>-3390.3273975234724</c:v>
                </c:pt>
                <c:pt idx="12">
                  <c:v>607.63974212608741</c:v>
                </c:pt>
                <c:pt idx="13">
                  <c:v>607.63974212608741</c:v>
                </c:pt>
                <c:pt idx="14">
                  <c:v>-148.37671342670296</c:v>
                </c:pt>
                <c:pt idx="15">
                  <c:v>-3390.3273975234724</c:v>
                </c:pt>
              </c:numCache>
            </c:numRef>
          </c:val>
        </c:ser>
        <c:ser>
          <c:idx val="6"/>
          <c:order val="6"/>
          <c:tx>
            <c:strRef>
              <c:f>'0705'!$Y$8</c:f>
              <c:strCache>
                <c:ptCount val="1"/>
                <c:pt idx="0">
                  <c:v>rates</c:v>
                </c:pt>
              </c:strCache>
            </c:strRef>
          </c:tx>
          <c:spPr>
            <a:solidFill>
              <a:schemeClr val="accent1">
                <a:lumMod val="60000"/>
              </a:schemeClr>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'0705'!$Z$8:$AO$8</c:f>
              <c:numCache>
                <c:formatCode>"$"#,##0_);[Red]\("$"#,##0\)</c:formatCode>
                <c:ptCount val="16"/>
                <c:pt idx="0">
                  <c:v>18173.635797403036</c:v>
                </c:pt>
                <c:pt idx="1">
                  <c:v>-18173.635797403036</c:v>
                </c:pt>
                <c:pt idx="2">
                  <c:v>18173.635797403036</c:v>
                </c:pt>
                <c:pt idx="3">
                  <c:v>7061.0350171195414</c:v>
                </c:pt>
                <c:pt idx="4">
                  <c:v>-7061.0350171195414</c:v>
                </c:pt>
                <c:pt idx="5">
                  <c:v>7830.7682531855462</c:v>
                </c:pt>
                <c:pt idx="6">
                  <c:v>10031.217780912779</c:v>
                </c:pt>
                <c:pt idx="7">
                  <c:v>10351.054905115012</c:v>
                </c:pt>
                <c:pt idx="8">
                  <c:v>18173.635797403036</c:v>
                </c:pt>
                <c:pt idx="9">
                  <c:v>18173.635797403036</c:v>
                </c:pt>
                <c:pt idx="10">
                  <c:v>3987.9147697925182</c:v>
                </c:pt>
                <c:pt idx="11">
                  <c:v>8244.9524459803979</c:v>
                </c:pt>
                <c:pt idx="12">
                  <c:v>-8695.7107868424282</c:v>
                </c:pt>
                <c:pt idx="13">
                  <c:v>6610.2766762575138</c:v>
                </c:pt>
                <c:pt idx="14">
                  <c:v>-15100.515550076012</c:v>
                </c:pt>
                <c:pt idx="15">
                  <c:v>-7475.2192099143931</c:v>
                </c:pt>
              </c:numCache>
            </c:numRef>
          </c:val>
        </c:ser>
        <c:ser>
          <c:idx val="7"/>
          <c:order val="7"/>
          <c:tx>
            <c:strRef>
              <c:f>'0705'!$Y$9</c:f>
              <c:strCache>
                <c:ptCount val="1"/>
                <c:pt idx="0">
                  <c:v>soft</c:v>
                </c:pt>
              </c:strCache>
            </c:strRef>
          </c:tx>
          <c:spPr>
            <a:solidFill>
              <a:schemeClr val="accent2">
                <a:lumMod val="60000"/>
              </a:schemeClr>
            </a:solidFill>
            <a:ln>
              <a:noFill/>
            </a:ln>
            <a:effectLst/>
          </c:spPr>
          <c:invertIfNegative val="0"/>
          <c:cat>
            <c:strRef>
              <c:f>'0705'!$Z$1:$AO$1</c:f>
              <c:strCache>
                <c:ptCount val="16"/>
                <c:pt idx="0">
                  <c:v>MAX ACC 99% PNL 125040</c:v>
                </c:pt>
                <c:pt idx="1">
                  <c:v>RISK-ON ACC 17% PNL -94079</c:v>
                </c:pt>
                <c:pt idx="2">
                  <c:v>RISK-OFF ACC 82% PNL 94079</c:v>
                </c:pt>
                <c:pt idx="3">
                  <c:v>Previous ACC 43% PNL 853</c:v>
                </c:pt>
                <c:pt idx="4">
                  <c:v>Anti-Previous ACC 56% PNL -853</c:v>
                </c:pt>
                <c:pt idx="5">
                  <c:v>&gt;equity ACC 63% PNL 42854</c:v>
                </c:pt>
                <c:pt idx="6">
                  <c:v>50/50 ACC 46% PNL -11970</c:v>
                </c:pt>
                <c:pt idx="7">
                  <c:v>&lt;equity ACC 36% PNL -32771</c:v>
                </c:pt>
                <c:pt idx="8">
                  <c:v>SEASONALITY ACC 51% PNL 14284</c:v>
                </c:pt>
                <c:pt idx="9">
                  <c:v>ADJ_SEASONALITY ACC 56% PNL 8232</c:v>
                </c:pt>
                <c:pt idx="10">
                  <c:v>V1 ACC 35% PNL -26943</c:v>
                </c:pt>
                <c:pt idx="11">
                  <c:v>V2 ACC 61% PNL 31868</c:v>
                </c:pt>
                <c:pt idx="12">
                  <c:v>V3 ACC 51% PNL -14973</c:v>
                </c:pt>
                <c:pt idx="13">
                  <c:v>V4 ACC 56% PNL 11804</c:v>
                </c:pt>
                <c:pt idx="14">
                  <c:v>V5 ACC 50% PNL 9768</c:v>
                </c:pt>
                <c:pt idx="15">
                  <c:v>V6 ACC 51% PNL -6127</c:v>
                </c:pt>
              </c:strCache>
            </c:strRef>
          </c:cat>
          <c:val>
            <c:numRef>
              <c:f>'0705'!$Z$9:$AO$9</c:f>
              <c:numCache>
                <c:formatCode>"$"#,##0_);[Red]\("$"#,##0\)</c:formatCode>
                <c:ptCount val="16"/>
                <c:pt idx="0">
                  <c:v>10432.44613338558</c:v>
                </c:pt>
                <c:pt idx="1">
                  <c:v>8090.3465348762238</c:v>
                </c:pt>
                <c:pt idx="2">
                  <c:v>-8090.3465348762238</c:v>
                </c:pt>
                <c:pt idx="3">
                  <c:v>8090.3465348762238</c:v>
                </c:pt>
                <c:pt idx="4">
                  <c:v>-8090.3465348762238</c:v>
                </c:pt>
                <c:pt idx="5">
                  <c:v>-1939.877910383072</c:v>
                </c:pt>
                <c:pt idx="6">
                  <c:v>2964.8248730622508</c:v>
                </c:pt>
                <c:pt idx="7">
                  <c:v>1697.2275369970585</c:v>
                </c:pt>
                <c:pt idx="8">
                  <c:v>-3791.0068976199677</c:v>
                </c:pt>
                <c:pt idx="9">
                  <c:v>2448.9297381674755</c:v>
                </c:pt>
                <c:pt idx="10">
                  <c:v>8090.3465348762238</c:v>
                </c:pt>
                <c:pt idx="11">
                  <c:v>-3889.3745116071163</c:v>
                </c:pt>
                <c:pt idx="12">
                  <c:v>-2602.1121002591963</c:v>
                </c:pt>
                <c:pt idx="13">
                  <c:v>-2602.1121002591963</c:v>
                </c:pt>
                <c:pt idx="14">
                  <c:v>3281.9550698355647</c:v>
                </c:pt>
                <c:pt idx="15">
                  <c:v>-1939.877910383072</c:v>
                </c:pt>
              </c:numCache>
            </c:numRef>
          </c:val>
        </c:ser>
        <c:dLbls>
          <c:showLegendKey val="0"/>
          <c:showVal val="0"/>
          <c:showCatName val="0"/>
          <c:showSerName val="0"/>
          <c:showPercent val="0"/>
          <c:showBubbleSize val="0"/>
        </c:dLbls>
        <c:gapWidth val="150"/>
        <c:overlap val="100"/>
        <c:axId val="558839184"/>
        <c:axId val="558822864"/>
      </c:barChart>
      <c:catAx>
        <c:axId val="558839184"/>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22864"/>
        <c:crosses val="autoZero"/>
        <c:auto val="1"/>
        <c:lblAlgn val="ctr"/>
        <c:lblOffset val="100"/>
        <c:noMultiLvlLbl val="0"/>
      </c:catAx>
      <c:valAx>
        <c:axId val="55882286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391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'0704'!$Y$2</c:f>
              <c:strCache>
                <c:ptCount val="1"/>
                <c:pt idx="0">
                  <c:v>currency</c:v>
                </c:pt>
              </c:strCache>
            </c:strRef>
          </c:tx>
          <c:spPr>
            <a:solidFill>
              <a:schemeClr val="accent1"/>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'0704'!$Z$2:$AO$2</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1"/>
          <c:order val="1"/>
          <c:tx>
            <c:strRef>
              <c:f>'0704'!$Y$3</c:f>
              <c:strCache>
                <c:ptCount val="1"/>
                <c:pt idx="0">
                  <c:v>energy</c:v>
                </c:pt>
              </c:strCache>
            </c:strRef>
          </c:tx>
          <c:spPr>
            <a:solidFill>
              <a:schemeClr val="accent2"/>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'0704'!$Z$3:$AO$3</c:f>
              <c:numCache>
                <c:formatCode>"$"#,##0_);[Red]\("$"#,##0\)</c:formatCode>
                <c:ptCount val="16"/>
                <c:pt idx="0">
                  <c:v>921.14763094068701</c:v>
                </c:pt>
                <c:pt idx="1">
                  <c:v>84.547129880143075</c:v>
                </c:pt>
                <c:pt idx="2">
                  <c:v>-84.547129880143075</c:v>
                </c:pt>
                <c:pt idx="3">
                  <c:v>-921.14763094068701</c:v>
                </c:pt>
                <c:pt idx="4">
                  <c:v>921.14763094068701</c:v>
                </c:pt>
                <c:pt idx="5">
                  <c:v>921.14763094068701</c:v>
                </c:pt>
                <c:pt idx="6">
                  <c:v>921.14763094068701</c:v>
                </c:pt>
                <c:pt idx="7">
                  <c:v>921.14763094068701</c:v>
                </c:pt>
                <c:pt idx="8">
                  <c:v>84.547129880143075</c:v>
                </c:pt>
                <c:pt idx="9">
                  <c:v>921.14763094068701</c:v>
                </c:pt>
                <c:pt idx="10">
                  <c:v>-84.547129880143075</c:v>
                </c:pt>
                <c:pt idx="11">
                  <c:v>921.14763094068701</c:v>
                </c:pt>
                <c:pt idx="12">
                  <c:v>921.14763094068701</c:v>
                </c:pt>
                <c:pt idx="13">
                  <c:v>921.14763094068701</c:v>
                </c:pt>
                <c:pt idx="14">
                  <c:v>-921.14763094068701</c:v>
                </c:pt>
                <c:pt idx="15">
                  <c:v>921.14763094068701</c:v>
                </c:pt>
              </c:numCache>
            </c:numRef>
          </c:val>
        </c:ser>
        <c:ser>
          <c:idx val="2"/>
          <c:order val="2"/>
          <c:tx>
            <c:strRef>
              <c:f>'0704'!$Y$4</c:f>
              <c:strCache>
                <c:ptCount val="1"/>
                <c:pt idx="0">
                  <c:v>grain</c:v>
                </c:pt>
              </c:strCache>
            </c:strRef>
          </c:tx>
          <c:spPr>
            <a:solidFill>
              <a:schemeClr val="accent3"/>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'0704'!$Z$4:$AO$4</c:f>
              <c:numCache>
                <c:formatCode>"$"#,##0_);[Red]\("$"#,##0\)</c:formatCode>
                <c:ptCount val="16"/>
                <c:pt idx="0">
                  <c:v>420.16314454039133</c:v>
                </c:pt>
                <c:pt idx="1">
                  <c:v>-420.16314454039133</c:v>
                </c:pt>
                <c:pt idx="2">
                  <c:v>420.16314454039133</c:v>
                </c:pt>
                <c:pt idx="3">
                  <c:v>-420.16314454039133</c:v>
                </c:pt>
                <c:pt idx="4">
                  <c:v>420.16314454039133</c:v>
                </c:pt>
                <c:pt idx="5">
                  <c:v>-420.16314454039133</c:v>
                </c:pt>
                <c:pt idx="6">
                  <c:v>-420.16314454039133</c:v>
                </c:pt>
                <c:pt idx="7">
                  <c:v>-420.16314454039133</c:v>
                </c:pt>
                <c:pt idx="8">
                  <c:v>420.16314454039133</c:v>
                </c:pt>
                <c:pt idx="9">
                  <c:v>-420.16314454039133</c:v>
                </c:pt>
                <c:pt idx="10">
                  <c:v>-420.16314454039133</c:v>
                </c:pt>
                <c:pt idx="11">
                  <c:v>-420.16314454039133</c:v>
                </c:pt>
                <c:pt idx="12">
                  <c:v>-420.16314454039133</c:v>
                </c:pt>
                <c:pt idx="13">
                  <c:v>-420.16314454039133</c:v>
                </c:pt>
                <c:pt idx="14">
                  <c:v>420.16314454039133</c:v>
                </c:pt>
                <c:pt idx="15">
                  <c:v>-420.16314454039133</c:v>
                </c:pt>
              </c:numCache>
            </c:numRef>
          </c:val>
        </c:ser>
        <c:ser>
          <c:idx val="3"/>
          <c:order val="3"/>
          <c:tx>
            <c:strRef>
              <c:f>'0704'!$Y$5</c:f>
              <c:strCache>
                <c:ptCount val="1"/>
                <c:pt idx="0">
                  <c:v>index</c:v>
                </c:pt>
              </c:strCache>
            </c:strRef>
          </c:tx>
          <c:spPr>
            <a:solidFill>
              <a:schemeClr val="accent4"/>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'0704'!$Z$5:$AO$5</c:f>
              <c:numCache>
                <c:formatCode>"$"#,##0_);[Red]\("$"#,##0\)</c:formatCode>
                <c:ptCount val="16"/>
                <c:pt idx="0">
                  <c:v>9222.9904536079666</c:v>
                </c:pt>
                <c:pt idx="1">
                  <c:v>1398.5512778658854</c:v>
                </c:pt>
                <c:pt idx="2">
                  <c:v>-1398.5512778658854</c:v>
                </c:pt>
                <c:pt idx="3">
                  <c:v>-1587.4951021251625</c:v>
                </c:pt>
                <c:pt idx="4">
                  <c:v>1587.4951021251625</c:v>
                </c:pt>
                <c:pt idx="5">
                  <c:v>3907.3225075819237</c:v>
                </c:pt>
                <c:pt idx="6">
                  <c:v>-2763.7541893021935</c:v>
                </c:pt>
                <c:pt idx="7">
                  <c:v>-2763.7541893021935</c:v>
                </c:pt>
                <c:pt idx="8">
                  <c:v>5095.5694313943086</c:v>
                </c:pt>
                <c:pt idx="9">
                  <c:v>2082.5140875481957</c:v>
                </c:pt>
                <c:pt idx="10">
                  <c:v>-2763.7541893021935</c:v>
                </c:pt>
                <c:pt idx="11">
                  <c:v>2508.7584912530911</c:v>
                </c:pt>
                <c:pt idx="12">
                  <c:v>-5095.5694313943086</c:v>
                </c:pt>
                <c:pt idx="13">
                  <c:v>-4174.3060422663821</c:v>
                </c:pt>
                <c:pt idx="14">
                  <c:v>-906.2550003711649</c:v>
                </c:pt>
                <c:pt idx="15">
                  <c:v>1587.4951021251625</c:v>
                </c:pt>
              </c:numCache>
            </c:numRef>
          </c:val>
        </c:ser>
        <c:ser>
          <c:idx val="4"/>
          <c:order val="4"/>
          <c:tx>
            <c:strRef>
              <c:f>'0704'!$Y$6</c:f>
              <c:strCache>
                <c:ptCount val="1"/>
                <c:pt idx="0">
                  <c:v>meat</c:v>
                </c:pt>
              </c:strCache>
            </c:strRef>
          </c:tx>
          <c:spPr>
            <a:solidFill>
              <a:schemeClr val="accent5"/>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'0704'!$Z$6:$AO$6</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5"/>
          <c:order val="5"/>
          <c:tx>
            <c:strRef>
              <c:f>'0704'!$Y$7</c:f>
              <c:strCache>
                <c:ptCount val="1"/>
                <c:pt idx="0">
                  <c:v>metal</c:v>
                </c:pt>
              </c:strCache>
            </c:strRef>
          </c:tx>
          <c:spPr>
            <a:solidFill>
              <a:schemeClr val="accent6"/>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'0704'!$Z$7:$AO$7</c:f>
              <c:numCache>
                <c:formatCode>"$"#,##0_);[Red]\("$"#,##0\)</c:formatCode>
                <c:ptCount val="1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numCache>
            </c:numRef>
          </c:val>
        </c:ser>
        <c:ser>
          <c:idx val="6"/>
          <c:order val="6"/>
          <c:tx>
            <c:strRef>
              <c:f>'0704'!$Y$8</c:f>
              <c:strCache>
                <c:ptCount val="1"/>
                <c:pt idx="0">
                  <c:v>rates</c:v>
                </c:pt>
              </c:strCache>
            </c:strRef>
          </c:tx>
          <c:spPr>
            <a:solidFill>
              <a:schemeClr val="accent1">
                <a:lumMod val="60000"/>
              </a:schemeClr>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'0704'!$Z$8:$AO$8</c:f>
              <c:numCache>
                <c:formatCode>"$"#,##0_);[Red]\("$"#,##0\)</c:formatCode>
                <c:ptCount val="16"/>
                <c:pt idx="0">
                  <c:v>5240.3759370212892</c:v>
                </c:pt>
                <c:pt idx="1">
                  <c:v>1078.1999797701822</c:v>
                </c:pt>
                <c:pt idx="2">
                  <c:v>-1078.1999797701822</c:v>
                </c:pt>
                <c:pt idx="3">
                  <c:v>-3355.1734375333967</c:v>
                </c:pt>
                <c:pt idx="4">
                  <c:v>3355.1734375333967</c:v>
                </c:pt>
                <c:pt idx="5">
                  <c:v>2116.9362002233129</c:v>
                </c:pt>
                <c:pt idx="6">
                  <c:v>-1569.2772889871283</c:v>
                </c:pt>
                <c:pt idx="7">
                  <c:v>-1078.1999797701822</c:v>
                </c:pt>
                <c:pt idx="8">
                  <c:v>-1078.1999797701822</c:v>
                </c:pt>
                <c:pt idx="9">
                  <c:v>-1078.1999797701822</c:v>
                </c:pt>
                <c:pt idx="10">
                  <c:v>-3355.1734375333967</c:v>
                </c:pt>
                <c:pt idx="11">
                  <c:v>2608.0135094402585</c:v>
                </c:pt>
                <c:pt idx="12">
                  <c:v>2864.0961283164506</c:v>
                </c:pt>
                <c:pt idx="13">
                  <c:v>2116.9362002233129</c:v>
                </c:pt>
                <c:pt idx="14">
                  <c:v>1078.1999797701822</c:v>
                </c:pt>
                <c:pt idx="15">
                  <c:v>2864.0961283164506</c:v>
                </c:pt>
              </c:numCache>
            </c:numRef>
          </c:val>
        </c:ser>
        <c:ser>
          <c:idx val="7"/>
          <c:order val="7"/>
          <c:tx>
            <c:strRef>
              <c:f>'0704'!$Y$9</c:f>
              <c:strCache>
                <c:ptCount val="1"/>
                <c:pt idx="0">
                  <c:v>soft</c:v>
                </c:pt>
              </c:strCache>
            </c:strRef>
          </c:tx>
          <c:spPr>
            <a:solidFill>
              <a:schemeClr val="accent2">
                <a:lumMod val="60000"/>
              </a:schemeClr>
            </a:solidFill>
            <a:ln>
              <a:noFill/>
            </a:ln>
            <a:effectLst/>
          </c:spPr>
          <c:invertIfNegative val="0"/>
          <c:cat>
            <c:strRef>
              <c:f>'0704'!$Z$1:$AO$1</c:f>
              <c:strCache>
                <c:ptCount val="16"/>
                <c:pt idx="0">
                  <c:v>MAX ACC 32% PNL 17203</c:v>
                </c:pt>
                <c:pt idx="1">
                  <c:v>RISK-ON ACC 17% PNL 3539</c:v>
                </c:pt>
                <c:pt idx="2">
                  <c:v>RISK-OFF ACC 15% PNL -3539</c:v>
                </c:pt>
                <c:pt idx="3">
                  <c:v>Previous ACC 11% PNL -4886</c:v>
                </c:pt>
                <c:pt idx="4">
                  <c:v>Anti-Previous ACC 21% PNL 4886</c:v>
                </c:pt>
                <c:pt idx="5">
                  <c:v>&gt;equity ACC 18% PNL 5127</c:v>
                </c:pt>
                <c:pt idx="6">
                  <c:v>50/50 ACC 13% PNL -5230</c:v>
                </c:pt>
                <c:pt idx="7">
                  <c:v>&lt;equity ACC 15% PNL -1943</c:v>
                </c:pt>
                <c:pt idx="8">
                  <c:v>SEASONALITY ACC 19% PNL 3124</c:v>
                </c:pt>
                <c:pt idx="9">
                  <c:v>ADJ_SEASONALITY ACC 18% PNL 2903</c:v>
                </c:pt>
                <c:pt idx="10">
                  <c:v>V1 ACC 11% PNL -5225</c:v>
                </c:pt>
                <c:pt idx="11">
                  <c:v>V2 ACC 18% PNL 4220</c:v>
                </c:pt>
                <c:pt idx="12">
                  <c:v>V3 ACC 14% PNL -3129</c:v>
                </c:pt>
                <c:pt idx="13">
                  <c:v>V4 ACC 13% PNL -2955</c:v>
                </c:pt>
                <c:pt idx="14">
                  <c:v>V5 ACC 15% PNL -1727</c:v>
                </c:pt>
                <c:pt idx="15">
                  <c:v>V6 ACC 18% PNL 3554</c:v>
                </c:pt>
              </c:strCache>
            </c:strRef>
          </c:cat>
          <c:val>
            <c:numRef>
              <c:f>'0704'!$Z$9:$AO$9</c:f>
              <c:numCache>
                <c:formatCode>"$"#,##0_);[Red]\("$"#,##0\)</c:formatCode>
                <c:ptCount val="16"/>
                <c:pt idx="0">
                  <c:v>1398.1891117465441</c:v>
                </c:pt>
                <c:pt idx="1">
                  <c:v>1398.1891117465441</c:v>
                </c:pt>
                <c:pt idx="2">
                  <c:v>-1398.1891117465441</c:v>
                </c:pt>
                <c:pt idx="3">
                  <c:v>1398.1891117465441</c:v>
                </c:pt>
                <c:pt idx="4">
                  <c:v>-1398.1891117465441</c:v>
                </c:pt>
                <c:pt idx="5">
                  <c:v>-1398.1891117465441</c:v>
                </c:pt>
                <c:pt idx="6">
                  <c:v>-1398.1891117465441</c:v>
                </c:pt>
                <c:pt idx="7">
                  <c:v>1398.1891117465441</c:v>
                </c:pt>
                <c:pt idx="8">
                  <c:v>-1398.1891117465441</c:v>
                </c:pt>
                <c:pt idx="9">
                  <c:v>1398.1891117465441</c:v>
                </c:pt>
                <c:pt idx="10">
                  <c:v>1398.1891117465441</c:v>
                </c:pt>
                <c:pt idx="11">
                  <c:v>-1398.1891117465441</c:v>
                </c:pt>
                <c:pt idx="12">
                  <c:v>-1398.1891117465441</c:v>
                </c:pt>
                <c:pt idx="13">
                  <c:v>-1398.1891117465441</c:v>
                </c:pt>
                <c:pt idx="14">
                  <c:v>-1398.1891117465441</c:v>
                </c:pt>
                <c:pt idx="15">
                  <c:v>-1398.1891117465441</c:v>
                </c:pt>
              </c:numCache>
            </c:numRef>
          </c:val>
        </c:ser>
        <c:dLbls>
          <c:showLegendKey val="0"/>
          <c:showVal val="0"/>
          <c:showCatName val="0"/>
          <c:showSerName val="0"/>
          <c:showPercent val="0"/>
          <c:showBubbleSize val="0"/>
        </c:dLbls>
        <c:gapWidth val="150"/>
        <c:overlap val="100"/>
        <c:axId val="558840816"/>
        <c:axId val="558839728"/>
      </c:barChart>
      <c:catAx>
        <c:axId val="558840816"/>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39728"/>
        <c:crosses val="autoZero"/>
        <c:auto val="1"/>
        <c:lblAlgn val="ctr"/>
        <c:lblOffset val="100"/>
        <c:noMultiLvlLbl val="0"/>
      </c:catAx>
      <c:valAx>
        <c:axId val="558839728"/>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081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Chart Title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'0701'!$Y$2</c:f>
              <c:strCache>
                <c:ptCount val="1"/>
                <c:pt idx="0">
                  <c:v>currency</c:v>
                </c:pt>
              </c:strCache>
            </c:strRef>
          </c:tx>
          <c:spPr>
            <a:solidFill>
              <a:schemeClr val="accent1"/>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'0701'!$Z$2:$AO$2</c:f>
              <c:numCache>
                <c:formatCode>"$"#,##0_);[Red]\("$"#,##0\)</c:formatCode>
                <c:ptCount val="16"/>
                <c:pt idx="0">
                  <c:v>7042.8771679016827</c:v>
                </c:pt>
                <c:pt idx="1">
                  <c:v>4378.4682028740081</c:v>
                </c:pt>
                <c:pt idx="2">
                  <c:v>-4378.4682028740081</c:v>
                </c:pt>
                <c:pt idx="3">
                  <c:v>423.05840720102174</c:v>
                </c:pt>
                <c:pt idx="4">
                  <c:v>-423.05840720102174</c:v>
                </c:pt>
                <c:pt idx="5">
                  <c:v>-3122.288560098913</c:v>
                </c:pt>
                <c:pt idx="6">
                  <c:v>1324.5139067956391</c:v>
                </c:pt>
                <c:pt idx="7">
                  <c:v>2369.1160561317993</c:v>
                </c:pt>
                <c:pt idx="8">
                  <c:v>4238.4842968346693</c:v>
                </c:pt>
                <c:pt idx="9">
                  <c:v>414.69105997611291</c:v>
                </c:pt>
                <c:pt idx="10">
                  <c:v>423.05840720102174</c:v>
                </c:pt>
                <c:pt idx="11">
                  <c:v>-3122.288560098913</c:v>
                </c:pt>
                <c:pt idx="12">
                  <c:v>-1728.0159821438172</c:v>
                </c:pt>
                <c:pt idx="13">
                  <c:v>-2982.3046540595747</c:v>
                </c:pt>
                <c:pt idx="14">
                  <c:v>-2360.7487089068909</c:v>
                </c:pt>
                <c:pt idx="15">
                  <c:v>-3814.057537113933</c:v>
                </c:pt>
              </c:numCache>
            </c:numRef>
          </c:val>
        </c:ser>
        <c:ser>
          <c:idx val="1"/>
          <c:order val="1"/>
          <c:tx>
            <c:strRef>
              <c:f>'0701'!$Y$3</c:f>
              <c:strCache>
                <c:ptCount val="1"/>
                <c:pt idx="0">
                  <c:v>energy</c:v>
                </c:pt>
              </c:strCache>
            </c:strRef>
          </c:tx>
          <c:spPr>
            <a:solidFill>
              <a:schemeClr val="accent2"/>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'0701'!$Z$3:$AO$3</c:f>
              <c:numCache>
                <c:formatCode>"$"#,##0_);[Red]\("$"#,##0\)</c:formatCode>
                <c:ptCount val="16"/>
                <c:pt idx="0">
                  <c:v>5002.4077670164252</c:v>
                </c:pt>
                <c:pt idx="1">
                  <c:v>3567.8419406894054</c:v>
                </c:pt>
                <c:pt idx="2">
                  <c:v>-3567.8419406894054</c:v>
                </c:pt>
                <c:pt idx="3">
                  <c:v>-993.4348125173176</c:v>
                </c:pt>
                <c:pt idx="4">
                  <c:v>993.4348125173176</c:v>
                </c:pt>
                <c:pt idx="5">
                  <c:v>-2229.8158699233018</c:v>
                </c:pt>
                <c:pt idx="6">
                  <c:v>3664.3816962503215</c:v>
                </c:pt>
                <c:pt idx="7">
                  <c:v>3664.3816962503215</c:v>
                </c:pt>
                <c:pt idx="8">
                  <c:v>993.4348125173176</c:v>
                </c:pt>
                <c:pt idx="9">
                  <c:v>-1394.8728162907498</c:v>
                </c:pt>
                <c:pt idx="10">
                  <c:v>-993.4348125173176</c:v>
                </c:pt>
                <c:pt idx="11">
                  <c:v>-2631.2538736967344</c:v>
                </c:pt>
                <c:pt idx="12">
                  <c:v>3664.3816962503215</c:v>
                </c:pt>
                <c:pt idx="13">
                  <c:v>39.693010036269925</c:v>
                </c:pt>
                <c:pt idx="14">
                  <c:v>-2229.8158699233018</c:v>
                </c:pt>
                <c:pt idx="15">
                  <c:v>-2229.8158699233018</c:v>
                </c:pt>
              </c:numCache>
            </c:numRef>
          </c:val>
        </c:ser>
        <c:ser>
          <c:idx val="2"/>
          <c:order val="2"/>
          <c:tx>
            <c:strRef>
              <c:f>'0701'!$Y$4</c:f>
              <c:strCache>
                <c:ptCount val="1"/>
                <c:pt idx="0">
                  <c:v>grain</c:v>
                </c:pt>
              </c:strCache>
            </c:strRef>
          </c:tx>
          <c:spPr>
            <a:solidFill>
              <a:schemeClr val="accent3"/>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'0701'!$Z$4:$AO$4</c:f>
              <c:numCache>
                <c:formatCode>"$"#,##0_);[Red]\("$"#,##0\)</c:formatCode>
                <c:ptCount val="16"/>
                <c:pt idx="0">
                  <c:v>13007.976826329788</c:v>
                </c:pt>
                <c:pt idx="1">
                  <c:v>-13007.976826329788</c:v>
                </c:pt>
                <c:pt idx="2">
                  <c:v>13007.976826329788</c:v>
                </c:pt>
                <c:pt idx="3">
                  <c:v>-8319.9594209294701</c:v>
                </c:pt>
                <c:pt idx="4">
                  <c:v>8319.9594209294701</c:v>
                </c:pt>
                <c:pt idx="5">
                  <c:v>-6295.3788830660396</c:v>
                </c:pt>
                <c:pt idx="6">
                  <c:v>4471.6234818965177</c:v>
                </c:pt>
                <c:pt idx="7">
                  <c:v>4471.6234818965177</c:v>
                </c:pt>
                <c:pt idx="8">
                  <c:v>2057.0282556690381</c:v>
                </c:pt>
                <c:pt idx="9">
                  <c:v>-1859.442739070299</c:v>
                </c:pt>
                <c:pt idx="10">
                  <c:v>-3160.851614239094</c:v>
                </c:pt>
                <c:pt idx="11">
                  <c:v>165.13779879313006</c:v>
                </c:pt>
                <c:pt idx="12">
                  <c:v>5575.446840466574</c:v>
                </c:pt>
                <c:pt idx="13">
                  <c:v>-1388.3523377802449</c:v>
                </c:pt>
                <c:pt idx="14">
                  <c:v>-7718.0573235165175</c:v>
                </c:pt>
                <c:pt idx="15">
                  <c:v>-503.53811909566321</c:v>
                </c:pt>
              </c:numCache>
            </c:numRef>
          </c:val>
        </c:ser>
        <c:ser>
          <c:idx val="3"/>
          <c:order val="3"/>
          <c:tx>
            <c:strRef>
              <c:f>'0701'!$Y$5</c:f>
              <c:strCache>
                <c:ptCount val="1"/>
                <c:pt idx="0">
                  <c:v>index</c:v>
                </c:pt>
              </c:strCache>
            </c:strRef>
          </c:tx>
          <c:spPr>
            <a:solidFill>
              <a:schemeClr val="accent4"/>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'0701'!$Z$5:$AO$5</c:f>
              <c:numCache>
                <c:formatCode>"$"#,##0_);[Red]\("$"#,##0\)</c:formatCode>
                <c:ptCount val="16"/>
                <c:pt idx="0">
                  <c:v>12522.266496263133</c:v>
                </c:pt>
                <c:pt idx="1">
                  <c:v>10252.801358463274</c:v>
                </c:pt>
                <c:pt idx="2">
                  <c:v>-10252.801358463274</c:v>
                </c:pt>
                <c:pt idx="3">
                  <c:v>10252.801358463274</c:v>
                </c:pt>
                <c:pt idx="4">
                  <c:v>-10252.801358463274</c:v>
                </c:pt>
                <c:pt idx="5">
                  <c:v>-1337.4231591456241</c:v>
                </c:pt>
                <c:pt idx="6">
                  <c:v>-3743.50052657476</c:v>
                </c:pt>
                <c:pt idx="7">
                  <c:v>-3743.50052657476</c:v>
                </c:pt>
                <c:pt idx="8">
                  <c:v>5679.0589905480801</c:v>
                </c:pt>
                <c:pt idx="9">
                  <c:v>-1063.9590243948892</c:v>
                </c:pt>
                <c:pt idx="10">
                  <c:v>-462.04435080285032</c:v>
                </c:pt>
                <c:pt idx="11">
                  <c:v>-8472.4959725267618</c:v>
                </c:pt>
                <c:pt idx="12">
                  <c:v>-8960.5151663199922</c:v>
                </c:pt>
                <c:pt idx="13">
                  <c:v>-6646.7936405271894</c:v>
                </c:pt>
                <c:pt idx="14">
                  <c:v>10247.899671067677</c:v>
                </c:pt>
                <c:pt idx="15">
                  <c:v>-7355.5655198392096</c:v>
                </c:pt>
              </c:numCache>
            </c:numRef>
          </c:val>
        </c:ser>
        <c:ser>
          <c:idx val="4"/>
          <c:order val="4"/>
          <c:tx>
            <c:strRef>
              <c:f>'0701'!$Y$6</c:f>
              <c:strCache>
                <c:ptCount val="1"/>
                <c:pt idx="0">
                  <c:v>meat</c:v>
                </c:pt>
              </c:strCache>
            </c:strRef>
          </c:tx>
          <c:spPr>
            <a:solidFill>
              <a:schemeClr val="accent5"/>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'0701'!$Z$6:$AO$6</c:f>
              <c:numCache>
                <c:formatCode>"$"#,##0_);[Red]\("$"#,##0\)</c:formatCode>
                <c:ptCount val="16"/>
                <c:pt idx="0">
                  <c:v>3185.8616400594274</c:v>
                </c:pt>
                <c:pt idx="1">
                  <c:v>-1552.730448225193</c:v>
                </c:pt>
                <c:pt idx="2">
                  <c:v>1552.730448225193</c:v>
                </c:pt>
                <c:pt idx="3">
                  <c:v>-3185.8616400594274</c:v>
                </c:pt>
                <c:pt idx="4">
                  <c:v>3185.8616400594274</c:v>
                </c:pt>
                <c:pt idx="5">
                  <c:v>3185.8616400594274</c:v>
                </c:pt>
                <c:pt idx="6">
                  <c:v>-1359.5795887792024</c:v>
                </c:pt>
                <c:pt idx="7">
                  <c:v>-3185.8616400594274</c:v>
                </c:pt>
                <c:pt idx="8">
                  <c:v>-3185.8616400594274</c:v>
                </c:pt>
                <c:pt idx="9">
                  <c:v>-3185.8616400594274</c:v>
                </c:pt>
                <c:pt idx="10">
                  <c:v>-3185.8616400594274</c:v>
                </c:pt>
                <c:pt idx="11">
                  <c:v>3185.8616400594274</c:v>
                </c:pt>
                <c:pt idx="12">
                  <c:v>3185.8616400594274</c:v>
                </c:pt>
                <c:pt idx="13">
                  <c:v>3185.8616400594274</c:v>
                </c:pt>
                <c:pt idx="14">
                  <c:v>3185.8616400594274</c:v>
                </c:pt>
                <c:pt idx="15">
                  <c:v>3185.8616400594274</c:v>
                </c:pt>
              </c:numCache>
            </c:numRef>
          </c:val>
        </c:ser>
        <c:ser>
          <c:idx val="5"/>
          <c:order val="5"/>
          <c:tx>
            <c:strRef>
              <c:f>'0701'!$Y$7</c:f>
              <c:strCache>
                <c:ptCount val="1"/>
                <c:pt idx="0">
                  <c:v>metal</c:v>
                </c:pt>
              </c:strCache>
            </c:strRef>
          </c:tx>
          <c:spPr>
            <a:solidFill>
              <a:schemeClr val="accent6"/>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'0701'!$Z$7:$AO$7</c:f>
              <c:numCache>
                <c:formatCode>"$"#,##0_);[Red]\("$"#,##0\)</c:formatCode>
                <c:ptCount val="16"/>
                <c:pt idx="0">
                  <c:v>12252.748514209892</c:v>
                </c:pt>
                <c:pt idx="1">
                  <c:v>-8398.628880045515</c:v>
                </c:pt>
                <c:pt idx="2">
                  <c:v>8398.628880045515</c:v>
                </c:pt>
                <c:pt idx="3">
                  <c:v>8521.4748507158929</c:v>
                </c:pt>
                <c:pt idx="4">
                  <c:v>-8521.4748507158929</c:v>
                </c:pt>
                <c:pt idx="5">
                  <c:v>-6350.420421202045</c:v>
                </c:pt>
                <c:pt idx="6">
                  <c:v>-3311.6306267217028</c:v>
                </c:pt>
                <c:pt idx="7">
                  <c:v>-1628.5654220711717</c:v>
                </c:pt>
                <c:pt idx="8">
                  <c:v>8521.4748507158929</c:v>
                </c:pt>
                <c:pt idx="9">
                  <c:v>-6350.420421202045</c:v>
                </c:pt>
                <c:pt idx="10">
                  <c:v>-1628.5654220711717</c:v>
                </c:pt>
                <c:pt idx="11">
                  <c:v>-6350.420421202045</c:v>
                </c:pt>
                <c:pt idx="12">
                  <c:v>-8521.4748507158929</c:v>
                </c:pt>
                <c:pt idx="13">
                  <c:v>-6350.420421202045</c:v>
                </c:pt>
                <c:pt idx="14">
                  <c:v>6350.420421202045</c:v>
                </c:pt>
                <c:pt idx="15">
                  <c:v>-8521.4748507158929</c:v>
                </c:pt>
              </c:numCache>
            </c:numRef>
          </c:val>
        </c:ser>
        <c:ser>
          <c:idx val="6"/>
          <c:order val="6"/>
          <c:tx>
            <c:strRef>
              <c:f>'0701'!$Y$8</c:f>
              <c:strCache>
                <c:ptCount val="1"/>
                <c:pt idx="0">
                  <c:v>rates</c:v>
                </c:pt>
              </c:strCache>
            </c:strRef>
          </c:tx>
          <c:spPr>
            <a:solidFill>
              <a:schemeClr val="accent1">
                <a:lumMod val="60000"/>
              </a:schemeClr>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'0701'!$Z$8:$AO$8</c:f>
              <c:numCache>
                <c:formatCode>"$"#,##0_);[Red]\("$"#,##0\)</c:formatCode>
                <c:ptCount val="16"/>
                <c:pt idx="0">
                  <c:v>9170.746807560181</c:v>
                </c:pt>
                <c:pt idx="1">
                  <c:v>-6768.5170538777447</c:v>
                </c:pt>
                <c:pt idx="2">
                  <c:v>6768.5170538777447</c:v>
                </c:pt>
                <c:pt idx="3">
                  <c:v>-4313.8226435675188</c:v>
                </c:pt>
                <c:pt idx="4">
                  <c:v>4313.8226435675188</c:v>
                </c:pt>
                <c:pt idx="5">
                  <c:v>5907.4626354028396</c:v>
                </c:pt>
                <c:pt idx="6">
                  <c:v>-3510.8625329549527</c:v>
                </c:pt>
                <c:pt idx="7">
                  <c:v>-3510.8625329549527</c:v>
                </c:pt>
                <c:pt idx="8">
                  <c:v>-1042.4718821470324</c:v>
                </c:pt>
                <c:pt idx="9">
                  <c:v>-1042.4718821470324</c:v>
                </c:pt>
                <c:pt idx="10">
                  <c:v>-6782.2132943754405</c:v>
                </c:pt>
                <c:pt idx="11">
                  <c:v>5907.4626354028396</c:v>
                </c:pt>
                <c:pt idx="12">
                  <c:v>4313.8226435675188</c:v>
                </c:pt>
                <c:pt idx="13">
                  <c:v>3439.0719845949184</c:v>
                </c:pt>
                <c:pt idx="14">
                  <c:v>3510.8625329549527</c:v>
                </c:pt>
                <c:pt idx="15">
                  <c:v>4313.8226435675188</c:v>
                </c:pt>
              </c:numCache>
            </c:numRef>
          </c:val>
        </c:ser>
        <c:ser>
          <c:idx val="7"/>
          <c:order val="7"/>
          <c:tx>
            <c:strRef>
              <c:f>'0701'!$Y$9</c:f>
              <c:strCache>
                <c:ptCount val="1"/>
                <c:pt idx="0">
                  <c:v>soft</c:v>
                </c:pt>
              </c:strCache>
            </c:strRef>
          </c:tx>
          <c:spPr>
            <a:solidFill>
              <a:schemeClr val="accent2">
                <a:lumMod val="60000"/>
              </a:schemeClr>
            </a:solidFill>
            <a:ln>
              <a:noFill/>
            </a:ln>
            <a:effectLst/>
          </c:spPr>
          <c:invertIfNegative val="0"/>
          <c:cat>
            <c:strRef>
              <c:f>'0701'!$Z$1:$AO$1</c:f>
              <c:strCache>
                <c:ptCount val="16"/>
                <c:pt idx="0">
                  <c:v>MAX ACC 96% PNL 72163</c:v>
                </c:pt>
                <c:pt idx="1">
                  <c:v>RISK-ON ACC 61% PNL -1551</c:v>
                </c:pt>
                <c:pt idx="2">
                  <c:v>RISK-OFF ACC 35% PNL 1551</c:v>
                </c:pt>
                <c:pt idx="3">
                  <c:v>Previous ACC 49% PNL -2789</c:v>
                </c:pt>
                <c:pt idx="4">
                  <c:v>Anti-Previous ACC 47% PNL 2789</c:v>
                </c:pt>
                <c:pt idx="5">
                  <c:v>&gt;equity ACC 39% PNL -16760</c:v>
                </c:pt>
                <c:pt idx="6">
                  <c:v>50/50 ACC 47% PNL -186</c:v>
                </c:pt>
                <c:pt idx="7">
                  <c:v>&lt;equity ACC 47% PNL 716</c:v>
                </c:pt>
                <c:pt idx="8">
                  <c:v>SEASONALITY ACC 61% PNL 14478</c:v>
                </c:pt>
                <c:pt idx="9">
                  <c:v>ADJ_SEASONALITY ACC 40% PNL -14621</c:v>
                </c:pt>
                <c:pt idx="10">
                  <c:v>V1 ACC 38% PNL -15901</c:v>
                </c:pt>
                <c:pt idx="11">
                  <c:v>V2 ACC 36% PNL -14745</c:v>
                </c:pt>
                <c:pt idx="12">
                  <c:v>V3 ACC 46% PNL 2703</c:v>
                </c:pt>
                <c:pt idx="13">
                  <c:v>V4 ACC 40% PNL -8117</c:v>
                </c:pt>
                <c:pt idx="14">
                  <c:v>V5 ACC 54% PNL 5813</c:v>
                </c:pt>
                <c:pt idx="15">
                  <c:v>V6 ACC 38% PNL -15430</c:v>
                </c:pt>
              </c:strCache>
            </c:strRef>
          </c:cat>
          <c:val>
            <c:numRef>
              <c:f>'0701'!$Z$9:$AO$9</c:f>
              <c:numCache>
                <c:formatCode>"$"#,##0_);[Red]\("$"#,##0\)</c:formatCode>
                <c:ptCount val="16"/>
                <c:pt idx="0">
                  <c:v>9977.9146505190656</c:v>
                </c:pt>
                <c:pt idx="1">
                  <c:v>9977.9146505190656</c:v>
                </c:pt>
                <c:pt idx="2">
                  <c:v>-9977.9146505190656</c:v>
                </c:pt>
                <c:pt idx="3">
                  <c:v>-5173.7157521713998</c:v>
                </c:pt>
                <c:pt idx="4">
                  <c:v>5173.7157521713998</c:v>
                </c:pt>
                <c:pt idx="5">
                  <c:v>-6518.1126703107775</c:v>
                </c:pt>
                <c:pt idx="6">
                  <c:v>2279.3102704179082</c:v>
                </c:pt>
                <c:pt idx="7">
                  <c:v>2279.3102704179082</c:v>
                </c:pt>
                <c:pt idx="8">
                  <c:v>-2783.3353294858598</c:v>
                </c:pt>
                <c:pt idx="9">
                  <c:v>-138.97431217999656</c:v>
                </c:pt>
                <c:pt idx="10">
                  <c:v>-111.07015226763201</c:v>
                </c:pt>
                <c:pt idx="11">
                  <c:v>-3427.1771071062767</c:v>
                </c:pt>
                <c:pt idx="12">
                  <c:v>5173.7157521713998</c:v>
                </c:pt>
                <c:pt idx="13">
                  <c:v>2586.0680977640804</c:v>
                </c:pt>
                <c:pt idx="14">
                  <c:v>-5173.7157521713998</c:v>
                </c:pt>
                <c:pt idx="15">
                  <c:v>-504.86746544042057</c:v>
                </c:pt>
              </c:numCache>
            </c:numRef>
          </c:val>
        </c:ser>
        <c:dLbls>
          <c:showLegendKey val="0"/>
          <c:showVal val="0"/>
          <c:showCatName val="0"/>
          <c:showSerName val="0"/>
          <c:showPercent val="0"/>
          <c:showBubbleSize val="0"/>
        </c:dLbls>
        <c:gapWidth val="150"/>
        <c:overlap val="100"/>
        <c:axId val="558841360"/>
        <c:axId val="558841904"/>
      </c:barChart>
      <c:catAx>
        <c:axId val="558841360"/>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41904"/>
        <c:crosses val="autoZero"/>
        <c:auto val="1"/>
        <c:lblAlgn val="ctr"/>
        <c:lblOffset val="100"/>
        <c:noMultiLvlLbl val="0"/>
      </c:catAx>
      <c:valAx>
        <c:axId val="55884190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1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old!$AA$2</c:f>
              <c:strCache>
                <c:ptCount val="1"/>
                <c:pt idx="0">
                  <c:v>currency</c:v>
                </c:pt>
              </c:strCache>
            </c:strRef>
          </c:tx>
          <c:spPr>
            <a:solidFill>
              <a:schemeClr val="accent1"/>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old!$AB$2:$AL$2</c:f>
              <c:numCache>
                <c:formatCode>"$"#,##0_);[Red]\("$"#,##0\)</c:formatCode>
                <c:ptCount val="11"/>
                <c:pt idx="0">
                  <c:v>-4298.3125135986529</c:v>
                </c:pt>
                <c:pt idx="1">
                  <c:v>5237.3784959835384</c:v>
                </c:pt>
                <c:pt idx="2">
                  <c:v>6255.9054627891965</c:v>
                </c:pt>
                <c:pt idx="3">
                  <c:v>4450.6166783696935</c:v>
                </c:pt>
                <c:pt idx="4">
                  <c:v>3181.3920154507614</c:v>
                </c:pt>
                <c:pt idx="5">
                  <c:v>-1101.702633666991</c:v>
                </c:pt>
                <c:pt idx="6">
                  <c:v>-1972.8108136714457</c:v>
                </c:pt>
                <c:pt idx="7">
                  <c:v>-1310.5948383025402</c:v>
                </c:pt>
                <c:pt idx="8">
                  <c:v>4973.8993000370601</c:v>
                </c:pt>
                <c:pt idx="9">
                  <c:v>-4561.7917095451312</c:v>
                </c:pt>
                <c:pt idx="10">
                  <c:v>4973.8993000370601</c:v>
                </c:pt>
              </c:numCache>
            </c:numRef>
          </c:val>
        </c:ser>
        <c:ser>
          <c:idx val="1"/>
          <c:order val="1"/>
          <c:tx>
            <c:strRef>
              <c:f>old!$AA$3</c:f>
              <c:strCache>
                <c:ptCount val="1"/>
                <c:pt idx="0">
                  <c:v>energy</c:v>
                </c:pt>
              </c:strCache>
            </c:strRef>
          </c:tx>
          <c:spPr>
            <a:solidFill>
              <a:schemeClr val="accent2"/>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old!$AB$3:$AL$3</c:f>
              <c:numCache>
                <c:formatCode>"$"#,##0_);[Red]\("$"#,##0\)</c:formatCode>
                <c:ptCount val="11"/>
                <c:pt idx="0">
                  <c:v>7859.4938390366797</c:v>
                </c:pt>
                <c:pt idx="1">
                  <c:v>11438.249840787459</c:v>
                </c:pt>
                <c:pt idx="2">
                  <c:v>11438.249840787459</c:v>
                </c:pt>
                <c:pt idx="3">
                  <c:v>3421.5545291177577</c:v>
                </c:pt>
                <c:pt idx="4">
                  <c:v>-2648.43851677983</c:v>
                </c:pt>
                <c:pt idx="5">
                  <c:v>-157.20147263302306</c:v>
                </c:pt>
                <c:pt idx="6">
                  <c:v>-7997.525346477657</c:v>
                </c:pt>
                <c:pt idx="7">
                  <c:v>7859.4938390366797</c:v>
                </c:pt>
                <c:pt idx="8">
                  <c:v>3421.5545291177577</c:v>
                </c:pt>
                <c:pt idx="9">
                  <c:v>-16552.100072736099</c:v>
                </c:pt>
                <c:pt idx="10">
                  <c:v>3421.5545291177577</c:v>
                </c:pt>
              </c:numCache>
            </c:numRef>
          </c:val>
        </c:ser>
        <c:ser>
          <c:idx val="2"/>
          <c:order val="2"/>
          <c:tx>
            <c:strRef>
              <c:f>old!$AA$4</c:f>
              <c:strCache>
                <c:ptCount val="1"/>
                <c:pt idx="0">
                  <c:v>grain</c:v>
                </c:pt>
              </c:strCache>
            </c:strRef>
          </c:tx>
          <c:spPr>
            <a:solidFill>
              <a:schemeClr val="accent3"/>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old!$AB$4:$AL$4</c:f>
              <c:numCache>
                <c:formatCode>"$"#,##0_);[Red]\("$"#,##0\)</c:formatCode>
                <c:ptCount val="11"/>
                <c:pt idx="0">
                  <c:v>-11231.817960459242</c:v>
                </c:pt>
                <c:pt idx="1">
                  <c:v>-817.84827603996962</c:v>
                </c:pt>
                <c:pt idx="2">
                  <c:v>14356.977047177692</c:v>
                </c:pt>
                <c:pt idx="3">
                  <c:v>-2205.552165626289</c:v>
                </c:pt>
                <c:pt idx="4">
                  <c:v>7835.7276913458445</c:v>
                </c:pt>
                <c:pt idx="5">
                  <c:v>-5012.6928983597027</c:v>
                </c:pt>
                <c:pt idx="6">
                  <c:v>-120.85256788582558</c:v>
                </c:pt>
                <c:pt idx="7">
                  <c:v>-12769.517208842675</c:v>
                </c:pt>
                <c:pt idx="8">
                  <c:v>14157.221098428996</c:v>
                </c:pt>
                <c:pt idx="9">
                  <c:v>-15053.972755331835</c:v>
                </c:pt>
                <c:pt idx="10">
                  <c:v>7138.7319831917011</c:v>
                </c:pt>
              </c:numCache>
            </c:numRef>
          </c:val>
        </c:ser>
        <c:ser>
          <c:idx val="3"/>
          <c:order val="3"/>
          <c:tx>
            <c:strRef>
              <c:f>old!$AA$5</c:f>
              <c:strCache>
                <c:ptCount val="1"/>
                <c:pt idx="0">
                  <c:v>index</c:v>
                </c:pt>
              </c:strCache>
            </c:strRef>
          </c:tx>
          <c:spPr>
            <a:solidFill>
              <a:schemeClr val="accent4"/>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old!$AB$5:$AL$5</c:f>
              <c:numCache>
                <c:formatCode>"$"#,##0_);[Red]\("$"#,##0\)</c:formatCode>
                <c:ptCount val="11"/>
                <c:pt idx="0">
                  <c:v>3244.2682002730999</c:v>
                </c:pt>
                <c:pt idx="1">
                  <c:v>5276.2553543865815</c:v>
                </c:pt>
                <c:pt idx="2">
                  <c:v>16059.843696935182</c:v>
                </c:pt>
                <c:pt idx="3">
                  <c:v>-14216.735537069633</c:v>
                </c:pt>
                <c:pt idx="4">
                  <c:v>309.28719245397997</c:v>
                </c:pt>
                <c:pt idx="5">
                  <c:v>-378.92713022126691</c:v>
                </c:pt>
                <c:pt idx="6">
                  <c:v>-11870.990477480944</c:v>
                </c:pt>
                <c:pt idx="7">
                  <c:v>6276.0983595862699</c:v>
                </c:pt>
                <c:pt idx="8">
                  <c:v>232.36931521090128</c:v>
                </c:pt>
                <c:pt idx="9">
                  <c:v>9379.2671583741485</c:v>
                </c:pt>
                <c:pt idx="10">
                  <c:v>232.36931521090128</c:v>
                </c:pt>
              </c:numCache>
            </c:numRef>
          </c:val>
        </c:ser>
        <c:ser>
          <c:idx val="4"/>
          <c:order val="4"/>
          <c:tx>
            <c:strRef>
              <c:f>old!$AA$6</c:f>
              <c:strCache>
                <c:ptCount val="1"/>
                <c:pt idx="0">
                  <c:v>meat</c:v>
                </c:pt>
              </c:strCache>
            </c:strRef>
          </c:tx>
          <c:spPr>
            <a:solidFill>
              <a:schemeClr val="accent5"/>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old!$AB$6:$AL$6</c:f>
              <c:numCache>
                <c:formatCode>"$"#,##0_);[Red]\("$"#,##0\)</c:formatCode>
                <c:ptCount val="11"/>
                <c:pt idx="0">
                  <c:v>4310.3733094667186</c:v>
                </c:pt>
                <c:pt idx="1">
                  <c:v>4310.3733094667186</c:v>
                </c:pt>
                <c:pt idx="2">
                  <c:v>10069.003875579428</c:v>
                </c:pt>
                <c:pt idx="3">
                  <c:v>-10069.003875579428</c:v>
                </c:pt>
                <c:pt idx="4">
                  <c:v>10069.003875579428</c:v>
                </c:pt>
                <c:pt idx="5">
                  <c:v>-4978.8091253748207</c:v>
                </c:pt>
                <c:pt idx="6">
                  <c:v>10069.003875579428</c:v>
                </c:pt>
                <c:pt idx="7">
                  <c:v>-4978.8091253748207</c:v>
                </c:pt>
                <c:pt idx="8">
                  <c:v>10069.003875579428</c:v>
                </c:pt>
                <c:pt idx="9">
                  <c:v>10069.003875579428</c:v>
                </c:pt>
                <c:pt idx="10">
                  <c:v>10069.003875579428</c:v>
                </c:pt>
              </c:numCache>
            </c:numRef>
          </c:val>
        </c:ser>
        <c:ser>
          <c:idx val="5"/>
          <c:order val="5"/>
          <c:tx>
            <c:strRef>
              <c:f>old!$AA$7</c:f>
              <c:strCache>
                <c:ptCount val="1"/>
                <c:pt idx="0">
                  <c:v>metal</c:v>
                </c:pt>
              </c:strCache>
            </c:strRef>
          </c:tx>
          <c:spPr>
            <a:solidFill>
              <a:schemeClr val="accent6"/>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old!$AB$7:$AL$7</c:f>
              <c:numCache>
                <c:formatCode>"$"#,##0_);[Red]\("$"#,##0\)</c:formatCode>
                <c:ptCount val="11"/>
                <c:pt idx="0">
                  <c:v>4876.4321326993522</c:v>
                </c:pt>
                <c:pt idx="1">
                  <c:v>-315.41487582882917</c:v>
                </c:pt>
                <c:pt idx="2">
                  <c:v>-2698.2192135000537</c:v>
                </c:pt>
                <c:pt idx="3">
                  <c:v>-315.41487582882917</c:v>
                </c:pt>
                <c:pt idx="4">
                  <c:v>-2698.2192135000537</c:v>
                </c:pt>
                <c:pt idx="5">
                  <c:v>-4876.4321326993522</c:v>
                </c:pt>
                <c:pt idx="6">
                  <c:v>-130.18340610019197</c:v>
                </c:pt>
                <c:pt idx="7">
                  <c:v>4876.4321326993522</c:v>
                </c:pt>
                <c:pt idx="8">
                  <c:v>-4876.4321326993522</c:v>
                </c:pt>
                <c:pt idx="9">
                  <c:v>-2252.6209315710325</c:v>
                </c:pt>
                <c:pt idx="10">
                  <c:v>-2698.2192135000537</c:v>
                </c:pt>
              </c:numCache>
            </c:numRef>
          </c:val>
        </c:ser>
        <c:ser>
          <c:idx val="6"/>
          <c:order val="6"/>
          <c:tx>
            <c:strRef>
              <c:f>old!$AA$8</c:f>
              <c:strCache>
                <c:ptCount val="1"/>
                <c:pt idx="0">
                  <c:v>rates</c:v>
                </c:pt>
              </c:strCache>
            </c:strRef>
          </c:tx>
          <c:spPr>
            <a:solidFill>
              <a:schemeClr val="accent1">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old!$AB$8:$AL$8</c:f>
              <c:numCache>
                <c:formatCode>"$"#,##0_);[Red]\("$"#,##0\)</c:formatCode>
                <c:ptCount val="11"/>
                <c:pt idx="0">
                  <c:v>-4041.2481632461086</c:v>
                </c:pt>
                <c:pt idx="1">
                  <c:v>-4041.2481632461086</c:v>
                </c:pt>
                <c:pt idx="2">
                  <c:v>4957.9764657520027</c:v>
                </c:pt>
                <c:pt idx="3">
                  <c:v>-8755.8035154487352</c:v>
                </c:pt>
                <c:pt idx="4">
                  <c:v>-4041.2481632461086</c:v>
                </c:pt>
                <c:pt idx="5">
                  <c:v>-918.89315694948607</c:v>
                </c:pt>
                <c:pt idx="6">
                  <c:v>-4041.2481632461086</c:v>
                </c:pt>
                <c:pt idx="7">
                  <c:v>-6803.7031831066006</c:v>
                </c:pt>
                <c:pt idx="8">
                  <c:v>9033.8335489319379</c:v>
                </c:pt>
                <c:pt idx="9">
                  <c:v>8755.8035154487352</c:v>
                </c:pt>
                <c:pt idx="10">
                  <c:v>-4041.2481632461086</c:v>
                </c:pt>
              </c:numCache>
            </c:numRef>
          </c:val>
        </c:ser>
        <c:ser>
          <c:idx val="7"/>
          <c:order val="7"/>
          <c:tx>
            <c:strRef>
              <c:f>old!$AA$9</c:f>
              <c:strCache>
                <c:ptCount val="1"/>
                <c:pt idx="0">
                  <c:v>soft</c:v>
                </c:pt>
              </c:strCache>
            </c:strRef>
          </c:tx>
          <c:spPr>
            <a:solidFill>
              <a:schemeClr val="accent2">
                <a:lumMod val="60000"/>
              </a:schemeClr>
            </a:solidFill>
            <a:ln>
              <a:noFill/>
            </a:ln>
            <a:effectLst/>
          </c:spPr>
          <c:invertIfNegative val="0"/>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old!$AB$9:$AL$9</c:f>
              <c:numCache>
                <c:formatCode>"$"#,##0_);[Red]\("$"#,##0\)</c:formatCode>
                <c:ptCount val="11"/>
                <c:pt idx="0">
                  <c:v>-3740.1462048140929</c:v>
                </c:pt>
                <c:pt idx="1">
                  <c:v>-4754.4991158295852</c:v>
                </c:pt>
                <c:pt idx="2">
                  <c:v>11528.667189328338</c:v>
                </c:pt>
                <c:pt idx="3">
                  <c:v>-10532.586719606803</c:v>
                </c:pt>
                <c:pt idx="4">
                  <c:v>9936.1859294795468</c:v>
                </c:pt>
                <c:pt idx="5">
                  <c:v>-600.21849897172399</c:v>
                </c:pt>
                <c:pt idx="6">
                  <c:v>7820.9421782560867</c:v>
                </c:pt>
                <c:pt idx="7">
                  <c:v>-3740.1462048140929</c:v>
                </c:pt>
                <c:pt idx="8">
                  <c:v>12553.351143947246</c:v>
                </c:pt>
                <c:pt idx="9">
                  <c:v>-843.73474406943217</c:v>
                </c:pt>
                <c:pt idx="10">
                  <c:v>11528.667189328338</c:v>
                </c:pt>
              </c:numCache>
            </c:numRef>
          </c:val>
        </c:ser>
        <c:dLbls>
          <c:showLegendKey val="0"/>
          <c:showVal val="0"/>
          <c:showCatName val="0"/>
          <c:showSerName val="0"/>
          <c:showPercent val="0"/>
          <c:showBubbleSize val="0"/>
        </c:dLbls>
        <c:gapWidth val="219"/>
        <c:overlap val="-27"/>
        <c:axId val="558845168"/>
        <c:axId val="558848432"/>
      </c:barChart>
      <c:lineChart>
        <c:grouping val="standard"/>
        <c:varyColors val="0"/>
        <c:ser>
          <c:idx val="8"/>
          <c:order val="8"/>
          <c:tx>
            <c:strRef>
              <c:f>old!$AA$10</c:f>
              <c:strCache>
                <c:ptCount val="1"/>
                <c:pt idx="0">
                  <c:v>Total</c:v>
                </c:pt>
              </c:strCache>
            </c:strRef>
          </c:tx>
          <c:spPr>
            <a:ln w="28575" cap="rnd">
              <a:solidFill>
                <a:schemeClr val="accent3">
                  <a:lumMod val="60000"/>
                </a:schemeClr>
              </a:solidFill>
              <a:round/>
            </a:ln>
            <a:effectLst/>
          </c:spPr>
          <c:marker>
            <c:symbol val="none"/>
          </c:marker>
          <c:cat>
            <c:strRef>
              <c:f>old!$AB$1:$AL$1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old!$AB$10:$AL$10</c:f>
              <c:numCache>
                <c:formatCode>"$"#,##0_);[Red]\("$"#,##0\)</c:formatCode>
                <c:ptCount val="11"/>
                <c:pt idx="0">
                  <c:v>-3020.9573606422464</c:v>
                </c:pt>
                <c:pt idx="1">
                  <c:v>16333.246569679806</c:v>
                </c:pt>
                <c:pt idx="2">
                  <c:v>71968.404364849252</c:v>
                </c:pt>
                <c:pt idx="3">
                  <c:v>-38222.925481672268</c:v>
                </c:pt>
                <c:pt idx="4">
                  <c:v>21943.69081078357</c:v>
                </c:pt>
                <c:pt idx="5">
                  <c:v>-18024.877048876366</c:v>
                </c:pt>
                <c:pt idx="6">
                  <c:v>-8243.6647210266601</c:v>
                </c:pt>
                <c:pt idx="7">
                  <c:v>-10590.746229118427</c:v>
                </c:pt>
                <c:pt idx="8">
                  <c:v>49564.800678553976</c:v>
                </c:pt>
                <c:pt idx="9">
                  <c:v>-11060.145663851219</c:v>
                </c:pt>
                <c:pt idx="10">
                  <c:v>30624.758815719022</c:v>
                </c:pt>
              </c:numCache>
            </c:numRef>
          </c:val>
          <c:smooth val="0"/>
        </c:ser>
        <c:dLbls>
          <c:showLegendKey val="0"/>
          <c:showVal val="0"/>
          <c:showCatName val="0"/>
          <c:showSerName val="0"/>
          <c:showPercent val="0"/>
          <c:showBubbleSize val="0"/>
        </c:dLbls>
        <c:marker val="1"/>
        <c:smooth val="0"/>
        <c:axId val="558845168"/>
        <c:axId val="558848432"/>
      </c:lineChart>
      <c:catAx>
        <c:axId val="5588451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8432"/>
        <c:crosses val="autoZero"/>
        <c:auto val="1"/>
        <c:lblAlgn val="ctr"/>
        <c:lblOffset val="100"/>
        <c:noMultiLvlLbl val="0"/>
      </c:catAx>
      <c:valAx>
        <c:axId val="55884843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516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old!$BJ$2</c:f>
              <c:strCache>
                <c:ptCount val="1"/>
                <c:pt idx="0">
                  <c:v>currency</c:v>
                </c:pt>
              </c:strCache>
            </c:strRef>
          </c:tx>
          <c:spPr>
            <a:solidFill>
              <a:schemeClr val="accent1"/>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old!$BK$2:$BU$2</c:f>
              <c:numCache>
                <c:formatCode>"$"#,##0_);[Red]\("$"#,##0\)</c:formatCode>
                <c:ptCount val="11"/>
                <c:pt idx="0">
                  <c:v>-249.8004277717323</c:v>
                </c:pt>
                <c:pt idx="1">
                  <c:v>-249.8004277717323</c:v>
                </c:pt>
                <c:pt idx="2">
                  <c:v>-11606.591580828526</c:v>
                </c:pt>
                <c:pt idx="3">
                  <c:v>-249.8004277717323</c:v>
                </c:pt>
                <c:pt idx="4">
                  <c:v>13899.611842140725</c:v>
                </c:pt>
                <c:pt idx="5">
                  <c:v>11093.282387414018</c:v>
                </c:pt>
                <c:pt idx="6">
                  <c:v>3698.3158465760307</c:v>
                </c:pt>
                <c:pt idx="7">
                  <c:v>2844.6831923254281</c:v>
                </c:pt>
                <c:pt idx="8">
                  <c:v>11606.591580828526</c:v>
                </c:pt>
                <c:pt idx="9">
                  <c:v>7231.662529044409</c:v>
                </c:pt>
                <c:pt idx="10">
                  <c:v>13899.611842140725</c:v>
                </c:pt>
              </c:numCache>
            </c:numRef>
          </c:val>
        </c:ser>
        <c:ser>
          <c:idx val="1"/>
          <c:order val="1"/>
          <c:tx>
            <c:strRef>
              <c:f>old!$BJ$3</c:f>
              <c:strCache>
                <c:ptCount val="1"/>
                <c:pt idx="0">
                  <c:v>energy</c:v>
                </c:pt>
              </c:strCache>
            </c:strRef>
          </c:tx>
          <c:spPr>
            <a:solidFill>
              <a:schemeClr val="accent2"/>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old!$BK$3:$BU$3</c:f>
              <c:numCache>
                <c:formatCode>"$"#,##0_);[Red]\("$"#,##0\)</c:formatCode>
                <c:ptCount val="11"/>
                <c:pt idx="0">
                  <c:v>114.04375151816203</c:v>
                </c:pt>
                <c:pt idx="1">
                  <c:v>309.53891011571795</c:v>
                </c:pt>
                <c:pt idx="2">
                  <c:v>2265.6857580202122</c:v>
                </c:pt>
                <c:pt idx="3">
                  <c:v>2461.1809166177682</c:v>
                </c:pt>
                <c:pt idx="4">
                  <c:v>-2461.1809166177682</c:v>
                </c:pt>
                <c:pt idx="5">
                  <c:v>1501.963972445019</c:v>
                </c:pt>
                <c:pt idx="6">
                  <c:v>-1697.4591310425749</c:v>
                </c:pt>
                <c:pt idx="7">
                  <c:v>114.04375151816203</c:v>
                </c:pt>
                <c:pt idx="8">
                  <c:v>-2265.6857580202122</c:v>
                </c:pt>
                <c:pt idx="9">
                  <c:v>-2265.6857580202122</c:v>
                </c:pt>
                <c:pt idx="10">
                  <c:v>-2265.6857580202122</c:v>
                </c:pt>
              </c:numCache>
            </c:numRef>
          </c:val>
        </c:ser>
        <c:ser>
          <c:idx val="2"/>
          <c:order val="2"/>
          <c:tx>
            <c:strRef>
              <c:f>old!$BJ$4</c:f>
              <c:strCache>
                <c:ptCount val="1"/>
                <c:pt idx="0">
                  <c:v>grain</c:v>
                </c:pt>
              </c:strCache>
            </c:strRef>
          </c:tx>
          <c:spPr>
            <a:solidFill>
              <a:schemeClr val="accent3"/>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old!$BK$4:$BU$4</c:f>
              <c:numCache>
                <c:formatCode>"$"#,##0_);[Red]\("$"#,##0\)</c:formatCode>
                <c:ptCount val="11"/>
                <c:pt idx="0">
                  <c:v>-6885.6598188832486</c:v>
                </c:pt>
                <c:pt idx="1">
                  <c:v>-8112.0212513339684</c:v>
                </c:pt>
                <c:pt idx="2">
                  <c:v>4442.4669741359403</c:v>
                </c:pt>
                <c:pt idx="3">
                  <c:v>1264.6277091666607</c:v>
                </c:pt>
                <c:pt idx="4">
                  <c:v>-6250.6730617197663</c:v>
                </c:pt>
                <c:pt idx="5">
                  <c:v>-2204.8014285638819</c:v>
                </c:pt>
                <c:pt idx="6">
                  <c:v>-4503.8191875657021</c:v>
                </c:pt>
                <c:pt idx="7">
                  <c:v>2736.4185883319424</c:v>
                </c:pt>
                <c:pt idx="8">
                  <c:v>-4483.2724624860057</c:v>
                </c:pt>
                <c:pt idx="9">
                  <c:v>-7605.5163693206214</c:v>
                </c:pt>
                <c:pt idx="10">
                  <c:v>-7352.688944432286</c:v>
                </c:pt>
              </c:numCache>
            </c:numRef>
          </c:val>
        </c:ser>
        <c:ser>
          <c:idx val="3"/>
          <c:order val="3"/>
          <c:tx>
            <c:strRef>
              <c:f>old!$BJ$5</c:f>
              <c:strCache>
                <c:ptCount val="1"/>
                <c:pt idx="0">
                  <c:v>index</c:v>
                </c:pt>
              </c:strCache>
            </c:strRef>
          </c:tx>
          <c:spPr>
            <a:solidFill>
              <a:schemeClr val="accent4"/>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old!$BK$5:$BU$5</c:f>
              <c:numCache>
                <c:formatCode>"$"#,##0_);[Red]\("$"#,##0\)</c:formatCode>
                <c:ptCount val="11"/>
                <c:pt idx="0">
                  <c:v>-24419.240169295015</c:v>
                </c:pt>
                <c:pt idx="1">
                  <c:v>-571.94016545662498</c:v>
                </c:pt>
                <c:pt idx="2">
                  <c:v>1227.8997459269858</c:v>
                </c:pt>
                <c:pt idx="3">
                  <c:v>28707.787035763555</c:v>
                </c:pt>
                <c:pt idx="4">
                  <c:v>-5827.8409195161857</c:v>
                </c:pt>
                <c:pt idx="5">
                  <c:v>-31648.96495873556</c:v>
                </c:pt>
                <c:pt idx="6">
                  <c:v>20964.010873631225</c:v>
                </c:pt>
                <c:pt idx="7">
                  <c:v>-21149.050768756089</c:v>
                </c:pt>
                <c:pt idx="8">
                  <c:v>-12401.606128486375</c:v>
                </c:pt>
                <c:pt idx="9">
                  <c:v>-50678.763020843195</c:v>
                </c:pt>
                <c:pt idx="10">
                  <c:v>-5827.8409195161857</c:v>
                </c:pt>
              </c:numCache>
            </c:numRef>
          </c:val>
        </c:ser>
        <c:ser>
          <c:idx val="4"/>
          <c:order val="4"/>
          <c:tx>
            <c:strRef>
              <c:f>old!$BJ$6</c:f>
              <c:strCache>
                <c:ptCount val="1"/>
                <c:pt idx="0">
                  <c:v>meat</c:v>
                </c:pt>
              </c:strCache>
            </c:strRef>
          </c:tx>
          <c:spPr>
            <a:solidFill>
              <a:schemeClr val="accent5"/>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old!$BK$6:$BU$6</c:f>
              <c:numCache>
                <c:formatCode>"$"#,##0_);[Red]\("$"#,##0\)</c:formatCode>
                <c:ptCount val="11"/>
                <c:pt idx="0">
                  <c:v>-462.89873480420124</c:v>
                </c:pt>
                <c:pt idx="1">
                  <c:v>-1442.1341257987101</c:v>
                </c:pt>
                <c:pt idx="2">
                  <c:v>1442.1341257987101</c:v>
                </c:pt>
                <c:pt idx="3">
                  <c:v>-1442.1341257987101</c:v>
                </c:pt>
                <c:pt idx="4">
                  <c:v>-1672.6291753043611</c:v>
                </c:pt>
                <c:pt idx="5">
                  <c:v>-1672.6291753043611</c:v>
                </c:pt>
                <c:pt idx="6">
                  <c:v>-1672.6291753043611</c:v>
                </c:pt>
                <c:pt idx="7">
                  <c:v>1442.1341257987101</c:v>
                </c:pt>
                <c:pt idx="8">
                  <c:v>-1442.1341257987101</c:v>
                </c:pt>
                <c:pt idx="9">
                  <c:v>1442.1341257987101</c:v>
                </c:pt>
                <c:pt idx="10">
                  <c:v>-1442.1341257987101</c:v>
                </c:pt>
              </c:numCache>
            </c:numRef>
          </c:val>
        </c:ser>
        <c:ser>
          <c:idx val="5"/>
          <c:order val="5"/>
          <c:tx>
            <c:strRef>
              <c:f>old!$BJ$7</c:f>
              <c:strCache>
                <c:ptCount val="1"/>
                <c:pt idx="0">
                  <c:v>metal</c:v>
                </c:pt>
              </c:strCache>
            </c:strRef>
          </c:tx>
          <c:spPr>
            <a:solidFill>
              <a:schemeClr val="accent6"/>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old!$BK$7:$BU$7</c:f>
              <c:numCache>
                <c:formatCode>"$"#,##0_);[Red]\("$"#,##0\)</c:formatCode>
                <c:ptCount val="11"/>
                <c:pt idx="0">
                  <c:v>4010.5610111615911</c:v>
                </c:pt>
                <c:pt idx="1">
                  <c:v>-252.8292631730942</c:v>
                </c:pt>
                <c:pt idx="2">
                  <c:v>4010.5610111615911</c:v>
                </c:pt>
                <c:pt idx="3">
                  <c:v>-252.8292631730942</c:v>
                </c:pt>
                <c:pt idx="4">
                  <c:v>-4010.5610111615911</c:v>
                </c:pt>
                <c:pt idx="5">
                  <c:v>-2064.2927184787609</c:v>
                </c:pt>
                <c:pt idx="6">
                  <c:v>-5403.4912225739918</c:v>
                </c:pt>
                <c:pt idx="7">
                  <c:v>4010.5610111615911</c:v>
                </c:pt>
                <c:pt idx="8">
                  <c:v>-4010.5610111615911</c:v>
                </c:pt>
                <c:pt idx="9">
                  <c:v>-3448.2950425760714</c:v>
                </c:pt>
                <c:pt idx="10">
                  <c:v>-4010.5610111615911</c:v>
                </c:pt>
              </c:numCache>
            </c:numRef>
          </c:val>
        </c:ser>
        <c:ser>
          <c:idx val="6"/>
          <c:order val="6"/>
          <c:tx>
            <c:strRef>
              <c:f>old!$BJ$8</c:f>
              <c:strCache>
                <c:ptCount val="1"/>
                <c:pt idx="0">
                  <c:v>rates</c:v>
                </c:pt>
              </c:strCache>
            </c:strRef>
          </c:tx>
          <c:spPr>
            <a:solidFill>
              <a:schemeClr val="accent1">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old!$BK$8:$BU$8</c:f>
              <c:numCache>
                <c:formatCode>"$"#,##0_);[Red]\("$"#,##0\)</c:formatCode>
                <c:ptCount val="11"/>
                <c:pt idx="0">
                  <c:v>2250.6845097624641</c:v>
                </c:pt>
                <c:pt idx="1">
                  <c:v>-14132.666358070888</c:v>
                </c:pt>
                <c:pt idx="2">
                  <c:v>16881.116515629827</c:v>
                </c:pt>
                <c:pt idx="3">
                  <c:v>-12600.02955538379</c:v>
                </c:pt>
                <c:pt idx="4">
                  <c:v>-9053.5854778476642</c:v>
                </c:pt>
                <c:pt idx="5">
                  <c:v>-3117.1019610786143</c:v>
                </c:pt>
                <c:pt idx="6">
                  <c:v>4243.8601774880144</c:v>
                </c:pt>
                <c:pt idx="7">
                  <c:v>-2461.1853519014103</c:v>
                </c:pt>
                <c:pt idx="8">
                  <c:v>-11802.035635406606</c:v>
                </c:pt>
                <c:pt idx="9">
                  <c:v>12600.02955538379</c:v>
                </c:pt>
                <c:pt idx="10">
                  <c:v>-9053.5854778476642</c:v>
                </c:pt>
              </c:numCache>
            </c:numRef>
          </c:val>
        </c:ser>
        <c:ser>
          <c:idx val="7"/>
          <c:order val="7"/>
          <c:tx>
            <c:strRef>
              <c:f>old!$BJ$9</c:f>
              <c:strCache>
                <c:ptCount val="1"/>
                <c:pt idx="0">
                  <c:v>soft</c:v>
                </c:pt>
              </c:strCache>
            </c:strRef>
          </c:tx>
          <c:spPr>
            <a:solidFill>
              <a:schemeClr val="accent2">
                <a:lumMod val="60000"/>
              </a:schemeClr>
            </a:solidFill>
            <a:ln>
              <a:noFill/>
            </a:ln>
            <a:effectLst/>
          </c:spPr>
          <c:invertIfNegative val="0"/>
          <c:cat>
            <c:strRef>
              <c:f>old!$BK$1:$BU$1</c:f>
              <c:strCache>
                <c:ptCount val="11"/>
                <c:pt idx="0">
                  <c:v>AI 50/50</c:v>
                </c:pt>
                <c:pt idx="1">
                  <c:v>V3-NEUTRAL</c:v>
                </c:pt>
                <c:pt idx="2">
                  <c:v>Anti-Previous</c:v>
                </c:pt>
                <c:pt idx="3">
                  <c:v>Seasonality</c:v>
                </c:pt>
                <c:pt idx="4">
                  <c:v>V2-REVERSAL</c:v>
                </c:pt>
                <c:pt idx="5">
                  <c:v>Adjusted-Seas</c:v>
                </c:pt>
                <c:pt idx="6">
                  <c:v>AI Counter-trend</c:v>
                </c:pt>
                <c:pt idx="7">
                  <c:v>AI Trend</c:v>
                </c:pt>
                <c:pt idx="8">
                  <c:v>V1-REV2</c:v>
                </c:pt>
                <c:pt idx="9">
                  <c:v>RISK-ON</c:v>
                </c:pt>
                <c:pt idx="10">
                  <c:v>V4-VofV</c:v>
                </c:pt>
              </c:strCache>
            </c:strRef>
          </c:cat>
          <c:val>
            <c:numRef>
              <c:f>old!$BK$9:$BU$9</c:f>
              <c:numCache>
                <c:formatCode>"$"#,##0_);[Red]\("$"#,##0\)</c:formatCode>
                <c:ptCount val="11"/>
                <c:pt idx="0">
                  <c:v>856.62344582734409</c:v>
                </c:pt>
                <c:pt idx="1">
                  <c:v>1205.3066519333215</c:v>
                </c:pt>
                <c:pt idx="2">
                  <c:v>-6786.0994585656463</c:v>
                </c:pt>
                <c:pt idx="3">
                  <c:v>1205.3066519333215</c:v>
                </c:pt>
                <c:pt idx="4">
                  <c:v>4082.1259768443906</c:v>
                </c:pt>
                <c:pt idx="5">
                  <c:v>-6437.4162524596686</c:v>
                </c:pt>
                <c:pt idx="6">
                  <c:v>4082.1259768443906</c:v>
                </c:pt>
                <c:pt idx="7">
                  <c:v>-5234.6123849730157</c:v>
                </c:pt>
                <c:pt idx="8">
                  <c:v>5234.6123849730157</c:v>
                </c:pt>
                <c:pt idx="9">
                  <c:v>-2905.8252659846839</c:v>
                </c:pt>
                <c:pt idx="10">
                  <c:v>4082.1259768443906</c:v>
                </c:pt>
              </c:numCache>
            </c:numRef>
          </c:val>
        </c:ser>
        <c:dLbls>
          <c:showLegendKey val="0"/>
          <c:showVal val="0"/>
          <c:showCatName val="0"/>
          <c:showSerName val="0"/>
          <c:showPercent val="0"/>
          <c:showBubbleSize val="0"/>
        </c:dLbls>
        <c:gapWidth val="150"/>
        <c:overlap val="100"/>
        <c:axId val="558847888"/>
        <c:axId val="558844080"/>
      </c:barChart>
      <c:catAx>
        <c:axId val="558847888"/>
        <c:scaling>
          <c:orientation val="minMax"/>
        </c:scaling>
        <c:delete val="0"/>
        <c:axPos val="l"/>
        <c:numFmt formatCode="General" sourceLinked="1"/>
        <c:majorTickMark val="none"/>
        <c:minorTickMark val="none"/>
        <c:tickLblPos val="nextTo"/>
        <c:spPr>
          <a:noFill/>
          <a:ln w="9525" cap="flat" cmpd="sng" algn="ctr">
            <a:solidFill>
              <a:sysClr val="windowText" lastClr="000000"/>
            </a:solidFill>
            <a:round/>
          </a:ln>
          <a:effectLst/>
        </c:spPr>
        <c:txPr>
          <a:bodyPr rot="-60000000" spcFirstLastPara="1" vertOverflow="ellipsis" vert="horz" wrap="square" anchor="ctr" anchorCtr="1"/>
          <a:lstStyle/>
          <a:p>
            <a:pPr>
              <a:defRPr sz="2000" b="1" i="0" u="none" strike="noStrike" kern="1000" baseline="78000">
                <a:solidFill>
                  <a:schemeClr val="tx1">
                    <a:lumMod val="65000"/>
                    <a:lumOff val="35000"/>
                  </a:schemeClr>
                </a:solidFill>
                <a:latin typeface="+mn-lt"/>
                <a:ea typeface="+mn-ea"/>
                <a:cs typeface="+mn-cs"/>
              </a:defRPr>
            </a:pPr>
            <a:endParaRPr lang="en-US"/>
          </a:p>
        </c:txPr>
        <c:crossAx val="558844080"/>
        <c:crosses val="autoZero"/>
        <c:auto val="1"/>
        <c:lblAlgn val="ctr"/>
        <c:lblOffset val="100"/>
        <c:noMultiLvlLbl val="0"/>
      </c:catAx>
      <c:valAx>
        <c:axId val="55884408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788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Systems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daily!$AK$37:$BA$37</c:f>
              <c:numCache>
                <c:formatCode>#,##0.00_);[Red]\(#,##0.00\)</c:formatCode>
                <c:ptCount val="17"/>
                <c:pt idx="0">
                  <c:v>-185.74391967023473</c:v>
                </c:pt>
                <c:pt idx="1">
                  <c:v>-99.506840140828331</c:v>
                </c:pt>
                <c:pt idx="2">
                  <c:v>2789.4596528649477</c:v>
                </c:pt>
                <c:pt idx="3">
                  <c:v>14477.812354592679</c:v>
                </c:pt>
                <c:pt idx="4">
                  <c:v>-14745.173860375333</c:v>
                </c:pt>
                <c:pt idx="5">
                  <c:v>-14621.311775368318</c:v>
                </c:pt>
                <c:pt idx="6">
                  <c:v>-16760.115288284433</c:v>
                </c:pt>
                <c:pt idx="7">
                  <c:v>715.64138303623315</c:v>
                </c:pt>
                <c:pt idx="8">
                  <c:v>-6019.1455117373889</c:v>
                </c:pt>
                <c:pt idx="9">
                  <c:v>-1550.8270559324883</c:v>
                </c:pt>
                <c:pt idx="10">
                  <c:v>-99.506840140828331</c:v>
                </c:pt>
                <c:pt idx="11">
                  <c:v>2789.4596528649477</c:v>
                </c:pt>
                <c:pt idx="12">
                  <c:v>0</c:v>
                </c:pt>
                <c:pt idx="13">
                  <c:v>0</c:v>
                </c:pt>
                <c:pt idx="14">
                  <c:v>0</c:v>
                </c:pt>
                <c:pt idx="15">
                  <c:v>0</c:v>
                </c:pt>
                <c:pt idx="16">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daily!$AK$38:$BA$38</c:f>
              <c:numCache>
                <c:formatCode>#,##0.00_);[Red]\(#,##0.00\)</c:formatCode>
                <c:ptCount val="17"/>
                <c:pt idx="0">
                  <c:v>-5415.980023305804</c:v>
                </c:pt>
                <c:pt idx="1">
                  <c:v>2684.7251880408025</c:v>
                </c:pt>
                <c:pt idx="2">
                  <c:v>7675.2498562580422</c:v>
                </c:pt>
                <c:pt idx="3">
                  <c:v>17601.702968890797</c:v>
                </c:pt>
                <c:pt idx="4">
                  <c:v>-10525.606485028231</c:v>
                </c:pt>
                <c:pt idx="5">
                  <c:v>-11717.824069443464</c:v>
                </c:pt>
                <c:pt idx="6">
                  <c:v>-11633.061205825445</c:v>
                </c:pt>
                <c:pt idx="7">
                  <c:v>-1227.1391878893023</c:v>
                </c:pt>
                <c:pt idx="8">
                  <c:v>42.903778832735952</c:v>
                </c:pt>
                <c:pt idx="9">
                  <c:v>1988.4972987898745</c:v>
                </c:pt>
                <c:pt idx="10">
                  <c:v>2684.7251880408025</c:v>
                </c:pt>
                <c:pt idx="11">
                  <c:v>7675.2498562580422</c:v>
                </c:pt>
                <c:pt idx="12">
                  <c:v>2903.4877059248529</c:v>
                </c:pt>
                <c:pt idx="13">
                  <c:v>6062.0492905701249</c:v>
                </c:pt>
                <c:pt idx="14">
                  <c:v>0</c:v>
                </c:pt>
                <c:pt idx="15">
                  <c:v>0</c:v>
                </c:pt>
                <c:pt idx="16">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daily!$AK$39:$BA$39</c:f>
              <c:numCache>
                <c:formatCode>#,##0.00_);[Red]\(#,##0.00\)</c:formatCode>
                <c:ptCount val="17"/>
                <c:pt idx="0">
                  <c:v>-17385.78420205255</c:v>
                </c:pt>
                <c:pt idx="1">
                  <c:v>4834.5164256529279</c:v>
                </c:pt>
                <c:pt idx="2">
                  <c:v>6821.7952220812786</c:v>
                </c:pt>
                <c:pt idx="3">
                  <c:v>31885.476246858714</c:v>
                </c:pt>
                <c:pt idx="4">
                  <c:v>21342.799301103019</c:v>
                </c:pt>
                <c:pt idx="5">
                  <c:v>-3485.743423218817</c:v>
                </c:pt>
                <c:pt idx="6">
                  <c:v>31220.70912771748</c:v>
                </c:pt>
                <c:pt idx="7">
                  <c:v>-33998.409415617491</c:v>
                </c:pt>
                <c:pt idx="8">
                  <c:v>17189.860542226532</c:v>
                </c:pt>
                <c:pt idx="9">
                  <c:v>-92090.41724761865</c:v>
                </c:pt>
                <c:pt idx="10">
                  <c:v>4834.5164256529279</c:v>
                </c:pt>
                <c:pt idx="11">
                  <c:v>6821.7952220812786</c:v>
                </c:pt>
                <c:pt idx="12">
                  <c:v>11135.568352149501</c:v>
                </c:pt>
                <c:pt idx="13">
                  <c:v>23209.00605396392</c:v>
                </c:pt>
                <c:pt idx="14">
                  <c:v>0</c:v>
                </c:pt>
                <c:pt idx="15">
                  <c:v>0</c:v>
                </c:pt>
                <c:pt idx="16">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daily!$AK$40:$BA$40</c:f>
              <c:numCache>
                <c:formatCode>#,##0.00_);[Red]\(#,##0.00\)</c:formatCode>
                <c:ptCount val="17"/>
                <c:pt idx="0">
                  <c:v>-21823.435208364113</c:v>
                </c:pt>
                <c:pt idx="1">
                  <c:v>19435.939322798029</c:v>
                </c:pt>
                <c:pt idx="2">
                  <c:v>-3123.068965845554</c:v>
                </c:pt>
                <c:pt idx="3">
                  <c:v>56357.104458676433</c:v>
                </c:pt>
                <c:pt idx="4">
                  <c:v>19969.557952783096</c:v>
                </c:pt>
                <c:pt idx="5">
                  <c:v>16855.501248248762</c:v>
                </c:pt>
                <c:pt idx="6">
                  <c:v>28119.839953009465</c:v>
                </c:pt>
                <c:pt idx="7">
                  <c:v>-31549.739348394338</c:v>
                </c:pt>
                <c:pt idx="8">
                  <c:v>7237.8427898461268</c:v>
                </c:pt>
                <c:pt idx="9">
                  <c:v>-115154.53111904915</c:v>
                </c:pt>
                <c:pt idx="10">
                  <c:v>19435.939322798029</c:v>
                </c:pt>
                <c:pt idx="11">
                  <c:v>-3123.068965845554</c:v>
                </c:pt>
                <c:pt idx="12">
                  <c:v>31476.81302361708</c:v>
                </c:pt>
                <c:pt idx="13">
                  <c:v>20220.010940616223</c:v>
                </c:pt>
                <c:pt idx="14">
                  <c:v>0</c:v>
                </c:pt>
                <c:pt idx="15">
                  <c:v>0</c:v>
                </c:pt>
                <c:pt idx="16">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daily!$AK$41:$BA$41</c:f>
              <c:numCache>
                <c:formatCode>#,##0.00_);[Red]\(#,##0.00\)</c:formatCode>
                <c:ptCount val="17"/>
                <c:pt idx="0">
                  <c:v>-15668.505519465483</c:v>
                </c:pt>
                <c:pt idx="1">
                  <c:v>32298.54519780404</c:v>
                </c:pt>
                <c:pt idx="2">
                  <c:v>9483.2589748396367</c:v>
                </c:pt>
                <c:pt idx="3">
                  <c:v>60597.222229970052</c:v>
                </c:pt>
                <c:pt idx="4">
                  <c:v>23885.132937991828</c:v>
                </c:pt>
                <c:pt idx="5">
                  <c:v>25554.174321677816</c:v>
                </c:pt>
                <c:pt idx="6">
                  <c:v>18141.541778551469</c:v>
                </c:pt>
                <c:pt idx="7">
                  <c:v>-16373.168013941548</c:v>
                </c:pt>
                <c:pt idx="8">
                  <c:v>6698.972578594794</c:v>
                </c:pt>
                <c:pt idx="9">
                  <c:v>-140837.23008256647</c:v>
                </c:pt>
                <c:pt idx="10">
                  <c:v>32298.54519780404</c:v>
                </c:pt>
                <c:pt idx="11">
                  <c:v>9483.2589748396367</c:v>
                </c:pt>
                <c:pt idx="12">
                  <c:v>30937.942812365749</c:v>
                </c:pt>
                <c:pt idx="13">
                  <c:v>28918.684014045277</c:v>
                </c:pt>
                <c:pt idx="14">
                  <c:v>0</c:v>
                </c:pt>
                <c:pt idx="15">
                  <c:v>0</c:v>
                </c:pt>
                <c:pt idx="16">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daily!$AK$42:$BA$42</c:f>
              <c:numCache>
                <c:formatCode>#,##0.00_);[Red]\(#,##0.00\)</c:formatCode>
                <c:ptCount val="17"/>
                <c:pt idx="0">
                  <c:v>-8623.7909892731714</c:v>
                </c:pt>
                <c:pt idx="1">
                  <c:v>35329.635506073231</c:v>
                </c:pt>
                <c:pt idx="2">
                  <c:v>11053.323170821384</c:v>
                </c:pt>
                <c:pt idx="3">
                  <c:v>71550.204383178556</c:v>
                </c:pt>
                <c:pt idx="4">
                  <c:v>32822.138779380439</c:v>
                </c:pt>
                <c:pt idx="5">
                  <c:v>44350.531076779225</c:v>
                </c:pt>
                <c:pt idx="6">
                  <c:v>14825.697081256061</c:v>
                </c:pt>
                <c:pt idx="7">
                  <c:v>-15884.28208440778</c:v>
                </c:pt>
                <c:pt idx="8">
                  <c:v>18568.481681420402</c:v>
                </c:pt>
                <c:pt idx="9">
                  <c:v>-95306.352020841703</c:v>
                </c:pt>
                <c:pt idx="10">
                  <c:v>35329.635506073231</c:v>
                </c:pt>
                <c:pt idx="11">
                  <c:v>11053.323170821384</c:v>
                </c:pt>
                <c:pt idx="12">
                  <c:v>42807.451915191356</c:v>
                </c:pt>
                <c:pt idx="13">
                  <c:v>47715.040769146683</c:v>
                </c:pt>
                <c:pt idx="14">
                  <c:v>0</c:v>
                </c:pt>
                <c:pt idx="15">
                  <c:v>0</c:v>
                </c:pt>
                <c:pt idx="16">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daily!$AK$43:$BA$43</c:f>
              <c:numCache>
                <c:formatCode>#,##0.00_);[Red]\(#,##0.00\)</c:formatCode>
                <c:ptCount val="17"/>
                <c:pt idx="0">
                  <c:v>-26980.221577890283</c:v>
                </c:pt>
                <c:pt idx="1">
                  <c:v>29648.29913713393</c:v>
                </c:pt>
                <c:pt idx="2">
                  <c:v>11880.125459212533</c:v>
                </c:pt>
                <c:pt idx="3">
                  <c:v>64551.822669462359</c:v>
                </c:pt>
                <c:pt idx="4">
                  <c:v>38390.77758761873</c:v>
                </c:pt>
                <c:pt idx="5">
                  <c:v>36006.611842662489</c:v>
                </c:pt>
                <c:pt idx="6">
                  <c:v>18323.819855063539</c:v>
                </c:pt>
                <c:pt idx="7">
                  <c:v>-26380.217264216895</c:v>
                </c:pt>
                <c:pt idx="8">
                  <c:v>18627.65660878679</c:v>
                </c:pt>
                <c:pt idx="9">
                  <c:v>-44496.973232515375</c:v>
                </c:pt>
                <c:pt idx="10">
                  <c:v>29648.29913713393</c:v>
                </c:pt>
                <c:pt idx="11">
                  <c:v>11880.125459212533</c:v>
                </c:pt>
                <c:pt idx="12">
                  <c:v>42109.4784737468</c:v>
                </c:pt>
                <c:pt idx="13">
                  <c:v>39371.121535029946</c:v>
                </c:pt>
                <c:pt idx="14">
                  <c:v>-6998.381713716195</c:v>
                </c:pt>
                <c:pt idx="15">
                  <c:v>3498.122773807479</c:v>
                </c:pt>
                <c:pt idx="16">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daily!$AK$44:$BA$44</c:f>
              <c:numCache>
                <c:formatCode>#,##0.00_);[Red]\(#,##0.00\)</c:formatCode>
                <c:ptCount val="17"/>
                <c:pt idx="0">
                  <c:v>-7811.8603796148054</c:v>
                </c:pt>
                <c:pt idx="1">
                  <c:v>8507.8635949626405</c:v>
                </c:pt>
                <c:pt idx="2">
                  <c:v>-20114.823211926087</c:v>
                </c:pt>
                <c:pt idx="3">
                  <c:v>38713.977045090534</c:v>
                </c:pt>
                <c:pt idx="4">
                  <c:v>25206.793231381405</c:v>
                </c:pt>
                <c:pt idx="5">
                  <c:v>32027.09997909853</c:v>
                </c:pt>
                <c:pt idx="6">
                  <c:v>37652.087628044814</c:v>
                </c:pt>
                <c:pt idx="7">
                  <c:v>-44757.794240927673</c:v>
                </c:pt>
                <c:pt idx="8">
                  <c:v>13050.910576009546</c:v>
                </c:pt>
                <c:pt idx="9">
                  <c:v>46565.932092962117</c:v>
                </c:pt>
                <c:pt idx="10">
                  <c:v>8507.8635949626405</c:v>
                </c:pt>
                <c:pt idx="11">
                  <c:v>-20114.823211926087</c:v>
                </c:pt>
                <c:pt idx="12">
                  <c:v>38129.966610182841</c:v>
                </c:pt>
                <c:pt idx="13">
                  <c:v>33794.375502252704</c:v>
                </c:pt>
                <c:pt idx="14">
                  <c:v>18839.463910655628</c:v>
                </c:pt>
                <c:pt idx="15">
                  <c:v>22826.390546788756</c:v>
                </c:pt>
                <c:pt idx="16">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daily!$AK$45:$BA$45</c:f>
              <c:numCache>
                <c:formatCode>#,##0.00_);[Red]\(#,##0.00\)</c:formatCode>
                <c:ptCount val="17"/>
                <c:pt idx="0">
                  <c:v>-655.40035832664489</c:v>
                </c:pt>
                <c:pt idx="1">
                  <c:v>27766.705563690004</c:v>
                </c:pt>
                <c:pt idx="2">
                  <c:v>-5592.493587979985</c:v>
                </c:pt>
                <c:pt idx="3">
                  <c:v>52222.227690330445</c:v>
                </c:pt>
                <c:pt idx="4">
                  <c:v>23198.895662136983</c:v>
                </c:pt>
                <c:pt idx="5">
                  <c:v>37883.538288737298</c:v>
                </c:pt>
                <c:pt idx="6">
                  <c:v>23750.625489702164</c:v>
                </c:pt>
                <c:pt idx="7">
                  <c:v>-20568.343386935696</c:v>
                </c:pt>
                <c:pt idx="8">
                  <c:v>20710.409555731203</c:v>
                </c:pt>
                <c:pt idx="9">
                  <c:v>41944.911038814316</c:v>
                </c:pt>
                <c:pt idx="10">
                  <c:v>27766.705563690004</c:v>
                </c:pt>
                <c:pt idx="11">
                  <c:v>-5592.493587979985</c:v>
                </c:pt>
                <c:pt idx="12">
                  <c:v>43459.272627175749</c:v>
                </c:pt>
                <c:pt idx="13">
                  <c:v>39650.813811891472</c:v>
                </c:pt>
                <c:pt idx="14">
                  <c:v>4938.0017723129786</c:v>
                </c:pt>
                <c:pt idx="15">
                  <c:v>8924.9284084461069</c:v>
                </c:pt>
                <c:pt idx="16">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daily!$AK$46:$BA$46</c:f>
              <c:numCache>
                <c:formatCode>#,##0.00_);[Red]\(#,##0.00\)</c:formatCode>
                <c:ptCount val="17"/>
                <c:pt idx="0">
                  <c:v>-93.649730423549613</c:v>
                </c:pt>
                <c:pt idx="1">
                  <c:v>33662.203091152609</c:v>
                </c:pt>
                <c:pt idx="2">
                  <c:v>12962.109497804304</c:v>
                </c:pt>
                <c:pt idx="3">
                  <c:v>48308.943992671935</c:v>
                </c:pt>
                <c:pt idx="4">
                  <c:v>27880.471249482587</c:v>
                </c:pt>
                <c:pt idx="5">
                  <c:v>49834.632563041283</c:v>
                </c:pt>
                <c:pt idx="6">
                  <c:v>10786.528811329264</c:v>
                </c:pt>
                <c:pt idx="7">
                  <c:v>-20936.357854875296</c:v>
                </c:pt>
                <c:pt idx="8">
                  <c:v>32494.641865734651</c:v>
                </c:pt>
                <c:pt idx="9">
                  <c:v>90911.339177233531</c:v>
                </c:pt>
                <c:pt idx="10">
                  <c:v>33662.203091152609</c:v>
                </c:pt>
                <c:pt idx="11">
                  <c:v>12962.109497804304</c:v>
                </c:pt>
                <c:pt idx="12">
                  <c:v>51331.712943825914</c:v>
                </c:pt>
                <c:pt idx="13">
                  <c:v>51435.04612189492</c:v>
                </c:pt>
                <c:pt idx="14">
                  <c:v>8851.2854699714899</c:v>
                </c:pt>
                <c:pt idx="15">
                  <c:v>-4039.1682699267931</c:v>
                </c:pt>
                <c:pt idx="16">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daily!$AK$47:$BA$47</c:f>
              <c:numCache>
                <c:formatCode>#,##0.00_);[Red]\(#,##0.00\)</c:formatCode>
                <c:ptCount val="17"/>
                <c:pt idx="0">
                  <c:v>-5743.45713836917</c:v>
                </c:pt>
                <c:pt idx="1">
                  <c:v>18346.128355268815</c:v>
                </c:pt>
                <c:pt idx="2">
                  <c:v>16598.341159358046</c:v>
                </c:pt>
                <c:pt idx="3">
                  <c:v>27716.171699138078</c:v>
                </c:pt>
                <c:pt idx="4">
                  <c:v>31844.130579662557</c:v>
                </c:pt>
                <c:pt idx="5">
                  <c:v>42835.331831369047</c:v>
                </c:pt>
                <c:pt idx="6">
                  <c:v>25912.266418015519</c:v>
                </c:pt>
                <c:pt idx="7">
                  <c:v>-32095.627993260066</c:v>
                </c:pt>
                <c:pt idx="8">
                  <c:v>37347.67187746425</c:v>
                </c:pt>
                <c:pt idx="9">
                  <c:v>71763.933519063532</c:v>
                </c:pt>
                <c:pt idx="10">
                  <c:v>18346.128355268815</c:v>
                </c:pt>
                <c:pt idx="11">
                  <c:v>16598.341159358046</c:v>
                </c:pt>
                <c:pt idx="12">
                  <c:v>54732.977798713015</c:v>
                </c:pt>
                <c:pt idx="13">
                  <c:v>44435.745390222684</c:v>
                </c:pt>
                <c:pt idx="14">
                  <c:v>23977.023076657744</c:v>
                </c:pt>
                <c:pt idx="15">
                  <c:v>11086.569336759459</c:v>
                </c:pt>
                <c:pt idx="16">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daily!$AK$48:$BA$48</c:f>
              <c:numCache>
                <c:formatCode>#,##0.00_);[Red]\(#,##0.00\)</c:formatCode>
                <c:ptCount val="17"/>
                <c:pt idx="0">
                  <c:v>-1261.0210509911776</c:v>
                </c:pt>
                <c:pt idx="1">
                  <c:v>29401.718393601848</c:v>
                </c:pt>
                <c:pt idx="2">
                  <c:v>39241.895726144227</c:v>
                </c:pt>
                <c:pt idx="3">
                  <c:v>26032.448279497166</c:v>
                </c:pt>
                <c:pt idx="4">
                  <c:v>38398.227904823121</c:v>
                </c:pt>
                <c:pt idx="5">
                  <c:v>47430.452207710892</c:v>
                </c:pt>
                <c:pt idx="6">
                  <c:v>23869.694130493088</c:v>
                </c:pt>
                <c:pt idx="7">
                  <c:v>-30084.385738034551</c:v>
                </c:pt>
                <c:pt idx="8">
                  <c:v>45471.8657990559</c:v>
                </c:pt>
                <c:pt idx="9">
                  <c:v>81859.77303757616</c:v>
                </c:pt>
                <c:pt idx="10">
                  <c:v>29401.718393601848</c:v>
                </c:pt>
                <c:pt idx="11">
                  <c:v>39241.895726144227</c:v>
                </c:pt>
                <c:pt idx="12">
                  <c:v>59328.09817505486</c:v>
                </c:pt>
                <c:pt idx="13">
                  <c:v>52559.939311814334</c:v>
                </c:pt>
                <c:pt idx="14">
                  <c:v>13881.183558145112</c:v>
                </c:pt>
                <c:pt idx="15">
                  <c:v>9043.9970492370303</c:v>
                </c:pt>
                <c:pt idx="16">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daily!$AK$49:$BA$49</c:f>
              <c:numCache>
                <c:formatCode>#,##0.00_);[Red]\(#,##0.00\)</c:formatCode>
                <c:ptCount val="17"/>
                <c:pt idx="0">
                  <c:v>-14333.391286913657</c:v>
                </c:pt>
                <c:pt idx="1">
                  <c:v>52647.963300865529</c:v>
                </c:pt>
                <c:pt idx="2">
                  <c:v>67107.12429111969</c:v>
                </c:pt>
                <c:pt idx="3">
                  <c:v>54594.112188268467</c:v>
                </c:pt>
                <c:pt idx="4">
                  <c:v>48343.418984474119</c:v>
                </c:pt>
                <c:pt idx="5">
                  <c:v>38394.190278618029</c:v>
                </c:pt>
                <c:pt idx="6">
                  <c:v>24866.059944580771</c:v>
                </c:pt>
                <c:pt idx="7">
                  <c:v>-39600.48299466179</c:v>
                </c:pt>
                <c:pt idx="8">
                  <c:v>71342.480054084939</c:v>
                </c:pt>
                <c:pt idx="9">
                  <c:v>29025.52295284807</c:v>
                </c:pt>
                <c:pt idx="10">
                  <c:v>52647.963300865529</c:v>
                </c:pt>
                <c:pt idx="11">
                  <c:v>67107.12429111969</c:v>
                </c:pt>
                <c:pt idx="12">
                  <c:v>50291.836245961997</c:v>
                </c:pt>
                <c:pt idx="13">
                  <c:v>78430.553566843359</c:v>
                </c:pt>
                <c:pt idx="14" formatCode="&quot;$&quot;#,##0.00_);[Red]\(&quot;$&quot;#,##0.00\)">
                  <c:v>-13984.045006830358</c:v>
                </c:pt>
                <c:pt idx="15">
                  <c:v>-1815.9779880041624</c:v>
                </c:pt>
                <c:pt idx="16"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daily!$AK$50:$BA$50</c:f>
              <c:numCache>
                <c:formatCode>#,##0.00_);[Red]\(#,##0.00\)</c:formatCode>
                <c:ptCount val="17"/>
                <c:pt idx="0">
                  <c:v>4343.778708017353</c:v>
                </c:pt>
                <c:pt idx="1">
                  <c:v>58391.751165652393</c:v>
                </c:pt>
                <c:pt idx="2">
                  <c:v>67161.866466678082</c:v>
                </c:pt>
                <c:pt idx="3">
                  <c:v>46251.176565849149</c:v>
                </c:pt>
                <c:pt idx="4">
                  <c:v>65743.096081952113</c:v>
                </c:pt>
                <c:pt idx="5">
                  <c:v>62298.798284059434</c:v>
                </c:pt>
                <c:pt idx="6">
                  <c:v>27104.400910811808</c:v>
                </c:pt>
                <c:pt idx="7">
                  <c:v>-2032.003686630982</c:v>
                </c:pt>
                <c:pt idx="8">
                  <c:v>65683.297061293852</c:v>
                </c:pt>
                <c:pt idx="9">
                  <c:v>50913.011148942147</c:v>
                </c:pt>
                <c:pt idx="10">
                  <c:v>58391.751165652393</c:v>
                </c:pt>
                <c:pt idx="11">
                  <c:v>67161.866466678082</c:v>
                </c:pt>
                <c:pt idx="12">
                  <c:v>74196.444251403402</c:v>
                </c:pt>
                <c:pt idx="13">
                  <c:v>72771.370574052271</c:v>
                </c:pt>
                <c:pt idx="14">
                  <c:v>3415.6320906476358</c:v>
                </c:pt>
                <c:pt idx="15">
                  <c:v>26800.020142074594</c:v>
                </c:pt>
                <c:pt idx="16">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daily!$AK$51:$BA$51</c:f>
              <c:numCache>
                <c:formatCode>#,##0.00_);[Red]\(#,##0.00\)</c:formatCode>
                <c:ptCount val="17"/>
                <c:pt idx="0">
                  <c:v>25831.223610398563</c:v>
                </c:pt>
                <c:pt idx="1">
                  <c:v>81882.814235003229</c:v>
                </c:pt>
                <c:pt idx="2">
                  <c:v>79161.945464161574</c:v>
                </c:pt>
                <c:pt idx="3">
                  <c:v>54904.468830579921</c:v>
                </c:pt>
                <c:pt idx="4">
                  <c:v>89568.294119039507</c:v>
                </c:pt>
                <c:pt idx="5">
                  <c:v>65978.002542300979</c:v>
                </c:pt>
                <c:pt idx="6">
                  <c:v>38181.470425782405</c:v>
                </c:pt>
                <c:pt idx="7">
                  <c:v>1716.4535325718361</c:v>
                </c:pt>
                <c:pt idx="8">
                  <c:v>76761.466066318811</c:v>
                </c:pt>
                <c:pt idx="9">
                  <c:v>27259.897359862578</c:v>
                </c:pt>
                <c:pt idx="10">
                  <c:v>81882.814235003229</c:v>
                </c:pt>
                <c:pt idx="11">
                  <c:v>79161.945464161574</c:v>
                </c:pt>
                <c:pt idx="12">
                  <c:v>85274.613256428362</c:v>
                </c:pt>
                <c:pt idx="13">
                  <c:v>76450.574832293816</c:v>
                </c:pt>
                <c:pt idx="14">
                  <c:v>-20237.481698431933</c:v>
                </c:pt>
                <c:pt idx="15">
                  <c:v>28217.219019700773</c:v>
                </c:pt>
                <c:pt idx="16">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daily!$AK$52:$BA$52</c:f>
              <c:numCache>
                <c:formatCode>#,##0.00_);[Red]\(#,##0.00\)</c:formatCode>
                <c:ptCount val="17"/>
                <c:pt idx="0">
                  <c:v>7017.2084864608332</c:v>
                </c:pt>
                <c:pt idx="1">
                  <c:v>93944.14309814341</c:v>
                </c:pt>
                <c:pt idx="2">
                  <c:v>102391.11892496471</c:v>
                </c:pt>
                <c:pt idx="3">
                  <c:v>45393.034664209816</c:v>
                </c:pt>
                <c:pt idx="4">
                  <c:v>90382.069282224431</c:v>
                </c:pt>
                <c:pt idx="5">
                  <c:v>82925.329202575784</c:v>
                </c:pt>
                <c:pt idx="6">
                  <c:v>10876.155121822914</c:v>
                </c:pt>
                <c:pt idx="7">
                  <c:v>230.46860375166079</c:v>
                </c:pt>
                <c:pt idx="8">
                  <c:v>97941.585669384804</c:v>
                </c:pt>
                <c:pt idx="9">
                  <c:v>24088.87971489353</c:v>
                </c:pt>
                <c:pt idx="10">
                  <c:v>93944.14309814341</c:v>
                </c:pt>
                <c:pt idx="11">
                  <c:v>102391.11892496471</c:v>
                </c:pt>
                <c:pt idx="12">
                  <c:v>102221.93991670318</c:v>
                </c:pt>
                <c:pt idx="13">
                  <c:v>94186.854136871785</c:v>
                </c:pt>
                <c:pt idx="14">
                  <c:v>-23408.499343400981</c:v>
                </c:pt>
                <c:pt idx="15">
                  <c:v>37908.459948723947</c:v>
                </c:pt>
                <c:pt idx="16">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daily!$AK$53:$BA$53</c:f>
              <c:numCache>
                <c:formatCode>#,##0.00_);[Red]\(#,##0.00\)</c:formatCode>
                <c:ptCount val="17"/>
                <c:pt idx="0">
                  <c:v>8832.1968873916358</c:v>
                </c:pt>
                <c:pt idx="1">
                  <c:v>98897.649727313925</c:v>
                </c:pt>
                <c:pt idx="2">
                  <c:v>83515.07438747416</c:v>
                </c:pt>
                <c:pt idx="3">
                  <c:v>51992.938601630231</c:v>
                </c:pt>
                <c:pt idx="4">
                  <c:v>85292.202827896253</c:v>
                </c:pt>
                <c:pt idx="5">
                  <c:v>90701.345649123308</c:v>
                </c:pt>
                <c:pt idx="6">
                  <c:v>13025.940031591883</c:v>
                </c:pt>
                <c:pt idx="7">
                  <c:v>14732.784292002512</c:v>
                </c:pt>
                <c:pt idx="8">
                  <c:v>80429.661512163526</c:v>
                </c:pt>
                <c:pt idx="9">
                  <c:v>14273.157247618921</c:v>
                </c:pt>
                <c:pt idx="10">
                  <c:v>98897.649727313925</c:v>
                </c:pt>
                <c:pt idx="11">
                  <c:v>83515.07438747416</c:v>
                </c:pt>
                <c:pt idx="12">
                  <c:v>109997.95636325071</c:v>
                </c:pt>
                <c:pt idx="13">
                  <c:v>76674.929979650507</c:v>
                </c:pt>
                <c:pt idx="14">
                  <c:v>-16171.929173391105</c:v>
                </c:pt>
                <c:pt idx="15">
                  <c:v>31937.531537974613</c:v>
                </c:pt>
                <c:pt idx="16"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daily!$AK$54:$BA$54</c:f>
              <c:numCache>
                <c:formatCode>#,##0.00_);[Red]\(#,##0.00\)</c:formatCode>
                <c:ptCount val="17"/>
                <c:pt idx="0">
                  <c:v>3563.6688535942149</c:v>
                </c:pt>
                <c:pt idx="1">
                  <c:v>99774.396577026462</c:v>
                </c:pt>
                <c:pt idx="2">
                  <c:v>89965.490647191415</c:v>
                </c:pt>
                <c:pt idx="3">
                  <c:v>63260.25906178492</c:v>
                </c:pt>
                <c:pt idx="4">
                  <c:v>85654.95056535567</c:v>
                </c:pt>
                <c:pt idx="5">
                  <c:v>94939.805328893912</c:v>
                </c:pt>
                <c:pt idx="6">
                  <c:v>-998.14493119437611</c:v>
                </c:pt>
                <c:pt idx="7">
                  <c:v>12525.33744295348</c:v>
                </c:pt>
                <c:pt idx="8">
                  <c:v>81255.475888175133</c:v>
                </c:pt>
                <c:pt idx="9">
                  <c:v>18533.094059568866</c:v>
                </c:pt>
                <c:pt idx="10">
                  <c:v>99774.396577026462</c:v>
                </c:pt>
                <c:pt idx="11">
                  <c:v>89965.490647191415</c:v>
                </c:pt>
                <c:pt idx="12">
                  <c:v>110823.77073926231</c:v>
                </c:pt>
                <c:pt idx="13">
                  <c:v>80913.389659421111</c:v>
                </c:pt>
                <c:pt idx="14">
                  <c:v>-9721.5129136738506</c:v>
                </c:pt>
                <c:pt idx="15">
                  <c:v>32300.279275434026</c:v>
                </c:pt>
                <c:pt idx="16">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daily!$AK$55:$BA$55</c:f>
              <c:numCache>
                <c:formatCode>#,##0.00_);[Red]\(#,##0.00\)</c:formatCode>
                <c:ptCount val="17"/>
                <c:pt idx="0">
                  <c:v>9511.8276786093884</c:v>
                </c:pt>
                <c:pt idx="1">
                  <c:v>99133.053629849368</c:v>
                </c:pt>
                <c:pt idx="2">
                  <c:v>72377.57979841913</c:v>
                </c:pt>
                <c:pt idx="3">
                  <c:v>71544.412138349799</c:v>
                </c:pt>
                <c:pt idx="4">
                  <c:v>80694.541839527214</c:v>
                </c:pt>
                <c:pt idx="5">
                  <c:v>103125.98160307079</c:v>
                </c:pt>
                <c:pt idx="6">
                  <c:v>11431.714345110837</c:v>
                </c:pt>
                <c:pt idx="7">
                  <c:v>5741.2774658500948</c:v>
                </c:pt>
                <c:pt idx="8">
                  <c:v>78269.961063142706</c:v>
                </c:pt>
                <c:pt idx="9">
                  <c:v>-2525.2950148500604</c:v>
                </c:pt>
                <c:pt idx="10">
                  <c:v>2525.2950148500604</c:v>
                </c:pt>
                <c:pt idx="11">
                  <c:v>104334.42512986326</c:v>
                </c:pt>
                <c:pt idx="12">
                  <c:v>118582.63001342918</c:v>
                </c:pt>
                <c:pt idx="13">
                  <c:v>89099.565933597987</c:v>
                </c:pt>
                <c:pt idx="14">
                  <c:v>-14681.92163950231</c:v>
                </c:pt>
                <c:pt idx="15">
                  <c:v>27339.870549605566</c:v>
                </c:pt>
                <c:pt idx="16"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daily!$AK$56:$BA$56</c:f>
              <c:numCache>
                <c:formatCode>#,##0.00_);[Red]\(#,##0.00\)</c:formatCode>
                <c:ptCount val="17"/>
                <c:pt idx="0">
                  <c:v>962.11048919307359</c:v>
                </c:pt>
                <c:pt idx="1">
                  <c:v>85368.445947299479</c:v>
                </c:pt>
                <c:pt idx="2">
                  <c:v>69671.717266242224</c:v>
                </c:pt>
                <c:pt idx="3">
                  <c:v>61974.263647866203</c:v>
                </c:pt>
                <c:pt idx="4">
                  <c:v>91728.351888234698</c:v>
                </c:pt>
                <c:pt idx="5">
                  <c:v>125906.10602151799</c:v>
                </c:pt>
                <c:pt idx="6">
                  <c:v>21367.870881147646</c:v>
                </c:pt>
                <c:pt idx="7">
                  <c:v>301.50917334125734</c:v>
                </c:pt>
                <c:pt idx="8">
                  <c:v>88645.565820338321</c:v>
                </c:pt>
                <c:pt idx="9">
                  <c:v>-31902.299705449099</c:v>
                </c:pt>
                <c:pt idx="10">
                  <c:v>31902.299705449099</c:v>
                </c:pt>
                <c:pt idx="11">
                  <c:v>112153.97977607521</c:v>
                </c:pt>
                <c:pt idx="12">
                  <c:v>128958.2347706248</c:v>
                </c:pt>
                <c:pt idx="13">
                  <c:v>111879.69035204519</c:v>
                </c:pt>
                <c:pt idx="14">
                  <c:v>7950.4930545809839</c:v>
                </c:pt>
                <c:pt idx="15">
                  <c:v>38809.237144008439</c:v>
                </c:pt>
                <c:pt idx="16"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daily!$AK$57:$BA$57</c:f>
              <c:numCache>
                <c:formatCode>#,##0.00_);[Red]\(#,##0.00\)</c:formatCode>
                <c:ptCount val="17"/>
                <c:pt idx="0">
                  <c:v>-20453.537725755599</c:v>
                </c:pt>
                <c:pt idx="1">
                  <c:v>66052.272557419405</c:v>
                </c:pt>
                <c:pt idx="2">
                  <c:v>105152.51686177106</c:v>
                </c:pt>
                <c:pt idx="3">
                  <c:v>70965.924614290474</c:v>
                </c:pt>
                <c:pt idx="4">
                  <c:v>81490.695234132872</c:v>
                </c:pt>
                <c:pt idx="5">
                  <c:v>138848.66610929923</c:v>
                </c:pt>
                <c:pt idx="6">
                  <c:v>48864.899197163511</c:v>
                </c:pt>
                <c:pt idx="7">
                  <c:v>-30714.423439461803</c:v>
                </c:pt>
                <c:pt idx="8">
                  <c:v>94074.898758383046</c:v>
                </c:pt>
                <c:pt idx="9">
                  <c:v>-8885.1701217727932</c:v>
                </c:pt>
                <c:pt idx="10">
                  <c:v>8885.1701217727932</c:v>
                </c:pt>
                <c:pt idx="11">
                  <c:v>103775.40587265733</c:v>
                </c:pt>
                <c:pt idx="12">
                  <c:v>120579.66086720691</c:v>
                </c:pt>
                <c:pt idx="13">
                  <c:v>124822.25043982643</c:v>
                </c:pt>
                <c:pt idx="14">
                  <c:v>20893.053142362216</c:v>
                </c:pt>
                <c:pt idx="15">
                  <c:v>28571.580489906606</c:v>
                </c:pt>
                <c:pt idx="16"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daily!$AK$58:$BA$58</c:f>
              <c:numCache>
                <c:formatCode>#,##0.00_);[Red]\(#,##0.00\)</c:formatCode>
                <c:ptCount val="17"/>
                <c:pt idx="0">
                  <c:v>-3020.9573606422487</c:v>
                </c:pt>
                <c:pt idx="1">
                  <c:v>16333.246569679815</c:v>
                </c:pt>
                <c:pt idx="2">
                  <c:v>71968.404364849266</c:v>
                </c:pt>
                <c:pt idx="3">
                  <c:v>-38222.925481672275</c:v>
                </c:pt>
                <c:pt idx="4">
                  <c:v>21943.690810783566</c:v>
                </c:pt>
                <c:pt idx="5">
                  <c:v>-18024.877048876358</c:v>
                </c:pt>
                <c:pt idx="6">
                  <c:v>-8243.6647210266565</c:v>
                </c:pt>
                <c:pt idx="7">
                  <c:v>-10590.746229118431</c:v>
                </c:pt>
                <c:pt idx="8">
                  <c:v>49564.800678553955</c:v>
                </c:pt>
                <c:pt idx="9">
                  <c:v>-11060.145663851221</c:v>
                </c:pt>
                <c:pt idx="10">
                  <c:v>11060.145663851221</c:v>
                </c:pt>
                <c:pt idx="11">
                  <c:v>30624.758815719022</c:v>
                </c:pt>
                <c:pt idx="12">
                  <c:v>30624.758815719022</c:v>
                </c:pt>
                <c:pt idx="13">
                  <c:v>-18024.877048876358</c:v>
                </c:pt>
                <c:pt idx="14">
                  <c:v>30624.758815719022</c:v>
                </c:pt>
                <c:pt idx="15">
                  <c:v>21943.690810783566</c:v>
                </c:pt>
                <c:pt idx="16">
                  <c:v>30624.758815719022</c:v>
                </c:pt>
              </c:numCache>
            </c:numRef>
          </c:val>
        </c:ser>
        <c:ser>
          <c:idx val="22"/>
          <c:order val="22"/>
          <c:tx>
            <c:strRef>
              <c:f>daily!$W$59</c:f>
              <c:strCache>
                <c:ptCount val="1"/>
                <c:pt idx="0">
                  <c:v>20160801</c:v>
                </c:pt>
              </c:strCache>
            </c:strRef>
          </c:tx>
          <c:spPr>
            <a:solidFill>
              <a:schemeClr val="accent5">
                <a:lumMod val="80000"/>
              </a:schemeClr>
            </a:solidFill>
            <a:ln>
              <a:noFill/>
            </a:ln>
            <a:effectLst/>
          </c:spPr>
          <c:invertIfNegative val="0"/>
          <c:cat>
            <c:strRef>
              <c:f>daily!$AK$35:$BA$35</c:f>
              <c:strCache>
                <c:ptCount val="17"/>
                <c:pt idx="0">
                  <c:v>Fifty-Fifty</c:v>
                </c:pt>
                <c:pt idx="1">
                  <c:v>V3-NEUTRAL</c:v>
                </c:pt>
                <c:pt idx="2">
                  <c:v>Anti-Previous</c:v>
                </c:pt>
                <c:pt idx="3">
                  <c:v>Seasonality</c:v>
                </c:pt>
                <c:pt idx="4">
                  <c:v>V2-REVERSAL</c:v>
                </c:pt>
                <c:pt idx="5">
                  <c:v>Adjusted-Seas</c:v>
                </c:pt>
                <c:pt idx="6">
                  <c:v>AI Counter-trend</c:v>
                </c:pt>
                <c:pt idx="7">
                  <c:v>AI Trend</c:v>
                </c:pt>
                <c:pt idx="8">
                  <c:v>V1-REV2</c:v>
                </c:pt>
                <c:pt idx="9">
                  <c:v>RISK-ON</c:v>
                </c:pt>
                <c:pt idx="10">
                  <c:v>RISK-OFF</c:v>
                </c:pt>
                <c:pt idx="11">
                  <c:v>V4-VofV</c:v>
                </c:pt>
                <c:pt idx="12">
                  <c:v>SW-MIN-TOP3</c:v>
                </c:pt>
                <c:pt idx="13">
                  <c:v>SW-MAX-TOP3</c:v>
                </c:pt>
                <c:pt idx="14">
                  <c:v>yoko</c:v>
                </c:pt>
                <c:pt idx="15">
                  <c:v>toshi</c:v>
                </c:pt>
                <c:pt idx="16">
                  <c:v>hidemi</c:v>
                </c:pt>
              </c:strCache>
            </c:strRef>
          </c:cat>
          <c:val>
            <c:numRef>
              <c:f>daily!$AK$59:$BA$59</c:f>
              <c:numCache>
                <c:formatCode>#,##0.00_);[Red]\(#,##0.00\)</c:formatCode>
                <c:ptCount val="17"/>
                <c:pt idx="0">
                  <c:v>-27806.64379312687</c:v>
                </c:pt>
                <c:pt idx="1">
                  <c:v>-6913.2994598761561</c:v>
                </c:pt>
                <c:pt idx="2">
                  <c:v>60091.231273570171</c:v>
                </c:pt>
                <c:pt idx="3">
                  <c:v>-19128.81654031829</c:v>
                </c:pt>
                <c:pt idx="4">
                  <c:v>10648.958067601343</c:v>
                </c:pt>
                <c:pt idx="5">
                  <c:v>-52574.83718363817</c:v>
                </c:pt>
                <c:pt idx="6">
                  <c:v>11467.249437026381</c:v>
                </c:pt>
                <c:pt idx="7">
                  <c:v>-28287.754065613117</c:v>
                </c:pt>
                <c:pt idx="8">
                  <c:v>30000.709522996007</c:v>
                </c:pt>
                <c:pt idx="9">
                  <c:v>-56690.404910369107</c:v>
                </c:pt>
                <c:pt idx="10">
                  <c:v>56690.404910369107</c:v>
                </c:pt>
                <c:pt idx="11">
                  <c:v>18654.000397927484</c:v>
                </c:pt>
                <c:pt idx="12">
                  <c:v>19330.026072536799</c:v>
                </c:pt>
                <c:pt idx="13">
                  <c:v>-37588.968204434306</c:v>
                </c:pt>
                <c:pt idx="14">
                  <c:v>12927.750979224336</c:v>
                </c:pt>
                <c:pt idx="15">
                  <c:v>10648.958067601343</c:v>
                </c:pt>
                <c:pt idx="16">
                  <c:v>11060.667660161074</c:v>
                </c:pt>
              </c:numCache>
            </c:numRef>
          </c:val>
        </c:ser>
        <c:dLbls>
          <c:showLegendKey val="0"/>
          <c:showVal val="0"/>
          <c:showCatName val="0"/>
          <c:showSerName val="0"/>
          <c:showPercent val="0"/>
          <c:showBubbleSize val="0"/>
        </c:dLbls>
        <c:gapWidth val="219"/>
        <c:overlap val="-27"/>
        <c:axId val="558847344"/>
        <c:axId val="600037488"/>
      </c:barChart>
      <c:catAx>
        <c:axId val="5588473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037488"/>
        <c:crosses val="autoZero"/>
        <c:auto val="1"/>
        <c:lblAlgn val="ctr"/>
        <c:lblOffset val="100"/>
        <c:noMultiLvlLbl val="0"/>
      </c:catAx>
      <c:valAx>
        <c:axId val="600037488"/>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88473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daily!$W$37</c:f>
              <c:strCache>
                <c:ptCount val="1"/>
                <c:pt idx="0">
                  <c:v>20160630</c:v>
                </c:pt>
              </c:strCache>
            </c:strRef>
          </c:tx>
          <c:spPr>
            <a:solidFill>
              <a:schemeClr val="accent1"/>
            </a:solidFill>
            <a:ln>
              <a:noFill/>
            </a:ln>
            <a:effectLst/>
          </c:spPr>
          <c:invertIfNegative val="0"/>
          <c:cat>
            <c:strRef>
              <c:f>daily!$AY$35:$BA$35</c:f>
              <c:strCache>
                <c:ptCount val="3"/>
                <c:pt idx="0">
                  <c:v>yoko</c:v>
                </c:pt>
                <c:pt idx="1">
                  <c:v>toshi</c:v>
                </c:pt>
                <c:pt idx="2">
                  <c:v>hidemi</c:v>
                </c:pt>
              </c:strCache>
            </c:strRef>
          </c:cat>
          <c:val>
            <c:numRef>
              <c:f>daily!$AY$37:$BA$37</c:f>
              <c:numCache>
                <c:formatCode>#,##0.00_);[Red]\(#,##0.00\)</c:formatCode>
                <c:ptCount val="3"/>
                <c:pt idx="0">
                  <c:v>0</c:v>
                </c:pt>
                <c:pt idx="1">
                  <c:v>0</c:v>
                </c:pt>
                <c:pt idx="2">
                  <c:v>0</c:v>
                </c:pt>
              </c:numCache>
            </c:numRef>
          </c:val>
        </c:ser>
        <c:ser>
          <c:idx val="1"/>
          <c:order val="1"/>
          <c:tx>
            <c:strRef>
              <c:f>daily!$W$38</c:f>
              <c:strCache>
                <c:ptCount val="1"/>
                <c:pt idx="0">
                  <c:v>20160701</c:v>
                </c:pt>
              </c:strCache>
            </c:strRef>
          </c:tx>
          <c:spPr>
            <a:solidFill>
              <a:schemeClr val="accent2"/>
            </a:solidFill>
            <a:ln>
              <a:noFill/>
            </a:ln>
            <a:effectLst/>
          </c:spPr>
          <c:invertIfNegative val="0"/>
          <c:cat>
            <c:strRef>
              <c:f>daily!$AY$35:$BA$35</c:f>
              <c:strCache>
                <c:ptCount val="3"/>
                <c:pt idx="0">
                  <c:v>yoko</c:v>
                </c:pt>
                <c:pt idx="1">
                  <c:v>toshi</c:v>
                </c:pt>
                <c:pt idx="2">
                  <c:v>hidemi</c:v>
                </c:pt>
              </c:strCache>
            </c:strRef>
          </c:cat>
          <c:val>
            <c:numRef>
              <c:f>daily!$AY$38:$BA$38</c:f>
              <c:numCache>
                <c:formatCode>#,##0.00_);[Red]\(#,##0.00\)</c:formatCode>
                <c:ptCount val="3"/>
                <c:pt idx="0">
                  <c:v>0</c:v>
                </c:pt>
                <c:pt idx="1">
                  <c:v>0</c:v>
                </c:pt>
                <c:pt idx="2">
                  <c:v>0</c:v>
                </c:pt>
              </c:numCache>
            </c:numRef>
          </c:val>
        </c:ser>
        <c:ser>
          <c:idx val="2"/>
          <c:order val="2"/>
          <c:tx>
            <c:strRef>
              <c:f>daily!$W$39</c:f>
              <c:strCache>
                <c:ptCount val="1"/>
                <c:pt idx="0">
                  <c:v>20160704</c:v>
                </c:pt>
              </c:strCache>
            </c:strRef>
          </c:tx>
          <c:spPr>
            <a:solidFill>
              <a:schemeClr val="accent3"/>
            </a:solidFill>
            <a:ln>
              <a:noFill/>
            </a:ln>
            <a:effectLst/>
          </c:spPr>
          <c:invertIfNegative val="0"/>
          <c:cat>
            <c:strRef>
              <c:f>daily!$AY$35:$BA$35</c:f>
              <c:strCache>
                <c:ptCount val="3"/>
                <c:pt idx="0">
                  <c:v>yoko</c:v>
                </c:pt>
                <c:pt idx="1">
                  <c:v>toshi</c:v>
                </c:pt>
                <c:pt idx="2">
                  <c:v>hidemi</c:v>
                </c:pt>
              </c:strCache>
            </c:strRef>
          </c:cat>
          <c:val>
            <c:numRef>
              <c:f>daily!$AY$39:$BA$39</c:f>
              <c:numCache>
                <c:formatCode>#,##0.00_);[Red]\(#,##0.00\)</c:formatCode>
                <c:ptCount val="3"/>
                <c:pt idx="0">
                  <c:v>0</c:v>
                </c:pt>
                <c:pt idx="1">
                  <c:v>0</c:v>
                </c:pt>
                <c:pt idx="2">
                  <c:v>0</c:v>
                </c:pt>
              </c:numCache>
            </c:numRef>
          </c:val>
        </c:ser>
        <c:ser>
          <c:idx val="3"/>
          <c:order val="3"/>
          <c:tx>
            <c:strRef>
              <c:f>daily!$W$40</c:f>
              <c:strCache>
                <c:ptCount val="1"/>
                <c:pt idx="0">
                  <c:v>20160705</c:v>
                </c:pt>
              </c:strCache>
            </c:strRef>
          </c:tx>
          <c:spPr>
            <a:solidFill>
              <a:schemeClr val="accent4"/>
            </a:solidFill>
            <a:ln>
              <a:noFill/>
            </a:ln>
            <a:effectLst/>
          </c:spPr>
          <c:invertIfNegative val="0"/>
          <c:cat>
            <c:strRef>
              <c:f>daily!$AY$35:$BA$35</c:f>
              <c:strCache>
                <c:ptCount val="3"/>
                <c:pt idx="0">
                  <c:v>yoko</c:v>
                </c:pt>
                <c:pt idx="1">
                  <c:v>toshi</c:v>
                </c:pt>
                <c:pt idx="2">
                  <c:v>hidemi</c:v>
                </c:pt>
              </c:strCache>
            </c:strRef>
          </c:cat>
          <c:val>
            <c:numRef>
              <c:f>daily!$AY$40:$BA$40</c:f>
              <c:numCache>
                <c:formatCode>#,##0.00_);[Red]\(#,##0.00\)</c:formatCode>
                <c:ptCount val="3"/>
                <c:pt idx="0">
                  <c:v>0</c:v>
                </c:pt>
                <c:pt idx="1">
                  <c:v>0</c:v>
                </c:pt>
                <c:pt idx="2">
                  <c:v>0</c:v>
                </c:pt>
              </c:numCache>
            </c:numRef>
          </c:val>
        </c:ser>
        <c:ser>
          <c:idx val="4"/>
          <c:order val="4"/>
          <c:tx>
            <c:strRef>
              <c:f>daily!$W$41</c:f>
              <c:strCache>
                <c:ptCount val="1"/>
                <c:pt idx="0">
                  <c:v>20160706</c:v>
                </c:pt>
              </c:strCache>
            </c:strRef>
          </c:tx>
          <c:spPr>
            <a:solidFill>
              <a:schemeClr val="accent5"/>
            </a:solidFill>
            <a:ln>
              <a:noFill/>
            </a:ln>
            <a:effectLst/>
          </c:spPr>
          <c:invertIfNegative val="0"/>
          <c:cat>
            <c:strRef>
              <c:f>daily!$AY$35:$BA$35</c:f>
              <c:strCache>
                <c:ptCount val="3"/>
                <c:pt idx="0">
                  <c:v>yoko</c:v>
                </c:pt>
                <c:pt idx="1">
                  <c:v>toshi</c:v>
                </c:pt>
                <c:pt idx="2">
                  <c:v>hidemi</c:v>
                </c:pt>
              </c:strCache>
            </c:strRef>
          </c:cat>
          <c:val>
            <c:numRef>
              <c:f>daily!$AY$41:$BA$41</c:f>
              <c:numCache>
                <c:formatCode>#,##0.00_);[Red]\(#,##0.00\)</c:formatCode>
                <c:ptCount val="3"/>
                <c:pt idx="0">
                  <c:v>0</c:v>
                </c:pt>
                <c:pt idx="1">
                  <c:v>0</c:v>
                </c:pt>
                <c:pt idx="2">
                  <c:v>0</c:v>
                </c:pt>
              </c:numCache>
            </c:numRef>
          </c:val>
        </c:ser>
        <c:ser>
          <c:idx val="5"/>
          <c:order val="5"/>
          <c:tx>
            <c:strRef>
              <c:f>daily!$W$42</c:f>
              <c:strCache>
                <c:ptCount val="1"/>
                <c:pt idx="0">
                  <c:v>20160707</c:v>
                </c:pt>
              </c:strCache>
            </c:strRef>
          </c:tx>
          <c:spPr>
            <a:solidFill>
              <a:schemeClr val="accent6"/>
            </a:solidFill>
            <a:ln>
              <a:noFill/>
            </a:ln>
            <a:effectLst/>
          </c:spPr>
          <c:invertIfNegative val="0"/>
          <c:cat>
            <c:strRef>
              <c:f>daily!$AY$35:$BA$35</c:f>
              <c:strCache>
                <c:ptCount val="3"/>
                <c:pt idx="0">
                  <c:v>yoko</c:v>
                </c:pt>
                <c:pt idx="1">
                  <c:v>toshi</c:v>
                </c:pt>
                <c:pt idx="2">
                  <c:v>hidemi</c:v>
                </c:pt>
              </c:strCache>
            </c:strRef>
          </c:cat>
          <c:val>
            <c:numRef>
              <c:f>daily!$AY$42:$BA$42</c:f>
              <c:numCache>
                <c:formatCode>#,##0.00_);[Red]\(#,##0.00\)</c:formatCode>
                <c:ptCount val="3"/>
                <c:pt idx="0">
                  <c:v>0</c:v>
                </c:pt>
                <c:pt idx="1">
                  <c:v>0</c:v>
                </c:pt>
                <c:pt idx="2">
                  <c:v>0</c:v>
                </c:pt>
              </c:numCache>
            </c:numRef>
          </c:val>
        </c:ser>
        <c:ser>
          <c:idx val="6"/>
          <c:order val="6"/>
          <c:tx>
            <c:strRef>
              <c:f>daily!$W$43</c:f>
              <c:strCache>
                <c:ptCount val="1"/>
                <c:pt idx="0">
                  <c:v>20160708</c:v>
                </c:pt>
              </c:strCache>
            </c:strRef>
          </c:tx>
          <c:spPr>
            <a:solidFill>
              <a:schemeClr val="accent1">
                <a:lumMod val="60000"/>
              </a:schemeClr>
            </a:solidFill>
            <a:ln>
              <a:noFill/>
            </a:ln>
            <a:effectLst/>
          </c:spPr>
          <c:invertIfNegative val="0"/>
          <c:cat>
            <c:strRef>
              <c:f>daily!$AY$35:$BA$35</c:f>
              <c:strCache>
                <c:ptCount val="3"/>
                <c:pt idx="0">
                  <c:v>yoko</c:v>
                </c:pt>
                <c:pt idx="1">
                  <c:v>toshi</c:v>
                </c:pt>
                <c:pt idx="2">
                  <c:v>hidemi</c:v>
                </c:pt>
              </c:strCache>
            </c:strRef>
          </c:cat>
          <c:val>
            <c:numRef>
              <c:f>daily!$AY$43:$BA$43</c:f>
              <c:numCache>
                <c:formatCode>#,##0.00_);[Red]\(#,##0.00\)</c:formatCode>
                <c:ptCount val="3"/>
                <c:pt idx="0">
                  <c:v>-6998.381713716195</c:v>
                </c:pt>
                <c:pt idx="1">
                  <c:v>3498.122773807479</c:v>
                </c:pt>
                <c:pt idx="2">
                  <c:v>50809.378788326329</c:v>
                </c:pt>
              </c:numCache>
            </c:numRef>
          </c:val>
        </c:ser>
        <c:ser>
          <c:idx val="7"/>
          <c:order val="7"/>
          <c:tx>
            <c:strRef>
              <c:f>daily!$W$44</c:f>
              <c:strCache>
                <c:ptCount val="1"/>
                <c:pt idx="0">
                  <c:v>20160711</c:v>
                </c:pt>
              </c:strCache>
            </c:strRef>
          </c:tx>
          <c:spPr>
            <a:solidFill>
              <a:schemeClr val="accent2">
                <a:lumMod val="60000"/>
              </a:schemeClr>
            </a:solidFill>
            <a:ln>
              <a:noFill/>
            </a:ln>
            <a:effectLst/>
          </c:spPr>
          <c:invertIfNegative val="0"/>
          <c:cat>
            <c:strRef>
              <c:f>daily!$AY$35:$BA$35</c:f>
              <c:strCache>
                <c:ptCount val="3"/>
                <c:pt idx="0">
                  <c:v>yoko</c:v>
                </c:pt>
                <c:pt idx="1">
                  <c:v>toshi</c:v>
                </c:pt>
                <c:pt idx="2">
                  <c:v>hidemi</c:v>
                </c:pt>
              </c:strCache>
            </c:strRef>
          </c:cat>
          <c:val>
            <c:numRef>
              <c:f>daily!$AY$44:$BA$44</c:f>
              <c:numCache>
                <c:formatCode>#,##0.00_);[Red]\(#,##0.00\)</c:formatCode>
                <c:ptCount val="3"/>
                <c:pt idx="0">
                  <c:v>18839.463910655628</c:v>
                </c:pt>
                <c:pt idx="1">
                  <c:v>22826.390546788756</c:v>
                </c:pt>
                <c:pt idx="2">
                  <c:v>-40253.526537151163</c:v>
                </c:pt>
              </c:numCache>
            </c:numRef>
          </c:val>
        </c:ser>
        <c:ser>
          <c:idx val="8"/>
          <c:order val="8"/>
          <c:tx>
            <c:strRef>
              <c:f>daily!$W$45</c:f>
              <c:strCache>
                <c:ptCount val="1"/>
                <c:pt idx="0">
                  <c:v>20160712</c:v>
                </c:pt>
              </c:strCache>
            </c:strRef>
          </c:tx>
          <c:spPr>
            <a:solidFill>
              <a:schemeClr val="accent3">
                <a:lumMod val="60000"/>
              </a:schemeClr>
            </a:solidFill>
            <a:ln>
              <a:noFill/>
            </a:ln>
            <a:effectLst/>
          </c:spPr>
          <c:invertIfNegative val="0"/>
          <c:cat>
            <c:strRef>
              <c:f>daily!$AY$35:$BA$35</c:f>
              <c:strCache>
                <c:ptCount val="3"/>
                <c:pt idx="0">
                  <c:v>yoko</c:v>
                </c:pt>
                <c:pt idx="1">
                  <c:v>toshi</c:v>
                </c:pt>
                <c:pt idx="2">
                  <c:v>hidemi</c:v>
                </c:pt>
              </c:strCache>
            </c:strRef>
          </c:cat>
          <c:val>
            <c:numRef>
              <c:f>daily!$AY$45:$BA$45</c:f>
              <c:numCache>
                <c:formatCode>#,##0.00_);[Red]\(#,##0.00\)</c:formatCode>
                <c:ptCount val="3"/>
                <c:pt idx="0">
                  <c:v>4938.0017723129786</c:v>
                </c:pt>
                <c:pt idx="1">
                  <c:v>8924.9284084461069</c:v>
                </c:pt>
                <c:pt idx="2">
                  <c:v>-35632.505483003362</c:v>
                </c:pt>
              </c:numCache>
            </c:numRef>
          </c:val>
        </c:ser>
        <c:ser>
          <c:idx val="9"/>
          <c:order val="9"/>
          <c:tx>
            <c:strRef>
              <c:f>daily!$W$46</c:f>
              <c:strCache>
                <c:ptCount val="1"/>
                <c:pt idx="0">
                  <c:v>20160713</c:v>
                </c:pt>
              </c:strCache>
            </c:strRef>
          </c:tx>
          <c:spPr>
            <a:solidFill>
              <a:schemeClr val="accent4">
                <a:lumMod val="60000"/>
              </a:schemeClr>
            </a:solidFill>
            <a:ln>
              <a:noFill/>
            </a:ln>
            <a:effectLst/>
          </c:spPr>
          <c:invertIfNegative val="0"/>
          <c:cat>
            <c:strRef>
              <c:f>daily!$AY$35:$BA$35</c:f>
              <c:strCache>
                <c:ptCount val="3"/>
                <c:pt idx="0">
                  <c:v>yoko</c:v>
                </c:pt>
                <c:pt idx="1">
                  <c:v>toshi</c:v>
                </c:pt>
                <c:pt idx="2">
                  <c:v>hidemi</c:v>
                </c:pt>
              </c:strCache>
            </c:strRef>
          </c:cat>
          <c:val>
            <c:numRef>
              <c:f>daily!$AY$46:$BA$46</c:f>
              <c:numCache>
                <c:formatCode>#,##0.00_);[Red]\(#,##0.00\)</c:formatCode>
                <c:ptCount val="3"/>
                <c:pt idx="0">
                  <c:v>8851.2854699714899</c:v>
                </c:pt>
                <c:pt idx="1">
                  <c:v>-4039.1682699267931</c:v>
                </c:pt>
                <c:pt idx="2">
                  <c:v>-36000.519950942959</c:v>
                </c:pt>
              </c:numCache>
            </c:numRef>
          </c:val>
        </c:ser>
        <c:ser>
          <c:idx val="10"/>
          <c:order val="10"/>
          <c:tx>
            <c:strRef>
              <c:f>daily!$W$47</c:f>
              <c:strCache>
                <c:ptCount val="1"/>
                <c:pt idx="0">
                  <c:v>20160714</c:v>
                </c:pt>
              </c:strCache>
            </c:strRef>
          </c:tx>
          <c:spPr>
            <a:solidFill>
              <a:schemeClr val="accent5">
                <a:lumMod val="60000"/>
              </a:schemeClr>
            </a:solidFill>
            <a:ln>
              <a:noFill/>
            </a:ln>
            <a:effectLst/>
          </c:spPr>
          <c:invertIfNegative val="0"/>
          <c:cat>
            <c:strRef>
              <c:f>daily!$AY$35:$BA$35</c:f>
              <c:strCache>
                <c:ptCount val="3"/>
                <c:pt idx="0">
                  <c:v>yoko</c:v>
                </c:pt>
                <c:pt idx="1">
                  <c:v>toshi</c:v>
                </c:pt>
                <c:pt idx="2">
                  <c:v>hidemi</c:v>
                </c:pt>
              </c:strCache>
            </c:strRef>
          </c:cat>
          <c:val>
            <c:numRef>
              <c:f>daily!$AY$47:$BA$47</c:f>
              <c:numCache>
                <c:formatCode>#,##0.00_);[Red]\(#,##0.00\)</c:formatCode>
                <c:ptCount val="3"/>
                <c:pt idx="0">
                  <c:v>23977.023076657744</c:v>
                </c:pt>
                <c:pt idx="1">
                  <c:v>11086.569336759459</c:v>
                </c:pt>
                <c:pt idx="2">
                  <c:v>-55147.92560911295</c:v>
                </c:pt>
              </c:numCache>
            </c:numRef>
          </c:val>
        </c:ser>
        <c:ser>
          <c:idx val="11"/>
          <c:order val="11"/>
          <c:tx>
            <c:strRef>
              <c:f>daily!$W$48</c:f>
              <c:strCache>
                <c:ptCount val="1"/>
                <c:pt idx="0">
                  <c:v>20160715</c:v>
                </c:pt>
              </c:strCache>
            </c:strRef>
          </c:tx>
          <c:spPr>
            <a:solidFill>
              <a:schemeClr val="accent6">
                <a:lumMod val="60000"/>
              </a:schemeClr>
            </a:solidFill>
            <a:ln>
              <a:noFill/>
            </a:ln>
            <a:effectLst/>
          </c:spPr>
          <c:invertIfNegative val="0"/>
          <c:cat>
            <c:strRef>
              <c:f>daily!$AY$35:$BA$35</c:f>
              <c:strCache>
                <c:ptCount val="3"/>
                <c:pt idx="0">
                  <c:v>yoko</c:v>
                </c:pt>
                <c:pt idx="1">
                  <c:v>toshi</c:v>
                </c:pt>
                <c:pt idx="2">
                  <c:v>hidemi</c:v>
                </c:pt>
              </c:strCache>
            </c:strRef>
          </c:cat>
          <c:val>
            <c:numRef>
              <c:f>daily!$AY$48:$BA$48</c:f>
              <c:numCache>
                <c:formatCode>#,##0.00_);[Red]\(#,##0.00\)</c:formatCode>
                <c:ptCount val="3"/>
                <c:pt idx="0">
                  <c:v>13881.183558145112</c:v>
                </c:pt>
                <c:pt idx="1">
                  <c:v>9043.9970492370303</c:v>
                </c:pt>
                <c:pt idx="2">
                  <c:v>-65243.765127625578</c:v>
                </c:pt>
              </c:numCache>
            </c:numRef>
          </c:val>
        </c:ser>
        <c:ser>
          <c:idx val="12"/>
          <c:order val="12"/>
          <c:tx>
            <c:strRef>
              <c:f>daily!$W$49</c:f>
              <c:strCache>
                <c:ptCount val="1"/>
                <c:pt idx="0">
                  <c:v>20160718</c:v>
                </c:pt>
              </c:strCache>
            </c:strRef>
          </c:tx>
          <c:spPr>
            <a:solidFill>
              <a:schemeClr val="accent1">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daily!$AY$49:$BA$49</c:f>
              <c:numCache>
                <c:formatCode>#,##0.00_);[Red]\(#,##0.00\)</c:formatCode>
                <c:ptCount val="3"/>
                <c:pt idx="0" formatCode="&quot;$&quot;#,##0.00_);[Red]\(&quot;$&quot;#,##0.00\)">
                  <c:v>-13984.045006830358</c:v>
                </c:pt>
                <c:pt idx="1">
                  <c:v>-1815.9779880041624</c:v>
                </c:pt>
                <c:pt idx="2" formatCode="&quot;$&quot;#,##0.00_);[Red]\(&quot;$&quot;#,##0.00\)">
                  <c:v>-37378.536562650108</c:v>
                </c:pt>
              </c:numCache>
            </c:numRef>
          </c:val>
        </c:ser>
        <c:ser>
          <c:idx val="13"/>
          <c:order val="13"/>
          <c:tx>
            <c:strRef>
              <c:f>daily!$W$50</c:f>
              <c:strCache>
                <c:ptCount val="1"/>
                <c:pt idx="0">
                  <c:v>20160719</c:v>
                </c:pt>
              </c:strCache>
            </c:strRef>
          </c:tx>
          <c:spPr>
            <a:solidFill>
              <a:schemeClr val="accent2">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daily!$AY$50:$BA$50</c:f>
              <c:numCache>
                <c:formatCode>#,##0.00_);[Red]\(#,##0.00\)</c:formatCode>
                <c:ptCount val="3"/>
                <c:pt idx="0">
                  <c:v>3415.6320906476358</c:v>
                </c:pt>
                <c:pt idx="1">
                  <c:v>26800.020142074594</c:v>
                </c:pt>
                <c:pt idx="2">
                  <c:v>-59266.024758744185</c:v>
                </c:pt>
              </c:numCache>
            </c:numRef>
          </c:val>
        </c:ser>
        <c:ser>
          <c:idx val="14"/>
          <c:order val="14"/>
          <c:tx>
            <c:strRef>
              <c:f>daily!$W$51</c:f>
              <c:strCache>
                <c:ptCount val="1"/>
                <c:pt idx="0">
                  <c:v>20160720</c:v>
                </c:pt>
              </c:strCache>
            </c:strRef>
          </c:tx>
          <c:spPr>
            <a:solidFill>
              <a:schemeClr val="accent3">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daily!$AY$51:$BA$51</c:f>
              <c:numCache>
                <c:formatCode>#,##0.00_);[Red]\(#,##0.00\)</c:formatCode>
                <c:ptCount val="3"/>
                <c:pt idx="0">
                  <c:v>-20237.481698431933</c:v>
                </c:pt>
                <c:pt idx="1">
                  <c:v>28217.219019700773</c:v>
                </c:pt>
                <c:pt idx="2">
                  <c:v>-55517.567539541364</c:v>
                </c:pt>
              </c:numCache>
            </c:numRef>
          </c:val>
        </c:ser>
        <c:ser>
          <c:idx val="15"/>
          <c:order val="15"/>
          <c:tx>
            <c:strRef>
              <c:f>daily!$W$52</c:f>
              <c:strCache>
                <c:ptCount val="1"/>
                <c:pt idx="0">
                  <c:v>20160721</c:v>
                </c:pt>
              </c:strCache>
            </c:strRef>
          </c:tx>
          <c:spPr>
            <a:solidFill>
              <a:schemeClr val="accent4">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daily!$AY$52:$BA$52</c:f>
              <c:numCache>
                <c:formatCode>#,##0.00_);[Red]\(#,##0.00\)</c:formatCode>
                <c:ptCount val="3"/>
                <c:pt idx="0">
                  <c:v>-23408.499343400981</c:v>
                </c:pt>
                <c:pt idx="1">
                  <c:v>37908.459948723947</c:v>
                </c:pt>
                <c:pt idx="2">
                  <c:v>-54703.792376356447</c:v>
                </c:pt>
              </c:numCache>
            </c:numRef>
          </c:val>
        </c:ser>
        <c:ser>
          <c:idx val="16"/>
          <c:order val="16"/>
          <c:tx>
            <c:strRef>
              <c:f>daily!$W$53</c:f>
              <c:strCache>
                <c:ptCount val="1"/>
                <c:pt idx="0">
                  <c:v>20160722</c:v>
                </c:pt>
              </c:strCache>
            </c:strRef>
          </c:tx>
          <c:spPr>
            <a:solidFill>
              <a:schemeClr val="accent5">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daily!$AY$53:$BA$53</c:f>
              <c:numCache>
                <c:formatCode>#,##0.00_);[Red]\(#,##0.00\)</c:formatCode>
                <c:ptCount val="3"/>
                <c:pt idx="0">
                  <c:v>-16171.929173391105</c:v>
                </c:pt>
                <c:pt idx="1">
                  <c:v>31937.531537974613</c:v>
                </c:pt>
                <c:pt idx="2" formatCode="&quot;$&quot;#,##0.00_);[Red]\(&quot;$&quot;#,##0.00\)">
                  <c:v>-74608.764887265235</c:v>
                </c:pt>
              </c:numCache>
            </c:numRef>
          </c:val>
        </c:ser>
        <c:ser>
          <c:idx val="17"/>
          <c:order val="17"/>
          <c:tx>
            <c:strRef>
              <c:f>daily!$W$54</c:f>
              <c:strCache>
                <c:ptCount val="1"/>
                <c:pt idx="0">
                  <c:v>20160725</c:v>
                </c:pt>
              </c:strCache>
            </c:strRef>
          </c:tx>
          <c:spPr>
            <a:solidFill>
              <a:schemeClr val="accent6">
                <a:lumMod val="80000"/>
                <a:lumOff val="20000"/>
              </a:schemeClr>
            </a:solidFill>
            <a:ln>
              <a:noFill/>
            </a:ln>
            <a:effectLst/>
          </c:spPr>
          <c:invertIfNegative val="0"/>
          <c:cat>
            <c:strRef>
              <c:f>daily!$AY$35:$BA$35</c:f>
              <c:strCache>
                <c:ptCount val="3"/>
                <c:pt idx="0">
                  <c:v>yoko</c:v>
                </c:pt>
                <c:pt idx="1">
                  <c:v>toshi</c:v>
                </c:pt>
                <c:pt idx="2">
                  <c:v>hidemi</c:v>
                </c:pt>
              </c:strCache>
            </c:strRef>
          </c:cat>
          <c:val>
            <c:numRef>
              <c:f>daily!$AY$54:$BA$54</c:f>
              <c:numCache>
                <c:formatCode>#,##0.00_);[Red]\(#,##0.00\)</c:formatCode>
                <c:ptCount val="3"/>
                <c:pt idx="0">
                  <c:v>-9721.5129136738506</c:v>
                </c:pt>
                <c:pt idx="1">
                  <c:v>32300.279275434026</c:v>
                </c:pt>
                <c:pt idx="2">
                  <c:v>-85606.374448390809</c:v>
                </c:pt>
              </c:numCache>
            </c:numRef>
          </c:val>
        </c:ser>
        <c:ser>
          <c:idx val="18"/>
          <c:order val="18"/>
          <c:tx>
            <c:strRef>
              <c:f>daily!$W$55</c:f>
              <c:strCache>
                <c:ptCount val="1"/>
                <c:pt idx="0">
                  <c:v>20160726</c:v>
                </c:pt>
              </c:strCache>
            </c:strRef>
          </c:tx>
          <c:spPr>
            <a:solidFill>
              <a:schemeClr val="accent1">
                <a:lumMod val="80000"/>
              </a:schemeClr>
            </a:solidFill>
            <a:ln>
              <a:noFill/>
            </a:ln>
            <a:effectLst/>
          </c:spPr>
          <c:invertIfNegative val="0"/>
          <c:cat>
            <c:strRef>
              <c:f>daily!$AY$35:$BA$35</c:f>
              <c:strCache>
                <c:ptCount val="3"/>
                <c:pt idx="0">
                  <c:v>yoko</c:v>
                </c:pt>
                <c:pt idx="1">
                  <c:v>toshi</c:v>
                </c:pt>
                <c:pt idx="2">
                  <c:v>hidemi</c:v>
                </c:pt>
              </c:strCache>
            </c:strRef>
          </c:cat>
          <c:val>
            <c:numRef>
              <c:f>daily!$AY$55:$BA$55</c:f>
              <c:numCache>
                <c:formatCode>#,##0.00_);[Red]\(#,##0.00\)</c:formatCode>
                <c:ptCount val="3"/>
                <c:pt idx="0">
                  <c:v>-14681.92163950231</c:v>
                </c:pt>
                <c:pt idx="1">
                  <c:v>27339.870549605566</c:v>
                </c:pt>
                <c:pt idx="2" formatCode="&quot;$&quot;#,##0.00_);[Red]\(&quot;$&quot;#,##0.00\)">
                  <c:v>-90566.783174219265</c:v>
                </c:pt>
              </c:numCache>
            </c:numRef>
          </c:val>
        </c:ser>
        <c:ser>
          <c:idx val="19"/>
          <c:order val="19"/>
          <c:tx>
            <c:strRef>
              <c:f>daily!$W$56</c:f>
              <c:strCache>
                <c:ptCount val="1"/>
                <c:pt idx="0">
                  <c:v>20160727</c:v>
                </c:pt>
              </c:strCache>
            </c:strRef>
          </c:tx>
          <c:spPr>
            <a:solidFill>
              <a:schemeClr val="accent2">
                <a:lumMod val="80000"/>
              </a:schemeClr>
            </a:solidFill>
            <a:ln>
              <a:noFill/>
            </a:ln>
            <a:effectLst/>
          </c:spPr>
          <c:invertIfNegative val="0"/>
          <c:cat>
            <c:strRef>
              <c:f>daily!$AY$35:$BA$35</c:f>
              <c:strCache>
                <c:ptCount val="3"/>
                <c:pt idx="0">
                  <c:v>yoko</c:v>
                </c:pt>
                <c:pt idx="1">
                  <c:v>toshi</c:v>
                </c:pt>
                <c:pt idx="2">
                  <c:v>hidemi</c:v>
                </c:pt>
              </c:strCache>
            </c:strRef>
          </c:cat>
          <c:val>
            <c:numRef>
              <c:f>daily!$AY$56:$BA$56</c:f>
              <c:numCache>
                <c:formatCode>#,##0.00_);[Red]\(#,##0.00\)</c:formatCode>
                <c:ptCount val="3"/>
                <c:pt idx="0">
                  <c:v>7950.4930545809839</c:v>
                </c:pt>
                <c:pt idx="1">
                  <c:v>38809.237144008439</c:v>
                </c:pt>
                <c:pt idx="2" formatCode="&quot;$&quot;#,##0.00_);[Red]\(&quot;$&quot;#,##0.00\)">
                  <c:v>-93316.637856335379</c:v>
                </c:pt>
              </c:numCache>
            </c:numRef>
          </c:val>
        </c:ser>
        <c:ser>
          <c:idx val="20"/>
          <c:order val="20"/>
          <c:tx>
            <c:strRef>
              <c:f>daily!$W$57</c:f>
              <c:strCache>
                <c:ptCount val="1"/>
                <c:pt idx="0">
                  <c:v>20160728</c:v>
                </c:pt>
              </c:strCache>
            </c:strRef>
          </c:tx>
          <c:spPr>
            <a:solidFill>
              <a:schemeClr val="accent3">
                <a:lumMod val="80000"/>
              </a:schemeClr>
            </a:solidFill>
            <a:ln>
              <a:noFill/>
            </a:ln>
            <a:effectLst/>
          </c:spPr>
          <c:invertIfNegative val="0"/>
          <c:cat>
            <c:strRef>
              <c:f>daily!$AY$35:$BA$35</c:f>
              <c:strCache>
                <c:ptCount val="3"/>
                <c:pt idx="0">
                  <c:v>yoko</c:v>
                </c:pt>
                <c:pt idx="1">
                  <c:v>toshi</c:v>
                </c:pt>
                <c:pt idx="2">
                  <c:v>hidemi</c:v>
                </c:pt>
              </c:strCache>
            </c:strRef>
          </c:cat>
          <c:val>
            <c:numRef>
              <c:f>daily!$AY$57:$BA$57</c:f>
              <c:numCache>
                <c:formatCode>#,##0.00_);[Red]\(#,##0.00\)</c:formatCode>
                <c:ptCount val="3"/>
                <c:pt idx="0">
                  <c:v>20893.053142362216</c:v>
                </c:pt>
                <c:pt idx="1">
                  <c:v>28571.580489906606</c:v>
                </c:pt>
                <c:pt idx="2" formatCode="&quot;$&quot;#,##0.00_);[Red]\(&quot;$&quot;#,##0.00\)">
                  <c:v>-112632.81124621545</c:v>
                </c:pt>
              </c:numCache>
            </c:numRef>
          </c:val>
        </c:ser>
        <c:ser>
          <c:idx val="21"/>
          <c:order val="21"/>
          <c:tx>
            <c:strRef>
              <c:f>daily!$W$58</c:f>
              <c:strCache>
                <c:ptCount val="1"/>
                <c:pt idx="0">
                  <c:v>20160729</c:v>
                </c:pt>
              </c:strCache>
            </c:strRef>
          </c:tx>
          <c:spPr>
            <a:solidFill>
              <a:schemeClr val="accent4">
                <a:lumMod val="80000"/>
              </a:schemeClr>
            </a:solidFill>
            <a:ln>
              <a:noFill/>
            </a:ln>
            <a:effectLst/>
          </c:spPr>
          <c:invertIfNegative val="0"/>
          <c:cat>
            <c:strRef>
              <c:f>daily!$AY$35:$BA$35</c:f>
              <c:strCache>
                <c:ptCount val="3"/>
                <c:pt idx="0">
                  <c:v>yoko</c:v>
                </c:pt>
                <c:pt idx="1">
                  <c:v>toshi</c:v>
                </c:pt>
                <c:pt idx="2">
                  <c:v>hidemi</c:v>
                </c:pt>
              </c:strCache>
            </c:strRef>
          </c:cat>
          <c:val>
            <c:numRef>
              <c:f>daily!$AY$58:$BA$58</c:f>
              <c:numCache>
                <c:formatCode>#,##0.00_);[Red]\(#,##0.00\)</c:formatCode>
                <c:ptCount val="3"/>
                <c:pt idx="0">
                  <c:v>30624.758815719022</c:v>
                </c:pt>
                <c:pt idx="1">
                  <c:v>21943.690810783566</c:v>
                </c:pt>
                <c:pt idx="2">
                  <c:v>30624.758815719022</c:v>
                </c:pt>
              </c:numCache>
            </c:numRef>
          </c:val>
        </c:ser>
        <c:dLbls>
          <c:showLegendKey val="0"/>
          <c:showVal val="0"/>
          <c:showCatName val="0"/>
          <c:showSerName val="0"/>
          <c:showPercent val="0"/>
          <c:showBubbleSize val="0"/>
        </c:dLbls>
        <c:gapWidth val="219"/>
        <c:overlap val="-27"/>
        <c:axId val="600044560"/>
        <c:axId val="600030960"/>
      </c:barChart>
      <c:catAx>
        <c:axId val="600044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030960"/>
        <c:crosses val="autoZero"/>
        <c:auto val="1"/>
        <c:lblAlgn val="ctr"/>
        <c:lblOffset val="100"/>
        <c:noMultiLvlLbl val="0"/>
      </c:catAx>
      <c:valAx>
        <c:axId val="600030960"/>
        <c:scaling>
          <c:orientation val="minMax"/>
        </c:scaling>
        <c:delete val="0"/>
        <c:axPos val="l"/>
        <c:majorGridlines>
          <c:spPr>
            <a:ln w="9525" cap="flat" cmpd="sng" algn="ctr">
              <a:solidFill>
                <a:schemeClr val="tx1">
                  <a:lumMod val="15000"/>
                  <a:lumOff val="85000"/>
                </a:schemeClr>
              </a:solidFill>
              <a:round/>
            </a:ln>
            <a:effectLst/>
          </c:spPr>
        </c:majorGridlines>
        <c:numFmt formatCode="#,##0.00_);[Red]\(#,##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00445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3">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2.xml"/><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32.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41.xml"/><Relationship Id="rId1" Type="http://schemas.openxmlformats.org/officeDocument/2006/relationships/chart" Target="../charts/chart40.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43.xml"/><Relationship Id="rId1" Type="http://schemas.openxmlformats.org/officeDocument/2006/relationships/chart" Target="../charts/chart42.xml"/></Relationships>
</file>

<file path=xl/drawings/drawing1.xml><?xml version="1.0" encoding="utf-8"?>
<xdr:wsDr xmlns:xdr="http://schemas.openxmlformats.org/drawingml/2006/spreadsheetDrawing" xmlns:a="http://schemas.openxmlformats.org/drawingml/2006/main">
  <xdr:twoCellAnchor>
    <xdr:from>
      <xdr:col>31</xdr:col>
      <xdr:colOff>142875</xdr:colOff>
      <xdr:row>3</xdr:row>
      <xdr:rowOff>109536</xdr:rowOff>
    </xdr:from>
    <xdr:to>
      <xdr:col>41</xdr:col>
      <xdr:colOff>1160463</xdr:colOff>
      <xdr:row>35</xdr:row>
      <xdr:rowOff>66674</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828675</xdr:colOff>
      <xdr:row>2</xdr:row>
      <xdr:rowOff>152400</xdr:rowOff>
    </xdr:from>
    <xdr:to>
      <xdr:col>20</xdr:col>
      <xdr:colOff>457200</xdr:colOff>
      <xdr:row>19</xdr:row>
      <xdr:rowOff>161925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46</xdr:col>
      <xdr:colOff>47624</xdr:colOff>
      <xdr:row>0</xdr:row>
      <xdr:rowOff>9525</xdr:rowOff>
    </xdr:from>
    <xdr:to>
      <xdr:col>62</xdr:col>
      <xdr:colOff>390523</xdr:colOff>
      <xdr:row>37</xdr:row>
      <xdr:rowOff>85725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295274</xdr:colOff>
      <xdr:row>0</xdr:row>
      <xdr:rowOff>23811</xdr:rowOff>
    </xdr:from>
    <xdr:to>
      <xdr:col>26</xdr:col>
      <xdr:colOff>304799</xdr:colOff>
      <xdr:row>35</xdr:row>
      <xdr:rowOff>180974</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41</xdr:col>
      <xdr:colOff>134471</xdr:colOff>
      <xdr:row>0</xdr:row>
      <xdr:rowOff>100859</xdr:rowOff>
    </xdr:from>
    <xdr:to>
      <xdr:col>58</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145677</xdr:colOff>
      <xdr:row>42</xdr:row>
      <xdr:rowOff>134476</xdr:rowOff>
    </xdr:from>
    <xdr:to>
      <xdr:col>58</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41</xdr:col>
      <xdr:colOff>134471</xdr:colOff>
      <xdr:row>0</xdr:row>
      <xdr:rowOff>100859</xdr:rowOff>
    </xdr:from>
    <xdr:to>
      <xdr:col>58</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145677</xdr:colOff>
      <xdr:row>42</xdr:row>
      <xdr:rowOff>134476</xdr:rowOff>
    </xdr:from>
    <xdr:to>
      <xdr:col>58</xdr:col>
      <xdr:colOff>324970</xdr:colOff>
      <xdr:row>72</xdr:row>
      <xdr:rowOff>194986</xdr:rowOff>
    </xdr:to>
    <xdr:graphicFrame macro="">
      <xdr:nvGraphicFramePr>
        <xdr:cNvPr id="3"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41</xdr:col>
      <xdr:colOff>134471</xdr:colOff>
      <xdr:row>0</xdr:row>
      <xdr:rowOff>100859</xdr:rowOff>
    </xdr:from>
    <xdr:to>
      <xdr:col>58</xdr:col>
      <xdr:colOff>313766</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145677</xdr:colOff>
      <xdr:row>42</xdr:row>
      <xdr:rowOff>134476</xdr:rowOff>
    </xdr:from>
    <xdr:to>
      <xdr:col>58</xdr:col>
      <xdr:colOff>324970</xdr:colOff>
      <xdr:row>72</xdr:row>
      <xdr:rowOff>194986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41</xdr:col>
      <xdr:colOff>313765</xdr:colOff>
      <xdr:row>0</xdr:row>
      <xdr:rowOff>0</xdr:rowOff>
    </xdr:from>
    <xdr:to>
      <xdr:col>58</xdr:col>
      <xdr:colOff>493059</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224116</xdr:colOff>
      <xdr:row>41</xdr:row>
      <xdr:rowOff>56037</xdr:rowOff>
    </xdr:from>
    <xdr:to>
      <xdr:col>58</xdr:col>
      <xdr:colOff>227841</xdr:colOff>
      <xdr:row>71</xdr:row>
      <xdr:rowOff>11206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41</xdr:col>
      <xdr:colOff>168088</xdr:colOff>
      <xdr:row>0</xdr:row>
      <xdr:rowOff>100859</xdr:rowOff>
    </xdr:from>
    <xdr:to>
      <xdr:col>58</xdr:col>
      <xdr:colOff>347382</xdr:colOff>
      <xdr:row>40</xdr:row>
      <xdr:rowOff>190500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41</xdr:col>
      <xdr:colOff>168089</xdr:colOff>
      <xdr:row>42</xdr:row>
      <xdr:rowOff>78446</xdr:rowOff>
    </xdr:from>
    <xdr:to>
      <xdr:col>57</xdr:col>
      <xdr:colOff>414619</xdr:colOff>
      <xdr:row>74</xdr:row>
      <xdr:rowOff>179292</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41</xdr:col>
      <xdr:colOff>168088</xdr:colOff>
      <xdr:row>0</xdr:row>
      <xdr:rowOff>22417</xdr:rowOff>
    </xdr:from>
    <xdr:to>
      <xdr:col>58</xdr:col>
      <xdr:colOff>347382</xdr:colOff>
      <xdr:row>40</xdr:row>
      <xdr:rowOff>112058</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41</xdr:col>
      <xdr:colOff>358589</xdr:colOff>
      <xdr:row>0</xdr:row>
      <xdr:rowOff>0</xdr:rowOff>
    </xdr:from>
    <xdr:to>
      <xdr:col>58</xdr:col>
      <xdr:colOff>537883</xdr:colOff>
      <xdr:row>40</xdr:row>
      <xdr:rowOff>89641</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41</xdr:col>
      <xdr:colOff>268943</xdr:colOff>
      <xdr:row>0</xdr:row>
      <xdr:rowOff>33624</xdr:rowOff>
    </xdr:from>
    <xdr:to>
      <xdr:col>58</xdr:col>
      <xdr:colOff>448237</xdr:colOff>
      <xdr:row>40</xdr:row>
      <xdr:rowOff>123265</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41</xdr:col>
      <xdr:colOff>67236</xdr:colOff>
      <xdr:row>0</xdr:row>
      <xdr:rowOff>112064</xdr:rowOff>
    </xdr:from>
    <xdr:to>
      <xdr:col>58</xdr:col>
      <xdr:colOff>246530</xdr:colOff>
      <xdr:row>41</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20</xdr:col>
      <xdr:colOff>246530</xdr:colOff>
      <xdr:row>1</xdr:row>
      <xdr:rowOff>156889</xdr:rowOff>
    </xdr:from>
    <xdr:to>
      <xdr:col>25</xdr:col>
      <xdr:colOff>168090</xdr:colOff>
      <xdr:row>10</xdr:row>
      <xdr:rowOff>44823</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60</xdr:col>
      <xdr:colOff>67235</xdr:colOff>
      <xdr:row>17</xdr:row>
      <xdr:rowOff>89652</xdr:rowOff>
    </xdr:from>
    <xdr:to>
      <xdr:col>73</xdr:col>
      <xdr:colOff>67234</xdr:colOff>
      <xdr:row>50</xdr:row>
      <xdr:rowOff>168086</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36</xdr:col>
      <xdr:colOff>19049</xdr:colOff>
      <xdr:row>0</xdr:row>
      <xdr:rowOff>33336</xdr:rowOff>
    </xdr:from>
    <xdr:to>
      <xdr:col>52</xdr:col>
      <xdr:colOff>114300</xdr:colOff>
      <xdr:row>32</xdr:row>
      <xdr:rowOff>9525</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371475</xdr:colOff>
      <xdr:row>10</xdr:row>
      <xdr:rowOff>4761</xdr:rowOff>
    </xdr:from>
    <xdr:to>
      <xdr:col>59</xdr:col>
      <xdr:colOff>352425</xdr:colOff>
      <xdr:row>29</xdr:row>
      <xdr:rowOff>28574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Dropbox/archive/2012/201207%20-DAILY.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hidemi-DESK\Users\hidemi\Desktop\201106%20-DAILY%20(10).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Z:\TSDP\data\futuresATR.csv"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Z:\TSDP\data\currenciesATR.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NETRISK"/>
      <sheetName val="FORECAST"/>
      <sheetName val="EXECUTED"/>
      <sheetName val="."/>
      <sheetName val="R2"/>
      <sheetName val="timezones (jst)"/>
      <sheetName val="timezones(PST)"/>
      <sheetName val="LOOKUP_netrisk"/>
      <sheetName val="lookup_flash"/>
    </sheetNames>
    <sheetDataSet>
      <sheetData sheetId="0"/>
      <sheetData sheetId="1"/>
      <sheetData sheetId="2"/>
      <sheetData sheetId="3"/>
      <sheetData sheetId="4"/>
      <sheetData sheetId="5"/>
      <sheetData sheetId="6"/>
      <sheetData sheetId="7"/>
      <sheetData sheetId="8"/>
      <sheetData sheetId="9"/>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ASH"/>
      <sheetName val="EXECUTED"/>
      <sheetName val="FORECAST"/>
      <sheetName val="."/>
      <sheetName val="R2"/>
      <sheetName val="timezones(PST)"/>
      <sheetName val="timezones (jst)"/>
      <sheetName val="LOOKUP (2)"/>
    </sheetNames>
    <sheetDataSet>
      <sheetData sheetId="0"/>
      <sheetData sheetId="1"/>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uresATR"/>
    </sheetNames>
    <sheetDataSet>
      <sheetData sheetId="0">
        <row r="1">
          <cell r="A1">
            <v>42591</v>
          </cell>
        </row>
        <row r="2">
          <cell r="A2" t="str">
            <v>AC</v>
          </cell>
          <cell r="B2" t="str">
            <v>@ACU6</v>
          </cell>
          <cell r="C2">
            <v>1.4219999999999999</v>
          </cell>
          <cell r="D2">
            <v>2.8708402000000001E-2</v>
          </cell>
          <cell r="E2">
            <v>-4.2016806722700003E-3</v>
          </cell>
          <cell r="F2">
            <v>-1</v>
          </cell>
          <cell r="K2">
            <v>-5</v>
          </cell>
          <cell r="N2">
            <v>3</v>
          </cell>
          <cell r="AC2">
            <v>1</v>
          </cell>
        </row>
        <row r="3">
          <cell r="A3" t="str">
            <v>AD</v>
          </cell>
          <cell r="B3" t="str">
            <v>@ADU6</v>
          </cell>
          <cell r="C3">
            <v>0.76580000000000004</v>
          </cell>
          <cell r="D3">
            <v>7.6649999999999999E-3</v>
          </cell>
          <cell r="E3">
            <v>1.8315018315000001E-3</v>
          </cell>
          <cell r="F3">
            <v>1</v>
          </cell>
        </row>
        <row r="4">
          <cell r="A4" t="str">
            <v>AEX</v>
          </cell>
          <cell r="B4" t="str">
            <v>AEXQ6</v>
          </cell>
          <cell r="C4">
            <v>452.15</v>
          </cell>
          <cell r="D4">
            <v>5.33</v>
          </cell>
          <cell r="E4">
            <v>1.0616897630799999E-2</v>
          </cell>
          <cell r="F4">
            <v>1</v>
          </cell>
        </row>
        <row r="5">
          <cell r="A5" t="str">
            <v>BO</v>
          </cell>
          <cell r="B5" t="str">
            <v>@BOZ6</v>
          </cell>
          <cell r="C5">
            <v>31.65</v>
          </cell>
          <cell r="D5">
            <v>0.69099999999999995</v>
          </cell>
          <cell r="E5">
            <v>7.3201782304299998E-3</v>
          </cell>
          <cell r="F5">
            <v>1</v>
          </cell>
        </row>
        <row r="6">
          <cell r="A6" t="str">
            <v>BP</v>
          </cell>
          <cell r="B6" t="str">
            <v>@BPU6</v>
          </cell>
          <cell r="C6">
            <v>1.3008999999999999</v>
          </cell>
          <cell r="D6">
            <v>1.5879999999999998E-2</v>
          </cell>
          <cell r="E6">
            <v>-2.9125469456600002E-3</v>
          </cell>
          <cell r="F6">
            <v>-1</v>
          </cell>
        </row>
        <row r="7">
          <cell r="A7" t="str">
            <v>C</v>
          </cell>
          <cell r="B7" t="str">
            <v>@CZ6</v>
          </cell>
          <cell r="C7">
            <v>332.5</v>
          </cell>
          <cell r="D7">
            <v>8.5899041875000002</v>
          </cell>
          <cell r="E7">
            <v>-6.7214339058999997E-3</v>
          </cell>
          <cell r="F7">
            <v>-1</v>
          </cell>
        </row>
        <row r="8">
          <cell r="A8" t="str">
            <v>CC</v>
          </cell>
          <cell r="B8" t="str">
            <v>@CCZ6</v>
          </cell>
          <cell r="C8">
            <v>2953</v>
          </cell>
          <cell r="D8">
            <v>63.725750576999999</v>
          </cell>
          <cell r="E8">
            <v>-7.3949579831899996E-3</v>
          </cell>
          <cell r="F8">
            <v>-1</v>
          </cell>
        </row>
        <row r="9">
          <cell r="A9" t="str">
            <v>CD</v>
          </cell>
          <cell r="B9" t="str">
            <v>@CDU6</v>
          </cell>
          <cell r="C9">
            <v>0.76139999999999997</v>
          </cell>
          <cell r="D9">
            <v>6.2474999999999996E-3</v>
          </cell>
          <cell r="E9">
            <v>2.3696682464499999E-3</v>
          </cell>
          <cell r="F9">
            <v>1</v>
          </cell>
        </row>
        <row r="10">
          <cell r="A10" t="str">
            <v>CGB</v>
          </cell>
          <cell r="B10" t="str">
            <v>CBU6</v>
          </cell>
          <cell r="C10">
            <v>148.62</v>
          </cell>
          <cell r="D10">
            <v>0.68799999999999994</v>
          </cell>
          <cell r="E10">
            <v>4.1213431524900002E-3</v>
          </cell>
          <cell r="F10">
            <v>1</v>
          </cell>
        </row>
        <row r="11">
          <cell r="A11" t="str">
            <v>CL</v>
          </cell>
          <cell r="B11" t="str">
            <v>QCLU6</v>
          </cell>
          <cell r="C11">
            <v>42.77</v>
          </cell>
          <cell r="D11">
            <v>1.32</v>
          </cell>
          <cell r="E11">
            <v>-5.8112505811299996E-3</v>
          </cell>
          <cell r="F11">
            <v>-1</v>
          </cell>
        </row>
        <row r="12">
          <cell r="A12" t="str">
            <v>CT</v>
          </cell>
          <cell r="B12" t="str">
            <v>@CTZ6</v>
          </cell>
          <cell r="C12">
            <v>73.05</v>
          </cell>
          <cell r="D12">
            <v>1.76</v>
          </cell>
          <cell r="E12">
            <v>-3.9447731755399999E-2</v>
          </cell>
          <cell r="F12">
            <v>-1</v>
          </cell>
        </row>
        <row r="13">
          <cell r="A13" t="str">
            <v>CU</v>
          </cell>
          <cell r="B13" t="str">
            <v>@EUU6</v>
          </cell>
          <cell r="C13">
            <v>1.1125499999999999</v>
          </cell>
          <cell r="D13">
            <v>7.0499999999999998E-3</v>
          </cell>
          <cell r="E13">
            <v>2.25215080402E-3</v>
          </cell>
          <cell r="F13">
            <v>1</v>
          </cell>
        </row>
        <row r="14">
          <cell r="A14" t="str">
            <v>DX</v>
          </cell>
          <cell r="B14" t="str">
            <v>@DXU6</v>
          </cell>
          <cell r="C14">
            <v>96.132000000000005</v>
          </cell>
          <cell r="D14">
            <v>0.58850000000000002</v>
          </cell>
          <cell r="E14">
            <v>-2.1590201370099999E-3</v>
          </cell>
          <cell r="F14">
            <v>-1</v>
          </cell>
        </row>
        <row r="15">
          <cell r="A15" t="str">
            <v>EBL</v>
          </cell>
          <cell r="B15" t="str">
            <v>BDU6</v>
          </cell>
          <cell r="C15">
            <v>167.44</v>
          </cell>
          <cell r="D15">
            <v>0.70699999999999996</v>
          </cell>
          <cell r="E15">
            <v>2.0347097546399998E-3</v>
          </cell>
          <cell r="F15">
            <v>1</v>
          </cell>
        </row>
        <row r="16">
          <cell r="A16" t="str">
            <v>EBM</v>
          </cell>
          <cell r="B16" t="str">
            <v>BLU6</v>
          </cell>
          <cell r="C16">
            <v>133.63999999999999</v>
          </cell>
          <cell r="D16">
            <v>0.20899999999999999</v>
          </cell>
          <cell r="E16">
            <v>2.9940119760499999E-4</v>
          </cell>
          <cell r="F16">
            <v>1</v>
          </cell>
        </row>
        <row r="17">
          <cell r="A17" t="str">
            <v>EBS</v>
          </cell>
          <cell r="B17" t="str">
            <v>EZU6</v>
          </cell>
          <cell r="C17">
            <v>112.015</v>
          </cell>
          <cell r="D17">
            <v>4.2000000000000003E-2</v>
          </cell>
          <cell r="E17">
            <v>4.4638871529400001E-5</v>
          </cell>
          <cell r="F17">
            <v>1</v>
          </cell>
        </row>
        <row r="18">
          <cell r="A18" t="str">
            <v>ED</v>
          </cell>
          <cell r="B18" t="str">
            <v>@EDZ6</v>
          </cell>
          <cell r="C18">
            <v>99.055000000000007</v>
          </cell>
          <cell r="D18">
            <v>3.5499999999999997E-2</v>
          </cell>
          <cell r="E18">
            <v>-1.00943824761E-4</v>
          </cell>
          <cell r="F18">
            <v>-1</v>
          </cell>
        </row>
        <row r="19">
          <cell r="A19" t="str">
            <v>EMD</v>
          </cell>
          <cell r="B19" t="str">
            <v>@EMDU6</v>
          </cell>
          <cell r="C19">
            <v>1560.1</v>
          </cell>
          <cell r="D19">
            <v>13.34</v>
          </cell>
          <cell r="E19">
            <v>-2.5632809996800003E-4</v>
          </cell>
          <cell r="F19">
            <v>-1</v>
          </cell>
        </row>
        <row r="20">
          <cell r="A20" t="str">
            <v>ES</v>
          </cell>
          <cell r="B20" t="str">
            <v>@ESU6</v>
          </cell>
          <cell r="C20">
            <v>2177.5</v>
          </cell>
          <cell r="D20">
            <v>14.9125</v>
          </cell>
          <cell r="E20">
            <v>9.1932888991000004E-4</v>
          </cell>
          <cell r="F20">
            <v>1</v>
          </cell>
        </row>
        <row r="21">
          <cell r="A21" t="str">
            <v>FC</v>
          </cell>
          <cell r="B21" t="str">
            <v>@GFU6</v>
          </cell>
          <cell r="C21">
            <v>148.85</v>
          </cell>
          <cell r="D21">
            <v>3.0754444765</v>
          </cell>
          <cell r="E21">
            <v>1.1209239130399999E-2</v>
          </cell>
          <cell r="F21">
            <v>1</v>
          </cell>
        </row>
        <row r="22">
          <cell r="A22" t="str">
            <v>FCH</v>
          </cell>
          <cell r="B22" t="str">
            <v>MTQ6</v>
          </cell>
          <cell r="C22">
            <v>4468.5</v>
          </cell>
          <cell r="D22">
            <v>57.2</v>
          </cell>
          <cell r="E22">
            <v>1.20031706489E-2</v>
          </cell>
          <cell r="F22">
            <v>1</v>
          </cell>
        </row>
        <row r="23">
          <cell r="A23" t="str">
            <v>FDX</v>
          </cell>
          <cell r="B23" t="str">
            <v>DXMU6</v>
          </cell>
          <cell r="C23">
            <v>10697</v>
          </cell>
          <cell r="D23">
            <v>141.42500000000001</v>
          </cell>
          <cell r="E23">
            <v>2.5255187616799998E-2</v>
          </cell>
          <cell r="F23">
            <v>1</v>
          </cell>
        </row>
        <row r="24">
          <cell r="A24" t="str">
            <v>FEI</v>
          </cell>
          <cell r="B24" t="str">
            <v>IEZ6</v>
          </cell>
          <cell r="C24">
            <v>100.33</v>
          </cell>
          <cell r="D24">
            <v>1.0749999999999999E-2</v>
          </cell>
          <cell r="E24">
            <v>-4.9833059251399999E-5</v>
          </cell>
          <cell r="F24">
            <v>-1</v>
          </cell>
        </row>
        <row r="25">
          <cell r="A25" t="str">
            <v>FFI</v>
          </cell>
          <cell r="B25" t="str">
            <v>LFU6</v>
          </cell>
          <cell r="C25">
            <v>6804</v>
          </cell>
          <cell r="D25">
            <v>63.8</v>
          </cell>
          <cell r="E25">
            <v>5.9136605558800003E-3</v>
          </cell>
          <cell r="F25">
            <v>1</v>
          </cell>
        </row>
        <row r="26">
          <cell r="A26" t="str">
            <v>FLG</v>
          </cell>
          <cell r="B26" t="str">
            <v>LGU6</v>
          </cell>
          <cell r="C26">
            <v>132.29</v>
          </cell>
          <cell r="D26">
            <v>0.72350000000000003</v>
          </cell>
          <cell r="E26">
            <v>3.9462700159400002E-3</v>
          </cell>
          <cell r="F26">
            <v>1</v>
          </cell>
        </row>
        <row r="27">
          <cell r="A27" t="str">
            <v>FSS</v>
          </cell>
          <cell r="B27" t="str">
            <v>LLZ6</v>
          </cell>
          <cell r="C27">
            <v>99.77</v>
          </cell>
          <cell r="D27">
            <v>3.3500000000000002E-2</v>
          </cell>
          <cell r="E27">
            <v>1.00240577386E-4</v>
          </cell>
          <cell r="F27">
            <v>1</v>
          </cell>
        </row>
        <row r="28">
          <cell r="A28" t="str">
            <v>FV</v>
          </cell>
          <cell r="B28" t="str">
            <v>@FVU6</v>
          </cell>
          <cell r="C28">
            <v>121.640625</v>
          </cell>
          <cell r="D28">
            <v>0.31523437500000001</v>
          </cell>
          <cell r="E28">
            <v>1.1574074074100001E-3</v>
          </cell>
          <cell r="F28">
            <v>1</v>
          </cell>
        </row>
        <row r="29">
          <cell r="A29" t="str">
            <v>GC</v>
          </cell>
          <cell r="B29" t="str">
            <v>QGCZ6</v>
          </cell>
          <cell r="C29">
            <v>1346.7</v>
          </cell>
          <cell r="D29">
            <v>16.853193633</v>
          </cell>
          <cell r="E29">
            <v>4.0259449787500004E-3</v>
          </cell>
          <cell r="F29">
            <v>1</v>
          </cell>
        </row>
        <row r="30">
          <cell r="A30" t="str">
            <v>HCM</v>
          </cell>
          <cell r="B30" t="str">
            <v>HHIQ6</v>
          </cell>
          <cell r="C30">
            <v>9307</v>
          </cell>
          <cell r="D30">
            <v>128.07434239700001</v>
          </cell>
          <cell r="E30">
            <v>3.8830762592999999E-3</v>
          </cell>
          <cell r="F30">
            <v>1</v>
          </cell>
        </row>
        <row r="31">
          <cell r="A31" t="str">
            <v>HG</v>
          </cell>
          <cell r="B31" t="str">
            <v>QHGU6</v>
          </cell>
          <cell r="C31">
            <v>215</v>
          </cell>
          <cell r="D31">
            <v>3.9075000000000002</v>
          </cell>
          <cell r="E31">
            <v>-6.9284064665099997E-3</v>
          </cell>
          <cell r="F31">
            <v>-1</v>
          </cell>
        </row>
        <row r="32">
          <cell r="A32" t="str">
            <v>HIC</v>
          </cell>
          <cell r="B32" t="str">
            <v>HSIQ6</v>
          </cell>
          <cell r="C32">
            <v>22429</v>
          </cell>
          <cell r="D32">
            <v>270.57170067999999</v>
          </cell>
          <cell r="E32">
            <v>-8.4640057020699997E-4</v>
          </cell>
          <cell r="F32">
            <v>-1</v>
          </cell>
        </row>
        <row r="33">
          <cell r="A33" t="str">
            <v>HO</v>
          </cell>
          <cell r="B33" t="str">
            <v>QHOU6</v>
          </cell>
          <cell r="C33">
            <v>1.3307</v>
          </cell>
          <cell r="D33">
            <v>3.832E-2</v>
          </cell>
          <cell r="E33">
            <v>-9.6010717475399996E-3</v>
          </cell>
          <cell r="F33">
            <v>-1</v>
          </cell>
        </row>
        <row r="34">
          <cell r="A34" t="str">
            <v>JY</v>
          </cell>
          <cell r="B34" t="str">
            <v>@JYU6</v>
          </cell>
          <cell r="C34">
            <v>0.98294999999999999</v>
          </cell>
          <cell r="D34">
            <v>1.22475E-2</v>
          </cell>
          <cell r="E34">
            <v>5.7812340120700001E-3</v>
          </cell>
          <cell r="F34">
            <v>1</v>
          </cell>
        </row>
        <row r="35">
          <cell r="A35" t="str">
            <v>KC</v>
          </cell>
          <cell r="B35" t="str">
            <v>@KCZ6</v>
          </cell>
          <cell r="C35">
            <v>144.75</v>
          </cell>
          <cell r="D35">
            <v>4.2013385889999997</v>
          </cell>
          <cell r="E35">
            <v>0</v>
          </cell>
          <cell r="F35">
            <v>1</v>
          </cell>
        </row>
        <row r="36">
          <cell r="A36" t="str">
            <v>KW</v>
          </cell>
          <cell r="B36" t="str">
            <v>@KWU6</v>
          </cell>
          <cell r="C36">
            <v>410</v>
          </cell>
          <cell r="D36">
            <v>10.387499999999999</v>
          </cell>
          <cell r="E36">
            <v>6.1012812690700003E-4</v>
          </cell>
          <cell r="F36">
            <v>1</v>
          </cell>
        </row>
        <row r="37">
          <cell r="A37" t="str">
            <v>LB</v>
          </cell>
          <cell r="B37" t="str">
            <v>@LBU6</v>
          </cell>
          <cell r="C37">
            <v>332.2</v>
          </cell>
          <cell r="D37">
            <v>6.95</v>
          </cell>
          <cell r="E37">
            <v>3.1036623215399999E-2</v>
          </cell>
          <cell r="F37">
            <v>1</v>
          </cell>
        </row>
        <row r="38">
          <cell r="A38" t="str">
            <v>LC</v>
          </cell>
          <cell r="B38" t="str">
            <v>@LEV6</v>
          </cell>
          <cell r="C38">
            <v>115</v>
          </cell>
          <cell r="D38">
            <v>1.9639824210000001</v>
          </cell>
          <cell r="E38">
            <v>3.05276929786E-3</v>
          </cell>
          <cell r="F38">
            <v>1</v>
          </cell>
        </row>
        <row r="39">
          <cell r="A39" t="str">
            <v>LCO</v>
          </cell>
          <cell r="B39" t="str">
            <v>EBZ6</v>
          </cell>
          <cell r="C39">
            <v>45.87</v>
          </cell>
          <cell r="D39">
            <v>1.2805</v>
          </cell>
          <cell r="E39">
            <v>-8.0017301038100008E-3</v>
          </cell>
          <cell r="F39">
            <v>-1</v>
          </cell>
        </row>
        <row r="40">
          <cell r="A40" t="str">
            <v>LGO</v>
          </cell>
          <cell r="B40" t="str">
            <v>GASU6</v>
          </cell>
          <cell r="C40">
            <v>392.5</v>
          </cell>
          <cell r="D40">
            <v>12.673524516500001</v>
          </cell>
          <cell r="E40">
            <v>6.41025641026E-3</v>
          </cell>
          <cell r="F40">
            <v>1</v>
          </cell>
        </row>
        <row r="41">
          <cell r="A41" t="str">
            <v>LH</v>
          </cell>
          <cell r="B41" t="str">
            <v>@HEV6</v>
          </cell>
          <cell r="C41">
            <v>58.2</v>
          </cell>
          <cell r="D41">
            <v>1.62375</v>
          </cell>
          <cell r="E41">
            <v>-1.1045029736599999E-2</v>
          </cell>
          <cell r="F41">
            <v>-1</v>
          </cell>
        </row>
        <row r="42">
          <cell r="A42" t="str">
            <v>LRC</v>
          </cell>
          <cell r="B42" t="str">
            <v>LRCU6</v>
          </cell>
          <cell r="C42">
            <v>1819</v>
          </cell>
          <cell r="D42">
            <v>26</v>
          </cell>
          <cell r="E42">
            <v>-3.2876712328799998E-3</v>
          </cell>
          <cell r="F42">
            <v>-1</v>
          </cell>
        </row>
        <row r="43">
          <cell r="A43" t="str">
            <v>LSU</v>
          </cell>
          <cell r="B43" t="str">
            <v>QWV6</v>
          </cell>
          <cell r="C43">
            <v>549.4</v>
          </cell>
          <cell r="D43">
            <v>11.04</v>
          </cell>
          <cell r="E43">
            <v>-6.6895678900699999E-3</v>
          </cell>
          <cell r="F43">
            <v>-1</v>
          </cell>
        </row>
        <row r="44">
          <cell r="A44" t="str">
            <v>MEM</v>
          </cell>
          <cell r="B44" t="str">
            <v>@MMEU6</v>
          </cell>
          <cell r="C44">
            <v>903.3</v>
          </cell>
          <cell r="D44">
            <v>10.86</v>
          </cell>
          <cell r="E44">
            <v>7.1356895974999997E-3</v>
          </cell>
          <cell r="F44">
            <v>1</v>
          </cell>
        </row>
        <row r="45">
          <cell r="A45" t="str">
            <v>MFX</v>
          </cell>
          <cell r="B45" t="str">
            <v>IBQ6</v>
          </cell>
          <cell r="C45">
            <v>8667.2000000000007</v>
          </cell>
          <cell r="D45">
            <v>139.965</v>
          </cell>
          <cell r="E45">
            <v>1.16606165303E-2</v>
          </cell>
          <cell r="F45">
            <v>1</v>
          </cell>
        </row>
        <row r="46">
          <cell r="A46" t="str">
            <v>MP</v>
          </cell>
          <cell r="B46" t="str">
            <v>@PXU6</v>
          </cell>
          <cell r="C46">
            <v>5.4059999999999997E-2</v>
          </cell>
          <cell r="D46">
            <v>5.6700000000000001E-4</v>
          </cell>
          <cell r="E46">
            <v>7.6421248834999999E-3</v>
          </cell>
          <cell r="F46">
            <v>1</v>
          </cell>
        </row>
        <row r="47">
          <cell r="A47" t="str">
            <v>MW</v>
          </cell>
          <cell r="B47" t="str">
            <v>@MWU6</v>
          </cell>
          <cell r="C47">
            <v>498.25</v>
          </cell>
          <cell r="D47">
            <v>8.5124999999999993</v>
          </cell>
          <cell r="E47">
            <v>-2.5025025025000001E-3</v>
          </cell>
          <cell r="F47">
            <v>-1</v>
          </cell>
        </row>
        <row r="48">
          <cell r="A48" t="str">
            <v>NE</v>
          </cell>
          <cell r="B48" t="str">
            <v>@NEU6</v>
          </cell>
          <cell r="C48">
            <v>0.7137</v>
          </cell>
          <cell r="D48">
            <v>7.8399999999999997E-3</v>
          </cell>
          <cell r="E48">
            <v>1.26262626263E-3</v>
          </cell>
          <cell r="F48">
            <v>1</v>
          </cell>
        </row>
        <row r="49">
          <cell r="A49" t="str">
            <v>NG</v>
          </cell>
          <cell r="B49" t="str">
            <v>QNGU6</v>
          </cell>
          <cell r="C49">
            <v>2.6150000000000002</v>
          </cell>
          <cell r="D49">
            <v>9.4399999999999998E-2</v>
          </cell>
          <cell r="E49">
            <v>-4.8398835516700003E-2</v>
          </cell>
          <cell r="F49">
            <v>-1</v>
          </cell>
        </row>
        <row r="50">
          <cell r="A50" t="str">
            <v>NIY</v>
          </cell>
          <cell r="B50" t="str">
            <v>@NKDU6</v>
          </cell>
          <cell r="C50">
            <v>16680</v>
          </cell>
          <cell r="D50">
            <v>315.75</v>
          </cell>
          <cell r="E50">
            <v>2.7051397655500002E-3</v>
          </cell>
          <cell r="F50">
            <v>1</v>
          </cell>
        </row>
        <row r="51">
          <cell r="A51" t="str">
            <v>NQ</v>
          </cell>
          <cell r="B51" t="str">
            <v>@NQU6</v>
          </cell>
          <cell r="C51">
            <v>4791.75</v>
          </cell>
          <cell r="D51">
            <v>40.524999999999999</v>
          </cell>
          <cell r="E51">
            <v>2.61547313909E-3</v>
          </cell>
          <cell r="F51">
            <v>1</v>
          </cell>
        </row>
        <row r="52">
          <cell r="A52" t="str">
            <v>O</v>
          </cell>
          <cell r="B52" t="str">
            <v>@OZ6</v>
          </cell>
          <cell r="C52">
            <v>184</v>
          </cell>
          <cell r="D52">
            <v>4.8624999999999998</v>
          </cell>
          <cell r="E52">
            <v>-8.0862533692699998E-3</v>
          </cell>
          <cell r="F52">
            <v>-1</v>
          </cell>
        </row>
        <row r="53">
          <cell r="A53" t="str">
            <v>OJ</v>
          </cell>
          <cell r="B53" t="str">
            <v>@OJU6</v>
          </cell>
          <cell r="C53">
            <v>183.6</v>
          </cell>
          <cell r="D53">
            <v>6.7725</v>
          </cell>
          <cell r="E53">
            <v>3.6117381489800003E-2</v>
          </cell>
          <cell r="F53">
            <v>1</v>
          </cell>
        </row>
        <row r="54">
          <cell r="A54" t="str">
            <v>PA</v>
          </cell>
          <cell r="B54" t="str">
            <v>QPAU6</v>
          </cell>
          <cell r="C54">
            <v>694.35</v>
          </cell>
          <cell r="D54">
            <v>15.317500000000001</v>
          </cell>
          <cell r="E54">
            <v>1.51449588923E-3</v>
          </cell>
          <cell r="F54">
            <v>1</v>
          </cell>
        </row>
        <row r="55">
          <cell r="A55" t="str">
            <v>PL</v>
          </cell>
          <cell r="B55" t="str">
            <v>QPLV6</v>
          </cell>
          <cell r="C55">
            <v>1159.9000000000001</v>
          </cell>
          <cell r="D55">
            <v>22.734999999999999</v>
          </cell>
          <cell r="E55">
            <v>3.89475506318E-3</v>
          </cell>
          <cell r="F55">
            <v>1</v>
          </cell>
        </row>
        <row r="56">
          <cell r="A56" t="str">
            <v>RB</v>
          </cell>
          <cell r="B56" t="str">
            <v>QRBU6</v>
          </cell>
          <cell r="C56">
            <v>1.3462000000000001</v>
          </cell>
          <cell r="D56">
            <v>4.0239999999999998E-2</v>
          </cell>
          <cell r="E56">
            <v>-1.16005873715E-2</v>
          </cell>
          <cell r="F56">
            <v>-1</v>
          </cell>
        </row>
        <row r="57">
          <cell r="A57" t="str">
            <v>RR</v>
          </cell>
          <cell r="B57" t="str">
            <v>@RRU6</v>
          </cell>
          <cell r="C57">
            <v>9.6999999999999993</v>
          </cell>
          <cell r="D57">
            <v>0.22275</v>
          </cell>
          <cell r="E57">
            <v>4.1407867494800002E-3</v>
          </cell>
          <cell r="F57">
            <v>1</v>
          </cell>
        </row>
        <row r="58">
          <cell r="A58" t="str">
            <v>RS</v>
          </cell>
          <cell r="B58" t="str">
            <v>@RSX6</v>
          </cell>
          <cell r="C58">
            <v>459.7</v>
          </cell>
          <cell r="D58">
            <v>8.7249999999999996</v>
          </cell>
          <cell r="E58">
            <v>1.2555066079300001E-2</v>
          </cell>
          <cell r="F58">
            <v>1</v>
          </cell>
        </row>
        <row r="59">
          <cell r="A59" t="str">
            <v>S</v>
          </cell>
          <cell r="B59" t="str">
            <v>@SX6</v>
          </cell>
          <cell r="C59">
            <v>988</v>
          </cell>
          <cell r="D59">
            <v>29.737500000000001</v>
          </cell>
          <cell r="E59">
            <v>3.0456852791899999E-3</v>
          </cell>
          <cell r="F59">
            <v>1</v>
          </cell>
        </row>
        <row r="60">
          <cell r="A60" t="str">
            <v>SB</v>
          </cell>
          <cell r="B60" t="str">
            <v>@SBV6</v>
          </cell>
          <cell r="C60">
            <v>20.39</v>
          </cell>
          <cell r="D60">
            <v>0.56000000000000005</v>
          </cell>
          <cell r="E60">
            <v>-7.7858880778600001E-3</v>
          </cell>
          <cell r="F60">
            <v>-1</v>
          </cell>
        </row>
        <row r="61">
          <cell r="A61" t="str">
            <v>SF</v>
          </cell>
          <cell r="B61" t="str">
            <v>@SFU6</v>
          </cell>
          <cell r="C61">
            <v>1.0201</v>
          </cell>
          <cell r="D61">
            <v>7.3099999999999997E-3</v>
          </cell>
          <cell r="E61">
            <v>6.8667843829699996E-4</v>
          </cell>
          <cell r="F61">
            <v>1</v>
          </cell>
        </row>
        <row r="62">
          <cell r="A62" t="str">
            <v>SI</v>
          </cell>
          <cell r="B62" t="str">
            <v>QSIU6</v>
          </cell>
          <cell r="C62">
            <v>1985</v>
          </cell>
          <cell r="D62">
            <v>45.6</v>
          </cell>
          <cell r="E62">
            <v>2.2721534965899999E-3</v>
          </cell>
          <cell r="F62">
            <v>1</v>
          </cell>
        </row>
        <row r="63">
          <cell r="A63" t="str">
            <v>SIN</v>
          </cell>
          <cell r="B63" t="str">
            <v>INQ6</v>
          </cell>
          <cell r="C63">
            <v>8707</v>
          </cell>
          <cell r="D63">
            <v>85.336303115000007</v>
          </cell>
          <cell r="E63">
            <v>-2.7488260222199999E-3</v>
          </cell>
          <cell r="F63">
            <v>-1</v>
          </cell>
        </row>
        <row r="64">
          <cell r="A64" t="str">
            <v>SJB</v>
          </cell>
          <cell r="B64" t="str">
            <v>BBU6</v>
          </cell>
          <cell r="C64">
            <v>151.57</v>
          </cell>
          <cell r="D64">
            <v>0.51400000000000001</v>
          </cell>
          <cell r="E64">
            <v>2.6460276509900002E-3</v>
          </cell>
          <cell r="F64">
            <v>1</v>
          </cell>
        </row>
        <row r="65">
          <cell r="A65" t="str">
            <v>SM</v>
          </cell>
          <cell r="B65" t="str">
            <v>@SMZ6</v>
          </cell>
          <cell r="C65">
            <v>333.3</v>
          </cell>
          <cell r="D65">
            <v>11.265000000000001</v>
          </cell>
          <cell r="E65">
            <v>2.7075812274400001E-3</v>
          </cell>
          <cell r="F65">
            <v>1</v>
          </cell>
        </row>
        <row r="66">
          <cell r="A66" t="str">
            <v>SMI</v>
          </cell>
          <cell r="B66" t="str">
            <v>SWU6</v>
          </cell>
          <cell r="C66">
            <v>8226</v>
          </cell>
          <cell r="D66">
            <v>83.75</v>
          </cell>
          <cell r="E66">
            <v>8.3353763177199999E-3</v>
          </cell>
          <cell r="F66">
            <v>1</v>
          </cell>
        </row>
        <row r="67">
          <cell r="A67" t="str">
            <v>SSG</v>
          </cell>
          <cell r="B67" t="str">
            <v>SSQ6</v>
          </cell>
          <cell r="C67">
            <v>315.85000000000002</v>
          </cell>
          <cell r="D67">
            <v>3.8774525684999999</v>
          </cell>
          <cell r="F67">
            <v>1</v>
          </cell>
        </row>
        <row r="68">
          <cell r="A68" t="str">
            <v>STW</v>
          </cell>
          <cell r="B68" t="str">
            <v>TWQ6</v>
          </cell>
          <cell r="C68">
            <v>340.9</v>
          </cell>
          <cell r="D68">
            <v>3.878770126</v>
          </cell>
          <cell r="E68">
            <v>2.94204177699E-3</v>
          </cell>
          <cell r="F68">
            <v>1</v>
          </cell>
        </row>
        <row r="69">
          <cell r="A69" t="str">
            <v>SXE</v>
          </cell>
          <cell r="B69" t="str">
            <v>EXU6</v>
          </cell>
          <cell r="C69">
            <v>3028</v>
          </cell>
          <cell r="D69">
            <v>42.05</v>
          </cell>
          <cell r="E69">
            <v>1.4745308311E-2</v>
          </cell>
          <cell r="F69">
            <v>1</v>
          </cell>
        </row>
        <row r="70">
          <cell r="A70" t="str">
            <v>TF</v>
          </cell>
          <cell r="B70" t="str">
            <v>@TFSU6</v>
          </cell>
          <cell r="C70">
            <v>1229.9000000000001</v>
          </cell>
          <cell r="D70">
            <v>12.59</v>
          </cell>
          <cell r="E70">
            <v>2.2001303780999999E-3</v>
          </cell>
          <cell r="F70">
            <v>1</v>
          </cell>
        </row>
        <row r="71">
          <cell r="A71" t="str">
            <v>TU</v>
          </cell>
          <cell r="B71" t="str">
            <v>@TUU6</v>
          </cell>
          <cell r="C71">
            <v>109.390625</v>
          </cell>
          <cell r="D71">
            <v>9.1406249999999994E-2</v>
          </cell>
          <cell r="E71">
            <v>2.8575510787299998E-4</v>
          </cell>
          <cell r="F71">
            <v>1</v>
          </cell>
        </row>
        <row r="72">
          <cell r="A72" t="str">
            <v>TY</v>
          </cell>
          <cell r="B72" t="str">
            <v>@TYU6</v>
          </cell>
          <cell r="C72">
            <v>132.34375</v>
          </cell>
          <cell r="D72">
            <v>0.57109374999999996</v>
          </cell>
          <cell r="E72">
            <v>2.2482546444199999E-3</v>
          </cell>
          <cell r="F72">
            <v>1</v>
          </cell>
        </row>
        <row r="73">
          <cell r="A73" t="str">
            <v>US</v>
          </cell>
          <cell r="B73" t="str">
            <v>@USU6</v>
          </cell>
          <cell r="C73">
            <v>172.71875</v>
          </cell>
          <cell r="D73">
            <v>1.715625</v>
          </cell>
          <cell r="E73">
            <v>6.1896959766999998E-3</v>
          </cell>
          <cell r="F73">
            <v>1</v>
          </cell>
        </row>
        <row r="74">
          <cell r="A74" t="str">
            <v>VX</v>
          </cell>
          <cell r="B74" t="str">
            <v>@VXQ6</v>
          </cell>
          <cell r="C74">
            <v>12.375</v>
          </cell>
          <cell r="D74">
            <v>0.69225000000000003</v>
          </cell>
          <cell r="E74">
            <v>-8.0160320641299992E-3</v>
          </cell>
          <cell r="F74">
            <v>-1</v>
          </cell>
        </row>
        <row r="75">
          <cell r="A75" t="str">
            <v>W</v>
          </cell>
          <cell r="B75" t="str">
            <v>@WU6</v>
          </cell>
          <cell r="C75">
            <v>417</v>
          </cell>
          <cell r="D75">
            <v>12.387499999999999</v>
          </cell>
          <cell r="E75">
            <v>0</v>
          </cell>
          <cell r="F75">
            <v>1</v>
          </cell>
        </row>
        <row r="76">
          <cell r="A76" t="str">
            <v>YA</v>
          </cell>
          <cell r="B76" t="str">
            <v>APU6</v>
          </cell>
          <cell r="C76">
            <v>5490</v>
          </cell>
          <cell r="D76">
            <v>46.3</v>
          </cell>
          <cell r="E76">
            <v>1.276673354E-3</v>
          </cell>
          <cell r="F76">
            <v>1</v>
          </cell>
        </row>
        <row r="77">
          <cell r="A77" t="str">
            <v>YB</v>
          </cell>
          <cell r="B77" t="str">
            <v>HBSZ6</v>
          </cell>
          <cell r="C77">
            <v>98.31</v>
          </cell>
          <cell r="D77">
            <v>2.8518324000000001E-2</v>
          </cell>
          <cell r="E77">
            <v>1.01729399797E-4</v>
          </cell>
          <cell r="F77">
            <v>1</v>
          </cell>
        </row>
        <row r="78">
          <cell r="A78" t="str">
            <v>YM</v>
          </cell>
          <cell r="B78" t="str">
            <v>@YMU6</v>
          </cell>
          <cell r="C78">
            <v>18466</v>
          </cell>
          <cell r="D78">
            <v>122.35</v>
          </cell>
          <cell r="E78">
            <v>3.2502708559099998E-4</v>
          </cell>
          <cell r="F78">
            <v>1</v>
          </cell>
        </row>
        <row r="79">
          <cell r="A79" t="str">
            <v>YT2</v>
          </cell>
          <cell r="B79" t="str">
            <v>HTSU6</v>
          </cell>
          <cell r="C79">
            <v>98.6</v>
          </cell>
          <cell r="D79">
            <v>5.9499999999999997E-2</v>
          </cell>
          <cell r="E79">
            <v>2.0288090890699999E-4</v>
          </cell>
          <cell r="F79">
            <v>1</v>
          </cell>
        </row>
        <row r="80">
          <cell r="A80" t="str">
            <v>YT3</v>
          </cell>
          <cell r="B80" t="str">
            <v>HXSU6</v>
          </cell>
          <cell r="C80">
            <v>98.045000000000002</v>
          </cell>
          <cell r="D80">
            <v>7.3749999999999996E-2</v>
          </cell>
          <cell r="E80">
            <v>1.53014383352E-4</v>
          </cell>
          <cell r="F80">
            <v>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urrenciesATR"/>
    </sheetNames>
    <sheetDataSet>
      <sheetData sheetId="0">
        <row r="1">
          <cell r="A1">
            <v>42591</v>
          </cell>
          <cell r="C1" t="str">
            <v>ATR20</v>
          </cell>
        </row>
        <row r="2">
          <cell r="B2">
            <v>1.071</v>
          </cell>
          <cell r="C2">
            <v>9.2650000000000007E-3</v>
          </cell>
        </row>
        <row r="3">
          <cell r="B3">
            <v>1.6949439799999999</v>
          </cell>
          <cell r="C3">
            <v>2.1533015499999999E-2</v>
          </cell>
        </row>
        <row r="4">
          <cell r="B4">
            <v>78.155000000000001</v>
          </cell>
          <cell r="C4">
            <v>1.03895</v>
          </cell>
        </row>
        <row r="5">
          <cell r="B5">
            <v>0.75280000000000002</v>
          </cell>
          <cell r="C5">
            <v>7.8300000000000002E-3</v>
          </cell>
        </row>
        <row r="6">
          <cell r="B6">
            <v>0.7671</v>
          </cell>
          <cell r="C6">
            <v>7.4850000000000003E-3</v>
          </cell>
        </row>
        <row r="7">
          <cell r="B7">
            <v>1.006</v>
          </cell>
          <cell r="C7">
            <v>7.5649999999999997E-3</v>
          </cell>
        </row>
        <row r="8">
          <cell r="B8">
            <v>0.93989999999999996</v>
          </cell>
          <cell r="C8">
            <v>9.2499999999999995E-3</v>
          </cell>
        </row>
        <row r="9">
          <cell r="B9">
            <v>0.74833495000000005</v>
          </cell>
          <cell r="C9">
            <v>5.966191E-3</v>
          </cell>
        </row>
        <row r="10">
          <cell r="B10">
            <v>0.70313599000000004</v>
          </cell>
          <cell r="C10">
            <v>6.9337210000000003E-3</v>
          </cell>
        </row>
        <row r="11">
          <cell r="B11">
            <v>1.8148</v>
          </cell>
          <cell r="C11">
            <v>2.6259999999999999E-2</v>
          </cell>
        </row>
        <row r="12">
          <cell r="B12">
            <v>1.276</v>
          </cell>
          <cell r="C12">
            <v>1.5664999999999998E-2</v>
          </cell>
        </row>
        <row r="13">
          <cell r="B13">
            <v>1.3001</v>
          </cell>
          <cell r="C13">
            <v>1.5795E-2</v>
          </cell>
        </row>
        <row r="14">
          <cell r="B14">
            <v>132.441</v>
          </cell>
          <cell r="C14">
            <v>2.5412499999999998</v>
          </cell>
        </row>
        <row r="15">
          <cell r="B15">
            <v>1.7054</v>
          </cell>
          <cell r="C15">
            <v>2.0619999999999999E-2</v>
          </cell>
        </row>
        <row r="16">
          <cell r="B16">
            <v>1.5521</v>
          </cell>
          <cell r="C16">
            <v>1.5435000000000001E-2</v>
          </cell>
        </row>
        <row r="17">
          <cell r="B17">
            <v>1.4490000000000001</v>
          </cell>
          <cell r="C17">
            <v>1.235E-2</v>
          </cell>
        </row>
        <row r="18">
          <cell r="B18">
            <v>1.458</v>
          </cell>
          <cell r="C18">
            <v>1.0670000000000001E-2</v>
          </cell>
        </row>
        <row r="19">
          <cell r="B19">
            <v>113.25</v>
          </cell>
          <cell r="C19">
            <v>1.4575</v>
          </cell>
        </row>
        <row r="20">
          <cell r="B20">
            <v>1.0909</v>
          </cell>
          <cell r="C20">
            <v>4.5799999999999999E-3</v>
          </cell>
        </row>
        <row r="21">
          <cell r="B21">
            <v>0.85502999999999996</v>
          </cell>
          <cell r="C21">
            <v>8.6479999999999994E-3</v>
          </cell>
        </row>
        <row r="22">
          <cell r="B22">
            <v>1.1114999999999999</v>
          </cell>
          <cell r="C22">
            <v>6.6699999999999997E-3</v>
          </cell>
        </row>
        <row r="23">
          <cell r="B23">
            <v>77.683176930000002</v>
          </cell>
          <cell r="C23">
            <v>1.086565878</v>
          </cell>
        </row>
        <row r="24">
          <cell r="B24">
            <v>72.982046420000003</v>
          </cell>
          <cell r="C24">
            <v>0.9601088015</v>
          </cell>
        </row>
        <row r="25">
          <cell r="B25">
            <v>103.80982041</v>
          </cell>
          <cell r="C25">
            <v>1.2375163680000001</v>
          </cell>
        </row>
        <row r="26">
          <cell r="B26">
            <v>0.71617847000000001</v>
          </cell>
          <cell r="C26">
            <v>7.6723594999999999E-3</v>
          </cell>
        </row>
        <row r="27">
          <cell r="B27">
            <v>0.98140000000000005</v>
          </cell>
          <cell r="C27">
            <v>6.7149999999999996E-3</v>
          </cell>
        </row>
        <row r="28">
          <cell r="B28">
            <v>1.3115000000000001</v>
          </cell>
          <cell r="C28">
            <v>1.0189999999999999E-2</v>
          </cell>
        </row>
        <row r="29">
          <cell r="B29">
            <v>101.89</v>
          </cell>
          <cell r="C29">
            <v>1.3374999999999999</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7.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8.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29.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0.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2.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3.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theme/themeOverride34.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3.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8.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9.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4" Type="http://schemas.openxmlformats.org/officeDocument/2006/relationships/comments" Target="../comments10.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4" Type="http://schemas.openxmlformats.org/officeDocument/2006/relationships/comments" Target="../comments11.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4" Type="http://schemas.openxmlformats.org/officeDocument/2006/relationships/comments" Target="../comments12.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4" Type="http://schemas.openxmlformats.org/officeDocument/2006/relationships/comments" Target="../comments13.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4" Type="http://schemas.openxmlformats.org/officeDocument/2006/relationships/comments" Target="../comments14.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4" Type="http://schemas.openxmlformats.org/officeDocument/2006/relationships/comments" Target="../comments1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4" Type="http://schemas.openxmlformats.org/officeDocument/2006/relationships/comments" Target="../comments16.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4" Type="http://schemas.openxmlformats.org/officeDocument/2006/relationships/comments" Target="../comments17.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4" Type="http://schemas.openxmlformats.org/officeDocument/2006/relationships/comments" Target="../comments18.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4" Type="http://schemas.openxmlformats.org/officeDocument/2006/relationships/comments" Target="../comments19.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4" Type="http://schemas.openxmlformats.org/officeDocument/2006/relationships/comments" Target="../comments20.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4" Type="http://schemas.openxmlformats.org/officeDocument/2006/relationships/comments" Target="../comments21.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4" Type="http://schemas.openxmlformats.org/officeDocument/2006/relationships/comments" Target="../comments2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4" Type="http://schemas.openxmlformats.org/officeDocument/2006/relationships/comments" Target="../comments23.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4" Type="http://schemas.openxmlformats.org/officeDocument/2006/relationships/comments" Target="../comments2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4" Type="http://schemas.openxmlformats.org/officeDocument/2006/relationships/comments" Target="../comments2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4" Type="http://schemas.openxmlformats.org/officeDocument/2006/relationships/comments" Target="../comments26.xml"/></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4" Type="http://schemas.openxmlformats.org/officeDocument/2006/relationships/comments" Target="../comments27.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4" Type="http://schemas.openxmlformats.org/officeDocument/2006/relationships/comments" Target="../comments28.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4" Type="http://schemas.openxmlformats.org/officeDocument/2006/relationships/comments" Target="../comments29.xml"/></Relationships>
</file>

<file path=xl/worksheets/_rels/sheet33.xml.rels><?xml version="1.0" encoding="UTF-8" standalone="yes"?>
<Relationships xmlns="http://schemas.openxmlformats.org/package/2006/relationships"><Relationship Id="rId3" Type="http://schemas.openxmlformats.org/officeDocument/2006/relationships/vmlDrawing" Target="../drawings/vmlDrawing30.vml"/><Relationship Id="rId2" Type="http://schemas.openxmlformats.org/officeDocument/2006/relationships/drawing" Target="../drawings/drawing30.xml"/><Relationship Id="rId1" Type="http://schemas.openxmlformats.org/officeDocument/2006/relationships/printerSettings" Target="../printerSettings/printerSettings30.bin"/><Relationship Id="rId4" Type="http://schemas.openxmlformats.org/officeDocument/2006/relationships/comments" Target="../comments30.xml"/></Relationships>
</file>

<file path=xl/worksheets/_rels/sheet34.xml.rels><?xml version="1.0" encoding="UTF-8" standalone="yes"?>
<Relationships xmlns="http://schemas.openxmlformats.org/package/2006/relationships"><Relationship Id="rId3" Type="http://schemas.openxmlformats.org/officeDocument/2006/relationships/vmlDrawing" Target="../drawings/vmlDrawing31.vml"/><Relationship Id="rId2" Type="http://schemas.openxmlformats.org/officeDocument/2006/relationships/drawing" Target="../drawings/drawing31.xml"/><Relationship Id="rId1" Type="http://schemas.openxmlformats.org/officeDocument/2006/relationships/printerSettings" Target="../printerSettings/printerSettings31.bin"/><Relationship Id="rId4" Type="http://schemas.openxmlformats.org/officeDocument/2006/relationships/comments" Target="../comments31.xml"/></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2.bin"/><Relationship Id="rId4" Type="http://schemas.openxmlformats.org/officeDocument/2006/relationships/comments" Target="../comments32.xml"/></Relationships>
</file>

<file path=xl/worksheets/_rels/sheet36.xml.rels><?xml version="1.0" encoding="UTF-8" standalone="yes"?>
<Relationships xmlns="http://schemas.openxmlformats.org/package/2006/relationships"><Relationship Id="rId3" Type="http://schemas.openxmlformats.org/officeDocument/2006/relationships/vmlDrawing" Target="../drawings/vmlDrawing33.vml"/><Relationship Id="rId2" Type="http://schemas.openxmlformats.org/officeDocument/2006/relationships/drawing" Target="../drawings/drawing33.xml"/><Relationship Id="rId1" Type="http://schemas.openxmlformats.org/officeDocument/2006/relationships/printerSettings" Target="../printerSettings/printerSettings33.bin"/><Relationship Id="rId4" Type="http://schemas.openxmlformats.org/officeDocument/2006/relationships/comments" Target="../comments33.xml"/></Relationships>
</file>

<file path=xl/worksheets/_rels/sheet37.xml.rels><?xml version="1.0" encoding="UTF-8" standalone="yes"?>
<Relationships xmlns="http://schemas.openxmlformats.org/package/2006/relationships"><Relationship Id="rId3" Type="http://schemas.openxmlformats.org/officeDocument/2006/relationships/vmlDrawing" Target="../drawings/vmlDrawing34.vml"/><Relationship Id="rId2" Type="http://schemas.openxmlformats.org/officeDocument/2006/relationships/drawing" Target="../drawings/drawing34.xml"/><Relationship Id="rId1" Type="http://schemas.openxmlformats.org/officeDocument/2006/relationships/printerSettings" Target="../printerSettings/printerSettings34.bin"/><Relationship Id="rId4" Type="http://schemas.openxmlformats.org/officeDocument/2006/relationships/comments" Target="../comments34.xml"/></Relationships>
</file>

<file path=xl/worksheets/_rels/sheet38.xml.rels><?xml version="1.0" encoding="UTF-8" standalone="yes"?>
<Relationships xmlns="http://schemas.openxmlformats.org/package/2006/relationships"><Relationship Id="rId3" Type="http://schemas.openxmlformats.org/officeDocument/2006/relationships/vmlDrawing" Target="../drawings/vmlDrawing35.vml"/><Relationship Id="rId2" Type="http://schemas.openxmlformats.org/officeDocument/2006/relationships/printerSettings" Target="../printerSettings/printerSettings35.bin"/><Relationship Id="rId1" Type="http://schemas.openxmlformats.org/officeDocument/2006/relationships/hyperlink" Target="http://www.spectrumcommodities.com/education/commodity/charts/sp.html" TargetMode="External"/><Relationship Id="rId4" Type="http://schemas.openxmlformats.org/officeDocument/2006/relationships/comments" Target="../comments35.xml"/></Relationships>
</file>

<file path=xl/worksheets/_rels/sheet39.xml.rels><?xml version="1.0" encoding="UTF-8" standalone="yes"?>
<Relationships xmlns="http://schemas.openxmlformats.org/package/2006/relationships"><Relationship Id="rId3" Type="http://schemas.openxmlformats.org/officeDocument/2006/relationships/comments" Target="../comments36.xml"/><Relationship Id="rId2" Type="http://schemas.openxmlformats.org/officeDocument/2006/relationships/vmlDrawing" Target="../drawings/vmlDrawing36.vml"/><Relationship Id="rId1" Type="http://schemas.openxmlformats.org/officeDocument/2006/relationships/printerSettings" Target="../printerSettings/printerSettings3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J545"/>
  <sheetViews>
    <sheetView topLeftCell="C22" zoomScaleNormal="100" workbookViewId="0">
      <selection activeCell="AR31" sqref="AR31"/>
    </sheetView>
  </sheetViews>
  <sheetFormatPr defaultRowHeight="15" outlineLevelRow="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9" width="11.42578125" customWidth="1"/>
    <col min="10" max="10" width="12.7109375" customWidth="1"/>
    <col min="11" max="11" width="13.28515625" style="1" customWidth="1"/>
    <col min="12" max="18" width="12.7109375" customWidth="1"/>
    <col min="19" max="19" width="14.85546875" style="1" customWidth="1"/>
    <col min="20" max="20" width="13.42578125" style="1" bestFit="1" customWidth="1"/>
    <col min="21" max="21" width="12.7109375" bestFit="1" customWidth="1"/>
    <col min="22" max="22" width="10.85546875" bestFit="1" customWidth="1"/>
    <col min="23" max="23" width="12" bestFit="1" customWidth="1"/>
    <col min="24" max="24" width="10.5703125" bestFit="1" customWidth="1"/>
    <col min="25" max="25" width="10.42578125" customWidth="1"/>
    <col min="26" max="26" width="10.85546875" bestFit="1" customWidth="1"/>
    <col min="27" max="27" width="2.5703125" customWidth="1"/>
    <col min="28" max="28" width="11.140625" bestFit="1" customWidth="1"/>
    <col min="29" max="29" width="10.85546875" bestFit="1" customWidth="1"/>
    <col min="30" max="30" width="13.28515625" bestFit="1" customWidth="1"/>
    <col min="31" max="31" width="11.140625" bestFit="1" customWidth="1"/>
    <col min="32" max="32" width="10.5703125" bestFit="1" customWidth="1"/>
    <col min="33" max="33" width="13.85546875" bestFit="1" customWidth="1"/>
    <col min="34" max="34" width="13.85546875" customWidth="1"/>
    <col min="35" max="35" width="13.28515625" bestFit="1" customWidth="1"/>
    <col min="36" max="36" width="13.85546875" bestFit="1" customWidth="1"/>
    <col min="37" max="37" width="14.5703125" bestFit="1" customWidth="1"/>
    <col min="38" max="38" width="11.5703125" bestFit="1" customWidth="1"/>
    <col min="39" max="40" width="10.85546875" bestFit="1" customWidth="1"/>
    <col min="41" max="42" width="18.28515625" customWidth="1"/>
    <col min="43" max="43" width="11.5703125" bestFit="1" customWidth="1"/>
    <col min="44" max="44" width="9.85546875" bestFit="1" customWidth="1"/>
    <col min="45" max="45" width="12.5703125" bestFit="1" customWidth="1"/>
    <col min="46" max="46" width="10.85546875" bestFit="1" customWidth="1"/>
    <col min="47" max="47" width="13.5703125" bestFit="1" customWidth="1"/>
    <col min="48" max="62" width="12.140625" customWidth="1"/>
  </cols>
  <sheetData>
    <row r="1" spans="1:20" x14ac:dyDescent="0.25">
      <c r="B1" s="194">
        <f ca="1">TODAY()</f>
        <v>42592</v>
      </c>
      <c r="C1" t="s">
        <v>1173</v>
      </c>
      <c r="D1" s="194"/>
      <c r="K1"/>
      <c r="S1"/>
      <c r="T1"/>
    </row>
    <row r="2" spans="1:20" x14ac:dyDescent="0.25">
      <c r="B2" s="194">
        <f>CurrInfo!G12</f>
        <v>42591</v>
      </c>
      <c r="C2" t="s">
        <v>1124</v>
      </c>
      <c r="D2" s="194"/>
      <c r="H2" t="s">
        <v>1155</v>
      </c>
      <c r="K2"/>
      <c r="S2"/>
      <c r="T2"/>
    </row>
    <row r="3" spans="1:20" x14ac:dyDescent="0.25">
      <c r="B3" s="139">
        <f>[3]futuresATR!$A$1</f>
        <v>42591</v>
      </c>
      <c r="C3" t="s">
        <v>1125</v>
      </c>
      <c r="E3" s="104"/>
      <c r="H3" t="s">
        <v>1207</v>
      </c>
      <c r="K3"/>
      <c r="S3"/>
      <c r="T3"/>
    </row>
    <row r="4" spans="1:20" x14ac:dyDescent="0.25">
      <c r="A4" t="s">
        <v>1277</v>
      </c>
      <c r="E4" s="104"/>
      <c r="H4" s="267" t="s">
        <v>1170</v>
      </c>
      <c r="K4"/>
      <c r="S4"/>
      <c r="T4"/>
    </row>
    <row r="5" spans="1:20" x14ac:dyDescent="0.25">
      <c r="A5" t="s">
        <v>1155</v>
      </c>
      <c r="E5" s="104"/>
      <c r="H5" s="267" t="s">
        <v>1172</v>
      </c>
      <c r="K5"/>
      <c r="S5"/>
      <c r="T5"/>
    </row>
    <row r="6" spans="1:20" x14ac:dyDescent="0.25">
      <c r="A6" s="267" t="s">
        <v>1170</v>
      </c>
      <c r="E6" s="104"/>
      <c r="H6" s="267" t="s">
        <v>1171</v>
      </c>
      <c r="K6"/>
      <c r="S6"/>
      <c r="T6"/>
    </row>
    <row r="7" spans="1:20" x14ac:dyDescent="0.25">
      <c r="A7" s="267" t="s">
        <v>1306</v>
      </c>
      <c r="D7" s="104"/>
      <c r="E7" s="104"/>
      <c r="H7" s="267" t="s">
        <v>1156</v>
      </c>
      <c r="K7"/>
      <c r="S7"/>
      <c r="T7"/>
    </row>
    <row r="8" spans="1:20" x14ac:dyDescent="0.25">
      <c r="A8" s="267" t="s">
        <v>1307</v>
      </c>
      <c r="E8" s="104"/>
      <c r="H8" s="267" t="s">
        <v>1212</v>
      </c>
      <c r="K8"/>
      <c r="S8"/>
      <c r="T8"/>
    </row>
    <row r="9" spans="1:20" x14ac:dyDescent="0.25">
      <c r="A9" s="267" t="s">
        <v>1308</v>
      </c>
      <c r="H9" t="s">
        <v>1167</v>
      </c>
      <c r="K9"/>
      <c r="S9"/>
      <c r="T9"/>
    </row>
    <row r="10" spans="1:20" x14ac:dyDescent="0.25">
      <c r="A10" s="267" t="s">
        <v>1309</v>
      </c>
      <c r="E10" s="104"/>
      <c r="H10" s="267" t="s">
        <v>1306</v>
      </c>
      <c r="K10"/>
      <c r="S10"/>
      <c r="T10"/>
    </row>
    <row r="11" spans="1:20" x14ac:dyDescent="0.25">
      <c r="A11" s="267" t="s">
        <v>1305</v>
      </c>
      <c r="E11" s="104"/>
      <c r="H11" s="267" t="s">
        <v>1286</v>
      </c>
      <c r="S11"/>
      <c r="T11"/>
    </row>
    <row r="12" spans="1:20" x14ac:dyDescent="0.25">
      <c r="E12" s="104"/>
      <c r="H12" s="267" t="s">
        <v>1278</v>
      </c>
      <c r="K12"/>
      <c r="S12"/>
      <c r="T12"/>
    </row>
    <row r="13" spans="1:20" x14ac:dyDescent="0.25">
      <c r="E13" s="104"/>
      <c r="H13" s="267" t="s">
        <v>1305</v>
      </c>
      <c r="K13"/>
      <c r="S13"/>
      <c r="T13"/>
    </row>
    <row r="14" spans="1:20" x14ac:dyDescent="0.25">
      <c r="A14" t="s">
        <v>1310</v>
      </c>
      <c r="E14" s="104"/>
      <c r="H14" s="267" t="s">
        <v>1250</v>
      </c>
      <c r="K14"/>
      <c r="S14"/>
      <c r="T14"/>
    </row>
    <row r="15" spans="1:20" x14ac:dyDescent="0.25">
      <c r="A15" s="267" t="s">
        <v>1212</v>
      </c>
      <c r="E15" s="104"/>
      <c r="H15" s="267" t="s">
        <v>1211</v>
      </c>
      <c r="K15"/>
      <c r="S15"/>
      <c r="T15"/>
    </row>
    <row r="16" spans="1:20" x14ac:dyDescent="0.25">
      <c r="A16" s="267" t="s">
        <v>1250</v>
      </c>
      <c r="E16" s="104"/>
      <c r="H16" t="s">
        <v>1279</v>
      </c>
      <c r="K16"/>
      <c r="S16"/>
      <c r="T16"/>
    </row>
    <row r="17" spans="1:28" x14ac:dyDescent="0.25">
      <c r="A17" s="267" t="s">
        <v>1211</v>
      </c>
      <c r="E17" s="104"/>
      <c r="H17" t="s">
        <v>1174</v>
      </c>
      <c r="K17"/>
      <c r="S17"/>
      <c r="T17"/>
    </row>
    <row r="18" spans="1:28" x14ac:dyDescent="0.25">
      <c r="A18" t="s">
        <v>1279</v>
      </c>
      <c r="H18" s="268" t="s">
        <v>1244</v>
      </c>
    </row>
    <row r="19" spans="1:28" x14ac:dyDescent="0.25">
      <c r="A19" t="s">
        <v>1174</v>
      </c>
      <c r="E19" s="104"/>
      <c r="F19" s="104"/>
    </row>
    <row r="20" spans="1:28" x14ac:dyDescent="0.25">
      <c r="A20" s="268" t="s">
        <v>1244</v>
      </c>
      <c r="D20" s="104"/>
      <c r="E20" s="104"/>
      <c r="F20" s="104"/>
    </row>
    <row r="21" spans="1:28" ht="15.75" thickBot="1" x14ac:dyDescent="0.3">
      <c r="AA21" s="1"/>
    </row>
    <row r="22" spans="1:28" ht="15.75" thickBot="1" x14ac:dyDescent="0.3">
      <c r="F22" s="368" t="s">
        <v>1313</v>
      </c>
      <c r="G22" s="369"/>
      <c r="H22" s="369"/>
      <c r="I22" s="369"/>
      <c r="J22" s="368" t="s">
        <v>1262</v>
      </c>
      <c r="K22" s="369"/>
      <c r="L22" s="369"/>
      <c r="M22" s="369"/>
      <c r="N22" s="370"/>
      <c r="O22" s="368" t="s">
        <v>1274</v>
      </c>
      <c r="P22" s="369"/>
      <c r="Q22" s="369"/>
      <c r="R22" s="370"/>
      <c r="S22" s="368" t="s">
        <v>1263</v>
      </c>
      <c r="T22" s="369"/>
      <c r="U22" s="370"/>
      <c r="V22" s="368" t="s">
        <v>1264</v>
      </c>
      <c r="W22" s="369"/>
      <c r="X22" s="369"/>
      <c r="Y22" s="370"/>
      <c r="Z22" s="347"/>
      <c r="AA22" s="301"/>
      <c r="AB22" s="301"/>
    </row>
    <row r="23" spans="1:28" x14ac:dyDescent="0.25">
      <c r="F23" s="376" t="s">
        <v>1312</v>
      </c>
      <c r="G23" s="376"/>
      <c r="H23" s="376"/>
      <c r="I23" s="376"/>
      <c r="J23" s="379" t="s">
        <v>1303</v>
      </c>
      <c r="K23" s="379"/>
      <c r="L23" s="379"/>
      <c r="M23" s="379"/>
      <c r="N23" s="379"/>
      <c r="O23" s="373" t="s">
        <v>1276</v>
      </c>
      <c r="P23" s="373"/>
      <c r="Q23" s="373"/>
      <c r="R23" s="373"/>
      <c r="S23" s="377" t="s">
        <v>1232</v>
      </c>
      <c r="T23" s="377"/>
      <c r="U23" s="377"/>
      <c r="V23" s="296" t="s">
        <v>1295</v>
      </c>
      <c r="AA23" s="301"/>
      <c r="AB23" s="301"/>
    </row>
    <row r="24" spans="1:28" x14ac:dyDescent="0.25">
      <c r="H24" s="278"/>
      <c r="I24" s="278"/>
      <c r="J24" s="380" t="s">
        <v>1230</v>
      </c>
      <c r="K24" s="380"/>
      <c r="L24" s="380"/>
      <c r="M24" s="380"/>
      <c r="N24" s="380"/>
      <c r="O24" s="371" t="s">
        <v>1260</v>
      </c>
      <c r="P24" s="371"/>
      <c r="Q24" s="371"/>
      <c r="R24" s="371"/>
      <c r="S24" s="378" t="s">
        <v>1261</v>
      </c>
      <c r="T24" s="378"/>
      <c r="U24" s="378"/>
      <c r="V24" s="297" t="s">
        <v>1225</v>
      </c>
      <c r="AA24" s="1"/>
      <c r="AB24" s="1"/>
    </row>
    <row r="25" spans="1:28" x14ac:dyDescent="0.25">
      <c r="J25" s="374" t="s">
        <v>1233</v>
      </c>
      <c r="K25" s="374"/>
      <c r="L25" s="374"/>
      <c r="M25" s="374"/>
      <c r="N25" s="374"/>
      <c r="O25" s="372" t="s">
        <v>1275</v>
      </c>
      <c r="P25" s="372"/>
      <c r="Q25" s="372"/>
      <c r="R25" s="372"/>
      <c r="U25" s="1"/>
      <c r="V25" s="298" t="s">
        <v>1296</v>
      </c>
      <c r="W25" s="253"/>
      <c r="X25" s="1"/>
      <c r="Y25" s="1"/>
      <c r="Z25" s="1"/>
      <c r="AA25" s="1"/>
      <c r="AB25" s="1"/>
    </row>
    <row r="26" spans="1:28" x14ac:dyDescent="0.25">
      <c r="J26" s="375" t="s">
        <v>1234</v>
      </c>
      <c r="K26" s="375"/>
      <c r="L26" s="375"/>
      <c r="M26" s="375"/>
      <c r="N26" s="375"/>
      <c r="O26" s="300"/>
      <c r="P26" s="300"/>
      <c r="V26" s="299" t="s">
        <v>1226</v>
      </c>
      <c r="W26" s="301"/>
      <c r="X26" s="301"/>
      <c r="Y26" s="301"/>
      <c r="Z26" s="301"/>
    </row>
    <row r="27" spans="1:28" x14ac:dyDescent="0.25">
      <c r="V27" s="302" t="s">
        <v>1259</v>
      </c>
      <c r="W27" s="301"/>
      <c r="X27" s="301"/>
      <c r="Y27" s="301"/>
      <c r="Z27" s="301"/>
    </row>
    <row r="28" spans="1:28" x14ac:dyDescent="0.25">
      <c r="V28" s="352" t="s">
        <v>1302</v>
      </c>
      <c r="W28" s="301"/>
      <c r="X28" s="301"/>
      <c r="Y28" s="301"/>
      <c r="Z28" s="301"/>
    </row>
    <row r="29" spans="1:28" x14ac:dyDescent="0.25">
      <c r="A29" s="193">
        <f>A31/A30</f>
        <v>0.29496587587715917</v>
      </c>
      <c r="B29" s="193">
        <f>B31/B30</f>
        <v>0.13494169491797345</v>
      </c>
      <c r="C29" s="193">
        <f t="shared" ref="C29:E29" si="0">C31/C30</f>
        <v>0.25199802003592625</v>
      </c>
      <c r="D29" s="193">
        <f t="shared" si="0"/>
        <v>5.723630146562738E-2</v>
      </c>
      <c r="E29" s="193">
        <f t="shared" si="0"/>
        <v>-0.19336246953998976</v>
      </c>
      <c r="F29" s="193"/>
      <c r="H29" s="193"/>
      <c r="I29" s="193"/>
      <c r="J29" t="s">
        <v>1227</v>
      </c>
      <c r="K29" s="193">
        <f t="shared" ref="K29:L29" si="1">K31/K30</f>
        <v>3.2877819589015163</v>
      </c>
      <c r="L29" s="193">
        <f t="shared" si="1"/>
        <v>8.4596151659549021E-2</v>
      </c>
      <c r="M29" s="193">
        <f>M31/M30</f>
        <v>-8.4596151659549021E-2</v>
      </c>
      <c r="N29" s="193">
        <f>N31/N30</f>
        <v>-6.6591670614667628E-2</v>
      </c>
      <c r="O29" s="193">
        <f t="shared" ref="O29" si="2">O31/O30</f>
        <v>6.6591670614667628E-2</v>
      </c>
      <c r="P29" s="193">
        <f t="shared" ref="P29:Q29" si="3">P31/P30</f>
        <v>0.23648057619673654</v>
      </c>
      <c r="Q29" s="193">
        <f t="shared" si="3"/>
        <v>-0.14486749855985612</v>
      </c>
      <c r="R29" s="193">
        <f t="shared" ref="R29" si="4">R31/R30</f>
        <v>-0.10464371540505962</v>
      </c>
      <c r="S29" s="193">
        <f t="shared" ref="S29:T29" si="5">S31/S30</f>
        <v>1.015362294755395E-2</v>
      </c>
      <c r="T29" s="193">
        <f t="shared" si="5"/>
        <v>0.13252020066230377</v>
      </c>
      <c r="U29" s="193">
        <f t="shared" ref="U29" si="6">U31/U30</f>
        <v>-4.1082266812870985E-2</v>
      </c>
      <c r="V29" s="193">
        <f t="shared" ref="V29:W29" si="7">V31/V30</f>
        <v>0.17030562470131569</v>
      </c>
      <c r="W29" s="193">
        <f t="shared" si="7"/>
        <v>-6.6137160791838196E-3</v>
      </c>
      <c r="X29" s="193">
        <f t="shared" ref="X29:Y29" si="8">X31/X30</f>
        <v>0.16393664329331259</v>
      </c>
      <c r="Y29" s="193">
        <f t="shared" si="8"/>
        <v>-9.0466679016882962E-2</v>
      </c>
      <c r="Z29" s="193">
        <f t="shared" ref="Z29" si="9">Z31/Z30</f>
        <v>0.20328270427059275</v>
      </c>
      <c r="AA29" s="193"/>
    </row>
    <row r="30" spans="1:28" x14ac:dyDescent="0.25">
      <c r="A30" s="137">
        <f>STDEV(A41:A68)</f>
        <v>13190.608650236396</v>
      </c>
      <c r="B30" s="137">
        <f>STDEV(B41:B68)</f>
        <v>16583.64368510689</v>
      </c>
      <c r="C30" s="137">
        <f>STDEV(C41:C68)</f>
        <v>17204.753956399942</v>
      </c>
      <c r="D30" s="137">
        <f>STDEV(D41:D68)</f>
        <v>16385.675328857575</v>
      </c>
      <c r="E30" s="137">
        <f>STDEV(E41:E68)</f>
        <v>27014.920841660783</v>
      </c>
      <c r="F30" s="137"/>
      <c r="H30" s="137"/>
      <c r="I30" s="137"/>
      <c r="J30" s="112" t="s">
        <v>1203</v>
      </c>
      <c r="K30" s="137">
        <f>STDEV(K41:K68)</f>
        <v>24739.309417701035</v>
      </c>
      <c r="L30" s="137">
        <f>STDEV(L41:L68)</f>
        <v>39818.369287476497</v>
      </c>
      <c r="M30" s="137">
        <f>STDEV(M41:M68)</f>
        <v>39818.369287476497</v>
      </c>
      <c r="N30" s="137">
        <f>STDEV(N41:N68)</f>
        <v>23375.862235955505</v>
      </c>
      <c r="O30" s="137">
        <f>STDEV(O41:O68)</f>
        <v>23375.862235955505</v>
      </c>
      <c r="P30" s="137">
        <f>STDEV(P41:P68)</f>
        <v>16621.029476082989</v>
      </c>
      <c r="Q30" s="137">
        <f>STDEV(Q41:Q68)</f>
        <v>14042.705305923351</v>
      </c>
      <c r="R30" s="137">
        <f>STDEV(R41:R68)</f>
        <v>17178.752760087173</v>
      </c>
      <c r="S30" s="137">
        <f>STDEV(S41:S68)</f>
        <v>16003.064449268795</v>
      </c>
      <c r="T30" s="137">
        <f>STDEV(T41:T68)</f>
        <v>16295.739875195799</v>
      </c>
      <c r="U30" s="137">
        <f>STDEV(U41:U68)</f>
        <v>17794.607936688561</v>
      </c>
      <c r="V30" s="137">
        <f>STDEV(V41:V68)</f>
        <v>15259.44507627374</v>
      </c>
      <c r="W30" s="137">
        <f>STDEV(W41:W68)</f>
        <v>16748.132229495193</v>
      </c>
      <c r="X30" s="137">
        <f>STDEV(X41:X68)</f>
        <v>13226.711095142606</v>
      </c>
      <c r="Y30" s="137">
        <f>STDEV(Y41:Y68)</f>
        <v>16126.962663735776</v>
      </c>
      <c r="Z30" s="137">
        <f>STDEV(Z41:Z68)</f>
        <v>16855.746141173902</v>
      </c>
      <c r="AA30" s="137"/>
    </row>
    <row r="31" spans="1:28" ht="15.75" thickBot="1" x14ac:dyDescent="0.3">
      <c r="A31" s="186">
        <f>AVERAGE(A41:A68)</f>
        <v>3890.7794338698109</v>
      </c>
      <c r="B31" s="186">
        <f>AVERAGE(B41:B68)</f>
        <v>2237.8249867840709</v>
      </c>
      <c r="C31" s="186">
        <f>AVERAGE(C41:C68)</f>
        <v>4335.5639322180541</v>
      </c>
      <c r="D31" s="186">
        <f>AVERAGE(D41:D68)</f>
        <v>937.85545284038517</v>
      </c>
      <c r="E31" s="186">
        <f>AVERAGE(E41:E68)</f>
        <v>-5223.6718083708674</v>
      </c>
      <c r="F31" s="186"/>
      <c r="G31" s="186"/>
      <c r="H31" s="186"/>
      <c r="I31" s="186"/>
      <c r="J31" s="304" t="s">
        <v>1200</v>
      </c>
      <c r="K31" s="186">
        <f>AVERAGE(K41:K68)</f>
        <v>81337.455179199838</v>
      </c>
      <c r="L31" s="186">
        <f>AVERAGE(L41:L68)</f>
        <v>3368.4808070792906</v>
      </c>
      <c r="M31" s="186">
        <f>AVERAGE(M41:M68)</f>
        <v>-3368.4808070792906</v>
      </c>
      <c r="N31" s="186">
        <f>AVERAGE(N41:N68)</f>
        <v>-1556.637718350597</v>
      </c>
      <c r="O31" s="186">
        <f>AVERAGE(O41:O68)</f>
        <v>1556.637718350597</v>
      </c>
      <c r="P31" s="186">
        <f>AVERAGE(P41:P68)</f>
        <v>3930.5506274870472</v>
      </c>
      <c r="Q31" s="186">
        <f>AVERAGE(Q41:Q68)</f>
        <v>-2034.3315906823348</v>
      </c>
      <c r="R31" s="186">
        <f>AVERAGE(R41:R68)</f>
        <v>-1797.6485148404447</v>
      </c>
      <c r="S31" s="186">
        <f>AVERAGE(S41:S68)</f>
        <v>162.48908242328045</v>
      </c>
      <c r="T31" s="186">
        <f>AVERAGE(T41:T68)</f>
        <v>2159.5147182016522</v>
      </c>
      <c r="U31" s="186">
        <f>AVERAGE(U41:U68)</f>
        <v>-731.04283108547111</v>
      </c>
      <c r="V31" s="186">
        <f>AVERAGE(V41:V68)</f>
        <v>2598.7693263102151</v>
      </c>
      <c r="W31" s="186">
        <f>AVERAGE(W41:W68)</f>
        <v>-110.76739142250911</v>
      </c>
      <c r="X31" s="186">
        <f>AVERAGE(X41:X68)</f>
        <v>2168.3426187480932</v>
      </c>
      <c r="Y31" s="186">
        <f>AVERAGE(Y41:Y68)</f>
        <v>-1458.9527548174403</v>
      </c>
      <c r="Z31" s="186">
        <f>AVERAGE(Z41:Z68)</f>
        <v>3426.4816580764391</v>
      </c>
      <c r="AA31" s="186"/>
    </row>
    <row r="32" spans="1:28" x14ac:dyDescent="0.25">
      <c r="A32" s="279">
        <f>SUM(A41:A1009)</f>
        <v>108941.8241483547</v>
      </c>
      <c r="B32" s="279">
        <f>SUM(B41:B1009)</f>
        <v>62659.099629953984</v>
      </c>
      <c r="C32" s="279">
        <f>SUM(C41:C1009)</f>
        <v>95382.406508797198</v>
      </c>
      <c r="D32" s="279">
        <f>SUM(D41:D1009)</f>
        <v>20632.819962488473</v>
      </c>
      <c r="E32" s="279">
        <f>SUM(E41:E1009)</f>
        <v>-114920.77978415908</v>
      </c>
      <c r="F32" s="256"/>
      <c r="H32" s="256"/>
      <c r="I32" s="256"/>
      <c r="J32" t="s">
        <v>1242</v>
      </c>
      <c r="K32" s="279">
        <f t="shared" ref="K32:Y32" si="10">SUM(K41:K1009)</f>
        <v>2277448.7450175956</v>
      </c>
      <c r="L32" s="279">
        <f>SUM(L41:L1009)</f>
        <v>94317.46259822014</v>
      </c>
      <c r="M32" s="279">
        <f t="shared" si="10"/>
        <v>-94317.46259822014</v>
      </c>
      <c r="N32" s="279">
        <f t="shared" ref="N32" si="11">SUM(N41:N1009)</f>
        <v>-43585.856113816713</v>
      </c>
      <c r="O32" s="279">
        <f t="shared" si="10"/>
        <v>43585.856113816713</v>
      </c>
      <c r="P32" s="279">
        <f t="shared" si="10"/>
        <v>110055.41756963733</v>
      </c>
      <c r="Q32" s="279">
        <f t="shared" si="10"/>
        <v>-56961.284539105371</v>
      </c>
      <c r="R32" s="279">
        <f t="shared" si="10"/>
        <v>-50334.158415532453</v>
      </c>
      <c r="S32" s="279">
        <f t="shared" si="10"/>
        <v>4549.6943078518525</v>
      </c>
      <c r="T32" s="279">
        <f t="shared" si="10"/>
        <v>60466.412109646262</v>
      </c>
      <c r="U32" s="279">
        <f t="shared" si="10"/>
        <v>-20469.19927039319</v>
      </c>
      <c r="V32" s="279">
        <f t="shared" si="10"/>
        <v>72765.541136686021</v>
      </c>
      <c r="W32" s="279">
        <f t="shared" si="10"/>
        <v>-3101.4869598302548</v>
      </c>
      <c r="X32" s="279">
        <f t="shared" si="10"/>
        <v>60713.593324946603</v>
      </c>
      <c r="Y32" s="279">
        <f t="shared" si="10"/>
        <v>-40850.677134888327</v>
      </c>
      <c r="Z32" s="279">
        <f>SUM(Z41:Z1009)</f>
        <v>95941.486426140298</v>
      </c>
      <c r="AA32" s="256"/>
    </row>
    <row r="33" spans="1:62" x14ac:dyDescent="0.25">
      <c r="A33" s="193">
        <f t="shared" ref="A33:D33" si="12">A35/A34</f>
        <v>-1.6251237058336132</v>
      </c>
      <c r="B33" s="193">
        <f t="shared" si="12"/>
        <v>-0.44620160475594201</v>
      </c>
      <c r="C33" s="193">
        <f t="shared" si="12"/>
        <v>0.38402515262143944</v>
      </c>
      <c r="D33" s="193">
        <f t="shared" si="12"/>
        <v>-0.64590085021826549</v>
      </c>
      <c r="E33" s="193">
        <f>E35/E34</f>
        <v>-0.46627052818381659</v>
      </c>
      <c r="F33" s="256"/>
      <c r="H33" s="256"/>
      <c r="I33" s="256"/>
      <c r="J33" t="s">
        <v>1227</v>
      </c>
      <c r="K33" s="193">
        <f>K35/K34</f>
        <v>2.740785993606166</v>
      </c>
      <c r="L33" s="193">
        <f t="shared" ref="L33:Z33" si="13">L35/L34</f>
        <v>1.0299701456176318</v>
      </c>
      <c r="M33" s="193">
        <f t="shared" si="13"/>
        <v>-1.0299701456176318</v>
      </c>
      <c r="N33" s="193">
        <f t="shared" ref="N33" si="14">N35/N34</f>
        <v>1.0043846092613258</v>
      </c>
      <c r="O33" s="193">
        <f t="shared" si="13"/>
        <v>-1.0043846092613258</v>
      </c>
      <c r="P33" s="193">
        <f t="shared" si="13"/>
        <v>-0.33043140871544208</v>
      </c>
      <c r="Q33" s="193">
        <f t="shared" si="13"/>
        <v>0.26220329611783899</v>
      </c>
      <c r="R33" s="193">
        <f t="shared" si="13"/>
        <v>1.3385665032983072</v>
      </c>
      <c r="S33" s="193">
        <f t="shared" si="13"/>
        <v>-0.68453385592502869</v>
      </c>
      <c r="T33" s="193">
        <f t="shared" si="13"/>
        <v>-0.42143565380330761</v>
      </c>
      <c r="U33" s="193">
        <f t="shared" si="13"/>
        <v>1.050507546114462</v>
      </c>
      <c r="V33" s="193">
        <f t="shared" si="13"/>
        <v>-0.64354052585057786</v>
      </c>
      <c r="W33" s="193">
        <f t="shared" si="13"/>
        <v>0.15643623018028641</v>
      </c>
      <c r="X33" s="193">
        <f t="shared" si="13"/>
        <v>1.0461252554118353E-2</v>
      </c>
      <c r="Y33" s="193">
        <f t="shared" si="13"/>
        <v>0.39033817622947664</v>
      </c>
      <c r="Z33" s="193">
        <f t="shared" si="13"/>
        <v>-0.33155861939040121</v>
      </c>
      <c r="AA33" s="256"/>
    </row>
    <row r="34" spans="1:62" x14ac:dyDescent="0.25">
      <c r="A34" s="137">
        <f>STDEV(A66:A68)</f>
        <v>6707.9785780256607</v>
      </c>
      <c r="B34" s="137">
        <f>STDEV(B66:B68)</f>
        <v>31360.291580714558</v>
      </c>
      <c r="C34" s="137">
        <f>STDEV(C66:C68)</f>
        <v>17489.209550153984</v>
      </c>
      <c r="D34" s="137">
        <f>STDEV(D66:D68)</f>
        <v>26885.875906513535</v>
      </c>
      <c r="E34" s="137">
        <f>STDEV(E66:E68)</f>
        <v>17618.347048187454</v>
      </c>
      <c r="F34" s="256"/>
      <c r="H34" s="256"/>
      <c r="I34" s="256"/>
      <c r="J34" s="112" t="s">
        <v>1203</v>
      </c>
      <c r="K34" s="137">
        <f>STDEV(K66:K68)</f>
        <v>33522.03854556747</v>
      </c>
      <c r="L34" s="137">
        <f>STDEV(L66:L68)</f>
        <v>42599.746213226266</v>
      </c>
      <c r="M34" s="137">
        <f>STDEV(M66:M68)</f>
        <v>42599.746213226266</v>
      </c>
      <c r="N34" s="137">
        <f>STDEV(N66:N68)</f>
        <v>20045.637707891488</v>
      </c>
      <c r="O34" s="137">
        <f>STDEV(O66:O68)</f>
        <v>20045.637707891488</v>
      </c>
      <c r="P34" s="137">
        <f>STDEV(P66:P68)</f>
        <v>10697.778151125245</v>
      </c>
      <c r="Q34" s="137">
        <f>STDEV(Q66:Q68)</f>
        <v>20040.118983283744</v>
      </c>
      <c r="R34" s="137">
        <f>STDEV(R66:R68)</f>
        <v>12022.295901769798</v>
      </c>
      <c r="S34" s="137">
        <f>STDEV(S66:S68)</f>
        <v>17857.59724887531</v>
      </c>
      <c r="T34" s="137">
        <f>STDEV(T66:T68)</f>
        <v>22579.958854940556</v>
      </c>
      <c r="U34" s="137">
        <f>STDEV(U66:U68)</f>
        <v>18722.24121824776</v>
      </c>
      <c r="V34" s="137">
        <f>STDEV(V66:V68)</f>
        <v>28077.845436183718</v>
      </c>
      <c r="W34" s="137">
        <f>STDEV(W66:W68)</f>
        <v>9516.0141747222824</v>
      </c>
      <c r="X34" s="137">
        <f>STDEV(X66:X68)</f>
        <v>4428.1441941977737</v>
      </c>
      <c r="Y34" s="137">
        <f>STDEV(Y66:Y68)</f>
        <v>18079.158253720441</v>
      </c>
      <c r="Z34" s="137">
        <f>STDEV(Z66:Z68)</f>
        <v>15581.787076621009</v>
      </c>
      <c r="AA34" s="256"/>
    </row>
    <row r="35" spans="1:62" x14ac:dyDescent="0.25">
      <c r="A35" s="186">
        <f>AVERAGE(A66:A68)</f>
        <v>-10901.295005373553</v>
      </c>
      <c r="B35" s="186">
        <f>AVERAGE(B66:B68)</f>
        <v>-13993.012428929092</v>
      </c>
      <c r="C35" s="186">
        <f>AVERAGE(C66:C68)</f>
        <v>6716.2963667262202</v>
      </c>
      <c r="D35" s="186">
        <f>AVERAGE(D66:D68)</f>
        <v>-17365.610106879871</v>
      </c>
      <c r="E35" s="186">
        <f>AVERAGE(E66:E68)</f>
        <v>-8214.9159838841497</v>
      </c>
      <c r="F35" s="256"/>
      <c r="H35" s="256"/>
      <c r="I35" s="256"/>
      <c r="J35" s="304" t="s">
        <v>1200</v>
      </c>
      <c r="K35" s="186">
        <f>AVERAGE(K66:K68)</f>
        <v>91876.733722817327</v>
      </c>
      <c r="L35" s="186">
        <f>AVERAGE(L66:L68)</f>
        <v>43876.466810510814</v>
      </c>
      <c r="M35" s="186">
        <f>AVERAGE(M66:M68)</f>
        <v>-43876.466810510814</v>
      </c>
      <c r="N35" s="186">
        <f>AVERAGE(N66:N68)</f>
        <v>20133.52999663469</v>
      </c>
      <c r="O35" s="186">
        <f>AVERAGE(O66:O68)</f>
        <v>-20133.52999663469</v>
      </c>
      <c r="P35" s="186">
        <f>AVERAGE(P66:P68)</f>
        <v>-3534.8819046015924</v>
      </c>
      <c r="Q35" s="186">
        <f>AVERAGE(Q66:Q68)</f>
        <v>5254.5852520106737</v>
      </c>
      <c r="R35" s="186">
        <f>AVERAGE(R66:R68)</f>
        <v>16092.642586849566</v>
      </c>
      <c r="S35" s="186">
        <f>AVERAGE(S66:S68)</f>
        <v>-12224.129902328801</v>
      </c>
      <c r="T35" s="186">
        <f>AVERAGE(T66:T68)</f>
        <v>-9515.9997228836583</v>
      </c>
      <c r="U35" s="186">
        <f>AVERAGE(U66:U68)</f>
        <v>19667.855679944489</v>
      </c>
      <c r="V35" s="186">
        <f>AVERAGE(V66:V68)</f>
        <v>-18069.231416752918</v>
      </c>
      <c r="W35" s="186">
        <f>AVERAGE(W66:W68)</f>
        <v>1488.649383835723</v>
      </c>
      <c r="X35" s="186">
        <f>AVERAGE(X66:X68)</f>
        <v>46.323934761555812</v>
      </c>
      <c r="Y35" s="186">
        <f>AVERAGE(Y66:Y68)</f>
        <v>7056.9856605213272</v>
      </c>
      <c r="Z35" s="186">
        <f>AVERAGE(Z66:Z68)</f>
        <v>-5166.2758107596574</v>
      </c>
      <c r="AA35" s="256"/>
    </row>
    <row r="36" spans="1:62" x14ac:dyDescent="0.25">
      <c r="A36" s="280">
        <f>SUM(A62:A94)</f>
        <v>-15880.426291471746</v>
      </c>
      <c r="B36" s="280">
        <f t="shared" ref="B36:E36" si="15">SUM(B62:B94)</f>
        <v>-57920.561237252936</v>
      </c>
      <c r="C36" s="280">
        <f t="shared" si="15"/>
        <v>74489.353366434982</v>
      </c>
      <c r="D36" s="280">
        <f t="shared" si="15"/>
        <v>-7938.7605274181496</v>
      </c>
      <c r="E36" s="280">
        <f>SUM(E62:E94)</f>
        <v>-2287.9685379436091</v>
      </c>
      <c r="F36" s="256"/>
      <c r="H36" s="256"/>
      <c r="I36" s="256"/>
      <c r="J36" t="s">
        <v>1243</v>
      </c>
      <c r="K36" s="280">
        <f t="shared" ref="K36:L36" si="16">SUM(K62:K94)</f>
        <v>673799.43344439694</v>
      </c>
      <c r="L36" s="280">
        <f t="shared" si="16"/>
        <v>102121.16463242033</v>
      </c>
      <c r="M36" s="280">
        <f>SUM(M62:M94)</f>
        <v>-102121.16463242033</v>
      </c>
      <c r="N36" s="280">
        <f>SUM(N62:N94)</f>
        <v>-9394.9384431033286</v>
      </c>
      <c r="O36" s="280">
        <f t="shared" ref="O36:W36" si="17">SUM(O62:O94)</f>
        <v>9394.9384431033286</v>
      </c>
      <c r="P36" s="280">
        <f t="shared" si="17"/>
        <v>61190.518372473816</v>
      </c>
      <c r="Q36" s="280">
        <f t="shared" si="17"/>
        <v>-36507.746813349782</v>
      </c>
      <c r="R36" s="280">
        <f t="shared" si="17"/>
        <v>-19619.734976070653</v>
      </c>
      <c r="S36" s="280">
        <f t="shared" si="17"/>
        <v>-66416.230306438607</v>
      </c>
      <c r="T36" s="280">
        <f t="shared" si="17"/>
        <v>-78382.253999652981</v>
      </c>
      <c r="U36" s="305">
        <f t="shared" si="17"/>
        <v>-3220.7563059418608</v>
      </c>
      <c r="V36" s="305">
        <f t="shared" si="17"/>
        <v>-8725.1540974468462</v>
      </c>
      <c r="W36" s="305">
        <f t="shared" si="17"/>
        <v>49213.405652631307</v>
      </c>
      <c r="X36" s="305">
        <f>SUM(X62:X94)</f>
        <v>48215.055049899856</v>
      </c>
      <c r="Y36" s="305">
        <f t="shared" ref="Y36:Z36" si="18">SUM(Y62:Y94)</f>
        <v>38114.007886741303</v>
      </c>
      <c r="Z36" s="305">
        <f t="shared" si="18"/>
        <v>82262.175199663936</v>
      </c>
      <c r="AA36" s="256"/>
    </row>
    <row r="37" spans="1:62" ht="6.75" customHeight="1" thickBot="1" x14ac:dyDescent="0.3">
      <c r="A37" s="256"/>
      <c r="B37" s="256"/>
      <c r="C37" s="256"/>
      <c r="D37" s="256"/>
      <c r="E37" s="256"/>
      <c r="F37" s="256"/>
      <c r="H37" s="256"/>
      <c r="I37" s="256"/>
      <c r="K37" s="256"/>
      <c r="L37" s="256"/>
      <c r="M37" s="256"/>
      <c r="N37" s="256"/>
      <c r="O37" s="256"/>
      <c r="P37" s="256"/>
      <c r="Q37" s="256"/>
      <c r="R37" s="256"/>
      <c r="S37" s="256"/>
      <c r="T37" s="256"/>
      <c r="U37" s="256"/>
      <c r="V37" s="256"/>
      <c r="W37" s="256"/>
      <c r="X37" s="256"/>
      <c r="Y37" s="256"/>
      <c r="Z37" s="256"/>
      <c r="AA37" s="256"/>
    </row>
    <row r="38" spans="1:62" ht="15.75" thickBot="1" x14ac:dyDescent="0.3">
      <c r="B38" s="256"/>
      <c r="C38" s="256"/>
      <c r="D38" s="256"/>
      <c r="E38" s="256"/>
      <c r="F38" s="256" t="s">
        <v>1280</v>
      </c>
      <c r="K38" t="s">
        <v>1208</v>
      </c>
      <c r="L38" s="368" t="s">
        <v>1262</v>
      </c>
      <c r="M38" s="369"/>
      <c r="N38" s="369"/>
      <c r="O38" s="370"/>
      <c r="P38" s="368" t="s">
        <v>1274</v>
      </c>
      <c r="Q38" s="369"/>
      <c r="R38" s="370"/>
      <c r="S38" s="368" t="s">
        <v>1263</v>
      </c>
      <c r="T38" s="370"/>
      <c r="U38" s="366" t="s">
        <v>1264</v>
      </c>
      <c r="V38" s="367"/>
      <c r="W38" s="367"/>
      <c r="X38" s="367"/>
      <c r="Y38" s="367"/>
      <c r="Z38" s="367"/>
      <c r="AA38" s="137"/>
      <c r="AB38" s="256"/>
      <c r="AC38" s="256"/>
      <c r="AD38" s="256"/>
      <c r="AE38" s="256"/>
      <c r="AF38" s="256"/>
      <c r="AG38" s="256"/>
      <c r="AH38" s="256"/>
      <c r="AI38" s="256"/>
      <c r="AJ38" s="256"/>
      <c r="AK38" s="256"/>
      <c r="AL38" s="256"/>
      <c r="AM38" s="256"/>
    </row>
    <row r="39" spans="1:62" x14ac:dyDescent="0.25">
      <c r="B39" s="256"/>
      <c r="C39" s="357" t="s">
        <v>1255</v>
      </c>
      <c r="D39" s="280" t="s">
        <v>1311</v>
      </c>
      <c r="E39" s="280"/>
      <c r="F39" s="303">
        <f>AVERAGE(F41:F66)</f>
        <v>0.52447552447552437</v>
      </c>
      <c r="K39" s="137">
        <f>SUM('FuturesInfo (3)'!W2:W80)</f>
        <v>180703.28735130749</v>
      </c>
      <c r="L39" s="306" t="s">
        <v>1197</v>
      </c>
      <c r="M39" s="307" t="s">
        <v>1198</v>
      </c>
      <c r="N39" s="358" t="s">
        <v>1304</v>
      </c>
      <c r="O39" s="308" t="s">
        <v>1201</v>
      </c>
      <c r="P39" s="345" t="s">
        <v>1194</v>
      </c>
      <c r="Q39" s="312" t="s">
        <v>1189</v>
      </c>
      <c r="R39" s="313" t="s">
        <v>1195</v>
      </c>
      <c r="S39" s="316" t="s">
        <v>1192</v>
      </c>
      <c r="T39" s="317" t="s">
        <v>1193</v>
      </c>
      <c r="U39" s="320" t="s">
        <v>1196</v>
      </c>
      <c r="V39" s="321" t="s">
        <v>1191</v>
      </c>
      <c r="W39" s="322" t="s">
        <v>1190</v>
      </c>
      <c r="X39" s="323" t="s">
        <v>1217</v>
      </c>
      <c r="Y39" s="324" t="s">
        <v>1273</v>
      </c>
      <c r="Z39" s="350" t="s">
        <v>1301</v>
      </c>
      <c r="AA39" s="137"/>
      <c r="AF39" s="258" t="s">
        <v>1197</v>
      </c>
      <c r="AG39" s="259" t="s">
        <v>1198</v>
      </c>
      <c r="AH39" s="358" t="s">
        <v>1304</v>
      </c>
      <c r="AI39" s="271" t="s">
        <v>1201</v>
      </c>
      <c r="AJ39" s="270" t="s">
        <v>1194</v>
      </c>
      <c r="AK39" s="278" t="s">
        <v>1189</v>
      </c>
      <c r="AL39" s="260" t="s">
        <v>1195</v>
      </c>
      <c r="AM39" s="262" t="s">
        <v>1192</v>
      </c>
      <c r="AN39" s="243" t="s">
        <v>1193</v>
      </c>
      <c r="AO39" s="263" t="s">
        <v>1196</v>
      </c>
      <c r="AP39" s="245" t="s">
        <v>1191</v>
      </c>
      <c r="AQ39" s="269" t="s">
        <v>1190</v>
      </c>
      <c r="AR39" s="273" t="s">
        <v>1217</v>
      </c>
      <c r="AS39" s="324" t="s">
        <v>1273</v>
      </c>
      <c r="AT39" s="350" t="s">
        <v>1301</v>
      </c>
      <c r="AV39" s="258" t="s">
        <v>1197</v>
      </c>
      <c r="AW39" s="259" t="s">
        <v>1198</v>
      </c>
      <c r="AX39" s="358" t="s">
        <v>1304</v>
      </c>
      <c r="AY39" s="271" t="s">
        <v>1201</v>
      </c>
      <c r="AZ39" s="270" t="s">
        <v>1194</v>
      </c>
      <c r="BA39" s="278" t="s">
        <v>1189</v>
      </c>
      <c r="BB39" s="260" t="s">
        <v>1195</v>
      </c>
      <c r="BC39" s="262" t="s">
        <v>1192</v>
      </c>
      <c r="BD39" s="243" t="s">
        <v>1193</v>
      </c>
      <c r="BE39" s="263" t="s">
        <v>1196</v>
      </c>
      <c r="BF39" s="245" t="s">
        <v>1191</v>
      </c>
      <c r="BG39" s="269" t="s">
        <v>1190</v>
      </c>
      <c r="BH39" s="273" t="s">
        <v>1217</v>
      </c>
      <c r="BI39" s="137" t="s">
        <v>1273</v>
      </c>
      <c r="BJ39" t="s">
        <v>1301</v>
      </c>
    </row>
    <row r="40" spans="1:62" ht="15.75" thickBot="1" x14ac:dyDescent="0.3">
      <c r="A40" s="276" t="s">
        <v>1220</v>
      </c>
      <c r="B40" s="276" t="s">
        <v>1221</v>
      </c>
      <c r="C40" t="s">
        <v>1175</v>
      </c>
      <c r="D40" t="s">
        <v>1180</v>
      </c>
      <c r="E40" t="s">
        <v>1176</v>
      </c>
      <c r="F40" t="s">
        <v>1228</v>
      </c>
      <c r="H40" s="253" t="s">
        <v>1285</v>
      </c>
      <c r="I40" t="s">
        <v>1284</v>
      </c>
      <c r="J40" s="253" t="s">
        <v>1282</v>
      </c>
      <c r="K40" s="253" t="s">
        <v>1165</v>
      </c>
      <c r="L40" s="309" t="str">
        <f>J26</f>
        <v>Risk-On - Long Risky Assets, Short Safe Assets</v>
      </c>
      <c r="M40" s="310" t="str">
        <f>J25</f>
        <v>Risk-Off - Long Safe Assets, Short Risky Assets</v>
      </c>
      <c r="N40" s="359" t="str">
        <f>J23</f>
        <v>Previous - Previous Day's Movement</v>
      </c>
      <c r="O40" s="311" t="str">
        <f>J24</f>
        <v>Anti-Previous - Opposite of the Previous Day's Movement</v>
      </c>
      <c r="P40" s="346" t="str">
        <f>O24</f>
        <v>Lowest-Equity -( AI Counter-trend)</v>
      </c>
      <c r="Q40" s="314" t="str">
        <f>O23</f>
        <v>AI 50/50- 50% Anti-Lowest Eq, 50% Anti-Highest Eq.</v>
      </c>
      <c r="R40" s="315" t="str">
        <f>O25</f>
        <v>Highest Equity - (AI Anti-Trend)</v>
      </c>
      <c r="S40" s="318" t="str">
        <f>S23</f>
        <v>Seasonality - 30+ year Seasonality</v>
      </c>
      <c r="T40" s="319" t="str">
        <f>S24</f>
        <v>Adj-Seasonality - Seasonality w/ Trend Adj.</v>
      </c>
      <c r="U40" s="325" t="str">
        <f>V23</f>
        <v>Voting 1- TREND (Previous + Highest Equity +Anti-Seasonality)</v>
      </c>
      <c r="V40" s="326" t="str">
        <f>V24</f>
        <v>Voting 2- Reversal (Anti-Previous,lowestEquity, Adj-Seasonal)</v>
      </c>
      <c r="W40" s="327" t="str">
        <f>V25</f>
        <v>Voting 3- Neutral( Anti-Previous,50/50, Anti-Seasonality)</v>
      </c>
      <c r="X40" s="328" t="str">
        <f>V26</f>
        <v>Voting 4 -Voting of Voting- Voting 1,2,3</v>
      </c>
      <c r="Y40" s="329" t="str">
        <f>V27</f>
        <v>Voting 5 - (Previous, Anti-Highest, Anti-Adj_Seasonality)</v>
      </c>
      <c r="Z40" s="351" t="str">
        <f>V28</f>
        <v>Voting 6- Reversal (Anti-Previous,lowestEquity, Anti-Seasonal)</v>
      </c>
      <c r="AA40" s="253"/>
      <c r="AC40" t="str">
        <f>C40</f>
        <v>yoko</v>
      </c>
      <c r="AD40" t="str">
        <f>D40</f>
        <v>toshi</v>
      </c>
      <c r="AE40" t="str">
        <f>E40</f>
        <v>hidemi</v>
      </c>
      <c r="AF40" s="258" t="s">
        <v>1234</v>
      </c>
      <c r="AG40" s="259" t="s">
        <v>1233</v>
      </c>
      <c r="AH40" s="359" t="s">
        <v>1303</v>
      </c>
      <c r="AI40" s="271" t="s">
        <v>1230</v>
      </c>
      <c r="AJ40" s="270" t="s">
        <v>1260</v>
      </c>
      <c r="AK40" s="186" t="s">
        <v>1276</v>
      </c>
      <c r="AL40" s="260" t="s">
        <v>1275</v>
      </c>
      <c r="AM40" s="262" t="s">
        <v>1232</v>
      </c>
      <c r="AN40" s="243" t="s">
        <v>1261</v>
      </c>
      <c r="AO40" s="263" t="s">
        <v>1295</v>
      </c>
      <c r="AP40" s="245" t="s">
        <v>1225</v>
      </c>
      <c r="AQ40" s="269" t="s">
        <v>1296</v>
      </c>
      <c r="AR40" s="273" t="s">
        <v>1226</v>
      </c>
      <c r="AS40" s="329" t="s">
        <v>1259</v>
      </c>
      <c r="AT40" s="351" t="s">
        <v>1302</v>
      </c>
      <c r="AV40" s="258" t="s">
        <v>1234</v>
      </c>
      <c r="AW40" s="259" t="s">
        <v>1233</v>
      </c>
      <c r="AX40" s="359" t="s">
        <v>1303</v>
      </c>
      <c r="AY40" s="271" t="s">
        <v>1230</v>
      </c>
      <c r="AZ40" s="270" t="s">
        <v>1260</v>
      </c>
      <c r="BA40" s="186" t="s">
        <v>1276</v>
      </c>
      <c r="BB40" s="260" t="s">
        <v>1275</v>
      </c>
      <c r="BC40" s="262" t="s">
        <v>1232</v>
      </c>
      <c r="BD40" s="243" t="s">
        <v>1261</v>
      </c>
      <c r="BE40" s="263" t="s">
        <v>1295</v>
      </c>
      <c r="BF40" s="245" t="s">
        <v>1225</v>
      </c>
      <c r="BG40" s="269" t="s">
        <v>1296</v>
      </c>
      <c r="BH40" s="273" t="s">
        <v>1226</v>
      </c>
      <c r="BI40" s="253" t="s">
        <v>1259</v>
      </c>
      <c r="BJ40" t="s">
        <v>1302</v>
      </c>
    </row>
    <row r="41" spans="1:62" hidden="1" outlineLevel="1" x14ac:dyDescent="0.25">
      <c r="A41" s="186">
        <v>0</v>
      </c>
      <c r="B41" s="186">
        <v>0</v>
      </c>
      <c r="C41" s="186"/>
      <c r="D41" s="186"/>
      <c r="E41" s="186"/>
      <c r="F41" s="193">
        <f t="shared" ref="F41:F67" si="19">(COUNTIF(P41:Z41,"&gt;"&amp;0)/COUNT(P41:Z41))</f>
        <v>0.36363636363636365</v>
      </c>
      <c r="G41">
        <f>'0701'!$A$1</f>
        <v>20160701</v>
      </c>
      <c r="H41" s="254">
        <f>'0701'!$F$10</f>
        <v>0.70833333333333337</v>
      </c>
      <c r="I41" s="140">
        <f>'0701'!$Y$11</f>
        <v>0</v>
      </c>
      <c r="J41" s="140">
        <f>'0701'!$H$10</f>
        <v>1002.2611093036054</v>
      </c>
      <c r="K41" s="186">
        <f>'0701'!$Z$13</f>
        <v>72162.799869859591</v>
      </c>
      <c r="L41" s="360">
        <f>'0701'!$AA$13</f>
        <v>-1550.8270559324883</v>
      </c>
      <c r="M41" s="362">
        <f>'0701'!$AB$13</f>
        <v>1550.8270559324883</v>
      </c>
      <c r="N41" s="253">
        <f>'0701'!$AC$13</f>
        <v>-2789.4596528649477</v>
      </c>
      <c r="O41" s="362">
        <f>'0701'!$AD$13</f>
        <v>2789.4596528649477</v>
      </c>
      <c r="P41" s="253">
        <f>'0701'!$AE$13</f>
        <v>-16760.115288284433</v>
      </c>
      <c r="Q41" s="253">
        <f>'0701'!$AF$13</f>
        <v>-185.74391967023473</v>
      </c>
      <c r="R41" s="362">
        <f>'0701'!$AG$13</f>
        <v>715.64138303623315</v>
      </c>
      <c r="S41" s="253">
        <f>'0701'!$AH$13</f>
        <v>14477.812354592679</v>
      </c>
      <c r="T41" s="362">
        <f>'0701'!$AI$13</f>
        <v>-14621.311775368318</v>
      </c>
      <c r="U41" s="253">
        <f>'0701'!$AJ$13</f>
        <v>-15900.982879131909</v>
      </c>
      <c r="V41" s="253">
        <f>'0701'!$AK$13</f>
        <v>-14745.173860375333</v>
      </c>
      <c r="W41" s="186">
        <f>'0701'!$AL$13</f>
        <v>2703.2225733355458</v>
      </c>
      <c r="X41" s="253">
        <f>'0701'!$AM$13</f>
        <v>-8117.1763211143598</v>
      </c>
      <c r="Y41" s="253">
        <f>'0701'!$AN$13</f>
        <v>5812.7066107659912</v>
      </c>
      <c r="Z41" s="253">
        <f>'0701'!$AO$13</f>
        <v>-15429.635078501473</v>
      </c>
      <c r="AB41">
        <f t="shared" ref="AB41:AB61" si="20">G41</f>
        <v>20160701</v>
      </c>
      <c r="AF41" s="186">
        <f>SUM(L41:L$41)</f>
        <v>-1550.8270559324883</v>
      </c>
      <c r="AG41" s="186">
        <f>SUM(M41:M$41)</f>
        <v>1550.8270559324883</v>
      </c>
      <c r="AH41" s="186">
        <f>SUM(N41:N$41)</f>
        <v>-2789.4596528649477</v>
      </c>
      <c r="AI41" s="186">
        <f>SUM(O41:O$41)</f>
        <v>2789.4596528649477</v>
      </c>
      <c r="AJ41" s="186">
        <f>SUM(P41:P$41)</f>
        <v>-16760.115288284433</v>
      </c>
      <c r="AK41" s="186">
        <f>SUM(Q41:Q$41)</f>
        <v>-185.74391967023473</v>
      </c>
      <c r="AL41" s="186">
        <f>SUM(R41:R$41)</f>
        <v>715.64138303623315</v>
      </c>
      <c r="AM41" s="186">
        <f>SUM(S41:S$41)</f>
        <v>14477.812354592679</v>
      </c>
      <c r="AN41" s="186">
        <f>SUM(T41:T$41)</f>
        <v>-14621.311775368318</v>
      </c>
      <c r="AO41" s="186">
        <f>SUM(U41:U$41)</f>
        <v>-15900.982879131909</v>
      </c>
      <c r="AP41" s="186">
        <f>SUM(V41:V$41)</f>
        <v>-14745.173860375333</v>
      </c>
      <c r="AQ41" s="186">
        <f>SUM(W41:W$41)</f>
        <v>2703.2225733355458</v>
      </c>
      <c r="AR41" s="186">
        <f>SUM(X41:X$41)</f>
        <v>-8117.1763211143598</v>
      </c>
      <c r="AS41" s="186">
        <f>SUM(Y41:Y$41)</f>
        <v>5812.7066107659912</v>
      </c>
      <c r="AT41" s="186">
        <f>SUM(Z41:Z$41)</f>
        <v>-15429.635078501473</v>
      </c>
      <c r="AU41">
        <f>G41</f>
        <v>20160701</v>
      </c>
      <c r="AV41" s="186">
        <f>SUM(L41:L$41)</f>
        <v>-1550.8270559324883</v>
      </c>
      <c r="AW41" s="186">
        <f>SUM(M41:M$41)</f>
        <v>1550.8270559324883</v>
      </c>
      <c r="AX41" s="186">
        <f>SUM(N41:N$41)</f>
        <v>-2789.4596528649477</v>
      </c>
      <c r="AY41" s="186">
        <f>SUM(O41:O$41)</f>
        <v>2789.4596528649477</v>
      </c>
      <c r="AZ41" s="186">
        <f>SUM(P41:P$41)</f>
        <v>-16760.115288284433</v>
      </c>
      <c r="BA41" s="186">
        <f>SUM(Q41:Q$41)</f>
        <v>-185.74391967023473</v>
      </c>
      <c r="BB41" s="186">
        <f>SUM(R41:R$41)</f>
        <v>715.64138303623315</v>
      </c>
      <c r="BC41" s="186">
        <f>SUM(S41:S$41)</f>
        <v>14477.812354592679</v>
      </c>
      <c r="BD41" s="186">
        <f>SUM(T41:T$41)</f>
        <v>-14621.311775368318</v>
      </c>
      <c r="BE41" s="186">
        <f>SUM(U41:U$41)</f>
        <v>-15900.982879131909</v>
      </c>
      <c r="BF41" s="186">
        <f>SUM(V41:V$41)</f>
        <v>-14745.173860375333</v>
      </c>
      <c r="BG41" s="186">
        <f>SUM(W41:W$41)</f>
        <v>2703.2225733355458</v>
      </c>
      <c r="BH41" s="186">
        <f>SUM(X41:X$41)</f>
        <v>-8117.1763211143598</v>
      </c>
      <c r="BI41" s="186">
        <f>SUM(Y41:Y$41)</f>
        <v>5812.7066107659912</v>
      </c>
      <c r="BJ41" s="186">
        <f>SUM(Z41:Z$41)</f>
        <v>-15429.635078501473</v>
      </c>
    </row>
    <row r="42" spans="1:62" hidden="1" outlineLevel="1" x14ac:dyDescent="0.25">
      <c r="A42" s="186">
        <v>6062.0492905701249</v>
      </c>
      <c r="B42" s="186">
        <v>2903.4877059248529</v>
      </c>
      <c r="C42" s="186"/>
      <c r="D42" s="186"/>
      <c r="E42" s="186"/>
      <c r="F42" s="193">
        <f t="shared" si="19"/>
        <v>0.45454545454545453</v>
      </c>
      <c r="G42">
        <f>'0704'!$A$1</f>
        <v>20160704</v>
      </c>
      <c r="H42" s="254">
        <f>'0704'!$F$10</f>
        <v>0.625</v>
      </c>
      <c r="I42" s="140">
        <f>'0704'!$Y$11</f>
        <v>0</v>
      </c>
      <c r="J42" s="140">
        <f>'0704'!$H$10</f>
        <v>238.92869830356778</v>
      </c>
      <c r="K42" s="186">
        <f>'0704'!$Z$13</f>
        <v>17202.866277856876</v>
      </c>
      <c r="L42" s="361">
        <f>'0704'!$AA$13</f>
        <v>3539.3243547223628</v>
      </c>
      <c r="M42" s="363">
        <f>'0704'!$AB$13</f>
        <v>-3539.3243547223628</v>
      </c>
      <c r="N42" s="253">
        <f>'0704'!$AC$13</f>
        <v>-4885.7902033930941</v>
      </c>
      <c r="O42" s="363">
        <f>'0704'!$AD$13</f>
        <v>4885.7902033930941</v>
      </c>
      <c r="P42" s="253">
        <f>'0704'!$AE$13</f>
        <v>5127.0540824589871</v>
      </c>
      <c r="Q42" s="253">
        <f>'0704'!$AF$13</f>
        <v>-5230.2361036355696</v>
      </c>
      <c r="R42" s="363">
        <f>'0704'!$AG$13</f>
        <v>-1942.7805709255354</v>
      </c>
      <c r="S42" s="253">
        <f>'0704'!$AH$13</f>
        <v>3123.8906142981177</v>
      </c>
      <c r="T42" s="363">
        <f>'0704'!$AI$13</f>
        <v>2903.4877059248529</v>
      </c>
      <c r="U42" s="253">
        <f>'0704'!$AJ$13</f>
        <v>-5225.4487895095799</v>
      </c>
      <c r="V42" s="253">
        <f>'0704'!$AK$13</f>
        <v>4219.567375347101</v>
      </c>
      <c r="W42" s="186">
        <f>'0704'!$AL$13</f>
        <v>-3128.6779284241074</v>
      </c>
      <c r="X42" s="253">
        <f>'0704'!$AM$13</f>
        <v>-2954.5744673893187</v>
      </c>
      <c r="Y42" s="253">
        <f>'0704'!$AN$13</f>
        <v>-1727.2286187478221</v>
      </c>
      <c r="Z42" s="253">
        <f>'0704'!$AO$13</f>
        <v>3554.3866050953648</v>
      </c>
      <c r="AB42">
        <f t="shared" si="20"/>
        <v>20160704</v>
      </c>
      <c r="AF42" s="186">
        <f>SUM(L$41:L42)</f>
        <v>1988.4972987898745</v>
      </c>
      <c r="AG42" s="186">
        <f>SUM(M$41:M42)</f>
        <v>-1988.4972987898745</v>
      </c>
      <c r="AH42" s="186">
        <f>SUM(N$41:N42)</f>
        <v>-7675.2498562580422</v>
      </c>
      <c r="AI42" s="186">
        <f>SUM(O$41:O42)</f>
        <v>7675.2498562580422</v>
      </c>
      <c r="AJ42" s="186">
        <f>SUM(P$41:P42)</f>
        <v>-11633.061205825445</v>
      </c>
      <c r="AK42" s="186">
        <f>SUM(Q$41:Q42)</f>
        <v>-5415.980023305804</v>
      </c>
      <c r="AL42" s="186">
        <f>SUM(R$41:R42)</f>
        <v>-1227.1391878893023</v>
      </c>
      <c r="AM42" s="186">
        <f>SUM(S$41:S42)</f>
        <v>17601.702968890797</v>
      </c>
      <c r="AN42" s="186">
        <f>SUM(T$41:T42)</f>
        <v>-11717.824069443464</v>
      </c>
      <c r="AO42" s="186">
        <f>SUM(U$41:U42)</f>
        <v>-21126.43166864149</v>
      </c>
      <c r="AP42" s="186">
        <f>SUM(V$41:V42)</f>
        <v>-10525.606485028231</v>
      </c>
      <c r="AQ42" s="186">
        <f>SUM(W$41:W42)</f>
        <v>-425.45535508856165</v>
      </c>
      <c r="AR42" s="186">
        <f>SUM(X$41:X42)</f>
        <v>-11071.750788503679</v>
      </c>
      <c r="AS42" s="186">
        <f>SUM(Y$41:Y42)</f>
        <v>4085.4779920181691</v>
      </c>
      <c r="AT42" s="186">
        <f>SUM(Z$41:Z42)</f>
        <v>-11875.248473406107</v>
      </c>
      <c r="AU42">
        <f t="shared" ref="AU42:AU68" si="21">G42</f>
        <v>20160704</v>
      </c>
      <c r="AV42" s="186">
        <f>SUM(L$41:L42)</f>
        <v>1988.4972987898745</v>
      </c>
      <c r="AW42" s="186">
        <f>SUM(M$41:M42)</f>
        <v>-1988.4972987898745</v>
      </c>
      <c r="AX42" s="186">
        <f>SUM(N$41:N42)</f>
        <v>-7675.2498562580422</v>
      </c>
      <c r="AY42" s="186">
        <f>SUM(O$41:O42)</f>
        <v>7675.2498562580422</v>
      </c>
      <c r="AZ42" s="186">
        <f>SUM(P$41:P42)</f>
        <v>-11633.061205825445</v>
      </c>
      <c r="BA42" s="186">
        <f>SUM(Q$41:Q42)</f>
        <v>-5415.980023305804</v>
      </c>
      <c r="BB42" s="186">
        <f>SUM(R$41:R42)</f>
        <v>-1227.1391878893023</v>
      </c>
      <c r="BC42" s="186">
        <f>SUM(S$41:S42)</f>
        <v>17601.702968890797</v>
      </c>
      <c r="BD42" s="186">
        <f>SUM(T$41:T42)</f>
        <v>-11717.824069443464</v>
      </c>
      <c r="BE42" s="186">
        <f>SUM(U$41:U42)</f>
        <v>-21126.43166864149</v>
      </c>
      <c r="BF42" s="186">
        <f>SUM(V$41:V42)</f>
        <v>-10525.606485028231</v>
      </c>
      <c r="BG42" s="186">
        <f>SUM(W$41:W42)</f>
        <v>-425.45535508856165</v>
      </c>
      <c r="BH42" s="186">
        <f>SUM(X$41:X42)</f>
        <v>-11071.750788503679</v>
      </c>
      <c r="BI42" s="186">
        <f>SUM(Y$41:Y42)</f>
        <v>4085.4779920181691</v>
      </c>
      <c r="BJ42" s="186">
        <f>SUM(Z$41:Z42)</f>
        <v>-11875.248473406107</v>
      </c>
    </row>
    <row r="43" spans="1:62" hidden="1" outlineLevel="1" x14ac:dyDescent="0.25">
      <c r="A43" s="186">
        <v>17146.956763393795</v>
      </c>
      <c r="B43" s="186">
        <v>8232.0806462246474</v>
      </c>
      <c r="C43" s="186"/>
      <c r="D43" s="186"/>
      <c r="E43" s="186"/>
      <c r="F43" s="193">
        <f t="shared" si="19"/>
        <v>0.54545454545454541</v>
      </c>
      <c r="G43">
        <f>'0705'!$A$1</f>
        <v>20160705</v>
      </c>
      <c r="H43" s="254">
        <f>'0705'!$F$10</f>
        <v>0.40277777777777779</v>
      </c>
      <c r="I43" s="140">
        <f>'0705'!$Y$11</f>
        <v>0</v>
      </c>
      <c r="J43" s="140">
        <f>'0705'!$H$10</f>
        <v>1736.6601850138541</v>
      </c>
      <c r="K43" s="186">
        <f>'0705'!$Z$13</f>
        <v>125039.53332099751</v>
      </c>
      <c r="L43" s="361">
        <f>'0705'!$AA$13</f>
        <v>-94078.91454640853</v>
      </c>
      <c r="M43" s="363">
        <f>'0705'!$AB$13</f>
        <v>94078.91454640853</v>
      </c>
      <c r="N43" s="253">
        <f>'0705'!$AC$13</f>
        <v>853.45463417676388</v>
      </c>
      <c r="O43" s="363">
        <f>'0705'!$AD$13</f>
        <v>-853.45463417676388</v>
      </c>
      <c r="P43" s="253">
        <f>'0705'!$AE$13</f>
        <v>42853.770333542925</v>
      </c>
      <c r="Q43" s="253">
        <f>'0705'!$AF$13</f>
        <v>-11969.804178746746</v>
      </c>
      <c r="R43" s="363">
        <f>'0705'!$AG$13</f>
        <v>-32771.270227728186</v>
      </c>
      <c r="S43" s="253">
        <f>'0705'!$AH$13</f>
        <v>14283.773277967919</v>
      </c>
      <c r="T43" s="363">
        <f>'0705'!$AI$13</f>
        <v>8232.0806462246474</v>
      </c>
      <c r="U43" s="253">
        <f>'0705'!$AJ$13</f>
        <v>-26942.907243341477</v>
      </c>
      <c r="V43" s="253">
        <f>'0705'!$AK$13</f>
        <v>31868.40578613125</v>
      </c>
      <c r="W43" s="186">
        <f>'0705'!$AL$13</f>
        <v>-14973.050050535638</v>
      </c>
      <c r="X43" s="253">
        <f>'0705'!$AM$13</f>
        <v>11804.064063367869</v>
      </c>
      <c r="Y43" s="253">
        <f>'0705'!$AN$13</f>
        <v>9768.3307513459204</v>
      </c>
      <c r="Z43" s="253">
        <f>'0705'!$AO$13</f>
        <v>-6127.1457929082226</v>
      </c>
      <c r="AB43">
        <f t="shared" si="20"/>
        <v>20160705</v>
      </c>
      <c r="AF43" s="186">
        <f>SUM(L$41:L43)</f>
        <v>-92090.41724761865</v>
      </c>
      <c r="AG43" s="186">
        <f>SUM(M$41:M43)</f>
        <v>92090.41724761865</v>
      </c>
      <c r="AH43" s="186">
        <f>SUM(N$41:N43)</f>
        <v>-6821.7952220812786</v>
      </c>
      <c r="AI43" s="186">
        <f>SUM(O$41:O43)</f>
        <v>6821.7952220812786</v>
      </c>
      <c r="AJ43" s="186">
        <f>SUM(P$41:P43)</f>
        <v>31220.70912771748</v>
      </c>
      <c r="AK43" s="186">
        <f>SUM(Q$41:Q43)</f>
        <v>-17385.78420205255</v>
      </c>
      <c r="AL43" s="186">
        <f>SUM(R$41:R43)</f>
        <v>-33998.409415617491</v>
      </c>
      <c r="AM43" s="186">
        <f>SUM(S$41:S43)</f>
        <v>31885.476246858714</v>
      </c>
      <c r="AN43" s="186">
        <f>SUM(T$41:T43)</f>
        <v>-3485.743423218817</v>
      </c>
      <c r="AO43" s="186">
        <f>SUM(U$41:U43)</f>
        <v>-48069.338911982966</v>
      </c>
      <c r="AP43" s="186">
        <f>SUM(V$41:V43)</f>
        <v>21342.799301103019</v>
      </c>
      <c r="AQ43" s="186">
        <f>SUM(W$41:W43)</f>
        <v>-15398.505405624199</v>
      </c>
      <c r="AR43" s="186">
        <f>SUM(X$41:X43)</f>
        <v>732.31327486418922</v>
      </c>
      <c r="AS43" s="186">
        <f>SUM(Y$41:Y43)</f>
        <v>13853.80874336409</v>
      </c>
      <c r="AT43" s="186">
        <f>SUM(Z$41:Z43)</f>
        <v>-18002.394266314332</v>
      </c>
      <c r="AU43">
        <f t="shared" si="21"/>
        <v>20160705</v>
      </c>
      <c r="AV43" s="186">
        <f>SUM(L$41:L43)</f>
        <v>-92090.41724761865</v>
      </c>
      <c r="AW43" s="186">
        <f>SUM(M$41:M43)</f>
        <v>92090.41724761865</v>
      </c>
      <c r="AX43" s="186">
        <f>SUM(N$41:N43)</f>
        <v>-6821.7952220812786</v>
      </c>
      <c r="AY43" s="186">
        <f>SUM(O$41:O43)</f>
        <v>6821.7952220812786</v>
      </c>
      <c r="AZ43" s="186">
        <f>SUM(P$41:P43)</f>
        <v>31220.70912771748</v>
      </c>
      <c r="BA43" s="186">
        <f>SUM(Q$41:Q43)</f>
        <v>-17385.78420205255</v>
      </c>
      <c r="BB43" s="186">
        <f>SUM(R$41:R43)</f>
        <v>-33998.409415617491</v>
      </c>
      <c r="BC43" s="186">
        <f>SUM(S$41:S43)</f>
        <v>31885.476246858714</v>
      </c>
      <c r="BD43" s="186">
        <f>SUM(T$41:T43)</f>
        <v>-3485.743423218817</v>
      </c>
      <c r="BE43" s="186">
        <f>SUM(U$41:U43)</f>
        <v>-48069.338911982966</v>
      </c>
      <c r="BF43" s="186">
        <f>SUM(V$41:V43)</f>
        <v>21342.799301103019</v>
      </c>
      <c r="BG43" s="186">
        <f>SUM(W$41:W43)</f>
        <v>-15398.505405624199</v>
      </c>
      <c r="BH43" s="186">
        <f>SUM(X$41:X43)</f>
        <v>732.31327486418922</v>
      </c>
      <c r="BI43" s="186">
        <f>SUM(Y$41:Y43)</f>
        <v>13853.80874336409</v>
      </c>
      <c r="BJ43" s="186">
        <f>SUM(Z$41:Z43)</f>
        <v>-18002.394266314332</v>
      </c>
    </row>
    <row r="44" spans="1:62" hidden="1" outlineLevel="1" x14ac:dyDescent="0.25">
      <c r="A44" s="186">
        <v>-2988.995113347698</v>
      </c>
      <c r="B44" s="186">
        <v>20341.244671467579</v>
      </c>
      <c r="C44" s="186"/>
      <c r="D44" s="186"/>
      <c r="E44" s="186"/>
      <c r="F44" s="193">
        <f t="shared" si="19"/>
        <v>0.36363636363636365</v>
      </c>
      <c r="G44">
        <f>'0706'!$A$1</f>
        <v>20160706</v>
      </c>
      <c r="H44" s="254">
        <f>'0706'!$F$10</f>
        <v>0.41666666666666669</v>
      </c>
      <c r="I44" s="140">
        <f>'0706'!$Y$11</f>
        <v>0</v>
      </c>
      <c r="J44" s="140">
        <f>'0706'!$H$10</f>
        <v>974.66113652363447</v>
      </c>
      <c r="K44" s="186">
        <f>'0706'!$Z$13</f>
        <v>70175.6018297017</v>
      </c>
      <c r="L44" s="361">
        <f>'0706'!$AA$13</f>
        <v>-23064.113871430502</v>
      </c>
      <c r="M44" s="363">
        <f>'0706'!$AB$13</f>
        <v>23064.113871430502</v>
      </c>
      <c r="N44" s="253">
        <f>'0706'!$AC$13</f>
        <v>9944.8641879268325</v>
      </c>
      <c r="O44" s="363">
        <f>'0706'!$AD$13</f>
        <v>-9944.8641879268325</v>
      </c>
      <c r="P44" s="253">
        <f>'0706'!$AE$13</f>
        <v>-3100.8691747080147</v>
      </c>
      <c r="Q44" s="253">
        <f>'0706'!$AF$13</f>
        <v>-4437.6510063115629</v>
      </c>
      <c r="R44" s="363">
        <f>'0706'!$AG$13</f>
        <v>2448.6700672231527</v>
      </c>
      <c r="S44" s="253">
        <f>'0706'!$AH$13</f>
        <v>24471.628211817722</v>
      </c>
      <c r="T44" s="363">
        <f>'0706'!$AI$13</f>
        <v>20341.244671467579</v>
      </c>
      <c r="U44" s="253">
        <f>'0706'!$AJ$13</f>
        <v>4891.2911484248152</v>
      </c>
      <c r="V44" s="253">
        <f>'0706'!$AK$13</f>
        <v>-1373.2413483199225</v>
      </c>
      <c r="W44" s="186">
        <f>'0706'!$AL$13</f>
        <v>-28983.938091383494</v>
      </c>
      <c r="X44" s="253">
        <f>'0706'!$AM$13</f>
        <v>-21227.529904001476</v>
      </c>
      <c r="Y44" s="253">
        <f>'0706'!$AN$13</f>
        <v>-20348.398235921155</v>
      </c>
      <c r="Z44" s="253">
        <f>'0706'!$AO$13</f>
        <v>-11442.967435466275</v>
      </c>
      <c r="AB44">
        <f t="shared" si="20"/>
        <v>20160706</v>
      </c>
      <c r="AF44" s="186">
        <f>SUM(L$41:L44)</f>
        <v>-115154.53111904915</v>
      </c>
      <c r="AG44" s="186">
        <f>SUM(M$41:M44)</f>
        <v>115154.53111904915</v>
      </c>
      <c r="AH44" s="186">
        <f>SUM(N$41:N44)</f>
        <v>3123.068965845554</v>
      </c>
      <c r="AI44" s="186">
        <f>SUM(O$41:O44)</f>
        <v>-3123.068965845554</v>
      </c>
      <c r="AJ44" s="186">
        <f>SUM(P$41:P44)</f>
        <v>28119.839953009465</v>
      </c>
      <c r="AK44" s="186">
        <f>SUM(Q$41:Q44)</f>
        <v>-21823.435208364113</v>
      </c>
      <c r="AL44" s="186">
        <f>SUM(R$41:R44)</f>
        <v>-31549.739348394338</v>
      </c>
      <c r="AM44" s="186">
        <f>SUM(S$41:S44)</f>
        <v>56357.104458676433</v>
      </c>
      <c r="AN44" s="186">
        <f>SUM(T$41:T44)</f>
        <v>16855.501248248762</v>
      </c>
      <c r="AO44" s="186">
        <f>SUM(U$41:U44)</f>
        <v>-43178.047763558148</v>
      </c>
      <c r="AP44" s="186">
        <f>SUM(V$41:V44)</f>
        <v>19969.557952783096</v>
      </c>
      <c r="AQ44" s="186">
        <f>SUM(W$41:W44)</f>
        <v>-44382.443497007691</v>
      </c>
      <c r="AR44" s="186">
        <f>SUM(X$41:X44)</f>
        <v>-20495.216629137285</v>
      </c>
      <c r="AS44" s="186">
        <f>SUM(Y$41:Y44)</f>
        <v>-6494.5894925570647</v>
      </c>
      <c r="AT44" s="186">
        <f>SUM(Z$41:Z44)</f>
        <v>-29445.361701780606</v>
      </c>
      <c r="AU44">
        <f t="shared" si="21"/>
        <v>20160706</v>
      </c>
      <c r="AV44" s="186">
        <f>SUM(L$41:L44)</f>
        <v>-115154.53111904915</v>
      </c>
      <c r="AW44" s="186">
        <f>SUM(M$41:M44)</f>
        <v>115154.53111904915</v>
      </c>
      <c r="AX44" s="186">
        <f>SUM(N$41:N44)</f>
        <v>3123.068965845554</v>
      </c>
      <c r="AY44" s="186">
        <f>SUM(O$41:O44)</f>
        <v>-3123.068965845554</v>
      </c>
      <c r="AZ44" s="186">
        <f>SUM(P$41:P44)</f>
        <v>28119.839953009465</v>
      </c>
      <c r="BA44" s="186">
        <f>SUM(Q$41:Q44)</f>
        <v>-21823.435208364113</v>
      </c>
      <c r="BB44" s="186">
        <f>SUM(R$41:R44)</f>
        <v>-31549.739348394338</v>
      </c>
      <c r="BC44" s="186">
        <f>SUM(S$41:S44)</f>
        <v>56357.104458676433</v>
      </c>
      <c r="BD44" s="186">
        <f>SUM(T$41:T44)</f>
        <v>16855.501248248762</v>
      </c>
      <c r="BE44" s="186">
        <f>SUM(U$41:U44)</f>
        <v>-43178.047763558148</v>
      </c>
      <c r="BF44" s="186">
        <f>SUM(V$41:V44)</f>
        <v>19969.557952783096</v>
      </c>
      <c r="BG44" s="186">
        <f>SUM(W$41:W44)</f>
        <v>-44382.443497007691</v>
      </c>
      <c r="BH44" s="186">
        <f>SUM(X$41:X44)</f>
        <v>-20495.216629137285</v>
      </c>
      <c r="BI44" s="186">
        <f>SUM(Y$41:Y44)</f>
        <v>-6494.5894925570647</v>
      </c>
      <c r="BJ44" s="186">
        <f>SUM(Z$41:Z44)</f>
        <v>-29445.361701780606</v>
      </c>
    </row>
    <row r="45" spans="1:62" hidden="1" outlineLevel="1" x14ac:dyDescent="0.25">
      <c r="A45" s="186">
        <v>8698.6730734290541</v>
      </c>
      <c r="B45" s="186">
        <v>-538.87021125133253</v>
      </c>
      <c r="C45" s="186"/>
      <c r="D45" s="186"/>
      <c r="E45" s="186"/>
      <c r="F45" s="193">
        <f t="shared" si="19"/>
        <v>0.63636363636363635</v>
      </c>
      <c r="G45">
        <f>'0707'!$A$1</f>
        <v>20160707</v>
      </c>
      <c r="H45" s="254">
        <f>'0707'!$F$10</f>
        <v>0.45833333333333331</v>
      </c>
      <c r="I45" s="140">
        <f>'0707'!$Y$11</f>
        <v>0</v>
      </c>
      <c r="J45" s="140">
        <f>'0707'!$H$10</f>
        <v>1121.8851477099618</v>
      </c>
      <c r="K45" s="186">
        <f>'0707'!$Z$13</f>
        <v>80775.730635117245</v>
      </c>
      <c r="L45" s="361">
        <f>'0707'!$AA$13</f>
        <v>-25682.698963517327</v>
      </c>
      <c r="M45" s="363">
        <f>'0707'!$AB$13</f>
        <v>25682.698963517327</v>
      </c>
      <c r="N45" s="253">
        <f>'0707'!$AC$13</f>
        <v>-12606.327940685191</v>
      </c>
      <c r="O45" s="363">
        <f>'0707'!$AD$13</f>
        <v>12606.327940685191</v>
      </c>
      <c r="P45" s="253">
        <f>'0707'!$AE$13</f>
        <v>-9978.2981744579956</v>
      </c>
      <c r="Q45" s="253">
        <f>'0707'!$AF$13</f>
        <v>6154.92968889863</v>
      </c>
      <c r="R45" s="363">
        <f>'0707'!$AG$13</f>
        <v>15176.57133445279</v>
      </c>
      <c r="S45" s="253">
        <f>'0707'!$AH$13</f>
        <v>4240.1177712936224</v>
      </c>
      <c r="T45" s="363">
        <f>'0707'!$AI$13</f>
        <v>8698.6730734290541</v>
      </c>
      <c r="U45" s="253">
        <f>'0707'!$AJ$13</f>
        <v>2304.6898176355999</v>
      </c>
      <c r="V45" s="253">
        <f>'0707'!$AK$13</f>
        <v>3915.5749852087324</v>
      </c>
      <c r="W45" s="186">
        <f>'0707'!$AL$13</f>
        <v>5898.6517545778024</v>
      </c>
      <c r="X45" s="253">
        <f>'0707'!$AM$13</f>
        <v>-7132.9480619800488</v>
      </c>
      <c r="Y45" s="253">
        <f>'0707'!$AN$13</f>
        <v>-21843.871225365579</v>
      </c>
      <c r="Z45" s="253">
        <f>'0707'!$AO$13</f>
        <v>-2649.3309956367316</v>
      </c>
      <c r="AB45">
        <f t="shared" si="20"/>
        <v>20160707</v>
      </c>
      <c r="AF45" s="186">
        <f>SUM(L$41:L45)</f>
        <v>-140837.23008256647</v>
      </c>
      <c r="AG45" s="186">
        <f>SUM(M$41:M45)</f>
        <v>140837.23008256647</v>
      </c>
      <c r="AH45" s="186">
        <f>SUM(N$41:N45)</f>
        <v>-9483.2589748396367</v>
      </c>
      <c r="AI45" s="186">
        <f>SUM(O$41:O45)</f>
        <v>9483.2589748396367</v>
      </c>
      <c r="AJ45" s="186">
        <f>SUM(P$41:P45)</f>
        <v>18141.541778551469</v>
      </c>
      <c r="AK45" s="186">
        <f>SUM(Q$41:Q45)</f>
        <v>-15668.505519465483</v>
      </c>
      <c r="AL45" s="186">
        <f>SUM(R$41:R45)</f>
        <v>-16373.168013941548</v>
      </c>
      <c r="AM45" s="186">
        <f>SUM(S$41:S45)</f>
        <v>60597.222229970052</v>
      </c>
      <c r="AN45" s="186">
        <f>SUM(T$41:T45)</f>
        <v>25554.174321677816</v>
      </c>
      <c r="AO45" s="186">
        <f>SUM(U$41:U45)</f>
        <v>-40873.357945922551</v>
      </c>
      <c r="AP45" s="186">
        <f>SUM(V$41:V45)</f>
        <v>23885.132937991828</v>
      </c>
      <c r="AQ45" s="186">
        <f>SUM(W$41:W45)</f>
        <v>-38483.791742429887</v>
      </c>
      <c r="AR45" s="186">
        <f>SUM(X$41:X45)</f>
        <v>-27628.164691117334</v>
      </c>
      <c r="AS45" s="186">
        <f>SUM(Y$41:Y45)</f>
        <v>-28338.460717922644</v>
      </c>
      <c r="AT45" s="186">
        <f>SUM(Z$41:Z45)</f>
        <v>-32094.692697417337</v>
      </c>
      <c r="AU45">
        <f t="shared" si="21"/>
        <v>20160707</v>
      </c>
      <c r="AV45" s="186">
        <f>SUM(L$41:L45)</f>
        <v>-140837.23008256647</v>
      </c>
      <c r="AW45" s="186">
        <f>SUM(M$41:M45)</f>
        <v>140837.23008256647</v>
      </c>
      <c r="AX45" s="186">
        <f>SUM(N$41:N45)</f>
        <v>-9483.2589748396367</v>
      </c>
      <c r="AY45" s="186">
        <f>SUM(O$41:O45)</f>
        <v>9483.2589748396367</v>
      </c>
      <c r="AZ45" s="186">
        <f>SUM(P$41:P45)</f>
        <v>18141.541778551469</v>
      </c>
      <c r="BA45" s="186">
        <f>SUM(Q$41:Q45)</f>
        <v>-15668.505519465483</v>
      </c>
      <c r="BB45" s="186">
        <f>SUM(R$41:R45)</f>
        <v>-16373.168013941548</v>
      </c>
      <c r="BC45" s="186">
        <f>SUM(S$41:S45)</f>
        <v>60597.222229970052</v>
      </c>
      <c r="BD45" s="186">
        <f>SUM(T$41:T45)</f>
        <v>25554.174321677816</v>
      </c>
      <c r="BE45" s="186">
        <f>SUM(U$41:U45)</f>
        <v>-40873.357945922551</v>
      </c>
      <c r="BF45" s="186">
        <f>SUM(V$41:V45)</f>
        <v>23885.132937991828</v>
      </c>
      <c r="BG45" s="186">
        <f>SUM(W$41:W45)</f>
        <v>-38483.791742429887</v>
      </c>
      <c r="BH45" s="186">
        <f>SUM(X$41:X45)</f>
        <v>-27628.164691117334</v>
      </c>
      <c r="BI45" s="186">
        <f>SUM(Y$41:Y45)</f>
        <v>-28338.460717922644</v>
      </c>
      <c r="BJ45" s="186">
        <f>SUM(Z$41:Z45)</f>
        <v>-32094.692697417337</v>
      </c>
    </row>
    <row r="46" spans="1:62" hidden="1" outlineLevel="1" x14ac:dyDescent="0.25">
      <c r="A46" s="186">
        <v>18796.356755101406</v>
      </c>
      <c r="B46" s="186">
        <v>11869.509102825608</v>
      </c>
      <c r="C46" s="186"/>
      <c r="D46" s="186"/>
      <c r="E46" s="186"/>
      <c r="F46" s="193">
        <f t="shared" si="19"/>
        <v>0.63636363636363635</v>
      </c>
      <c r="G46">
        <f>'0708'!$A$1</f>
        <v>20160708</v>
      </c>
      <c r="H46" s="254">
        <f>'0708'!$F$10</f>
        <v>0.69444444444444442</v>
      </c>
      <c r="I46" s="140">
        <f>'0708'!$Y$11</f>
        <v>0</v>
      </c>
      <c r="J46" s="140">
        <f>'0708'!$H$10</f>
        <v>1185.2264193077963</v>
      </c>
      <c r="K46" s="186">
        <f>'0708'!$Z$13</f>
        <v>85336.302190161354</v>
      </c>
      <c r="L46" s="361">
        <f>'0708'!$AA$13</f>
        <v>45530.878061724761</v>
      </c>
      <c r="M46" s="363">
        <f>'0708'!$AB$13</f>
        <v>-45530.878061724761</v>
      </c>
      <c r="N46" s="253">
        <f>'0708'!$AC$13</f>
        <v>-1570.0641959817483</v>
      </c>
      <c r="O46" s="363">
        <f>'0708'!$AD$13</f>
        <v>1570.0641959817483</v>
      </c>
      <c r="P46" s="253">
        <f>'0708'!$AE$13</f>
        <v>-3315.8446972954089</v>
      </c>
      <c r="Q46" s="253">
        <f>'0708'!$AF$13</f>
        <v>7044.7145301923119</v>
      </c>
      <c r="R46" s="363">
        <f>'0708'!$AG$13</f>
        <v>488.88592953376781</v>
      </c>
      <c r="S46" s="253">
        <f>'0708'!$AH$13</f>
        <v>10952.982153208502</v>
      </c>
      <c r="T46" s="363">
        <f>'0708'!$AI$13</f>
        <v>18796.356755101406</v>
      </c>
      <c r="U46" s="253">
        <f>'0708'!$AJ$13</f>
        <v>-2824.2426729106373</v>
      </c>
      <c r="V46" s="253">
        <f>'0708'!$AK$13</f>
        <v>8937.005841388609</v>
      </c>
      <c r="W46" s="186">
        <f>'0708'!$AL$13</f>
        <v>5583.6884179048648</v>
      </c>
      <c r="X46" s="253">
        <f>'0708'!$AM$13</f>
        <v>-3688.113496619716</v>
      </c>
      <c r="Y46" s="253">
        <f>'0708'!$AN$13</f>
        <v>-8496.9118482575359</v>
      </c>
      <c r="Z46" s="253">
        <f>'0708'!$AO$13</f>
        <v>7517.36219266023</v>
      </c>
      <c r="AB46">
        <f t="shared" si="20"/>
        <v>20160708</v>
      </c>
      <c r="AF46" s="186">
        <f>SUM(L$41:L46)</f>
        <v>-95306.352020841703</v>
      </c>
      <c r="AG46" s="186">
        <f>SUM(M$41:M46)</f>
        <v>95306.352020841703</v>
      </c>
      <c r="AH46" s="186">
        <f>SUM(N$41:N46)</f>
        <v>-11053.323170821384</v>
      </c>
      <c r="AI46" s="186">
        <f>SUM(O$41:O46)</f>
        <v>11053.323170821384</v>
      </c>
      <c r="AJ46" s="186">
        <f>SUM(P$41:P46)</f>
        <v>14825.697081256061</v>
      </c>
      <c r="AK46" s="186">
        <f>SUM(Q$41:Q46)</f>
        <v>-8623.7909892731714</v>
      </c>
      <c r="AL46" s="186">
        <f>SUM(R$41:R46)</f>
        <v>-15884.28208440778</v>
      </c>
      <c r="AM46" s="186">
        <f>SUM(S$41:S46)</f>
        <v>71550.204383178556</v>
      </c>
      <c r="AN46" s="186">
        <f>SUM(T$41:T46)</f>
        <v>44350.531076779225</v>
      </c>
      <c r="AO46" s="186">
        <f>SUM(U$41:U46)</f>
        <v>-43697.600618833188</v>
      </c>
      <c r="AP46" s="186">
        <f>SUM(V$41:V46)</f>
        <v>32822.138779380439</v>
      </c>
      <c r="AQ46" s="186">
        <f>SUM(W$41:W46)</f>
        <v>-32900.103324525022</v>
      </c>
      <c r="AR46" s="186">
        <f>SUM(X$41:X46)</f>
        <v>-31316.278187737051</v>
      </c>
      <c r="AS46" s="186">
        <f>SUM(Y$41:Y46)</f>
        <v>-36835.37256618018</v>
      </c>
      <c r="AT46" s="186">
        <f>SUM(Z$41:Z46)</f>
        <v>-24577.330504757105</v>
      </c>
      <c r="AU46">
        <f t="shared" si="21"/>
        <v>20160708</v>
      </c>
      <c r="AV46" s="186">
        <f>SUM(L$41:L46)</f>
        <v>-95306.352020841703</v>
      </c>
      <c r="AW46" s="186">
        <f>SUM(M$41:M46)</f>
        <v>95306.352020841703</v>
      </c>
      <c r="AX46" s="186">
        <f>SUM(N$41:N46)</f>
        <v>-11053.323170821384</v>
      </c>
      <c r="AY46" s="186">
        <f>SUM(O$41:O46)</f>
        <v>11053.323170821384</v>
      </c>
      <c r="AZ46" s="186">
        <f>SUM(P$41:P46)</f>
        <v>14825.697081256061</v>
      </c>
      <c r="BA46" s="186">
        <f>SUM(Q$41:Q46)</f>
        <v>-8623.7909892731714</v>
      </c>
      <c r="BB46" s="186">
        <f>SUM(R$41:R46)</f>
        <v>-15884.28208440778</v>
      </c>
      <c r="BC46" s="186">
        <f>SUM(S$41:S46)</f>
        <v>71550.204383178556</v>
      </c>
      <c r="BD46" s="186">
        <f>SUM(T$41:T46)</f>
        <v>44350.531076779225</v>
      </c>
      <c r="BE46" s="186">
        <f>SUM(U$41:U46)</f>
        <v>-43697.600618833188</v>
      </c>
      <c r="BF46" s="186">
        <f>SUM(V$41:V46)</f>
        <v>32822.138779380439</v>
      </c>
      <c r="BG46" s="186">
        <f>SUM(W$41:W46)</f>
        <v>-32900.103324525022</v>
      </c>
      <c r="BH46" s="186">
        <f>SUM(X$41:X46)</f>
        <v>-31316.278187737051</v>
      </c>
      <c r="BI46" s="186">
        <f>SUM(Y$41:Y46)</f>
        <v>-36835.37256618018</v>
      </c>
      <c r="BJ46" s="186">
        <f>SUM(Z$41:Z46)</f>
        <v>-24577.330504757105</v>
      </c>
    </row>
    <row r="47" spans="1:62" hidden="1" outlineLevel="1" x14ac:dyDescent="0.25">
      <c r="A47" s="186">
        <v>-8343.9192341167345</v>
      </c>
      <c r="B47" s="186">
        <v>-697.97344144455792</v>
      </c>
      <c r="C47" s="262">
        <v>-6998.381713716195</v>
      </c>
      <c r="D47" s="277">
        <v>3498.122773807479</v>
      </c>
      <c r="E47" s="258">
        <v>50809.378788326329</v>
      </c>
      <c r="F47" s="193">
        <f t="shared" si="19"/>
        <v>0.45454545454545453</v>
      </c>
      <c r="G47">
        <f>'0711'!$A$1</f>
        <v>20160711</v>
      </c>
      <c r="H47" s="254">
        <f>'0711'!$F$10</f>
        <v>0.58333333333333337</v>
      </c>
      <c r="I47" s="140">
        <f>'0711'!$Y$11</f>
        <v>0</v>
      </c>
      <c r="J47" s="140">
        <f>'0711'!$H$10</f>
        <v>1465.6859259449079</v>
      </c>
      <c r="K47" s="186">
        <f>'0711'!$Z$13</f>
        <v>105529.38666803343</v>
      </c>
      <c r="L47" s="361">
        <f>'0711'!$AA$13</f>
        <v>50809.378788326329</v>
      </c>
      <c r="M47" s="363">
        <f>'0711'!$AB$13</f>
        <v>-50809.378788326329</v>
      </c>
      <c r="N47" s="253">
        <f>'0711'!$AC$13</f>
        <v>-826.80228839114955</v>
      </c>
      <c r="O47" s="363">
        <f>'0711'!$AD$13</f>
        <v>826.80228839114955</v>
      </c>
      <c r="P47" s="253">
        <f>'0711'!$AE$13</f>
        <v>3498.122773807479</v>
      </c>
      <c r="Q47" s="253">
        <f>'0711'!$AF$13</f>
        <v>-18356.43058861711</v>
      </c>
      <c r="R47" s="363">
        <f>'0711'!$AG$13</f>
        <v>-10495.935179809116</v>
      </c>
      <c r="S47" s="253">
        <f>'0711'!$AH$13</f>
        <v>-6998.381713716195</v>
      </c>
      <c r="T47" s="363">
        <f>'0711'!$AI$13</f>
        <v>-8343.9192341167345</v>
      </c>
      <c r="U47" s="253">
        <f>'0711'!$AJ$13</f>
        <v>7730.6287632783078</v>
      </c>
      <c r="V47" s="253">
        <f>'0711'!$AK$13</f>
        <v>5568.6388082382928</v>
      </c>
      <c r="W47" s="186">
        <f>'0711'!$AL$13</f>
        <v>-11848.291931286662</v>
      </c>
      <c r="X47" s="253">
        <f>'0711'!$AM$13</f>
        <v>-544.32807172477374</v>
      </c>
      <c r="Y47" s="253">
        <f>'0711'!$AN$13</f>
        <v>7576.2918730919755</v>
      </c>
      <c r="Z47" s="253">
        <f>'0711'!$AO$13</f>
        <v>3881.3427400513519</v>
      </c>
      <c r="AB47">
        <f t="shared" si="20"/>
        <v>20160711</v>
      </c>
      <c r="AF47" s="186">
        <f>SUM(L$41:L47)</f>
        <v>-44496.973232515375</v>
      </c>
      <c r="AG47" s="186">
        <f>SUM(M$41:M47)</f>
        <v>44496.973232515375</v>
      </c>
      <c r="AH47" s="186">
        <f>SUM(N$41:N47)</f>
        <v>-11880.125459212533</v>
      </c>
      <c r="AI47" s="186">
        <f>SUM(O$41:O47)</f>
        <v>11880.125459212533</v>
      </c>
      <c r="AJ47" s="186">
        <f>SUM(P$41:P47)</f>
        <v>18323.819855063539</v>
      </c>
      <c r="AK47" s="186">
        <f>SUM(Q$41:Q47)</f>
        <v>-26980.221577890283</v>
      </c>
      <c r="AL47" s="186">
        <f>SUM(R$41:R47)</f>
        <v>-26380.217264216895</v>
      </c>
      <c r="AM47" s="186">
        <f>SUM(S$41:S47)</f>
        <v>64551.822669462359</v>
      </c>
      <c r="AN47" s="186">
        <f>SUM(T$41:T47)</f>
        <v>36006.611842662489</v>
      </c>
      <c r="AO47" s="186">
        <f>SUM(U$41:U47)</f>
        <v>-35966.971855554882</v>
      </c>
      <c r="AP47" s="186">
        <f>SUM(V$41:V47)</f>
        <v>38390.77758761873</v>
      </c>
      <c r="AQ47" s="186">
        <f>SUM(W$41:W47)</f>
        <v>-44748.395255811687</v>
      </c>
      <c r="AR47" s="186">
        <f>SUM(X$41:X47)</f>
        <v>-31860.606259461823</v>
      </c>
      <c r="AS47" s="186">
        <f>SUM(Y$41:Y47)</f>
        <v>-29259.080693088203</v>
      </c>
      <c r="AT47" s="186">
        <f>SUM(Z$41:Z47)</f>
        <v>-20695.987764705751</v>
      </c>
      <c r="AU47">
        <f t="shared" si="21"/>
        <v>20160711</v>
      </c>
      <c r="AV47" s="186">
        <f>SUM(L$41:L47)</f>
        <v>-44496.973232515375</v>
      </c>
      <c r="AW47" s="186">
        <f>SUM(M$41:M47)</f>
        <v>44496.973232515375</v>
      </c>
      <c r="AX47" s="186">
        <f>SUM(N$41:N47)</f>
        <v>-11880.125459212533</v>
      </c>
      <c r="AY47" s="186">
        <f>SUM(O$41:O47)</f>
        <v>11880.125459212533</v>
      </c>
      <c r="AZ47" s="186">
        <f>SUM(P$41:P47)</f>
        <v>18323.819855063539</v>
      </c>
      <c r="BA47" s="186">
        <f>SUM(Q$41:Q47)</f>
        <v>-26980.221577890283</v>
      </c>
      <c r="BB47" s="186">
        <f>SUM(R$41:R47)</f>
        <v>-26380.217264216895</v>
      </c>
      <c r="BC47" s="186">
        <f>SUM(S$41:S47)</f>
        <v>64551.822669462359</v>
      </c>
      <c r="BD47" s="186">
        <f>SUM(T$41:T47)</f>
        <v>36006.611842662489</v>
      </c>
      <c r="BE47" s="186">
        <f>SUM(U$41:U47)</f>
        <v>-35966.971855554882</v>
      </c>
      <c r="BF47" s="186">
        <f>SUM(V$41:V47)</f>
        <v>38390.77758761873</v>
      </c>
      <c r="BG47" s="186">
        <f>SUM(W$41:W47)</f>
        <v>-44748.395255811687</v>
      </c>
      <c r="BH47" s="186">
        <f>SUM(X$41:X47)</f>
        <v>-31860.606259461823</v>
      </c>
      <c r="BI47" s="186">
        <f>SUM(Y$41:Y47)</f>
        <v>-29259.080693088203</v>
      </c>
      <c r="BJ47" s="186">
        <f>SUM(Z$41:Z47)</f>
        <v>-20695.987764705751</v>
      </c>
    </row>
    <row r="48" spans="1:62" hidden="1" outlineLevel="1" x14ac:dyDescent="0.25">
      <c r="A48" s="186">
        <v>-5576.7460327772442</v>
      </c>
      <c r="B48" s="186">
        <v>-3979.5118635639587</v>
      </c>
      <c r="C48" s="245">
        <v>25837.845624371821</v>
      </c>
      <c r="D48" s="277">
        <v>19328.267772981279</v>
      </c>
      <c r="E48" s="259">
        <v>-91062.905325477492</v>
      </c>
      <c r="F48" s="193">
        <f t="shared" si="19"/>
        <v>0.63636363636363635</v>
      </c>
      <c r="G48">
        <f>'0712'!$A$1</f>
        <v>20160712</v>
      </c>
      <c r="H48" s="254">
        <f>'0712'!$F$10</f>
        <v>0.65277777777777779</v>
      </c>
      <c r="I48" s="140">
        <f>'0712'!$Y$11</f>
        <v>0</v>
      </c>
      <c r="J48" s="140">
        <f>'0712'!$H$10</f>
        <v>1530.4968605155948</v>
      </c>
      <c r="K48" s="186">
        <f>'0712'!$Z$13</f>
        <v>110195.77395712283</v>
      </c>
      <c r="L48" s="361">
        <f>'0712'!$AA$13</f>
        <v>88278.258306972057</v>
      </c>
      <c r="M48" s="363">
        <f>'0712'!$AB$13</f>
        <v>-88278.258306972057</v>
      </c>
      <c r="N48" s="253">
        <f>'0712'!$AC$13</f>
        <v>31994.94867113862</v>
      </c>
      <c r="O48" s="363">
        <f>'0712'!$AD$13</f>
        <v>-31994.94867113862</v>
      </c>
      <c r="P48" s="253">
        <f>'0712'!$AE$13</f>
        <v>19328.267772981279</v>
      </c>
      <c r="Q48" s="253">
        <f>'0712'!$AF$13</f>
        <v>19168.361198275477</v>
      </c>
      <c r="R48" s="363">
        <f>'0712'!$AG$13</f>
        <v>-18377.576976710778</v>
      </c>
      <c r="S48" s="253">
        <f>'0712'!$AH$13</f>
        <v>-25837.845624371821</v>
      </c>
      <c r="T48" s="363">
        <f>'0712'!$AI$13</f>
        <v>-3979.5118635639587</v>
      </c>
      <c r="U48" s="253">
        <f>'0712'!$AJ$13</f>
        <v>14253.2616253879</v>
      </c>
      <c r="V48" s="253">
        <f>'0712'!$AK$13</f>
        <v>-13183.984356237324</v>
      </c>
      <c r="W48" s="186">
        <f>'0712'!$AL$13</f>
        <v>8313.8480693081365</v>
      </c>
      <c r="X48" s="253">
        <f>'0712'!$AM$13</f>
        <v>8190.5485354745433</v>
      </c>
      <c r="Y48" s="253">
        <f>'0712'!$AN$13</f>
        <v>30397.714501925337</v>
      </c>
      <c r="Z48" s="253">
        <f>'0712'!$AO$13</f>
        <v>13327.742167213091</v>
      </c>
      <c r="AB48">
        <f t="shared" si="20"/>
        <v>20160712</v>
      </c>
      <c r="AF48" s="186">
        <f>SUM(L$41:L48)</f>
        <v>43781.285074456682</v>
      </c>
      <c r="AG48" s="186">
        <f>SUM(M$41:M48)</f>
        <v>-43781.285074456682</v>
      </c>
      <c r="AH48" s="186">
        <f>SUM(N$41:N48)</f>
        <v>20114.823211926087</v>
      </c>
      <c r="AI48" s="186">
        <f>SUM(O$41:O48)</f>
        <v>-20114.823211926087</v>
      </c>
      <c r="AJ48" s="186">
        <f>SUM(P$41:P48)</f>
        <v>37652.087628044814</v>
      </c>
      <c r="AK48" s="186">
        <f>SUM(Q$41:Q48)</f>
        <v>-7811.8603796148054</v>
      </c>
      <c r="AL48" s="186">
        <f>SUM(R$41:R48)</f>
        <v>-44757.794240927673</v>
      </c>
      <c r="AM48" s="186">
        <f>SUM(S$41:S48)</f>
        <v>38713.977045090534</v>
      </c>
      <c r="AN48" s="186">
        <f>SUM(T$41:T48)</f>
        <v>32027.09997909853</v>
      </c>
      <c r="AO48" s="186">
        <f>SUM(U$41:U48)</f>
        <v>-21713.71023016698</v>
      </c>
      <c r="AP48" s="186">
        <f>SUM(V$41:V48)</f>
        <v>25206.793231381405</v>
      </c>
      <c r="AQ48" s="186">
        <f>SUM(W$41:W48)</f>
        <v>-36434.547186503551</v>
      </c>
      <c r="AR48" s="186">
        <f>SUM(X$41:X48)</f>
        <v>-23670.05772398728</v>
      </c>
      <c r="AS48" s="186">
        <f>SUM(Y$41:Y48)</f>
        <v>1138.633808837134</v>
      </c>
      <c r="AT48" s="186">
        <f>SUM(Z$41:Z48)</f>
        <v>-7368.2455974926597</v>
      </c>
      <c r="AU48">
        <f t="shared" si="21"/>
        <v>20160712</v>
      </c>
      <c r="AV48" s="186">
        <f>SUM(L$41:L48)</f>
        <v>43781.285074456682</v>
      </c>
      <c r="AW48" s="186">
        <f>SUM(M$41:M48)</f>
        <v>-43781.285074456682</v>
      </c>
      <c r="AX48" s="186">
        <f>SUM(N$41:N48)</f>
        <v>20114.823211926087</v>
      </c>
      <c r="AY48" s="186">
        <f>SUM(O$41:O48)</f>
        <v>-20114.823211926087</v>
      </c>
      <c r="AZ48" s="186">
        <f>SUM(P$41:P48)</f>
        <v>37652.087628044814</v>
      </c>
      <c r="BA48" s="186">
        <f>SUM(Q$41:Q48)</f>
        <v>-7811.8603796148054</v>
      </c>
      <c r="BB48" s="186">
        <f>SUM(R$41:R48)</f>
        <v>-44757.794240927673</v>
      </c>
      <c r="BC48" s="186">
        <f>SUM(S$41:S48)</f>
        <v>38713.977045090534</v>
      </c>
      <c r="BD48" s="186">
        <f>SUM(T$41:T48)</f>
        <v>32027.09997909853</v>
      </c>
      <c r="BE48" s="186">
        <f>SUM(U$41:U48)</f>
        <v>-21713.71023016698</v>
      </c>
      <c r="BF48" s="186">
        <f>SUM(V$41:V48)</f>
        <v>25206.793231381405</v>
      </c>
      <c r="BG48" s="186">
        <f>SUM(W$41:W48)</f>
        <v>-36434.547186503551</v>
      </c>
      <c r="BH48" s="186">
        <f>SUM(X$41:X48)</f>
        <v>-23670.05772398728</v>
      </c>
      <c r="BI48" s="186">
        <f>SUM(Y$41:Y48)</f>
        <v>1138.633808837134</v>
      </c>
      <c r="BJ48" s="186">
        <f>SUM(Z$41:Z48)</f>
        <v>-7368.2455974926597</v>
      </c>
    </row>
    <row r="49" spans="1:62" hidden="1" outlineLevel="1" x14ac:dyDescent="0.25">
      <c r="A49" s="186">
        <v>5856.4383096387674</v>
      </c>
      <c r="B49" s="186">
        <v>5329.3060169929095</v>
      </c>
      <c r="C49" s="277">
        <v>-13901.462138342649</v>
      </c>
      <c r="D49" s="277">
        <v>-13901.462138342649</v>
      </c>
      <c r="E49" s="259">
        <v>4621.0210541478</v>
      </c>
      <c r="F49" s="193">
        <f t="shared" si="19"/>
        <v>0.72727272727272729</v>
      </c>
      <c r="G49">
        <f>'0713'!$A$1</f>
        <v>20160713</v>
      </c>
      <c r="H49" s="254">
        <f>'0713'!$F$10</f>
        <v>0.58333333333333337</v>
      </c>
      <c r="I49" s="140">
        <f>'0713'!$Y$11</f>
        <v>0</v>
      </c>
      <c r="J49" s="140">
        <f>'0713'!$H$10</f>
        <v>929.5797628465134</v>
      </c>
      <c r="K49" s="186">
        <f>'0713'!$Z$13</f>
        <v>66929.74292494898</v>
      </c>
      <c r="L49" s="361">
        <f>'0713'!$AA$13</f>
        <v>-2058.2170765945548</v>
      </c>
      <c r="M49" s="363">
        <f>'0713'!$AB$13</f>
        <v>2058.2170765945548</v>
      </c>
      <c r="N49" s="253">
        <f>'0713'!$AC$13</f>
        <v>-14522.329623946101</v>
      </c>
      <c r="O49" s="363">
        <f>'0713'!$AD$13</f>
        <v>14522.329623946101</v>
      </c>
      <c r="P49" s="253">
        <f>'0713'!$AE$13</f>
        <v>-13901.462138342649</v>
      </c>
      <c r="Q49" s="253">
        <f>'0713'!$AF$13</f>
        <v>7156.4600212881605</v>
      </c>
      <c r="R49" s="363">
        <f>'0713'!$AG$13</f>
        <v>24189.450853991977</v>
      </c>
      <c r="S49" s="253">
        <f>'0713'!$AH$13</f>
        <v>13508.250645239907</v>
      </c>
      <c r="T49" s="363">
        <f>'0713'!$AI$13</f>
        <v>5856.4383096387674</v>
      </c>
      <c r="U49" s="253">
        <f>'0713'!$AJ$13</f>
        <v>626.01631003967884</v>
      </c>
      <c r="V49" s="253">
        <f>'0713'!$AK$13</f>
        <v>-2007.897569244423</v>
      </c>
      <c r="W49" s="186">
        <f>'0713'!$AL$13</f>
        <v>2419.947676506893</v>
      </c>
      <c r="X49" s="253">
        <f>'0713'!$AM$13</f>
        <v>1871.7477442889481</v>
      </c>
      <c r="Y49" s="253">
        <f>'0713'!$AN$13</f>
        <v>-12719.268953863206</v>
      </c>
      <c r="Z49" s="253">
        <f>'0713'!$AO$13</f>
        <v>1598.0064093534747</v>
      </c>
      <c r="AB49">
        <f t="shared" si="20"/>
        <v>20160713</v>
      </c>
      <c r="AF49" s="186">
        <f>SUM(L$41:L49)</f>
        <v>41723.067997862127</v>
      </c>
      <c r="AG49" s="186">
        <f>SUM(M$41:M49)</f>
        <v>-41723.067997862127</v>
      </c>
      <c r="AH49" s="186">
        <f>SUM(N$41:N49)</f>
        <v>5592.493587979985</v>
      </c>
      <c r="AI49" s="186">
        <f>SUM(O$41:O49)</f>
        <v>-5592.493587979985</v>
      </c>
      <c r="AJ49" s="186">
        <f>SUM(P$41:P49)</f>
        <v>23750.625489702164</v>
      </c>
      <c r="AK49" s="186">
        <f>SUM(Q$41:Q49)</f>
        <v>-655.40035832664489</v>
      </c>
      <c r="AL49" s="186">
        <f>SUM(R$41:R49)</f>
        <v>-20568.343386935696</v>
      </c>
      <c r="AM49" s="186">
        <f>SUM(S$41:S49)</f>
        <v>52222.227690330445</v>
      </c>
      <c r="AN49" s="186">
        <f>SUM(T$41:T49)</f>
        <v>37883.538288737298</v>
      </c>
      <c r="AO49" s="186">
        <f>SUM(U$41:U49)</f>
        <v>-21087.693920127302</v>
      </c>
      <c r="AP49" s="186">
        <f>SUM(V$41:V49)</f>
        <v>23198.895662136983</v>
      </c>
      <c r="AQ49" s="186">
        <f>SUM(W$41:W49)</f>
        <v>-34014.59950999666</v>
      </c>
      <c r="AR49" s="186">
        <f>SUM(X$41:X49)</f>
        <v>-21798.309979698333</v>
      </c>
      <c r="AS49" s="186">
        <f>SUM(Y$41:Y49)</f>
        <v>-11580.635145026072</v>
      </c>
      <c r="AT49" s="186">
        <f>SUM(Z$41:Z49)</f>
        <v>-5770.239188139185</v>
      </c>
      <c r="AU49">
        <f t="shared" si="21"/>
        <v>20160713</v>
      </c>
      <c r="AV49" s="186">
        <f>SUM(L$41:L49)</f>
        <v>41723.067997862127</v>
      </c>
      <c r="AW49" s="186">
        <f>SUM(M$41:M49)</f>
        <v>-41723.067997862127</v>
      </c>
      <c r="AX49" s="186">
        <f>SUM(N$41:N49)</f>
        <v>5592.493587979985</v>
      </c>
      <c r="AY49" s="186">
        <f>SUM(O$41:O49)</f>
        <v>-5592.493587979985</v>
      </c>
      <c r="AZ49" s="186">
        <f>SUM(P$41:P49)</f>
        <v>23750.625489702164</v>
      </c>
      <c r="BA49" s="186">
        <f>SUM(Q$41:Q49)</f>
        <v>-655.40035832664489</v>
      </c>
      <c r="BB49" s="186">
        <f>SUM(R$41:R49)</f>
        <v>-20568.343386935696</v>
      </c>
      <c r="BC49" s="186">
        <f>SUM(S$41:S49)</f>
        <v>52222.227690330445</v>
      </c>
      <c r="BD49" s="186">
        <f>SUM(T$41:T49)</f>
        <v>37883.538288737298</v>
      </c>
      <c r="BE49" s="186">
        <f>SUM(U$41:U49)</f>
        <v>-21087.693920127302</v>
      </c>
      <c r="BF49" s="186">
        <f>SUM(V$41:V49)</f>
        <v>23198.895662136983</v>
      </c>
      <c r="BG49" s="186">
        <f>SUM(W$41:W49)</f>
        <v>-34014.59950999666</v>
      </c>
      <c r="BH49" s="186">
        <f>SUM(X$41:X49)</f>
        <v>-21798.309979698333</v>
      </c>
      <c r="BI49" s="186">
        <f>SUM(Y$41:Y49)</f>
        <v>-11580.635145026072</v>
      </c>
      <c r="BJ49" s="186">
        <f>SUM(Z$41:Z49)</f>
        <v>-5770.239188139185</v>
      </c>
    </row>
    <row r="50" spans="1:62" hidden="1" outlineLevel="1" x14ac:dyDescent="0.25">
      <c r="A50" s="186">
        <v>11784.23231000345</v>
      </c>
      <c r="B50" s="186">
        <v>7872.440316650167</v>
      </c>
      <c r="C50" s="245">
        <v>3913.2836976585113</v>
      </c>
      <c r="D50" s="277">
        <v>-12964.0966783729</v>
      </c>
      <c r="E50" s="260">
        <v>-368.01446793959911</v>
      </c>
      <c r="F50" s="193">
        <f t="shared" si="19"/>
        <v>0.54545454545454541</v>
      </c>
      <c r="G50">
        <f>'0714'!$A$1</f>
        <v>20160714</v>
      </c>
      <c r="H50" s="254">
        <f>'0714'!$F$10</f>
        <v>0.63888888888888884</v>
      </c>
      <c r="I50" s="140">
        <f>'0714'!$Y$11</f>
        <v>0</v>
      </c>
      <c r="J50" s="140">
        <f>'0714'!$H$10</f>
        <v>1169.1226548586274</v>
      </c>
      <c r="K50" s="186">
        <f>'0714'!$Z$13</f>
        <v>84176.831149821141</v>
      </c>
      <c r="L50" s="361">
        <f>'0714'!$AA$13</f>
        <v>50269.739266943987</v>
      </c>
      <c r="M50" s="363">
        <f>'0714'!$AB$13</f>
        <v>-50269.739266943987</v>
      </c>
      <c r="N50" s="253">
        <f>'0714'!$AC$13</f>
        <v>-18554.603085784289</v>
      </c>
      <c r="O50" s="363">
        <f>'0714'!$AD$13</f>
        <v>18554.603085784289</v>
      </c>
      <c r="P50" s="253">
        <f>'0714'!$AE$13</f>
        <v>-12964.0966783729</v>
      </c>
      <c r="Q50" s="253">
        <f>'0714'!$AF$13</f>
        <v>561.75062790309528</v>
      </c>
      <c r="R50" s="363">
        <f>'0714'!$AG$13</f>
        <v>-368.01446793959911</v>
      </c>
      <c r="S50" s="253">
        <f>'0714'!$AH$13</f>
        <v>-3913.2836976585113</v>
      </c>
      <c r="T50" s="363">
        <f>'0714'!$AI$13</f>
        <v>11951.094274303983</v>
      </c>
      <c r="U50" s="253">
        <f>'0714'!$AJ$13</f>
        <v>-9266.9692985252241</v>
      </c>
      <c r="V50" s="253">
        <f>'0714'!$AK$13</f>
        <v>4681.5755873456046</v>
      </c>
      <c r="W50" s="186">
        <f>'0714'!$AL$13</f>
        <v>13220.856186224786</v>
      </c>
      <c r="X50" s="253">
        <f>'0714'!$AM$13</f>
        <v>11099.514002692364</v>
      </c>
      <c r="Y50" s="253">
        <f>'0714'!$AN$13</f>
        <v>-18721.465050084826</v>
      </c>
      <c r="Z50" s="253">
        <f>'0714'!$AO$13</f>
        <v>9775.3009478064105</v>
      </c>
      <c r="AB50">
        <f t="shared" si="20"/>
        <v>20160714</v>
      </c>
      <c r="AF50" s="186">
        <f>SUM(L$41:L50)</f>
        <v>91992.807264806121</v>
      </c>
      <c r="AG50" s="186">
        <f>SUM(M$41:M50)</f>
        <v>-91992.807264806121</v>
      </c>
      <c r="AH50" s="186">
        <f>SUM(N$41:N50)</f>
        <v>-12962.109497804304</v>
      </c>
      <c r="AI50" s="186">
        <f>SUM(O$41:O50)</f>
        <v>12962.109497804304</v>
      </c>
      <c r="AJ50" s="186">
        <f>SUM(P$41:P50)</f>
        <v>10786.528811329264</v>
      </c>
      <c r="AK50" s="186">
        <f>SUM(Q$41:Q50)</f>
        <v>-93.649730423549613</v>
      </c>
      <c r="AL50" s="186">
        <f>SUM(R$41:R50)</f>
        <v>-20936.357854875296</v>
      </c>
      <c r="AM50" s="186">
        <f>SUM(S$41:S50)</f>
        <v>48308.943992671935</v>
      </c>
      <c r="AN50" s="186">
        <f>SUM(T$41:T50)</f>
        <v>49834.632563041283</v>
      </c>
      <c r="AO50" s="186">
        <f>SUM(U$41:U50)</f>
        <v>-30354.663218652524</v>
      </c>
      <c r="AP50" s="186">
        <f>SUM(V$41:V50)</f>
        <v>27880.471249482587</v>
      </c>
      <c r="AQ50" s="186">
        <f>SUM(W$41:W50)</f>
        <v>-20793.743323771872</v>
      </c>
      <c r="AR50" s="186">
        <f>SUM(X$41:X50)</f>
        <v>-10698.79597700597</v>
      </c>
      <c r="AS50" s="186">
        <f>SUM(Y$41:Y50)</f>
        <v>-30302.100195110899</v>
      </c>
      <c r="AT50" s="186">
        <f>SUM(Z$41:Z50)</f>
        <v>4005.0617596672255</v>
      </c>
      <c r="AU50">
        <f t="shared" si="21"/>
        <v>20160714</v>
      </c>
      <c r="AV50" s="186">
        <f>SUM(L$41:L50)</f>
        <v>91992.807264806121</v>
      </c>
      <c r="AW50" s="186">
        <f>SUM(M$41:M50)</f>
        <v>-91992.807264806121</v>
      </c>
      <c r="AX50" s="186">
        <f>SUM(N$41:N50)</f>
        <v>-12962.109497804304</v>
      </c>
      <c r="AY50" s="186">
        <f>SUM(O$41:O50)</f>
        <v>12962.109497804304</v>
      </c>
      <c r="AZ50" s="186">
        <f>SUM(P$41:P50)</f>
        <v>10786.528811329264</v>
      </c>
      <c r="BA50" s="186">
        <f>SUM(Q$41:Q50)</f>
        <v>-93.649730423549613</v>
      </c>
      <c r="BB50" s="186">
        <f>SUM(R$41:R50)</f>
        <v>-20936.357854875296</v>
      </c>
      <c r="BC50" s="186">
        <f>SUM(S$41:S50)</f>
        <v>48308.943992671935</v>
      </c>
      <c r="BD50" s="186">
        <f>SUM(T$41:T50)</f>
        <v>49834.632563041283</v>
      </c>
      <c r="BE50" s="186">
        <f>SUM(U$41:U50)</f>
        <v>-30354.663218652524</v>
      </c>
      <c r="BF50" s="186">
        <f>SUM(V$41:V50)</f>
        <v>27880.471249482587</v>
      </c>
      <c r="BG50" s="186">
        <f>SUM(W$41:W50)</f>
        <v>-20793.743323771872</v>
      </c>
      <c r="BH50" s="186">
        <f>SUM(X$41:X50)</f>
        <v>-10698.79597700597</v>
      </c>
      <c r="BI50" s="186">
        <f>SUM(Y$41:Y50)</f>
        <v>-30302.100195110899</v>
      </c>
      <c r="BJ50" s="186">
        <f>SUM(Z$41:Z50)</f>
        <v>4005.0617596672255</v>
      </c>
    </row>
    <row r="51" spans="1:62" hidden="1" outlineLevel="1" x14ac:dyDescent="0.25">
      <c r="A51" s="186">
        <v>-6999.300731672236</v>
      </c>
      <c r="B51" s="186">
        <v>3401.2648548870998</v>
      </c>
      <c r="C51" s="277">
        <v>15125.737606686253</v>
      </c>
      <c r="D51" s="277">
        <v>15125.737606686253</v>
      </c>
      <c r="E51" s="258">
        <v>-19147.405658169995</v>
      </c>
      <c r="F51" s="193">
        <f t="shared" si="19"/>
        <v>0.54545454545454541</v>
      </c>
      <c r="G51">
        <f>'0715'!$A$1</f>
        <v>20160715</v>
      </c>
      <c r="H51" s="254">
        <f>'0715'!$F$10</f>
        <v>0.2361111111111111</v>
      </c>
      <c r="I51" s="140">
        <f>'0715'!$Y$11</f>
        <v>0</v>
      </c>
      <c r="J51" s="140">
        <f>'0715'!$H$10</f>
        <v>897.61067657990782</v>
      </c>
      <c r="K51" s="186">
        <f>'0715'!$Z$13</f>
        <v>64627.968713753369</v>
      </c>
      <c r="L51" s="361">
        <f>'0715'!$AA$13</f>
        <v>-19147.405658169995</v>
      </c>
      <c r="M51" s="363">
        <f>'0715'!$AB$13</f>
        <v>19147.405658169995</v>
      </c>
      <c r="N51" s="253">
        <f>'0715'!$AC$13</f>
        <v>-3636.2316615537434</v>
      </c>
      <c r="O51" s="363">
        <f>'0715'!$AD$13</f>
        <v>3636.2316615537434</v>
      </c>
      <c r="P51" s="253">
        <f>'0715'!$AE$13</f>
        <v>15125.737606686253</v>
      </c>
      <c r="Q51" s="253">
        <f>'0715'!$AF$13</f>
        <v>-5649.8074079456201</v>
      </c>
      <c r="R51" s="363">
        <f>'0715'!$AG$13</f>
        <v>-11159.270138384771</v>
      </c>
      <c r="S51" s="253">
        <f>'0715'!$AH$13</f>
        <v>-20592.772293533857</v>
      </c>
      <c r="T51" s="363">
        <f>'0715'!$AI$13</f>
        <v>-6999.300731672236</v>
      </c>
      <c r="U51" s="253">
        <f>'0715'!$AJ$13</f>
        <v>-207.79548614094065</v>
      </c>
      <c r="V51" s="253">
        <f>'0715'!$AK$13</f>
        <v>3963.659330179968</v>
      </c>
      <c r="W51" s="186">
        <f>'0715'!$AL$13</f>
        <v>13302.498989491916</v>
      </c>
      <c r="X51" s="253">
        <f>'0715'!$AM$13</f>
        <v>12916.984881294236</v>
      </c>
      <c r="Y51" s="253">
        <f>'0715'!$AN$13</f>
        <v>8216.099081848095</v>
      </c>
      <c r="Z51" s="253">
        <f>'0715'!$AO$13</f>
        <v>16258.548734384894</v>
      </c>
      <c r="AB51">
        <f t="shared" si="20"/>
        <v>20160715</v>
      </c>
      <c r="AF51" s="186">
        <f>SUM(L$41:L51)</f>
        <v>72845.401606636122</v>
      </c>
      <c r="AG51" s="186">
        <f>SUM(M$41:M51)</f>
        <v>-72845.401606636122</v>
      </c>
      <c r="AH51" s="186">
        <f>SUM(N$41:N51)</f>
        <v>-16598.341159358046</v>
      </c>
      <c r="AI51" s="186">
        <f>SUM(O$41:O51)</f>
        <v>16598.341159358046</v>
      </c>
      <c r="AJ51" s="186">
        <f>SUM(P$41:P51)</f>
        <v>25912.266418015519</v>
      </c>
      <c r="AK51" s="186">
        <f>SUM(Q$41:Q51)</f>
        <v>-5743.45713836917</v>
      </c>
      <c r="AL51" s="186">
        <f>SUM(R$41:R51)</f>
        <v>-32095.627993260066</v>
      </c>
      <c r="AM51" s="186">
        <f>SUM(S$41:S51)</f>
        <v>27716.171699138078</v>
      </c>
      <c r="AN51" s="186">
        <f>SUM(T$41:T51)</f>
        <v>42835.331831369047</v>
      </c>
      <c r="AO51" s="186">
        <f>SUM(U$41:U51)</f>
        <v>-30562.458704793466</v>
      </c>
      <c r="AP51" s="186">
        <f>SUM(V$41:V51)</f>
        <v>31844.130579662557</v>
      </c>
      <c r="AQ51" s="186">
        <f>SUM(W$41:W51)</f>
        <v>-7491.2443342799561</v>
      </c>
      <c r="AR51" s="186">
        <f>SUM(X$41:X51)</f>
        <v>2218.1889042882667</v>
      </c>
      <c r="AS51" s="186">
        <f>SUM(Y$41:Y51)</f>
        <v>-22086.001113262806</v>
      </c>
      <c r="AT51" s="186">
        <f>SUM(Z$41:Z51)</f>
        <v>20263.610494052118</v>
      </c>
      <c r="AU51">
        <f t="shared" si="21"/>
        <v>20160715</v>
      </c>
      <c r="AV51" s="186">
        <f>SUM(L$41:L51)</f>
        <v>72845.401606636122</v>
      </c>
      <c r="AW51" s="186">
        <f>SUM(M$41:M51)</f>
        <v>-72845.401606636122</v>
      </c>
      <c r="AX51" s="186">
        <f>SUM(N$41:N51)</f>
        <v>-16598.341159358046</v>
      </c>
      <c r="AY51" s="186">
        <f>SUM(O$41:O51)</f>
        <v>16598.341159358046</v>
      </c>
      <c r="AZ51" s="186">
        <f>SUM(P$41:P51)</f>
        <v>25912.266418015519</v>
      </c>
      <c r="BA51" s="186">
        <f>SUM(Q$41:Q51)</f>
        <v>-5743.45713836917</v>
      </c>
      <c r="BB51" s="186">
        <f>SUM(R$41:R51)</f>
        <v>-32095.627993260066</v>
      </c>
      <c r="BC51" s="186">
        <f>SUM(S$41:S51)</f>
        <v>27716.171699138078</v>
      </c>
      <c r="BD51" s="186">
        <f>SUM(T$41:T51)</f>
        <v>42835.331831369047</v>
      </c>
      <c r="BE51" s="186">
        <f>SUM(U$41:U51)</f>
        <v>-30562.458704793466</v>
      </c>
      <c r="BF51" s="186">
        <f>SUM(V$41:V51)</f>
        <v>31844.130579662557</v>
      </c>
      <c r="BG51" s="186">
        <f>SUM(W$41:W51)</f>
        <v>-7491.2443342799561</v>
      </c>
      <c r="BH51" s="186">
        <f>SUM(X$41:X51)</f>
        <v>2218.1889042882667</v>
      </c>
      <c r="BI51" s="186">
        <f>SUM(Y$41:Y51)</f>
        <v>-22086.001113262806</v>
      </c>
      <c r="BJ51" s="186">
        <f>SUM(Z$41:Z51)</f>
        <v>20263.610494052118</v>
      </c>
    </row>
    <row r="52" spans="1:62" hidden="1" outlineLevel="1" x14ac:dyDescent="0.25">
      <c r="A52" s="186">
        <v>8124.1939215916473</v>
      </c>
      <c r="B52" s="186">
        <v>4595.1203763418453</v>
      </c>
      <c r="C52" s="259">
        <v>-10095.839518512632</v>
      </c>
      <c r="D52" s="277">
        <v>-2042.5722875224292</v>
      </c>
      <c r="E52" s="245">
        <v>-10095.839518512632</v>
      </c>
      <c r="F52" s="193">
        <f t="shared" si="19"/>
        <v>0.63636363636363635</v>
      </c>
      <c r="G52">
        <f>'0718'!$A$1</f>
        <v>20160718</v>
      </c>
      <c r="H52" s="254">
        <f>'0718'!$F$10</f>
        <v>0.66666666666666663</v>
      </c>
      <c r="I52" s="140">
        <f>'0718'!$Y$11</f>
        <v>0</v>
      </c>
      <c r="J52" s="140">
        <f>'0718'!$H$10</f>
        <v>669.89645120685998</v>
      </c>
      <c r="K52" s="186">
        <f>'0718'!$Z$13</f>
        <v>48232.544486893916</v>
      </c>
      <c r="L52" s="361">
        <f>'0718'!$AA$13</f>
        <v>10095.839518512632</v>
      </c>
      <c r="M52" s="363">
        <f>'0718'!$AB$13</f>
        <v>-10095.839518512632</v>
      </c>
      <c r="N52" s="253">
        <f>'0718'!$AC$13</f>
        <v>-22643.554566786184</v>
      </c>
      <c r="O52" s="363">
        <f>'0718'!$AD$13</f>
        <v>22643.554566786184</v>
      </c>
      <c r="P52" s="253">
        <f>'0718'!$AE$13</f>
        <v>-2042.5722875224292</v>
      </c>
      <c r="Q52" s="253">
        <f>'0718'!$AF$13</f>
        <v>4482.4360873779924</v>
      </c>
      <c r="R52" s="363">
        <f>'0718'!$AG$13</f>
        <v>2011.2422552255166</v>
      </c>
      <c r="S52" s="253">
        <f>'0718'!$AH$13</f>
        <v>-1683.7234196409127</v>
      </c>
      <c r="T52" s="363">
        <f>'0718'!$AI$13</f>
        <v>4595.1203763418453</v>
      </c>
      <c r="U52" s="253">
        <f>'0718'!$AJ$13</f>
        <v>-7172.6246668443955</v>
      </c>
      <c r="V52" s="253">
        <f>'0718'!$AK$13</f>
        <v>6554.0973251605637</v>
      </c>
      <c r="W52" s="186">
        <f>'0718'!$AL$13</f>
        <v>16070.400615831142</v>
      </c>
      <c r="X52" s="253">
        <f>'0718'!$AM$13</f>
        <v>10309.270348133194</v>
      </c>
      <c r="Y52" s="253">
        <f>'0718'!$AN$13</f>
        <v>-19114.481021536376</v>
      </c>
      <c r="Z52" s="253">
        <f>'0718'!$AO$13</f>
        <v>10983.646483950879</v>
      </c>
      <c r="AB52">
        <f t="shared" si="20"/>
        <v>20160718</v>
      </c>
      <c r="AF52" s="186">
        <f>SUM(L$41:L52)</f>
        <v>82941.24112514875</v>
      </c>
      <c r="AG52" s="186">
        <f>SUM(M$41:M52)</f>
        <v>-82941.24112514875</v>
      </c>
      <c r="AH52" s="186">
        <f>SUM(N$41:N52)</f>
        <v>-39241.895726144227</v>
      </c>
      <c r="AI52" s="186">
        <f>SUM(O$41:O52)</f>
        <v>39241.895726144227</v>
      </c>
      <c r="AJ52" s="186">
        <f>SUM(P$41:P52)</f>
        <v>23869.694130493088</v>
      </c>
      <c r="AK52" s="186">
        <f>SUM(Q$41:Q52)</f>
        <v>-1261.0210509911776</v>
      </c>
      <c r="AL52" s="186">
        <f>SUM(R$41:R52)</f>
        <v>-30084.385738034551</v>
      </c>
      <c r="AM52" s="186">
        <f>SUM(S$41:S52)</f>
        <v>26032.448279497166</v>
      </c>
      <c r="AN52" s="186">
        <f>SUM(T$41:T52)</f>
        <v>47430.452207710892</v>
      </c>
      <c r="AO52" s="186">
        <f>SUM(U$41:U52)</f>
        <v>-37735.083371637862</v>
      </c>
      <c r="AP52" s="186">
        <f>SUM(V$41:V52)</f>
        <v>38398.227904823121</v>
      </c>
      <c r="AQ52" s="186">
        <f>SUM(W$41:W52)</f>
        <v>8579.1562815511861</v>
      </c>
      <c r="AR52" s="186">
        <f>SUM(X$41:X52)</f>
        <v>12527.45925242146</v>
      </c>
      <c r="AS52" s="186">
        <f>SUM(Y$41:Y52)</f>
        <v>-41200.482134799182</v>
      </c>
      <c r="AT52" s="186">
        <f>SUM(Z$41:Z52)</f>
        <v>31247.256978002995</v>
      </c>
      <c r="AU52">
        <f t="shared" si="21"/>
        <v>20160718</v>
      </c>
      <c r="AV52" s="186">
        <f>SUM(L$41:L52)</f>
        <v>82941.24112514875</v>
      </c>
      <c r="AW52" s="186">
        <f>SUM(M$41:M52)</f>
        <v>-82941.24112514875</v>
      </c>
      <c r="AX52" s="186">
        <f>SUM(N$41:N52)</f>
        <v>-39241.895726144227</v>
      </c>
      <c r="AY52" s="186">
        <f>SUM(O$41:O52)</f>
        <v>39241.895726144227</v>
      </c>
      <c r="AZ52" s="186">
        <f>SUM(P$41:P52)</f>
        <v>23869.694130493088</v>
      </c>
      <c r="BA52" s="186">
        <f>SUM(Q$41:Q52)</f>
        <v>-1261.0210509911776</v>
      </c>
      <c r="BB52" s="186">
        <f>SUM(R$41:R52)</f>
        <v>-30084.385738034551</v>
      </c>
      <c r="BC52" s="186">
        <f>SUM(S$41:S52)</f>
        <v>26032.448279497166</v>
      </c>
      <c r="BD52" s="186">
        <f>SUM(T$41:T52)</f>
        <v>47430.452207710892</v>
      </c>
      <c r="BE52" s="186">
        <f>SUM(U$41:U52)</f>
        <v>-37735.083371637862</v>
      </c>
      <c r="BF52" s="186">
        <f>SUM(V$41:V52)</f>
        <v>38398.227904823121</v>
      </c>
      <c r="BG52" s="186">
        <f>SUM(W$41:W52)</f>
        <v>8579.1562815511861</v>
      </c>
      <c r="BH52" s="186">
        <f>SUM(X$41:X52)</f>
        <v>12527.45925242146</v>
      </c>
      <c r="BI52" s="186">
        <f>SUM(Y$41:Y52)</f>
        <v>-41200.482134799182</v>
      </c>
      <c r="BJ52" s="186">
        <f>SUM(Z$41:Z52)</f>
        <v>31247.256978002995</v>
      </c>
    </row>
    <row r="53" spans="1:62" hidden="1" outlineLevel="1" x14ac:dyDescent="0.25">
      <c r="A53" s="186">
        <v>25870.614255029031</v>
      </c>
      <c r="B53" s="186">
        <v>-9036.2619290928669</v>
      </c>
      <c r="C53" s="269">
        <v>-27865.22856497547</v>
      </c>
      <c r="D53" s="263">
        <v>-10859.975037241193</v>
      </c>
      <c r="E53" s="271">
        <v>27865.22856497547</v>
      </c>
      <c r="F53" s="193">
        <f t="shared" si="19"/>
        <v>0.36363636363636365</v>
      </c>
      <c r="G53">
        <f>'0719'!$A$1</f>
        <v>20160719</v>
      </c>
      <c r="H53" s="254">
        <f>'0719'!$F$10</f>
        <v>0.30555555555555558</v>
      </c>
      <c r="I53" s="140">
        <f>'0719'!$Y$11</f>
        <v>0</v>
      </c>
      <c r="J53" s="140">
        <f>'0719'!$H$10</f>
        <v>962.34735669320514</v>
      </c>
      <c r="K53" s="186">
        <f>'0719'!$Z$13</f>
        <v>69289.009681910771</v>
      </c>
      <c r="L53" s="361">
        <f>'0719'!$AA$13</f>
        <v>-52834.25008472809</v>
      </c>
      <c r="M53" s="363">
        <f>'0719'!$AB$13</f>
        <v>52834.25008472809</v>
      </c>
      <c r="N53" s="253">
        <f>'0719'!$AC$13</f>
        <v>-27865.22856497547</v>
      </c>
      <c r="O53" s="363">
        <f>'0719'!$AD$13</f>
        <v>27865.22856497547</v>
      </c>
      <c r="P53" s="253">
        <f>'0719'!$AE$13</f>
        <v>996.36581408768325</v>
      </c>
      <c r="Q53" s="253">
        <f>'0719'!$AF$13</f>
        <v>-13072.370235922479</v>
      </c>
      <c r="R53" s="363">
        <f>'0719'!$AG$13</f>
        <v>-9516.0972566272394</v>
      </c>
      <c r="S53" s="253">
        <f>'0719'!$AH$13</f>
        <v>28561.663908771297</v>
      </c>
      <c r="T53" s="363">
        <f>'0719'!$AI$13</f>
        <v>-9036.2619290928669</v>
      </c>
      <c r="U53" s="253">
        <f>'0719'!$AJ$13</f>
        <v>-33254.792797684022</v>
      </c>
      <c r="V53" s="253">
        <f>'0719'!$AK$13</f>
        <v>9945.1910796509965</v>
      </c>
      <c r="W53" s="186">
        <f>'0719'!$AL$13</f>
        <v>-8453.3865782106895</v>
      </c>
      <c r="X53" s="253">
        <f>'0719'!$AM$13</f>
        <v>-18528.955609018747</v>
      </c>
      <c r="Y53" s="253">
        <f>'0719'!$AN$13</f>
        <v>7041.6476191464217</v>
      </c>
      <c r="Z53" s="253">
        <f>'0719'!$AO$13</f>
        <v>-4114.2643751659289</v>
      </c>
      <c r="AB53">
        <f t="shared" si="20"/>
        <v>20160719</v>
      </c>
      <c r="AF53" s="186">
        <f>SUM(L$41:L53)</f>
        <v>30106.99104042066</v>
      </c>
      <c r="AG53" s="186">
        <f>SUM(M$41:M53)</f>
        <v>-30106.99104042066</v>
      </c>
      <c r="AH53" s="186">
        <f>SUM(N$41:N53)</f>
        <v>-67107.12429111969</v>
      </c>
      <c r="AI53" s="186">
        <f>SUM(O$41:O53)</f>
        <v>67107.12429111969</v>
      </c>
      <c r="AJ53" s="186">
        <f>SUM(P$41:P53)</f>
        <v>24866.059944580771</v>
      </c>
      <c r="AK53" s="186">
        <f>SUM(Q$41:Q53)</f>
        <v>-14333.391286913657</v>
      </c>
      <c r="AL53" s="186">
        <f>SUM(R$41:R53)</f>
        <v>-39600.48299466179</v>
      </c>
      <c r="AM53" s="186">
        <f>SUM(S$41:S53)</f>
        <v>54594.112188268467</v>
      </c>
      <c r="AN53" s="186">
        <f>SUM(T$41:T53)</f>
        <v>38394.190278618029</v>
      </c>
      <c r="AO53" s="186">
        <f>SUM(U$41:U53)</f>
        <v>-70989.876169321884</v>
      </c>
      <c r="AP53" s="186">
        <f>SUM(V$41:V53)</f>
        <v>48343.418984474119</v>
      </c>
      <c r="AQ53" s="186">
        <f>SUM(W$41:W53)</f>
        <v>125.76970334049656</v>
      </c>
      <c r="AR53" s="186">
        <f>SUM(X$41:X53)</f>
        <v>-6001.4963565972866</v>
      </c>
      <c r="AS53" s="186">
        <f>SUM(Y$41:Y53)</f>
        <v>-34158.834515652758</v>
      </c>
      <c r="AT53" s="186">
        <f>SUM(Z$41:Z53)</f>
        <v>27132.992602837068</v>
      </c>
      <c r="AU53">
        <f t="shared" si="21"/>
        <v>20160719</v>
      </c>
      <c r="AV53" s="186">
        <f>SUM(L$41:L53)</f>
        <v>30106.99104042066</v>
      </c>
      <c r="AW53" s="186">
        <f>SUM(M$41:M53)</f>
        <v>-30106.99104042066</v>
      </c>
      <c r="AX53" s="186">
        <f>SUM(N$41:N53)</f>
        <v>-67107.12429111969</v>
      </c>
      <c r="AY53" s="186">
        <f>SUM(O$41:O53)</f>
        <v>67107.12429111969</v>
      </c>
      <c r="AZ53" s="186">
        <f>SUM(P$41:P53)</f>
        <v>24866.059944580771</v>
      </c>
      <c r="BA53" s="186">
        <f>SUM(Q$41:Q53)</f>
        <v>-14333.391286913657</v>
      </c>
      <c r="BB53" s="186">
        <f>SUM(R$41:R53)</f>
        <v>-39600.48299466179</v>
      </c>
      <c r="BC53" s="186">
        <f>SUM(S$41:S53)</f>
        <v>54594.112188268467</v>
      </c>
      <c r="BD53" s="186">
        <f>SUM(T$41:T53)</f>
        <v>38394.190278618029</v>
      </c>
      <c r="BE53" s="186">
        <f>SUM(U$41:U53)</f>
        <v>-70989.876169321884</v>
      </c>
      <c r="BF53" s="186">
        <f>SUM(V$41:V53)</f>
        <v>48343.418984474119</v>
      </c>
      <c r="BG53" s="186">
        <f>SUM(W$41:W53)</f>
        <v>125.76970334049656</v>
      </c>
      <c r="BH53" s="186">
        <f>SUM(X$41:X53)</f>
        <v>-6001.4963565972866</v>
      </c>
      <c r="BI53" s="186">
        <f>SUM(Y$41:Y53)</f>
        <v>-34158.834515652758</v>
      </c>
      <c r="BJ53" s="186">
        <f>SUM(Z$41:Z53)</f>
        <v>27132.992602837068</v>
      </c>
    </row>
    <row r="54" spans="1:62" hidden="1" outlineLevel="1" x14ac:dyDescent="0.25">
      <c r="A54" s="186">
        <v>-5659.182992791094</v>
      </c>
      <c r="B54" s="186">
        <v>23904.608005441409</v>
      </c>
      <c r="C54" s="245">
        <v>17399.677097477994</v>
      </c>
      <c r="D54" s="263">
        <v>28615.998130078759</v>
      </c>
      <c r="E54" s="259">
        <v>-21887.488196094077</v>
      </c>
      <c r="F54" s="193">
        <f t="shared" si="19"/>
        <v>0.81818181818181823</v>
      </c>
      <c r="G54">
        <f>'0720'!$A$1</f>
        <v>20160720</v>
      </c>
      <c r="H54" s="254">
        <f>'0720'!$F$10</f>
        <v>0.4861111111111111</v>
      </c>
      <c r="I54" s="140">
        <f>'0720'!$Y$11</f>
        <v>0</v>
      </c>
      <c r="J54" s="140">
        <f>'0720'!$H$10</f>
        <v>912.13091638767719</v>
      </c>
      <c r="K54" s="186">
        <f>'0720'!$Z$13</f>
        <v>65673.425979912761</v>
      </c>
      <c r="L54" s="361">
        <f>'0720'!$AA$13</f>
        <v>21887.488196094077</v>
      </c>
      <c r="M54" s="363">
        <f>'0720'!$AB$13</f>
        <v>-21887.488196094077</v>
      </c>
      <c r="N54" s="253">
        <f>'0720'!$AC$13</f>
        <v>-54.742175558399822</v>
      </c>
      <c r="O54" s="363">
        <f>'0720'!$AD$13</f>
        <v>54.742175558399822</v>
      </c>
      <c r="P54" s="253">
        <f>'0720'!$AE$13</f>
        <v>2238.3409662310355</v>
      </c>
      <c r="Q54" s="253">
        <f>'0720'!$AF$13</f>
        <v>18677.16999493101</v>
      </c>
      <c r="R54" s="363">
        <f>'0720'!$AG$13</f>
        <v>37568.479308030808</v>
      </c>
      <c r="S54" s="253">
        <f>'0720'!$AH$13</f>
        <v>-8342.9356224193198</v>
      </c>
      <c r="T54" s="363">
        <f>'0720'!$AI$13</f>
        <v>23904.608005441409</v>
      </c>
      <c r="U54" s="253">
        <f>'0720'!$AJ$13</f>
        <v>28808.488718592762</v>
      </c>
      <c r="V54" s="253">
        <f>'0720'!$AK$13</f>
        <v>17399.677097477994</v>
      </c>
      <c r="W54" s="186">
        <f>'0720'!$AL$13</f>
        <v>12988.12430570254</v>
      </c>
      <c r="X54" s="253">
        <f>'0720'!$AM$13</f>
        <v>24117.188005437154</v>
      </c>
      <c r="Y54" s="253">
        <f>'0720'!$AN$13</f>
        <v>-29618.533173790911</v>
      </c>
      <c r="Z54" s="253">
        <f>'0720'!$AO$13</f>
        <v>11138.722032822408</v>
      </c>
      <c r="AB54">
        <f t="shared" si="20"/>
        <v>20160720</v>
      </c>
      <c r="AF54" s="186">
        <f>SUM(L$41:L54)</f>
        <v>51994.479236514737</v>
      </c>
      <c r="AG54" s="186">
        <f>SUM(M$41:M54)</f>
        <v>-51994.479236514737</v>
      </c>
      <c r="AH54" s="186">
        <f>SUM(N$41:N54)</f>
        <v>-67161.866466678082</v>
      </c>
      <c r="AI54" s="186">
        <f>SUM(O$41:O54)</f>
        <v>67161.866466678082</v>
      </c>
      <c r="AJ54" s="186">
        <f>SUM(P$41:P54)</f>
        <v>27104.400910811808</v>
      </c>
      <c r="AK54" s="186">
        <f>SUM(Q$41:Q54)</f>
        <v>4343.778708017353</v>
      </c>
      <c r="AL54" s="186">
        <f>SUM(R$41:R54)</f>
        <v>-2032.003686630982</v>
      </c>
      <c r="AM54" s="186">
        <f>SUM(S$41:S54)</f>
        <v>46251.176565849149</v>
      </c>
      <c r="AN54" s="186">
        <f>SUM(T$41:T54)</f>
        <v>62298.798284059434</v>
      </c>
      <c r="AO54" s="186">
        <f>SUM(U$41:U54)</f>
        <v>-42181.387450729118</v>
      </c>
      <c r="AP54" s="186">
        <f>SUM(V$41:V54)</f>
        <v>65743.096081952113</v>
      </c>
      <c r="AQ54" s="186">
        <f>SUM(W$41:W54)</f>
        <v>13113.894009043037</v>
      </c>
      <c r="AR54" s="186">
        <f>SUM(X$41:X54)</f>
        <v>18115.691648839867</v>
      </c>
      <c r="AS54" s="186">
        <f>SUM(Y$41:Y54)</f>
        <v>-63777.367689443665</v>
      </c>
      <c r="AT54" s="186">
        <f>SUM(Z$41:Z54)</f>
        <v>38271.714635659475</v>
      </c>
      <c r="AU54">
        <f t="shared" si="21"/>
        <v>20160720</v>
      </c>
      <c r="AV54" s="186">
        <f>SUM(L$41:L54)</f>
        <v>51994.479236514737</v>
      </c>
      <c r="AW54" s="186">
        <f>SUM(M$41:M54)</f>
        <v>-51994.479236514737</v>
      </c>
      <c r="AX54" s="186">
        <f>SUM(N$41:N54)</f>
        <v>-67161.866466678082</v>
      </c>
      <c r="AY54" s="186">
        <f>SUM(O$41:O54)</f>
        <v>67161.866466678082</v>
      </c>
      <c r="AZ54" s="186">
        <f>SUM(P$41:P54)</f>
        <v>27104.400910811808</v>
      </c>
      <c r="BA54" s="186">
        <f>SUM(Q$41:Q54)</f>
        <v>4343.778708017353</v>
      </c>
      <c r="BB54" s="186">
        <f>SUM(R$41:R54)</f>
        <v>-2032.003686630982</v>
      </c>
      <c r="BC54" s="186">
        <f>SUM(S$41:S54)</f>
        <v>46251.176565849149</v>
      </c>
      <c r="BD54" s="186">
        <f>SUM(T$41:T54)</f>
        <v>62298.798284059434</v>
      </c>
      <c r="BE54" s="186">
        <f>SUM(U$41:U54)</f>
        <v>-42181.387450729118</v>
      </c>
      <c r="BF54" s="186">
        <f>SUM(V$41:V54)</f>
        <v>65743.096081952113</v>
      </c>
      <c r="BG54" s="186">
        <f>SUM(W$41:W54)</f>
        <v>13113.894009043037</v>
      </c>
      <c r="BH54" s="186">
        <f>SUM(X$41:X54)</f>
        <v>18115.691648839867</v>
      </c>
      <c r="BI54" s="186">
        <f>SUM(Y$41:Y54)</f>
        <v>-63777.367689443665</v>
      </c>
      <c r="BJ54" s="186">
        <f>SUM(Z$41:Z54)</f>
        <v>38271.714635659475</v>
      </c>
    </row>
    <row r="55" spans="1:62" hidden="1" outlineLevel="1" x14ac:dyDescent="0.25">
      <c r="A55" s="186">
        <v>3679.2042582415411</v>
      </c>
      <c r="B55" s="186">
        <v>11078.169005024956</v>
      </c>
      <c r="C55" s="258">
        <v>-23653.113789079569</v>
      </c>
      <c r="D55" s="263">
        <v>1417.1988776261801</v>
      </c>
      <c r="E55" s="260">
        <v>3748.4572192028181</v>
      </c>
      <c r="F55" s="193">
        <f t="shared" si="19"/>
        <v>0.81818181818181823</v>
      </c>
      <c r="G55">
        <f>'0721'!$A$1</f>
        <v>20160721</v>
      </c>
      <c r="H55" s="254">
        <f>'0721'!$F$10</f>
        <v>0.5</v>
      </c>
      <c r="I55" s="140">
        <f>'0721'!$Y$11</f>
        <v>0</v>
      </c>
      <c r="J55" s="140">
        <f>'0721'!$H$10</f>
        <v>862.61632224340121</v>
      </c>
      <c r="K55" s="186">
        <f>'0721'!$Z$13</f>
        <v>62108.375201524883</v>
      </c>
      <c r="L55" s="361">
        <f>'0721'!$AA$13</f>
        <v>-23653.113789079569</v>
      </c>
      <c r="M55" s="363">
        <f>'0721'!$AB$13</f>
        <v>23653.113789079569</v>
      </c>
      <c r="N55" s="253">
        <f>'0721'!$AC$13</f>
        <v>-12000.078997483492</v>
      </c>
      <c r="O55" s="363">
        <f>'0721'!$AD$13</f>
        <v>12000.078997483492</v>
      </c>
      <c r="P55" s="253">
        <f>'0721'!$AE$13</f>
        <v>11077.069514970593</v>
      </c>
      <c r="Q55" s="253">
        <f>'0721'!$AF$13</f>
        <v>21487.444902381212</v>
      </c>
      <c r="R55" s="363">
        <f>'0721'!$AG$13</f>
        <v>3748.4572192028181</v>
      </c>
      <c r="S55" s="253">
        <f>'0721'!$AH$13</f>
        <v>8653.2922647307751</v>
      </c>
      <c r="T55" s="363">
        <f>'0721'!$AI$13</f>
        <v>3679.2042582415411</v>
      </c>
      <c r="U55" s="253">
        <f>'0721'!$AJ$13</f>
        <v>-1972.1855044524582</v>
      </c>
      <c r="V55" s="253">
        <f>'0721'!$AK$13</f>
        <v>23825.19803708739</v>
      </c>
      <c r="W55" s="186">
        <f>'0721'!$AL$13</f>
        <v>9996.46083051389</v>
      </c>
      <c r="X55" s="253">
        <f>'0721'!$AM$13</f>
        <v>17393.045408597252</v>
      </c>
      <c r="Y55" s="253">
        <f>'0721'!$AN$13</f>
        <v>-4601.1142507000795</v>
      </c>
      <c r="Z55" s="253">
        <f>'0721'!$AO$13</f>
        <v>13727.996445072295</v>
      </c>
      <c r="AB55">
        <f t="shared" si="20"/>
        <v>20160721</v>
      </c>
      <c r="AF55" s="186">
        <f>SUM(L$41:L55)</f>
        <v>28341.365447435168</v>
      </c>
      <c r="AG55" s="186">
        <f>SUM(M$41:M55)</f>
        <v>-28341.365447435168</v>
      </c>
      <c r="AH55" s="186">
        <f>SUM(N$41:N55)</f>
        <v>-79161.945464161574</v>
      </c>
      <c r="AI55" s="186">
        <f>SUM(O$41:O55)</f>
        <v>79161.945464161574</v>
      </c>
      <c r="AJ55" s="186">
        <f>SUM(P$41:P55)</f>
        <v>38181.470425782405</v>
      </c>
      <c r="AK55" s="186">
        <f>SUM(Q$41:Q55)</f>
        <v>25831.223610398563</v>
      </c>
      <c r="AL55" s="186">
        <f>SUM(R$41:R55)</f>
        <v>1716.4535325718361</v>
      </c>
      <c r="AM55" s="186">
        <f>SUM(S$41:S55)</f>
        <v>54904.468830579921</v>
      </c>
      <c r="AN55" s="186">
        <f>SUM(T$41:T55)</f>
        <v>65978.002542300979</v>
      </c>
      <c r="AO55" s="186">
        <f>SUM(U$41:U55)</f>
        <v>-44153.572955181575</v>
      </c>
      <c r="AP55" s="186">
        <f>SUM(V$41:V55)</f>
        <v>89568.294119039507</v>
      </c>
      <c r="AQ55" s="186">
        <f>SUM(W$41:W55)</f>
        <v>23110.354839556927</v>
      </c>
      <c r="AR55" s="186">
        <f>SUM(X$41:X55)</f>
        <v>35508.737057437116</v>
      </c>
      <c r="AS55" s="186">
        <f>SUM(Y$41:Y55)</f>
        <v>-68378.481940143742</v>
      </c>
      <c r="AT55" s="186">
        <f>SUM(Z$41:Z55)</f>
        <v>51999.711080731766</v>
      </c>
      <c r="AU55">
        <f t="shared" si="21"/>
        <v>20160721</v>
      </c>
      <c r="AV55" s="186">
        <f>SUM(L$41:L55)</f>
        <v>28341.365447435168</v>
      </c>
      <c r="AW55" s="186">
        <f>SUM(M$41:M55)</f>
        <v>-28341.365447435168</v>
      </c>
      <c r="AX55" s="186">
        <f>SUM(N$41:N55)</f>
        <v>-79161.945464161574</v>
      </c>
      <c r="AY55" s="186">
        <f>SUM(O$41:O55)</f>
        <v>79161.945464161574</v>
      </c>
      <c r="AZ55" s="186">
        <f>SUM(P$41:P55)</f>
        <v>38181.470425782405</v>
      </c>
      <c r="BA55" s="186">
        <f>SUM(Q$41:Q55)</f>
        <v>25831.223610398563</v>
      </c>
      <c r="BB55" s="186">
        <f>SUM(R$41:R55)</f>
        <v>1716.4535325718361</v>
      </c>
      <c r="BC55" s="186">
        <f>SUM(S$41:S55)</f>
        <v>54904.468830579921</v>
      </c>
      <c r="BD55" s="186">
        <f>SUM(T$41:T55)</f>
        <v>65978.002542300979</v>
      </c>
      <c r="BE55" s="186">
        <f>SUM(U$41:U55)</f>
        <v>-44153.572955181575</v>
      </c>
      <c r="BF55" s="186">
        <f>SUM(V$41:V55)</f>
        <v>89568.294119039507</v>
      </c>
      <c r="BG55" s="186">
        <f>SUM(W$41:W55)</f>
        <v>23110.354839556927</v>
      </c>
      <c r="BH55" s="186">
        <f>SUM(X$41:X55)</f>
        <v>35508.737057437116</v>
      </c>
      <c r="BI55" s="186">
        <f>SUM(Y$41:Y55)</f>
        <v>-68378.481940143742</v>
      </c>
      <c r="BJ55" s="186">
        <f>SUM(Z$41:Z55)</f>
        <v>51999.711080731766</v>
      </c>
    </row>
    <row r="56" spans="1:62" hidden="1" outlineLevel="1" x14ac:dyDescent="0.25">
      <c r="A56" s="186">
        <v>17736.279304577973</v>
      </c>
      <c r="B56" s="186">
        <v>16947.326660274812</v>
      </c>
      <c r="C56" s="258">
        <v>-3171.0176449690475</v>
      </c>
      <c r="D56" s="263">
        <v>9691.2409290231735</v>
      </c>
      <c r="E56" s="245">
        <v>813.77516318491871</v>
      </c>
      <c r="F56" s="193">
        <f t="shared" si="19"/>
        <v>0.36363636363636365</v>
      </c>
      <c r="G56">
        <f>'0722'!$A$1</f>
        <v>20160722</v>
      </c>
      <c r="H56" s="254">
        <f>'0722'!$F$10</f>
        <v>0.47222222222222221</v>
      </c>
      <c r="I56" s="140">
        <f>'0722'!$Y$11</f>
        <v>0</v>
      </c>
      <c r="J56" s="140">
        <f>'0722'!$H$10</f>
        <v>979.90796598270367</v>
      </c>
      <c r="K56" s="186">
        <f>'0722'!$Z$13</f>
        <v>70553.373550754681</v>
      </c>
      <c r="L56" s="361">
        <f>'0722'!$AA$13</f>
        <v>-3171.0176449690475</v>
      </c>
      <c r="M56" s="363">
        <f>'0722'!$AB$13</f>
        <v>3171.0176449690475</v>
      </c>
      <c r="N56" s="253">
        <f>'0722'!$AC$13</f>
        <v>-23229.173460803147</v>
      </c>
      <c r="O56" s="363">
        <f>'0722'!$AD$13</f>
        <v>23229.173460803147</v>
      </c>
      <c r="P56" s="253">
        <f>'0722'!$AE$13</f>
        <v>-27305.315303959491</v>
      </c>
      <c r="Q56" s="253">
        <f>'0722'!$AF$13</f>
        <v>-18814.01512393773</v>
      </c>
      <c r="R56" s="363">
        <f>'0722'!$AG$13</f>
        <v>-1485.9849288201754</v>
      </c>
      <c r="S56" s="253">
        <f>'0722'!$AH$13</f>
        <v>-9511.4341663701089</v>
      </c>
      <c r="T56" s="363">
        <f>'0722'!$AI$13</f>
        <v>16947.326660274812</v>
      </c>
      <c r="U56" s="253">
        <f>'0722'!$AJ$13</f>
        <v>2926.3653227952768</v>
      </c>
      <c r="V56" s="253">
        <f>'0722'!$AK$13</f>
        <v>813.77516318491871</v>
      </c>
      <c r="W56" s="186">
        <f>'0722'!$AL$13</f>
        <v>-7646.1705262747591</v>
      </c>
      <c r="X56" s="253">
        <f>'0722'!$AM$13</f>
        <v>-4280.9719363350032</v>
      </c>
      <c r="Y56" s="253">
        <f>'0722'!$AN$13</f>
        <v>-18996.380518011985</v>
      </c>
      <c r="Z56" s="253">
        <f>'0722'!$AO$13</f>
        <v>2228.7819026020138</v>
      </c>
      <c r="AB56">
        <f t="shared" si="20"/>
        <v>20160722</v>
      </c>
      <c r="AF56" s="186">
        <f>SUM(L$41:L56)</f>
        <v>25170.34780246612</v>
      </c>
      <c r="AG56" s="186">
        <f>SUM(M$41:M56)</f>
        <v>-25170.34780246612</v>
      </c>
      <c r="AH56" s="186">
        <f>SUM(N$41:N56)</f>
        <v>-102391.11892496471</v>
      </c>
      <c r="AI56" s="186">
        <f>SUM(O$41:O56)</f>
        <v>102391.11892496471</v>
      </c>
      <c r="AJ56" s="186">
        <f>SUM(P$41:P56)</f>
        <v>10876.155121822914</v>
      </c>
      <c r="AK56" s="186">
        <f>SUM(Q$41:Q56)</f>
        <v>7017.2084864608332</v>
      </c>
      <c r="AL56" s="186">
        <f>SUM(R$41:R56)</f>
        <v>230.46860375166079</v>
      </c>
      <c r="AM56" s="186">
        <f>SUM(S$41:S56)</f>
        <v>45393.034664209816</v>
      </c>
      <c r="AN56" s="186">
        <f>SUM(T$41:T56)</f>
        <v>82925.329202575784</v>
      </c>
      <c r="AO56" s="186">
        <f>SUM(U$41:U56)</f>
        <v>-41227.2076323863</v>
      </c>
      <c r="AP56" s="186">
        <f>SUM(V$41:V56)</f>
        <v>90382.069282224431</v>
      </c>
      <c r="AQ56" s="186">
        <f>SUM(W$41:W56)</f>
        <v>15464.184313282167</v>
      </c>
      <c r="AR56" s="186">
        <f>SUM(X$41:X56)</f>
        <v>31227.765121102115</v>
      </c>
      <c r="AS56" s="186">
        <f>SUM(Y$41:Y56)</f>
        <v>-87374.862458155723</v>
      </c>
      <c r="AT56" s="186">
        <f>SUM(Z$41:Z56)</f>
        <v>54228.492983333781</v>
      </c>
      <c r="AU56">
        <f t="shared" si="21"/>
        <v>20160722</v>
      </c>
      <c r="AV56" s="186">
        <f>SUM(L$41:L56)</f>
        <v>25170.34780246612</v>
      </c>
      <c r="AW56" s="186">
        <f>SUM(M$41:M56)</f>
        <v>-25170.34780246612</v>
      </c>
      <c r="AX56" s="186">
        <f>SUM(N$41:N56)</f>
        <v>-102391.11892496471</v>
      </c>
      <c r="AY56" s="186">
        <f>SUM(O$41:O56)</f>
        <v>102391.11892496471</v>
      </c>
      <c r="AZ56" s="186">
        <f>SUM(P$41:P56)</f>
        <v>10876.155121822914</v>
      </c>
      <c r="BA56" s="186">
        <f>SUM(Q$41:Q56)</f>
        <v>7017.2084864608332</v>
      </c>
      <c r="BB56" s="186">
        <f>SUM(R$41:R56)</f>
        <v>230.46860375166079</v>
      </c>
      <c r="BC56" s="186">
        <f>SUM(S$41:S56)</f>
        <v>45393.034664209816</v>
      </c>
      <c r="BD56" s="186">
        <f>SUM(T$41:T56)</f>
        <v>82925.329202575784</v>
      </c>
      <c r="BE56" s="186">
        <f>SUM(U$41:U56)</f>
        <v>-41227.2076323863</v>
      </c>
      <c r="BF56" s="186">
        <f>SUM(V$41:V56)</f>
        <v>90382.069282224431</v>
      </c>
      <c r="BG56" s="186">
        <f>SUM(W$41:W56)</f>
        <v>15464.184313282167</v>
      </c>
      <c r="BH56" s="186">
        <f>SUM(X$41:X56)</f>
        <v>31227.765121102115</v>
      </c>
      <c r="BI56" s="186">
        <f>SUM(Y$41:Y56)</f>
        <v>-87374.862458155723</v>
      </c>
      <c r="BJ56" s="186">
        <f>SUM(Z$41:Z56)</f>
        <v>54228.492983333781</v>
      </c>
    </row>
    <row r="57" spans="1:62" hidden="1" outlineLevel="1" x14ac:dyDescent="0.25">
      <c r="A57" s="186">
        <v>-17511.924157221281</v>
      </c>
      <c r="B57" s="186">
        <v>7776.0164465475209</v>
      </c>
      <c r="C57" s="243">
        <v>7236.5701700098762</v>
      </c>
      <c r="D57" s="245">
        <v>-5970.9284107493331</v>
      </c>
      <c r="E57" s="271">
        <v>-19904.972510908789</v>
      </c>
      <c r="F57" s="193">
        <f t="shared" si="19"/>
        <v>0.54545454545454541</v>
      </c>
      <c r="G57">
        <f>'0725'!$A$1</f>
        <v>20160725</v>
      </c>
      <c r="H57" s="254">
        <f>'0725'!$F$10</f>
        <v>0.375</v>
      </c>
      <c r="I57" s="140">
        <f>'0725'!$Y$11</f>
        <v>0</v>
      </c>
      <c r="J57" s="140">
        <f>'0725'!$H$10</f>
        <v>892.64738171483111</v>
      </c>
      <c r="K57" s="186">
        <f>'0725'!$Z$13</f>
        <v>64270.611483467859</v>
      </c>
      <c r="L57" s="361">
        <f>'0725'!$AA$13</f>
        <v>-9815.7224672746088</v>
      </c>
      <c r="M57" s="363">
        <f>'0725'!$AB$13</f>
        <v>9815.7224672746088</v>
      </c>
      <c r="N57" s="253">
        <f>'0725'!$AC$13</f>
        <v>18876.04453749055</v>
      </c>
      <c r="O57" s="363">
        <f>'0725'!$AD$13</f>
        <v>-18876.04453749055</v>
      </c>
      <c r="P57" s="253">
        <f>'0725'!$AE$13</f>
        <v>2149.7849097689696</v>
      </c>
      <c r="Q57" s="253">
        <f>'0725'!$AF$13</f>
        <v>1814.9884009308023</v>
      </c>
      <c r="R57" s="363">
        <f>'0725'!$AG$13</f>
        <v>14502.315688250852</v>
      </c>
      <c r="S57" s="253">
        <f>'0725'!$AH$13</f>
        <v>6599.9039374204112</v>
      </c>
      <c r="T57" s="363">
        <f>'0725'!$AI$13</f>
        <v>7776.0164465475209</v>
      </c>
      <c r="U57" s="253">
        <f>'0725'!$AJ$13</f>
        <v>29554.860206289934</v>
      </c>
      <c r="V57" s="253">
        <f>'0725'!$AK$13</f>
        <v>-5089.8664543281775</v>
      </c>
      <c r="W57" s="186">
        <f>'0725'!$AL$13</f>
        <v>-22014.562765730265</v>
      </c>
      <c r="X57" s="253">
        <f>'0725'!$AM$13</f>
        <v>-1388.7578203850883</v>
      </c>
      <c r="Y57" s="253">
        <f>'0725'!$AN$13</f>
        <v>-6411.8960662782574</v>
      </c>
      <c r="Z57" s="253">
        <f>'0725'!$AO$13</f>
        <v>-6827.6311427086184</v>
      </c>
      <c r="AB57">
        <f t="shared" si="20"/>
        <v>20160725</v>
      </c>
      <c r="AF57" s="186">
        <f>SUM(L$41:L57)</f>
        <v>15354.625335191511</v>
      </c>
      <c r="AG57" s="186">
        <f>SUM(M$41:M57)</f>
        <v>-15354.625335191511</v>
      </c>
      <c r="AH57" s="186">
        <f>SUM(N$41:N57)</f>
        <v>-83515.07438747416</v>
      </c>
      <c r="AI57" s="186">
        <f>SUM(O$41:O57)</f>
        <v>83515.07438747416</v>
      </c>
      <c r="AJ57" s="186">
        <f>SUM(P$41:P57)</f>
        <v>13025.940031591883</v>
      </c>
      <c r="AK57" s="186">
        <f>SUM(Q$41:Q57)</f>
        <v>8832.1968873916358</v>
      </c>
      <c r="AL57" s="186">
        <f>SUM(R$41:R57)</f>
        <v>14732.784292002512</v>
      </c>
      <c r="AM57" s="186">
        <f>SUM(S$41:S57)</f>
        <v>51992.938601630231</v>
      </c>
      <c r="AN57" s="186">
        <f>SUM(T$41:T57)</f>
        <v>90701.345649123308</v>
      </c>
      <c r="AO57" s="186">
        <f>SUM(U$41:U57)</f>
        <v>-11672.347426096367</v>
      </c>
      <c r="AP57" s="186">
        <f>SUM(V$41:V57)</f>
        <v>85292.202827896253</v>
      </c>
      <c r="AQ57" s="186">
        <f>SUM(W$41:W57)</f>
        <v>-6550.378452448098</v>
      </c>
      <c r="AR57" s="186">
        <f>SUM(X$41:X57)</f>
        <v>29839.007300717025</v>
      </c>
      <c r="AS57" s="186">
        <f>SUM(Y$41:Y57)</f>
        <v>-93786.758524433986</v>
      </c>
      <c r="AT57" s="186">
        <f>SUM(Z$41:Z57)</f>
        <v>47400.861840625163</v>
      </c>
      <c r="AU57">
        <f t="shared" si="21"/>
        <v>20160725</v>
      </c>
      <c r="AV57" s="186">
        <f>SUM(L$41:L57)</f>
        <v>15354.625335191511</v>
      </c>
      <c r="AW57" s="186">
        <f>SUM(M$41:M57)</f>
        <v>-15354.625335191511</v>
      </c>
      <c r="AX57" s="186">
        <f>SUM(N$41:N57)</f>
        <v>-83515.07438747416</v>
      </c>
      <c r="AY57" s="186">
        <f>SUM(O$41:O57)</f>
        <v>83515.07438747416</v>
      </c>
      <c r="AZ57" s="186">
        <f>SUM(P$41:P57)</f>
        <v>13025.940031591883</v>
      </c>
      <c r="BA57" s="186">
        <f>SUM(Q$41:Q57)</f>
        <v>8832.1968873916358</v>
      </c>
      <c r="BB57" s="186">
        <f>SUM(R$41:R57)</f>
        <v>14732.784292002512</v>
      </c>
      <c r="BC57" s="186">
        <f>SUM(S$41:S57)</f>
        <v>51992.938601630231</v>
      </c>
      <c r="BD57" s="186">
        <f>SUM(T$41:T57)</f>
        <v>90701.345649123308</v>
      </c>
      <c r="BE57" s="186">
        <f>SUM(U$41:U57)</f>
        <v>-11672.347426096367</v>
      </c>
      <c r="BF57" s="186">
        <f>SUM(V$41:V57)</f>
        <v>85292.202827896253</v>
      </c>
      <c r="BG57" s="186">
        <f>SUM(W$41:W57)</f>
        <v>-6550.378452448098</v>
      </c>
      <c r="BH57" s="186">
        <f>SUM(X$41:X57)</f>
        <v>29839.007300717025</v>
      </c>
      <c r="BI57" s="186">
        <f>SUM(Y$41:Y57)</f>
        <v>-93786.758524433986</v>
      </c>
      <c r="BJ57" s="186">
        <f>SUM(Z$41:Z57)</f>
        <v>47400.861840625163</v>
      </c>
    </row>
    <row r="58" spans="1:62" hidden="1" outlineLevel="1" x14ac:dyDescent="0.25">
      <c r="A58" s="186">
        <v>4238.4596797706045</v>
      </c>
      <c r="B58" s="186">
        <v>825.81437601160314</v>
      </c>
      <c r="C58" s="272">
        <v>6450.4162597172535</v>
      </c>
      <c r="D58" s="245">
        <v>362.74773745941366</v>
      </c>
      <c r="E58" s="263">
        <v>-10997.609561125573</v>
      </c>
      <c r="F58" s="193">
        <f t="shared" si="19"/>
        <v>0.36363636363636365</v>
      </c>
      <c r="G58">
        <f>'0726'!$A$1</f>
        <v>20160726</v>
      </c>
      <c r="H58" s="254">
        <f>'0726'!$F$10</f>
        <v>0.61111111111111116</v>
      </c>
      <c r="I58" s="140">
        <f>'0726'!$Y$11</f>
        <v>0</v>
      </c>
      <c r="J58" s="140">
        <f>'0726'!$H$10</f>
        <v>864.95011678513106</v>
      </c>
      <c r="K58" s="186">
        <f>'0726'!$Z$13</f>
        <v>62276.408408529416</v>
      </c>
      <c r="L58" s="361">
        <f>'0726'!$AA$13</f>
        <v>4259.9368119499441</v>
      </c>
      <c r="M58" s="363">
        <f>'0726'!$AB$13</f>
        <v>-4259.9368119499441</v>
      </c>
      <c r="N58" s="253">
        <f>'0726'!$AC$13</f>
        <v>-6450.4162597172535</v>
      </c>
      <c r="O58" s="363">
        <f>'0726'!$AD$13</f>
        <v>6450.4162597172535</v>
      </c>
      <c r="P58" s="253">
        <f>'0726'!$AE$13</f>
        <v>-14024.084962786259</v>
      </c>
      <c r="Q58" s="253">
        <f>'0726'!$AF$13</f>
        <v>-5268.5280337974209</v>
      </c>
      <c r="R58" s="363">
        <f>'0726'!$AG$13</f>
        <v>-2207.4468490490322</v>
      </c>
      <c r="S58" s="253">
        <f>'0726'!$AH$13</f>
        <v>11267.320460154691</v>
      </c>
      <c r="T58" s="363">
        <f>'0726'!$AI$13</f>
        <v>4238.4596797706045</v>
      </c>
      <c r="U58" s="253">
        <f>'0726'!$AJ$13</f>
        <v>-10997.609561125573</v>
      </c>
      <c r="V58" s="253">
        <f>'0726'!$AK$13</f>
        <v>362.74773745941366</v>
      </c>
      <c r="W58" s="186">
        <f>'0726'!$AL$13</f>
        <v>305.14137620728758</v>
      </c>
      <c r="X58" s="253">
        <f>'0726'!$AM$13</f>
        <v>-10400.111157939304</v>
      </c>
      <c r="Y58" s="253">
        <f>'0726'!$AN$13</f>
        <v>-9863.0615634762544</v>
      </c>
      <c r="Z58" s="253">
        <f>'0726'!$AO$13</f>
        <v>-11163.037111215137</v>
      </c>
      <c r="AB58">
        <f t="shared" si="20"/>
        <v>20160726</v>
      </c>
      <c r="AF58" s="186">
        <f>SUM(L$41:L58)</f>
        <v>19614.562147141456</v>
      </c>
      <c r="AG58" s="186">
        <f>SUM(M$41:M58)</f>
        <v>-19614.562147141456</v>
      </c>
      <c r="AH58" s="186">
        <f>SUM(N$41:N58)</f>
        <v>-89965.490647191415</v>
      </c>
      <c r="AI58" s="186">
        <f>SUM(O$41:O58)</f>
        <v>89965.490647191415</v>
      </c>
      <c r="AJ58" s="186">
        <f>SUM(P$41:P58)</f>
        <v>-998.14493119437611</v>
      </c>
      <c r="AK58" s="186">
        <f>SUM(Q$41:Q58)</f>
        <v>3563.6688535942149</v>
      </c>
      <c r="AL58" s="186">
        <f>SUM(R$41:R58)</f>
        <v>12525.33744295348</v>
      </c>
      <c r="AM58" s="186">
        <f>SUM(S$41:S58)</f>
        <v>63260.25906178492</v>
      </c>
      <c r="AN58" s="186">
        <f>SUM(T$41:T58)</f>
        <v>94939.805328893912</v>
      </c>
      <c r="AO58" s="186">
        <f>SUM(U$41:U58)</f>
        <v>-22669.95698722194</v>
      </c>
      <c r="AP58" s="186">
        <f>SUM(V$41:V58)</f>
        <v>85654.95056535567</v>
      </c>
      <c r="AQ58" s="186">
        <f>SUM(W$41:W58)</f>
        <v>-6245.23707624081</v>
      </c>
      <c r="AR58" s="186">
        <f>SUM(X$41:X58)</f>
        <v>19438.896142777721</v>
      </c>
      <c r="AS58" s="186">
        <f>SUM(Y$41:Y58)</f>
        <v>-103649.82008791024</v>
      </c>
      <c r="AT58" s="186">
        <f>SUM(Z$41:Z58)</f>
        <v>36237.824729410029</v>
      </c>
      <c r="AU58">
        <f t="shared" si="21"/>
        <v>20160726</v>
      </c>
      <c r="AV58" s="186">
        <f>SUM(L$41:L58)</f>
        <v>19614.562147141456</v>
      </c>
      <c r="AW58" s="186">
        <f>SUM(M$41:M58)</f>
        <v>-19614.562147141456</v>
      </c>
      <c r="AX58" s="186">
        <f>SUM(N$41:N58)</f>
        <v>-89965.490647191415</v>
      </c>
      <c r="AY58" s="186">
        <f>SUM(O$41:O58)</f>
        <v>89965.490647191415</v>
      </c>
      <c r="AZ58" s="186">
        <f>SUM(P$41:P58)</f>
        <v>-998.14493119437611</v>
      </c>
      <c r="BA58" s="186">
        <f>SUM(Q$41:Q58)</f>
        <v>3563.6688535942149</v>
      </c>
      <c r="BB58" s="186">
        <f>SUM(R$41:R58)</f>
        <v>12525.33744295348</v>
      </c>
      <c r="BC58" s="186">
        <f>SUM(S$41:S58)</f>
        <v>63260.25906178492</v>
      </c>
      <c r="BD58" s="186">
        <f>SUM(T$41:T58)</f>
        <v>94939.805328893912</v>
      </c>
      <c r="BE58" s="186">
        <f>SUM(U$41:U58)</f>
        <v>-22669.95698722194</v>
      </c>
      <c r="BF58" s="186">
        <f>SUM(V$41:V58)</f>
        <v>85654.95056535567</v>
      </c>
      <c r="BG58" s="186">
        <f>SUM(W$41:W58)</f>
        <v>-6245.23707624081</v>
      </c>
      <c r="BH58" s="186">
        <f>SUM(X$41:X58)</f>
        <v>19438.896142777721</v>
      </c>
      <c r="BI58" s="186">
        <f>SUM(Y$41:Y58)</f>
        <v>-103649.82008791024</v>
      </c>
      <c r="BJ58" s="186">
        <f>SUM(Z$41:Z58)</f>
        <v>36237.824729410029</v>
      </c>
    </row>
    <row r="59" spans="1:62" hidden="1" outlineLevel="1" x14ac:dyDescent="0.25">
      <c r="A59" s="186">
        <v>8186.1762741768816</v>
      </c>
      <c r="B59" s="186">
        <v>7758.8592741668745</v>
      </c>
      <c r="C59" s="245">
        <v>-4960.4087258284599</v>
      </c>
      <c r="D59" s="245">
        <v>-4960.4087258284599</v>
      </c>
      <c r="E59" s="269">
        <v>-4960.4087258284599</v>
      </c>
      <c r="F59" s="193">
        <f t="shared" si="19"/>
        <v>0.63636363636363635</v>
      </c>
      <c r="G59">
        <f>'0727'!$A$1</f>
        <v>20160727</v>
      </c>
      <c r="H59" s="254">
        <f>'0727'!$F$10</f>
        <v>0.56944444444444442</v>
      </c>
      <c r="I59" s="140">
        <f>'0727'!$Y$11</f>
        <v>0</v>
      </c>
      <c r="J59" s="140">
        <f>'0727'!$H$10</f>
        <v>1144.7749308993939</v>
      </c>
      <c r="K59" s="186">
        <f>'0727'!$Z$13</f>
        <v>82423.795024756371</v>
      </c>
      <c r="L59" s="361">
        <f>'0727'!$AA$13</f>
        <v>-21058.389074418927</v>
      </c>
      <c r="M59" s="363">
        <f>'0727'!$AB$13</f>
        <v>21058.389074418927</v>
      </c>
      <c r="N59" s="253">
        <f>'0727'!$AC$13</f>
        <v>17587.910848772284</v>
      </c>
      <c r="O59" s="363">
        <f>'0727'!$AD$13</f>
        <v>-17587.910848772284</v>
      </c>
      <c r="P59" s="253">
        <f>'0727'!$AE$13</f>
        <v>12429.859276305213</v>
      </c>
      <c r="Q59" s="253">
        <f>'0727'!$AF$13</f>
        <v>5948.1588250151744</v>
      </c>
      <c r="R59" s="363">
        <f>'0727'!$AG$13</f>
        <v>-6784.0599771033849</v>
      </c>
      <c r="S59" s="253">
        <f>'0727'!$AH$13</f>
        <v>8284.1530765648768</v>
      </c>
      <c r="T59" s="363">
        <f>'0727'!$AI$13</f>
        <v>8186.1762741768816</v>
      </c>
      <c r="U59" s="253">
        <f>'0727'!$AJ$13</f>
        <v>3171.5960228994381</v>
      </c>
      <c r="V59" s="253">
        <f>'0727'!$AK$13</f>
        <v>-4960.4087258284599</v>
      </c>
      <c r="W59" s="186">
        <f>'0727'!$AL$13</f>
        <v>-10998.409076580008</v>
      </c>
      <c r="X59" s="253">
        <f>'0727'!$AM$13</f>
        <v>1763.9650226134083</v>
      </c>
      <c r="Y59" s="253">
        <f>'0727'!$AN$13</f>
        <v>6416.219749562988</v>
      </c>
      <c r="Z59" s="253">
        <f>'0727'!$AO$13</f>
        <v>-20151.522848765904</v>
      </c>
      <c r="AB59">
        <f t="shared" si="20"/>
        <v>20160727</v>
      </c>
      <c r="AF59" s="186">
        <f>SUM(L$41:L59)</f>
        <v>-1443.8269272774705</v>
      </c>
      <c r="AG59" s="186">
        <f>SUM(M$41:M59)</f>
        <v>1443.8269272774705</v>
      </c>
      <c r="AH59" s="186">
        <f>SUM(N$41:N59)</f>
        <v>-72377.57979841913</v>
      </c>
      <c r="AI59" s="186">
        <f>SUM(O$41:O59)</f>
        <v>72377.57979841913</v>
      </c>
      <c r="AJ59" s="186">
        <f>SUM(P$41:P59)</f>
        <v>11431.714345110837</v>
      </c>
      <c r="AK59" s="186">
        <f>SUM(Q$41:Q59)</f>
        <v>9511.8276786093884</v>
      </c>
      <c r="AL59" s="186">
        <f>SUM(R$41:R59)</f>
        <v>5741.2774658500948</v>
      </c>
      <c r="AM59" s="186">
        <f>SUM(S$41:S59)</f>
        <v>71544.412138349799</v>
      </c>
      <c r="AN59" s="186">
        <f>SUM(T$41:T59)</f>
        <v>103125.98160307079</v>
      </c>
      <c r="AO59" s="186">
        <f>SUM(U$41:U59)</f>
        <v>-19498.360964322503</v>
      </c>
      <c r="AP59" s="186">
        <f>SUM(V$41:V59)</f>
        <v>80694.541839527214</v>
      </c>
      <c r="AQ59" s="186">
        <f>SUM(W$41:W59)</f>
        <v>-17243.646152820816</v>
      </c>
      <c r="AR59" s="186">
        <f>SUM(X$41:X59)</f>
        <v>21202.861165391128</v>
      </c>
      <c r="AS59" s="186">
        <f>SUM(Y$41:Y59)</f>
        <v>-97233.600338347256</v>
      </c>
      <c r="AT59" s="186">
        <f>SUM(Z$41:Z59)</f>
        <v>16086.301880644125</v>
      </c>
      <c r="AU59">
        <f t="shared" si="21"/>
        <v>20160727</v>
      </c>
      <c r="AV59" s="186">
        <f>SUM(L$41:L59)</f>
        <v>-1443.8269272774705</v>
      </c>
      <c r="AW59" s="186">
        <f>SUM(M$41:M59)</f>
        <v>1443.8269272774705</v>
      </c>
      <c r="AX59" s="186">
        <f>SUM(N$41:N59)</f>
        <v>-72377.57979841913</v>
      </c>
      <c r="AY59" s="186">
        <f>SUM(O$41:O59)</f>
        <v>72377.57979841913</v>
      </c>
      <c r="AZ59" s="186">
        <f>SUM(P$41:P59)</f>
        <v>11431.714345110837</v>
      </c>
      <c r="BA59" s="186">
        <f>SUM(Q$41:Q59)</f>
        <v>9511.8276786093884</v>
      </c>
      <c r="BB59" s="186">
        <f>SUM(R$41:R59)</f>
        <v>5741.2774658500948</v>
      </c>
      <c r="BC59" s="186">
        <f>SUM(S$41:S59)</f>
        <v>71544.412138349799</v>
      </c>
      <c r="BD59" s="186">
        <f>SUM(T$41:T59)</f>
        <v>103125.98160307079</v>
      </c>
      <c r="BE59" s="186">
        <f>SUM(U$41:U59)</f>
        <v>-19498.360964322503</v>
      </c>
      <c r="BF59" s="186">
        <f>SUM(V$41:V59)</f>
        <v>80694.541839527214</v>
      </c>
      <c r="BG59" s="186">
        <f>SUM(W$41:W59)</f>
        <v>-17243.646152820816</v>
      </c>
      <c r="BH59" s="186">
        <f>SUM(X$41:X59)</f>
        <v>21202.861165391128</v>
      </c>
      <c r="BI59" s="186">
        <f>SUM(Y$41:Y59)</f>
        <v>-97233.600338347256</v>
      </c>
      <c r="BJ59" s="186">
        <f>SUM(Z$41:Z59)</f>
        <v>16086.301880644125</v>
      </c>
    </row>
    <row r="60" spans="1:62" hidden="1" outlineLevel="1" x14ac:dyDescent="0.25">
      <c r="A60" s="186">
        <v>22780.124418447202</v>
      </c>
      <c r="B60" s="186">
        <v>10375.604757195611</v>
      </c>
      <c r="C60" s="243">
        <v>22632.414694083294</v>
      </c>
      <c r="D60" s="245">
        <v>11469.366594402871</v>
      </c>
      <c r="E60" s="271">
        <v>-2749.8546821161158</v>
      </c>
      <c r="F60" s="193">
        <f t="shared" si="19"/>
        <v>0.54545454545454541</v>
      </c>
      <c r="G60">
        <f>'0728'!$A$1</f>
        <v>20160728</v>
      </c>
      <c r="H60" s="254">
        <f>'0728'!$F$10</f>
        <v>0.375</v>
      </c>
      <c r="I60" s="140">
        <f>'0728'!$Y$11</f>
        <v>0</v>
      </c>
      <c r="J60" s="140">
        <f>'0728'!$H$10</f>
        <v>1092.6507905369353</v>
      </c>
      <c r="K60" s="186">
        <f>'0728'!$Z$13</f>
        <v>78670.856918659367</v>
      </c>
      <c r="L60" s="361">
        <f>'0728'!$AA$13</f>
        <v>-29377.004690599038</v>
      </c>
      <c r="M60" s="363">
        <f>'0728'!$AB$13</f>
        <v>29377.004690599038</v>
      </c>
      <c r="N60" s="253">
        <f>'0728'!$AC$13</f>
        <v>2705.8625321769123</v>
      </c>
      <c r="O60" s="363">
        <f>'0728'!$AD$13</f>
        <v>-2705.8625321769123</v>
      </c>
      <c r="P60" s="253">
        <f>'0728'!$AE$13</f>
        <v>9936.1565360368113</v>
      </c>
      <c r="Q60" s="253">
        <f>'0728'!$AF$13</f>
        <v>-8549.7171894163148</v>
      </c>
      <c r="R60" s="363">
        <f>'0728'!$AG$13</f>
        <v>-5439.7682925088375</v>
      </c>
      <c r="S60" s="253">
        <f>'0728'!$AH$13</f>
        <v>-9570.1484904835961</v>
      </c>
      <c r="T60" s="363">
        <f>'0728'!$AI$13</f>
        <v>22780.124418447202</v>
      </c>
      <c r="U60" s="253">
        <f>'0728'!$AJ$13</f>
        <v>-4605.6853171762668</v>
      </c>
      <c r="V60" s="253">
        <f>'0728'!$AK$13</f>
        <v>11033.810048707481</v>
      </c>
      <c r="W60" s="186">
        <f>'0728'!$AL$13</f>
        <v>2509.0279609566642</v>
      </c>
      <c r="X60" s="253">
        <f>'0728'!$AM$13</f>
        <v>10524.243899598387</v>
      </c>
      <c r="Y60" s="253">
        <f>'0728'!$AN$13</f>
        <v>-9698.6571290746906</v>
      </c>
      <c r="Z60" s="253">
        <f>'0728'!$AO$13</f>
        <v>3711.6457123351011</v>
      </c>
      <c r="AB60">
        <f t="shared" si="20"/>
        <v>20160728</v>
      </c>
      <c r="AF60" s="186">
        <f>SUM(L$41:L60)</f>
        <v>-30820.831617876509</v>
      </c>
      <c r="AG60" s="186">
        <f>SUM(M$41:M60)</f>
        <v>30820.831617876509</v>
      </c>
      <c r="AH60" s="186">
        <f>SUM(N$41:N60)</f>
        <v>-69671.717266242224</v>
      </c>
      <c r="AI60" s="186">
        <f>SUM(O$41:O60)</f>
        <v>69671.717266242224</v>
      </c>
      <c r="AJ60" s="186">
        <f>SUM(P$41:P60)</f>
        <v>21367.870881147646</v>
      </c>
      <c r="AK60" s="186">
        <f>SUM(Q$41:Q60)</f>
        <v>962.11048919307359</v>
      </c>
      <c r="AL60" s="186">
        <f>SUM(R$41:R60)</f>
        <v>301.50917334125734</v>
      </c>
      <c r="AM60" s="186">
        <f>SUM(S$41:S60)</f>
        <v>61974.263647866203</v>
      </c>
      <c r="AN60" s="186">
        <f>SUM(T$41:T60)</f>
        <v>125906.10602151799</v>
      </c>
      <c r="AO60" s="186">
        <f>SUM(U$41:U60)</f>
        <v>-24104.04628149877</v>
      </c>
      <c r="AP60" s="186">
        <f>SUM(V$41:V60)</f>
        <v>91728.351888234698</v>
      </c>
      <c r="AQ60" s="186">
        <f>SUM(W$41:W60)</f>
        <v>-14734.618191864152</v>
      </c>
      <c r="AR60" s="186">
        <f>SUM(X$41:X60)</f>
        <v>31727.105064989515</v>
      </c>
      <c r="AS60" s="186">
        <f>SUM(Y$41:Y60)</f>
        <v>-106932.25746742195</v>
      </c>
      <c r="AT60" s="186">
        <f>SUM(Z$41:Z60)</f>
        <v>19797.947592979224</v>
      </c>
      <c r="AU60">
        <f t="shared" si="21"/>
        <v>20160728</v>
      </c>
      <c r="AV60" s="186">
        <f>SUM(L$41:L60)</f>
        <v>-30820.831617876509</v>
      </c>
      <c r="AW60" s="186">
        <f>SUM(M$41:M60)</f>
        <v>30820.831617876509</v>
      </c>
      <c r="AX60" s="186">
        <f>SUM(N$41:N60)</f>
        <v>-69671.717266242224</v>
      </c>
      <c r="AY60" s="186">
        <f>SUM(O$41:O60)</f>
        <v>69671.717266242224</v>
      </c>
      <c r="AZ60" s="186">
        <f>SUM(P$41:P60)</f>
        <v>21367.870881147646</v>
      </c>
      <c r="BA60" s="186">
        <f>SUM(Q$41:Q60)</f>
        <v>962.11048919307359</v>
      </c>
      <c r="BB60" s="186">
        <f>SUM(R$41:R60)</f>
        <v>301.50917334125734</v>
      </c>
      <c r="BC60" s="186">
        <f>SUM(S$41:S60)</f>
        <v>61974.263647866203</v>
      </c>
      <c r="BD60" s="186">
        <f>SUM(T$41:T60)</f>
        <v>125906.10602151799</v>
      </c>
      <c r="BE60" s="186">
        <f>SUM(U$41:U60)</f>
        <v>-24104.04628149877</v>
      </c>
      <c r="BF60" s="186">
        <f>SUM(V$41:V60)</f>
        <v>91728.351888234698</v>
      </c>
      <c r="BG60" s="186">
        <f>SUM(W$41:W60)</f>
        <v>-14734.618191864152</v>
      </c>
      <c r="BH60" s="186">
        <f>SUM(X$41:X60)</f>
        <v>31727.105064989515</v>
      </c>
      <c r="BI60" s="186">
        <f>SUM(Y$41:Y60)</f>
        <v>-106932.25746742195</v>
      </c>
      <c r="BJ60" s="186">
        <f>SUM(Z$41:Z60)</f>
        <v>19797.947592979224</v>
      </c>
    </row>
    <row r="61" spans="1:62" hidden="1" outlineLevel="1" x14ac:dyDescent="0.25">
      <c r="A61" s="186">
        <v>12942.560087781232</v>
      </c>
      <c r="B61" s="186">
        <v>-8378.5739034178896</v>
      </c>
      <c r="C61" s="243">
        <v>12942.560087781232</v>
      </c>
      <c r="D61" s="245">
        <v>-10237.656654101831</v>
      </c>
      <c r="E61" s="269">
        <v>-19316.173389880081</v>
      </c>
      <c r="F61" s="193">
        <f t="shared" si="19"/>
        <v>0.45454545454545453</v>
      </c>
      <c r="G61">
        <f>'0729'!$A$1</f>
        <v>20160729</v>
      </c>
      <c r="H61" s="254">
        <f>'0729'!$F$10</f>
        <v>0.72222222222222221</v>
      </c>
      <c r="I61" s="140">
        <f>'0729'!$Y$11</f>
        <v>0</v>
      </c>
      <c r="J61" s="140">
        <f>'0729'!$H$10</f>
        <v>1638.866295825206</v>
      </c>
      <c r="K61" s="186">
        <f>'0729'!$Z$13</f>
        <v>117998.37329941482</v>
      </c>
      <c r="L61" s="361">
        <f>'0729'!$AA$13</f>
        <v>23017.129583676306</v>
      </c>
      <c r="M61" s="363">
        <f>'0729'!$AB$13</f>
        <v>-23017.129583676306</v>
      </c>
      <c r="N61" s="253">
        <f>'0729'!$AC$13</f>
        <v>35480.799595528842</v>
      </c>
      <c r="O61" s="363">
        <f>'0729'!$AD$13</f>
        <v>-35480.799595528842</v>
      </c>
      <c r="P61" s="253">
        <f>'0729'!$AE$13</f>
        <v>27497.028316015861</v>
      </c>
      <c r="Q61" s="253">
        <f>'0729'!$AF$13</f>
        <v>-21415.648214948673</v>
      </c>
      <c r="R61" s="363">
        <f>'0729'!$AG$13</f>
        <v>-31015.932612803063</v>
      </c>
      <c r="S61" s="253">
        <f>'0729'!$AH$13</f>
        <v>8991.6609664242642</v>
      </c>
      <c r="T61" s="363">
        <f>'0729'!$AI$13</f>
        <v>12942.560087781232</v>
      </c>
      <c r="U61" s="253">
        <f>'0729'!$AJ$13</f>
        <v>6855.603317047452</v>
      </c>
      <c r="V61" s="253">
        <f>'0729'!$AK$13</f>
        <v>-10237.656654101831</v>
      </c>
      <c r="W61" s="186">
        <f>'0729'!$AL$13</f>
        <v>-37580.274420597409</v>
      </c>
      <c r="X61" s="253">
        <f>'0729'!$AM$13</f>
        <v>-19228.566789942772</v>
      </c>
      <c r="Y61" s="253">
        <f>'0729'!$AN$13</f>
        <v>27967.572445792317</v>
      </c>
      <c r="Z61" s="253">
        <f>'0729'!$AO$13</f>
        <v>-6118.6363665028557</v>
      </c>
      <c r="AB61">
        <f t="shared" si="20"/>
        <v>20160729</v>
      </c>
      <c r="AF61" s="186">
        <f>SUM(L$41:L61)</f>
        <v>-7803.7020342002033</v>
      </c>
      <c r="AG61" s="186">
        <f>SUM(M$41:M61)</f>
        <v>7803.7020342002033</v>
      </c>
      <c r="AH61" s="186">
        <f>SUM(N$41:N61)</f>
        <v>-34190.917670713381</v>
      </c>
      <c r="AI61" s="186">
        <f>SUM(O$41:O61)</f>
        <v>34190.917670713381</v>
      </c>
      <c r="AJ61" s="186">
        <f>SUM(P$41:P61)</f>
        <v>48864.899197163511</v>
      </c>
      <c r="AK61" s="186">
        <f>SUM(Q$41:Q61)</f>
        <v>-20453.537725755599</v>
      </c>
      <c r="AL61" s="186">
        <f>SUM(R$41:R61)</f>
        <v>-30714.423439461803</v>
      </c>
      <c r="AM61" s="186">
        <f>SUM(S$41:S61)</f>
        <v>70965.924614290474</v>
      </c>
      <c r="AN61" s="186">
        <f>SUM(T$41:T61)</f>
        <v>138848.66610929923</v>
      </c>
      <c r="AO61" s="186">
        <f>SUM(U$41:U61)</f>
        <v>-17248.442964451318</v>
      </c>
      <c r="AP61" s="186">
        <f>SUM(V$41:V61)</f>
        <v>81490.695234132872</v>
      </c>
      <c r="AQ61" s="186">
        <f>SUM(W$41:W61)</f>
        <v>-52314.892612461561</v>
      </c>
      <c r="AR61" s="186">
        <f>SUM(X$41:X61)</f>
        <v>12498.538275046743</v>
      </c>
      <c r="AS61" s="186">
        <f>SUM(Y$41:Y61)</f>
        <v>-78964.68502162963</v>
      </c>
      <c r="AT61" s="186">
        <f>SUM(Z$41:Z61)</f>
        <v>13679.311226476369</v>
      </c>
      <c r="AU61">
        <f t="shared" si="21"/>
        <v>20160729</v>
      </c>
      <c r="AV61" s="186">
        <f>SUM(L$41:L61)</f>
        <v>-7803.7020342002033</v>
      </c>
      <c r="AW61" s="186">
        <f>SUM(M$41:M61)</f>
        <v>7803.7020342002033</v>
      </c>
      <c r="AX61" s="186">
        <f>SUM(N$41:N61)</f>
        <v>-34190.917670713381</v>
      </c>
      <c r="AY61" s="186">
        <f>SUM(O$41:O61)</f>
        <v>34190.917670713381</v>
      </c>
      <c r="AZ61" s="186">
        <f>SUM(P$41:P61)</f>
        <v>48864.899197163511</v>
      </c>
      <c r="BA61" s="186">
        <f>SUM(Q$41:Q61)</f>
        <v>-20453.537725755599</v>
      </c>
      <c r="BB61" s="186">
        <f>SUM(R$41:R61)</f>
        <v>-30714.423439461803</v>
      </c>
      <c r="BC61" s="186">
        <f>SUM(S$41:S61)</f>
        <v>70965.924614290474</v>
      </c>
      <c r="BD61" s="186">
        <f>SUM(T$41:T61)</f>
        <v>138848.66610929923</v>
      </c>
      <c r="BE61" s="186">
        <f>SUM(U$41:U61)</f>
        <v>-17248.442964451318</v>
      </c>
      <c r="BF61" s="186">
        <f>SUM(V$41:V61)</f>
        <v>81490.695234132872</v>
      </c>
      <c r="BG61" s="186">
        <f>SUM(W$41:W61)</f>
        <v>-52314.892612461561</v>
      </c>
      <c r="BH61" s="186">
        <f>SUM(X$41:X61)</f>
        <v>12498.538275046743</v>
      </c>
      <c r="BI61" s="186">
        <f>SUM(Y$41:Y61)</f>
        <v>-78964.68502162963</v>
      </c>
      <c r="BJ61" s="186">
        <f>SUM(Z$41:Z61)</f>
        <v>13679.311226476369</v>
      </c>
    </row>
    <row r="62" spans="1:62" collapsed="1" x14ac:dyDescent="0.25">
      <c r="A62" s="186">
        <f>IF(U61=MAX(U61,X61,T61),U62,IF(X61=MAX(U61,X61,T61),X62,T62))</f>
        <v>-18024.877048876358</v>
      </c>
      <c r="B62" s="186">
        <f>IF(X61=MIN(X61,U61,T61),X62,IF(U61=MIN(X61,U61,T61),U62,T62))</f>
        <v>38019.707682100947</v>
      </c>
      <c r="C62" s="273">
        <v>30624.76</v>
      </c>
      <c r="D62" s="245">
        <v>21943.690810783566</v>
      </c>
      <c r="E62" s="273">
        <v>30624.76</v>
      </c>
      <c r="F62" s="193">
        <f t="shared" si="19"/>
        <v>0.36363636363636365</v>
      </c>
      <c r="G62">
        <f>'0801'!A1</f>
        <v>20160801</v>
      </c>
      <c r="H62" s="254">
        <f>'0801'!F10</f>
        <v>0.3611111111111111</v>
      </c>
      <c r="I62" s="110">
        <v>2580.4837160603356</v>
      </c>
      <c r="J62" s="140">
        <f>'0801'!H10</f>
        <v>1504.4436423393138</v>
      </c>
      <c r="K62" s="186">
        <f>'0801'!Z13</f>
        <v>108319.94224843063</v>
      </c>
      <c r="L62" s="361">
        <f>'0801'!AA13</f>
        <v>-11060.145663851221</v>
      </c>
      <c r="M62" s="363">
        <f>'0801'!AB13</f>
        <v>11060.145663851221</v>
      </c>
      <c r="N62" s="253">
        <f>'0801'!AC13</f>
        <v>-71968.404364849266</v>
      </c>
      <c r="O62" s="363">
        <f>'0801'!AD13</f>
        <v>71968.404364849266</v>
      </c>
      <c r="P62" s="186">
        <f>'0801'!AE13</f>
        <v>-8243.6647210266565</v>
      </c>
      <c r="Q62" s="186">
        <f>'0801'!AF13</f>
        <v>-3020.9573606422487</v>
      </c>
      <c r="R62" s="364">
        <f>'0801'!AG13</f>
        <v>-10590.746229118431</v>
      </c>
      <c r="S62" s="186">
        <f>'0801'!AH13</f>
        <v>-38222.925481672275</v>
      </c>
      <c r="T62" s="364">
        <f>'0801'!AI13</f>
        <v>-18024.877048876358</v>
      </c>
      <c r="U62" s="275">
        <f>'0801'!AJ13</f>
        <v>-25098.917503598565</v>
      </c>
      <c r="V62" s="275">
        <f>'0801'!AK13</f>
        <v>21943.690810783566</v>
      </c>
      <c r="W62" s="253">
        <f>'0801'!AL13</f>
        <v>52614.200434527193</v>
      </c>
      <c r="X62" s="275">
        <f>'0801'!AM13</f>
        <v>38019.707682100947</v>
      </c>
      <c r="Y62" s="253">
        <f>'0801'!AN13</f>
        <v>-4378.7266374189112</v>
      </c>
      <c r="Z62" s="253">
        <f>'0801'!AO13</f>
        <v>55556.273833347812</v>
      </c>
      <c r="AA62" s="253"/>
      <c r="AB62">
        <f>G62</f>
        <v>20160801</v>
      </c>
      <c r="AC62" s="186">
        <f>SUM(C$62:C62)</f>
        <v>30624.76</v>
      </c>
      <c r="AD62" s="186">
        <f>SUM(D$62:D62)</f>
        <v>21943.690810783566</v>
      </c>
      <c r="AE62" s="186">
        <f>SUM(E$62:E62)</f>
        <v>30624.76</v>
      </c>
      <c r="AF62" s="186">
        <f>SUM(L$62:L62)</f>
        <v>-11060.145663851221</v>
      </c>
      <c r="AG62" s="186">
        <f>SUM(M$62:M62)</f>
        <v>11060.145663851221</v>
      </c>
      <c r="AH62" s="186">
        <f>SUM(N$62:N62)</f>
        <v>-71968.404364849266</v>
      </c>
      <c r="AI62" s="186">
        <f>SUM(O$62:O62)</f>
        <v>71968.404364849266</v>
      </c>
      <c r="AJ62" s="186">
        <f>SUM(P$62:P62)</f>
        <v>-8243.6647210266565</v>
      </c>
      <c r="AK62" s="186">
        <f>SUM(Q$62:Q62)</f>
        <v>-3020.9573606422487</v>
      </c>
      <c r="AL62" s="186">
        <f>SUM(R$62:R62)</f>
        <v>-10590.746229118431</v>
      </c>
      <c r="AM62" s="186">
        <f>SUM(S$62:S62)</f>
        <v>-38222.925481672275</v>
      </c>
      <c r="AN62" s="186">
        <f>SUM(T$62:T62)</f>
        <v>-18024.877048876358</v>
      </c>
      <c r="AO62" s="186">
        <f>SUM(U$62:U62)</f>
        <v>-25098.917503598565</v>
      </c>
      <c r="AP62" s="186">
        <f>SUM(V$62:V62)</f>
        <v>21943.690810783566</v>
      </c>
      <c r="AQ62" s="186">
        <f>SUM(W$62:W62)</f>
        <v>52614.200434527193</v>
      </c>
      <c r="AR62" s="186">
        <f>SUM(X$62:X62)</f>
        <v>38019.707682100947</v>
      </c>
      <c r="AS62" s="186">
        <f>SUM(Y$62:Y62)</f>
        <v>-4378.7266374189112</v>
      </c>
      <c r="AT62" s="186">
        <f>SUM(Z$62:Z62)</f>
        <v>55556.273833347812</v>
      </c>
      <c r="AU62">
        <f t="shared" si="21"/>
        <v>20160801</v>
      </c>
      <c r="AV62" s="186">
        <f>SUM(L$41:L62)</f>
        <v>-18863.847698051424</v>
      </c>
      <c r="AW62" s="186">
        <f>SUM(M$41:M62)</f>
        <v>18863.847698051424</v>
      </c>
      <c r="AX62" s="186">
        <f>SUM(N$41:N62)</f>
        <v>-106159.32203556265</v>
      </c>
      <c r="AY62" s="186">
        <f>SUM(O$41:O62)</f>
        <v>106159.32203556265</v>
      </c>
      <c r="AZ62" s="186">
        <f>SUM(P$41:P62)</f>
        <v>40621.234476136859</v>
      </c>
      <c r="BA62" s="186">
        <f>SUM(Q$41:Q62)</f>
        <v>-23474.495086397848</v>
      </c>
      <c r="BB62" s="186">
        <f>SUM(R$41:R62)</f>
        <v>-41305.169668580231</v>
      </c>
      <c r="BC62" s="186">
        <f>SUM(S$41:S62)</f>
        <v>32742.999132618199</v>
      </c>
      <c r="BD62" s="186">
        <f>SUM(T$41:T62)</f>
        <v>120823.78906042287</v>
      </c>
      <c r="BE62" s="186">
        <f>SUM(U$41:U62)</f>
        <v>-42347.360468049883</v>
      </c>
      <c r="BF62" s="186">
        <f>SUM(V$41:V62)</f>
        <v>103434.38604491643</v>
      </c>
      <c r="BG62" s="186">
        <f>SUM(W$41:W62)</f>
        <v>299.30782206563163</v>
      </c>
      <c r="BH62" s="186">
        <f>SUM(X$41:X62)</f>
        <v>50518.245957147694</v>
      </c>
      <c r="BI62" s="186">
        <f>SUM(Y$41:Y62)</f>
        <v>-83343.411659048536</v>
      </c>
      <c r="BJ62" s="186">
        <f>SUM(Z$41:Z62)</f>
        <v>69235.585059824181</v>
      </c>
    </row>
    <row r="63" spans="1:62" x14ac:dyDescent="0.25">
      <c r="A63" s="186">
        <f>IF(U62=MAX(U62,X62,V62),U63,IF(X62=MAX(U62,X62,V62),X63,V63))</f>
        <v>-8769.5355090387566</v>
      </c>
      <c r="B63" s="186">
        <f>IF(X62=MIN(X62,U62,V62),X63,IF(U62=MIN(X62,U62,V62),U63,V63))</f>
        <v>-17140.1561352401</v>
      </c>
      <c r="C63" s="260">
        <v>-18105.365010166366</v>
      </c>
      <c r="D63" s="245">
        <v>-7813.937991710688</v>
      </c>
      <c r="E63" s="245">
        <v>-16312.788618110815</v>
      </c>
      <c r="F63" s="193">
        <f t="shared" si="19"/>
        <v>0.27272727272727271</v>
      </c>
      <c r="G63">
        <f>'0802'!A1</f>
        <v>20160802</v>
      </c>
      <c r="H63" s="254">
        <f>'0802'!F10</f>
        <v>0.40277777777777779</v>
      </c>
      <c r="I63" s="110">
        <v>2580.4837160603356</v>
      </c>
      <c r="J63" s="140">
        <f>'0802'!H10</f>
        <v>1557.4416711438985</v>
      </c>
      <c r="K63" s="186">
        <f>'0802'!Z10</f>
        <v>112135.80032236069</v>
      </c>
      <c r="L63" s="361">
        <f>'0802'!AA10</f>
        <v>-44177.536536625565</v>
      </c>
      <c r="M63" s="363">
        <f>'0802'!AB10</f>
        <v>44177.536536625565</v>
      </c>
      <c r="N63" s="253">
        <f>'0802'!AC10</f>
        <v>10519.451176304017</v>
      </c>
      <c r="O63" s="363">
        <f>'0802'!AD10</f>
        <v>-10519.451176304017</v>
      </c>
      <c r="P63" s="186">
        <f>'0802'!AE10</f>
        <v>19637.341287420128</v>
      </c>
      <c r="Q63" s="186">
        <f>'0802'!AF10</f>
        <v>-20833.578246727175</v>
      </c>
      <c r="R63" s="364">
        <f>'0802'!AG10</f>
        <v>-18105.365010166366</v>
      </c>
      <c r="S63" s="186">
        <f>'0802'!AH10</f>
        <v>18751.873664622675</v>
      </c>
      <c r="T63" s="364">
        <f>'0802'!AI10</f>
        <v>-33554.103851149637</v>
      </c>
      <c r="U63" s="275">
        <f>'0802'!AJ10</f>
        <v>-17140.1561352401</v>
      </c>
      <c r="V63" s="275">
        <f>'0802'!AK10</f>
        <v>-7813.937991710688</v>
      </c>
      <c r="W63" s="186">
        <f>'0802'!AL10</f>
        <v>-10827.166886668674</v>
      </c>
      <c r="X63" s="275">
        <f>'0802'!AM10</f>
        <v>-8769.5355090387566</v>
      </c>
      <c r="Y63" s="253">
        <f>'0802'!AN10</f>
        <v>27760.766409342854</v>
      </c>
      <c r="Z63" s="253">
        <f>'0802'!AO10</f>
        <v>-2112.6018633455196</v>
      </c>
      <c r="AA63" s="253"/>
      <c r="AB63">
        <f t="shared" ref="AB63:AB65" si="22">G63</f>
        <v>20160802</v>
      </c>
      <c r="AC63" s="186">
        <f>SUM(C$62:C63)</f>
        <v>12519.394989833632</v>
      </c>
      <c r="AD63" s="186">
        <f>SUM(D$62:D63)</f>
        <v>14129.752819072877</v>
      </c>
      <c r="AE63" s="186">
        <f>SUM(E$62:E63)</f>
        <v>14311.971381889183</v>
      </c>
      <c r="AF63" s="186">
        <f>SUM(L$62:L63)</f>
        <v>-55237.682200476789</v>
      </c>
      <c r="AG63" s="186">
        <f>SUM(M$62:M63)</f>
        <v>55237.682200476789</v>
      </c>
      <c r="AH63" s="186">
        <f>SUM(N$62:N63)</f>
        <v>-61448.953188545245</v>
      </c>
      <c r="AI63" s="186">
        <f>SUM(O$62:O63)</f>
        <v>61448.953188545245</v>
      </c>
      <c r="AJ63" s="186">
        <f>SUM(P$62:P63)</f>
        <v>11393.676566393471</v>
      </c>
      <c r="AK63" s="186">
        <f>SUM(Q$62:Q63)</f>
        <v>-23854.535607369424</v>
      </c>
      <c r="AL63" s="186">
        <f>SUM(R$62:R63)</f>
        <v>-28696.111239284797</v>
      </c>
      <c r="AM63" s="186">
        <f>SUM(S$62:S63)</f>
        <v>-19471.0518170496</v>
      </c>
      <c r="AN63" s="186">
        <f>SUM(T$62:T63)</f>
        <v>-51578.980900025999</v>
      </c>
      <c r="AO63" s="186">
        <f>SUM(U$62:U63)</f>
        <v>-42239.073638838665</v>
      </c>
      <c r="AP63" s="186">
        <f>SUM(V$62:V63)</f>
        <v>14129.752819072877</v>
      </c>
      <c r="AQ63" s="186">
        <f>SUM(W$62:W63)</f>
        <v>41787.033547858518</v>
      </c>
      <c r="AR63" s="186">
        <f>SUM(X$62:X63)</f>
        <v>29250.17217306219</v>
      </c>
      <c r="AS63" s="186">
        <f>SUM(Y$62:Y63)</f>
        <v>23382.039771923941</v>
      </c>
      <c r="AT63" s="186">
        <f>SUM(Z$62:Z63)</f>
        <v>53443.671970002295</v>
      </c>
      <c r="AU63">
        <f t="shared" si="21"/>
        <v>20160802</v>
      </c>
      <c r="AV63" s="186">
        <f>SUM(L$41:L63)</f>
        <v>-63041.384234676989</v>
      </c>
      <c r="AW63" s="186">
        <f>SUM(M$41:M63)</f>
        <v>63041.384234676989</v>
      </c>
      <c r="AX63" s="186">
        <f>SUM(N$41:N63)</f>
        <v>-95639.870859258634</v>
      </c>
      <c r="AY63" s="186">
        <f>SUM(O$41:O63)</f>
        <v>95639.870859258634</v>
      </c>
      <c r="AZ63" s="186">
        <f>SUM(P$41:P63)</f>
        <v>60258.57576355699</v>
      </c>
      <c r="BA63" s="186">
        <f>SUM(Q$41:Q63)</f>
        <v>-44308.073333125023</v>
      </c>
      <c r="BB63" s="186">
        <f>SUM(R$41:R63)</f>
        <v>-59410.534678746597</v>
      </c>
      <c r="BC63" s="186">
        <f>SUM(S$41:S63)</f>
        <v>51494.872797240874</v>
      </c>
      <c r="BD63" s="186">
        <f>SUM(T$41:T63)</f>
        <v>87269.685209273244</v>
      </c>
      <c r="BE63" s="186">
        <f>SUM(U$41:U63)</f>
        <v>-59487.516603289987</v>
      </c>
      <c r="BF63" s="186">
        <f>SUM(V$41:V63)</f>
        <v>95620.44805320575</v>
      </c>
      <c r="BG63" s="186">
        <f>SUM(W$41:W63)</f>
        <v>-10527.859064603042</v>
      </c>
      <c r="BH63" s="186">
        <f>SUM(X$41:X63)</f>
        <v>41748.710448108934</v>
      </c>
      <c r="BI63" s="186">
        <f>SUM(Y$41:Y63)</f>
        <v>-55582.645249705682</v>
      </c>
      <c r="BJ63" s="186">
        <f>SUM(Z$41:Z63)</f>
        <v>67122.983196478657</v>
      </c>
    </row>
    <row r="64" spans="1:62" x14ac:dyDescent="0.25">
      <c r="A64" s="186">
        <f>IF(U63=MAX(U63,X63,V63),U64,IF(X63=MAX(U63,X63,V63),X64,V64))</f>
        <v>16469.420388418668</v>
      </c>
      <c r="B64" s="186">
        <f>IF(X63=MIN(X63,U63,V63),X64,IF(U63=MIN(X63,U63,V63),U64,V64))</f>
        <v>-33599.516389106604</v>
      </c>
      <c r="C64" s="290">
        <v>16469.420388418668</v>
      </c>
      <c r="D64" s="245">
        <v>16469.420388418668</v>
      </c>
      <c r="E64" s="290">
        <v>16469.420388418668</v>
      </c>
      <c r="F64" s="193">
        <f t="shared" si="19"/>
        <v>0.54545454545454541</v>
      </c>
      <c r="G64">
        <f>'0803'!A1</f>
        <v>20160803</v>
      </c>
      <c r="H64" s="254">
        <f>'0803'!$F$10</f>
        <v>0.51388888888888884</v>
      </c>
      <c r="I64" s="110">
        <v>2580.4837160603356</v>
      </c>
      <c r="J64" s="140">
        <f>'0803'!$H$10</f>
        <v>1197.3370484625107</v>
      </c>
      <c r="K64" s="186">
        <f>'0803'!$Z$13</f>
        <v>86208.26748930075</v>
      </c>
      <c r="L64" s="361">
        <f>'0803'!$AA$13</f>
        <v>9645.7898674769367</v>
      </c>
      <c r="M64" s="363">
        <f>'0803'!$AB$13</f>
        <v>-9645.7898674769367</v>
      </c>
      <c r="N64" s="253">
        <f>'0803'!$AC$13</f>
        <v>-32853.691389113868</v>
      </c>
      <c r="O64" s="363">
        <f>'0803'!$AD$13</f>
        <v>32853.691389113868</v>
      </c>
      <c r="P64" s="186">
        <f>'0803'!$AE$13</f>
        <v>33253.036625739769</v>
      </c>
      <c r="Q64" s="186">
        <f>'0803'!$AF$13</f>
        <v>-32754.146389133628</v>
      </c>
      <c r="R64" s="364">
        <f>'0803'!$AG$13</f>
        <v>-35979.992389114668</v>
      </c>
      <c r="S64" s="186">
        <f>'0803'!$AH$13</f>
        <v>-4843.8745533766814</v>
      </c>
      <c r="T64" s="364">
        <f>'0803'!$AI$13</f>
        <v>-24678.21493394248</v>
      </c>
      <c r="U64" s="275">
        <f>'0803'!$AJ$13</f>
        <v>-33599.516389106604</v>
      </c>
      <c r="V64" s="275">
        <f>'0803'!$AK$13</f>
        <v>16469.420388418668</v>
      </c>
      <c r="W64" s="186">
        <f>'0803'!$AL$13</f>
        <v>8576.4445533646158</v>
      </c>
      <c r="X64" s="275">
        <f>'0803'!$AM$13</f>
        <v>3065.097552682284</v>
      </c>
      <c r="Y64" s="253">
        <f>'0803'!$AN$13</f>
        <v>3152.4909339301726</v>
      </c>
      <c r="Z64" s="253">
        <f>'0803'!AO$13</f>
        <v>47056.367389119579</v>
      </c>
      <c r="AA64" s="186"/>
      <c r="AB64">
        <f t="shared" si="22"/>
        <v>20160803</v>
      </c>
      <c r="AC64" s="186">
        <f>SUM(C$62:C64)</f>
        <v>28988.8153782523</v>
      </c>
      <c r="AD64" s="186">
        <f>SUM(D$62:D64)</f>
        <v>30599.173207491545</v>
      </c>
      <c r="AE64" s="186">
        <f>SUM(E$62:E64)</f>
        <v>30781.391770307851</v>
      </c>
      <c r="AF64" s="186">
        <f>SUM(L$62:L64)</f>
        <v>-45591.892332999851</v>
      </c>
      <c r="AG64" s="186">
        <f>SUM(M$62:M64)</f>
        <v>45591.892332999851</v>
      </c>
      <c r="AH64" s="186">
        <f>SUM(N$62:N64)</f>
        <v>-94302.644577659114</v>
      </c>
      <c r="AI64" s="186">
        <f>SUM(O$62:O64)</f>
        <v>94302.644577659114</v>
      </c>
      <c r="AJ64" s="186">
        <f>SUM(P$62:P64)</f>
        <v>44646.71319213324</v>
      </c>
      <c r="AK64" s="186">
        <f>SUM(Q$62:Q64)</f>
        <v>-56608.681996503052</v>
      </c>
      <c r="AL64" s="186">
        <f>SUM(R$62:R64)</f>
        <v>-64676.103628399462</v>
      </c>
      <c r="AM64" s="186">
        <f>SUM(S$62:S64)</f>
        <v>-24314.926370426281</v>
      </c>
      <c r="AN64" s="186">
        <f>SUM(T$62:T64)</f>
        <v>-76257.195833968479</v>
      </c>
      <c r="AO64" s="186">
        <f>SUM(U$62:U64)</f>
        <v>-75838.590027945262</v>
      </c>
      <c r="AP64" s="186">
        <f>SUM(V$62:V64)</f>
        <v>30599.173207491545</v>
      </c>
      <c r="AQ64" s="186">
        <f>SUM(W$62:W64)</f>
        <v>50363.478101223132</v>
      </c>
      <c r="AR64" s="186">
        <f>SUM(X$62:X64)</f>
        <v>32315.269725744474</v>
      </c>
      <c r="AS64" s="186">
        <f>SUM(Y$62:Y64)</f>
        <v>26534.530705854115</v>
      </c>
      <c r="AT64" s="186">
        <f>SUM(Z$62:Z64)</f>
        <v>100500.03935912187</v>
      </c>
      <c r="AU64">
        <f t="shared" si="21"/>
        <v>20160803</v>
      </c>
      <c r="AV64" s="186">
        <f>SUM(L$41:L64)</f>
        <v>-53395.59436720005</v>
      </c>
      <c r="AW64" s="186">
        <f>SUM(M$41:M64)</f>
        <v>53395.59436720005</v>
      </c>
      <c r="AX64" s="186">
        <f>SUM(N$41:N64)</f>
        <v>-128493.5622483725</v>
      </c>
      <c r="AY64" s="186">
        <f>SUM(O$41:O64)</f>
        <v>128493.5622483725</v>
      </c>
      <c r="AZ64" s="186">
        <f>SUM(P$41:P64)</f>
        <v>93511.612389296759</v>
      </c>
      <c r="BA64" s="186">
        <f>SUM(Q$41:Q64)</f>
        <v>-77062.219722258655</v>
      </c>
      <c r="BB64" s="186">
        <f>SUM(R$41:R64)</f>
        <v>-95390.527067861258</v>
      </c>
      <c r="BC64" s="186">
        <f>SUM(S$41:S64)</f>
        <v>46650.998243864189</v>
      </c>
      <c r="BD64" s="186">
        <f>SUM(T$41:T64)</f>
        <v>62591.470275330765</v>
      </c>
      <c r="BE64" s="186">
        <f>SUM(U$41:U64)</f>
        <v>-93087.032992396591</v>
      </c>
      <c r="BF64" s="186">
        <f>SUM(V$41:V64)</f>
        <v>112089.86844162442</v>
      </c>
      <c r="BG64" s="186">
        <f>SUM(W$41:W64)</f>
        <v>-1951.4145112384267</v>
      </c>
      <c r="BH64" s="186">
        <f>SUM(X$41:X64)</f>
        <v>44813.808000791221</v>
      </c>
      <c r="BI64" s="186">
        <f>SUM(Y$41:Y64)</f>
        <v>-52430.154315775508</v>
      </c>
      <c r="BJ64" s="186">
        <f>SUM(Z$41:Z64)</f>
        <v>114179.35058559824</v>
      </c>
    </row>
    <row r="65" spans="1:62" x14ac:dyDescent="0.25">
      <c r="A65" s="186">
        <f>IF(P64=MAX(P64,V64,R64),P65,IF(V64=MAX(P64,V64,R64),V65,R65))</f>
        <v>27148.450894145357</v>
      </c>
      <c r="B65" s="186">
        <f>IF(R64=MIN(R64,P64,V64),R65,IF(P64=MIN(R64,P64,V64),P65,V65))</f>
        <v>-3221.5591082198994</v>
      </c>
      <c r="C65" s="353">
        <v>25351.64888800402</v>
      </c>
      <c r="D65" s="245">
        <v>13558.896585729917</v>
      </c>
      <c r="E65" s="263">
        <v>-8424.612356599011</v>
      </c>
      <c r="F65" s="193">
        <f t="shared" si="19"/>
        <v>0.54545454545454541</v>
      </c>
      <c r="G65">
        <f>'0804'!$A$1</f>
        <v>20160804</v>
      </c>
      <c r="H65" s="254">
        <f>'0804'!$F$10</f>
        <v>0.65277777777777779</v>
      </c>
      <c r="I65" s="110">
        <v>2580.4837160603356</v>
      </c>
      <c r="J65" s="140">
        <f>'0804'!$H$10</f>
        <v>1270.9058641090676</v>
      </c>
      <c r="K65" s="186">
        <f>'0804'!$Z$13</f>
        <v>91505.222215852889</v>
      </c>
      <c r="L65" s="361">
        <f>'0804'!$AA$13</f>
        <v>16083.656533887734</v>
      </c>
      <c r="M65" s="363">
        <f>'0804'!$AB$13</f>
        <v>-16083.656533887734</v>
      </c>
      <c r="N65" s="253">
        <f>'0804'!$AC$13</f>
        <v>24507.116144651718</v>
      </c>
      <c r="O65" s="363">
        <f>'0804'!$AD$13</f>
        <v>-24507.116144651718</v>
      </c>
      <c r="P65" s="275">
        <f>'0804'!$AE$13</f>
        <v>27148.450894145357</v>
      </c>
      <c r="Q65" s="186">
        <f>'0804'!$AF$13</f>
        <v>4337.1794271212502</v>
      </c>
      <c r="R65" s="363">
        <f>'0804'!$AG$13</f>
        <v>-3221.5591082198994</v>
      </c>
      <c r="S65" s="186">
        <f>'0804'!$AH$13</f>
        <v>-5428.9142290259333</v>
      </c>
      <c r="T65" s="364">
        <f>'0804'!$AI$13</f>
        <v>26422.941002966469</v>
      </c>
      <c r="U65" s="275">
        <f>'0804'!$AJ$13</f>
        <v>13614.266682169939</v>
      </c>
      <c r="V65" s="275">
        <f>'0804'!$AK$13</f>
        <v>14883.366945320357</v>
      </c>
      <c r="W65" s="186">
        <f>'0804'!$AL$13</f>
        <v>-5616.0206000989983</v>
      </c>
      <c r="X65" s="253">
        <f>'0804'!$AM$13</f>
        <v>15760.813519870711</v>
      </c>
      <c r="Y65" s="253">
        <f>'0804'!$AN$13</f>
        <v>-9591.4798006768015</v>
      </c>
      <c r="Z65" s="253">
        <f>'0804'!AO$13</f>
        <v>-2739.0367271789669</v>
      </c>
      <c r="AB65">
        <f t="shared" si="22"/>
        <v>20160804</v>
      </c>
      <c r="AC65" s="186">
        <f>SUM(C$62:C65)</f>
        <v>54340.46426625632</v>
      </c>
      <c r="AD65" s="186">
        <f>SUM(D$62:D65)</f>
        <v>44158.069793221461</v>
      </c>
      <c r="AE65" s="186">
        <f>SUM(E$62:E65)</f>
        <v>22356.779413708842</v>
      </c>
      <c r="AF65" s="186">
        <f>SUM(L$62:L65)</f>
        <v>-29508.235799112117</v>
      </c>
      <c r="AG65" s="186">
        <f>SUM(M$62:M65)</f>
        <v>29508.235799112117</v>
      </c>
      <c r="AH65" s="186">
        <f>SUM(N$62:N65)</f>
        <v>-69795.528433007392</v>
      </c>
      <c r="AI65" s="186">
        <f>SUM(O$62:O65)</f>
        <v>69795.528433007392</v>
      </c>
      <c r="AJ65" s="186">
        <f>SUM(P$62:P65)</f>
        <v>71795.164086278601</v>
      </c>
      <c r="AK65" s="186">
        <f>SUM(Q$62:Q65)</f>
        <v>-52271.502569381802</v>
      </c>
      <c r="AL65" s="186">
        <f>SUM(R$62:R65)</f>
        <v>-67897.662736619357</v>
      </c>
      <c r="AM65" s="186">
        <f>SUM(S$62:S65)</f>
        <v>-29743.840599452215</v>
      </c>
      <c r="AN65" s="186">
        <f>SUM(T$62:T65)</f>
        <v>-49834.254831002007</v>
      </c>
      <c r="AO65" s="186">
        <f>SUM(U$62:U65)</f>
        <v>-62224.323345775323</v>
      </c>
      <c r="AP65" s="186">
        <f>SUM(V$62:V65)</f>
        <v>45482.540152811904</v>
      </c>
      <c r="AQ65" s="186">
        <f>SUM(W$62:W65)</f>
        <v>44747.457501124132</v>
      </c>
      <c r="AR65" s="186">
        <f>SUM(X$62:X65)</f>
        <v>48076.083245615184</v>
      </c>
      <c r="AS65" s="186">
        <f>SUM(Y$62:Y65)</f>
        <v>16943.050905177312</v>
      </c>
      <c r="AT65" s="186">
        <f>SUM(Z$62:Z65)</f>
        <v>97761.002631942902</v>
      </c>
      <c r="AU65">
        <f t="shared" si="21"/>
        <v>20160804</v>
      </c>
      <c r="AV65" s="186">
        <f>SUM(L$41:L65)</f>
        <v>-37311.937833312317</v>
      </c>
      <c r="AW65" s="186">
        <f>SUM(M$41:M65)</f>
        <v>37311.937833312317</v>
      </c>
      <c r="AX65" s="186">
        <f>SUM(N$41:N65)</f>
        <v>-103986.44610372078</v>
      </c>
      <c r="AY65" s="186">
        <f>SUM(O$41:O65)</f>
        <v>103986.44610372078</v>
      </c>
      <c r="AZ65" s="186">
        <f>SUM(P$41:P65)</f>
        <v>120660.06328344211</v>
      </c>
      <c r="BA65" s="186">
        <f>SUM(Q$41:Q65)</f>
        <v>-72725.040295137398</v>
      </c>
      <c r="BB65" s="186">
        <f>SUM(R$41:R65)</f>
        <v>-98612.086176081153</v>
      </c>
      <c r="BC65" s="186">
        <f>SUM(S$41:S65)</f>
        <v>41222.084014838256</v>
      </c>
      <c r="BD65" s="186">
        <f>SUM(T$41:T65)</f>
        <v>89014.411278297237</v>
      </c>
      <c r="BE65" s="186">
        <f>SUM(U$41:U65)</f>
        <v>-79472.766310226652</v>
      </c>
      <c r="BF65" s="186">
        <f>SUM(V$41:V65)</f>
        <v>126973.23538694478</v>
      </c>
      <c r="BG65" s="186">
        <f>SUM(W$41:W65)</f>
        <v>-7567.435111337425</v>
      </c>
      <c r="BH65" s="186">
        <f>SUM(X$41:X65)</f>
        <v>60574.621520661931</v>
      </c>
      <c r="BI65" s="186">
        <f>SUM(Y$41:Y65)</f>
        <v>-62021.634116452311</v>
      </c>
      <c r="BJ65" s="186">
        <f>SUM(Z$41:Z65)</f>
        <v>111440.31385841926</v>
      </c>
    </row>
    <row r="66" spans="1:62" x14ac:dyDescent="0.25">
      <c r="A66" s="186">
        <f>IF(P65=MAX(P65,X65,V65),P66,IF(X65=MAX(P65,X65,V65),X66,V66))</f>
        <v>-11850.448648755537</v>
      </c>
      <c r="B66" s="186">
        <f>IF(X65=MIN(X65,P65,V65),X66,IF(P65=MIN(X65,P65,V65),P66,V66))</f>
        <v>-49809.946192711439</v>
      </c>
      <c r="C66" s="348">
        <v>26906.056034334171</v>
      </c>
      <c r="D66" s="245">
        <v>-47699.082263092299</v>
      </c>
      <c r="E66" s="260">
        <v>-28344.190123937929</v>
      </c>
      <c r="F66" s="193">
        <f t="shared" si="19"/>
        <v>0.45454545454545453</v>
      </c>
      <c r="G66">
        <f>'0805'!$A$1</f>
        <v>20160805</v>
      </c>
      <c r="H66" s="254">
        <f>'0805'!$F$10</f>
        <v>0.59722222222222221</v>
      </c>
      <c r="I66" s="140">
        <f>'0805'!$Y$11</f>
        <v>2580.4837160603356</v>
      </c>
      <c r="J66" s="140">
        <f>'0805'!$H$10</f>
        <v>1813.4516229080009</v>
      </c>
      <c r="K66" s="186">
        <f>'0805'!$Z$13</f>
        <v>130568.5168493761</v>
      </c>
      <c r="L66" s="361">
        <f>'0805'!$AA$13</f>
        <v>89342.69728783959</v>
      </c>
      <c r="M66" s="363">
        <f>'0805'!$AB$13</f>
        <v>-89342.69728783959</v>
      </c>
      <c r="N66" s="253">
        <f>'0805'!$AC$13</f>
        <v>42484.248722629192</v>
      </c>
      <c r="O66" s="363">
        <f>'0805'!$AD$13</f>
        <v>-42484.248722629192</v>
      </c>
      <c r="P66" s="275">
        <f>'0805'!$AE$13</f>
        <v>-11850.448648755537</v>
      </c>
      <c r="Q66" s="186">
        <f>'0805'!$AF$13</f>
        <v>24715.690924329025</v>
      </c>
      <c r="R66" s="363">
        <f>'0805'!$AG$13</f>
        <v>28421.404234841626</v>
      </c>
      <c r="S66" s="186">
        <f>'0805'!$AH$13</f>
        <v>-25956.984074312913</v>
      </c>
      <c r="T66" s="364">
        <f>'0805'!$AI$13</f>
        <v>-35302.993561915384</v>
      </c>
      <c r="U66" s="253">
        <f>'0805'!$AJ$13</f>
        <v>41201.96804353378</v>
      </c>
      <c r="V66" s="265">
        <f>'0805'!$AK$13</f>
        <v>-49809.946192711439</v>
      </c>
      <c r="W66" s="186">
        <f>'0805'!$AL$13</f>
        <v>10970.162499681352</v>
      </c>
      <c r="X66" s="253">
        <f>'0805'!$AM$13</f>
        <v>-3959.4722837888212</v>
      </c>
      <c r="Y66" s="275">
        <f>'0805'!$AN$13</f>
        <v>27928.12391571949</v>
      </c>
      <c r="Z66" s="275">
        <f>'0805'!AO$13</f>
        <v>-10880.620052376551</v>
      </c>
      <c r="AB66">
        <f t="shared" ref="AB66:AB67" si="23">G66</f>
        <v>20160805</v>
      </c>
      <c r="AC66" s="186">
        <f>SUM(C$62:C66)</f>
        <v>81246.520300590491</v>
      </c>
      <c r="AD66" s="186">
        <f>SUM(D$62:D66)</f>
        <v>-3541.0124698708387</v>
      </c>
      <c r="AE66" s="186">
        <f>SUM(E$62:E66)</f>
        <v>-5987.4107102290873</v>
      </c>
      <c r="AF66" s="186">
        <f>SUM(L$62:L66)</f>
        <v>59834.461488727473</v>
      </c>
      <c r="AG66" s="186">
        <f>SUM(M$62:M66)</f>
        <v>-59834.461488727473</v>
      </c>
      <c r="AH66" s="186">
        <f>SUM(N$62:N66)</f>
        <v>-27311.2797103782</v>
      </c>
      <c r="AI66" s="186">
        <f>SUM(O$62:O66)</f>
        <v>27311.2797103782</v>
      </c>
      <c r="AJ66" s="186">
        <f>SUM(P$62:P66)</f>
        <v>59944.71543752306</v>
      </c>
      <c r="AK66" s="186">
        <f>SUM(Q$62:Q66)</f>
        <v>-27555.811645052778</v>
      </c>
      <c r="AL66" s="186">
        <f>SUM(R$62:R66)</f>
        <v>-39476.258501777731</v>
      </c>
      <c r="AM66" s="186">
        <f>SUM(S$62:S66)</f>
        <v>-55700.824673765128</v>
      </c>
      <c r="AN66" s="186">
        <f>SUM(T$62:T66)</f>
        <v>-85137.24839291739</v>
      </c>
      <c r="AO66" s="186">
        <f>SUM(U$62:U66)</f>
        <v>-21022.355302241544</v>
      </c>
      <c r="AP66" s="186">
        <f>SUM(V$62:V66)</f>
        <v>-4327.4060398995352</v>
      </c>
      <c r="AQ66" s="186">
        <f>SUM(W$62:W66)</f>
        <v>55717.620000805488</v>
      </c>
      <c r="AR66" s="186">
        <f>SUM(X$62:X66)</f>
        <v>44116.610961826365</v>
      </c>
      <c r="AS66" s="186">
        <f>SUM(Y$62:Y66)</f>
        <v>44871.174820896806</v>
      </c>
      <c r="AT66" s="186">
        <f>SUM(Z$62:Z66)</f>
        <v>86880.382579566358</v>
      </c>
      <c r="AU66">
        <f t="shared" si="21"/>
        <v>20160805</v>
      </c>
      <c r="AV66" s="186">
        <f>SUM(L$41:L66)</f>
        <v>52030.759454527273</v>
      </c>
      <c r="AW66" s="186">
        <f>SUM(M$41:M66)</f>
        <v>-52030.759454527273</v>
      </c>
      <c r="AX66" s="186">
        <f>SUM(N$41:N66)</f>
        <v>-61502.197381091588</v>
      </c>
      <c r="AY66" s="186">
        <f>SUM(O$41:O66)</f>
        <v>61502.197381091588</v>
      </c>
      <c r="AZ66" s="186">
        <f>SUM(P$41:P66)</f>
        <v>108809.61463468657</v>
      </c>
      <c r="BA66" s="186">
        <f>SUM(Q$41:Q66)</f>
        <v>-48009.34937080837</v>
      </c>
      <c r="BB66" s="186">
        <f>SUM(R$41:R66)</f>
        <v>-70190.681941239527</v>
      </c>
      <c r="BC66" s="186">
        <f>SUM(S$41:S66)</f>
        <v>15265.099940525342</v>
      </c>
      <c r="BD66" s="186">
        <f>SUM(T$41:T66)</f>
        <v>53711.417716381853</v>
      </c>
      <c r="BE66" s="186">
        <f>SUM(U$41:U66)</f>
        <v>-38270.798266692873</v>
      </c>
      <c r="BF66" s="186">
        <f>SUM(V$41:V66)</f>
        <v>77163.289194233337</v>
      </c>
      <c r="BG66" s="186">
        <f>SUM(W$41:W66)</f>
        <v>3402.7273883439266</v>
      </c>
      <c r="BH66" s="186">
        <f>SUM(X$41:X66)</f>
        <v>56615.149236873112</v>
      </c>
      <c r="BI66" s="186">
        <f>SUM(Y$41:Y66)</f>
        <v>-34093.510200732824</v>
      </c>
      <c r="BJ66" s="186">
        <f>SUM(Z$41:Z66)</f>
        <v>100559.69380604272</v>
      </c>
    </row>
    <row r="67" spans="1:62" x14ac:dyDescent="0.25">
      <c r="A67" s="186">
        <f>Y67</f>
        <v>-3769.2932217177463</v>
      </c>
      <c r="B67" s="186">
        <f>P67</f>
        <v>8533.714931546785</v>
      </c>
      <c r="C67" s="349">
        <v>-3769.2932217177463</v>
      </c>
      <c r="D67" s="245">
        <v>3524.8200119363205</v>
      </c>
      <c r="E67" s="260">
        <v>4402.2481979081022</v>
      </c>
      <c r="F67" s="193">
        <f t="shared" si="19"/>
        <v>0.72727272727272729</v>
      </c>
      <c r="G67">
        <f>'0808'!$A$1</f>
        <v>20160808</v>
      </c>
      <c r="H67" s="254">
        <f>'0808'!$F$10</f>
        <v>0.625</v>
      </c>
      <c r="I67" s="140">
        <f>'0808'!$Y$11</f>
        <v>2531.8078544341006</v>
      </c>
      <c r="J67" s="140">
        <f>'0808'!$H$10</f>
        <v>993.93207197075287</v>
      </c>
      <c r="K67" s="186">
        <f>'0808'!$Z$13</f>
        <v>71563.109181894179</v>
      </c>
      <c r="L67" s="361">
        <f>'0808'!$AA$13</f>
        <v>37402.342686552802</v>
      </c>
      <c r="M67" s="363">
        <f>'0808'!$AB$13</f>
        <v>-37402.342686552802</v>
      </c>
      <c r="N67" s="253">
        <f>'0808'!$AC$13</f>
        <v>3746.4894807223509</v>
      </c>
      <c r="O67" s="363">
        <f>'0808'!$AD$13</f>
        <v>-3746.4894807223509</v>
      </c>
      <c r="P67" s="275">
        <f>'0808'!$AE$13</f>
        <v>8533.714931546785</v>
      </c>
      <c r="Q67" s="186">
        <f>'0808'!$AF$13</f>
        <v>-15318.264083152455</v>
      </c>
      <c r="R67" s="363">
        <f>'0808'!$AG$13</f>
        <v>4402.2481979081022</v>
      </c>
      <c r="S67" s="186">
        <f>'0808'!$AH$13</f>
        <v>-18678.750700092103</v>
      </c>
      <c r="T67" s="364">
        <f>'0808'!$AI$13</f>
        <v>41.668446514284369</v>
      </c>
      <c r="U67" s="253">
        <f>'0808'!$AJ$13</f>
        <v>10554.226172813265</v>
      </c>
      <c r="V67" s="265">
        <f>'0808'!$AK$13</f>
        <v>3524.8200119363205</v>
      </c>
      <c r="W67" s="186">
        <f>'0808'!$AL$13</f>
        <v>1557.2802660190689</v>
      </c>
      <c r="X67" s="253">
        <f>'0808'!$AM$13</f>
        <v>4801.2501136961127</v>
      </c>
      <c r="Y67" s="275">
        <f>'0808'!$AN$13</f>
        <v>-3769.2932217177463</v>
      </c>
      <c r="Z67" s="275">
        <f>'0808'!$AO$13</f>
        <v>12465.935765744951</v>
      </c>
      <c r="AB67">
        <f t="shared" si="23"/>
        <v>20160808</v>
      </c>
      <c r="AC67" s="186">
        <f>SUM(C$62:C67)</f>
        <v>77477.227078872747</v>
      </c>
      <c r="AD67" s="186">
        <f>SUM(D$62:D67)</f>
        <v>-16.192457934518188</v>
      </c>
      <c r="AE67" s="186">
        <f>SUM(E$62:E67)</f>
        <v>-1585.1625123209851</v>
      </c>
      <c r="AF67" s="186">
        <f>SUM(L$62:L67)</f>
        <v>97236.804175280267</v>
      </c>
      <c r="AG67" s="186">
        <f>SUM(M$62:M67)</f>
        <v>-97236.804175280267</v>
      </c>
      <c r="AH67" s="186">
        <f>SUM(N$62:N67)</f>
        <v>-23564.79022965585</v>
      </c>
      <c r="AI67" s="186">
        <f>SUM(O$62:O67)</f>
        <v>23564.79022965585</v>
      </c>
      <c r="AJ67" s="186">
        <f>SUM(P$62:P67)</f>
        <v>68478.430369069843</v>
      </c>
      <c r="AK67" s="186">
        <f>SUM(Q$62:Q67)</f>
        <v>-42874.075728205236</v>
      </c>
      <c r="AL67" s="186">
        <f>SUM(R$62:R67)</f>
        <v>-35074.010303869625</v>
      </c>
      <c r="AM67" s="186">
        <f>SUM(S$62:S67)</f>
        <v>-74379.575373857224</v>
      </c>
      <c r="AN67" s="186">
        <f>SUM(T$62:T67)</f>
        <v>-85095.579946403101</v>
      </c>
      <c r="AO67" s="186">
        <f>SUM(U$62:U67)</f>
        <v>-10468.129129428278</v>
      </c>
      <c r="AP67" s="186">
        <f>SUM(V$62:V67)</f>
        <v>-802.58602796321475</v>
      </c>
      <c r="AQ67" s="186">
        <f>SUM(W$62:W67)</f>
        <v>57274.900266824559</v>
      </c>
      <c r="AR67" s="186">
        <f>SUM(X$62:X67)</f>
        <v>48917.86107552248</v>
      </c>
      <c r="AS67" s="186">
        <f>SUM(Y$62:Y67)</f>
        <v>41101.881599179062</v>
      </c>
      <c r="AT67" s="186">
        <f>SUM(Z$62:Z67)</f>
        <v>99346.318345311302</v>
      </c>
      <c r="AU67">
        <f t="shared" si="21"/>
        <v>20160808</v>
      </c>
      <c r="AV67" s="186">
        <f>SUM(L$41:L67)</f>
        <v>89433.102141080075</v>
      </c>
      <c r="AW67" s="186">
        <f>SUM(M$41:M67)</f>
        <v>-89433.102141080075</v>
      </c>
      <c r="AX67" s="186">
        <f>SUM(N$41:N67)</f>
        <v>-57755.707900369234</v>
      </c>
      <c r="AY67" s="186">
        <f>SUM(O$41:O67)</f>
        <v>57755.707900369234</v>
      </c>
      <c r="AZ67" s="186">
        <f>SUM(P$41:P67)</f>
        <v>117343.32956623335</v>
      </c>
      <c r="BA67" s="186">
        <f>SUM(Q$41:Q67)</f>
        <v>-63327.613453960825</v>
      </c>
      <c r="BB67" s="186">
        <f>SUM(R$41:R67)</f>
        <v>-65788.433743331421</v>
      </c>
      <c r="BC67" s="186">
        <f>SUM(S$41:S67)</f>
        <v>-3413.6507595667608</v>
      </c>
      <c r="BD67" s="186">
        <f>SUM(T$41:T67)</f>
        <v>53753.086162896136</v>
      </c>
      <c r="BE67" s="186">
        <f>SUM(U$41:U67)</f>
        <v>-27716.572093879608</v>
      </c>
      <c r="BF67" s="186">
        <f>SUM(V$41:V67)</f>
        <v>80688.109206169654</v>
      </c>
      <c r="BG67" s="186">
        <f>SUM(W$41:W67)</f>
        <v>4960.0076543629957</v>
      </c>
      <c r="BH67" s="186">
        <f>SUM(X$41:X67)</f>
        <v>61416.399350569227</v>
      </c>
      <c r="BI67" s="186">
        <f>SUM(Y$41:Y67)</f>
        <v>-37862.803422450568</v>
      </c>
      <c r="BJ67" s="186">
        <f>SUM(Z$41:Z67)</f>
        <v>113025.62957178766</v>
      </c>
    </row>
    <row r="68" spans="1:62" x14ac:dyDescent="0.25">
      <c r="A68" s="186">
        <f>Z68</f>
        <v>-17084.143145647373</v>
      </c>
      <c r="B68" s="186">
        <f>X68</f>
        <v>-702.80602562262413</v>
      </c>
      <c r="C68" s="349">
        <f>Y68</f>
        <v>-2987.8737124377617</v>
      </c>
      <c r="D68" s="290">
        <f>V68</f>
        <v>-7922.5680694836319</v>
      </c>
      <c r="E68" s="299">
        <f>X68</f>
        <v>-702.80602562262413</v>
      </c>
      <c r="F68" s="193">
        <f>(COUNTIF(P68:Z68,"&gt;"&amp;0)/COUNT(P68:Z68))</f>
        <v>0.45454545454545453</v>
      </c>
      <c r="G68">
        <f>'0809'!$A$1</f>
        <v>20160809</v>
      </c>
      <c r="H68" s="254">
        <f>'0809'!$F$10</f>
        <v>0.70833333333333337</v>
      </c>
      <c r="I68" s="140">
        <f>'0809'!$Y$11</f>
        <v>2509.7678798792708</v>
      </c>
      <c r="J68" s="140">
        <f>'0809'!$H$10</f>
        <v>1020.8135435719677</v>
      </c>
      <c r="K68" s="186">
        <f>'0809'!$Z$13</f>
        <v>73498.575137181688</v>
      </c>
      <c r="L68" s="361">
        <f>'0809'!$AA$13</f>
        <v>4884.3604571400592</v>
      </c>
      <c r="M68" s="363">
        <f>'0809'!$AB$13</f>
        <v>-4884.3604571400592</v>
      </c>
      <c r="N68" s="253">
        <f>'0809'!$AC$13</f>
        <v>14169.851786552521</v>
      </c>
      <c r="O68" s="363">
        <f>'0809'!$AD$13</f>
        <v>-14169.851786552521</v>
      </c>
      <c r="P68" s="275">
        <f>'0809'!$AE$13</f>
        <v>-7287.9119965960253</v>
      </c>
      <c r="Q68" s="253">
        <f>'0809'!$AF$13</f>
        <v>6366.3289148554522</v>
      </c>
      <c r="R68" s="363">
        <f>'0809'!$AG$13</f>
        <v>15454.275327798972</v>
      </c>
      <c r="S68" s="253">
        <f>'0809'!$AH$13</f>
        <v>7963.3450674186133</v>
      </c>
      <c r="T68" s="363">
        <f>'0809'!$AI$13</f>
        <v>6713.3259467501248</v>
      </c>
      <c r="U68" s="253">
        <f>'0809'!$AJ$13</f>
        <v>7247.3728234864175</v>
      </c>
      <c r="V68" s="253">
        <f>'0809'!$AK$13</f>
        <v>-7922.5680694836319</v>
      </c>
      <c r="W68" s="253">
        <f>'0809'!$AL$13</f>
        <v>-8061.4946141932505</v>
      </c>
      <c r="X68" s="275">
        <f>'0809'!$AM$13</f>
        <v>-702.80602562262413</v>
      </c>
      <c r="Y68" s="253">
        <f>'0809'!$AN$13</f>
        <v>-2987.8737124377617</v>
      </c>
      <c r="Z68" s="275">
        <f>'0809'!$AO$13</f>
        <v>-17084.143145647373</v>
      </c>
      <c r="AB68">
        <f t="shared" ref="AB68" si="24">G68</f>
        <v>20160809</v>
      </c>
      <c r="AC68" s="186">
        <f>SUM(C$62:C68)</f>
        <v>74489.353366434982</v>
      </c>
      <c r="AD68" s="186">
        <f>SUM(D$62:D68)</f>
        <v>-7938.7605274181496</v>
      </c>
      <c r="AE68" s="186">
        <f>SUM(E$62:E68)</f>
        <v>-2287.9685379436091</v>
      </c>
      <c r="AF68" s="186">
        <f>SUM(L$62:L68)</f>
        <v>102121.16463242033</v>
      </c>
      <c r="AG68" s="186">
        <f>SUM(M$62:M68)</f>
        <v>-102121.16463242033</v>
      </c>
      <c r="AH68" s="186">
        <f>SUM(N$62:N68)</f>
        <v>-9394.9384431033286</v>
      </c>
      <c r="AI68" s="186">
        <f>SUM(O$62:O68)</f>
        <v>9394.9384431033286</v>
      </c>
      <c r="AJ68" s="186">
        <f>SUM(P$62:P68)</f>
        <v>61190.518372473816</v>
      </c>
      <c r="AK68" s="186">
        <f>SUM(Q$62:Q68)</f>
        <v>-36507.746813349782</v>
      </c>
      <c r="AL68" s="186">
        <f>SUM(R$62:R68)</f>
        <v>-19619.734976070653</v>
      </c>
      <c r="AM68" s="186">
        <f>SUM(S$62:S68)</f>
        <v>-66416.230306438607</v>
      </c>
      <c r="AN68" s="186">
        <f>SUM(T$62:T68)</f>
        <v>-78382.253999652981</v>
      </c>
      <c r="AO68" s="186">
        <f>SUM(U$62:U68)</f>
        <v>-3220.7563059418608</v>
      </c>
      <c r="AP68" s="186">
        <f>SUM(V$62:V68)</f>
        <v>-8725.1540974468462</v>
      </c>
      <c r="AQ68" s="186">
        <f>SUM(W$62:W68)</f>
        <v>49213.405652631307</v>
      </c>
      <c r="AR68" s="186">
        <f>SUM(X$62:X68)</f>
        <v>48215.055049899856</v>
      </c>
      <c r="AS68" s="186">
        <f>SUM(Y$62:Y68)</f>
        <v>38114.007886741303</v>
      </c>
      <c r="AT68" s="186">
        <f>SUM(Z$62:Z68)</f>
        <v>82262.175199663936</v>
      </c>
      <c r="AU68">
        <f t="shared" si="21"/>
        <v>20160809</v>
      </c>
      <c r="AV68" s="186">
        <f>SUM(L$41:L68)</f>
        <v>94317.46259822014</v>
      </c>
      <c r="AW68" s="186">
        <f>SUM(M$41:M68)</f>
        <v>-94317.46259822014</v>
      </c>
      <c r="AX68" s="186">
        <f>SUM(N$41:N68)</f>
        <v>-43585.856113816713</v>
      </c>
      <c r="AY68" s="186">
        <f>SUM(O$41:O68)</f>
        <v>43585.856113816713</v>
      </c>
      <c r="AZ68" s="186">
        <f>SUM(P$41:P68)</f>
        <v>110055.41756963733</v>
      </c>
      <c r="BA68" s="186">
        <f>SUM(Q$41:Q68)</f>
        <v>-56961.284539105371</v>
      </c>
      <c r="BB68" s="186">
        <f>SUM(R$41:R68)</f>
        <v>-50334.158415532453</v>
      </c>
      <c r="BC68" s="186">
        <f>SUM(S$41:S68)</f>
        <v>4549.6943078518525</v>
      </c>
      <c r="BD68" s="186">
        <f>SUM(T$41:T68)</f>
        <v>60466.412109646262</v>
      </c>
      <c r="BE68" s="186">
        <f>SUM(U$41:U68)</f>
        <v>-20469.19927039319</v>
      </c>
      <c r="BF68" s="186">
        <f>SUM(V$41:V68)</f>
        <v>72765.541136686021</v>
      </c>
      <c r="BG68" s="186">
        <f>SUM(W$41:W68)</f>
        <v>-3101.4869598302548</v>
      </c>
      <c r="BH68" s="186">
        <f>SUM(X$41:X68)</f>
        <v>60713.593324946603</v>
      </c>
      <c r="BI68" s="186">
        <f>SUM(Y$41:Y68)</f>
        <v>-40850.677134888327</v>
      </c>
      <c r="BJ68" s="186">
        <f>SUM(Z$41:Z68)</f>
        <v>95941.486426140298</v>
      </c>
    </row>
    <row r="69" spans="1:62" x14ac:dyDescent="0.25">
      <c r="A69" s="186">
        <f>R69</f>
        <v>0</v>
      </c>
      <c r="B69" s="186">
        <f>Y69</f>
        <v>0</v>
      </c>
      <c r="C69" s="358"/>
      <c r="D69" s="352"/>
      <c r="E69" s="302">
        <f>Y69</f>
        <v>0</v>
      </c>
      <c r="F69" s="193">
        <f>(COUNTIF(P69:Z69,"&gt;"&amp;0)/COUNT(P69:Z69))</f>
        <v>0</v>
      </c>
      <c r="G69">
        <f>'0810'!$A$1</f>
        <v>20160810</v>
      </c>
      <c r="H69" s="254">
        <f>'0810'!$F$10</f>
        <v>0</v>
      </c>
      <c r="I69" s="140">
        <f>'0810'!$Y$11</f>
        <v>2509.7678798792708</v>
      </c>
      <c r="J69" s="140">
        <f>'0810'!$H$10</f>
        <v>0</v>
      </c>
      <c r="K69" s="186">
        <f>'0810'!$Z$13</f>
        <v>0</v>
      </c>
      <c r="L69" s="361">
        <f>'0810'!$AA$13</f>
        <v>0</v>
      </c>
      <c r="M69" s="363">
        <f>'0810'!$AB$13</f>
        <v>0</v>
      </c>
      <c r="N69" s="253">
        <f>'0810'!$AC$13</f>
        <v>0</v>
      </c>
      <c r="O69" s="363">
        <f>'0810'!$AD$13</f>
        <v>0</v>
      </c>
      <c r="P69" s="253">
        <f>'0810'!$AE$13</f>
        <v>0</v>
      </c>
      <c r="Q69" s="253">
        <f>'0810'!$AF$13</f>
        <v>0</v>
      </c>
      <c r="R69" s="425">
        <f>'0810'!$AG$13</f>
        <v>0</v>
      </c>
      <c r="S69" s="253">
        <f>'0810'!$AH$13</f>
        <v>0</v>
      </c>
      <c r="T69" s="363">
        <f>'0810'!$AI$13</f>
        <v>0</v>
      </c>
      <c r="U69" s="275">
        <f>'0810'!$AJ$13</f>
        <v>0</v>
      </c>
      <c r="V69" s="253">
        <f>'0810'!$AK$13</f>
        <v>0</v>
      </c>
      <c r="W69" s="186">
        <f>'0810'!$AL$13</f>
        <v>0</v>
      </c>
      <c r="X69" s="253">
        <f>'0810'!$AM$13</f>
        <v>0</v>
      </c>
      <c r="Y69" s="275">
        <f>'0810'!$AN$13</f>
        <v>0</v>
      </c>
      <c r="Z69" s="253">
        <f>'0810'!$AO$13</f>
        <v>0</v>
      </c>
      <c r="AB69">
        <f t="shared" ref="AB69:AB71" si="25">G69</f>
        <v>20160810</v>
      </c>
      <c r="AC69" s="186">
        <f>SUM(C$62:C69)</f>
        <v>74489.353366434982</v>
      </c>
      <c r="AD69" s="186">
        <f>SUM(D$62:D69)</f>
        <v>-7938.7605274181496</v>
      </c>
      <c r="AE69" s="186">
        <f>SUM(E$62:E69)</f>
        <v>-2287.9685379436091</v>
      </c>
      <c r="AF69" s="186">
        <f>SUM(L$62:L69)</f>
        <v>102121.16463242033</v>
      </c>
      <c r="AG69" s="186">
        <f>SUM(M$62:M69)</f>
        <v>-102121.16463242033</v>
      </c>
      <c r="AH69" s="186">
        <f>SUM(N$62:N69)</f>
        <v>-9394.9384431033286</v>
      </c>
      <c r="AI69" s="186">
        <f>SUM(O$62:O69)</f>
        <v>9394.9384431033286</v>
      </c>
      <c r="AJ69" s="186">
        <f>SUM(P$62:P69)</f>
        <v>61190.518372473816</v>
      </c>
      <c r="AK69" s="186">
        <f>SUM(Q$62:Q69)</f>
        <v>-36507.746813349782</v>
      </c>
      <c r="AL69" s="186">
        <f>SUM(R$62:R69)</f>
        <v>-19619.734976070653</v>
      </c>
      <c r="AM69" s="186">
        <f>SUM(S$62:S69)</f>
        <v>-66416.230306438607</v>
      </c>
      <c r="AN69" s="186">
        <f>SUM(T$62:T69)</f>
        <v>-78382.253999652981</v>
      </c>
      <c r="AO69" s="186">
        <f>SUM(U$62:U69)</f>
        <v>-3220.7563059418608</v>
      </c>
      <c r="AP69" s="186">
        <f>SUM(V$62:V69)</f>
        <v>-8725.1540974468462</v>
      </c>
      <c r="AQ69" s="186">
        <f>SUM(W$62:W69)</f>
        <v>49213.405652631307</v>
      </c>
      <c r="AR69" s="186">
        <f>SUM(X$62:X69)</f>
        <v>48215.055049899856</v>
      </c>
      <c r="AS69" s="186">
        <f>SUM(Y$62:Y69)</f>
        <v>38114.007886741303</v>
      </c>
      <c r="AT69" s="186">
        <f>SUM(Z$62:Z69)</f>
        <v>82262.175199663936</v>
      </c>
      <c r="AU69">
        <f t="shared" ref="AU69:AU71" si="26">G69</f>
        <v>20160810</v>
      </c>
      <c r="AV69" s="186">
        <f>SUM(L$41:L69)</f>
        <v>94317.46259822014</v>
      </c>
      <c r="AW69" s="186">
        <f>SUM(M$41:M69)</f>
        <v>-94317.46259822014</v>
      </c>
      <c r="AX69" s="186">
        <f>SUM(N$41:N69)</f>
        <v>-43585.856113816713</v>
      </c>
      <c r="AY69" s="186">
        <f>SUM(O$41:O69)</f>
        <v>43585.856113816713</v>
      </c>
      <c r="AZ69" s="186">
        <f>SUM(P$41:P69)</f>
        <v>110055.41756963733</v>
      </c>
      <c r="BA69" s="186">
        <f>SUM(Q$41:Q69)</f>
        <v>-56961.284539105371</v>
      </c>
      <c r="BB69" s="186">
        <f>SUM(R$41:R69)</f>
        <v>-50334.158415532453</v>
      </c>
      <c r="BC69" s="186">
        <f>SUM(S$41:S69)</f>
        <v>4549.6943078518525</v>
      </c>
      <c r="BD69" s="186">
        <f>SUM(T$41:T69)</f>
        <v>60466.412109646262</v>
      </c>
      <c r="BE69" s="186">
        <f>SUM(U$41:U69)</f>
        <v>-20469.19927039319</v>
      </c>
      <c r="BF69" s="186">
        <f>SUM(V$41:V69)</f>
        <v>72765.541136686021</v>
      </c>
      <c r="BG69" s="186">
        <f>SUM(W$41:W69)</f>
        <v>-3101.4869598302548</v>
      </c>
      <c r="BH69" s="186">
        <f>SUM(X$41:X69)</f>
        <v>60713.593324946603</v>
      </c>
      <c r="BI69" s="186">
        <f>SUM(Y$41:Y69)</f>
        <v>-40850.677134888327</v>
      </c>
      <c r="BJ69" s="186">
        <f>SUM(Z$41:Z69)</f>
        <v>95941.486426140298</v>
      </c>
    </row>
    <row r="70" spans="1:62" x14ac:dyDescent="0.25">
      <c r="D70" s="352"/>
      <c r="G70">
        <f>'0811'!$A$1</f>
        <v>20160811</v>
      </c>
      <c r="H70" s="254">
        <f>'0811'!$F$10</f>
        <v>0</v>
      </c>
      <c r="I70" s="140">
        <f>'0811'!$Y$11</f>
        <v>2509.7678798792708</v>
      </c>
      <c r="J70" s="140">
        <f>'0811'!$H$10</f>
        <v>0</v>
      </c>
      <c r="K70" s="186">
        <f>'0811'!$Z$13</f>
        <v>0</v>
      </c>
      <c r="L70" s="361">
        <f>'0811'!$AA$13</f>
        <v>0</v>
      </c>
      <c r="M70" s="363">
        <f>'0811'!$AB$13</f>
        <v>0</v>
      </c>
      <c r="N70" s="253">
        <f>'0811'!$AC$13</f>
        <v>0</v>
      </c>
      <c r="O70" s="363">
        <f>'0811'!$AD$13</f>
        <v>0</v>
      </c>
      <c r="P70" s="253">
        <f>'0811'!$AE$13</f>
        <v>0</v>
      </c>
      <c r="Q70" s="253">
        <f>'0811'!$AF$13</f>
        <v>0</v>
      </c>
      <c r="R70" s="363">
        <f>'0811'!$AG$13</f>
        <v>0</v>
      </c>
      <c r="S70" s="253">
        <f>'0811'!$AH$13</f>
        <v>0</v>
      </c>
      <c r="T70" s="363">
        <f>'0811'!$AI$13</f>
        <v>0</v>
      </c>
      <c r="U70" s="253">
        <f>'0811'!$AJ$13</f>
        <v>0</v>
      </c>
      <c r="V70" s="253">
        <f>'0811'!$AK$13</f>
        <v>0</v>
      </c>
      <c r="W70" s="186">
        <f>'0811'!$AL$13</f>
        <v>0</v>
      </c>
      <c r="X70" s="253">
        <f>'0811'!$AM$13</f>
        <v>0</v>
      </c>
      <c r="Y70" s="253">
        <f>'0811'!$AN$13</f>
        <v>0</v>
      </c>
      <c r="Z70" s="253">
        <f>'0811'!$AO$13</f>
        <v>0</v>
      </c>
      <c r="AB70">
        <f t="shared" si="25"/>
        <v>20160811</v>
      </c>
      <c r="AC70" s="186">
        <f>SUM(C$62:C70)</f>
        <v>74489.353366434982</v>
      </c>
      <c r="AD70" s="186">
        <f>SUM(D$62:D70)</f>
        <v>-7938.7605274181496</v>
      </c>
      <c r="AE70" s="186">
        <f>SUM(E$62:E70)</f>
        <v>-2287.9685379436091</v>
      </c>
      <c r="AF70" s="186">
        <f>SUM(L$62:L70)</f>
        <v>102121.16463242033</v>
      </c>
      <c r="AG70" s="186">
        <f>SUM(M$62:M70)</f>
        <v>-102121.16463242033</v>
      </c>
      <c r="AH70" s="186">
        <f>SUM(N$62:N70)</f>
        <v>-9394.9384431033286</v>
      </c>
      <c r="AI70" s="186">
        <f>SUM(O$62:O70)</f>
        <v>9394.9384431033286</v>
      </c>
      <c r="AJ70" s="186">
        <f>SUM(P$62:P70)</f>
        <v>61190.518372473816</v>
      </c>
      <c r="AK70" s="186">
        <f>SUM(Q$62:Q70)</f>
        <v>-36507.746813349782</v>
      </c>
      <c r="AL70" s="186">
        <f>SUM(R$62:R70)</f>
        <v>-19619.734976070653</v>
      </c>
      <c r="AM70" s="186">
        <f>SUM(S$62:S70)</f>
        <v>-66416.230306438607</v>
      </c>
      <c r="AN70" s="186">
        <f>SUM(T$62:T70)</f>
        <v>-78382.253999652981</v>
      </c>
      <c r="AO70" s="186">
        <f>SUM(U$62:U70)</f>
        <v>-3220.7563059418608</v>
      </c>
      <c r="AP70" s="186">
        <f>SUM(V$62:V70)</f>
        <v>-8725.1540974468462</v>
      </c>
      <c r="AQ70" s="186">
        <f>SUM(W$62:W70)</f>
        <v>49213.405652631307</v>
      </c>
      <c r="AR70" s="186">
        <f>SUM(X$62:X70)</f>
        <v>48215.055049899856</v>
      </c>
      <c r="AS70" s="186">
        <f>SUM(Y$62:Y70)</f>
        <v>38114.007886741303</v>
      </c>
      <c r="AT70" s="186">
        <f>SUM(Z$62:Z70)</f>
        <v>82262.175199663936</v>
      </c>
      <c r="AU70">
        <f t="shared" si="26"/>
        <v>20160811</v>
      </c>
      <c r="AV70" s="186">
        <f>SUM(L$41:L70)</f>
        <v>94317.46259822014</v>
      </c>
      <c r="AW70" s="186">
        <f>SUM(M$41:M70)</f>
        <v>-94317.46259822014</v>
      </c>
      <c r="AX70" s="186">
        <f>SUM(N$41:N70)</f>
        <v>-43585.856113816713</v>
      </c>
      <c r="AY70" s="186">
        <f>SUM(O$41:O70)</f>
        <v>43585.856113816713</v>
      </c>
      <c r="AZ70" s="186">
        <f>SUM(P$41:P70)</f>
        <v>110055.41756963733</v>
      </c>
      <c r="BA70" s="186">
        <f>SUM(Q$41:Q70)</f>
        <v>-56961.284539105371</v>
      </c>
      <c r="BB70" s="186">
        <f>SUM(R$41:R70)</f>
        <v>-50334.158415532453</v>
      </c>
      <c r="BC70" s="186">
        <f>SUM(S$41:S70)</f>
        <v>4549.6943078518525</v>
      </c>
      <c r="BD70" s="186">
        <f>SUM(T$41:T70)</f>
        <v>60466.412109646262</v>
      </c>
      <c r="BE70" s="186">
        <f>SUM(U$41:U70)</f>
        <v>-20469.19927039319</v>
      </c>
      <c r="BF70" s="186">
        <f>SUM(V$41:V70)</f>
        <v>72765.541136686021</v>
      </c>
      <c r="BG70" s="186">
        <f>SUM(W$41:W70)</f>
        <v>-3101.4869598302548</v>
      </c>
      <c r="BH70" s="186">
        <f>SUM(X$41:X70)</f>
        <v>60713.593324946603</v>
      </c>
      <c r="BI70" s="186">
        <f>SUM(Y$41:Y70)</f>
        <v>-40850.677134888327</v>
      </c>
      <c r="BJ70" s="186">
        <f>SUM(Z$41:Z70)</f>
        <v>95941.486426140298</v>
      </c>
    </row>
    <row r="71" spans="1:62" x14ac:dyDescent="0.25">
      <c r="K71" s="253"/>
      <c r="L71" s="361"/>
      <c r="M71" s="363"/>
      <c r="N71" s="253"/>
      <c r="O71" s="363"/>
      <c r="R71" s="365"/>
      <c r="S71" s="253"/>
      <c r="T71" s="363"/>
      <c r="AB71">
        <f t="shared" si="25"/>
        <v>0</v>
      </c>
      <c r="AC71" s="186">
        <f>SUM(C$62:C71)</f>
        <v>74489.353366434982</v>
      </c>
      <c r="AD71" s="186">
        <f>SUM(D$62:D71)</f>
        <v>-7938.7605274181496</v>
      </c>
      <c r="AE71" s="186">
        <f>SUM(E$62:E71)</f>
        <v>-2287.9685379436091</v>
      </c>
      <c r="AF71" s="186">
        <f>SUM(L$62:L71)</f>
        <v>102121.16463242033</v>
      </c>
      <c r="AG71" s="186">
        <f>SUM(M$62:M71)</f>
        <v>-102121.16463242033</v>
      </c>
      <c r="AH71" s="186">
        <f>SUM(N$62:N71)</f>
        <v>-9394.9384431033286</v>
      </c>
      <c r="AI71" s="186">
        <f>SUM(O$62:O71)</f>
        <v>9394.9384431033286</v>
      </c>
      <c r="AJ71" s="186">
        <f>SUM(P$62:P71)</f>
        <v>61190.518372473816</v>
      </c>
      <c r="AK71" s="186">
        <f>SUM(Q$62:Q71)</f>
        <v>-36507.746813349782</v>
      </c>
      <c r="AL71" s="186">
        <f>SUM(R$62:R71)</f>
        <v>-19619.734976070653</v>
      </c>
      <c r="AM71" s="186">
        <f>SUM(S$62:S71)</f>
        <v>-66416.230306438607</v>
      </c>
      <c r="AN71" s="186">
        <f>SUM(T$62:T71)</f>
        <v>-78382.253999652981</v>
      </c>
      <c r="AO71" s="186">
        <f>SUM(U$62:U71)</f>
        <v>-3220.7563059418608</v>
      </c>
      <c r="AP71" s="186">
        <f>SUM(V$62:V71)</f>
        <v>-8725.1540974468462</v>
      </c>
      <c r="AQ71" s="186">
        <f>SUM(W$62:W71)</f>
        <v>49213.405652631307</v>
      </c>
      <c r="AR71" s="186">
        <f>SUM(X$62:X71)</f>
        <v>48215.055049899856</v>
      </c>
      <c r="AS71" s="186">
        <f>SUM(Y$62:Y71)</f>
        <v>38114.007886741303</v>
      </c>
      <c r="AT71" s="186">
        <f>SUM(Z$62:Z71)</f>
        <v>82262.175199663936</v>
      </c>
      <c r="AU71">
        <f t="shared" si="26"/>
        <v>0</v>
      </c>
      <c r="AV71" s="186">
        <f>SUM(L$41:L71)</f>
        <v>94317.46259822014</v>
      </c>
      <c r="AW71" s="186">
        <f>SUM(M$41:M71)</f>
        <v>-94317.46259822014</v>
      </c>
      <c r="AX71" s="186">
        <f>SUM(N$41:N71)</f>
        <v>-43585.856113816713</v>
      </c>
      <c r="AY71" s="186">
        <f>SUM(O$41:O71)</f>
        <v>43585.856113816713</v>
      </c>
      <c r="AZ71" s="186">
        <f>SUM(P$41:P71)</f>
        <v>110055.41756963733</v>
      </c>
      <c r="BA71" s="186">
        <f>SUM(Q$41:Q71)</f>
        <v>-56961.284539105371</v>
      </c>
      <c r="BB71" s="186">
        <f>SUM(R$41:R71)</f>
        <v>-50334.158415532453</v>
      </c>
      <c r="BC71" s="186">
        <f>SUM(S$41:S71)</f>
        <v>4549.6943078518525</v>
      </c>
      <c r="BD71" s="186">
        <f>SUM(T$41:T71)</f>
        <v>60466.412109646262</v>
      </c>
      <c r="BE71" s="186">
        <f>SUM(U$41:U71)</f>
        <v>-20469.19927039319</v>
      </c>
      <c r="BF71" s="186">
        <f>SUM(V$41:V71)</f>
        <v>72765.541136686021</v>
      </c>
      <c r="BG71" s="186">
        <f>SUM(W$41:W71)</f>
        <v>-3101.4869598302548</v>
      </c>
      <c r="BH71" s="186">
        <f>SUM(X$41:X71)</f>
        <v>60713.593324946603</v>
      </c>
      <c r="BI71" s="186">
        <f>SUM(Y$41:Y71)</f>
        <v>-40850.677134888327</v>
      </c>
      <c r="BJ71" s="186">
        <f>SUM(Z$41:Z71)</f>
        <v>95941.486426140298</v>
      </c>
    </row>
    <row r="72" spans="1:62" x14ac:dyDescent="0.25">
      <c r="K72" s="253"/>
      <c r="S72" s="253"/>
      <c r="T72" s="253"/>
    </row>
    <row r="73" spans="1:62" x14ac:dyDescent="0.25">
      <c r="K73" s="253"/>
      <c r="S73" s="253"/>
      <c r="T73" s="253"/>
    </row>
    <row r="74" spans="1:62" x14ac:dyDescent="0.25">
      <c r="K74" s="253"/>
      <c r="S74" s="253"/>
      <c r="T74" s="253"/>
    </row>
    <row r="75" spans="1:62" x14ac:dyDescent="0.25">
      <c r="K75" s="253"/>
      <c r="S75" s="253"/>
      <c r="T75" s="253"/>
    </row>
    <row r="76" spans="1:62" x14ac:dyDescent="0.25">
      <c r="K76" s="253"/>
      <c r="S76" s="253"/>
      <c r="T76" s="253"/>
    </row>
    <row r="77" spans="1:62" x14ac:dyDescent="0.25">
      <c r="K77" s="253"/>
      <c r="S77" s="253"/>
      <c r="T77" s="253"/>
    </row>
    <row r="78" spans="1:62" x14ac:dyDescent="0.25">
      <c r="K78" s="253"/>
      <c r="S78" s="253"/>
      <c r="T78" s="253"/>
    </row>
    <row r="79" spans="1:62" x14ac:dyDescent="0.25">
      <c r="K79" s="253"/>
      <c r="S79" s="253"/>
      <c r="T79" s="253"/>
    </row>
    <row r="80" spans="1:62" x14ac:dyDescent="0.25">
      <c r="K80" s="253"/>
      <c r="S80" s="253"/>
      <c r="T80" s="253"/>
    </row>
    <row r="81" spans="11:20" x14ac:dyDescent="0.25">
      <c r="K81" s="253"/>
      <c r="S81" s="253"/>
      <c r="T81" s="253"/>
    </row>
    <row r="82" spans="11:20" x14ac:dyDescent="0.25">
      <c r="K82" s="253"/>
      <c r="S82" s="253"/>
      <c r="T82" s="253"/>
    </row>
    <row r="83" spans="11:20" x14ac:dyDescent="0.25">
      <c r="K83" s="253"/>
      <c r="S83" s="253"/>
      <c r="T83" s="253"/>
    </row>
    <row r="84" spans="11:20" x14ac:dyDescent="0.25">
      <c r="K84" s="253"/>
      <c r="S84" s="253"/>
      <c r="T84" s="253"/>
    </row>
    <row r="85" spans="11:20" x14ac:dyDescent="0.25">
      <c r="K85" s="253"/>
      <c r="S85" s="253"/>
      <c r="T85" s="253"/>
    </row>
    <row r="86" spans="11:20" x14ac:dyDescent="0.25">
      <c r="K86" s="253"/>
      <c r="S86" s="253"/>
      <c r="T86" s="253"/>
    </row>
    <row r="87" spans="11:20" x14ac:dyDescent="0.25">
      <c r="K87" s="253"/>
      <c r="S87" s="253"/>
      <c r="T87" s="253"/>
    </row>
    <row r="88" spans="11:20" x14ac:dyDescent="0.25">
      <c r="K88" s="253"/>
      <c r="S88" s="253"/>
      <c r="T88" s="253"/>
    </row>
    <row r="89" spans="11:20" x14ac:dyDescent="0.25">
      <c r="K89" s="253"/>
      <c r="S89" s="253"/>
      <c r="T89" s="253"/>
    </row>
    <row r="90" spans="11:20" x14ac:dyDescent="0.25">
      <c r="K90" s="253"/>
      <c r="S90" s="253"/>
      <c r="T90" s="253"/>
    </row>
    <row r="91" spans="11:20" x14ac:dyDescent="0.25">
      <c r="K91" s="253"/>
      <c r="S91" s="253"/>
      <c r="T91" s="253"/>
    </row>
    <row r="92" spans="11:20" x14ac:dyDescent="0.25">
      <c r="K92" s="253"/>
      <c r="S92" s="253"/>
      <c r="T92" s="253"/>
    </row>
    <row r="93" spans="11:20" x14ac:dyDescent="0.25">
      <c r="K93" s="253"/>
      <c r="S93" s="253"/>
      <c r="T93" s="253"/>
    </row>
    <row r="94" spans="11:20" x14ac:dyDescent="0.25">
      <c r="K94" s="253"/>
      <c r="S94" s="253"/>
      <c r="T94" s="253"/>
    </row>
    <row r="95" spans="11:20" x14ac:dyDescent="0.25">
      <c r="K95" s="253"/>
      <c r="S95" s="253"/>
      <c r="T95" s="253"/>
    </row>
    <row r="96" spans="11:20" x14ac:dyDescent="0.25">
      <c r="K96" s="253"/>
      <c r="S96" s="253"/>
      <c r="T96" s="253"/>
    </row>
    <row r="97" spans="11:20" x14ac:dyDescent="0.25">
      <c r="K97" s="253"/>
      <c r="S97" s="253"/>
      <c r="T97" s="253"/>
    </row>
    <row r="98" spans="11:20" x14ac:dyDescent="0.25">
      <c r="K98" s="253"/>
      <c r="S98" s="253"/>
      <c r="T98" s="253"/>
    </row>
    <row r="99" spans="11:20" x14ac:dyDescent="0.25">
      <c r="K99" s="253"/>
      <c r="S99" s="253"/>
      <c r="T99" s="253"/>
    </row>
    <row r="100" spans="11:20" x14ac:dyDescent="0.25">
      <c r="K100" s="253"/>
      <c r="S100" s="253"/>
      <c r="T100" s="253"/>
    </row>
    <row r="101" spans="11:20" x14ac:dyDescent="0.25">
      <c r="K101" s="253"/>
      <c r="S101" s="253"/>
      <c r="T101" s="253"/>
    </row>
    <row r="102" spans="11:20" x14ac:dyDescent="0.25">
      <c r="K102" s="253"/>
      <c r="S102" s="253"/>
      <c r="T102" s="253"/>
    </row>
    <row r="103" spans="11:20" x14ac:dyDescent="0.25">
      <c r="K103" s="253"/>
      <c r="S103" s="253"/>
      <c r="T103" s="253"/>
    </row>
    <row r="104" spans="11:20" x14ac:dyDescent="0.25">
      <c r="K104" s="253"/>
      <c r="S104" s="253"/>
      <c r="T104" s="253"/>
    </row>
    <row r="105" spans="11:20" x14ac:dyDescent="0.25">
      <c r="K105" s="253"/>
      <c r="S105" s="253"/>
      <c r="T105" s="253"/>
    </row>
    <row r="106" spans="11:20" x14ac:dyDescent="0.25">
      <c r="K106" s="253"/>
      <c r="S106" s="253"/>
      <c r="T106" s="253"/>
    </row>
    <row r="107" spans="11:20" x14ac:dyDescent="0.25">
      <c r="K107" s="253"/>
      <c r="S107" s="253"/>
      <c r="T107" s="253"/>
    </row>
    <row r="108" spans="11:20" x14ac:dyDescent="0.25">
      <c r="K108" s="253"/>
      <c r="S108" s="253"/>
      <c r="T108" s="253"/>
    </row>
    <row r="109" spans="11:20" x14ac:dyDescent="0.25">
      <c r="K109" s="253"/>
      <c r="S109" s="253"/>
      <c r="T109" s="253"/>
    </row>
    <row r="110" spans="11:20" x14ac:dyDescent="0.25">
      <c r="K110" s="253"/>
      <c r="S110" s="253"/>
      <c r="T110" s="253"/>
    </row>
    <row r="111" spans="11:20" x14ac:dyDescent="0.25">
      <c r="K111" s="253"/>
      <c r="S111" s="253"/>
      <c r="T111" s="253"/>
    </row>
    <row r="112" spans="11:20" x14ac:dyDescent="0.25">
      <c r="K112" s="253"/>
      <c r="S112" s="253"/>
      <c r="T112" s="253"/>
    </row>
    <row r="113" spans="11:20" x14ac:dyDescent="0.25">
      <c r="K113" s="253"/>
      <c r="S113" s="253"/>
      <c r="T113" s="253"/>
    </row>
    <row r="114" spans="11:20" x14ac:dyDescent="0.25">
      <c r="K114" s="253"/>
      <c r="S114" s="253"/>
      <c r="T114" s="253"/>
    </row>
    <row r="115" spans="11:20" x14ac:dyDescent="0.25">
      <c r="K115" s="253"/>
      <c r="S115" s="253"/>
      <c r="T115" s="253"/>
    </row>
    <row r="116" spans="11:20" x14ac:dyDescent="0.25">
      <c r="K116" s="253"/>
      <c r="S116" s="253"/>
      <c r="T116" s="253"/>
    </row>
    <row r="117" spans="11:20" x14ac:dyDescent="0.25">
      <c r="K117" s="253"/>
      <c r="S117" s="253"/>
      <c r="T117" s="253"/>
    </row>
    <row r="118" spans="11:20" x14ac:dyDescent="0.25">
      <c r="K118" s="253"/>
      <c r="S118" s="253"/>
      <c r="T118" s="253"/>
    </row>
    <row r="119" spans="11:20" x14ac:dyDescent="0.25">
      <c r="K119" s="253"/>
      <c r="S119" s="253"/>
      <c r="T119" s="253"/>
    </row>
    <row r="120" spans="11:20" x14ac:dyDescent="0.25">
      <c r="K120" s="253"/>
      <c r="S120" s="253"/>
      <c r="T120" s="253"/>
    </row>
    <row r="121" spans="11:20" x14ac:dyDescent="0.25">
      <c r="K121" s="253"/>
      <c r="S121" s="253"/>
      <c r="T121" s="253"/>
    </row>
    <row r="122" spans="11:20" x14ac:dyDescent="0.25">
      <c r="K122" s="253"/>
      <c r="S122" s="253"/>
      <c r="T122" s="253"/>
    </row>
    <row r="123" spans="11:20" x14ac:dyDescent="0.25">
      <c r="K123" s="253"/>
      <c r="S123" s="253"/>
      <c r="T123" s="253"/>
    </row>
    <row r="124" spans="11:20" x14ac:dyDescent="0.25">
      <c r="K124" s="253"/>
      <c r="S124" s="253"/>
      <c r="T124" s="253"/>
    </row>
    <row r="125" spans="11:20" x14ac:dyDescent="0.25">
      <c r="K125" s="253"/>
      <c r="S125" s="253"/>
      <c r="T125" s="253"/>
    </row>
    <row r="126" spans="11:20" x14ac:dyDescent="0.25">
      <c r="K126" s="253"/>
      <c r="S126" s="253"/>
      <c r="T126" s="253"/>
    </row>
    <row r="127" spans="11:20" x14ac:dyDescent="0.25">
      <c r="K127" s="253"/>
      <c r="S127" s="253"/>
      <c r="T127" s="253"/>
    </row>
    <row r="128" spans="11:20" x14ac:dyDescent="0.25">
      <c r="K128" s="253"/>
      <c r="S128" s="253"/>
      <c r="T128" s="253"/>
    </row>
    <row r="129" spans="11:20" x14ac:dyDescent="0.25">
      <c r="K129" s="253"/>
      <c r="S129" s="253"/>
      <c r="T129" s="253"/>
    </row>
    <row r="130" spans="11:20" x14ac:dyDescent="0.25">
      <c r="K130" s="253"/>
      <c r="S130" s="253"/>
      <c r="T130" s="253"/>
    </row>
    <row r="131" spans="11:20" x14ac:dyDescent="0.25">
      <c r="K131" s="253"/>
      <c r="S131" s="253"/>
      <c r="T131" s="253"/>
    </row>
    <row r="132" spans="11:20" x14ac:dyDescent="0.25">
      <c r="K132" s="253"/>
      <c r="S132" s="253"/>
      <c r="T132" s="253"/>
    </row>
    <row r="133" spans="11:20" x14ac:dyDescent="0.25">
      <c r="K133" s="253"/>
      <c r="S133" s="253"/>
      <c r="T133" s="253"/>
    </row>
    <row r="134" spans="11:20" x14ac:dyDescent="0.25">
      <c r="K134" s="253"/>
      <c r="S134" s="253"/>
      <c r="T134" s="253"/>
    </row>
    <row r="135" spans="11:20" x14ac:dyDescent="0.25">
      <c r="K135" s="253"/>
      <c r="S135" s="253"/>
      <c r="T135" s="253"/>
    </row>
    <row r="136" spans="11:20" x14ac:dyDescent="0.25">
      <c r="K136" s="253"/>
      <c r="S136" s="253"/>
      <c r="T136" s="253"/>
    </row>
    <row r="137" spans="11:20" x14ac:dyDescent="0.25">
      <c r="K137" s="253"/>
      <c r="S137" s="253"/>
      <c r="T137" s="253"/>
    </row>
    <row r="138" spans="11:20" x14ac:dyDescent="0.25">
      <c r="K138" s="253"/>
      <c r="S138" s="253"/>
      <c r="T138" s="253"/>
    </row>
    <row r="139" spans="11:20" x14ac:dyDescent="0.25">
      <c r="K139" s="253"/>
      <c r="S139" s="253"/>
      <c r="T139" s="253"/>
    </row>
    <row r="140" spans="11:20" x14ac:dyDescent="0.25">
      <c r="K140" s="253"/>
      <c r="S140" s="253"/>
      <c r="T140" s="253"/>
    </row>
    <row r="141" spans="11:20" x14ac:dyDescent="0.25">
      <c r="K141" s="253"/>
      <c r="S141" s="253"/>
      <c r="T141" s="253"/>
    </row>
    <row r="142" spans="11:20" x14ac:dyDescent="0.25">
      <c r="K142" s="253"/>
      <c r="S142" s="253"/>
      <c r="T142" s="253"/>
    </row>
    <row r="143" spans="11:20" x14ac:dyDescent="0.25">
      <c r="K143" s="253"/>
      <c r="S143" s="253"/>
      <c r="T143" s="253"/>
    </row>
    <row r="144" spans="11:20" x14ac:dyDescent="0.25">
      <c r="K144" s="253"/>
      <c r="S144" s="253"/>
      <c r="T144" s="253"/>
    </row>
    <row r="145" spans="11:20" x14ac:dyDescent="0.25">
      <c r="K145" s="253"/>
      <c r="S145" s="253"/>
      <c r="T145" s="253"/>
    </row>
    <row r="146" spans="11:20" x14ac:dyDescent="0.25">
      <c r="K146" s="253"/>
      <c r="S146" s="253"/>
      <c r="T146" s="253"/>
    </row>
    <row r="147" spans="11:20" x14ac:dyDescent="0.25">
      <c r="K147" s="253"/>
      <c r="S147" s="253"/>
      <c r="T147" s="253"/>
    </row>
    <row r="148" spans="11:20" x14ac:dyDescent="0.25">
      <c r="K148" s="253"/>
      <c r="S148" s="253"/>
      <c r="T148" s="253"/>
    </row>
    <row r="149" spans="11:20" x14ac:dyDescent="0.25">
      <c r="K149" s="253"/>
      <c r="S149" s="253"/>
      <c r="T149" s="253"/>
    </row>
    <row r="150" spans="11:20" x14ac:dyDescent="0.25">
      <c r="K150" s="253"/>
      <c r="S150" s="253"/>
      <c r="T150" s="253"/>
    </row>
    <row r="151" spans="11:20" x14ac:dyDescent="0.25">
      <c r="K151" s="253"/>
      <c r="S151" s="253"/>
      <c r="T151" s="253"/>
    </row>
    <row r="152" spans="11:20" x14ac:dyDescent="0.25">
      <c r="K152" s="253"/>
      <c r="S152" s="253"/>
      <c r="T152" s="253"/>
    </row>
    <row r="153" spans="11:20" x14ac:dyDescent="0.25">
      <c r="K153" s="253"/>
      <c r="S153" s="253"/>
      <c r="T153" s="253"/>
    </row>
    <row r="154" spans="11:20" x14ac:dyDescent="0.25">
      <c r="K154" s="253"/>
      <c r="S154" s="253"/>
      <c r="T154" s="253"/>
    </row>
    <row r="155" spans="11:20" x14ac:dyDescent="0.25">
      <c r="K155" s="253"/>
      <c r="S155" s="253"/>
      <c r="T155" s="253"/>
    </row>
    <row r="156" spans="11:20" x14ac:dyDescent="0.25">
      <c r="K156" s="253"/>
      <c r="S156" s="253"/>
      <c r="T156" s="253"/>
    </row>
    <row r="157" spans="11:20" x14ac:dyDescent="0.25">
      <c r="K157" s="253"/>
      <c r="S157" s="253"/>
      <c r="T157" s="253"/>
    </row>
    <row r="158" spans="11:20" x14ac:dyDescent="0.25">
      <c r="K158" s="253"/>
      <c r="S158" s="253"/>
      <c r="T158" s="253"/>
    </row>
    <row r="159" spans="11:20" x14ac:dyDescent="0.25">
      <c r="K159" s="253"/>
      <c r="S159" s="253"/>
      <c r="T159" s="253"/>
    </row>
    <row r="160" spans="11:20" x14ac:dyDescent="0.25">
      <c r="K160" s="253"/>
      <c r="S160" s="253"/>
      <c r="T160" s="253"/>
    </row>
    <row r="161" spans="11:20" x14ac:dyDescent="0.25">
      <c r="K161" s="253"/>
      <c r="S161" s="253"/>
      <c r="T161" s="253"/>
    </row>
    <row r="162" spans="11:20" x14ac:dyDescent="0.25">
      <c r="K162" s="253"/>
      <c r="S162" s="253"/>
      <c r="T162" s="253"/>
    </row>
    <row r="163" spans="11:20" x14ac:dyDescent="0.25">
      <c r="K163" s="253"/>
      <c r="S163" s="253"/>
      <c r="T163" s="253"/>
    </row>
    <row r="164" spans="11:20" x14ac:dyDescent="0.25">
      <c r="K164" s="253"/>
      <c r="S164" s="253"/>
      <c r="T164" s="253"/>
    </row>
    <row r="165" spans="11:20" x14ac:dyDescent="0.25">
      <c r="K165" s="253"/>
      <c r="S165" s="253"/>
      <c r="T165" s="253"/>
    </row>
    <row r="166" spans="11:20" x14ac:dyDescent="0.25">
      <c r="K166" s="253"/>
      <c r="S166" s="253"/>
      <c r="T166" s="253"/>
    </row>
    <row r="167" spans="11:20" x14ac:dyDescent="0.25">
      <c r="K167" s="253"/>
      <c r="S167" s="253"/>
      <c r="T167" s="253"/>
    </row>
    <row r="168" spans="11:20" x14ac:dyDescent="0.25">
      <c r="K168" s="253"/>
      <c r="S168" s="253"/>
      <c r="T168" s="253"/>
    </row>
    <row r="169" spans="11:20" x14ac:dyDescent="0.25">
      <c r="K169" s="253"/>
      <c r="S169" s="253"/>
      <c r="T169" s="253"/>
    </row>
    <row r="170" spans="11:20" x14ac:dyDescent="0.25">
      <c r="K170" s="253"/>
      <c r="S170" s="253"/>
      <c r="T170" s="253"/>
    </row>
    <row r="171" spans="11:20" x14ac:dyDescent="0.25">
      <c r="K171" s="253"/>
      <c r="S171" s="253"/>
      <c r="T171" s="253"/>
    </row>
    <row r="172" spans="11:20" x14ac:dyDescent="0.25">
      <c r="K172" s="253"/>
      <c r="S172" s="253"/>
      <c r="T172" s="253"/>
    </row>
    <row r="173" spans="11:20" x14ac:dyDescent="0.25">
      <c r="K173" s="253"/>
      <c r="S173" s="253"/>
      <c r="T173" s="253"/>
    </row>
    <row r="174" spans="11:20" x14ac:dyDescent="0.25">
      <c r="K174" s="253"/>
      <c r="S174" s="253"/>
      <c r="T174" s="253"/>
    </row>
    <row r="175" spans="11:20" x14ac:dyDescent="0.25">
      <c r="K175" s="253"/>
      <c r="S175" s="253"/>
      <c r="T175" s="253"/>
    </row>
    <row r="176" spans="11:20" x14ac:dyDescent="0.25">
      <c r="K176" s="253"/>
      <c r="S176" s="253"/>
      <c r="T176" s="253"/>
    </row>
    <row r="177" spans="11:20" x14ac:dyDescent="0.25">
      <c r="K177" s="253"/>
      <c r="S177" s="253"/>
      <c r="T177" s="253"/>
    </row>
    <row r="178" spans="11:20" x14ac:dyDescent="0.25">
      <c r="K178" s="253"/>
      <c r="S178" s="253"/>
      <c r="T178" s="253"/>
    </row>
    <row r="179" spans="11:20" x14ac:dyDescent="0.25">
      <c r="K179" s="253"/>
      <c r="S179" s="253"/>
      <c r="T179" s="253"/>
    </row>
    <row r="180" spans="11:20" x14ac:dyDescent="0.25">
      <c r="K180" s="253"/>
      <c r="S180" s="253"/>
      <c r="T180" s="253"/>
    </row>
    <row r="181" spans="11:20" x14ac:dyDescent="0.25">
      <c r="K181" s="253"/>
      <c r="S181" s="253"/>
      <c r="T181" s="253"/>
    </row>
    <row r="182" spans="11:20" x14ac:dyDescent="0.25">
      <c r="K182" s="253"/>
      <c r="S182" s="253"/>
      <c r="T182" s="253"/>
    </row>
    <row r="183" spans="11:20" x14ac:dyDescent="0.25">
      <c r="K183" s="253"/>
      <c r="S183" s="253"/>
      <c r="T183" s="253"/>
    </row>
    <row r="184" spans="11:20" x14ac:dyDescent="0.25">
      <c r="K184" s="253"/>
      <c r="S184" s="253"/>
      <c r="T184" s="253"/>
    </row>
    <row r="185" spans="11:20" x14ac:dyDescent="0.25">
      <c r="K185" s="253"/>
      <c r="S185" s="253"/>
      <c r="T185" s="253"/>
    </row>
    <row r="186" spans="11:20" x14ac:dyDescent="0.25">
      <c r="K186" s="253"/>
      <c r="S186" s="253"/>
      <c r="T186" s="253"/>
    </row>
    <row r="187" spans="11:20" x14ac:dyDescent="0.25">
      <c r="K187" s="253"/>
      <c r="S187" s="253"/>
      <c r="T187" s="253"/>
    </row>
    <row r="188" spans="11:20" x14ac:dyDescent="0.25">
      <c r="K188" s="253"/>
      <c r="S188" s="253"/>
      <c r="T188" s="253"/>
    </row>
    <row r="189" spans="11:20" x14ac:dyDescent="0.25">
      <c r="K189" s="253"/>
      <c r="S189" s="253"/>
      <c r="T189" s="253"/>
    </row>
    <row r="190" spans="11:20" x14ac:dyDescent="0.25">
      <c r="K190" s="253"/>
      <c r="S190" s="253"/>
      <c r="T190" s="253"/>
    </row>
    <row r="191" spans="11:20" x14ac:dyDescent="0.25">
      <c r="K191" s="253"/>
      <c r="S191" s="253"/>
      <c r="T191" s="253"/>
    </row>
    <row r="192" spans="11:20" x14ac:dyDescent="0.25">
      <c r="K192" s="253"/>
      <c r="S192" s="253"/>
      <c r="T192" s="253"/>
    </row>
    <row r="193" spans="11:20" x14ac:dyDescent="0.25">
      <c r="K193" s="253"/>
      <c r="S193" s="253"/>
      <c r="T193" s="253"/>
    </row>
    <row r="194" spans="11:20" x14ac:dyDescent="0.25">
      <c r="K194" s="253"/>
      <c r="S194" s="253"/>
      <c r="T194" s="253"/>
    </row>
    <row r="195" spans="11:20" x14ac:dyDescent="0.25">
      <c r="K195" s="253"/>
      <c r="S195" s="253"/>
      <c r="T195" s="253"/>
    </row>
    <row r="196" spans="11:20" x14ac:dyDescent="0.25">
      <c r="K196" s="253"/>
      <c r="S196" s="253"/>
      <c r="T196" s="253"/>
    </row>
    <row r="197" spans="11:20" x14ac:dyDescent="0.25">
      <c r="K197" s="253"/>
      <c r="S197" s="253"/>
      <c r="T197" s="253"/>
    </row>
    <row r="198" spans="11:20" x14ac:dyDescent="0.25">
      <c r="K198" s="253"/>
      <c r="S198" s="253"/>
      <c r="T198" s="253"/>
    </row>
    <row r="199" spans="11:20" x14ac:dyDescent="0.25">
      <c r="K199" s="253"/>
      <c r="S199" s="253"/>
      <c r="T199" s="253"/>
    </row>
    <row r="200" spans="11:20" x14ac:dyDescent="0.25">
      <c r="K200" s="253"/>
      <c r="S200" s="253"/>
      <c r="T200" s="253"/>
    </row>
    <row r="201" spans="11:20" x14ac:dyDescent="0.25">
      <c r="K201" s="253"/>
      <c r="S201" s="253"/>
      <c r="T201" s="253"/>
    </row>
    <row r="202" spans="11:20" x14ac:dyDescent="0.25">
      <c r="K202" s="253"/>
      <c r="S202" s="253"/>
      <c r="T202" s="253"/>
    </row>
    <row r="203" spans="11:20" x14ac:dyDescent="0.25">
      <c r="K203" s="253"/>
      <c r="S203" s="253"/>
      <c r="T203" s="253"/>
    </row>
    <row r="204" spans="11:20" x14ac:dyDescent="0.25">
      <c r="K204" s="253"/>
      <c r="S204" s="253"/>
      <c r="T204" s="253"/>
    </row>
    <row r="205" spans="11:20" x14ac:dyDescent="0.25">
      <c r="K205" s="253"/>
      <c r="S205" s="253"/>
      <c r="T205" s="253"/>
    </row>
    <row r="206" spans="11:20" x14ac:dyDescent="0.25">
      <c r="K206" s="253"/>
      <c r="S206" s="253"/>
      <c r="T206" s="253"/>
    </row>
    <row r="207" spans="11:20" x14ac:dyDescent="0.25">
      <c r="K207" s="253"/>
      <c r="S207" s="253"/>
      <c r="T207" s="253"/>
    </row>
    <row r="208" spans="11:20" x14ac:dyDescent="0.25">
      <c r="K208" s="253"/>
      <c r="S208" s="253"/>
      <c r="T208" s="253"/>
    </row>
    <row r="209" spans="11:20" x14ac:dyDescent="0.25">
      <c r="K209" s="253"/>
      <c r="S209" s="253"/>
      <c r="T209" s="253"/>
    </row>
    <row r="210" spans="11:20" x14ac:dyDescent="0.25">
      <c r="K210" s="253"/>
      <c r="S210" s="253"/>
      <c r="T210" s="253"/>
    </row>
    <row r="211" spans="11:20" x14ac:dyDescent="0.25">
      <c r="K211" s="253"/>
      <c r="S211" s="253"/>
      <c r="T211" s="253"/>
    </row>
    <row r="212" spans="11:20" x14ac:dyDescent="0.25">
      <c r="K212" s="253"/>
      <c r="S212" s="253"/>
      <c r="T212" s="253"/>
    </row>
    <row r="213" spans="11:20" x14ac:dyDescent="0.25">
      <c r="K213" s="253"/>
      <c r="S213" s="253"/>
      <c r="T213" s="253"/>
    </row>
    <row r="214" spans="11:20" x14ac:dyDescent="0.25">
      <c r="K214" s="253"/>
      <c r="S214" s="253"/>
      <c r="T214" s="253"/>
    </row>
    <row r="215" spans="11:20" x14ac:dyDescent="0.25">
      <c r="K215" s="253"/>
      <c r="S215" s="253"/>
      <c r="T215" s="253"/>
    </row>
    <row r="216" spans="11:20" x14ac:dyDescent="0.25">
      <c r="K216" s="253"/>
      <c r="S216" s="253"/>
      <c r="T216" s="253"/>
    </row>
    <row r="217" spans="11:20" x14ac:dyDescent="0.25">
      <c r="K217" s="253"/>
      <c r="S217" s="253"/>
      <c r="T217" s="253"/>
    </row>
    <row r="218" spans="11:20" x14ac:dyDescent="0.25">
      <c r="K218" s="253"/>
      <c r="S218" s="253"/>
      <c r="T218" s="253"/>
    </row>
    <row r="219" spans="11:20" x14ac:dyDescent="0.25">
      <c r="K219" s="253"/>
      <c r="S219" s="253"/>
      <c r="T219" s="253"/>
    </row>
    <row r="220" spans="11:20" x14ac:dyDescent="0.25">
      <c r="K220" s="253"/>
      <c r="S220" s="253"/>
      <c r="T220" s="253"/>
    </row>
    <row r="221" spans="11:20" x14ac:dyDescent="0.25">
      <c r="K221" s="253"/>
      <c r="S221" s="253"/>
      <c r="T221" s="253"/>
    </row>
    <row r="222" spans="11:20" x14ac:dyDescent="0.25">
      <c r="K222" s="253"/>
      <c r="S222" s="253"/>
      <c r="T222" s="253"/>
    </row>
    <row r="223" spans="11:20" x14ac:dyDescent="0.25">
      <c r="K223" s="253"/>
      <c r="S223" s="253"/>
      <c r="T223" s="253"/>
    </row>
    <row r="224" spans="11:20" x14ac:dyDescent="0.25">
      <c r="K224" s="253"/>
      <c r="S224" s="253"/>
      <c r="T224" s="253"/>
    </row>
    <row r="225" spans="11:20" x14ac:dyDescent="0.25">
      <c r="K225" s="253"/>
      <c r="S225" s="253"/>
      <c r="T225" s="253"/>
    </row>
    <row r="226" spans="11:20" x14ac:dyDescent="0.25">
      <c r="K226" s="253"/>
      <c r="S226" s="253"/>
      <c r="T226" s="253"/>
    </row>
    <row r="227" spans="11:20" x14ac:dyDescent="0.25">
      <c r="K227" s="253"/>
      <c r="S227" s="253"/>
      <c r="T227" s="253"/>
    </row>
    <row r="228" spans="11:20" x14ac:dyDescent="0.25">
      <c r="K228" s="253"/>
      <c r="S228" s="253"/>
      <c r="T228" s="253"/>
    </row>
    <row r="229" spans="11:20" x14ac:dyDescent="0.25">
      <c r="K229" s="253"/>
      <c r="S229" s="253"/>
      <c r="T229" s="253"/>
    </row>
    <row r="230" spans="11:20" x14ac:dyDescent="0.25">
      <c r="K230" s="253"/>
      <c r="S230" s="253"/>
      <c r="T230" s="253"/>
    </row>
    <row r="231" spans="11:20" x14ac:dyDescent="0.25">
      <c r="K231" s="253"/>
      <c r="S231" s="253"/>
      <c r="T231" s="253"/>
    </row>
    <row r="232" spans="11:20" x14ac:dyDescent="0.25">
      <c r="K232" s="253"/>
      <c r="S232" s="253"/>
      <c r="T232" s="253"/>
    </row>
    <row r="233" spans="11:20" x14ac:dyDescent="0.25">
      <c r="K233" s="253"/>
      <c r="S233" s="253"/>
      <c r="T233" s="253"/>
    </row>
    <row r="234" spans="11:20" x14ac:dyDescent="0.25">
      <c r="K234" s="253"/>
      <c r="S234" s="253"/>
      <c r="T234" s="253"/>
    </row>
    <row r="235" spans="11:20" x14ac:dyDescent="0.25">
      <c r="K235" s="253"/>
      <c r="S235" s="253"/>
      <c r="T235" s="253"/>
    </row>
    <row r="236" spans="11:20" x14ac:dyDescent="0.25">
      <c r="K236" s="253"/>
      <c r="S236" s="253"/>
      <c r="T236" s="253"/>
    </row>
    <row r="237" spans="11:20" x14ac:dyDescent="0.25">
      <c r="K237" s="253"/>
      <c r="S237" s="253"/>
      <c r="T237" s="253"/>
    </row>
    <row r="238" spans="11:20" x14ac:dyDescent="0.25">
      <c r="K238" s="253"/>
      <c r="S238" s="253"/>
      <c r="T238" s="253"/>
    </row>
    <row r="239" spans="11:20" x14ac:dyDescent="0.25">
      <c r="K239" s="253"/>
      <c r="S239" s="253"/>
      <c r="T239" s="253"/>
    </row>
    <row r="240" spans="11:20" x14ac:dyDescent="0.25">
      <c r="K240" s="253"/>
      <c r="S240" s="253"/>
      <c r="T240" s="253"/>
    </row>
    <row r="241" spans="11:20" x14ac:dyDescent="0.25">
      <c r="K241" s="253"/>
      <c r="S241" s="253"/>
      <c r="T241" s="253"/>
    </row>
    <row r="242" spans="11:20" x14ac:dyDescent="0.25">
      <c r="K242" s="253"/>
      <c r="S242" s="253"/>
      <c r="T242" s="253"/>
    </row>
    <row r="243" spans="11:20" x14ac:dyDescent="0.25">
      <c r="K243" s="253"/>
      <c r="S243" s="253"/>
      <c r="T243" s="253"/>
    </row>
    <row r="244" spans="11:20" x14ac:dyDescent="0.25">
      <c r="K244" s="253"/>
      <c r="S244" s="253"/>
      <c r="T244" s="253"/>
    </row>
    <row r="245" spans="11:20" x14ac:dyDescent="0.25">
      <c r="K245" s="253"/>
      <c r="S245" s="253"/>
      <c r="T245" s="253"/>
    </row>
    <row r="246" spans="11:20" x14ac:dyDescent="0.25">
      <c r="K246" s="253"/>
      <c r="S246" s="253"/>
      <c r="T246" s="253"/>
    </row>
    <row r="247" spans="11:20" x14ac:dyDescent="0.25">
      <c r="K247" s="253"/>
      <c r="S247" s="253"/>
      <c r="T247" s="253"/>
    </row>
    <row r="248" spans="11:20" x14ac:dyDescent="0.25">
      <c r="K248" s="253"/>
      <c r="S248" s="253"/>
      <c r="T248" s="253"/>
    </row>
    <row r="249" spans="11:20" x14ac:dyDescent="0.25">
      <c r="K249" s="253"/>
      <c r="S249" s="253"/>
      <c r="T249" s="253"/>
    </row>
    <row r="250" spans="11:20" x14ac:dyDescent="0.25">
      <c r="K250" s="253"/>
      <c r="S250" s="253"/>
      <c r="T250" s="253"/>
    </row>
    <row r="251" spans="11:20" x14ac:dyDescent="0.25">
      <c r="K251" s="253"/>
      <c r="S251" s="253"/>
      <c r="T251" s="253"/>
    </row>
    <row r="252" spans="11:20" x14ac:dyDescent="0.25">
      <c r="K252" s="253"/>
      <c r="S252" s="253"/>
      <c r="T252" s="253"/>
    </row>
    <row r="253" spans="11:20" x14ac:dyDescent="0.25">
      <c r="K253" s="253"/>
      <c r="S253" s="253"/>
      <c r="T253" s="253"/>
    </row>
    <row r="254" spans="11:20" x14ac:dyDescent="0.25">
      <c r="K254" s="253"/>
      <c r="S254" s="253"/>
      <c r="T254" s="253"/>
    </row>
    <row r="255" spans="11:20" x14ac:dyDescent="0.25">
      <c r="K255" s="253"/>
      <c r="S255" s="253"/>
      <c r="T255" s="253"/>
    </row>
    <row r="256" spans="11:20" x14ac:dyDescent="0.25">
      <c r="K256" s="253"/>
      <c r="S256" s="253"/>
      <c r="T256" s="253"/>
    </row>
    <row r="257" spans="11:20" x14ac:dyDescent="0.25">
      <c r="K257" s="253"/>
      <c r="S257" s="253"/>
      <c r="T257" s="253"/>
    </row>
    <row r="258" spans="11:20" x14ac:dyDescent="0.25">
      <c r="K258" s="253"/>
      <c r="S258" s="253"/>
      <c r="T258" s="253"/>
    </row>
    <row r="259" spans="11:20" x14ac:dyDescent="0.25">
      <c r="K259" s="253"/>
      <c r="S259" s="253"/>
      <c r="T259" s="253"/>
    </row>
    <row r="260" spans="11:20" x14ac:dyDescent="0.25">
      <c r="K260" s="253"/>
      <c r="S260" s="253"/>
      <c r="T260" s="253"/>
    </row>
    <row r="261" spans="11:20" x14ac:dyDescent="0.25">
      <c r="K261" s="253"/>
      <c r="S261" s="253"/>
      <c r="T261" s="253"/>
    </row>
    <row r="262" spans="11:20" x14ac:dyDescent="0.25">
      <c r="K262" s="253"/>
      <c r="S262" s="253"/>
      <c r="T262" s="253"/>
    </row>
    <row r="263" spans="11:20" x14ac:dyDescent="0.25">
      <c r="K263" s="253"/>
      <c r="S263" s="253"/>
      <c r="T263" s="253"/>
    </row>
    <row r="264" spans="11:20" x14ac:dyDescent="0.25">
      <c r="K264" s="253"/>
      <c r="S264" s="253"/>
      <c r="T264" s="253"/>
    </row>
    <row r="265" spans="11:20" x14ac:dyDescent="0.25">
      <c r="K265" s="253"/>
      <c r="S265" s="253"/>
      <c r="T265" s="253"/>
    </row>
    <row r="266" spans="11:20" x14ac:dyDescent="0.25">
      <c r="K266" s="253"/>
      <c r="S266" s="253"/>
      <c r="T266" s="253"/>
    </row>
    <row r="267" spans="11:20" x14ac:dyDescent="0.25">
      <c r="K267" s="253"/>
      <c r="S267" s="253"/>
      <c r="T267" s="253"/>
    </row>
    <row r="268" spans="11:20" x14ac:dyDescent="0.25">
      <c r="K268" s="253"/>
      <c r="S268" s="253"/>
      <c r="T268" s="253"/>
    </row>
    <row r="269" spans="11:20" x14ac:dyDescent="0.25">
      <c r="K269" s="253"/>
      <c r="S269" s="253"/>
      <c r="T269" s="253"/>
    </row>
    <row r="270" spans="11:20" x14ac:dyDescent="0.25">
      <c r="K270" s="253"/>
      <c r="S270" s="253"/>
      <c r="T270" s="253"/>
    </row>
    <row r="271" spans="11:20" x14ac:dyDescent="0.25">
      <c r="K271" s="253"/>
      <c r="S271" s="253"/>
      <c r="T271" s="253"/>
    </row>
    <row r="272" spans="11:20" x14ac:dyDescent="0.25">
      <c r="K272" s="253"/>
      <c r="S272" s="253"/>
      <c r="T272" s="253"/>
    </row>
    <row r="273" spans="11:20" x14ac:dyDescent="0.25">
      <c r="K273" s="253"/>
      <c r="S273" s="253"/>
      <c r="T273" s="253"/>
    </row>
    <row r="274" spans="11:20" x14ac:dyDescent="0.25">
      <c r="K274" s="253"/>
      <c r="S274" s="253"/>
      <c r="T274" s="253"/>
    </row>
    <row r="275" spans="11:20" x14ac:dyDescent="0.25">
      <c r="K275" s="253"/>
      <c r="S275" s="253"/>
      <c r="T275" s="253"/>
    </row>
    <row r="276" spans="11:20" x14ac:dyDescent="0.25">
      <c r="K276" s="253"/>
      <c r="S276" s="253"/>
      <c r="T276" s="253"/>
    </row>
    <row r="277" spans="11:20" x14ac:dyDescent="0.25">
      <c r="K277" s="253"/>
      <c r="S277" s="253"/>
      <c r="T277" s="253"/>
    </row>
    <row r="278" spans="11:20" x14ac:dyDescent="0.25">
      <c r="K278" s="253"/>
      <c r="S278" s="253"/>
      <c r="T278" s="253"/>
    </row>
    <row r="279" spans="11:20" x14ac:dyDescent="0.25">
      <c r="K279" s="253"/>
      <c r="S279" s="253"/>
      <c r="T279" s="253"/>
    </row>
    <row r="280" spans="11:20" x14ac:dyDescent="0.25">
      <c r="K280" s="253"/>
      <c r="S280" s="253"/>
      <c r="T280" s="253"/>
    </row>
    <row r="281" spans="11:20" x14ac:dyDescent="0.25">
      <c r="K281" s="253"/>
      <c r="S281" s="253"/>
      <c r="T281" s="253"/>
    </row>
    <row r="282" spans="11:20" x14ac:dyDescent="0.25">
      <c r="K282" s="253"/>
      <c r="S282" s="253"/>
      <c r="T282" s="253"/>
    </row>
    <row r="283" spans="11:20" x14ac:dyDescent="0.25">
      <c r="K283" s="253"/>
      <c r="S283" s="253"/>
      <c r="T283" s="253"/>
    </row>
    <row r="284" spans="11:20" x14ac:dyDescent="0.25">
      <c r="K284" s="253"/>
      <c r="S284" s="253"/>
      <c r="T284" s="253"/>
    </row>
    <row r="285" spans="11:20" x14ac:dyDescent="0.25">
      <c r="K285" s="253"/>
      <c r="S285" s="253"/>
      <c r="T285" s="253"/>
    </row>
    <row r="286" spans="11:20" x14ac:dyDescent="0.25">
      <c r="K286" s="253"/>
      <c r="S286" s="253"/>
      <c r="T286" s="253"/>
    </row>
    <row r="287" spans="11:20" x14ac:dyDescent="0.25">
      <c r="K287" s="253"/>
      <c r="S287" s="253"/>
      <c r="T287" s="253"/>
    </row>
    <row r="288" spans="11:20" x14ac:dyDescent="0.25">
      <c r="K288" s="253"/>
      <c r="S288" s="253"/>
      <c r="T288" s="253"/>
    </row>
    <row r="289" spans="11:20" x14ac:dyDescent="0.25">
      <c r="K289" s="253"/>
      <c r="S289" s="253"/>
      <c r="T289" s="253"/>
    </row>
    <row r="290" spans="11:20" x14ac:dyDescent="0.25">
      <c r="K290" s="253"/>
      <c r="S290" s="253"/>
      <c r="T290" s="253"/>
    </row>
    <row r="291" spans="11:20" x14ac:dyDescent="0.25">
      <c r="K291" s="253"/>
      <c r="S291" s="253"/>
      <c r="T291" s="253"/>
    </row>
    <row r="292" spans="11:20" x14ac:dyDescent="0.25">
      <c r="K292" s="253"/>
      <c r="S292" s="253"/>
      <c r="T292" s="253"/>
    </row>
    <row r="293" spans="11:20" x14ac:dyDescent="0.25">
      <c r="K293" s="253"/>
      <c r="S293" s="253"/>
      <c r="T293" s="253"/>
    </row>
    <row r="294" spans="11:20" x14ac:dyDescent="0.25">
      <c r="K294" s="253"/>
      <c r="S294" s="253"/>
      <c r="T294" s="253"/>
    </row>
    <row r="295" spans="11:20" x14ac:dyDescent="0.25">
      <c r="K295" s="253"/>
      <c r="S295" s="253"/>
      <c r="T295" s="253"/>
    </row>
    <row r="296" spans="11:20" x14ac:dyDescent="0.25">
      <c r="K296" s="253"/>
      <c r="S296" s="253"/>
      <c r="T296" s="253"/>
    </row>
    <row r="297" spans="11:20" x14ac:dyDescent="0.25">
      <c r="K297" s="253"/>
      <c r="S297" s="253"/>
      <c r="T297" s="253"/>
    </row>
    <row r="298" spans="11:20" x14ac:dyDescent="0.25">
      <c r="K298" s="253"/>
      <c r="S298" s="253"/>
      <c r="T298" s="253"/>
    </row>
    <row r="299" spans="11:20" x14ac:dyDescent="0.25">
      <c r="K299" s="253"/>
      <c r="S299" s="253"/>
      <c r="T299" s="253"/>
    </row>
    <row r="300" spans="11:20" x14ac:dyDescent="0.25">
      <c r="K300" s="253"/>
      <c r="S300" s="253"/>
      <c r="T300" s="253"/>
    </row>
    <row r="301" spans="11:20" x14ac:dyDescent="0.25">
      <c r="K301" s="253"/>
      <c r="S301" s="253"/>
      <c r="T301" s="253"/>
    </row>
    <row r="302" spans="11:20" x14ac:dyDescent="0.25">
      <c r="K302" s="253"/>
      <c r="S302" s="253"/>
      <c r="T302" s="253"/>
    </row>
    <row r="303" spans="11:20" x14ac:dyDescent="0.25">
      <c r="K303" s="253"/>
      <c r="S303" s="253"/>
      <c r="T303" s="253"/>
    </row>
    <row r="304" spans="11:20" x14ac:dyDescent="0.25">
      <c r="K304" s="253"/>
      <c r="S304" s="253"/>
      <c r="T304" s="253"/>
    </row>
    <row r="305" spans="11:20" x14ac:dyDescent="0.25">
      <c r="K305" s="253"/>
      <c r="S305" s="253"/>
      <c r="T305" s="253"/>
    </row>
    <row r="306" spans="11:20" x14ac:dyDescent="0.25">
      <c r="K306" s="253"/>
      <c r="S306" s="253"/>
      <c r="T306" s="253"/>
    </row>
    <row r="307" spans="11:20" x14ac:dyDescent="0.25">
      <c r="K307" s="253"/>
      <c r="S307" s="253"/>
      <c r="T307" s="253"/>
    </row>
    <row r="308" spans="11:20" x14ac:dyDescent="0.25">
      <c r="K308" s="253"/>
      <c r="S308" s="253"/>
      <c r="T308" s="253"/>
    </row>
    <row r="309" spans="11:20" x14ac:dyDescent="0.25">
      <c r="K309" s="253"/>
      <c r="S309" s="253"/>
      <c r="T309" s="253"/>
    </row>
    <row r="310" spans="11:20" x14ac:dyDescent="0.25">
      <c r="K310" s="253"/>
      <c r="S310" s="253"/>
      <c r="T310" s="253"/>
    </row>
    <row r="311" spans="11:20" x14ac:dyDescent="0.25">
      <c r="K311" s="253"/>
      <c r="S311" s="253"/>
      <c r="T311" s="253"/>
    </row>
    <row r="312" spans="11:20" x14ac:dyDescent="0.25">
      <c r="K312" s="253"/>
      <c r="S312" s="253"/>
      <c r="T312" s="253"/>
    </row>
    <row r="313" spans="11:20" x14ac:dyDescent="0.25">
      <c r="K313" s="253"/>
      <c r="S313" s="253"/>
      <c r="T313" s="253"/>
    </row>
    <row r="314" spans="11:20" x14ac:dyDescent="0.25">
      <c r="K314" s="253"/>
      <c r="S314" s="253"/>
      <c r="T314" s="253"/>
    </row>
    <row r="315" spans="11:20" x14ac:dyDescent="0.25">
      <c r="K315" s="253"/>
      <c r="S315" s="253"/>
      <c r="T315" s="253"/>
    </row>
    <row r="316" spans="11:20" x14ac:dyDescent="0.25">
      <c r="K316" s="253"/>
      <c r="S316" s="253"/>
      <c r="T316" s="253"/>
    </row>
    <row r="317" spans="11:20" x14ac:dyDescent="0.25">
      <c r="K317" s="253"/>
      <c r="S317" s="253"/>
      <c r="T317" s="253"/>
    </row>
    <row r="318" spans="11:20" x14ac:dyDescent="0.25">
      <c r="K318" s="253"/>
      <c r="S318" s="253"/>
      <c r="T318" s="253"/>
    </row>
    <row r="319" spans="11:20" x14ac:dyDescent="0.25">
      <c r="K319" s="253"/>
      <c r="S319" s="253"/>
      <c r="T319" s="253"/>
    </row>
    <row r="320" spans="11:20" x14ac:dyDescent="0.25">
      <c r="K320" s="253"/>
      <c r="S320" s="253"/>
      <c r="T320" s="253"/>
    </row>
    <row r="321" spans="11:20" x14ac:dyDescent="0.25">
      <c r="K321" s="253"/>
      <c r="S321" s="253"/>
      <c r="T321" s="253"/>
    </row>
    <row r="322" spans="11:20" x14ac:dyDescent="0.25">
      <c r="K322" s="253"/>
      <c r="S322" s="253"/>
      <c r="T322" s="253"/>
    </row>
    <row r="323" spans="11:20" x14ac:dyDescent="0.25">
      <c r="K323" s="253"/>
      <c r="S323" s="253"/>
      <c r="T323" s="253"/>
    </row>
    <row r="324" spans="11:20" x14ac:dyDescent="0.25">
      <c r="K324" s="253"/>
      <c r="S324" s="253"/>
      <c r="T324" s="253"/>
    </row>
    <row r="325" spans="11:20" x14ac:dyDescent="0.25">
      <c r="K325" s="253"/>
      <c r="S325" s="253"/>
      <c r="T325" s="253"/>
    </row>
    <row r="326" spans="11:20" x14ac:dyDescent="0.25">
      <c r="K326" s="253"/>
      <c r="S326" s="253"/>
      <c r="T326" s="253"/>
    </row>
    <row r="327" spans="11:20" x14ac:dyDescent="0.25">
      <c r="K327" s="253"/>
      <c r="S327" s="253"/>
      <c r="T327" s="253"/>
    </row>
    <row r="328" spans="11:20" x14ac:dyDescent="0.25">
      <c r="K328" s="253"/>
      <c r="S328" s="253"/>
      <c r="T328" s="253"/>
    </row>
    <row r="329" spans="11:20" x14ac:dyDescent="0.25">
      <c r="K329" s="253"/>
      <c r="S329" s="253"/>
      <c r="T329" s="253"/>
    </row>
    <row r="330" spans="11:20" x14ac:dyDescent="0.25">
      <c r="K330" s="253"/>
      <c r="S330" s="253"/>
      <c r="T330" s="253"/>
    </row>
    <row r="331" spans="11:20" x14ac:dyDescent="0.25">
      <c r="K331" s="253"/>
      <c r="S331" s="253"/>
      <c r="T331" s="253"/>
    </row>
    <row r="332" spans="11:20" x14ac:dyDescent="0.25">
      <c r="K332" s="253"/>
      <c r="S332" s="253"/>
      <c r="T332" s="253"/>
    </row>
    <row r="333" spans="11:20" x14ac:dyDescent="0.25">
      <c r="K333" s="253"/>
      <c r="S333" s="253"/>
      <c r="T333" s="253"/>
    </row>
    <row r="334" spans="11:20" x14ac:dyDescent="0.25">
      <c r="K334" s="253"/>
      <c r="S334" s="253"/>
      <c r="T334" s="253"/>
    </row>
    <row r="335" spans="11:20" x14ac:dyDescent="0.25">
      <c r="K335" s="253"/>
      <c r="S335" s="253"/>
      <c r="T335" s="253"/>
    </row>
    <row r="336" spans="11:20" x14ac:dyDescent="0.25">
      <c r="K336" s="253"/>
      <c r="S336" s="253"/>
      <c r="T336" s="253"/>
    </row>
    <row r="337" spans="11:20" x14ac:dyDescent="0.25">
      <c r="K337" s="253"/>
      <c r="S337" s="253"/>
      <c r="T337" s="253"/>
    </row>
    <row r="338" spans="11:20" x14ac:dyDescent="0.25">
      <c r="K338" s="253"/>
      <c r="S338" s="253"/>
      <c r="T338" s="253"/>
    </row>
    <row r="339" spans="11:20" x14ac:dyDescent="0.25">
      <c r="K339" s="253"/>
      <c r="S339" s="253"/>
      <c r="T339" s="253"/>
    </row>
    <row r="340" spans="11:20" x14ac:dyDescent="0.25">
      <c r="K340" s="253"/>
      <c r="S340" s="253"/>
      <c r="T340" s="253"/>
    </row>
    <row r="341" spans="11:20" x14ac:dyDescent="0.25">
      <c r="K341" s="253"/>
      <c r="S341" s="253"/>
      <c r="T341" s="253"/>
    </row>
    <row r="342" spans="11:20" x14ac:dyDescent="0.25">
      <c r="K342" s="253"/>
      <c r="S342" s="253"/>
      <c r="T342" s="253"/>
    </row>
    <row r="343" spans="11:20" x14ac:dyDescent="0.25">
      <c r="K343" s="253"/>
      <c r="S343" s="253"/>
      <c r="T343" s="253"/>
    </row>
    <row r="344" spans="11:20" x14ac:dyDescent="0.25">
      <c r="K344" s="253"/>
      <c r="S344" s="253"/>
      <c r="T344" s="253"/>
    </row>
    <row r="345" spans="11:20" x14ac:dyDescent="0.25">
      <c r="K345" s="253"/>
      <c r="S345" s="253"/>
      <c r="T345" s="253"/>
    </row>
    <row r="346" spans="11:20" x14ac:dyDescent="0.25">
      <c r="K346" s="253"/>
      <c r="S346" s="253"/>
      <c r="T346" s="253"/>
    </row>
    <row r="347" spans="11:20" x14ac:dyDescent="0.25">
      <c r="K347" s="253"/>
      <c r="S347" s="253"/>
      <c r="T347" s="253"/>
    </row>
    <row r="348" spans="11:20" x14ac:dyDescent="0.25">
      <c r="K348" s="253"/>
      <c r="S348" s="253"/>
      <c r="T348" s="253"/>
    </row>
    <row r="349" spans="11:20" x14ac:dyDescent="0.25">
      <c r="K349" s="253"/>
      <c r="S349" s="253"/>
      <c r="T349" s="253"/>
    </row>
    <row r="350" spans="11:20" x14ac:dyDescent="0.25">
      <c r="K350" s="253"/>
      <c r="S350" s="253"/>
      <c r="T350" s="253"/>
    </row>
    <row r="351" spans="11:20" x14ac:dyDescent="0.25">
      <c r="K351" s="253"/>
      <c r="S351" s="253"/>
      <c r="T351" s="253"/>
    </row>
    <row r="352" spans="11:20" x14ac:dyDescent="0.25">
      <c r="K352" s="253"/>
      <c r="S352" s="253"/>
      <c r="T352" s="253"/>
    </row>
    <row r="353" spans="11:20" x14ac:dyDescent="0.25">
      <c r="K353" s="253"/>
      <c r="S353" s="253"/>
      <c r="T353" s="253"/>
    </row>
    <row r="354" spans="11:20" x14ac:dyDescent="0.25">
      <c r="K354" s="253"/>
      <c r="S354" s="253"/>
      <c r="T354" s="253"/>
    </row>
    <row r="355" spans="11:20" x14ac:dyDescent="0.25">
      <c r="K355" s="253"/>
      <c r="S355" s="253"/>
      <c r="T355" s="253"/>
    </row>
    <row r="356" spans="11:20" x14ac:dyDescent="0.25">
      <c r="K356" s="253"/>
      <c r="S356" s="253"/>
      <c r="T356" s="253"/>
    </row>
    <row r="357" spans="11:20" x14ac:dyDescent="0.25">
      <c r="K357" s="253"/>
      <c r="S357" s="253"/>
      <c r="T357" s="253"/>
    </row>
    <row r="358" spans="11:20" x14ac:dyDescent="0.25">
      <c r="K358" s="253"/>
      <c r="S358" s="253"/>
      <c r="T358" s="253"/>
    </row>
    <row r="359" spans="11:20" x14ac:dyDescent="0.25">
      <c r="K359" s="253"/>
      <c r="S359" s="253"/>
      <c r="T359" s="253"/>
    </row>
    <row r="360" spans="11:20" x14ac:dyDescent="0.25">
      <c r="K360" s="253"/>
      <c r="S360" s="253"/>
      <c r="T360" s="253"/>
    </row>
    <row r="361" spans="11:20" x14ac:dyDescent="0.25">
      <c r="K361" s="253"/>
      <c r="S361" s="253"/>
      <c r="T361" s="253"/>
    </row>
    <row r="362" spans="11:20" x14ac:dyDescent="0.25">
      <c r="K362" s="253"/>
      <c r="S362" s="253"/>
      <c r="T362" s="253"/>
    </row>
    <row r="363" spans="11:20" x14ac:dyDescent="0.25">
      <c r="K363" s="253"/>
      <c r="S363" s="253"/>
      <c r="T363" s="253"/>
    </row>
    <row r="364" spans="11:20" x14ac:dyDescent="0.25">
      <c r="K364" s="253"/>
      <c r="S364" s="253"/>
      <c r="T364" s="253"/>
    </row>
    <row r="365" spans="11:20" x14ac:dyDescent="0.25">
      <c r="K365" s="253"/>
      <c r="S365" s="253"/>
      <c r="T365" s="253"/>
    </row>
    <row r="366" spans="11:20" x14ac:dyDescent="0.25">
      <c r="K366" s="253"/>
      <c r="S366" s="253"/>
      <c r="T366" s="253"/>
    </row>
    <row r="367" spans="11:20" x14ac:dyDescent="0.25">
      <c r="K367" s="253"/>
      <c r="S367" s="253"/>
      <c r="T367" s="253"/>
    </row>
    <row r="368" spans="11:20" x14ac:dyDescent="0.25">
      <c r="K368" s="253"/>
      <c r="S368" s="253"/>
      <c r="T368" s="253"/>
    </row>
    <row r="369" spans="11:20" x14ac:dyDescent="0.25">
      <c r="K369" s="253"/>
      <c r="S369" s="253"/>
      <c r="T369" s="253"/>
    </row>
    <row r="370" spans="11:20" x14ac:dyDescent="0.25">
      <c r="K370" s="253"/>
      <c r="S370" s="253"/>
      <c r="T370" s="253"/>
    </row>
    <row r="371" spans="11:20" x14ac:dyDescent="0.25">
      <c r="K371" s="253"/>
      <c r="S371" s="253"/>
      <c r="T371" s="253"/>
    </row>
    <row r="372" spans="11:20" x14ac:dyDescent="0.25">
      <c r="K372" s="253"/>
      <c r="S372" s="253"/>
      <c r="T372" s="253"/>
    </row>
    <row r="373" spans="11:20" x14ac:dyDescent="0.25">
      <c r="K373" s="253"/>
      <c r="S373" s="253"/>
      <c r="T373" s="253"/>
    </row>
    <row r="374" spans="11:20" x14ac:dyDescent="0.25">
      <c r="K374" s="253"/>
      <c r="S374" s="253"/>
      <c r="T374" s="253"/>
    </row>
    <row r="375" spans="11:20" x14ac:dyDescent="0.25">
      <c r="K375" s="253"/>
      <c r="S375" s="253"/>
      <c r="T375" s="253"/>
    </row>
    <row r="376" spans="11:20" x14ac:dyDescent="0.25">
      <c r="K376" s="253"/>
      <c r="S376" s="253"/>
      <c r="T376" s="253"/>
    </row>
    <row r="377" spans="11:20" x14ac:dyDescent="0.25">
      <c r="K377" s="253"/>
      <c r="S377" s="253"/>
      <c r="T377" s="253"/>
    </row>
    <row r="378" spans="11:20" x14ac:dyDescent="0.25">
      <c r="K378" s="253"/>
      <c r="S378" s="253"/>
      <c r="T378" s="253"/>
    </row>
    <row r="379" spans="11:20" x14ac:dyDescent="0.25">
      <c r="K379" s="253"/>
      <c r="S379" s="253"/>
      <c r="T379" s="253"/>
    </row>
    <row r="380" spans="11:20" x14ac:dyDescent="0.25">
      <c r="K380" s="253"/>
      <c r="S380" s="253"/>
      <c r="T380" s="253"/>
    </row>
    <row r="381" spans="11:20" x14ac:dyDescent="0.25">
      <c r="K381" s="253"/>
      <c r="S381" s="253"/>
      <c r="T381" s="253"/>
    </row>
    <row r="382" spans="11:20" x14ac:dyDescent="0.25">
      <c r="K382" s="253"/>
      <c r="S382" s="253"/>
      <c r="T382" s="253"/>
    </row>
    <row r="383" spans="11:20" x14ac:dyDescent="0.25">
      <c r="K383" s="253"/>
      <c r="S383" s="253"/>
      <c r="T383" s="253"/>
    </row>
    <row r="384" spans="11:20" x14ac:dyDescent="0.25">
      <c r="K384" s="253"/>
      <c r="S384" s="253"/>
      <c r="T384" s="253"/>
    </row>
    <row r="385" spans="11:20" x14ac:dyDescent="0.25">
      <c r="K385" s="253"/>
      <c r="S385" s="253"/>
      <c r="T385" s="253"/>
    </row>
    <row r="386" spans="11:20" x14ac:dyDescent="0.25">
      <c r="K386" s="253"/>
      <c r="S386" s="253"/>
      <c r="T386" s="253"/>
    </row>
    <row r="387" spans="11:20" x14ac:dyDescent="0.25">
      <c r="K387" s="253"/>
      <c r="S387" s="253"/>
      <c r="T387" s="253"/>
    </row>
    <row r="388" spans="11:20" x14ac:dyDescent="0.25">
      <c r="K388" s="253"/>
      <c r="S388" s="253"/>
      <c r="T388" s="253"/>
    </row>
    <row r="389" spans="11:20" x14ac:dyDescent="0.25">
      <c r="K389" s="253"/>
      <c r="S389" s="253"/>
      <c r="T389" s="253"/>
    </row>
    <row r="390" spans="11:20" x14ac:dyDescent="0.25">
      <c r="K390" s="253"/>
      <c r="S390" s="253"/>
      <c r="T390" s="253"/>
    </row>
    <row r="391" spans="11:20" x14ac:dyDescent="0.25">
      <c r="K391" s="253"/>
      <c r="S391" s="253"/>
      <c r="T391" s="253"/>
    </row>
    <row r="392" spans="11:20" x14ac:dyDescent="0.25">
      <c r="K392" s="253"/>
      <c r="S392" s="253"/>
      <c r="T392" s="253"/>
    </row>
    <row r="393" spans="11:20" x14ac:dyDescent="0.25">
      <c r="K393" s="253"/>
      <c r="S393" s="253"/>
      <c r="T393" s="253"/>
    </row>
    <row r="394" spans="11:20" x14ac:dyDescent="0.25">
      <c r="K394" s="253"/>
      <c r="S394" s="253"/>
      <c r="T394" s="253"/>
    </row>
    <row r="395" spans="11:20" x14ac:dyDescent="0.25">
      <c r="K395" s="253"/>
      <c r="S395" s="253"/>
      <c r="T395" s="253"/>
    </row>
    <row r="396" spans="11:20" x14ac:dyDescent="0.25">
      <c r="K396" s="253"/>
      <c r="S396" s="253"/>
      <c r="T396" s="253"/>
    </row>
    <row r="397" spans="11:20" x14ac:dyDescent="0.25">
      <c r="K397" s="253"/>
      <c r="S397" s="253"/>
      <c r="T397" s="253"/>
    </row>
    <row r="398" spans="11:20" x14ac:dyDescent="0.25">
      <c r="K398" s="253"/>
      <c r="S398" s="253"/>
      <c r="T398" s="253"/>
    </row>
    <row r="399" spans="11:20" x14ac:dyDescent="0.25">
      <c r="K399" s="253"/>
      <c r="S399" s="253"/>
      <c r="T399" s="253"/>
    </row>
    <row r="400" spans="11:20" x14ac:dyDescent="0.25">
      <c r="K400" s="253"/>
      <c r="S400" s="253"/>
      <c r="T400" s="253"/>
    </row>
    <row r="401" spans="11:20" x14ac:dyDescent="0.25">
      <c r="K401" s="253"/>
      <c r="S401" s="253"/>
      <c r="T401" s="253"/>
    </row>
    <row r="402" spans="11:20" x14ac:dyDescent="0.25">
      <c r="K402" s="253"/>
      <c r="S402" s="253"/>
      <c r="T402" s="253"/>
    </row>
    <row r="403" spans="11:20" x14ac:dyDescent="0.25">
      <c r="K403" s="253"/>
      <c r="S403" s="253"/>
      <c r="T403" s="253"/>
    </row>
    <row r="404" spans="11:20" x14ac:dyDescent="0.25">
      <c r="K404" s="253"/>
      <c r="S404" s="253"/>
      <c r="T404" s="253"/>
    </row>
    <row r="405" spans="11:20" x14ac:dyDescent="0.25">
      <c r="K405" s="253"/>
      <c r="S405" s="253"/>
      <c r="T405" s="253"/>
    </row>
    <row r="406" spans="11:20" x14ac:dyDescent="0.25">
      <c r="K406" s="253"/>
      <c r="S406" s="253"/>
      <c r="T406" s="253"/>
    </row>
    <row r="407" spans="11:20" x14ac:dyDescent="0.25">
      <c r="K407" s="253"/>
      <c r="S407" s="253"/>
      <c r="T407" s="253"/>
    </row>
    <row r="408" spans="11:20" x14ac:dyDescent="0.25">
      <c r="K408" s="253"/>
      <c r="S408" s="253"/>
      <c r="T408" s="253"/>
    </row>
    <row r="409" spans="11:20" x14ac:dyDescent="0.25">
      <c r="K409" s="253"/>
      <c r="S409" s="253"/>
      <c r="T409" s="253"/>
    </row>
    <row r="410" spans="11:20" x14ac:dyDescent="0.25">
      <c r="K410" s="253"/>
      <c r="S410" s="253"/>
      <c r="T410" s="253"/>
    </row>
    <row r="411" spans="11:20" x14ac:dyDescent="0.25">
      <c r="K411" s="253"/>
      <c r="S411" s="253"/>
      <c r="T411" s="253"/>
    </row>
    <row r="412" spans="11:20" x14ac:dyDescent="0.25">
      <c r="K412" s="253"/>
      <c r="S412" s="253"/>
      <c r="T412" s="253"/>
    </row>
    <row r="413" spans="11:20" x14ac:dyDescent="0.25">
      <c r="K413" s="253"/>
      <c r="S413" s="253"/>
      <c r="T413" s="253"/>
    </row>
    <row r="414" spans="11:20" x14ac:dyDescent="0.25">
      <c r="K414" s="253"/>
      <c r="S414" s="253"/>
      <c r="T414" s="253"/>
    </row>
    <row r="415" spans="11:20" x14ac:dyDescent="0.25">
      <c r="K415" s="253"/>
      <c r="S415" s="253"/>
      <c r="T415" s="253"/>
    </row>
    <row r="416" spans="11:20" x14ac:dyDescent="0.25">
      <c r="K416" s="253"/>
      <c r="S416" s="253"/>
      <c r="T416" s="253"/>
    </row>
    <row r="417" spans="11:20" x14ac:dyDescent="0.25">
      <c r="K417" s="253"/>
      <c r="S417" s="253"/>
      <c r="T417" s="253"/>
    </row>
    <row r="418" spans="11:20" x14ac:dyDescent="0.25">
      <c r="K418" s="253"/>
      <c r="S418" s="253"/>
      <c r="T418" s="253"/>
    </row>
    <row r="419" spans="11:20" x14ac:dyDescent="0.25">
      <c r="K419" s="253"/>
      <c r="S419" s="253"/>
      <c r="T419" s="253"/>
    </row>
    <row r="420" spans="11:20" x14ac:dyDescent="0.25">
      <c r="K420" s="253"/>
      <c r="S420" s="253"/>
      <c r="T420" s="253"/>
    </row>
    <row r="421" spans="11:20" x14ac:dyDescent="0.25">
      <c r="K421" s="253"/>
      <c r="S421" s="253"/>
      <c r="T421" s="253"/>
    </row>
    <row r="422" spans="11:20" x14ac:dyDescent="0.25">
      <c r="K422" s="253"/>
      <c r="S422" s="253"/>
      <c r="T422" s="253"/>
    </row>
    <row r="423" spans="11:20" x14ac:dyDescent="0.25">
      <c r="K423" s="253"/>
      <c r="S423" s="253"/>
      <c r="T423" s="253"/>
    </row>
    <row r="424" spans="11:20" x14ac:dyDescent="0.25">
      <c r="K424" s="253"/>
      <c r="S424" s="253"/>
      <c r="T424" s="253"/>
    </row>
    <row r="425" spans="11:20" x14ac:dyDescent="0.25">
      <c r="K425" s="253"/>
      <c r="S425" s="253"/>
      <c r="T425" s="253"/>
    </row>
    <row r="426" spans="11:20" x14ac:dyDescent="0.25">
      <c r="K426" s="253"/>
      <c r="S426" s="253"/>
      <c r="T426" s="253"/>
    </row>
    <row r="427" spans="11:20" x14ac:dyDescent="0.25">
      <c r="K427" s="253"/>
      <c r="S427" s="253"/>
      <c r="T427" s="253"/>
    </row>
    <row r="428" spans="11:20" x14ac:dyDescent="0.25">
      <c r="K428" s="253"/>
      <c r="S428" s="253"/>
      <c r="T428" s="253"/>
    </row>
    <row r="429" spans="11:20" x14ac:dyDescent="0.25">
      <c r="K429" s="253"/>
      <c r="S429" s="253"/>
      <c r="T429" s="253"/>
    </row>
    <row r="430" spans="11:20" x14ac:dyDescent="0.25">
      <c r="K430" s="253"/>
      <c r="S430" s="253"/>
      <c r="T430" s="253"/>
    </row>
    <row r="431" spans="11:20" x14ac:dyDescent="0.25">
      <c r="K431" s="253"/>
      <c r="S431" s="253"/>
      <c r="T431" s="253"/>
    </row>
    <row r="432" spans="11:20" x14ac:dyDescent="0.25">
      <c r="K432" s="253"/>
      <c r="S432" s="253"/>
      <c r="T432" s="253"/>
    </row>
    <row r="433" spans="11:20" x14ac:dyDescent="0.25">
      <c r="K433" s="253"/>
      <c r="S433" s="253"/>
      <c r="T433" s="253"/>
    </row>
    <row r="434" spans="11:20" x14ac:dyDescent="0.25">
      <c r="K434" s="253"/>
      <c r="S434" s="253"/>
      <c r="T434" s="253"/>
    </row>
    <row r="435" spans="11:20" x14ac:dyDescent="0.25">
      <c r="K435" s="253"/>
      <c r="S435" s="253"/>
      <c r="T435" s="253"/>
    </row>
    <row r="436" spans="11:20" x14ac:dyDescent="0.25">
      <c r="K436" s="253"/>
      <c r="S436" s="253"/>
      <c r="T436" s="253"/>
    </row>
    <row r="437" spans="11:20" x14ac:dyDescent="0.25">
      <c r="K437" s="253"/>
      <c r="S437" s="253"/>
      <c r="T437" s="253"/>
    </row>
    <row r="438" spans="11:20" x14ac:dyDescent="0.25">
      <c r="K438" s="253"/>
      <c r="S438" s="253"/>
      <c r="T438" s="253"/>
    </row>
    <row r="439" spans="11:20" x14ac:dyDescent="0.25">
      <c r="K439" s="253"/>
      <c r="S439" s="253"/>
      <c r="T439" s="253"/>
    </row>
    <row r="440" spans="11:20" x14ac:dyDescent="0.25">
      <c r="K440" s="253"/>
      <c r="S440" s="253"/>
      <c r="T440" s="253"/>
    </row>
    <row r="441" spans="11:20" x14ac:dyDescent="0.25">
      <c r="K441" s="253"/>
      <c r="S441" s="253"/>
      <c r="T441" s="253"/>
    </row>
    <row r="442" spans="11:20" x14ac:dyDescent="0.25">
      <c r="K442" s="253"/>
      <c r="S442" s="253"/>
      <c r="T442" s="253"/>
    </row>
    <row r="443" spans="11:20" x14ac:dyDescent="0.25">
      <c r="K443" s="253"/>
      <c r="S443" s="253"/>
      <c r="T443" s="253"/>
    </row>
    <row r="444" spans="11:20" x14ac:dyDescent="0.25">
      <c r="K444" s="253"/>
      <c r="S444" s="253"/>
      <c r="T444" s="253"/>
    </row>
    <row r="445" spans="11:20" x14ac:dyDescent="0.25">
      <c r="K445" s="253"/>
      <c r="S445" s="253"/>
      <c r="T445" s="253"/>
    </row>
    <row r="446" spans="11:20" x14ac:dyDescent="0.25">
      <c r="K446" s="253"/>
      <c r="S446" s="253"/>
      <c r="T446" s="253"/>
    </row>
    <row r="447" spans="11:20" x14ac:dyDescent="0.25">
      <c r="K447" s="253"/>
      <c r="S447" s="253"/>
      <c r="T447" s="253"/>
    </row>
    <row r="448" spans="11:20" x14ac:dyDescent="0.25">
      <c r="K448" s="253"/>
      <c r="S448" s="253"/>
      <c r="T448" s="253"/>
    </row>
    <row r="449" spans="11:20" x14ac:dyDescent="0.25">
      <c r="K449" s="253"/>
      <c r="S449" s="253"/>
      <c r="T449" s="253"/>
    </row>
    <row r="450" spans="11:20" x14ac:dyDescent="0.25">
      <c r="K450" s="253"/>
      <c r="S450" s="253"/>
      <c r="T450" s="253"/>
    </row>
    <row r="451" spans="11:20" x14ac:dyDescent="0.25">
      <c r="K451" s="253"/>
      <c r="S451" s="253"/>
      <c r="T451" s="253"/>
    </row>
    <row r="452" spans="11:20" x14ac:dyDescent="0.25">
      <c r="K452" s="253"/>
      <c r="S452" s="253"/>
      <c r="T452" s="253"/>
    </row>
    <row r="453" spans="11:20" x14ac:dyDescent="0.25">
      <c r="K453" s="253"/>
      <c r="S453" s="253"/>
      <c r="T453" s="253"/>
    </row>
    <row r="454" spans="11:20" x14ac:dyDescent="0.25">
      <c r="K454" s="253"/>
      <c r="S454" s="253"/>
      <c r="T454" s="253"/>
    </row>
    <row r="455" spans="11:20" x14ac:dyDescent="0.25">
      <c r="K455" s="253"/>
      <c r="S455" s="253"/>
      <c r="T455" s="253"/>
    </row>
    <row r="456" spans="11:20" x14ac:dyDescent="0.25">
      <c r="K456" s="253"/>
      <c r="S456" s="253"/>
      <c r="T456" s="253"/>
    </row>
    <row r="457" spans="11:20" x14ac:dyDescent="0.25">
      <c r="K457" s="253"/>
      <c r="S457" s="253"/>
      <c r="T457" s="253"/>
    </row>
    <row r="458" spans="11:20" x14ac:dyDescent="0.25">
      <c r="K458" s="253"/>
      <c r="S458" s="253"/>
      <c r="T458" s="253"/>
    </row>
    <row r="459" spans="11:20" x14ac:dyDescent="0.25">
      <c r="K459" s="253"/>
      <c r="S459" s="253"/>
      <c r="T459" s="253"/>
    </row>
    <row r="460" spans="11:20" x14ac:dyDescent="0.25">
      <c r="K460" s="253"/>
      <c r="S460" s="253"/>
      <c r="T460" s="253"/>
    </row>
    <row r="461" spans="11:20" x14ac:dyDescent="0.25">
      <c r="K461" s="253"/>
      <c r="S461" s="253"/>
      <c r="T461" s="253"/>
    </row>
    <row r="462" spans="11:20" x14ac:dyDescent="0.25">
      <c r="K462" s="253"/>
      <c r="S462" s="253"/>
      <c r="T462" s="253"/>
    </row>
    <row r="463" spans="11:20" x14ac:dyDescent="0.25">
      <c r="K463" s="253"/>
      <c r="S463" s="253"/>
      <c r="T463" s="253"/>
    </row>
    <row r="464" spans="11:20" x14ac:dyDescent="0.25">
      <c r="K464" s="253"/>
      <c r="S464" s="253"/>
      <c r="T464" s="253"/>
    </row>
    <row r="465" spans="11:20" x14ac:dyDescent="0.25">
      <c r="K465" s="253"/>
      <c r="S465" s="253"/>
      <c r="T465" s="253"/>
    </row>
    <row r="466" spans="11:20" x14ac:dyDescent="0.25">
      <c r="K466" s="253"/>
      <c r="S466" s="253"/>
      <c r="T466" s="253"/>
    </row>
    <row r="467" spans="11:20" x14ac:dyDescent="0.25">
      <c r="K467" s="253"/>
      <c r="S467" s="253"/>
      <c r="T467" s="253"/>
    </row>
    <row r="468" spans="11:20" x14ac:dyDescent="0.25">
      <c r="K468" s="253"/>
      <c r="S468" s="253"/>
      <c r="T468" s="253"/>
    </row>
    <row r="469" spans="11:20" x14ac:dyDescent="0.25">
      <c r="K469" s="253"/>
      <c r="S469" s="253"/>
      <c r="T469" s="253"/>
    </row>
    <row r="470" spans="11:20" x14ac:dyDescent="0.25">
      <c r="K470" s="253"/>
      <c r="S470" s="253"/>
      <c r="T470" s="253"/>
    </row>
    <row r="471" spans="11:20" x14ac:dyDescent="0.25">
      <c r="K471" s="253"/>
      <c r="S471" s="253"/>
      <c r="T471" s="253"/>
    </row>
    <row r="472" spans="11:20" x14ac:dyDescent="0.25">
      <c r="K472" s="253"/>
      <c r="S472" s="253"/>
      <c r="T472" s="253"/>
    </row>
    <row r="473" spans="11:20" x14ac:dyDescent="0.25">
      <c r="K473" s="253"/>
      <c r="S473" s="253"/>
      <c r="T473" s="253"/>
    </row>
    <row r="474" spans="11:20" x14ac:dyDescent="0.25">
      <c r="K474" s="253"/>
      <c r="S474" s="253"/>
      <c r="T474" s="253"/>
    </row>
    <row r="475" spans="11:20" x14ac:dyDescent="0.25">
      <c r="K475" s="253"/>
      <c r="S475" s="253"/>
      <c r="T475" s="253"/>
    </row>
    <row r="476" spans="11:20" x14ac:dyDescent="0.25">
      <c r="K476" s="253"/>
      <c r="S476" s="253"/>
      <c r="T476" s="253"/>
    </row>
    <row r="477" spans="11:20" x14ac:dyDescent="0.25">
      <c r="K477" s="253"/>
      <c r="S477" s="253"/>
      <c r="T477" s="253"/>
    </row>
    <row r="478" spans="11:20" x14ac:dyDescent="0.25">
      <c r="K478" s="253"/>
      <c r="S478" s="253"/>
      <c r="T478" s="253"/>
    </row>
    <row r="479" spans="11:20" x14ac:dyDescent="0.25">
      <c r="K479" s="253"/>
      <c r="S479" s="253"/>
      <c r="T479" s="253"/>
    </row>
    <row r="480" spans="11:20" x14ac:dyDescent="0.25">
      <c r="K480" s="253"/>
      <c r="S480" s="253"/>
      <c r="T480" s="253"/>
    </row>
    <row r="481" spans="11:20" x14ac:dyDescent="0.25">
      <c r="K481" s="253"/>
      <c r="S481" s="253"/>
      <c r="T481" s="253"/>
    </row>
    <row r="482" spans="11:20" x14ac:dyDescent="0.25">
      <c r="K482" s="253"/>
      <c r="S482" s="253"/>
      <c r="T482" s="253"/>
    </row>
    <row r="483" spans="11:20" x14ac:dyDescent="0.25">
      <c r="K483" s="253"/>
      <c r="S483" s="253"/>
      <c r="T483" s="253"/>
    </row>
    <row r="484" spans="11:20" x14ac:dyDescent="0.25">
      <c r="K484" s="253"/>
      <c r="S484" s="253"/>
      <c r="T484" s="253"/>
    </row>
    <row r="485" spans="11:20" x14ac:dyDescent="0.25">
      <c r="K485" s="253"/>
      <c r="S485" s="253"/>
      <c r="T485" s="253"/>
    </row>
    <row r="486" spans="11:20" x14ac:dyDescent="0.25">
      <c r="S486" s="253"/>
      <c r="T486" s="253"/>
    </row>
    <row r="487" spans="11:20" x14ac:dyDescent="0.25">
      <c r="S487" s="253"/>
      <c r="T487" s="253"/>
    </row>
    <row r="488" spans="11:20" x14ac:dyDescent="0.25">
      <c r="S488" s="253"/>
      <c r="T488" s="253"/>
    </row>
    <row r="489" spans="11:20" x14ac:dyDescent="0.25">
      <c r="S489" s="253"/>
      <c r="T489" s="253"/>
    </row>
    <row r="490" spans="11:20" x14ac:dyDescent="0.25">
      <c r="S490" s="253"/>
      <c r="T490" s="253"/>
    </row>
    <row r="491" spans="11:20" x14ac:dyDescent="0.25">
      <c r="S491" s="253"/>
      <c r="T491" s="253"/>
    </row>
    <row r="492" spans="11:20" x14ac:dyDescent="0.25">
      <c r="S492" s="253"/>
      <c r="T492" s="253"/>
    </row>
    <row r="493" spans="11:20" x14ac:dyDescent="0.25">
      <c r="S493" s="253"/>
      <c r="T493" s="253"/>
    </row>
    <row r="494" spans="11:20" x14ac:dyDescent="0.25">
      <c r="S494" s="253"/>
      <c r="T494" s="253"/>
    </row>
    <row r="495" spans="11:20" x14ac:dyDescent="0.25">
      <c r="S495" s="253"/>
      <c r="T495" s="253"/>
    </row>
    <row r="496" spans="11:20" x14ac:dyDescent="0.25">
      <c r="S496" s="253"/>
      <c r="T496" s="253"/>
    </row>
    <row r="497" spans="19:20" x14ac:dyDescent="0.25">
      <c r="S497" s="253"/>
      <c r="T497" s="253"/>
    </row>
    <row r="498" spans="19:20" x14ac:dyDescent="0.25">
      <c r="S498" s="253"/>
      <c r="T498" s="253"/>
    </row>
    <row r="499" spans="19:20" x14ac:dyDescent="0.25">
      <c r="S499" s="253"/>
      <c r="T499" s="253"/>
    </row>
    <row r="500" spans="19:20" x14ac:dyDescent="0.25">
      <c r="S500" s="253"/>
      <c r="T500" s="253"/>
    </row>
    <row r="501" spans="19:20" x14ac:dyDescent="0.25">
      <c r="S501" s="253"/>
      <c r="T501" s="253"/>
    </row>
    <row r="502" spans="19:20" x14ac:dyDescent="0.25">
      <c r="S502" s="253"/>
      <c r="T502" s="253"/>
    </row>
    <row r="503" spans="19:20" x14ac:dyDescent="0.25">
      <c r="S503" s="253"/>
      <c r="T503" s="253"/>
    </row>
    <row r="504" spans="19:20" x14ac:dyDescent="0.25">
      <c r="S504" s="253"/>
      <c r="T504" s="253"/>
    </row>
    <row r="505" spans="19:20" x14ac:dyDescent="0.25">
      <c r="S505" s="253"/>
      <c r="T505" s="253"/>
    </row>
    <row r="506" spans="19:20" x14ac:dyDescent="0.25">
      <c r="S506" s="253"/>
      <c r="T506" s="253"/>
    </row>
    <row r="507" spans="19:20" x14ac:dyDescent="0.25">
      <c r="S507" s="253"/>
      <c r="T507" s="253"/>
    </row>
    <row r="508" spans="19:20" x14ac:dyDescent="0.25">
      <c r="S508" s="253"/>
      <c r="T508" s="253"/>
    </row>
    <row r="509" spans="19:20" x14ac:dyDescent="0.25">
      <c r="S509" s="253"/>
      <c r="T509" s="253"/>
    </row>
    <row r="510" spans="19:20" x14ac:dyDescent="0.25">
      <c r="S510" s="253"/>
      <c r="T510" s="253"/>
    </row>
    <row r="511" spans="19:20" x14ac:dyDescent="0.25">
      <c r="S511" s="253"/>
      <c r="T511" s="253"/>
    </row>
    <row r="512" spans="19:20" x14ac:dyDescent="0.25">
      <c r="S512" s="253"/>
      <c r="T512" s="253"/>
    </row>
    <row r="513" spans="19:20" x14ac:dyDescent="0.25">
      <c r="S513" s="253"/>
      <c r="T513" s="253"/>
    </row>
    <row r="514" spans="19:20" x14ac:dyDescent="0.25">
      <c r="S514" s="253"/>
      <c r="T514" s="253"/>
    </row>
    <row r="515" spans="19:20" x14ac:dyDescent="0.25">
      <c r="S515" s="253"/>
      <c r="T515" s="253"/>
    </row>
    <row r="516" spans="19:20" x14ac:dyDescent="0.25">
      <c r="S516" s="253"/>
      <c r="T516" s="253"/>
    </row>
    <row r="517" spans="19:20" x14ac:dyDescent="0.25">
      <c r="S517" s="253"/>
      <c r="T517" s="253"/>
    </row>
    <row r="518" spans="19:20" x14ac:dyDescent="0.25">
      <c r="S518" s="253"/>
      <c r="T518" s="253"/>
    </row>
    <row r="519" spans="19:20" x14ac:dyDescent="0.25">
      <c r="S519" s="253"/>
      <c r="T519" s="253"/>
    </row>
    <row r="520" spans="19:20" x14ac:dyDescent="0.25">
      <c r="S520" s="253"/>
      <c r="T520" s="253"/>
    </row>
    <row r="521" spans="19:20" x14ac:dyDescent="0.25">
      <c r="S521" s="253"/>
      <c r="T521" s="253"/>
    </row>
    <row r="522" spans="19:20" x14ac:dyDescent="0.25">
      <c r="S522" s="253"/>
      <c r="T522" s="253"/>
    </row>
    <row r="523" spans="19:20" x14ac:dyDescent="0.25">
      <c r="S523" s="253"/>
      <c r="T523" s="253"/>
    </row>
    <row r="524" spans="19:20" x14ac:dyDescent="0.25">
      <c r="S524" s="253"/>
      <c r="T524" s="253"/>
    </row>
    <row r="525" spans="19:20" x14ac:dyDescent="0.25">
      <c r="S525" s="253"/>
      <c r="T525" s="253"/>
    </row>
    <row r="526" spans="19:20" x14ac:dyDescent="0.25">
      <c r="S526" s="253"/>
      <c r="T526" s="253"/>
    </row>
    <row r="527" spans="19:20" x14ac:dyDescent="0.25">
      <c r="S527" s="253"/>
      <c r="T527" s="253"/>
    </row>
    <row r="528" spans="19:20" x14ac:dyDescent="0.25">
      <c r="S528" s="253"/>
      <c r="T528" s="253"/>
    </row>
    <row r="529" spans="19:20" x14ac:dyDescent="0.25">
      <c r="S529" s="253"/>
      <c r="T529" s="253"/>
    </row>
    <row r="530" spans="19:20" x14ac:dyDescent="0.25">
      <c r="S530" s="253"/>
      <c r="T530" s="253"/>
    </row>
    <row r="531" spans="19:20" x14ac:dyDescent="0.25">
      <c r="S531" s="253"/>
      <c r="T531" s="253"/>
    </row>
    <row r="532" spans="19:20" x14ac:dyDescent="0.25">
      <c r="S532" s="253"/>
      <c r="T532" s="253"/>
    </row>
    <row r="533" spans="19:20" x14ac:dyDescent="0.25">
      <c r="S533" s="253"/>
      <c r="T533" s="253"/>
    </row>
    <row r="534" spans="19:20" x14ac:dyDescent="0.25">
      <c r="S534" s="253"/>
      <c r="T534" s="253"/>
    </row>
    <row r="535" spans="19:20" x14ac:dyDescent="0.25">
      <c r="S535" s="253"/>
      <c r="T535" s="253"/>
    </row>
    <row r="536" spans="19:20" x14ac:dyDescent="0.25">
      <c r="S536" s="253"/>
      <c r="T536" s="253"/>
    </row>
    <row r="537" spans="19:20" x14ac:dyDescent="0.25">
      <c r="S537" s="253"/>
      <c r="T537" s="253"/>
    </row>
    <row r="538" spans="19:20" x14ac:dyDescent="0.25">
      <c r="S538" s="253"/>
      <c r="T538" s="253"/>
    </row>
    <row r="539" spans="19:20" x14ac:dyDescent="0.25">
      <c r="S539" s="253"/>
      <c r="T539" s="253"/>
    </row>
    <row r="540" spans="19:20" x14ac:dyDescent="0.25">
      <c r="S540" s="253"/>
      <c r="T540" s="253"/>
    </row>
    <row r="541" spans="19:20" x14ac:dyDescent="0.25">
      <c r="S541" s="253"/>
      <c r="T541" s="253"/>
    </row>
    <row r="542" spans="19:20" x14ac:dyDescent="0.25">
      <c r="S542" s="253"/>
      <c r="T542" s="253"/>
    </row>
    <row r="543" spans="19:20" x14ac:dyDescent="0.25">
      <c r="S543" s="253"/>
      <c r="T543" s="253"/>
    </row>
    <row r="544" spans="19:20" x14ac:dyDescent="0.25">
      <c r="S544" s="253"/>
      <c r="T544" s="253"/>
    </row>
    <row r="545" spans="19:20" x14ac:dyDescent="0.25">
      <c r="S545" s="253"/>
      <c r="T545" s="253"/>
    </row>
  </sheetData>
  <mergeCells count="19">
    <mergeCell ref="F23:I23"/>
    <mergeCell ref="F22:I22"/>
    <mergeCell ref="V22:Y22"/>
    <mergeCell ref="S23:U23"/>
    <mergeCell ref="S24:U24"/>
    <mergeCell ref="O22:R22"/>
    <mergeCell ref="S22:U22"/>
    <mergeCell ref="J22:N22"/>
    <mergeCell ref="J23:N23"/>
    <mergeCell ref="J24:N24"/>
    <mergeCell ref="U38:Z38"/>
    <mergeCell ref="L38:O38"/>
    <mergeCell ref="P38:R38"/>
    <mergeCell ref="S38:T38"/>
    <mergeCell ref="O24:R24"/>
    <mergeCell ref="O25:R25"/>
    <mergeCell ref="O23:R23"/>
    <mergeCell ref="J25:N25"/>
    <mergeCell ref="J26:N26"/>
  </mergeCells>
  <conditionalFormatting sqref="H62">
    <cfRule type="colorScale" priority="178">
      <colorScale>
        <cfvo type="min"/>
        <cfvo type="percentile" val="50"/>
        <cfvo type="max"/>
        <color rgb="FFF8696B"/>
        <color rgb="FFFFEB84"/>
        <color rgb="FF63BE7B"/>
      </colorScale>
    </cfRule>
  </conditionalFormatting>
  <conditionalFormatting sqref="J62">
    <cfRule type="colorScale" priority="177">
      <colorScale>
        <cfvo type="min"/>
        <cfvo type="percentile" val="50"/>
        <cfvo type="max"/>
        <color rgb="FF63BE7B"/>
        <color rgb="FFFFEB84"/>
        <color rgb="FFF8696B"/>
      </colorScale>
    </cfRule>
  </conditionalFormatting>
  <conditionalFormatting sqref="H63">
    <cfRule type="colorScale" priority="174">
      <colorScale>
        <cfvo type="min"/>
        <cfvo type="percentile" val="50"/>
        <cfvo type="max"/>
        <color rgb="FFF8696B"/>
        <color rgb="FFFFEB84"/>
        <color rgb="FF63BE7B"/>
      </colorScale>
    </cfRule>
  </conditionalFormatting>
  <conditionalFormatting sqref="J63">
    <cfRule type="colorScale" priority="173">
      <colorScale>
        <cfvo type="min"/>
        <cfvo type="percentile" val="50"/>
        <cfvo type="max"/>
        <color rgb="FF63BE7B"/>
        <color rgb="FFFFEB84"/>
        <color rgb="FFF8696B"/>
      </colorScale>
    </cfRule>
  </conditionalFormatting>
  <conditionalFormatting sqref="H64">
    <cfRule type="colorScale" priority="172">
      <colorScale>
        <cfvo type="min"/>
        <cfvo type="percentile" val="50"/>
        <cfvo type="max"/>
        <color rgb="FFF8696B"/>
        <color rgb="FFFFEB84"/>
        <color rgb="FF63BE7B"/>
      </colorScale>
    </cfRule>
  </conditionalFormatting>
  <conditionalFormatting sqref="J64">
    <cfRule type="colorScale" priority="171">
      <colorScale>
        <cfvo type="min"/>
        <cfvo type="percentile" val="50"/>
        <cfvo type="max"/>
        <color rgb="FF63BE7B"/>
        <color rgb="FFFFEB84"/>
        <color rgb="FFF8696B"/>
      </colorScale>
    </cfRule>
  </conditionalFormatting>
  <conditionalFormatting sqref="H65:I65">
    <cfRule type="colorScale" priority="170">
      <colorScale>
        <cfvo type="min"/>
        <cfvo type="percentile" val="50"/>
        <cfvo type="max"/>
        <color rgb="FFF8696B"/>
        <color rgb="FFFFEB84"/>
        <color rgb="FF63BE7B"/>
      </colorScale>
    </cfRule>
  </conditionalFormatting>
  <conditionalFormatting sqref="J65">
    <cfRule type="colorScale" priority="169">
      <colorScale>
        <cfvo type="min"/>
        <cfvo type="percentile" val="50"/>
        <cfvo type="max"/>
        <color rgb="FF63BE7B"/>
        <color rgb="FFFFEB84"/>
        <color rgb="FFF8696B"/>
      </colorScale>
    </cfRule>
  </conditionalFormatting>
  <conditionalFormatting sqref="H66:I66">
    <cfRule type="colorScale" priority="168">
      <colorScale>
        <cfvo type="min"/>
        <cfvo type="percentile" val="50"/>
        <cfvo type="max"/>
        <color rgb="FFF8696B"/>
        <color rgb="FFFFEB84"/>
        <color rgb="FF63BE7B"/>
      </colorScale>
    </cfRule>
  </conditionalFormatting>
  <conditionalFormatting sqref="J66">
    <cfRule type="colorScale" priority="167">
      <colorScale>
        <cfvo type="min"/>
        <cfvo type="percentile" val="50"/>
        <cfvo type="max"/>
        <color rgb="FF63BE7B"/>
        <color rgb="FFFFEB84"/>
        <color rgb="FFF8696B"/>
      </colorScale>
    </cfRule>
  </conditionalFormatting>
  <conditionalFormatting sqref="H29:AA29">
    <cfRule type="colorScale" priority="449">
      <colorScale>
        <cfvo type="min"/>
        <cfvo type="percentile" val="50"/>
        <cfvo type="max"/>
        <color rgb="FFF8696B"/>
        <color rgb="FFFFEB84"/>
        <color rgb="FF63BE7B"/>
      </colorScale>
    </cfRule>
  </conditionalFormatting>
  <conditionalFormatting sqref="H67">
    <cfRule type="colorScale" priority="166">
      <colorScale>
        <cfvo type="min"/>
        <cfvo type="percentile" val="50"/>
        <cfvo type="max"/>
        <color rgb="FFF8696B"/>
        <color rgb="FFFFEB84"/>
        <color rgb="FF63BE7B"/>
      </colorScale>
    </cfRule>
  </conditionalFormatting>
  <conditionalFormatting sqref="J67">
    <cfRule type="colorScale" priority="165">
      <colorScale>
        <cfvo type="min"/>
        <cfvo type="percentile" val="50"/>
        <cfvo type="max"/>
        <color rgb="FF63BE7B"/>
        <color rgb="FFFFEB84"/>
        <color rgb="FFF8696B"/>
      </colorScale>
    </cfRule>
  </conditionalFormatting>
  <conditionalFormatting sqref="H68">
    <cfRule type="colorScale" priority="164">
      <colorScale>
        <cfvo type="min"/>
        <cfvo type="percentile" val="50"/>
        <cfvo type="max"/>
        <color rgb="FFF8696B"/>
        <color rgb="FFFFEB84"/>
        <color rgb="FF63BE7B"/>
      </colorScale>
    </cfRule>
  </conditionalFormatting>
  <conditionalFormatting sqref="J68">
    <cfRule type="colorScale" priority="163">
      <colorScale>
        <cfvo type="min"/>
        <cfvo type="percentile" val="50"/>
        <cfvo type="max"/>
        <color rgb="FF63BE7B"/>
        <color rgb="FFFFEB84"/>
        <color rgb="FFF8696B"/>
      </colorScale>
    </cfRule>
  </conditionalFormatting>
  <conditionalFormatting sqref="I64">
    <cfRule type="colorScale" priority="162">
      <colorScale>
        <cfvo type="min"/>
        <cfvo type="percentile" val="50"/>
        <cfvo type="max"/>
        <color rgb="FFF8696B"/>
        <color rgb="FFFFEB84"/>
        <color rgb="FF63BE7B"/>
      </colorScale>
    </cfRule>
  </conditionalFormatting>
  <conditionalFormatting sqref="I63">
    <cfRule type="colorScale" priority="161">
      <colorScale>
        <cfvo type="min"/>
        <cfvo type="percentile" val="50"/>
        <cfvo type="max"/>
        <color rgb="FFF8696B"/>
        <color rgb="FFFFEB84"/>
        <color rgb="FF63BE7B"/>
      </colorScale>
    </cfRule>
  </conditionalFormatting>
  <conditionalFormatting sqref="I62">
    <cfRule type="colorScale" priority="160">
      <colorScale>
        <cfvo type="min"/>
        <cfvo type="percentile" val="50"/>
        <cfvo type="max"/>
        <color rgb="FFF8696B"/>
        <color rgb="FFFFEB84"/>
        <color rgb="FF63BE7B"/>
      </colorScale>
    </cfRule>
  </conditionalFormatting>
  <conditionalFormatting sqref="I67">
    <cfRule type="colorScale" priority="159">
      <colorScale>
        <cfvo type="min"/>
        <cfvo type="percentile" val="50"/>
        <cfvo type="max"/>
        <color rgb="FFF8696B"/>
        <color rgb="FFFFEB84"/>
        <color rgb="FF63BE7B"/>
      </colorScale>
    </cfRule>
  </conditionalFormatting>
  <conditionalFormatting sqref="I68">
    <cfRule type="colorScale" priority="158">
      <colorScale>
        <cfvo type="min"/>
        <cfvo type="percentile" val="50"/>
        <cfvo type="max"/>
        <color rgb="FFF8696B"/>
        <color rgb="FFFFEB84"/>
        <color rgb="FF63BE7B"/>
      </colorScale>
    </cfRule>
  </conditionalFormatting>
  <conditionalFormatting sqref="H62:H68">
    <cfRule type="colorScale" priority="157">
      <colorScale>
        <cfvo type="min"/>
        <cfvo type="percentile" val="50"/>
        <cfvo type="max"/>
        <color rgb="FFF8696B"/>
        <color rgb="FFFFEB84"/>
        <color rgb="FF63BE7B"/>
      </colorScale>
    </cfRule>
  </conditionalFormatting>
  <conditionalFormatting sqref="J62:J68">
    <cfRule type="colorScale" priority="156">
      <colorScale>
        <cfvo type="min"/>
        <cfvo type="percentile" val="50"/>
        <cfvo type="max"/>
        <color rgb="FF63BE7B"/>
        <color rgb="FFFFEB84"/>
        <color rgb="FFF8696B"/>
      </colorScale>
    </cfRule>
  </conditionalFormatting>
  <conditionalFormatting sqref="I62:I68">
    <cfRule type="colorScale" priority="155">
      <colorScale>
        <cfvo type="min"/>
        <cfvo type="percentile" val="50"/>
        <cfvo type="max"/>
        <color rgb="FFF8696B"/>
        <color rgb="FFFFEB84"/>
        <color rgb="FF63BE7B"/>
      </colorScale>
    </cfRule>
  </conditionalFormatting>
  <conditionalFormatting sqref="H61">
    <cfRule type="colorScale" priority="154">
      <colorScale>
        <cfvo type="min"/>
        <cfvo type="percentile" val="50"/>
        <cfvo type="max"/>
        <color rgb="FFF8696B"/>
        <color rgb="FFFFEB84"/>
        <color rgb="FF63BE7B"/>
      </colorScale>
    </cfRule>
  </conditionalFormatting>
  <conditionalFormatting sqref="J61">
    <cfRule type="colorScale" priority="153">
      <colorScale>
        <cfvo type="min"/>
        <cfvo type="percentile" val="50"/>
        <cfvo type="max"/>
        <color rgb="FF63BE7B"/>
        <color rgb="FFFFEB84"/>
        <color rgb="FFF8696B"/>
      </colorScale>
    </cfRule>
  </conditionalFormatting>
  <conditionalFormatting sqref="I61">
    <cfRule type="colorScale" priority="152">
      <colorScale>
        <cfvo type="min"/>
        <cfvo type="percentile" val="50"/>
        <cfvo type="max"/>
        <color rgb="FFF8696B"/>
        <color rgb="FFFFEB84"/>
        <color rgb="FF63BE7B"/>
      </colorScale>
    </cfRule>
  </conditionalFormatting>
  <conditionalFormatting sqref="H61">
    <cfRule type="colorScale" priority="151">
      <colorScale>
        <cfvo type="min"/>
        <cfvo type="percentile" val="50"/>
        <cfvo type="max"/>
        <color rgb="FFF8696B"/>
        <color rgb="FFFFEB84"/>
        <color rgb="FF63BE7B"/>
      </colorScale>
    </cfRule>
  </conditionalFormatting>
  <conditionalFormatting sqref="J61">
    <cfRule type="colorScale" priority="150">
      <colorScale>
        <cfvo type="min"/>
        <cfvo type="percentile" val="50"/>
        <cfvo type="max"/>
        <color rgb="FF63BE7B"/>
        <color rgb="FFFFEB84"/>
        <color rgb="FFF8696B"/>
      </colorScale>
    </cfRule>
  </conditionalFormatting>
  <conditionalFormatting sqref="I61">
    <cfRule type="colorScale" priority="149">
      <colorScale>
        <cfvo type="min"/>
        <cfvo type="percentile" val="50"/>
        <cfvo type="max"/>
        <color rgb="FFF8696B"/>
        <color rgb="FFFFEB84"/>
        <color rgb="FF63BE7B"/>
      </colorScale>
    </cfRule>
  </conditionalFormatting>
  <conditionalFormatting sqref="H60">
    <cfRule type="colorScale" priority="148">
      <colorScale>
        <cfvo type="min"/>
        <cfvo type="percentile" val="50"/>
        <cfvo type="max"/>
        <color rgb="FFF8696B"/>
        <color rgb="FFFFEB84"/>
        <color rgb="FF63BE7B"/>
      </colorScale>
    </cfRule>
  </conditionalFormatting>
  <conditionalFormatting sqref="J60">
    <cfRule type="colorScale" priority="147">
      <colorScale>
        <cfvo type="min"/>
        <cfvo type="percentile" val="50"/>
        <cfvo type="max"/>
        <color rgb="FF63BE7B"/>
        <color rgb="FFFFEB84"/>
        <color rgb="FFF8696B"/>
      </colorScale>
    </cfRule>
  </conditionalFormatting>
  <conditionalFormatting sqref="I60">
    <cfRule type="colorScale" priority="146">
      <colorScale>
        <cfvo type="min"/>
        <cfvo type="percentile" val="50"/>
        <cfvo type="max"/>
        <color rgb="FFF8696B"/>
        <color rgb="FFFFEB84"/>
        <color rgb="FF63BE7B"/>
      </colorScale>
    </cfRule>
  </conditionalFormatting>
  <conditionalFormatting sqref="H60">
    <cfRule type="colorScale" priority="145">
      <colorScale>
        <cfvo type="min"/>
        <cfvo type="percentile" val="50"/>
        <cfvo type="max"/>
        <color rgb="FFF8696B"/>
        <color rgb="FFFFEB84"/>
        <color rgb="FF63BE7B"/>
      </colorScale>
    </cfRule>
  </conditionalFormatting>
  <conditionalFormatting sqref="J60">
    <cfRule type="colorScale" priority="144">
      <colorScale>
        <cfvo type="min"/>
        <cfvo type="percentile" val="50"/>
        <cfvo type="max"/>
        <color rgb="FF63BE7B"/>
        <color rgb="FFFFEB84"/>
        <color rgb="FFF8696B"/>
      </colorScale>
    </cfRule>
  </conditionalFormatting>
  <conditionalFormatting sqref="I60">
    <cfRule type="colorScale" priority="143">
      <colorScale>
        <cfvo type="min"/>
        <cfvo type="percentile" val="50"/>
        <cfvo type="max"/>
        <color rgb="FFF8696B"/>
        <color rgb="FFFFEB84"/>
        <color rgb="FF63BE7B"/>
      </colorScale>
    </cfRule>
  </conditionalFormatting>
  <conditionalFormatting sqref="H59">
    <cfRule type="colorScale" priority="136">
      <colorScale>
        <cfvo type="min"/>
        <cfvo type="percentile" val="50"/>
        <cfvo type="max"/>
        <color rgb="FFF8696B"/>
        <color rgb="FFFFEB84"/>
        <color rgb="FF63BE7B"/>
      </colorScale>
    </cfRule>
  </conditionalFormatting>
  <conditionalFormatting sqref="J59">
    <cfRule type="colorScale" priority="135">
      <colorScale>
        <cfvo type="min"/>
        <cfvo type="percentile" val="50"/>
        <cfvo type="max"/>
        <color rgb="FF63BE7B"/>
        <color rgb="FFFFEB84"/>
        <color rgb="FFF8696B"/>
      </colorScale>
    </cfRule>
  </conditionalFormatting>
  <conditionalFormatting sqref="I59">
    <cfRule type="colorScale" priority="134">
      <colorScale>
        <cfvo type="min"/>
        <cfvo type="percentile" val="50"/>
        <cfvo type="max"/>
        <color rgb="FFF8696B"/>
        <color rgb="FFFFEB84"/>
        <color rgb="FF63BE7B"/>
      </colorScale>
    </cfRule>
  </conditionalFormatting>
  <conditionalFormatting sqref="H59">
    <cfRule type="colorScale" priority="133">
      <colorScale>
        <cfvo type="min"/>
        <cfvo type="percentile" val="50"/>
        <cfvo type="max"/>
        <color rgb="FFF8696B"/>
        <color rgb="FFFFEB84"/>
        <color rgb="FF63BE7B"/>
      </colorScale>
    </cfRule>
  </conditionalFormatting>
  <conditionalFormatting sqref="J59">
    <cfRule type="colorScale" priority="132">
      <colorScale>
        <cfvo type="min"/>
        <cfvo type="percentile" val="50"/>
        <cfvo type="max"/>
        <color rgb="FF63BE7B"/>
        <color rgb="FFFFEB84"/>
        <color rgb="FFF8696B"/>
      </colorScale>
    </cfRule>
  </conditionalFormatting>
  <conditionalFormatting sqref="I59">
    <cfRule type="colorScale" priority="131">
      <colorScale>
        <cfvo type="min"/>
        <cfvo type="percentile" val="50"/>
        <cfvo type="max"/>
        <color rgb="FFF8696B"/>
        <color rgb="FFFFEB84"/>
        <color rgb="FF63BE7B"/>
      </colorScale>
    </cfRule>
  </conditionalFormatting>
  <conditionalFormatting sqref="H58">
    <cfRule type="colorScale" priority="130">
      <colorScale>
        <cfvo type="min"/>
        <cfvo type="percentile" val="50"/>
        <cfvo type="max"/>
        <color rgb="FFF8696B"/>
        <color rgb="FFFFEB84"/>
        <color rgb="FF63BE7B"/>
      </colorScale>
    </cfRule>
  </conditionalFormatting>
  <conditionalFormatting sqref="J58">
    <cfRule type="colorScale" priority="129">
      <colorScale>
        <cfvo type="min"/>
        <cfvo type="percentile" val="50"/>
        <cfvo type="max"/>
        <color rgb="FF63BE7B"/>
        <color rgb="FFFFEB84"/>
        <color rgb="FFF8696B"/>
      </colorScale>
    </cfRule>
  </conditionalFormatting>
  <conditionalFormatting sqref="I58">
    <cfRule type="colorScale" priority="128">
      <colorScale>
        <cfvo type="min"/>
        <cfvo type="percentile" val="50"/>
        <cfvo type="max"/>
        <color rgb="FFF8696B"/>
        <color rgb="FFFFEB84"/>
        <color rgb="FF63BE7B"/>
      </colorScale>
    </cfRule>
  </conditionalFormatting>
  <conditionalFormatting sqref="H58">
    <cfRule type="colorScale" priority="127">
      <colorScale>
        <cfvo type="min"/>
        <cfvo type="percentile" val="50"/>
        <cfvo type="max"/>
        <color rgb="FFF8696B"/>
        <color rgb="FFFFEB84"/>
        <color rgb="FF63BE7B"/>
      </colorScale>
    </cfRule>
  </conditionalFormatting>
  <conditionalFormatting sqref="J58">
    <cfRule type="colorScale" priority="126">
      <colorScale>
        <cfvo type="min"/>
        <cfvo type="percentile" val="50"/>
        <cfvo type="max"/>
        <color rgb="FF63BE7B"/>
        <color rgb="FFFFEB84"/>
        <color rgb="FFF8696B"/>
      </colorScale>
    </cfRule>
  </conditionalFormatting>
  <conditionalFormatting sqref="I58">
    <cfRule type="colorScale" priority="125">
      <colorScale>
        <cfvo type="min"/>
        <cfvo type="percentile" val="50"/>
        <cfvo type="max"/>
        <color rgb="FFF8696B"/>
        <color rgb="FFFFEB84"/>
        <color rgb="FF63BE7B"/>
      </colorScale>
    </cfRule>
  </conditionalFormatting>
  <conditionalFormatting sqref="H57">
    <cfRule type="colorScale" priority="124">
      <colorScale>
        <cfvo type="min"/>
        <cfvo type="percentile" val="50"/>
        <cfvo type="max"/>
        <color rgb="FFF8696B"/>
        <color rgb="FFFFEB84"/>
        <color rgb="FF63BE7B"/>
      </colorScale>
    </cfRule>
  </conditionalFormatting>
  <conditionalFormatting sqref="J57">
    <cfRule type="colorScale" priority="123">
      <colorScale>
        <cfvo type="min"/>
        <cfvo type="percentile" val="50"/>
        <cfvo type="max"/>
        <color rgb="FF63BE7B"/>
        <color rgb="FFFFEB84"/>
        <color rgb="FFF8696B"/>
      </colorScale>
    </cfRule>
  </conditionalFormatting>
  <conditionalFormatting sqref="I57">
    <cfRule type="colorScale" priority="122">
      <colorScale>
        <cfvo type="min"/>
        <cfvo type="percentile" val="50"/>
        <cfvo type="max"/>
        <color rgb="FFF8696B"/>
        <color rgb="FFFFEB84"/>
        <color rgb="FF63BE7B"/>
      </colorScale>
    </cfRule>
  </conditionalFormatting>
  <conditionalFormatting sqref="H57">
    <cfRule type="colorScale" priority="121">
      <colorScale>
        <cfvo type="min"/>
        <cfvo type="percentile" val="50"/>
        <cfvo type="max"/>
        <color rgb="FFF8696B"/>
        <color rgb="FFFFEB84"/>
        <color rgb="FF63BE7B"/>
      </colorScale>
    </cfRule>
  </conditionalFormatting>
  <conditionalFormatting sqref="J57">
    <cfRule type="colorScale" priority="120">
      <colorScale>
        <cfvo type="min"/>
        <cfvo type="percentile" val="50"/>
        <cfvo type="max"/>
        <color rgb="FF63BE7B"/>
        <color rgb="FFFFEB84"/>
        <color rgb="FFF8696B"/>
      </colorScale>
    </cfRule>
  </conditionalFormatting>
  <conditionalFormatting sqref="I57">
    <cfRule type="colorScale" priority="119">
      <colorScale>
        <cfvo type="min"/>
        <cfvo type="percentile" val="50"/>
        <cfvo type="max"/>
        <color rgb="FFF8696B"/>
        <color rgb="FFFFEB84"/>
        <color rgb="FF63BE7B"/>
      </colorScale>
    </cfRule>
  </conditionalFormatting>
  <conditionalFormatting sqref="H56">
    <cfRule type="colorScale" priority="118">
      <colorScale>
        <cfvo type="min"/>
        <cfvo type="percentile" val="50"/>
        <cfvo type="max"/>
        <color rgb="FFF8696B"/>
        <color rgb="FFFFEB84"/>
        <color rgb="FF63BE7B"/>
      </colorScale>
    </cfRule>
  </conditionalFormatting>
  <conditionalFormatting sqref="J56">
    <cfRule type="colorScale" priority="117">
      <colorScale>
        <cfvo type="min"/>
        <cfvo type="percentile" val="50"/>
        <cfvo type="max"/>
        <color rgb="FF63BE7B"/>
        <color rgb="FFFFEB84"/>
        <color rgb="FFF8696B"/>
      </colorScale>
    </cfRule>
  </conditionalFormatting>
  <conditionalFormatting sqref="I56">
    <cfRule type="colorScale" priority="116">
      <colorScale>
        <cfvo type="min"/>
        <cfvo type="percentile" val="50"/>
        <cfvo type="max"/>
        <color rgb="FFF8696B"/>
        <color rgb="FFFFEB84"/>
        <color rgb="FF63BE7B"/>
      </colorScale>
    </cfRule>
  </conditionalFormatting>
  <conditionalFormatting sqref="H56">
    <cfRule type="colorScale" priority="115">
      <colorScale>
        <cfvo type="min"/>
        <cfvo type="percentile" val="50"/>
        <cfvo type="max"/>
        <color rgb="FFF8696B"/>
        <color rgb="FFFFEB84"/>
        <color rgb="FF63BE7B"/>
      </colorScale>
    </cfRule>
  </conditionalFormatting>
  <conditionalFormatting sqref="J56">
    <cfRule type="colorScale" priority="114">
      <colorScale>
        <cfvo type="min"/>
        <cfvo type="percentile" val="50"/>
        <cfvo type="max"/>
        <color rgb="FF63BE7B"/>
        <color rgb="FFFFEB84"/>
        <color rgb="FFF8696B"/>
      </colorScale>
    </cfRule>
  </conditionalFormatting>
  <conditionalFormatting sqref="I56">
    <cfRule type="colorScale" priority="113">
      <colorScale>
        <cfvo type="min"/>
        <cfvo type="percentile" val="50"/>
        <cfvo type="max"/>
        <color rgb="FFF8696B"/>
        <color rgb="FFFFEB84"/>
        <color rgb="FF63BE7B"/>
      </colorScale>
    </cfRule>
  </conditionalFormatting>
  <conditionalFormatting sqref="H55">
    <cfRule type="colorScale" priority="112">
      <colorScale>
        <cfvo type="min"/>
        <cfvo type="percentile" val="50"/>
        <cfvo type="max"/>
        <color rgb="FFF8696B"/>
        <color rgb="FFFFEB84"/>
        <color rgb="FF63BE7B"/>
      </colorScale>
    </cfRule>
  </conditionalFormatting>
  <conditionalFormatting sqref="J55">
    <cfRule type="colorScale" priority="111">
      <colorScale>
        <cfvo type="min"/>
        <cfvo type="percentile" val="50"/>
        <cfvo type="max"/>
        <color rgb="FF63BE7B"/>
        <color rgb="FFFFEB84"/>
        <color rgb="FFF8696B"/>
      </colorScale>
    </cfRule>
  </conditionalFormatting>
  <conditionalFormatting sqref="I55">
    <cfRule type="colorScale" priority="110">
      <colorScale>
        <cfvo type="min"/>
        <cfvo type="percentile" val="50"/>
        <cfvo type="max"/>
        <color rgb="FFF8696B"/>
        <color rgb="FFFFEB84"/>
        <color rgb="FF63BE7B"/>
      </colorScale>
    </cfRule>
  </conditionalFormatting>
  <conditionalFormatting sqref="H55">
    <cfRule type="colorScale" priority="109">
      <colorScale>
        <cfvo type="min"/>
        <cfvo type="percentile" val="50"/>
        <cfvo type="max"/>
        <color rgb="FFF8696B"/>
        <color rgb="FFFFEB84"/>
        <color rgb="FF63BE7B"/>
      </colorScale>
    </cfRule>
  </conditionalFormatting>
  <conditionalFormatting sqref="J55">
    <cfRule type="colorScale" priority="108">
      <colorScale>
        <cfvo type="min"/>
        <cfvo type="percentile" val="50"/>
        <cfvo type="max"/>
        <color rgb="FF63BE7B"/>
        <color rgb="FFFFEB84"/>
        <color rgb="FFF8696B"/>
      </colorScale>
    </cfRule>
  </conditionalFormatting>
  <conditionalFormatting sqref="I55">
    <cfRule type="colorScale" priority="107">
      <colorScale>
        <cfvo type="min"/>
        <cfvo type="percentile" val="50"/>
        <cfvo type="max"/>
        <color rgb="FFF8696B"/>
        <color rgb="FFFFEB84"/>
        <color rgb="FF63BE7B"/>
      </colorScale>
    </cfRule>
  </conditionalFormatting>
  <conditionalFormatting sqref="H54">
    <cfRule type="colorScale" priority="106">
      <colorScale>
        <cfvo type="min"/>
        <cfvo type="percentile" val="50"/>
        <cfvo type="max"/>
        <color rgb="FFF8696B"/>
        <color rgb="FFFFEB84"/>
        <color rgb="FF63BE7B"/>
      </colorScale>
    </cfRule>
  </conditionalFormatting>
  <conditionalFormatting sqref="J54">
    <cfRule type="colorScale" priority="105">
      <colorScale>
        <cfvo type="min"/>
        <cfvo type="percentile" val="50"/>
        <cfvo type="max"/>
        <color rgb="FF63BE7B"/>
        <color rgb="FFFFEB84"/>
        <color rgb="FFF8696B"/>
      </colorScale>
    </cfRule>
  </conditionalFormatting>
  <conditionalFormatting sqref="I54">
    <cfRule type="colorScale" priority="104">
      <colorScale>
        <cfvo type="min"/>
        <cfvo type="percentile" val="50"/>
        <cfvo type="max"/>
        <color rgb="FFF8696B"/>
        <color rgb="FFFFEB84"/>
        <color rgb="FF63BE7B"/>
      </colorScale>
    </cfRule>
  </conditionalFormatting>
  <conditionalFormatting sqref="H54">
    <cfRule type="colorScale" priority="103">
      <colorScale>
        <cfvo type="min"/>
        <cfvo type="percentile" val="50"/>
        <cfvo type="max"/>
        <color rgb="FFF8696B"/>
        <color rgb="FFFFEB84"/>
        <color rgb="FF63BE7B"/>
      </colorScale>
    </cfRule>
  </conditionalFormatting>
  <conditionalFormatting sqref="J54">
    <cfRule type="colorScale" priority="102">
      <colorScale>
        <cfvo type="min"/>
        <cfvo type="percentile" val="50"/>
        <cfvo type="max"/>
        <color rgb="FF63BE7B"/>
        <color rgb="FFFFEB84"/>
        <color rgb="FFF8696B"/>
      </colorScale>
    </cfRule>
  </conditionalFormatting>
  <conditionalFormatting sqref="I54">
    <cfRule type="colorScale" priority="101">
      <colorScale>
        <cfvo type="min"/>
        <cfvo type="percentile" val="50"/>
        <cfvo type="max"/>
        <color rgb="FFF8696B"/>
        <color rgb="FFFFEB84"/>
        <color rgb="FF63BE7B"/>
      </colorScale>
    </cfRule>
  </conditionalFormatting>
  <conditionalFormatting sqref="H53">
    <cfRule type="colorScale" priority="100">
      <colorScale>
        <cfvo type="min"/>
        <cfvo type="percentile" val="50"/>
        <cfvo type="max"/>
        <color rgb="FFF8696B"/>
        <color rgb="FFFFEB84"/>
        <color rgb="FF63BE7B"/>
      </colorScale>
    </cfRule>
  </conditionalFormatting>
  <conditionalFormatting sqref="J53">
    <cfRule type="colorScale" priority="99">
      <colorScale>
        <cfvo type="min"/>
        <cfvo type="percentile" val="50"/>
        <cfvo type="max"/>
        <color rgb="FF63BE7B"/>
        <color rgb="FFFFEB84"/>
        <color rgb="FFF8696B"/>
      </colorScale>
    </cfRule>
  </conditionalFormatting>
  <conditionalFormatting sqref="I53">
    <cfRule type="colorScale" priority="98">
      <colorScale>
        <cfvo type="min"/>
        <cfvo type="percentile" val="50"/>
        <cfvo type="max"/>
        <color rgb="FFF8696B"/>
        <color rgb="FFFFEB84"/>
        <color rgb="FF63BE7B"/>
      </colorScale>
    </cfRule>
  </conditionalFormatting>
  <conditionalFormatting sqref="H53">
    <cfRule type="colorScale" priority="97">
      <colorScale>
        <cfvo type="min"/>
        <cfvo type="percentile" val="50"/>
        <cfvo type="max"/>
        <color rgb="FFF8696B"/>
        <color rgb="FFFFEB84"/>
        <color rgb="FF63BE7B"/>
      </colorScale>
    </cfRule>
  </conditionalFormatting>
  <conditionalFormatting sqref="J53">
    <cfRule type="colorScale" priority="96">
      <colorScale>
        <cfvo type="min"/>
        <cfvo type="percentile" val="50"/>
        <cfvo type="max"/>
        <color rgb="FF63BE7B"/>
        <color rgb="FFFFEB84"/>
        <color rgb="FFF8696B"/>
      </colorScale>
    </cfRule>
  </conditionalFormatting>
  <conditionalFormatting sqref="I53">
    <cfRule type="colorScale" priority="95">
      <colorScale>
        <cfvo type="min"/>
        <cfvo type="percentile" val="50"/>
        <cfvo type="max"/>
        <color rgb="FFF8696B"/>
        <color rgb="FFFFEB84"/>
        <color rgb="FF63BE7B"/>
      </colorScale>
    </cfRule>
  </conditionalFormatting>
  <conditionalFormatting sqref="H52">
    <cfRule type="colorScale" priority="94">
      <colorScale>
        <cfvo type="min"/>
        <cfvo type="percentile" val="50"/>
        <cfvo type="max"/>
        <color rgb="FFF8696B"/>
        <color rgb="FFFFEB84"/>
        <color rgb="FF63BE7B"/>
      </colorScale>
    </cfRule>
  </conditionalFormatting>
  <conditionalFormatting sqref="J52">
    <cfRule type="colorScale" priority="93">
      <colorScale>
        <cfvo type="min"/>
        <cfvo type="percentile" val="50"/>
        <cfvo type="max"/>
        <color rgb="FF63BE7B"/>
        <color rgb="FFFFEB84"/>
        <color rgb="FFF8696B"/>
      </colorScale>
    </cfRule>
  </conditionalFormatting>
  <conditionalFormatting sqref="I52">
    <cfRule type="colorScale" priority="92">
      <colorScale>
        <cfvo type="min"/>
        <cfvo type="percentile" val="50"/>
        <cfvo type="max"/>
        <color rgb="FFF8696B"/>
        <color rgb="FFFFEB84"/>
        <color rgb="FF63BE7B"/>
      </colorScale>
    </cfRule>
  </conditionalFormatting>
  <conditionalFormatting sqref="H52">
    <cfRule type="colorScale" priority="91">
      <colorScale>
        <cfvo type="min"/>
        <cfvo type="percentile" val="50"/>
        <cfvo type="max"/>
        <color rgb="FFF8696B"/>
        <color rgb="FFFFEB84"/>
        <color rgb="FF63BE7B"/>
      </colorScale>
    </cfRule>
  </conditionalFormatting>
  <conditionalFormatting sqref="J52">
    <cfRule type="colorScale" priority="90">
      <colorScale>
        <cfvo type="min"/>
        <cfvo type="percentile" val="50"/>
        <cfvo type="max"/>
        <color rgb="FF63BE7B"/>
        <color rgb="FFFFEB84"/>
        <color rgb="FFF8696B"/>
      </colorScale>
    </cfRule>
  </conditionalFormatting>
  <conditionalFormatting sqref="I52">
    <cfRule type="colorScale" priority="89">
      <colorScale>
        <cfvo type="min"/>
        <cfvo type="percentile" val="50"/>
        <cfvo type="max"/>
        <color rgb="FFF8696B"/>
        <color rgb="FFFFEB84"/>
        <color rgb="FF63BE7B"/>
      </colorScale>
    </cfRule>
  </conditionalFormatting>
  <conditionalFormatting sqref="H51">
    <cfRule type="colorScale" priority="88">
      <colorScale>
        <cfvo type="min"/>
        <cfvo type="percentile" val="50"/>
        <cfvo type="max"/>
        <color rgb="FFF8696B"/>
        <color rgb="FFFFEB84"/>
        <color rgb="FF63BE7B"/>
      </colorScale>
    </cfRule>
  </conditionalFormatting>
  <conditionalFormatting sqref="J51">
    <cfRule type="colorScale" priority="87">
      <colorScale>
        <cfvo type="min"/>
        <cfvo type="percentile" val="50"/>
        <cfvo type="max"/>
        <color rgb="FF63BE7B"/>
        <color rgb="FFFFEB84"/>
        <color rgb="FFF8696B"/>
      </colorScale>
    </cfRule>
  </conditionalFormatting>
  <conditionalFormatting sqref="I51">
    <cfRule type="colorScale" priority="86">
      <colorScale>
        <cfvo type="min"/>
        <cfvo type="percentile" val="50"/>
        <cfvo type="max"/>
        <color rgb="FFF8696B"/>
        <color rgb="FFFFEB84"/>
        <color rgb="FF63BE7B"/>
      </colorScale>
    </cfRule>
  </conditionalFormatting>
  <conditionalFormatting sqref="H51">
    <cfRule type="colorScale" priority="85">
      <colorScale>
        <cfvo type="min"/>
        <cfvo type="percentile" val="50"/>
        <cfvo type="max"/>
        <color rgb="FFF8696B"/>
        <color rgb="FFFFEB84"/>
        <color rgb="FF63BE7B"/>
      </colorScale>
    </cfRule>
  </conditionalFormatting>
  <conditionalFormatting sqref="J51">
    <cfRule type="colorScale" priority="84">
      <colorScale>
        <cfvo type="min"/>
        <cfvo type="percentile" val="50"/>
        <cfvo type="max"/>
        <color rgb="FF63BE7B"/>
        <color rgb="FFFFEB84"/>
        <color rgb="FFF8696B"/>
      </colorScale>
    </cfRule>
  </conditionalFormatting>
  <conditionalFormatting sqref="I51">
    <cfRule type="colorScale" priority="83">
      <colorScale>
        <cfvo type="min"/>
        <cfvo type="percentile" val="50"/>
        <cfvo type="max"/>
        <color rgb="FFF8696B"/>
        <color rgb="FFFFEB84"/>
        <color rgb="FF63BE7B"/>
      </colorScale>
    </cfRule>
  </conditionalFormatting>
  <conditionalFormatting sqref="H50">
    <cfRule type="colorScale" priority="82">
      <colorScale>
        <cfvo type="min"/>
        <cfvo type="percentile" val="50"/>
        <cfvo type="max"/>
        <color rgb="FFF8696B"/>
        <color rgb="FFFFEB84"/>
        <color rgb="FF63BE7B"/>
      </colorScale>
    </cfRule>
  </conditionalFormatting>
  <conditionalFormatting sqref="J50">
    <cfRule type="colorScale" priority="81">
      <colorScale>
        <cfvo type="min"/>
        <cfvo type="percentile" val="50"/>
        <cfvo type="max"/>
        <color rgb="FF63BE7B"/>
        <color rgb="FFFFEB84"/>
        <color rgb="FFF8696B"/>
      </colorScale>
    </cfRule>
  </conditionalFormatting>
  <conditionalFormatting sqref="I50">
    <cfRule type="colorScale" priority="80">
      <colorScale>
        <cfvo type="min"/>
        <cfvo type="percentile" val="50"/>
        <cfvo type="max"/>
        <color rgb="FFF8696B"/>
        <color rgb="FFFFEB84"/>
        <color rgb="FF63BE7B"/>
      </colorScale>
    </cfRule>
  </conditionalFormatting>
  <conditionalFormatting sqref="H50">
    <cfRule type="colorScale" priority="79">
      <colorScale>
        <cfvo type="min"/>
        <cfvo type="percentile" val="50"/>
        <cfvo type="max"/>
        <color rgb="FFF8696B"/>
        <color rgb="FFFFEB84"/>
        <color rgb="FF63BE7B"/>
      </colorScale>
    </cfRule>
  </conditionalFormatting>
  <conditionalFormatting sqref="J50">
    <cfRule type="colorScale" priority="78">
      <colorScale>
        <cfvo type="min"/>
        <cfvo type="percentile" val="50"/>
        <cfvo type="max"/>
        <color rgb="FF63BE7B"/>
        <color rgb="FFFFEB84"/>
        <color rgb="FFF8696B"/>
      </colorScale>
    </cfRule>
  </conditionalFormatting>
  <conditionalFormatting sqref="I50">
    <cfRule type="colorScale" priority="77">
      <colorScale>
        <cfvo type="min"/>
        <cfvo type="percentile" val="50"/>
        <cfvo type="max"/>
        <color rgb="FFF8696B"/>
        <color rgb="FFFFEB84"/>
        <color rgb="FF63BE7B"/>
      </colorScale>
    </cfRule>
  </conditionalFormatting>
  <conditionalFormatting sqref="H49">
    <cfRule type="colorScale" priority="76">
      <colorScale>
        <cfvo type="min"/>
        <cfvo type="percentile" val="50"/>
        <cfvo type="max"/>
        <color rgb="FFF8696B"/>
        <color rgb="FFFFEB84"/>
        <color rgb="FF63BE7B"/>
      </colorScale>
    </cfRule>
  </conditionalFormatting>
  <conditionalFormatting sqref="J49">
    <cfRule type="colorScale" priority="75">
      <colorScale>
        <cfvo type="min"/>
        <cfvo type="percentile" val="50"/>
        <cfvo type="max"/>
        <color rgb="FF63BE7B"/>
        <color rgb="FFFFEB84"/>
        <color rgb="FFF8696B"/>
      </colorScale>
    </cfRule>
  </conditionalFormatting>
  <conditionalFormatting sqref="I49">
    <cfRule type="colorScale" priority="74">
      <colorScale>
        <cfvo type="min"/>
        <cfvo type="percentile" val="50"/>
        <cfvo type="max"/>
        <color rgb="FFF8696B"/>
        <color rgb="FFFFEB84"/>
        <color rgb="FF63BE7B"/>
      </colorScale>
    </cfRule>
  </conditionalFormatting>
  <conditionalFormatting sqref="H49">
    <cfRule type="colorScale" priority="73">
      <colorScale>
        <cfvo type="min"/>
        <cfvo type="percentile" val="50"/>
        <cfvo type="max"/>
        <color rgb="FFF8696B"/>
        <color rgb="FFFFEB84"/>
        <color rgb="FF63BE7B"/>
      </colorScale>
    </cfRule>
  </conditionalFormatting>
  <conditionalFormatting sqref="J49">
    <cfRule type="colorScale" priority="72">
      <colorScale>
        <cfvo type="min"/>
        <cfvo type="percentile" val="50"/>
        <cfvo type="max"/>
        <color rgb="FF63BE7B"/>
        <color rgb="FFFFEB84"/>
        <color rgb="FFF8696B"/>
      </colorScale>
    </cfRule>
  </conditionalFormatting>
  <conditionalFormatting sqref="I49">
    <cfRule type="colorScale" priority="71">
      <colorScale>
        <cfvo type="min"/>
        <cfvo type="percentile" val="50"/>
        <cfvo type="max"/>
        <color rgb="FFF8696B"/>
        <color rgb="FFFFEB84"/>
        <color rgb="FF63BE7B"/>
      </colorScale>
    </cfRule>
  </conditionalFormatting>
  <conditionalFormatting sqref="H48">
    <cfRule type="colorScale" priority="70">
      <colorScale>
        <cfvo type="min"/>
        <cfvo type="percentile" val="50"/>
        <cfvo type="max"/>
        <color rgb="FFF8696B"/>
        <color rgb="FFFFEB84"/>
        <color rgb="FF63BE7B"/>
      </colorScale>
    </cfRule>
  </conditionalFormatting>
  <conditionalFormatting sqref="J48">
    <cfRule type="colorScale" priority="69">
      <colorScale>
        <cfvo type="min"/>
        <cfvo type="percentile" val="50"/>
        <cfvo type="max"/>
        <color rgb="FF63BE7B"/>
        <color rgb="FFFFEB84"/>
        <color rgb="FFF8696B"/>
      </colorScale>
    </cfRule>
  </conditionalFormatting>
  <conditionalFormatting sqref="I48">
    <cfRule type="colorScale" priority="68">
      <colorScale>
        <cfvo type="min"/>
        <cfvo type="percentile" val="50"/>
        <cfvo type="max"/>
        <color rgb="FFF8696B"/>
        <color rgb="FFFFEB84"/>
        <color rgb="FF63BE7B"/>
      </colorScale>
    </cfRule>
  </conditionalFormatting>
  <conditionalFormatting sqref="H48">
    <cfRule type="colorScale" priority="67">
      <colorScale>
        <cfvo type="min"/>
        <cfvo type="percentile" val="50"/>
        <cfvo type="max"/>
        <color rgb="FFF8696B"/>
        <color rgb="FFFFEB84"/>
        <color rgb="FF63BE7B"/>
      </colorScale>
    </cfRule>
  </conditionalFormatting>
  <conditionalFormatting sqref="J48">
    <cfRule type="colorScale" priority="66">
      <colorScale>
        <cfvo type="min"/>
        <cfvo type="percentile" val="50"/>
        <cfvo type="max"/>
        <color rgb="FF63BE7B"/>
        <color rgb="FFFFEB84"/>
        <color rgb="FFF8696B"/>
      </colorScale>
    </cfRule>
  </conditionalFormatting>
  <conditionalFormatting sqref="I48">
    <cfRule type="colorScale" priority="65">
      <colorScale>
        <cfvo type="min"/>
        <cfvo type="percentile" val="50"/>
        <cfvo type="max"/>
        <color rgb="FFF8696B"/>
        <color rgb="FFFFEB84"/>
        <color rgb="FF63BE7B"/>
      </colorScale>
    </cfRule>
  </conditionalFormatting>
  <conditionalFormatting sqref="H47">
    <cfRule type="colorScale" priority="64">
      <colorScale>
        <cfvo type="min"/>
        <cfvo type="percentile" val="50"/>
        <cfvo type="max"/>
        <color rgb="FFF8696B"/>
        <color rgb="FFFFEB84"/>
        <color rgb="FF63BE7B"/>
      </colorScale>
    </cfRule>
  </conditionalFormatting>
  <conditionalFormatting sqref="J47">
    <cfRule type="colorScale" priority="63">
      <colorScale>
        <cfvo type="min"/>
        <cfvo type="percentile" val="50"/>
        <cfvo type="max"/>
        <color rgb="FF63BE7B"/>
        <color rgb="FFFFEB84"/>
        <color rgb="FFF8696B"/>
      </colorScale>
    </cfRule>
  </conditionalFormatting>
  <conditionalFormatting sqref="I47">
    <cfRule type="colorScale" priority="62">
      <colorScale>
        <cfvo type="min"/>
        <cfvo type="percentile" val="50"/>
        <cfvo type="max"/>
        <color rgb="FFF8696B"/>
        <color rgb="FFFFEB84"/>
        <color rgb="FF63BE7B"/>
      </colorScale>
    </cfRule>
  </conditionalFormatting>
  <conditionalFormatting sqref="H47">
    <cfRule type="colorScale" priority="61">
      <colorScale>
        <cfvo type="min"/>
        <cfvo type="percentile" val="50"/>
        <cfvo type="max"/>
        <color rgb="FFF8696B"/>
        <color rgb="FFFFEB84"/>
        <color rgb="FF63BE7B"/>
      </colorScale>
    </cfRule>
  </conditionalFormatting>
  <conditionalFormatting sqref="J47">
    <cfRule type="colorScale" priority="60">
      <colorScale>
        <cfvo type="min"/>
        <cfvo type="percentile" val="50"/>
        <cfvo type="max"/>
        <color rgb="FF63BE7B"/>
        <color rgb="FFFFEB84"/>
        <color rgb="FFF8696B"/>
      </colorScale>
    </cfRule>
  </conditionalFormatting>
  <conditionalFormatting sqref="I47">
    <cfRule type="colorScale" priority="59">
      <colorScale>
        <cfvo type="min"/>
        <cfvo type="percentile" val="50"/>
        <cfvo type="max"/>
        <color rgb="FFF8696B"/>
        <color rgb="FFFFEB84"/>
        <color rgb="FF63BE7B"/>
      </colorScale>
    </cfRule>
  </conditionalFormatting>
  <conditionalFormatting sqref="H46">
    <cfRule type="colorScale" priority="58">
      <colorScale>
        <cfvo type="min"/>
        <cfvo type="percentile" val="50"/>
        <cfvo type="max"/>
        <color rgb="FFF8696B"/>
        <color rgb="FFFFEB84"/>
        <color rgb="FF63BE7B"/>
      </colorScale>
    </cfRule>
  </conditionalFormatting>
  <conditionalFormatting sqref="J46">
    <cfRule type="colorScale" priority="57">
      <colorScale>
        <cfvo type="min"/>
        <cfvo type="percentile" val="50"/>
        <cfvo type="max"/>
        <color rgb="FF63BE7B"/>
        <color rgb="FFFFEB84"/>
        <color rgb="FFF8696B"/>
      </colorScale>
    </cfRule>
  </conditionalFormatting>
  <conditionalFormatting sqref="I46">
    <cfRule type="colorScale" priority="56">
      <colorScale>
        <cfvo type="min"/>
        <cfvo type="percentile" val="50"/>
        <cfvo type="max"/>
        <color rgb="FFF8696B"/>
        <color rgb="FFFFEB84"/>
        <color rgb="FF63BE7B"/>
      </colorScale>
    </cfRule>
  </conditionalFormatting>
  <conditionalFormatting sqref="H46">
    <cfRule type="colorScale" priority="55">
      <colorScale>
        <cfvo type="min"/>
        <cfvo type="percentile" val="50"/>
        <cfvo type="max"/>
        <color rgb="FFF8696B"/>
        <color rgb="FFFFEB84"/>
        <color rgb="FF63BE7B"/>
      </colorScale>
    </cfRule>
  </conditionalFormatting>
  <conditionalFormatting sqref="J46">
    <cfRule type="colorScale" priority="54">
      <colorScale>
        <cfvo type="min"/>
        <cfvo type="percentile" val="50"/>
        <cfvo type="max"/>
        <color rgb="FF63BE7B"/>
        <color rgb="FFFFEB84"/>
        <color rgb="FFF8696B"/>
      </colorScale>
    </cfRule>
  </conditionalFormatting>
  <conditionalFormatting sqref="I46">
    <cfRule type="colorScale" priority="53">
      <colorScale>
        <cfvo type="min"/>
        <cfvo type="percentile" val="50"/>
        <cfvo type="max"/>
        <color rgb="FFF8696B"/>
        <color rgb="FFFFEB84"/>
        <color rgb="FF63BE7B"/>
      </colorScale>
    </cfRule>
  </conditionalFormatting>
  <conditionalFormatting sqref="H45">
    <cfRule type="colorScale" priority="52">
      <colorScale>
        <cfvo type="min"/>
        <cfvo type="percentile" val="50"/>
        <cfvo type="max"/>
        <color rgb="FFF8696B"/>
        <color rgb="FFFFEB84"/>
        <color rgb="FF63BE7B"/>
      </colorScale>
    </cfRule>
  </conditionalFormatting>
  <conditionalFormatting sqref="J45">
    <cfRule type="colorScale" priority="51">
      <colorScale>
        <cfvo type="min"/>
        <cfvo type="percentile" val="50"/>
        <cfvo type="max"/>
        <color rgb="FF63BE7B"/>
        <color rgb="FFFFEB84"/>
        <color rgb="FFF8696B"/>
      </colorScale>
    </cfRule>
  </conditionalFormatting>
  <conditionalFormatting sqref="I45">
    <cfRule type="colorScale" priority="50">
      <colorScale>
        <cfvo type="min"/>
        <cfvo type="percentile" val="50"/>
        <cfvo type="max"/>
        <color rgb="FFF8696B"/>
        <color rgb="FFFFEB84"/>
        <color rgb="FF63BE7B"/>
      </colorScale>
    </cfRule>
  </conditionalFormatting>
  <conditionalFormatting sqref="H45">
    <cfRule type="colorScale" priority="49">
      <colorScale>
        <cfvo type="min"/>
        <cfvo type="percentile" val="50"/>
        <cfvo type="max"/>
        <color rgb="FFF8696B"/>
        <color rgb="FFFFEB84"/>
        <color rgb="FF63BE7B"/>
      </colorScale>
    </cfRule>
  </conditionalFormatting>
  <conditionalFormatting sqref="J45">
    <cfRule type="colorScale" priority="48">
      <colorScale>
        <cfvo type="min"/>
        <cfvo type="percentile" val="50"/>
        <cfvo type="max"/>
        <color rgb="FF63BE7B"/>
        <color rgb="FFFFEB84"/>
        <color rgb="FFF8696B"/>
      </colorScale>
    </cfRule>
  </conditionalFormatting>
  <conditionalFormatting sqref="I45">
    <cfRule type="colorScale" priority="47">
      <colorScale>
        <cfvo type="min"/>
        <cfvo type="percentile" val="50"/>
        <cfvo type="max"/>
        <color rgb="FFF8696B"/>
        <color rgb="FFFFEB84"/>
        <color rgb="FF63BE7B"/>
      </colorScale>
    </cfRule>
  </conditionalFormatting>
  <conditionalFormatting sqref="H44">
    <cfRule type="colorScale" priority="46">
      <colorScale>
        <cfvo type="min"/>
        <cfvo type="percentile" val="50"/>
        <cfvo type="max"/>
        <color rgb="FFF8696B"/>
        <color rgb="FFFFEB84"/>
        <color rgb="FF63BE7B"/>
      </colorScale>
    </cfRule>
  </conditionalFormatting>
  <conditionalFormatting sqref="J44">
    <cfRule type="colorScale" priority="45">
      <colorScale>
        <cfvo type="min"/>
        <cfvo type="percentile" val="50"/>
        <cfvo type="max"/>
        <color rgb="FF63BE7B"/>
        <color rgb="FFFFEB84"/>
        <color rgb="FFF8696B"/>
      </colorScale>
    </cfRule>
  </conditionalFormatting>
  <conditionalFormatting sqref="I44">
    <cfRule type="colorScale" priority="44">
      <colorScale>
        <cfvo type="min"/>
        <cfvo type="percentile" val="50"/>
        <cfvo type="max"/>
        <color rgb="FFF8696B"/>
        <color rgb="FFFFEB84"/>
        <color rgb="FF63BE7B"/>
      </colorScale>
    </cfRule>
  </conditionalFormatting>
  <conditionalFormatting sqref="H44">
    <cfRule type="colorScale" priority="43">
      <colorScale>
        <cfvo type="min"/>
        <cfvo type="percentile" val="50"/>
        <cfvo type="max"/>
        <color rgb="FFF8696B"/>
        <color rgb="FFFFEB84"/>
        <color rgb="FF63BE7B"/>
      </colorScale>
    </cfRule>
  </conditionalFormatting>
  <conditionalFormatting sqref="J44">
    <cfRule type="colorScale" priority="42">
      <colorScale>
        <cfvo type="min"/>
        <cfvo type="percentile" val="50"/>
        <cfvo type="max"/>
        <color rgb="FF63BE7B"/>
        <color rgb="FFFFEB84"/>
        <color rgb="FFF8696B"/>
      </colorScale>
    </cfRule>
  </conditionalFormatting>
  <conditionalFormatting sqref="I44">
    <cfRule type="colorScale" priority="41">
      <colorScale>
        <cfvo type="min"/>
        <cfvo type="percentile" val="50"/>
        <cfvo type="max"/>
        <color rgb="FFF8696B"/>
        <color rgb="FFFFEB84"/>
        <color rgb="FF63BE7B"/>
      </colorScale>
    </cfRule>
  </conditionalFormatting>
  <conditionalFormatting sqref="H43">
    <cfRule type="colorScale" priority="40">
      <colorScale>
        <cfvo type="min"/>
        <cfvo type="percentile" val="50"/>
        <cfvo type="max"/>
        <color rgb="FFF8696B"/>
        <color rgb="FFFFEB84"/>
        <color rgb="FF63BE7B"/>
      </colorScale>
    </cfRule>
  </conditionalFormatting>
  <conditionalFormatting sqref="J43">
    <cfRule type="colorScale" priority="39">
      <colorScale>
        <cfvo type="min"/>
        <cfvo type="percentile" val="50"/>
        <cfvo type="max"/>
        <color rgb="FF63BE7B"/>
        <color rgb="FFFFEB84"/>
        <color rgb="FFF8696B"/>
      </colorScale>
    </cfRule>
  </conditionalFormatting>
  <conditionalFormatting sqref="I43">
    <cfRule type="colorScale" priority="38">
      <colorScale>
        <cfvo type="min"/>
        <cfvo type="percentile" val="50"/>
        <cfvo type="max"/>
        <color rgb="FFF8696B"/>
        <color rgb="FFFFEB84"/>
        <color rgb="FF63BE7B"/>
      </colorScale>
    </cfRule>
  </conditionalFormatting>
  <conditionalFormatting sqref="H43">
    <cfRule type="colorScale" priority="37">
      <colorScale>
        <cfvo type="min"/>
        <cfvo type="percentile" val="50"/>
        <cfvo type="max"/>
        <color rgb="FFF8696B"/>
        <color rgb="FFFFEB84"/>
        <color rgb="FF63BE7B"/>
      </colorScale>
    </cfRule>
  </conditionalFormatting>
  <conditionalFormatting sqref="J43">
    <cfRule type="colorScale" priority="36">
      <colorScale>
        <cfvo type="min"/>
        <cfvo type="percentile" val="50"/>
        <cfvo type="max"/>
        <color rgb="FF63BE7B"/>
        <color rgb="FFFFEB84"/>
        <color rgb="FFF8696B"/>
      </colorScale>
    </cfRule>
  </conditionalFormatting>
  <conditionalFormatting sqref="I43">
    <cfRule type="colorScale" priority="35">
      <colorScale>
        <cfvo type="min"/>
        <cfvo type="percentile" val="50"/>
        <cfvo type="max"/>
        <color rgb="FFF8696B"/>
        <color rgb="FFFFEB84"/>
        <color rgb="FF63BE7B"/>
      </colorScale>
    </cfRule>
  </conditionalFormatting>
  <conditionalFormatting sqref="H42">
    <cfRule type="colorScale" priority="34">
      <colorScale>
        <cfvo type="min"/>
        <cfvo type="percentile" val="50"/>
        <cfvo type="max"/>
        <color rgb="FFF8696B"/>
        <color rgb="FFFFEB84"/>
        <color rgb="FF63BE7B"/>
      </colorScale>
    </cfRule>
  </conditionalFormatting>
  <conditionalFormatting sqref="J42">
    <cfRule type="colorScale" priority="33">
      <colorScale>
        <cfvo type="min"/>
        <cfvo type="percentile" val="50"/>
        <cfvo type="max"/>
        <color rgb="FF63BE7B"/>
        <color rgb="FFFFEB84"/>
        <color rgb="FFF8696B"/>
      </colorScale>
    </cfRule>
  </conditionalFormatting>
  <conditionalFormatting sqref="I42">
    <cfRule type="colorScale" priority="32">
      <colorScale>
        <cfvo type="min"/>
        <cfvo type="percentile" val="50"/>
        <cfvo type="max"/>
        <color rgb="FFF8696B"/>
        <color rgb="FFFFEB84"/>
        <color rgb="FF63BE7B"/>
      </colorScale>
    </cfRule>
  </conditionalFormatting>
  <conditionalFormatting sqref="H42">
    <cfRule type="colorScale" priority="31">
      <colorScale>
        <cfvo type="min"/>
        <cfvo type="percentile" val="50"/>
        <cfvo type="max"/>
        <color rgb="FFF8696B"/>
        <color rgb="FFFFEB84"/>
        <color rgb="FF63BE7B"/>
      </colorScale>
    </cfRule>
  </conditionalFormatting>
  <conditionalFormatting sqref="J42">
    <cfRule type="colorScale" priority="30">
      <colorScale>
        <cfvo type="min"/>
        <cfvo type="percentile" val="50"/>
        <cfvo type="max"/>
        <color rgb="FF63BE7B"/>
        <color rgb="FFFFEB84"/>
        <color rgb="FFF8696B"/>
      </colorScale>
    </cfRule>
  </conditionalFormatting>
  <conditionalFormatting sqref="I42">
    <cfRule type="colorScale" priority="29">
      <colorScale>
        <cfvo type="min"/>
        <cfvo type="percentile" val="50"/>
        <cfvo type="max"/>
        <color rgb="FFF8696B"/>
        <color rgb="FFFFEB84"/>
        <color rgb="FF63BE7B"/>
      </colorScale>
    </cfRule>
  </conditionalFormatting>
  <conditionalFormatting sqref="H41">
    <cfRule type="colorScale" priority="28">
      <colorScale>
        <cfvo type="min"/>
        <cfvo type="percentile" val="50"/>
        <cfvo type="max"/>
        <color rgb="FFF8696B"/>
        <color rgb="FFFFEB84"/>
        <color rgb="FF63BE7B"/>
      </colorScale>
    </cfRule>
  </conditionalFormatting>
  <conditionalFormatting sqref="J41">
    <cfRule type="colorScale" priority="27">
      <colorScale>
        <cfvo type="min"/>
        <cfvo type="percentile" val="50"/>
        <cfvo type="max"/>
        <color rgb="FF63BE7B"/>
        <color rgb="FFFFEB84"/>
        <color rgb="FFF8696B"/>
      </colorScale>
    </cfRule>
  </conditionalFormatting>
  <conditionalFormatting sqref="I41">
    <cfRule type="colorScale" priority="26">
      <colorScale>
        <cfvo type="min"/>
        <cfvo type="percentile" val="50"/>
        <cfvo type="max"/>
        <color rgb="FFF8696B"/>
        <color rgb="FFFFEB84"/>
        <color rgb="FF63BE7B"/>
      </colorScale>
    </cfRule>
  </conditionalFormatting>
  <conditionalFormatting sqref="H41">
    <cfRule type="colorScale" priority="25">
      <colorScale>
        <cfvo type="min"/>
        <cfvo type="percentile" val="50"/>
        <cfvo type="max"/>
        <color rgb="FFF8696B"/>
        <color rgb="FFFFEB84"/>
        <color rgb="FF63BE7B"/>
      </colorScale>
    </cfRule>
  </conditionalFormatting>
  <conditionalFormatting sqref="J41">
    <cfRule type="colorScale" priority="24">
      <colorScale>
        <cfvo type="min"/>
        <cfvo type="percentile" val="50"/>
        <cfvo type="max"/>
        <color rgb="FF63BE7B"/>
        <color rgb="FFFFEB84"/>
        <color rgb="FFF8696B"/>
      </colorScale>
    </cfRule>
  </conditionalFormatting>
  <conditionalFormatting sqref="I41">
    <cfRule type="colorScale" priority="23">
      <colorScale>
        <cfvo type="min"/>
        <cfvo type="percentile" val="50"/>
        <cfvo type="max"/>
        <color rgb="FFF8696B"/>
        <color rgb="FFFFEB84"/>
        <color rgb="FF63BE7B"/>
      </colorScale>
    </cfRule>
  </conditionalFormatting>
  <conditionalFormatting sqref="K33:Z33">
    <cfRule type="colorScale" priority="22">
      <colorScale>
        <cfvo type="min"/>
        <cfvo type="percentile" val="50"/>
        <cfvo type="max"/>
        <color rgb="FFF8696B"/>
        <color rgb="FFFFEB84"/>
        <color rgb="FF63BE7B"/>
      </colorScale>
    </cfRule>
  </conditionalFormatting>
  <conditionalFormatting sqref="J33">
    <cfRule type="colorScale" priority="21">
      <colorScale>
        <cfvo type="min"/>
        <cfvo type="percentile" val="50"/>
        <cfvo type="max"/>
        <color rgb="FFF8696B"/>
        <color rgb="FFFFEB84"/>
        <color rgb="FF63BE7B"/>
      </colorScale>
    </cfRule>
  </conditionalFormatting>
  <conditionalFormatting sqref="A33:E33">
    <cfRule type="colorScale" priority="20">
      <colorScale>
        <cfvo type="min"/>
        <cfvo type="percentile" val="50"/>
        <cfvo type="max"/>
        <color rgb="FFF8696B"/>
        <color rgb="FFFFEB84"/>
        <color rgb="FF63BE7B"/>
      </colorScale>
    </cfRule>
  </conditionalFormatting>
  <conditionalFormatting sqref="A29:E29">
    <cfRule type="colorScale" priority="19">
      <colorScale>
        <cfvo type="min"/>
        <cfvo type="percentile" val="50"/>
        <cfvo type="max"/>
        <color rgb="FFF8696B"/>
        <color rgb="FFFFEB84"/>
        <color rgb="FF63BE7B"/>
      </colorScale>
    </cfRule>
  </conditionalFormatting>
  <conditionalFormatting sqref="H69">
    <cfRule type="colorScale" priority="18">
      <colorScale>
        <cfvo type="min"/>
        <cfvo type="percentile" val="50"/>
        <cfvo type="max"/>
        <color rgb="FFF8696B"/>
        <color rgb="FFFFEB84"/>
        <color rgb="FF63BE7B"/>
      </colorScale>
    </cfRule>
  </conditionalFormatting>
  <conditionalFormatting sqref="J69">
    <cfRule type="colorScale" priority="17">
      <colorScale>
        <cfvo type="min"/>
        <cfvo type="percentile" val="50"/>
        <cfvo type="max"/>
        <color rgb="FF63BE7B"/>
        <color rgb="FFFFEB84"/>
        <color rgb="FFF8696B"/>
      </colorScale>
    </cfRule>
  </conditionalFormatting>
  <conditionalFormatting sqref="I69">
    <cfRule type="colorScale" priority="16">
      <colorScale>
        <cfvo type="min"/>
        <cfvo type="percentile" val="50"/>
        <cfvo type="max"/>
        <color rgb="FFF8696B"/>
        <color rgb="FFFFEB84"/>
        <color rgb="FF63BE7B"/>
      </colorScale>
    </cfRule>
  </conditionalFormatting>
  <conditionalFormatting sqref="H69">
    <cfRule type="colorScale" priority="15">
      <colorScale>
        <cfvo type="min"/>
        <cfvo type="percentile" val="50"/>
        <cfvo type="max"/>
        <color rgb="FFF8696B"/>
        <color rgb="FFFFEB84"/>
        <color rgb="FF63BE7B"/>
      </colorScale>
    </cfRule>
  </conditionalFormatting>
  <conditionalFormatting sqref="J69">
    <cfRule type="colorScale" priority="14">
      <colorScale>
        <cfvo type="min"/>
        <cfvo type="percentile" val="50"/>
        <cfvo type="max"/>
        <color rgb="FF63BE7B"/>
        <color rgb="FFFFEB84"/>
        <color rgb="FFF8696B"/>
      </colorScale>
    </cfRule>
  </conditionalFormatting>
  <conditionalFormatting sqref="I69">
    <cfRule type="colorScale" priority="13">
      <colorScale>
        <cfvo type="min"/>
        <cfvo type="percentile" val="50"/>
        <cfvo type="max"/>
        <color rgb="FFF8696B"/>
        <color rgb="FFFFEB84"/>
        <color rgb="FF63BE7B"/>
      </colorScale>
    </cfRule>
  </conditionalFormatting>
  <conditionalFormatting sqref="I41:I69">
    <cfRule type="colorScale" priority="12">
      <colorScale>
        <cfvo type="min"/>
        <cfvo type="percentile" val="50"/>
        <cfvo type="max"/>
        <color rgb="FF63BE7B"/>
        <color rgb="FFFFEB84"/>
        <color rgb="FFF8696B"/>
      </colorScale>
    </cfRule>
  </conditionalFormatting>
  <conditionalFormatting sqref="F41:F69">
    <cfRule type="colorScale" priority="11">
      <colorScale>
        <cfvo type="min"/>
        <cfvo type="percentile" val="50"/>
        <cfvo type="max"/>
        <color rgb="FFF8696B"/>
        <color rgb="FFFFEB84"/>
        <color rgb="FF63BE7B"/>
      </colorScale>
    </cfRule>
  </conditionalFormatting>
  <conditionalFormatting sqref="H70">
    <cfRule type="colorScale" priority="10">
      <colorScale>
        <cfvo type="min"/>
        <cfvo type="percentile" val="50"/>
        <cfvo type="max"/>
        <color rgb="FFF8696B"/>
        <color rgb="FFFFEB84"/>
        <color rgb="FF63BE7B"/>
      </colorScale>
    </cfRule>
  </conditionalFormatting>
  <conditionalFormatting sqref="J70">
    <cfRule type="colorScale" priority="9">
      <colorScale>
        <cfvo type="min"/>
        <cfvo type="percentile" val="50"/>
        <cfvo type="max"/>
        <color rgb="FF63BE7B"/>
        <color rgb="FFFFEB84"/>
        <color rgb="FFF8696B"/>
      </colorScale>
    </cfRule>
  </conditionalFormatting>
  <conditionalFormatting sqref="I70">
    <cfRule type="colorScale" priority="8">
      <colorScale>
        <cfvo type="min"/>
        <cfvo type="percentile" val="50"/>
        <cfvo type="max"/>
        <color rgb="FFF8696B"/>
        <color rgb="FFFFEB84"/>
        <color rgb="FF63BE7B"/>
      </colorScale>
    </cfRule>
  </conditionalFormatting>
  <conditionalFormatting sqref="H70">
    <cfRule type="colorScale" priority="7">
      <colorScale>
        <cfvo type="min"/>
        <cfvo type="percentile" val="50"/>
        <cfvo type="max"/>
        <color rgb="FFF8696B"/>
        <color rgb="FFFFEB84"/>
        <color rgb="FF63BE7B"/>
      </colorScale>
    </cfRule>
  </conditionalFormatting>
  <conditionalFormatting sqref="J70">
    <cfRule type="colorScale" priority="6">
      <colorScale>
        <cfvo type="min"/>
        <cfvo type="percentile" val="50"/>
        <cfvo type="max"/>
        <color rgb="FF63BE7B"/>
        <color rgb="FFFFEB84"/>
        <color rgb="FFF8696B"/>
      </colorScale>
    </cfRule>
  </conditionalFormatting>
  <conditionalFormatting sqref="I70">
    <cfRule type="colorScale" priority="5">
      <colorScale>
        <cfvo type="min"/>
        <cfvo type="percentile" val="50"/>
        <cfvo type="max"/>
        <color rgb="FFF8696B"/>
        <color rgb="FFFFEB84"/>
        <color rgb="FF63BE7B"/>
      </colorScale>
    </cfRule>
  </conditionalFormatting>
  <conditionalFormatting sqref="I70">
    <cfRule type="colorScale" priority="4">
      <colorScale>
        <cfvo type="min"/>
        <cfvo type="percentile" val="50"/>
        <cfvo type="max"/>
        <color rgb="FF63BE7B"/>
        <color rgb="FFFFEB84"/>
        <color rgb="FFF8696B"/>
      </colorScale>
    </cfRule>
  </conditionalFormatting>
  <conditionalFormatting sqref="J41:J68">
    <cfRule type="colorScale" priority="3">
      <colorScale>
        <cfvo type="min"/>
        <cfvo type="percentile" val="50"/>
        <cfvo type="max"/>
        <color rgb="FF63BE7B"/>
        <color rgb="FFFFEB84"/>
        <color rgb="FFF8696B"/>
      </colorScale>
    </cfRule>
  </conditionalFormatting>
  <conditionalFormatting sqref="I62:I70">
    <cfRule type="colorScale" priority="2">
      <colorScale>
        <cfvo type="min"/>
        <cfvo type="percentile" val="50"/>
        <cfvo type="max"/>
        <color rgb="FF63BE7B"/>
        <color rgb="FFFFEB84"/>
        <color rgb="FFF8696B"/>
      </colorScale>
    </cfRule>
  </conditionalFormatting>
  <conditionalFormatting sqref="H41:H6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H80"/>
  <sheetViews>
    <sheetView workbookViewId="0">
      <pane xSplit="13" ySplit="1" topLeftCell="N2" activePane="bottomRight" state="frozen"/>
      <selection pane="topRight" activeCell="N1" sqref="N1"/>
      <selection pane="bottomLeft" activeCell="A2" sqref="A2"/>
      <selection pane="bottomRight" activeCell="W78" activeCellId="5" sqref="W3:W9 W11:W16 W19:W23 W25:W26 W28:W76 W78:W80"/>
    </sheetView>
  </sheetViews>
  <sheetFormatPr defaultRowHeight="15" outlineLevelCol="1" x14ac:dyDescent="0.25"/>
  <cols>
    <col min="1" max="1" width="9.140625" style="4"/>
    <col min="2" max="2" width="58.28515625" hidden="1" customWidth="1" outlineLevel="1"/>
    <col min="3" max="3" width="14" hidden="1" customWidth="1" outlineLevel="1"/>
    <col min="4" max="4" width="9.140625" hidden="1" customWidth="1" outlineLevel="1"/>
    <col min="5" max="5" width="15.85546875" hidden="1" customWidth="1" outlineLevel="1"/>
    <col min="6" max="6" width="18.7109375" hidden="1" customWidth="1" outlineLevel="1"/>
    <col min="7" max="8" width="9.140625" hidden="1" customWidth="1" outlineLevel="1"/>
    <col min="9" max="9" width="12.7109375" hidden="1" customWidth="1" outlineLevel="1"/>
    <col min="10" max="12" width="9.140625" hidden="1" customWidth="1" outlineLevel="1"/>
    <col min="13" max="13" width="9.140625" style="132" customWidth="1" collapsed="1"/>
    <col min="14" max="14" width="20.5703125" style="163" bestFit="1" customWidth="1"/>
    <col min="15" max="15" width="13.28515625" style="132" customWidth="1" outlineLevel="1"/>
    <col min="16" max="16" width="14.140625" style="150" customWidth="1" outlineLevel="1"/>
    <col min="17" max="18" width="14.28515625" style="151" customWidth="1" outlineLevel="1"/>
    <col min="19" max="19" width="15.28515625" style="138" customWidth="1" outlineLevel="1"/>
    <col min="20" max="21" width="14.28515625" style="151" customWidth="1" outlineLevel="1"/>
    <col min="22" max="22" width="10.5703125" style="151" bestFit="1" customWidth="1"/>
    <col min="23" max="23" width="10.5703125" style="151" customWidth="1"/>
    <col min="24" max="24" width="8" customWidth="1" outlineLevel="1"/>
    <col min="25" max="25" width="10.5703125" customWidth="1" outlineLevel="1"/>
    <col min="26" max="26" width="9.28515625" customWidth="1" outlineLevel="1"/>
    <col min="27" max="27" width="7.28515625" customWidth="1" outlineLevel="1"/>
    <col min="28" max="28" width="8.28515625" customWidth="1" outlineLevel="1"/>
    <col min="29" max="29" width="9.28515625" customWidth="1" outlineLevel="1"/>
    <col min="30" max="30" width="8" customWidth="1" outlineLevel="1"/>
    <col min="31" max="31" width="3.7109375" customWidth="1" outlineLevel="1"/>
    <col min="32" max="32" width="11.28515625" style="165" customWidth="1" outlineLevel="1"/>
    <col min="33" max="33" width="10.7109375" customWidth="1" outlineLevel="1"/>
    <col min="34" max="34" width="10.28515625" bestFit="1" customWidth="1" outlineLevel="1"/>
  </cols>
  <sheetData>
    <row r="1" spans="1:34" ht="15.75" thickBot="1" x14ac:dyDescent="0.3">
      <c r="A1" s="4" t="s">
        <v>887</v>
      </c>
      <c r="B1" t="s">
        <v>888</v>
      </c>
      <c r="C1" t="s">
        <v>889</v>
      </c>
      <c r="D1" t="s">
        <v>428</v>
      </c>
      <c r="E1" t="s">
        <v>890</v>
      </c>
      <c r="F1" t="s">
        <v>893</v>
      </c>
      <c r="G1" t="s">
        <v>892</v>
      </c>
      <c r="H1" t="s">
        <v>910</v>
      </c>
      <c r="I1" t="s">
        <v>891</v>
      </c>
      <c r="J1" t="s">
        <v>894</v>
      </c>
      <c r="K1" t="s">
        <v>895</v>
      </c>
      <c r="L1" t="s">
        <v>896</v>
      </c>
      <c r="M1" s="132" t="s">
        <v>897</v>
      </c>
      <c r="N1" s="139">
        <f>[3]futuresATR!$A$1</f>
        <v>42591</v>
      </c>
      <c r="O1" s="132" t="s">
        <v>911</v>
      </c>
      <c r="P1" s="150" t="s">
        <v>1064</v>
      </c>
      <c r="Q1" s="151" t="s">
        <v>1003</v>
      </c>
      <c r="R1" s="151">
        <v>2000</v>
      </c>
      <c r="S1" s="138" t="s">
        <v>911</v>
      </c>
      <c r="T1" s="110">
        <v>100</v>
      </c>
      <c r="U1" s="110" t="s">
        <v>1056</v>
      </c>
      <c r="V1" s="110" t="s">
        <v>1057</v>
      </c>
      <c r="W1" s="110" t="s">
        <v>1067</v>
      </c>
      <c r="X1" t="s">
        <v>995</v>
      </c>
      <c r="Y1" t="s">
        <v>996</v>
      </c>
      <c r="Z1" t="s">
        <v>997</v>
      </c>
      <c r="AA1" t="s">
        <v>998</v>
      </c>
      <c r="AB1" t="s">
        <v>999</v>
      </c>
      <c r="AC1" t="s">
        <v>1000</v>
      </c>
      <c r="AD1" t="s">
        <v>1001</v>
      </c>
      <c r="AE1" t="s">
        <v>1002</v>
      </c>
      <c r="AF1" s="165" t="s">
        <v>1045</v>
      </c>
      <c r="AG1" t="s">
        <v>1046</v>
      </c>
      <c r="AH1" t="s">
        <v>1044</v>
      </c>
    </row>
    <row r="2" spans="1:34" ht="15.75" thickBot="1" x14ac:dyDescent="0.3">
      <c r="A2" s="4" t="s">
        <v>287</v>
      </c>
      <c r="B2" t="s">
        <v>982</v>
      </c>
      <c r="C2" s="154" t="s">
        <v>287</v>
      </c>
      <c r="D2" t="s">
        <v>261</v>
      </c>
      <c r="E2" t="s">
        <v>781</v>
      </c>
      <c r="F2" t="s">
        <v>1011</v>
      </c>
      <c r="G2" t="s">
        <v>472</v>
      </c>
      <c r="H2">
        <f>VLOOKUP(G2,CurrInfo!$E$1:$F$10,2)</f>
        <v>1</v>
      </c>
      <c r="I2">
        <v>29000</v>
      </c>
      <c r="J2">
        <v>1E-3</v>
      </c>
      <c r="K2" t="s">
        <v>288</v>
      </c>
      <c r="M2" s="132" t="s">
        <v>558</v>
      </c>
      <c r="N2" s="190">
        <f>VLOOKUP($A2,[3]futuresATR!$A$2:$F$80,3)</f>
        <v>1.4219999999999999</v>
      </c>
      <c r="O2" s="152">
        <f>N2*I2/H2</f>
        <v>41238</v>
      </c>
      <c r="P2" s="191">
        <f>VLOOKUP($A2,[3]futuresATR!$A$2:$F$80,4)</f>
        <v>2.8708402000000001E-2</v>
      </c>
      <c r="Q2" s="151">
        <f>P2*I2/H2</f>
        <v>832.54365800000005</v>
      </c>
      <c r="R2" s="143">
        <f>MAX(CEILING($R$1/Q2,1),1)</f>
        <v>3</v>
      </c>
      <c r="S2" s="138">
        <f t="shared" ref="S2:S33" si="0">R2*O2</f>
        <v>123714</v>
      </c>
      <c r="T2" s="110">
        <f>IF(R2&gt;$T$1,$T$1,R2)</f>
        <v>3</v>
      </c>
      <c r="U2" s="110">
        <f>T2*2*7</f>
        <v>42</v>
      </c>
      <c r="V2" s="181">
        <v>0</v>
      </c>
      <c r="W2" s="159">
        <f>V2*Q2</f>
        <v>0</v>
      </c>
      <c r="X2" t="s">
        <v>899</v>
      </c>
      <c r="Y2">
        <v>3</v>
      </c>
      <c r="Z2">
        <v>1.6459999999999999</v>
      </c>
      <c r="AA2" s="109">
        <v>0</v>
      </c>
      <c r="AB2" t="s">
        <v>902</v>
      </c>
      <c r="AC2">
        <v>1.6459999999999999</v>
      </c>
      <c r="AD2" s="108">
        <v>0</v>
      </c>
      <c r="AE2" s="108">
        <v>0</v>
      </c>
      <c r="AF2" s="165">
        <f t="shared" ref="AF2:AF65" si="1">Z2-AC2</f>
        <v>0</v>
      </c>
      <c r="AG2" s="143">
        <f t="shared" ref="AG2:AG33" si="2">AF2*I2*Y2/H2</f>
        <v>0</v>
      </c>
      <c r="AH2" s="140">
        <f t="shared" ref="AH2:AH65" si="3">ABS(AG2)-ABS(AD2)</f>
        <v>0</v>
      </c>
    </row>
    <row r="3" spans="1:34" x14ac:dyDescent="0.25">
      <c r="A3" s="4" t="s">
        <v>290</v>
      </c>
      <c r="B3" t="s">
        <v>291</v>
      </c>
      <c r="C3" s="153" t="s">
        <v>290</v>
      </c>
      <c r="D3" t="s">
        <v>260</v>
      </c>
      <c r="E3" t="s">
        <v>778</v>
      </c>
      <c r="F3" t="s">
        <v>779</v>
      </c>
      <c r="G3" t="s">
        <v>472</v>
      </c>
      <c r="H3">
        <f>VLOOKUP(G3,CurrInfo!$E$1:$F$10,2)</f>
        <v>1</v>
      </c>
      <c r="I3" s="130">
        <v>100000</v>
      </c>
      <c r="J3">
        <v>1E-4</v>
      </c>
      <c r="K3" t="s">
        <v>1121</v>
      </c>
      <c r="L3" t="s">
        <v>450</v>
      </c>
      <c r="M3" s="132" t="s">
        <v>470</v>
      </c>
      <c r="N3" s="190">
        <f>VLOOKUP($A3,[3]futuresATR!$A$2:$F$80,3)</f>
        <v>0.76580000000000004</v>
      </c>
      <c r="O3" s="152">
        <f t="shared" ref="O3:O66" si="4">N3*I3/H3</f>
        <v>76580</v>
      </c>
      <c r="P3" s="191">
        <f>VLOOKUP($A3,[3]futuresATR!$A$2:$F$80,4)</f>
        <v>7.6649999999999999E-3</v>
      </c>
      <c r="Q3" s="151">
        <f t="shared" ref="Q3:Q11" si="5">P3*I3/H3</f>
        <v>766.5</v>
      </c>
      <c r="R3" s="143">
        <f>MAX(CEILING($R$1/Q3,1),1)</f>
        <v>3</v>
      </c>
      <c r="S3" s="138">
        <f>R3*O3</f>
        <v>229740</v>
      </c>
      <c r="T3" s="110">
        <f>IF(R3&gt;$T$1,$T$1,R3)</f>
        <v>3</v>
      </c>
      <c r="U3" s="110">
        <f t="shared" ref="U3:U66" si="6">T3*2*7</f>
        <v>42</v>
      </c>
      <c r="V3" s="159">
        <f t="shared" ref="V3:V66" si="7">IF(ROUND(T3*Q3/$R$1,0)&lt;1,0,T3)</f>
        <v>3</v>
      </c>
      <c r="W3" s="159">
        <f>V3*Q3</f>
        <v>2299.5</v>
      </c>
      <c r="X3" t="s">
        <v>898</v>
      </c>
      <c r="Y3">
        <v>4</v>
      </c>
      <c r="Z3">
        <v>0.71609999999999996</v>
      </c>
      <c r="AA3" s="109">
        <v>0</v>
      </c>
      <c r="AB3" s="133">
        <v>8.0000000000000004E-4</v>
      </c>
      <c r="AC3">
        <v>0.72060000000000002</v>
      </c>
      <c r="AD3" s="108">
        <v>-1789</v>
      </c>
      <c r="AE3" s="108">
        <v>0</v>
      </c>
      <c r="AF3" s="165">
        <f t="shared" si="1"/>
        <v>-4.5000000000000595E-3</v>
      </c>
      <c r="AG3" s="143">
        <f t="shared" si="2"/>
        <v>-1800.0000000000239</v>
      </c>
      <c r="AH3" s="140">
        <f t="shared" si="3"/>
        <v>11.000000000023874</v>
      </c>
    </row>
    <row r="4" spans="1:34" x14ac:dyDescent="0.25">
      <c r="A4" s="4" t="s">
        <v>292</v>
      </c>
      <c r="B4" s="112" t="s">
        <v>293</v>
      </c>
      <c r="C4" s="154" t="s">
        <v>292</v>
      </c>
      <c r="D4" s="112" t="s">
        <v>780</v>
      </c>
      <c r="E4" s="112" t="s">
        <v>781</v>
      </c>
      <c r="F4" s="112">
        <v>200</v>
      </c>
      <c r="G4" s="112" t="s">
        <v>469</v>
      </c>
      <c r="H4">
        <f>VLOOKUP(G4,CurrInfo!$E$1:$F$10,2)</f>
        <v>0.89968511021142605</v>
      </c>
      <c r="I4" s="112">
        <v>200</v>
      </c>
      <c r="J4" s="112">
        <v>0.01</v>
      </c>
      <c r="K4" s="112" t="s">
        <v>294</v>
      </c>
      <c r="L4" s="112" t="s">
        <v>780</v>
      </c>
      <c r="M4" s="145" t="s">
        <v>292</v>
      </c>
      <c r="N4" s="190">
        <f>VLOOKUP($A4,[3]futuresATR!$A$2:$F$80,3)</f>
        <v>452.15</v>
      </c>
      <c r="O4" s="152">
        <f t="shared" si="4"/>
        <v>100512.94499999999</v>
      </c>
      <c r="P4" s="191">
        <f>VLOOKUP($A4,[3]futuresATR!$A$2:$F$80,4)</f>
        <v>5.33</v>
      </c>
      <c r="Q4" s="151">
        <f t="shared" si="5"/>
        <v>1184.8589999999999</v>
      </c>
      <c r="R4" s="143">
        <f t="shared" ref="R4:R66" si="8">MAX(CEILING($R$1/Q4,1),1)</f>
        <v>2</v>
      </c>
      <c r="S4" s="138">
        <f>R4*O4</f>
        <v>201025.88999999998</v>
      </c>
      <c r="T4" s="110">
        <f t="shared" ref="T4:T66" si="9">IF(R4&gt;$T$1,$T$1,R4)</f>
        <v>2</v>
      </c>
      <c r="U4" s="110">
        <f t="shared" si="6"/>
        <v>28</v>
      </c>
      <c r="V4" s="159">
        <f t="shared" si="7"/>
        <v>2</v>
      </c>
      <c r="W4" s="159">
        <f t="shared" ref="W4:W66" si="10">V4*Q4</f>
        <v>2369.7179999999998</v>
      </c>
      <c r="X4" s="112" t="s">
        <v>898</v>
      </c>
      <c r="Y4" s="112">
        <v>4</v>
      </c>
      <c r="Z4" s="112">
        <v>445.6</v>
      </c>
      <c r="AA4" s="166">
        <v>0</v>
      </c>
      <c r="AB4" s="112" t="s">
        <v>902</v>
      </c>
      <c r="AC4" s="112">
        <v>449.35</v>
      </c>
      <c r="AD4" s="161">
        <v>-3344</v>
      </c>
      <c r="AE4" s="161">
        <v>0</v>
      </c>
      <c r="AF4" s="165">
        <f t="shared" si="1"/>
        <v>-3.75</v>
      </c>
      <c r="AG4" s="143">
        <f t="shared" si="2"/>
        <v>-3334.5</v>
      </c>
      <c r="AH4" s="140">
        <f t="shared" si="3"/>
        <v>-9.5</v>
      </c>
    </row>
    <row r="5" spans="1:34" x14ac:dyDescent="0.25">
      <c r="A5" s="4" t="s">
        <v>295</v>
      </c>
      <c r="B5" t="s">
        <v>296</v>
      </c>
      <c r="C5" s="153" t="s">
        <v>1004</v>
      </c>
      <c r="D5" t="s">
        <v>261</v>
      </c>
      <c r="E5" t="s">
        <v>782</v>
      </c>
      <c r="F5" t="s">
        <v>783</v>
      </c>
      <c r="G5" t="s">
        <v>472</v>
      </c>
      <c r="H5">
        <f>VLOOKUP(G5,CurrInfo!$E$1:$F$10,2)</f>
        <v>1</v>
      </c>
      <c r="I5">
        <v>600</v>
      </c>
      <c r="J5">
        <v>0.01</v>
      </c>
      <c r="K5" t="s">
        <v>297</v>
      </c>
      <c r="L5" t="s">
        <v>784</v>
      </c>
      <c r="M5" s="132" t="s">
        <v>728</v>
      </c>
      <c r="N5" s="190">
        <f>VLOOKUP($A5,[3]futuresATR!$A$2:$F$80,3)</f>
        <v>31.65</v>
      </c>
      <c r="O5" s="152">
        <f t="shared" si="4"/>
        <v>18990</v>
      </c>
      <c r="P5" s="191">
        <f>VLOOKUP($A5,[3]futuresATR!$A$2:$F$80,4)</f>
        <v>0.69099999999999995</v>
      </c>
      <c r="Q5" s="151">
        <f t="shared" si="5"/>
        <v>414.59999999999997</v>
      </c>
      <c r="R5" s="143">
        <f t="shared" si="8"/>
        <v>5</v>
      </c>
      <c r="S5" s="138">
        <f t="shared" si="0"/>
        <v>94950</v>
      </c>
      <c r="T5" s="110">
        <f t="shared" si="9"/>
        <v>5</v>
      </c>
      <c r="U5" s="110">
        <f t="shared" si="6"/>
        <v>70</v>
      </c>
      <c r="V5" s="159">
        <f t="shared" si="7"/>
        <v>5</v>
      </c>
      <c r="W5" s="159">
        <f t="shared" si="10"/>
        <v>2073</v>
      </c>
      <c r="X5" t="s">
        <v>899</v>
      </c>
      <c r="Y5">
        <v>11</v>
      </c>
      <c r="Z5">
        <v>31.38</v>
      </c>
      <c r="AA5" s="109">
        <v>-0.01</v>
      </c>
      <c r="AB5" t="s">
        <v>900</v>
      </c>
      <c r="AC5">
        <v>31.37</v>
      </c>
      <c r="AD5" s="108">
        <v>-65</v>
      </c>
      <c r="AE5" s="108">
        <v>0</v>
      </c>
      <c r="AF5" s="165">
        <f t="shared" si="1"/>
        <v>9.9999999999980105E-3</v>
      </c>
      <c r="AG5" s="143">
        <f t="shared" si="2"/>
        <v>65.999999999986869</v>
      </c>
      <c r="AH5" s="140">
        <f t="shared" si="3"/>
        <v>0.99999999998686917</v>
      </c>
    </row>
    <row r="6" spans="1:34" x14ac:dyDescent="0.25">
      <c r="A6" s="4" t="s">
        <v>298</v>
      </c>
      <c r="B6" t="s">
        <v>299</v>
      </c>
      <c r="C6" s="153" t="s">
        <v>298</v>
      </c>
      <c r="D6" t="s">
        <v>260</v>
      </c>
      <c r="E6" t="s">
        <v>778</v>
      </c>
      <c r="F6" t="s">
        <v>785</v>
      </c>
      <c r="G6" t="s">
        <v>472</v>
      </c>
      <c r="H6">
        <f>VLOOKUP(G6,CurrInfo!$E$1:$F$10,2)</f>
        <v>1</v>
      </c>
      <c r="I6" s="130">
        <v>62500</v>
      </c>
      <c r="J6">
        <v>1E-4</v>
      </c>
      <c r="K6" t="s">
        <v>1121</v>
      </c>
      <c r="L6" t="s">
        <v>456</v>
      </c>
      <c r="M6" s="132" t="s">
        <v>479</v>
      </c>
      <c r="N6" s="190">
        <f>VLOOKUP($A6,[3]futuresATR!$A$2:$F$80,3)</f>
        <v>1.3008999999999999</v>
      </c>
      <c r="O6" s="152">
        <f t="shared" si="4"/>
        <v>81306.25</v>
      </c>
      <c r="P6" s="191">
        <f>VLOOKUP($A6,[3]futuresATR!$A$2:$F$80,4)</f>
        <v>1.5879999999999998E-2</v>
      </c>
      <c r="Q6" s="151">
        <f t="shared" si="5"/>
        <v>992.49999999999989</v>
      </c>
      <c r="R6" s="143">
        <f t="shared" si="8"/>
        <v>3</v>
      </c>
      <c r="S6" s="138">
        <f t="shared" si="0"/>
        <v>243918.75</v>
      </c>
      <c r="T6" s="110">
        <f t="shared" si="9"/>
        <v>3</v>
      </c>
      <c r="U6" s="110">
        <f t="shared" si="6"/>
        <v>42</v>
      </c>
      <c r="V6" s="159">
        <f t="shared" si="7"/>
        <v>3</v>
      </c>
      <c r="W6" s="159">
        <f t="shared" si="10"/>
        <v>2977.4999999999995</v>
      </c>
      <c r="X6" t="s">
        <v>899</v>
      </c>
      <c r="Y6">
        <v>3</v>
      </c>
      <c r="Z6">
        <v>1.4574</v>
      </c>
      <c r="AA6" s="109">
        <v>0</v>
      </c>
      <c r="AB6" t="s">
        <v>901</v>
      </c>
      <c r="AC6">
        <v>1.4706999999999999</v>
      </c>
      <c r="AD6" s="108">
        <v>2494</v>
      </c>
      <c r="AE6" s="108">
        <v>0</v>
      </c>
      <c r="AF6" s="165">
        <f t="shared" si="1"/>
        <v>-1.3299999999999867E-2</v>
      </c>
      <c r="AG6" s="143">
        <f t="shared" si="2"/>
        <v>-2493.749999999975</v>
      </c>
      <c r="AH6" s="140">
        <f t="shared" si="3"/>
        <v>-0.2500000000250111</v>
      </c>
    </row>
    <row r="7" spans="1:34" s="1" customFormat="1" x14ac:dyDescent="0.25">
      <c r="A7" s="4" t="s">
        <v>300</v>
      </c>
      <c r="B7" t="s">
        <v>301</v>
      </c>
      <c r="C7" s="153" t="s">
        <v>1005</v>
      </c>
      <c r="D7" t="s">
        <v>261</v>
      </c>
      <c r="E7" t="s">
        <v>786</v>
      </c>
      <c r="F7" t="s">
        <v>787</v>
      </c>
      <c r="G7" t="s">
        <v>472</v>
      </c>
      <c r="H7">
        <f>VLOOKUP(G7,CurrInfo!$E$1:$F$10,2)</f>
        <v>1</v>
      </c>
      <c r="I7">
        <v>50</v>
      </c>
      <c r="J7" s="131">
        <v>42377</v>
      </c>
      <c r="K7" t="s">
        <v>297</v>
      </c>
      <c r="L7" t="s">
        <v>788</v>
      </c>
      <c r="M7" s="132" t="s">
        <v>518</v>
      </c>
      <c r="N7" s="190">
        <f>VLOOKUP($A7,[3]futuresATR!$A$2:$F$80,3)</f>
        <v>332.5</v>
      </c>
      <c r="O7" s="152">
        <f t="shared" si="4"/>
        <v>16625</v>
      </c>
      <c r="P7" s="191">
        <f>VLOOKUP($A7,[3]futuresATR!$A$2:$F$80,4)</f>
        <v>8.5899041875000002</v>
      </c>
      <c r="Q7" s="151">
        <f t="shared" si="5"/>
        <v>429.495209375</v>
      </c>
      <c r="R7" s="143">
        <f t="shared" si="8"/>
        <v>5</v>
      </c>
      <c r="S7" s="138">
        <f t="shared" si="0"/>
        <v>83125</v>
      </c>
      <c r="T7" s="110">
        <f t="shared" si="9"/>
        <v>5</v>
      </c>
      <c r="U7" s="110">
        <f t="shared" si="6"/>
        <v>70</v>
      </c>
      <c r="V7" s="159">
        <f t="shared" si="7"/>
        <v>5</v>
      </c>
      <c r="W7" s="159">
        <f t="shared" si="10"/>
        <v>2147.4760468750001</v>
      </c>
      <c r="X7" t="s">
        <v>899</v>
      </c>
      <c r="Y7">
        <v>4</v>
      </c>
      <c r="Z7">
        <v>396</v>
      </c>
      <c r="AA7" s="109">
        <v>0.25</v>
      </c>
      <c r="AB7" s="133">
        <v>5.9999999999999995E-4</v>
      </c>
      <c r="AC7" s="134">
        <v>405.25</v>
      </c>
      <c r="AD7" s="108">
        <v>1850</v>
      </c>
      <c r="AE7" s="108">
        <v>0</v>
      </c>
      <c r="AF7" s="165">
        <f t="shared" si="1"/>
        <v>-9.25</v>
      </c>
      <c r="AG7" s="143">
        <f t="shared" si="2"/>
        <v>-1850</v>
      </c>
      <c r="AH7" s="140">
        <f t="shared" si="3"/>
        <v>0</v>
      </c>
    </row>
    <row r="8" spans="1:34" x14ac:dyDescent="0.25">
      <c r="A8" s="4" t="s">
        <v>302</v>
      </c>
      <c r="B8" t="s">
        <v>303</v>
      </c>
      <c r="C8" s="153" t="s">
        <v>1006</v>
      </c>
      <c r="D8" t="s">
        <v>789</v>
      </c>
      <c r="E8" t="s">
        <v>786</v>
      </c>
      <c r="F8" t="s">
        <v>790</v>
      </c>
      <c r="G8" t="s">
        <v>472</v>
      </c>
      <c r="H8">
        <f>VLOOKUP(G8,CurrInfo!$E$1:$F$10,2)</f>
        <v>1</v>
      </c>
      <c r="I8">
        <v>10</v>
      </c>
      <c r="J8">
        <v>1</v>
      </c>
      <c r="K8" t="s">
        <v>304</v>
      </c>
      <c r="L8" t="s">
        <v>302</v>
      </c>
      <c r="M8" s="132" t="s">
        <v>509</v>
      </c>
      <c r="N8" s="190">
        <f>VLOOKUP($A8,[3]futuresATR!$A$2:$F$80,3)</f>
        <v>2953</v>
      </c>
      <c r="O8" s="152">
        <f t="shared" si="4"/>
        <v>29530</v>
      </c>
      <c r="P8" s="191">
        <f>VLOOKUP($A8,[3]futuresATR!$A$2:$F$80,4)</f>
        <v>63.725750576999999</v>
      </c>
      <c r="Q8" s="151">
        <f t="shared" si="5"/>
        <v>637.25750576999997</v>
      </c>
      <c r="R8" s="143">
        <f t="shared" si="8"/>
        <v>4</v>
      </c>
      <c r="S8" s="138">
        <f t="shared" si="0"/>
        <v>118120</v>
      </c>
      <c r="T8" s="110">
        <f t="shared" si="9"/>
        <v>4</v>
      </c>
      <c r="U8" s="110">
        <f t="shared" si="6"/>
        <v>56</v>
      </c>
      <c r="V8" s="159">
        <f t="shared" si="7"/>
        <v>4</v>
      </c>
      <c r="W8" s="159">
        <f t="shared" si="10"/>
        <v>2549.0300230799999</v>
      </c>
      <c r="X8" t="s">
        <v>898</v>
      </c>
      <c r="Y8">
        <v>3</v>
      </c>
      <c r="Z8">
        <v>2998</v>
      </c>
      <c r="AA8" s="109">
        <v>0</v>
      </c>
      <c r="AB8" t="s">
        <v>902</v>
      </c>
      <c r="AC8">
        <v>2920</v>
      </c>
      <c r="AD8" s="108">
        <v>2330</v>
      </c>
      <c r="AE8" s="108">
        <v>0</v>
      </c>
      <c r="AF8" s="165">
        <f t="shared" si="1"/>
        <v>78</v>
      </c>
      <c r="AG8" s="143">
        <f t="shared" si="2"/>
        <v>2340</v>
      </c>
      <c r="AH8" s="140">
        <f t="shared" si="3"/>
        <v>10</v>
      </c>
    </row>
    <row r="9" spans="1:34" ht="15.75" thickBot="1" x14ac:dyDescent="0.3">
      <c r="A9" s="4" t="s">
        <v>305</v>
      </c>
      <c r="B9" t="s">
        <v>306</v>
      </c>
      <c r="C9" s="153" t="s">
        <v>305</v>
      </c>
      <c r="D9" t="s">
        <v>260</v>
      </c>
      <c r="E9" t="s">
        <v>778</v>
      </c>
      <c r="F9" t="s">
        <v>791</v>
      </c>
      <c r="G9" t="s">
        <v>472</v>
      </c>
      <c r="H9">
        <f>VLOOKUP(G9,CurrInfo!$E$1:$F$10,2)</f>
        <v>1</v>
      </c>
      <c r="I9" s="130">
        <v>100000</v>
      </c>
      <c r="J9">
        <v>1E-4</v>
      </c>
      <c r="K9" t="s">
        <v>1121</v>
      </c>
      <c r="L9" t="s">
        <v>487</v>
      </c>
      <c r="M9" s="132" t="s">
        <v>488</v>
      </c>
      <c r="N9" s="190">
        <f>VLOOKUP($A9,[3]futuresATR!$A$2:$F$80,3)</f>
        <v>0.76139999999999997</v>
      </c>
      <c r="O9" s="152">
        <f t="shared" si="4"/>
        <v>76140</v>
      </c>
      <c r="P9" s="191">
        <f>VLOOKUP($A9,[3]futuresATR!$A$2:$F$80,4)</f>
        <v>6.2474999999999996E-3</v>
      </c>
      <c r="Q9" s="151">
        <f t="shared" si="5"/>
        <v>624.75</v>
      </c>
      <c r="R9" s="143">
        <f t="shared" si="8"/>
        <v>4</v>
      </c>
      <c r="S9" s="138">
        <f t="shared" si="0"/>
        <v>304560</v>
      </c>
      <c r="T9" s="110">
        <f t="shared" si="9"/>
        <v>4</v>
      </c>
      <c r="U9" s="110">
        <f t="shared" si="6"/>
        <v>56</v>
      </c>
      <c r="V9" s="159">
        <f t="shared" si="7"/>
        <v>4</v>
      </c>
      <c r="W9" s="159">
        <f t="shared" si="10"/>
        <v>2499</v>
      </c>
      <c r="X9" t="s">
        <v>898</v>
      </c>
      <c r="Y9">
        <v>4</v>
      </c>
      <c r="Z9">
        <v>0.7601</v>
      </c>
      <c r="AA9" s="109">
        <v>0</v>
      </c>
      <c r="AB9" s="133">
        <v>2.7000000000000001E-3</v>
      </c>
      <c r="AC9">
        <v>0.77029999999999998</v>
      </c>
      <c r="AD9" s="108">
        <v>-4079</v>
      </c>
      <c r="AE9" s="108">
        <v>0</v>
      </c>
      <c r="AF9" s="165">
        <f t="shared" si="1"/>
        <v>-1.0199999999999987E-2</v>
      </c>
      <c r="AG9" s="143">
        <f t="shared" si="2"/>
        <v>-4079.9999999999945</v>
      </c>
      <c r="AH9" s="140">
        <f t="shared" si="3"/>
        <v>0.99999999999454303</v>
      </c>
    </row>
    <row r="10" spans="1:34" ht="15.75" thickBot="1" x14ac:dyDescent="0.3">
      <c r="A10" s="4" t="s">
        <v>307</v>
      </c>
      <c r="B10" s="112" t="s">
        <v>308</v>
      </c>
      <c r="C10" s="154" t="s">
        <v>307</v>
      </c>
      <c r="D10" s="112" t="s">
        <v>264</v>
      </c>
      <c r="E10" s="112" t="s">
        <v>778</v>
      </c>
      <c r="F10" s="112">
        <v>100000</v>
      </c>
      <c r="G10" s="112" t="s">
        <v>487</v>
      </c>
      <c r="H10">
        <f>VLOOKUP(G10,CurrInfo!$E$1:$F$10,2)</f>
        <v>1.3115000000000001</v>
      </c>
      <c r="I10" s="144">
        <v>1000</v>
      </c>
      <c r="J10" s="112">
        <v>0.01</v>
      </c>
      <c r="K10" s="112" t="s">
        <v>1122</v>
      </c>
      <c r="L10" s="112" t="s">
        <v>307</v>
      </c>
      <c r="M10" s="145" t="s">
        <v>484</v>
      </c>
      <c r="N10" s="190">
        <f>VLOOKUP($A10,[3]futuresATR!$A$2:$F$80,3)</f>
        <v>148.62</v>
      </c>
      <c r="O10" s="152">
        <f t="shared" si="4"/>
        <v>113320.62523827677</v>
      </c>
      <c r="P10" s="191">
        <f>VLOOKUP($A10,[3]futuresATR!$A$2:$F$80,4)</f>
        <v>0.68799999999999994</v>
      </c>
      <c r="Q10" s="151">
        <f t="shared" si="5"/>
        <v>524.59016393442619</v>
      </c>
      <c r="R10" s="143">
        <f t="shared" si="8"/>
        <v>4</v>
      </c>
      <c r="S10" s="138">
        <f t="shared" si="0"/>
        <v>453282.50095310708</v>
      </c>
      <c r="T10" s="110">
        <f t="shared" si="9"/>
        <v>4</v>
      </c>
      <c r="U10" s="110">
        <f t="shared" si="6"/>
        <v>56</v>
      </c>
      <c r="V10" s="181">
        <v>0</v>
      </c>
      <c r="W10" s="159">
        <f t="shared" si="10"/>
        <v>0</v>
      </c>
      <c r="X10" s="112"/>
      <c r="Y10" s="112"/>
      <c r="Z10" s="112"/>
      <c r="AA10" s="112"/>
      <c r="AB10" s="112"/>
      <c r="AC10" s="112"/>
      <c r="AD10" s="112"/>
      <c r="AE10" s="112"/>
      <c r="AF10" s="165">
        <f t="shared" si="1"/>
        <v>0</v>
      </c>
      <c r="AG10" s="143">
        <f t="shared" si="2"/>
        <v>0</v>
      </c>
      <c r="AH10" s="140">
        <f t="shared" si="3"/>
        <v>0</v>
      </c>
    </row>
    <row r="11" spans="1:34" x14ac:dyDescent="0.25">
      <c r="A11" s="4" t="s">
        <v>309</v>
      </c>
      <c r="B11" t="s">
        <v>310</v>
      </c>
      <c r="C11" s="153" t="s">
        <v>1033</v>
      </c>
      <c r="D11" t="s">
        <v>262</v>
      </c>
      <c r="E11" t="s">
        <v>781</v>
      </c>
      <c r="F11" t="s">
        <v>792</v>
      </c>
      <c r="G11" t="s">
        <v>472</v>
      </c>
      <c r="H11">
        <f>VLOOKUP(G11,CurrInfo!$E$1:$F$10,2)</f>
        <v>1</v>
      </c>
      <c r="I11" s="130">
        <v>1000</v>
      </c>
      <c r="J11">
        <v>0.01</v>
      </c>
      <c r="K11" t="s">
        <v>288</v>
      </c>
      <c r="L11" t="s">
        <v>309</v>
      </c>
      <c r="M11" s="132" t="s">
        <v>522</v>
      </c>
      <c r="N11" s="190">
        <f>VLOOKUP($A11,[3]futuresATR!$A$2:$F$80,3)</f>
        <v>42.77</v>
      </c>
      <c r="O11" s="152">
        <f t="shared" si="4"/>
        <v>42770</v>
      </c>
      <c r="P11" s="191">
        <f>VLOOKUP($A11,[3]futuresATR!$A$2:$F$80,4)</f>
        <v>1.32</v>
      </c>
      <c r="Q11" s="151">
        <f t="shared" si="5"/>
        <v>1320</v>
      </c>
      <c r="R11" s="143">
        <f t="shared" si="8"/>
        <v>2</v>
      </c>
      <c r="S11" s="138">
        <f t="shared" si="0"/>
        <v>85540</v>
      </c>
      <c r="T11" s="110">
        <f t="shared" si="9"/>
        <v>2</v>
      </c>
      <c r="U11" s="110">
        <f t="shared" si="6"/>
        <v>28</v>
      </c>
      <c r="V11" s="159">
        <f t="shared" si="7"/>
        <v>2</v>
      </c>
      <c r="W11" s="159">
        <f t="shared" si="10"/>
        <v>2640</v>
      </c>
      <c r="X11" t="s">
        <v>899</v>
      </c>
      <c r="Y11">
        <v>2</v>
      </c>
      <c r="Z11">
        <v>48.06</v>
      </c>
      <c r="AA11" s="109">
        <v>0.19</v>
      </c>
      <c r="AB11" s="133">
        <v>3.8E-3</v>
      </c>
      <c r="AC11">
        <v>49.88</v>
      </c>
      <c r="AD11" s="108">
        <v>3640</v>
      </c>
      <c r="AE11" s="108">
        <v>0</v>
      </c>
      <c r="AF11" s="165">
        <f t="shared" si="1"/>
        <v>-1.8200000000000003</v>
      </c>
      <c r="AG11" s="143">
        <f t="shared" si="2"/>
        <v>-3640.0000000000005</v>
      </c>
      <c r="AH11" s="140">
        <f t="shared" si="3"/>
        <v>0</v>
      </c>
    </row>
    <row r="12" spans="1:34" s="112" customFormat="1" x14ac:dyDescent="0.25">
      <c r="A12" s="4" t="s">
        <v>311</v>
      </c>
      <c r="B12" t="s">
        <v>312</v>
      </c>
      <c r="C12" s="153" t="s">
        <v>1007</v>
      </c>
      <c r="D12" t="s">
        <v>793</v>
      </c>
      <c r="E12" t="s">
        <v>794</v>
      </c>
      <c r="F12" t="s">
        <v>795</v>
      </c>
      <c r="G12" t="s">
        <v>472</v>
      </c>
      <c r="H12">
        <f>VLOOKUP(G12,CurrInfo!$E$1:$F$10,2)</f>
        <v>1</v>
      </c>
      <c r="I12">
        <v>5</v>
      </c>
      <c r="J12">
        <v>0.01</v>
      </c>
      <c r="K12" t="s">
        <v>304</v>
      </c>
      <c r="L12" t="s">
        <v>311</v>
      </c>
      <c r="M12" s="132" t="s">
        <v>520</v>
      </c>
      <c r="N12" s="190">
        <f>VLOOKUP($A12,[3]futuresATR!$A$2:$F$80,3)</f>
        <v>73.05</v>
      </c>
      <c r="O12" s="168">
        <f>N12*I12/H12*100</f>
        <v>36525</v>
      </c>
      <c r="P12" s="191">
        <f>VLOOKUP($A12,[3]futuresATR!$A$2:$F$80,4)</f>
        <v>1.76</v>
      </c>
      <c r="Q12" s="156">
        <f>P12*I12/H12*100</f>
        <v>880.00000000000011</v>
      </c>
      <c r="R12" s="143">
        <f t="shared" si="8"/>
        <v>3</v>
      </c>
      <c r="S12" s="138">
        <f t="shared" si="0"/>
        <v>109575</v>
      </c>
      <c r="T12" s="110">
        <f t="shared" si="9"/>
        <v>3</v>
      </c>
      <c r="U12" s="110">
        <f t="shared" si="6"/>
        <v>42</v>
      </c>
      <c r="V12" s="159">
        <f t="shared" si="7"/>
        <v>3</v>
      </c>
      <c r="W12" s="159">
        <f t="shared" si="10"/>
        <v>2640.0000000000005</v>
      </c>
      <c r="X12" t="s">
        <v>899</v>
      </c>
      <c r="Y12">
        <v>7</v>
      </c>
      <c r="Z12">
        <v>6146</v>
      </c>
      <c r="AA12" s="108">
        <v>25</v>
      </c>
      <c r="AB12" s="133">
        <v>4.0000000000000001E-3</v>
      </c>
      <c r="AC12">
        <v>6309</v>
      </c>
      <c r="AD12" s="108">
        <v>5695</v>
      </c>
      <c r="AE12" s="108">
        <v>0</v>
      </c>
      <c r="AF12" s="165">
        <f t="shared" si="1"/>
        <v>-163</v>
      </c>
      <c r="AG12" s="143">
        <f t="shared" si="2"/>
        <v>-5705</v>
      </c>
      <c r="AH12" s="140">
        <f t="shared" si="3"/>
        <v>10</v>
      </c>
    </row>
    <row r="13" spans="1:34" s="112" customFormat="1" x14ac:dyDescent="0.25">
      <c r="A13" s="4" t="s">
        <v>1008</v>
      </c>
      <c r="B13" t="s">
        <v>322</v>
      </c>
      <c r="C13" s="154" t="s">
        <v>1008</v>
      </c>
      <c r="D13" t="s">
        <v>260</v>
      </c>
      <c r="E13" t="s">
        <v>778</v>
      </c>
      <c r="F13" t="s">
        <v>802</v>
      </c>
      <c r="G13" t="s">
        <v>472</v>
      </c>
      <c r="H13">
        <f>VLOOKUP(G13,CurrInfo!$E$1:$F$10,2)</f>
        <v>1</v>
      </c>
      <c r="I13" s="130">
        <v>125000</v>
      </c>
      <c r="J13">
        <v>1E-4</v>
      </c>
      <c r="K13" t="s">
        <v>1121</v>
      </c>
      <c r="L13" t="s">
        <v>469</v>
      </c>
      <c r="M13" s="132" t="s">
        <v>583</v>
      </c>
      <c r="N13" s="190">
        <f>VLOOKUP($A13,[3]futuresATR!$A$2:$F$80,3)</f>
        <v>1.1125499999999999</v>
      </c>
      <c r="O13" s="152">
        <f t="shared" si="4"/>
        <v>139068.75</v>
      </c>
      <c r="P13" s="191">
        <f>VLOOKUP($A13,[3]futuresATR!$A$2:$F$80,4)</f>
        <v>7.0499999999999998E-3</v>
      </c>
      <c r="Q13" s="151">
        <f t="shared" ref="Q13:Q33" si="11">P13*I13/H13</f>
        <v>881.25</v>
      </c>
      <c r="R13" s="143">
        <f t="shared" si="8"/>
        <v>3</v>
      </c>
      <c r="S13" s="138">
        <f t="shared" si="0"/>
        <v>417206.25</v>
      </c>
      <c r="T13" s="110">
        <f t="shared" si="9"/>
        <v>3</v>
      </c>
      <c r="U13" s="110">
        <f t="shared" si="6"/>
        <v>42</v>
      </c>
      <c r="V13" s="159">
        <f t="shared" si="7"/>
        <v>3</v>
      </c>
      <c r="W13" s="159">
        <f t="shared" si="10"/>
        <v>2643.75</v>
      </c>
      <c r="X13" t="s">
        <v>898</v>
      </c>
      <c r="Y13">
        <v>1</v>
      </c>
      <c r="Z13">
        <v>1.1213500000000001</v>
      </c>
      <c r="AA13" s="109">
        <v>0</v>
      </c>
      <c r="AB13" s="133">
        <v>2.0999999999999999E-3</v>
      </c>
      <c r="AC13">
        <v>1.11835</v>
      </c>
      <c r="AD13" s="108">
        <v>375</v>
      </c>
      <c r="AE13" s="108">
        <v>0</v>
      </c>
      <c r="AF13" s="165">
        <f t="shared" si="1"/>
        <v>3.0000000000001137E-3</v>
      </c>
      <c r="AG13" s="143">
        <f t="shared" si="2"/>
        <v>375.00000000001421</v>
      </c>
      <c r="AH13" s="140">
        <f t="shared" si="3"/>
        <v>1.4210854715202004E-11</v>
      </c>
    </row>
    <row r="14" spans="1:34" s="112" customFormat="1" x14ac:dyDescent="0.25">
      <c r="A14" s="4" t="s">
        <v>314</v>
      </c>
      <c r="B14" t="s">
        <v>315</v>
      </c>
      <c r="C14" s="153" t="s">
        <v>1042</v>
      </c>
      <c r="D14" t="s">
        <v>796</v>
      </c>
      <c r="E14" t="s">
        <v>778</v>
      </c>
      <c r="F14" t="s">
        <v>797</v>
      </c>
      <c r="G14" t="s">
        <v>472</v>
      </c>
      <c r="H14">
        <f>VLOOKUP(G14,CurrInfo!$E$1:$F$10,2)</f>
        <v>1</v>
      </c>
      <c r="I14" s="130">
        <v>1000</v>
      </c>
      <c r="J14">
        <v>1E-3</v>
      </c>
      <c r="K14" t="s">
        <v>1121</v>
      </c>
      <c r="L14" t="s">
        <v>314</v>
      </c>
      <c r="M14" s="132" t="s">
        <v>755</v>
      </c>
      <c r="N14" s="190">
        <f>VLOOKUP($A14,[3]futuresATR!$A$2:$F$80,3)</f>
        <v>96.132000000000005</v>
      </c>
      <c r="O14" s="152">
        <f t="shared" si="4"/>
        <v>96132</v>
      </c>
      <c r="P14" s="191">
        <f>VLOOKUP($A14,[3]futuresATR!$A$2:$F$80,4)</f>
        <v>0.58850000000000002</v>
      </c>
      <c r="Q14" s="151">
        <f t="shared" si="11"/>
        <v>588.5</v>
      </c>
      <c r="R14" s="143">
        <f t="shared" si="8"/>
        <v>4</v>
      </c>
      <c r="S14" s="138">
        <f t="shared" si="0"/>
        <v>384528</v>
      </c>
      <c r="T14" s="110">
        <f t="shared" si="9"/>
        <v>4</v>
      </c>
      <c r="U14" s="110">
        <f t="shared" si="6"/>
        <v>56</v>
      </c>
      <c r="V14" s="159">
        <f t="shared" si="7"/>
        <v>4</v>
      </c>
      <c r="W14" s="159">
        <f t="shared" si="10"/>
        <v>2354</v>
      </c>
      <c r="X14" t="s">
        <v>899</v>
      </c>
      <c r="Y14">
        <v>3</v>
      </c>
      <c r="Z14">
        <v>95.382000000000005</v>
      </c>
      <c r="AA14" s="109">
        <v>-0.21</v>
      </c>
      <c r="AB14" t="s">
        <v>903</v>
      </c>
      <c r="AC14">
        <v>95.18</v>
      </c>
      <c r="AD14" s="108">
        <v>-604</v>
      </c>
      <c r="AE14" s="108">
        <v>0</v>
      </c>
      <c r="AF14" s="165">
        <f t="shared" si="1"/>
        <v>0.20199999999999818</v>
      </c>
      <c r="AG14" s="143">
        <f t="shared" si="2"/>
        <v>605.99999999999454</v>
      </c>
      <c r="AH14" s="140">
        <f t="shared" si="3"/>
        <v>1.999999999994543</v>
      </c>
    </row>
    <row r="15" spans="1:34" s="112" customFormat="1" x14ac:dyDescent="0.25">
      <c r="A15" s="4" t="s">
        <v>316</v>
      </c>
      <c r="B15" t="s">
        <v>317</v>
      </c>
      <c r="C15" s="154" t="s">
        <v>316</v>
      </c>
      <c r="D15" t="s">
        <v>526</v>
      </c>
      <c r="E15" t="s">
        <v>778</v>
      </c>
      <c r="F15" t="s">
        <v>798</v>
      </c>
      <c r="G15" t="s">
        <v>469</v>
      </c>
      <c r="H15">
        <f>VLOOKUP(G15,CurrInfo!$E$1:$F$10,2)</f>
        <v>0.89968511021142605</v>
      </c>
      <c r="I15" s="130">
        <v>1000</v>
      </c>
      <c r="J15">
        <v>0.01</v>
      </c>
      <c r="K15" t="s">
        <v>1122</v>
      </c>
      <c r="L15" t="s">
        <v>799</v>
      </c>
      <c r="M15" s="132" t="s">
        <v>562</v>
      </c>
      <c r="N15" s="190">
        <f>VLOOKUP($A15,[3]futuresATR!$A$2:$F$80,3)</f>
        <v>167.44</v>
      </c>
      <c r="O15" s="152">
        <f t="shared" si="4"/>
        <v>186109.56</v>
      </c>
      <c r="P15" s="191">
        <f>VLOOKUP($A15,[3]futuresATR!$A$2:$F$80,4)</f>
        <v>0.70699999999999996</v>
      </c>
      <c r="Q15" s="151">
        <f t="shared" si="11"/>
        <v>785.83049999999992</v>
      </c>
      <c r="R15" s="143">
        <f t="shared" si="8"/>
        <v>3</v>
      </c>
      <c r="S15" s="138">
        <f t="shared" si="0"/>
        <v>558328.67999999993</v>
      </c>
      <c r="T15" s="110">
        <f t="shared" si="9"/>
        <v>3</v>
      </c>
      <c r="U15" s="110">
        <f t="shared" si="6"/>
        <v>42</v>
      </c>
      <c r="V15" s="159">
        <f t="shared" si="7"/>
        <v>3</v>
      </c>
      <c r="W15" s="159">
        <f t="shared" si="10"/>
        <v>2357.4914999999996</v>
      </c>
      <c r="X15" t="s">
        <v>899</v>
      </c>
      <c r="Y15">
        <v>2</v>
      </c>
      <c r="Z15">
        <v>162.88999999999999</v>
      </c>
      <c r="AA15" s="136">
        <v>0.01</v>
      </c>
      <c r="AB15" s="133">
        <v>1E-4</v>
      </c>
      <c r="AC15">
        <v>162.9</v>
      </c>
      <c r="AD15" s="108">
        <v>22</v>
      </c>
      <c r="AE15" s="108">
        <v>0</v>
      </c>
      <c r="AF15" s="165">
        <f t="shared" si="1"/>
        <v>-1.0000000000019327E-2</v>
      </c>
      <c r="AG15" s="143">
        <f t="shared" si="2"/>
        <v>-22.230000000042963</v>
      </c>
      <c r="AH15" s="140">
        <f t="shared" si="3"/>
        <v>0.23000000004296339</v>
      </c>
    </row>
    <row r="16" spans="1:34" ht="15.75" thickBot="1" x14ac:dyDescent="0.3">
      <c r="A16" s="4" t="s">
        <v>318</v>
      </c>
      <c r="B16" t="s">
        <v>319</v>
      </c>
      <c r="C16" s="154" t="s">
        <v>318</v>
      </c>
      <c r="D16" t="s">
        <v>526</v>
      </c>
      <c r="E16" t="s">
        <v>778</v>
      </c>
      <c r="F16" t="s">
        <v>798</v>
      </c>
      <c r="G16" t="s">
        <v>469</v>
      </c>
      <c r="H16">
        <f>VLOOKUP(G16,CurrInfo!$E$1:$F$10,2)</f>
        <v>0.89968511021142605</v>
      </c>
      <c r="I16" s="130">
        <v>1000</v>
      </c>
      <c r="J16">
        <v>0.01</v>
      </c>
      <c r="K16" t="s">
        <v>1122</v>
      </c>
      <c r="L16" t="s">
        <v>800</v>
      </c>
      <c r="M16" s="132" t="s">
        <v>560</v>
      </c>
      <c r="N16" s="190">
        <f>VLOOKUP($A16,[3]futuresATR!$A$2:$F$80,3)</f>
        <v>133.63999999999999</v>
      </c>
      <c r="O16" s="152">
        <f t="shared" si="4"/>
        <v>148540.85999999999</v>
      </c>
      <c r="P16" s="191">
        <f>VLOOKUP($A16,[3]futuresATR!$A$2:$F$80,4)</f>
        <v>0.20899999999999999</v>
      </c>
      <c r="Q16" s="151">
        <f t="shared" si="11"/>
        <v>232.30349999999999</v>
      </c>
      <c r="R16" s="143">
        <f t="shared" si="8"/>
        <v>9</v>
      </c>
      <c r="S16" s="138">
        <f t="shared" si="0"/>
        <v>1336867.7399999998</v>
      </c>
      <c r="T16" s="110">
        <f t="shared" si="9"/>
        <v>9</v>
      </c>
      <c r="U16" s="110">
        <f t="shared" si="6"/>
        <v>126</v>
      </c>
      <c r="V16" s="159">
        <f t="shared" si="7"/>
        <v>9</v>
      </c>
      <c r="W16" s="159">
        <f t="shared" si="10"/>
        <v>2090.7314999999999</v>
      </c>
      <c r="X16" t="s">
        <v>898</v>
      </c>
      <c r="Y16">
        <v>7</v>
      </c>
      <c r="Z16">
        <v>132.27000000000001</v>
      </c>
      <c r="AA16" s="136">
        <v>0.02</v>
      </c>
      <c r="AB16" s="133">
        <v>2.0000000000000001E-4</v>
      </c>
      <c r="AC16">
        <v>132.29</v>
      </c>
      <c r="AD16" s="108">
        <v>-156</v>
      </c>
      <c r="AE16" s="108">
        <v>0</v>
      </c>
      <c r="AF16" s="165">
        <f t="shared" si="1"/>
        <v>-1.999999999998181E-2</v>
      </c>
      <c r="AG16" s="143">
        <f t="shared" si="2"/>
        <v>-155.60999999985847</v>
      </c>
      <c r="AH16" s="140">
        <f t="shared" si="3"/>
        <v>-0.39000000014152647</v>
      </c>
    </row>
    <row r="17" spans="1:34" ht="15.75" thickBot="1" x14ac:dyDescent="0.3">
      <c r="A17" s="4" t="s">
        <v>320</v>
      </c>
      <c r="B17" t="s">
        <v>321</v>
      </c>
      <c r="C17" s="154" t="s">
        <v>320</v>
      </c>
      <c r="D17" t="s">
        <v>526</v>
      </c>
      <c r="E17" t="s">
        <v>778</v>
      </c>
      <c r="F17" t="s">
        <v>798</v>
      </c>
      <c r="G17" t="s">
        <v>469</v>
      </c>
      <c r="H17">
        <f>VLOOKUP(G17,CurrInfo!$E$1:$F$10,2)</f>
        <v>0.89968511021142605</v>
      </c>
      <c r="I17" s="130">
        <v>1000</v>
      </c>
      <c r="J17">
        <v>1E-3</v>
      </c>
      <c r="K17" t="s">
        <v>1122</v>
      </c>
      <c r="L17" t="s">
        <v>801</v>
      </c>
      <c r="M17" s="132" t="s">
        <v>564</v>
      </c>
      <c r="N17" s="190">
        <f>VLOOKUP($A17,[3]futuresATR!$A$2:$F$80,3)</f>
        <v>112.015</v>
      </c>
      <c r="O17" s="152">
        <f t="shared" si="4"/>
        <v>124504.67249999999</v>
      </c>
      <c r="P17" s="191">
        <f>VLOOKUP($A17,[3]futuresATR!$A$2:$F$80,4)</f>
        <v>4.2000000000000003E-2</v>
      </c>
      <c r="Q17" s="151">
        <f t="shared" si="11"/>
        <v>46.683</v>
      </c>
      <c r="R17" s="143">
        <f t="shared" si="8"/>
        <v>43</v>
      </c>
      <c r="S17" s="138">
        <f t="shared" si="0"/>
        <v>5353700.9174999995</v>
      </c>
      <c r="T17" s="110">
        <f t="shared" si="9"/>
        <v>43</v>
      </c>
      <c r="U17" s="110">
        <f t="shared" si="6"/>
        <v>602</v>
      </c>
      <c r="V17" s="181">
        <v>0</v>
      </c>
      <c r="W17" s="159">
        <f t="shared" si="10"/>
        <v>0</v>
      </c>
      <c r="X17" t="s">
        <v>898</v>
      </c>
      <c r="Y17">
        <v>18</v>
      </c>
      <c r="Z17">
        <v>111.76</v>
      </c>
      <c r="AA17" s="136">
        <v>0.02</v>
      </c>
      <c r="AB17" s="133">
        <v>1E-4</v>
      </c>
      <c r="AC17">
        <v>111.78</v>
      </c>
      <c r="AD17" s="108">
        <v>-407</v>
      </c>
      <c r="AE17" s="108">
        <v>0</v>
      </c>
      <c r="AF17" s="165">
        <f t="shared" si="1"/>
        <v>-1.9999999999996021E-2</v>
      </c>
      <c r="AG17" s="143">
        <f t="shared" si="2"/>
        <v>-400.13999999992035</v>
      </c>
      <c r="AH17" s="140">
        <f t="shared" si="3"/>
        <v>-6.8600000000796513</v>
      </c>
    </row>
    <row r="18" spans="1:34" s="112" customFormat="1" ht="15.75" thickBot="1" x14ac:dyDescent="0.3">
      <c r="A18" s="4" t="s">
        <v>323</v>
      </c>
      <c r="B18" t="s">
        <v>324</v>
      </c>
      <c r="C18" s="153" t="s">
        <v>323</v>
      </c>
      <c r="D18" t="s">
        <v>260</v>
      </c>
      <c r="E18" t="s">
        <v>803</v>
      </c>
      <c r="F18" s="108">
        <v>1000000</v>
      </c>
      <c r="G18" t="s">
        <v>472</v>
      </c>
      <c r="H18">
        <f>VLOOKUP(G18,CurrInfo!$E$1:$F$10,2)</f>
        <v>1</v>
      </c>
      <c r="I18" s="130">
        <v>2500</v>
      </c>
      <c r="J18">
        <v>1E-3</v>
      </c>
      <c r="K18" t="s">
        <v>1122</v>
      </c>
      <c r="L18" t="s">
        <v>804</v>
      </c>
      <c r="M18" s="132" t="s">
        <v>581</v>
      </c>
      <c r="N18" s="190">
        <f>VLOOKUP($A18,[3]futuresATR!$A$2:$F$80,3)</f>
        <v>99.055000000000007</v>
      </c>
      <c r="O18" s="152">
        <f t="shared" si="4"/>
        <v>247637.50000000003</v>
      </c>
      <c r="P18" s="191">
        <f>VLOOKUP($A18,[3]futuresATR!$A$2:$F$80,4)</f>
        <v>3.5499999999999997E-2</v>
      </c>
      <c r="Q18" s="151">
        <f t="shared" si="11"/>
        <v>88.749999999999986</v>
      </c>
      <c r="R18" s="143">
        <f t="shared" si="8"/>
        <v>23</v>
      </c>
      <c r="S18" s="138">
        <f t="shared" si="0"/>
        <v>5695662.5000000009</v>
      </c>
      <c r="T18" s="110">
        <f t="shared" si="9"/>
        <v>23</v>
      </c>
      <c r="U18" s="110">
        <f t="shared" si="6"/>
        <v>322</v>
      </c>
      <c r="V18" s="180">
        <v>0</v>
      </c>
      <c r="W18" s="159">
        <f t="shared" si="10"/>
        <v>0</v>
      </c>
      <c r="X18" t="s">
        <v>899</v>
      </c>
      <c r="Y18">
        <v>21</v>
      </c>
      <c r="Z18">
        <v>99.275000000000006</v>
      </c>
      <c r="AA18" s="109">
        <v>-0.01</v>
      </c>
      <c r="AB18" t="s">
        <v>905</v>
      </c>
      <c r="AC18">
        <v>99.28</v>
      </c>
      <c r="AD18" s="108">
        <v>263</v>
      </c>
      <c r="AE18" s="108">
        <v>0</v>
      </c>
      <c r="AF18" s="165">
        <f t="shared" si="1"/>
        <v>-4.9999999999954525E-3</v>
      </c>
      <c r="AG18" s="143">
        <f t="shared" si="2"/>
        <v>-262.49999999976126</v>
      </c>
      <c r="AH18" s="140">
        <f t="shared" si="3"/>
        <v>-0.50000000023874236</v>
      </c>
    </row>
    <row r="19" spans="1:34" x14ac:dyDescent="0.25">
      <c r="A19" s="4" t="s">
        <v>325</v>
      </c>
      <c r="B19" t="s">
        <v>326</v>
      </c>
      <c r="C19" s="154" t="s">
        <v>325</v>
      </c>
      <c r="D19" t="s">
        <v>260</v>
      </c>
      <c r="E19" t="s">
        <v>778</v>
      </c>
      <c r="F19" t="s">
        <v>805</v>
      </c>
      <c r="G19" t="s">
        <v>472</v>
      </c>
      <c r="H19">
        <f>VLOOKUP(G19,CurrInfo!$E$1:$F$10,2)</f>
        <v>1</v>
      </c>
      <c r="I19">
        <v>100</v>
      </c>
      <c r="J19">
        <v>0.01</v>
      </c>
      <c r="K19" t="s">
        <v>294</v>
      </c>
      <c r="L19" t="s">
        <v>325</v>
      </c>
      <c r="M19" s="132" t="s">
        <v>653</v>
      </c>
      <c r="N19" s="190">
        <f>VLOOKUP($A19,[3]futuresATR!$A$2:$F$80,3)</f>
        <v>1560.1</v>
      </c>
      <c r="O19" s="152">
        <f t="shared" si="4"/>
        <v>156010</v>
      </c>
      <c r="P19" s="191">
        <f>VLOOKUP($A19,[3]futuresATR!$A$2:$F$80,4)</f>
        <v>13.34</v>
      </c>
      <c r="Q19" s="151">
        <f t="shared" si="11"/>
        <v>1334</v>
      </c>
      <c r="R19" s="143">
        <f t="shared" si="8"/>
        <v>2</v>
      </c>
      <c r="S19" s="138">
        <f t="shared" si="0"/>
        <v>312020</v>
      </c>
      <c r="T19" s="110">
        <f t="shared" si="9"/>
        <v>2</v>
      </c>
      <c r="U19" s="110">
        <f t="shared" si="6"/>
        <v>28</v>
      </c>
      <c r="V19" s="159">
        <f t="shared" si="7"/>
        <v>2</v>
      </c>
      <c r="W19" s="159">
        <f t="shared" si="10"/>
        <v>2668</v>
      </c>
      <c r="X19" t="s">
        <v>898</v>
      </c>
      <c r="Y19">
        <v>1</v>
      </c>
      <c r="Z19">
        <v>1445.2</v>
      </c>
      <c r="AA19" s="109">
        <v>-1.3</v>
      </c>
      <c r="AB19" t="s">
        <v>904</v>
      </c>
      <c r="AC19">
        <v>1478.1</v>
      </c>
      <c r="AD19" s="108">
        <v>-3289</v>
      </c>
      <c r="AE19" s="108">
        <v>0</v>
      </c>
      <c r="AF19" s="165">
        <f t="shared" si="1"/>
        <v>-32.899999999999864</v>
      </c>
      <c r="AG19" s="143">
        <f t="shared" si="2"/>
        <v>-3289.9999999999864</v>
      </c>
      <c r="AH19" s="140">
        <f t="shared" si="3"/>
        <v>0.99999999998635758</v>
      </c>
    </row>
    <row r="20" spans="1:34" x14ac:dyDescent="0.25">
      <c r="A20" s="4" t="s">
        <v>327</v>
      </c>
      <c r="B20" t="s">
        <v>328</v>
      </c>
      <c r="C20" s="153" t="s">
        <v>327</v>
      </c>
      <c r="D20" t="s">
        <v>260</v>
      </c>
      <c r="E20" t="s">
        <v>778</v>
      </c>
      <c r="F20" t="s">
        <v>806</v>
      </c>
      <c r="G20" t="s">
        <v>472</v>
      </c>
      <c r="H20">
        <f>VLOOKUP(G20,CurrInfo!$E$1:$F$10,2)</f>
        <v>1</v>
      </c>
      <c r="I20">
        <v>50</v>
      </c>
      <c r="J20">
        <v>0.01</v>
      </c>
      <c r="K20" t="s">
        <v>294</v>
      </c>
      <c r="L20" t="s">
        <v>327</v>
      </c>
      <c r="M20" s="132" t="s">
        <v>552</v>
      </c>
      <c r="N20" s="190">
        <f>VLOOKUP($A20,[3]futuresATR!$A$2:$F$80,3)</f>
        <v>2177.5</v>
      </c>
      <c r="O20" s="152">
        <f t="shared" si="4"/>
        <v>108875</v>
      </c>
      <c r="P20" s="191">
        <f>VLOOKUP($A20,[3]futuresATR!$A$2:$F$80,4)</f>
        <v>14.9125</v>
      </c>
      <c r="Q20" s="151">
        <f t="shared" si="11"/>
        <v>745.625</v>
      </c>
      <c r="R20" s="143">
        <f t="shared" si="8"/>
        <v>3</v>
      </c>
      <c r="S20" s="138">
        <f t="shared" si="0"/>
        <v>326625</v>
      </c>
      <c r="T20" s="110">
        <f t="shared" si="9"/>
        <v>3</v>
      </c>
      <c r="U20" s="110">
        <f t="shared" si="6"/>
        <v>42</v>
      </c>
      <c r="V20" s="159">
        <f t="shared" si="7"/>
        <v>3</v>
      </c>
      <c r="W20" s="159">
        <f t="shared" si="10"/>
        <v>2236.875</v>
      </c>
      <c r="X20" t="s">
        <v>898</v>
      </c>
      <c r="Y20">
        <v>2</v>
      </c>
      <c r="Z20">
        <v>2086.25</v>
      </c>
      <c r="AA20" s="109">
        <v>-0.5</v>
      </c>
      <c r="AB20" t="s">
        <v>901</v>
      </c>
      <c r="AC20">
        <v>2085.75</v>
      </c>
      <c r="AD20" s="108">
        <v>50</v>
      </c>
      <c r="AE20" s="108">
        <v>0</v>
      </c>
      <c r="AF20" s="165">
        <f t="shared" si="1"/>
        <v>0.5</v>
      </c>
      <c r="AG20" s="143">
        <f t="shared" si="2"/>
        <v>50</v>
      </c>
      <c r="AH20" s="140">
        <f t="shared" si="3"/>
        <v>0</v>
      </c>
    </row>
    <row r="21" spans="1:34" s="112" customFormat="1" x14ac:dyDescent="0.25">
      <c r="A21" s="4" t="s">
        <v>329</v>
      </c>
      <c r="B21" t="s">
        <v>330</v>
      </c>
      <c r="C21" s="155" t="s">
        <v>329</v>
      </c>
      <c r="D21" t="s">
        <v>260</v>
      </c>
      <c r="E21" t="s">
        <v>807</v>
      </c>
      <c r="F21" t="s">
        <v>795</v>
      </c>
      <c r="G21" t="s">
        <v>472</v>
      </c>
      <c r="H21">
        <f>VLOOKUP(G21,CurrInfo!$E$1:$F$10,2)</f>
        <v>1</v>
      </c>
      <c r="I21">
        <v>500</v>
      </c>
      <c r="J21">
        <v>1E-3</v>
      </c>
      <c r="K21" t="s">
        <v>313</v>
      </c>
      <c r="L21" t="s">
        <v>808</v>
      </c>
      <c r="M21" s="132" t="s">
        <v>589</v>
      </c>
      <c r="N21" s="190">
        <f>VLOOKUP($A21,[3]futuresATR!$A$2:$F$80,3)</f>
        <v>148.85</v>
      </c>
      <c r="O21" s="152">
        <f t="shared" si="4"/>
        <v>74425</v>
      </c>
      <c r="P21" s="191">
        <f>VLOOKUP($A21,[3]futuresATR!$A$2:$F$80,4)</f>
        <v>3.0754444765</v>
      </c>
      <c r="Q21" s="151">
        <f t="shared" si="11"/>
        <v>1537.7222382499999</v>
      </c>
      <c r="R21" s="143">
        <f t="shared" si="8"/>
        <v>2</v>
      </c>
      <c r="S21" s="138">
        <f t="shared" si="0"/>
        <v>148850</v>
      </c>
      <c r="T21" s="110">
        <f t="shared" si="9"/>
        <v>2</v>
      </c>
      <c r="U21" s="110">
        <f t="shared" si="6"/>
        <v>28</v>
      </c>
      <c r="V21" s="159">
        <f t="shared" si="7"/>
        <v>2</v>
      </c>
      <c r="W21" s="159">
        <f t="shared" si="10"/>
        <v>3075.4444764999998</v>
      </c>
      <c r="X21" t="s">
        <v>898</v>
      </c>
      <c r="Y21">
        <v>2</v>
      </c>
      <c r="Z21">
        <v>142.44999999999999</v>
      </c>
      <c r="AA21" s="109">
        <v>0</v>
      </c>
      <c r="AB21" t="s">
        <v>902</v>
      </c>
      <c r="AC21">
        <v>142.69999999999999</v>
      </c>
      <c r="AD21" s="108">
        <v>-249</v>
      </c>
      <c r="AE21" s="108">
        <v>0</v>
      </c>
      <c r="AF21" s="165">
        <f t="shared" si="1"/>
        <v>-0.25</v>
      </c>
      <c r="AG21" s="143">
        <f t="shared" si="2"/>
        <v>-250</v>
      </c>
      <c r="AH21" s="140">
        <f t="shared" si="3"/>
        <v>1</v>
      </c>
    </row>
    <row r="22" spans="1:34" x14ac:dyDescent="0.25">
      <c r="A22" s="4" t="s">
        <v>331</v>
      </c>
      <c r="B22" t="s">
        <v>332</v>
      </c>
      <c r="C22" s="154" t="s">
        <v>331</v>
      </c>
      <c r="D22" t="s">
        <v>809</v>
      </c>
      <c r="E22" t="s">
        <v>778</v>
      </c>
      <c r="F22" t="s">
        <v>810</v>
      </c>
      <c r="G22" t="s">
        <v>469</v>
      </c>
      <c r="H22">
        <f>VLOOKUP(G22,CurrInfo!$E$1:$F$10,2)</f>
        <v>0.89968511021142605</v>
      </c>
      <c r="I22">
        <v>10</v>
      </c>
      <c r="J22">
        <v>0.1</v>
      </c>
      <c r="K22" t="s">
        <v>294</v>
      </c>
      <c r="L22" t="s">
        <v>482</v>
      </c>
      <c r="M22" s="132" t="s">
        <v>481</v>
      </c>
      <c r="N22" s="190">
        <f>VLOOKUP($A22,[3]futuresATR!$A$2:$F$80,3)</f>
        <v>4468.5</v>
      </c>
      <c r="O22" s="152">
        <f t="shared" si="4"/>
        <v>49667.377499999995</v>
      </c>
      <c r="P22" s="191">
        <f>VLOOKUP($A22,[3]futuresATR!$A$2:$F$80,4)</f>
        <v>57.2</v>
      </c>
      <c r="Q22" s="151">
        <f t="shared" si="11"/>
        <v>635.77799999999991</v>
      </c>
      <c r="R22" s="143">
        <f t="shared" si="8"/>
        <v>4</v>
      </c>
      <c r="S22" s="138">
        <f t="shared" si="0"/>
        <v>198669.50999999998</v>
      </c>
      <c r="T22" s="110">
        <f t="shared" si="9"/>
        <v>4</v>
      </c>
      <c r="U22" s="110">
        <f t="shared" si="6"/>
        <v>56</v>
      </c>
      <c r="V22" s="159">
        <f t="shared" si="7"/>
        <v>4</v>
      </c>
      <c r="W22" s="159">
        <f t="shared" si="10"/>
        <v>2543.1119999999996</v>
      </c>
      <c r="X22" t="s">
        <v>898</v>
      </c>
      <c r="Y22">
        <v>16</v>
      </c>
      <c r="Z22">
        <v>4440.5</v>
      </c>
      <c r="AA22" s="136">
        <v>-2</v>
      </c>
      <c r="AB22" t="s">
        <v>908</v>
      </c>
      <c r="AC22">
        <v>4438.5</v>
      </c>
      <c r="AD22" s="108">
        <v>358</v>
      </c>
      <c r="AE22" s="108">
        <v>0</v>
      </c>
      <c r="AF22" s="165">
        <f t="shared" si="1"/>
        <v>2</v>
      </c>
      <c r="AG22" s="143">
        <f t="shared" si="2"/>
        <v>355.68</v>
      </c>
      <c r="AH22" s="140">
        <f t="shared" si="3"/>
        <v>-2.3199999999999932</v>
      </c>
    </row>
    <row r="23" spans="1:34" ht="15.75" thickBot="1" x14ac:dyDescent="0.3">
      <c r="A23" s="4" t="s">
        <v>333</v>
      </c>
      <c r="B23" s="178" t="s">
        <v>1103</v>
      </c>
      <c r="C23" s="154" t="s">
        <v>333</v>
      </c>
      <c r="D23" t="s">
        <v>526</v>
      </c>
      <c r="E23" t="s">
        <v>778</v>
      </c>
      <c r="F23" t="s">
        <v>1104</v>
      </c>
      <c r="G23" t="s">
        <v>469</v>
      </c>
      <c r="H23">
        <f>VLOOKUP(G23,CurrInfo!$E$1:$F$10,2)</f>
        <v>0.89968511021142605</v>
      </c>
      <c r="I23">
        <v>5</v>
      </c>
      <c r="J23">
        <v>0.1</v>
      </c>
      <c r="K23" t="s">
        <v>294</v>
      </c>
      <c r="L23" t="s">
        <v>812</v>
      </c>
      <c r="M23" s="132" t="s">
        <v>663</v>
      </c>
      <c r="N23" s="190">
        <f>VLOOKUP($A23,[3]futuresATR!$A$2:$F$80,3)</f>
        <v>10697</v>
      </c>
      <c r="O23" s="152">
        <f t="shared" si="4"/>
        <v>59448.577499999999</v>
      </c>
      <c r="P23" s="191">
        <f>VLOOKUP($A23,[3]futuresATR!$A$2:$F$80,4)</f>
        <v>141.42500000000001</v>
      </c>
      <c r="Q23" s="151">
        <f t="shared" si="11"/>
        <v>785.96943749999991</v>
      </c>
      <c r="R23" s="143">
        <f t="shared" si="8"/>
        <v>3</v>
      </c>
      <c r="S23" s="138">
        <f t="shared" si="0"/>
        <v>178345.73249999998</v>
      </c>
      <c r="T23" s="110">
        <f t="shared" si="9"/>
        <v>3</v>
      </c>
      <c r="U23" s="110">
        <f t="shared" si="6"/>
        <v>42</v>
      </c>
      <c r="V23" s="159">
        <f t="shared" si="7"/>
        <v>3</v>
      </c>
      <c r="W23" s="159">
        <f t="shared" si="10"/>
        <v>2357.9083124999997</v>
      </c>
      <c r="X23" t="s">
        <v>898</v>
      </c>
      <c r="Y23">
        <v>1</v>
      </c>
      <c r="Z23">
        <v>10177</v>
      </c>
      <c r="AA23" s="136">
        <v>0</v>
      </c>
      <c r="AB23" s="139" t="s">
        <v>902</v>
      </c>
      <c r="AC23">
        <v>10255</v>
      </c>
      <c r="AD23" s="108">
        <v>-2174</v>
      </c>
      <c r="AE23" s="108">
        <v>0</v>
      </c>
      <c r="AF23" s="165">
        <f t="shared" si="1"/>
        <v>-78</v>
      </c>
      <c r="AG23" s="143">
        <f t="shared" si="2"/>
        <v>-433.48499999999996</v>
      </c>
      <c r="AH23" s="140">
        <f t="shared" si="3"/>
        <v>-1740.5150000000001</v>
      </c>
    </row>
    <row r="24" spans="1:34" s="1" customFormat="1" ht="15.75" thickBot="1" x14ac:dyDescent="0.3">
      <c r="A24" s="4" t="s">
        <v>335</v>
      </c>
      <c r="B24" s="112" t="s">
        <v>336</v>
      </c>
      <c r="C24" s="154" t="s">
        <v>335</v>
      </c>
      <c r="D24" s="112" t="s">
        <v>809</v>
      </c>
      <c r="E24" s="112" t="s">
        <v>778</v>
      </c>
      <c r="F24" s="112" t="s">
        <v>813</v>
      </c>
      <c r="G24" s="112" t="s">
        <v>469</v>
      </c>
      <c r="H24">
        <f>VLOOKUP(G24,CurrInfo!$E$1:$F$10,2)</f>
        <v>0.89968511021142605</v>
      </c>
      <c r="I24" s="144">
        <v>2500</v>
      </c>
      <c r="J24" s="112">
        <v>1E-3</v>
      </c>
      <c r="K24" s="112" t="s">
        <v>1122</v>
      </c>
      <c r="L24" s="112" t="s">
        <v>814</v>
      </c>
      <c r="M24" s="145" t="s">
        <v>568</v>
      </c>
      <c r="N24" s="190">
        <f>VLOOKUP($A24,[3]futuresATR!$A$2:$F$80,3)</f>
        <v>100.33</v>
      </c>
      <c r="O24" s="152">
        <f t="shared" si="4"/>
        <v>278791.98749999999</v>
      </c>
      <c r="P24" s="191">
        <f>VLOOKUP($A24,[3]futuresATR!$A$2:$F$80,4)</f>
        <v>1.0749999999999999E-2</v>
      </c>
      <c r="Q24" s="151">
        <f t="shared" si="11"/>
        <v>29.871562499999996</v>
      </c>
      <c r="R24" s="143">
        <f t="shared" si="8"/>
        <v>67</v>
      </c>
      <c r="S24" s="138">
        <f t="shared" si="0"/>
        <v>18679063.162499998</v>
      </c>
      <c r="T24" s="110">
        <f t="shared" si="9"/>
        <v>67</v>
      </c>
      <c r="U24" s="110">
        <f t="shared" si="6"/>
        <v>938</v>
      </c>
      <c r="V24" s="181">
        <v>0</v>
      </c>
      <c r="W24" s="159">
        <f t="shared" si="10"/>
        <v>0</v>
      </c>
      <c r="X24" s="112" t="s">
        <v>899</v>
      </c>
      <c r="Y24" s="112">
        <v>50</v>
      </c>
      <c r="Z24" s="112">
        <v>100.295</v>
      </c>
      <c r="AA24" s="112"/>
      <c r="AB24" s="112"/>
      <c r="AC24" s="112">
        <v>100.28</v>
      </c>
      <c r="AD24" s="108">
        <f>-2800+50*7*2</f>
        <v>-2100</v>
      </c>
      <c r="AE24" s="112"/>
      <c r="AF24" s="165">
        <f t="shared" si="1"/>
        <v>1.5000000000000568E-2</v>
      </c>
      <c r="AG24" s="143">
        <f t="shared" si="2"/>
        <v>2084.0625000000787</v>
      </c>
      <c r="AH24" s="140">
        <f t="shared" si="3"/>
        <v>-15.937499999921329</v>
      </c>
    </row>
    <row r="25" spans="1:34" x14ac:dyDescent="0.25">
      <c r="A25" s="4" t="s">
        <v>337</v>
      </c>
      <c r="B25" s="112" t="s">
        <v>338</v>
      </c>
      <c r="C25" s="154" t="s">
        <v>337</v>
      </c>
      <c r="D25" s="112" t="s">
        <v>809</v>
      </c>
      <c r="E25" s="112" t="s">
        <v>778</v>
      </c>
      <c r="F25" s="112" t="s">
        <v>815</v>
      </c>
      <c r="G25" s="112" t="s">
        <v>456</v>
      </c>
      <c r="H25">
        <f>VLOOKUP(G25,CurrInfo!$E$1:$F$10,2)</f>
        <v>0.76917160218444736</v>
      </c>
      <c r="I25" s="112">
        <v>10</v>
      </c>
      <c r="J25" s="112">
        <v>0.1</v>
      </c>
      <c r="K25" s="112" t="s">
        <v>294</v>
      </c>
      <c r="L25" s="112" t="s">
        <v>816</v>
      </c>
      <c r="M25" s="145" t="s">
        <v>591</v>
      </c>
      <c r="N25" s="190">
        <f>VLOOKUP($A25,[3]futuresATR!$A$2:$F$80,3)</f>
        <v>6804</v>
      </c>
      <c r="O25" s="152">
        <f t="shared" si="4"/>
        <v>88458.804000000004</v>
      </c>
      <c r="P25" s="191">
        <f>VLOOKUP($A25,[3]futuresATR!$A$2:$F$80,4)</f>
        <v>63.8</v>
      </c>
      <c r="Q25" s="151">
        <f t="shared" si="11"/>
        <v>829.46379999999999</v>
      </c>
      <c r="R25" s="143">
        <f t="shared" si="8"/>
        <v>3</v>
      </c>
      <c r="S25" s="138">
        <f t="shared" si="0"/>
        <v>265376.41200000001</v>
      </c>
      <c r="T25" s="110">
        <f t="shared" si="9"/>
        <v>3</v>
      </c>
      <c r="U25" s="110">
        <f t="shared" si="6"/>
        <v>42</v>
      </c>
      <c r="V25" s="159">
        <f t="shared" si="7"/>
        <v>3</v>
      </c>
      <c r="W25" s="159">
        <f t="shared" si="10"/>
        <v>2488.3914</v>
      </c>
      <c r="X25" s="112" t="s">
        <v>898</v>
      </c>
      <c r="Y25" s="112">
        <v>3</v>
      </c>
      <c r="Z25" s="112">
        <v>6187</v>
      </c>
      <c r="AA25" s="112" t="s">
        <v>1061</v>
      </c>
      <c r="AB25" s="112" t="s">
        <v>902</v>
      </c>
      <c r="AC25" s="112">
        <v>6211.5</v>
      </c>
      <c r="AD25" s="161">
        <v>-1058</v>
      </c>
      <c r="AE25" s="161">
        <v>0</v>
      </c>
      <c r="AF25" s="165">
        <f t="shared" si="1"/>
        <v>-24.5</v>
      </c>
      <c r="AG25" s="143">
        <f t="shared" si="2"/>
        <v>-955.57349999999997</v>
      </c>
      <c r="AH25" s="140">
        <f t="shared" si="3"/>
        <v>-102.42650000000003</v>
      </c>
    </row>
    <row r="26" spans="1:34" ht="15.75" thickBot="1" x14ac:dyDescent="0.3">
      <c r="A26" s="4" t="s">
        <v>339</v>
      </c>
      <c r="B26" s="112" t="s">
        <v>340</v>
      </c>
      <c r="C26" s="154" t="s">
        <v>339</v>
      </c>
      <c r="D26" s="112" t="s">
        <v>809</v>
      </c>
      <c r="E26" s="112" t="s">
        <v>778</v>
      </c>
      <c r="F26" s="112" t="s">
        <v>817</v>
      </c>
      <c r="G26" s="112" t="s">
        <v>456</v>
      </c>
      <c r="H26">
        <f>VLOOKUP(G26,CurrInfo!$E$1:$F$10,2)</f>
        <v>0.76917160218444736</v>
      </c>
      <c r="I26" s="144">
        <v>1000</v>
      </c>
      <c r="J26" s="112">
        <v>0.01</v>
      </c>
      <c r="K26" s="112" t="s">
        <v>1122</v>
      </c>
      <c r="L26" s="112" t="s">
        <v>818</v>
      </c>
      <c r="M26" s="145" t="s">
        <v>596</v>
      </c>
      <c r="N26" s="190">
        <f>VLOOKUP($A26,[3]futuresATR!$A$2:$F$80,3)</f>
        <v>132.29</v>
      </c>
      <c r="O26" s="152">
        <f t="shared" si="4"/>
        <v>171990.22899999999</v>
      </c>
      <c r="P26" s="191">
        <f>VLOOKUP($A26,[3]futuresATR!$A$2:$F$80,4)</f>
        <v>0.72350000000000003</v>
      </c>
      <c r="Q26" s="151">
        <f t="shared" si="11"/>
        <v>940.62234999999998</v>
      </c>
      <c r="R26" s="143">
        <f t="shared" si="8"/>
        <v>3</v>
      </c>
      <c r="S26" s="138">
        <f t="shared" si="0"/>
        <v>515970.68699999998</v>
      </c>
      <c r="T26" s="110">
        <f t="shared" si="9"/>
        <v>3</v>
      </c>
      <c r="U26" s="110">
        <f t="shared" si="6"/>
        <v>42</v>
      </c>
      <c r="V26" s="159">
        <f t="shared" si="7"/>
        <v>3</v>
      </c>
      <c r="W26" s="159">
        <f t="shared" si="10"/>
        <v>2821.8670499999998</v>
      </c>
      <c r="X26" s="112" t="s">
        <v>899</v>
      </c>
      <c r="Y26" s="112">
        <v>3</v>
      </c>
      <c r="Z26" s="112">
        <v>123.47</v>
      </c>
      <c r="AA26" s="112" t="s">
        <v>1061</v>
      </c>
      <c r="AB26" s="112" t="s">
        <v>902</v>
      </c>
      <c r="AC26" s="112">
        <v>123.83</v>
      </c>
      <c r="AD26" s="161">
        <v>1557</v>
      </c>
      <c r="AE26" s="161">
        <v>0</v>
      </c>
      <c r="AF26" s="165">
        <f t="shared" si="1"/>
        <v>-0.35999999999999943</v>
      </c>
      <c r="AG26" s="143">
        <f t="shared" si="2"/>
        <v>-1404.1079999999977</v>
      </c>
      <c r="AH26" s="140">
        <f t="shared" si="3"/>
        <v>-152.89200000000233</v>
      </c>
    </row>
    <row r="27" spans="1:34" ht="15.75" thickBot="1" x14ac:dyDescent="0.3">
      <c r="A27" s="4" t="s">
        <v>341</v>
      </c>
      <c r="B27" s="112" t="s">
        <v>342</v>
      </c>
      <c r="C27" s="154" t="s">
        <v>341</v>
      </c>
      <c r="D27" s="112" t="s">
        <v>809</v>
      </c>
      <c r="E27" s="112" t="s">
        <v>778</v>
      </c>
      <c r="F27" s="112" t="s">
        <v>819</v>
      </c>
      <c r="G27" s="112" t="s">
        <v>456</v>
      </c>
      <c r="H27">
        <f>VLOOKUP(G27,CurrInfo!$E$1:$F$10,2)</f>
        <v>0.76917160218444736</v>
      </c>
      <c r="I27" s="144">
        <v>1250</v>
      </c>
      <c r="J27" s="112">
        <v>0.01</v>
      </c>
      <c r="K27" s="112" t="s">
        <v>1122</v>
      </c>
      <c r="L27" s="112" t="s">
        <v>820</v>
      </c>
      <c r="M27" s="145" t="s">
        <v>453</v>
      </c>
      <c r="N27" s="190">
        <f>VLOOKUP($A27,[3]futuresATR!$A$2:$F$80,3)</f>
        <v>99.77</v>
      </c>
      <c r="O27" s="152">
        <f t="shared" si="4"/>
        <v>162138.72125</v>
      </c>
      <c r="P27" s="191">
        <f>VLOOKUP($A27,[3]futuresATR!$A$2:$F$80,4)</f>
        <v>3.3500000000000002E-2</v>
      </c>
      <c r="Q27" s="151">
        <f t="shared" si="11"/>
        <v>54.4416875</v>
      </c>
      <c r="R27" s="143">
        <f t="shared" si="8"/>
        <v>37</v>
      </c>
      <c r="S27" s="138">
        <f t="shared" si="0"/>
        <v>5999132.6862500003</v>
      </c>
      <c r="T27" s="110">
        <f t="shared" si="9"/>
        <v>37</v>
      </c>
      <c r="U27" s="110">
        <f t="shared" si="6"/>
        <v>518</v>
      </c>
      <c r="V27" s="181">
        <v>0</v>
      </c>
      <c r="W27" s="159">
        <f t="shared" si="10"/>
        <v>0</v>
      </c>
      <c r="X27" s="112" t="s">
        <v>899</v>
      </c>
      <c r="Y27" s="112">
        <v>50</v>
      </c>
      <c r="Z27" s="112">
        <v>99.42</v>
      </c>
      <c r="AA27" s="112"/>
      <c r="AB27" s="112"/>
      <c r="AC27" s="112">
        <v>99.41</v>
      </c>
      <c r="AD27" s="108">
        <f>-1601+7*2*50</f>
        <v>-901</v>
      </c>
      <c r="AE27" s="112"/>
      <c r="AF27" s="165">
        <f t="shared" si="1"/>
        <v>1.0000000000005116E-2</v>
      </c>
      <c r="AG27" s="143">
        <f t="shared" si="2"/>
        <v>812.56250000041564</v>
      </c>
      <c r="AH27" s="140">
        <f t="shared" si="3"/>
        <v>-88.437499999584361</v>
      </c>
    </row>
    <row r="28" spans="1:34" x14ac:dyDescent="0.25">
      <c r="A28" s="4" t="s">
        <v>343</v>
      </c>
      <c r="B28" t="s">
        <v>344</v>
      </c>
      <c r="C28" s="153" t="s">
        <v>343</v>
      </c>
      <c r="D28" t="s">
        <v>261</v>
      </c>
      <c r="E28" t="s">
        <v>778</v>
      </c>
      <c r="F28">
        <v>100000</v>
      </c>
      <c r="G28" t="s">
        <v>472</v>
      </c>
      <c r="H28">
        <f>VLOOKUP(G28,CurrInfo!$E$1:$F$10,2)</f>
        <v>1</v>
      </c>
      <c r="I28" s="130">
        <v>1000</v>
      </c>
      <c r="J28" t="s">
        <v>821</v>
      </c>
      <c r="K28" t="s">
        <v>1122</v>
      </c>
      <c r="L28" t="s">
        <v>822</v>
      </c>
      <c r="M28" s="132" t="s">
        <v>765</v>
      </c>
      <c r="N28" s="190">
        <f>VLOOKUP($A28,[3]futuresATR!$A$2:$F$80,3)</f>
        <v>121.640625</v>
      </c>
      <c r="O28" s="152">
        <f t="shared" si="4"/>
        <v>121640.625</v>
      </c>
      <c r="P28" s="191">
        <f>VLOOKUP($A28,[3]futuresATR!$A$2:$F$80,4)</f>
        <v>0.31523437500000001</v>
      </c>
      <c r="Q28" s="151">
        <f t="shared" si="11"/>
        <v>315.234375</v>
      </c>
      <c r="R28" s="143">
        <f t="shared" si="8"/>
        <v>7</v>
      </c>
      <c r="S28" s="138">
        <f t="shared" si="0"/>
        <v>851484.375</v>
      </c>
      <c r="T28" s="110">
        <f t="shared" si="9"/>
        <v>7</v>
      </c>
      <c r="U28" s="110">
        <f t="shared" si="6"/>
        <v>98</v>
      </c>
      <c r="V28" s="159">
        <f t="shared" si="7"/>
        <v>7</v>
      </c>
      <c r="W28" s="159">
        <f t="shared" si="10"/>
        <v>2206.640625</v>
      </c>
      <c r="X28" t="s">
        <v>899</v>
      </c>
      <c r="Y28">
        <v>10</v>
      </c>
      <c r="Z28">
        <v>120</v>
      </c>
      <c r="AA28" s="109">
        <v>0.01</v>
      </c>
      <c r="AB28" s="133">
        <v>1E-4</v>
      </c>
      <c r="AC28" s="135">
        <v>120.015625</v>
      </c>
      <c r="AD28" s="108">
        <v>78</v>
      </c>
      <c r="AE28" s="108">
        <v>0</v>
      </c>
      <c r="AF28" s="165">
        <f t="shared" si="1"/>
        <v>-1.5625E-2</v>
      </c>
      <c r="AG28" s="143">
        <f t="shared" si="2"/>
        <v>-156.25</v>
      </c>
      <c r="AH28" s="140">
        <f t="shared" si="3"/>
        <v>78.25</v>
      </c>
    </row>
    <row r="29" spans="1:34" x14ac:dyDescent="0.25">
      <c r="A29" s="4" t="s">
        <v>345</v>
      </c>
      <c r="B29" t="s">
        <v>346</v>
      </c>
      <c r="C29" s="153" t="s">
        <v>1034</v>
      </c>
      <c r="D29" t="s">
        <v>823</v>
      </c>
      <c r="E29" t="s">
        <v>824</v>
      </c>
      <c r="F29" t="s">
        <v>825</v>
      </c>
      <c r="G29" t="s">
        <v>472</v>
      </c>
      <c r="H29">
        <f>VLOOKUP(G29,CurrInfo!$E$1:$F$10,2)</f>
        <v>1</v>
      </c>
      <c r="I29">
        <v>100</v>
      </c>
      <c r="J29">
        <v>0.1</v>
      </c>
      <c r="K29" t="s">
        <v>347</v>
      </c>
      <c r="L29" t="s">
        <v>345</v>
      </c>
      <c r="M29" s="132" t="s">
        <v>602</v>
      </c>
      <c r="N29" s="190">
        <f>VLOOKUP($A29,[3]futuresATR!$A$2:$F$80,3)</f>
        <v>1346.7</v>
      </c>
      <c r="O29" s="152">
        <f t="shared" si="4"/>
        <v>134670</v>
      </c>
      <c r="P29" s="191">
        <f>VLOOKUP($A29,[3]futuresATR!$A$2:$F$80,4)</f>
        <v>16.853193633</v>
      </c>
      <c r="Q29" s="151">
        <f t="shared" si="11"/>
        <v>1685.3193633000001</v>
      </c>
      <c r="R29" s="143">
        <f t="shared" si="8"/>
        <v>2</v>
      </c>
      <c r="S29" s="138">
        <f t="shared" si="0"/>
        <v>269340</v>
      </c>
      <c r="T29" s="110">
        <f t="shared" si="9"/>
        <v>2</v>
      </c>
      <c r="U29" s="110">
        <f t="shared" si="6"/>
        <v>28</v>
      </c>
      <c r="V29" s="159">
        <f t="shared" si="7"/>
        <v>2</v>
      </c>
      <c r="W29" s="159">
        <f t="shared" si="10"/>
        <v>3370.6387266000002</v>
      </c>
      <c r="X29" t="s">
        <v>898</v>
      </c>
      <c r="Y29">
        <v>2</v>
      </c>
      <c r="Z29">
        <v>1248.5</v>
      </c>
      <c r="AA29" s="109">
        <v>3.7</v>
      </c>
      <c r="AB29" s="133">
        <v>3.0000000000000001E-3</v>
      </c>
      <c r="AC29">
        <v>1230.9000000000001</v>
      </c>
      <c r="AD29" s="108">
        <v>3520</v>
      </c>
      <c r="AE29" s="108">
        <v>0</v>
      </c>
      <c r="AF29" s="165">
        <f t="shared" si="1"/>
        <v>17.599999999999909</v>
      </c>
      <c r="AG29" s="143">
        <f t="shared" si="2"/>
        <v>3519.9999999999818</v>
      </c>
      <c r="AH29" s="140">
        <f t="shared" si="3"/>
        <v>-1.8189894035458565E-11</v>
      </c>
    </row>
    <row r="30" spans="1:34" x14ac:dyDescent="0.25">
      <c r="A30" s="4" t="s">
        <v>1023</v>
      </c>
      <c r="B30" s="112" t="s">
        <v>348</v>
      </c>
      <c r="C30" s="154" t="s">
        <v>1023</v>
      </c>
      <c r="D30" s="112" t="s">
        <v>501</v>
      </c>
      <c r="E30" s="112" t="s">
        <v>781</v>
      </c>
      <c r="F30" s="112" t="s">
        <v>826</v>
      </c>
      <c r="G30" s="112" t="s">
        <v>502</v>
      </c>
      <c r="H30">
        <f>VLOOKUP(G30,CurrInfo!$E$1:$F$10,2)</f>
        <v>7.77</v>
      </c>
      <c r="I30" s="112">
        <v>50</v>
      </c>
      <c r="J30" s="112">
        <v>1</v>
      </c>
      <c r="K30" s="112" t="s">
        <v>294</v>
      </c>
      <c r="L30" s="112" t="s">
        <v>827</v>
      </c>
      <c r="M30" s="145" t="s">
        <v>604</v>
      </c>
      <c r="N30" s="190">
        <f>VLOOKUP($A30,[3]futuresATR!$A$2:$F$80,3)</f>
        <v>9307</v>
      </c>
      <c r="O30" s="152">
        <f t="shared" si="4"/>
        <v>59890.604890604896</v>
      </c>
      <c r="P30" s="191">
        <f>VLOOKUP($A30,[3]futuresATR!$A$2:$F$80,4)</f>
        <v>128.07434239700001</v>
      </c>
      <c r="Q30" s="151">
        <f t="shared" si="11"/>
        <v>824.15921748391258</v>
      </c>
      <c r="R30" s="143">
        <f t="shared" si="8"/>
        <v>3</v>
      </c>
      <c r="S30" s="138">
        <f t="shared" si="0"/>
        <v>179671.81467181467</v>
      </c>
      <c r="T30" s="110">
        <f t="shared" si="9"/>
        <v>3</v>
      </c>
      <c r="U30" s="110">
        <f t="shared" si="6"/>
        <v>42</v>
      </c>
      <c r="V30" s="159">
        <f t="shared" si="7"/>
        <v>3</v>
      </c>
      <c r="W30" s="159">
        <f t="shared" si="10"/>
        <v>2472.4776524517379</v>
      </c>
      <c r="X30" s="112" t="s">
        <v>899</v>
      </c>
      <c r="Y30" s="112">
        <v>2</v>
      </c>
      <c r="Z30" s="112">
        <v>8444</v>
      </c>
      <c r="AA30" s="112" t="s">
        <v>1066</v>
      </c>
      <c r="AB30" s="112" t="s">
        <v>902</v>
      </c>
      <c r="AC30" s="112">
        <v>8551</v>
      </c>
      <c r="AD30" s="161">
        <v>1378</v>
      </c>
      <c r="AE30" s="161">
        <v>0</v>
      </c>
      <c r="AF30" s="165">
        <f t="shared" si="1"/>
        <v>-107</v>
      </c>
      <c r="AG30" s="143">
        <f t="shared" si="2"/>
        <v>-1377.0913770913771</v>
      </c>
      <c r="AH30" s="140">
        <f t="shared" si="3"/>
        <v>-0.90862290862287409</v>
      </c>
    </row>
    <row r="31" spans="1:34" s="112" customFormat="1" x14ac:dyDescent="0.25">
      <c r="A31" s="4" t="s">
        <v>349</v>
      </c>
      <c r="B31" t="s">
        <v>350</v>
      </c>
      <c r="C31" s="153" t="s">
        <v>1035</v>
      </c>
      <c r="D31" t="s">
        <v>823</v>
      </c>
      <c r="E31" t="s">
        <v>828</v>
      </c>
      <c r="F31" t="s">
        <v>829</v>
      </c>
      <c r="G31" t="s">
        <v>472</v>
      </c>
      <c r="H31">
        <f>VLOOKUP(G31,CurrInfo!$E$1:$F$10,2)</f>
        <v>1</v>
      </c>
      <c r="I31">
        <v>250</v>
      </c>
      <c r="J31">
        <v>0.01</v>
      </c>
      <c r="K31" t="s">
        <v>347</v>
      </c>
      <c r="L31" t="s">
        <v>349</v>
      </c>
      <c r="M31" s="132" t="s">
        <v>515</v>
      </c>
      <c r="N31" s="190">
        <f>VLOOKUP($A31,[3]futuresATR!$A$2:$F$80,3)</f>
        <v>215</v>
      </c>
      <c r="O31" s="152">
        <f t="shared" si="4"/>
        <v>53750</v>
      </c>
      <c r="P31" s="191">
        <f>VLOOKUP($A31,[3]futuresATR!$A$2:$F$80,4)</f>
        <v>3.9075000000000002</v>
      </c>
      <c r="Q31" s="151">
        <f t="shared" si="11"/>
        <v>976.875</v>
      </c>
      <c r="R31" s="143">
        <f t="shared" si="8"/>
        <v>3</v>
      </c>
      <c r="S31" s="138">
        <f t="shared" si="0"/>
        <v>161250</v>
      </c>
      <c r="T31" s="110">
        <f t="shared" si="9"/>
        <v>3</v>
      </c>
      <c r="U31" s="110">
        <f t="shared" si="6"/>
        <v>42</v>
      </c>
      <c r="V31" s="159">
        <f t="shared" si="7"/>
        <v>3</v>
      </c>
      <c r="W31" s="159">
        <f t="shared" si="10"/>
        <v>2930.625</v>
      </c>
      <c r="X31" t="s">
        <v>899</v>
      </c>
      <c r="Y31">
        <v>3</v>
      </c>
      <c r="Z31">
        <v>206.78</v>
      </c>
      <c r="AA31" s="109">
        <v>0.7</v>
      </c>
      <c r="AB31" s="133">
        <v>3.3E-3</v>
      </c>
      <c r="AC31">
        <v>210.85</v>
      </c>
      <c r="AD31" s="108">
        <v>3050</v>
      </c>
      <c r="AE31" s="108">
        <v>0</v>
      </c>
      <c r="AF31" s="165">
        <f t="shared" si="1"/>
        <v>-4.0699999999999932</v>
      </c>
      <c r="AG31" s="143">
        <f t="shared" si="2"/>
        <v>-3052.499999999995</v>
      </c>
      <c r="AH31" s="140">
        <f t="shared" si="3"/>
        <v>2.4999999999949978</v>
      </c>
    </row>
    <row r="32" spans="1:34" x14ac:dyDescent="0.25">
      <c r="A32" s="4" t="s">
        <v>1024</v>
      </c>
      <c r="B32" s="112" t="s">
        <v>354</v>
      </c>
      <c r="C32" s="154" t="s">
        <v>1024</v>
      </c>
      <c r="D32" s="112" t="s">
        <v>501</v>
      </c>
      <c r="E32" s="112" t="s">
        <v>781</v>
      </c>
      <c r="F32" s="112" t="s">
        <v>831</v>
      </c>
      <c r="G32" s="112" t="s">
        <v>502</v>
      </c>
      <c r="H32">
        <f>VLOOKUP(G32,CurrInfo!$E$1:$F$10,2)</f>
        <v>7.77</v>
      </c>
      <c r="I32" s="112">
        <v>50</v>
      </c>
      <c r="J32" s="112">
        <v>1</v>
      </c>
      <c r="K32" s="112" t="s">
        <v>294</v>
      </c>
      <c r="L32" s="112" t="s">
        <v>353</v>
      </c>
      <c r="M32" s="145" t="s">
        <v>353</v>
      </c>
      <c r="N32" s="190">
        <f>VLOOKUP($A32,[3]futuresATR!$A$2:$F$80,3)</f>
        <v>22429</v>
      </c>
      <c r="O32" s="152">
        <f t="shared" si="4"/>
        <v>144330.75933075935</v>
      </c>
      <c r="P32" s="191">
        <f>VLOOKUP($A32,[3]futuresATR!$A$2:$F$80,4)</f>
        <v>270.57170067999999</v>
      </c>
      <c r="Q32" s="151">
        <f t="shared" si="11"/>
        <v>1741.1306350064351</v>
      </c>
      <c r="R32" s="143">
        <f t="shared" si="8"/>
        <v>2</v>
      </c>
      <c r="S32" s="138">
        <f t="shared" si="0"/>
        <v>288661.5186615187</v>
      </c>
      <c r="T32" s="110">
        <f t="shared" si="9"/>
        <v>2</v>
      </c>
      <c r="U32" s="110">
        <f t="shared" si="6"/>
        <v>28</v>
      </c>
      <c r="V32" s="159">
        <f t="shared" si="7"/>
        <v>2</v>
      </c>
      <c r="W32" s="159">
        <f t="shared" si="10"/>
        <v>3482.2612700128702</v>
      </c>
      <c r="X32" s="112" t="s">
        <v>899</v>
      </c>
      <c r="Y32" s="112">
        <v>2</v>
      </c>
      <c r="Z32" s="112">
        <v>20484</v>
      </c>
      <c r="AA32" s="112" t="s">
        <v>1049</v>
      </c>
      <c r="AB32" s="160">
        <v>6.0000000000000001E-3</v>
      </c>
      <c r="AC32" s="112">
        <v>20606</v>
      </c>
      <c r="AD32" s="161">
        <v>1571</v>
      </c>
      <c r="AE32" s="161">
        <v>0</v>
      </c>
      <c r="AF32" s="165">
        <f t="shared" si="1"/>
        <v>-122</v>
      </c>
      <c r="AG32" s="143">
        <f t="shared" si="2"/>
        <v>-1570.1415701415701</v>
      </c>
      <c r="AH32" s="140">
        <f t="shared" si="3"/>
        <v>-0.85842985842987218</v>
      </c>
    </row>
    <row r="33" spans="1:34" s="112" customFormat="1" x14ac:dyDescent="0.25">
      <c r="A33" s="4" t="s">
        <v>351</v>
      </c>
      <c r="B33" t="s">
        <v>352</v>
      </c>
      <c r="C33" s="153" t="s">
        <v>1036</v>
      </c>
      <c r="D33" t="s">
        <v>262</v>
      </c>
      <c r="E33" t="s">
        <v>781</v>
      </c>
      <c r="F33" t="s">
        <v>830</v>
      </c>
      <c r="G33" t="s">
        <v>472</v>
      </c>
      <c r="H33">
        <f>VLOOKUP(G33,CurrInfo!$E$1:$F$10,2)</f>
        <v>1</v>
      </c>
      <c r="I33" s="130">
        <v>42000</v>
      </c>
      <c r="J33">
        <v>1E-4</v>
      </c>
      <c r="K33" t="s">
        <v>288</v>
      </c>
      <c r="L33" t="s">
        <v>351</v>
      </c>
      <c r="M33" s="132" t="s">
        <v>617</v>
      </c>
      <c r="N33" s="190">
        <f>VLOOKUP($A33,[3]futuresATR!$A$2:$F$80,3)</f>
        <v>1.3307</v>
      </c>
      <c r="O33" s="152">
        <f t="shared" si="4"/>
        <v>55889.4</v>
      </c>
      <c r="P33" s="191">
        <f>VLOOKUP($A33,[3]futuresATR!$A$2:$F$80,4)</f>
        <v>3.832E-2</v>
      </c>
      <c r="Q33" s="151">
        <f t="shared" si="11"/>
        <v>1609.44</v>
      </c>
      <c r="R33" s="143">
        <f t="shared" si="8"/>
        <v>2</v>
      </c>
      <c r="S33" s="138">
        <f t="shared" si="0"/>
        <v>111778.8</v>
      </c>
      <c r="T33" s="110">
        <f t="shared" si="9"/>
        <v>2</v>
      </c>
      <c r="U33" s="110">
        <f t="shared" si="6"/>
        <v>28</v>
      </c>
      <c r="V33" s="159">
        <f t="shared" si="7"/>
        <v>2</v>
      </c>
      <c r="W33" s="159">
        <f t="shared" si="10"/>
        <v>3218.88</v>
      </c>
      <c r="X33" t="s">
        <v>899</v>
      </c>
      <c r="Y33">
        <v>2</v>
      </c>
      <c r="Z33">
        <v>1.4817</v>
      </c>
      <c r="AA33" s="109">
        <v>0</v>
      </c>
      <c r="AB33" s="133">
        <v>3.0000000000000001E-3</v>
      </c>
      <c r="AC33">
        <v>1.5221</v>
      </c>
      <c r="AD33" s="108">
        <v>3398</v>
      </c>
      <c r="AE33" s="108">
        <v>0</v>
      </c>
      <c r="AF33" s="165">
        <f t="shared" si="1"/>
        <v>-4.0399999999999991E-2</v>
      </c>
      <c r="AG33" s="143">
        <f t="shared" si="2"/>
        <v>-3393.5999999999995</v>
      </c>
      <c r="AH33" s="140">
        <f t="shared" si="3"/>
        <v>-4.4000000000005457</v>
      </c>
    </row>
    <row r="34" spans="1:34" s="112" customFormat="1" x14ac:dyDescent="0.25">
      <c r="A34" s="4" t="s">
        <v>355</v>
      </c>
      <c r="B34" t="s">
        <v>356</v>
      </c>
      <c r="C34" s="153" t="s">
        <v>355</v>
      </c>
      <c r="D34" t="s">
        <v>260</v>
      </c>
      <c r="E34" t="s">
        <v>778</v>
      </c>
      <c r="F34" t="s">
        <v>833</v>
      </c>
      <c r="G34" t="s">
        <v>472</v>
      </c>
      <c r="H34">
        <f>VLOOKUP(G34,CurrInfo!$E$1:$F$10,2)</f>
        <v>1</v>
      </c>
      <c r="I34" s="130">
        <v>12500000</v>
      </c>
      <c r="J34">
        <v>1E-4</v>
      </c>
      <c r="K34" t="s">
        <v>1121</v>
      </c>
      <c r="L34" t="s">
        <v>440</v>
      </c>
      <c r="M34" s="132" t="s">
        <v>623</v>
      </c>
      <c r="N34" s="190">
        <f>VLOOKUP($A34,[3]futuresATR!$A$2:$F$80,3)</f>
        <v>0.98294999999999999</v>
      </c>
      <c r="O34" s="168">
        <f>N34*I34/H34/100</f>
        <v>122868.75</v>
      </c>
      <c r="P34" s="191">
        <f>VLOOKUP($A34,[3]futuresATR!$A$2:$F$80,4)</f>
        <v>1.22475E-2</v>
      </c>
      <c r="Q34" s="158">
        <f>P34*I34/H34/100</f>
        <v>1530.9375</v>
      </c>
      <c r="R34" s="143">
        <f t="shared" si="8"/>
        <v>2</v>
      </c>
      <c r="S34" s="138">
        <f t="shared" ref="S34:S65" si="12">R34*O34</f>
        <v>245737.5</v>
      </c>
      <c r="T34" s="110">
        <f t="shared" si="9"/>
        <v>2</v>
      </c>
      <c r="U34" s="110">
        <f t="shared" si="6"/>
        <v>28</v>
      </c>
      <c r="V34" s="159">
        <f t="shared" si="7"/>
        <v>2</v>
      </c>
      <c r="W34" s="159">
        <f t="shared" si="10"/>
        <v>3061.875</v>
      </c>
      <c r="X34" t="s">
        <v>898</v>
      </c>
      <c r="Y34">
        <v>3</v>
      </c>
      <c r="Z34">
        <v>9.1199999999999996E-3</v>
      </c>
      <c r="AA34" s="109">
        <v>0</v>
      </c>
      <c r="AB34" t="s">
        <v>905</v>
      </c>
      <c r="AC34">
        <v>9.1190000000000004E-3</v>
      </c>
      <c r="AD34" s="108">
        <v>113</v>
      </c>
      <c r="AE34" s="108">
        <v>0</v>
      </c>
      <c r="AF34" s="165">
        <f t="shared" si="1"/>
        <v>9.9999999999926537E-7</v>
      </c>
      <c r="AG34" s="143">
        <f t="shared" ref="AG34:AG65" si="13">AF34*I34*Y34/H34</f>
        <v>37.499999999972445</v>
      </c>
      <c r="AH34" s="140">
        <f t="shared" si="3"/>
        <v>-75.500000000027555</v>
      </c>
    </row>
    <row r="35" spans="1:34" x14ac:dyDescent="0.25">
      <c r="A35" s="4" t="s">
        <v>357</v>
      </c>
      <c r="B35" t="s">
        <v>358</v>
      </c>
      <c r="C35" s="153" t="s">
        <v>1009</v>
      </c>
      <c r="D35" t="s">
        <v>789</v>
      </c>
      <c r="E35" t="s">
        <v>786</v>
      </c>
      <c r="F35" t="s">
        <v>834</v>
      </c>
      <c r="G35" t="s">
        <v>472</v>
      </c>
      <c r="H35">
        <f>VLOOKUP(G35,CurrInfo!$E$1:$F$10,2)</f>
        <v>1</v>
      </c>
      <c r="I35">
        <v>375</v>
      </c>
      <c r="J35">
        <v>0.01</v>
      </c>
      <c r="K35" t="s">
        <v>304</v>
      </c>
      <c r="L35" t="s">
        <v>357</v>
      </c>
      <c r="M35" s="132" t="s">
        <v>513</v>
      </c>
      <c r="N35" s="190">
        <f>VLOOKUP($A35,[3]futuresATR!$A$2:$F$80,3)</f>
        <v>144.75</v>
      </c>
      <c r="O35" s="152">
        <f t="shared" si="4"/>
        <v>54281.25</v>
      </c>
      <c r="P35" s="191">
        <f>VLOOKUP($A35,[3]futuresATR!$A$2:$F$80,4)</f>
        <v>4.2013385889999997</v>
      </c>
      <c r="Q35" s="151">
        <f t="shared" ref="Q35:Q51" si="14">P35*I35/H35</f>
        <v>1575.5019708749999</v>
      </c>
      <c r="R35" s="143">
        <f t="shared" si="8"/>
        <v>2</v>
      </c>
      <c r="S35" s="138">
        <f t="shared" si="12"/>
        <v>108562.5</v>
      </c>
      <c r="T35" s="110">
        <f t="shared" si="9"/>
        <v>2</v>
      </c>
      <c r="U35" s="110">
        <f t="shared" si="6"/>
        <v>28</v>
      </c>
      <c r="V35" s="159">
        <f t="shared" si="7"/>
        <v>2</v>
      </c>
      <c r="W35" s="159">
        <f t="shared" si="10"/>
        <v>3151.0039417499997</v>
      </c>
      <c r="X35" t="s">
        <v>898</v>
      </c>
      <c r="Y35">
        <v>1</v>
      </c>
      <c r="Z35">
        <v>122.25</v>
      </c>
      <c r="AA35" s="109">
        <v>0</v>
      </c>
      <c r="AB35" t="s">
        <v>902</v>
      </c>
      <c r="AC35">
        <v>121.5</v>
      </c>
      <c r="AD35" s="108">
        <v>281</v>
      </c>
      <c r="AE35" s="108">
        <v>0</v>
      </c>
      <c r="AF35" s="165">
        <f t="shared" si="1"/>
        <v>0.75</v>
      </c>
      <c r="AG35" s="143">
        <f t="shared" si="13"/>
        <v>281.25</v>
      </c>
      <c r="AH35" s="140">
        <f t="shared" si="3"/>
        <v>0.25</v>
      </c>
    </row>
    <row r="36" spans="1:34" x14ac:dyDescent="0.25">
      <c r="A36" s="4" t="s">
        <v>1051</v>
      </c>
      <c r="B36" t="s">
        <v>986</v>
      </c>
      <c r="C36" s="154" t="s">
        <v>984</v>
      </c>
      <c r="D36" t="s">
        <v>616</v>
      </c>
      <c r="E36" t="s">
        <v>786</v>
      </c>
      <c r="F36" t="s">
        <v>787</v>
      </c>
      <c r="G36" t="s">
        <v>472</v>
      </c>
      <c r="H36">
        <f>VLOOKUP(G36,CurrInfo!$E$1:$F$10,2)</f>
        <v>1</v>
      </c>
      <c r="I36">
        <v>50</v>
      </c>
      <c r="J36">
        <v>0.25</v>
      </c>
      <c r="K36" t="s">
        <v>297</v>
      </c>
      <c r="M36" s="132" t="s">
        <v>614</v>
      </c>
      <c r="N36" s="190">
        <f>VLOOKUP($A36,[3]futuresATR!$A$2:$F$80,3)</f>
        <v>410</v>
      </c>
      <c r="O36" s="152">
        <f t="shared" si="4"/>
        <v>20500</v>
      </c>
      <c r="P36" s="191">
        <f>VLOOKUP($A36,[3]futuresATR!$A$2:$F$80,4)</f>
        <v>10.387499999999999</v>
      </c>
      <c r="Q36" s="151">
        <f t="shared" si="14"/>
        <v>519.375</v>
      </c>
      <c r="R36" s="143">
        <f t="shared" si="8"/>
        <v>4</v>
      </c>
      <c r="S36" s="138">
        <f t="shared" si="12"/>
        <v>82000</v>
      </c>
      <c r="T36" s="110">
        <f t="shared" si="9"/>
        <v>4</v>
      </c>
      <c r="U36" s="110">
        <f t="shared" si="6"/>
        <v>56</v>
      </c>
      <c r="V36" s="159">
        <f t="shared" si="7"/>
        <v>4</v>
      </c>
      <c r="W36" s="159">
        <f t="shared" si="10"/>
        <v>2077.5</v>
      </c>
      <c r="X36" t="s">
        <v>898</v>
      </c>
      <c r="Y36">
        <v>7</v>
      </c>
      <c r="Z36">
        <v>458.5</v>
      </c>
      <c r="AA36" s="109">
        <v>0.25</v>
      </c>
      <c r="AB36" s="133">
        <v>5.0000000000000001E-4</v>
      </c>
      <c r="AC36">
        <v>458.75</v>
      </c>
      <c r="AD36" s="108">
        <v>-87</v>
      </c>
      <c r="AF36" s="165">
        <f t="shared" si="1"/>
        <v>-0.25</v>
      </c>
      <c r="AG36" s="143">
        <f t="shared" si="13"/>
        <v>-87.5</v>
      </c>
      <c r="AH36" s="140">
        <f t="shared" si="3"/>
        <v>0.5</v>
      </c>
    </row>
    <row r="37" spans="1:34" s="112" customFormat="1" x14ac:dyDescent="0.25">
      <c r="A37" s="4" t="s">
        <v>359</v>
      </c>
      <c r="B37" s="112" t="s">
        <v>360</v>
      </c>
      <c r="C37" s="153" t="s">
        <v>359</v>
      </c>
      <c r="D37" s="112" t="s">
        <v>260</v>
      </c>
      <c r="E37" s="112" t="s">
        <v>835</v>
      </c>
      <c r="F37" s="112" t="s">
        <v>836</v>
      </c>
      <c r="G37" s="112" t="s">
        <v>472</v>
      </c>
      <c r="H37">
        <f>VLOOKUP(G37,CurrInfo!$E$1:$F$10,2)</f>
        <v>1</v>
      </c>
      <c r="I37" s="112">
        <v>110</v>
      </c>
      <c r="J37" s="112">
        <v>0.1</v>
      </c>
      <c r="K37" s="112" t="s">
        <v>304</v>
      </c>
      <c r="L37" s="112" t="s">
        <v>359</v>
      </c>
      <c r="M37" s="145" t="s">
        <v>708</v>
      </c>
      <c r="N37" s="190">
        <f>VLOOKUP($A37,[3]futuresATR!$A$2:$F$80,3)</f>
        <v>332.2</v>
      </c>
      <c r="O37" s="152">
        <f t="shared" si="4"/>
        <v>36542</v>
      </c>
      <c r="P37" s="191">
        <f>VLOOKUP($A37,[3]futuresATR!$A$2:$F$80,4)</f>
        <v>6.95</v>
      </c>
      <c r="Q37" s="151">
        <f t="shared" si="14"/>
        <v>764.5</v>
      </c>
      <c r="R37" s="143">
        <f t="shared" si="8"/>
        <v>3</v>
      </c>
      <c r="S37" s="138">
        <f t="shared" si="12"/>
        <v>109626</v>
      </c>
      <c r="T37" s="110">
        <f t="shared" si="9"/>
        <v>3</v>
      </c>
      <c r="U37" s="110">
        <f t="shared" si="6"/>
        <v>42</v>
      </c>
      <c r="V37" s="159">
        <f t="shared" si="7"/>
        <v>3</v>
      </c>
      <c r="W37" s="159">
        <f t="shared" si="10"/>
        <v>2293.5</v>
      </c>
      <c r="X37" s="112" t="s">
        <v>899</v>
      </c>
      <c r="Y37" s="112">
        <v>2</v>
      </c>
      <c r="Z37" s="112">
        <v>298.5</v>
      </c>
      <c r="AA37" s="162">
        <v>1.5</v>
      </c>
      <c r="AB37" s="160">
        <v>5.0000000000000001E-3</v>
      </c>
      <c r="AC37" s="112">
        <v>302.8</v>
      </c>
      <c r="AD37" s="161">
        <v>946</v>
      </c>
      <c r="AE37" s="161">
        <v>0</v>
      </c>
      <c r="AF37" s="165">
        <f t="shared" si="1"/>
        <v>-4.3000000000000114</v>
      </c>
      <c r="AG37" s="143">
        <f t="shared" si="13"/>
        <v>-946.0000000000025</v>
      </c>
      <c r="AH37" s="140">
        <f t="shared" si="3"/>
        <v>2.5011104298755527E-12</v>
      </c>
    </row>
    <row r="38" spans="1:34" x14ac:dyDescent="0.25">
      <c r="A38" s="4" t="s">
        <v>361</v>
      </c>
      <c r="B38" t="s">
        <v>362</v>
      </c>
      <c r="C38" s="153" t="s">
        <v>361</v>
      </c>
      <c r="D38" t="s">
        <v>260</v>
      </c>
      <c r="E38" t="s">
        <v>837</v>
      </c>
      <c r="F38" t="s">
        <v>838</v>
      </c>
      <c r="G38" t="s">
        <v>472</v>
      </c>
      <c r="H38">
        <f>VLOOKUP(G38,CurrInfo!$E$1:$F$10,2)</f>
        <v>1</v>
      </c>
      <c r="I38">
        <v>400</v>
      </c>
      <c r="J38">
        <v>1E-3</v>
      </c>
      <c r="K38" t="s">
        <v>313</v>
      </c>
      <c r="L38" t="s">
        <v>839</v>
      </c>
      <c r="M38" s="132" t="s">
        <v>631</v>
      </c>
      <c r="N38" s="190">
        <f>VLOOKUP($A38,[3]futuresATR!$A$2:$F$80,3)</f>
        <v>115</v>
      </c>
      <c r="O38" s="152">
        <f t="shared" si="4"/>
        <v>46000</v>
      </c>
      <c r="P38" s="191">
        <f>VLOOKUP($A38,[3]futuresATR!$A$2:$F$80,4)</f>
        <v>1.9639824210000001</v>
      </c>
      <c r="Q38" s="151">
        <f t="shared" si="14"/>
        <v>785.59296840000002</v>
      </c>
      <c r="R38" s="143">
        <f t="shared" si="8"/>
        <v>3</v>
      </c>
      <c r="S38" s="138">
        <f t="shared" si="12"/>
        <v>138000</v>
      </c>
      <c r="T38" s="110">
        <f t="shared" si="9"/>
        <v>3</v>
      </c>
      <c r="U38" s="110">
        <f t="shared" si="6"/>
        <v>42</v>
      </c>
      <c r="V38" s="159">
        <f t="shared" si="7"/>
        <v>3</v>
      </c>
      <c r="W38" s="159">
        <f t="shared" si="10"/>
        <v>2356.7789051999998</v>
      </c>
      <c r="X38" t="s">
        <v>898</v>
      </c>
      <c r="Y38">
        <v>4</v>
      </c>
      <c r="Z38">
        <v>117.825</v>
      </c>
      <c r="AA38" s="109">
        <v>0</v>
      </c>
      <c r="AB38" t="s">
        <v>902</v>
      </c>
      <c r="AC38">
        <v>118.15</v>
      </c>
      <c r="AD38" s="108">
        <v>-519</v>
      </c>
      <c r="AE38" s="108">
        <v>0</v>
      </c>
      <c r="AF38" s="165">
        <f t="shared" si="1"/>
        <v>-0.32500000000000284</v>
      </c>
      <c r="AG38" s="143">
        <f t="shared" si="13"/>
        <v>-520.00000000000455</v>
      </c>
      <c r="AH38" s="140">
        <f t="shared" si="3"/>
        <v>1.0000000000045475</v>
      </c>
    </row>
    <row r="39" spans="1:34" s="1" customFormat="1" x14ac:dyDescent="0.25">
      <c r="A39" s="4" t="s">
        <v>363</v>
      </c>
      <c r="B39" s="112" t="s">
        <v>364</v>
      </c>
      <c r="C39" s="154" t="s">
        <v>363</v>
      </c>
      <c r="D39" s="112" t="s">
        <v>840</v>
      </c>
      <c r="E39" s="112" t="s">
        <v>781</v>
      </c>
      <c r="F39" s="112" t="s">
        <v>792</v>
      </c>
      <c r="G39" s="112" t="s">
        <v>472</v>
      </c>
      <c r="H39">
        <f>VLOOKUP(G39,CurrInfo!$E$1:$F$10,2)</f>
        <v>1</v>
      </c>
      <c r="I39" s="144">
        <v>1000</v>
      </c>
      <c r="J39" s="112">
        <v>0.01</v>
      </c>
      <c r="K39" s="112" t="s">
        <v>288</v>
      </c>
      <c r="L39" s="112" t="s">
        <v>841</v>
      </c>
      <c r="M39" s="145" t="s">
        <v>476</v>
      </c>
      <c r="N39" s="190">
        <f>VLOOKUP($A39,[3]futuresATR!$A$2:$F$80,3)</f>
        <v>45.87</v>
      </c>
      <c r="O39" s="152">
        <f t="shared" si="4"/>
        <v>45870</v>
      </c>
      <c r="P39" s="191">
        <f>VLOOKUP($A39,[3]futuresATR!$A$2:$F$80,4)</f>
        <v>1.2805</v>
      </c>
      <c r="Q39" s="151">
        <f t="shared" si="14"/>
        <v>1280.5</v>
      </c>
      <c r="R39" s="143">
        <f t="shared" si="8"/>
        <v>2</v>
      </c>
      <c r="S39" s="138">
        <f t="shared" si="12"/>
        <v>91740</v>
      </c>
      <c r="T39" s="110">
        <f t="shared" si="9"/>
        <v>2</v>
      </c>
      <c r="U39" s="110">
        <f t="shared" si="6"/>
        <v>28</v>
      </c>
      <c r="V39" s="159">
        <f t="shared" si="7"/>
        <v>2</v>
      </c>
      <c r="W39" s="159">
        <f t="shared" si="10"/>
        <v>2561</v>
      </c>
      <c r="X39" s="112" t="s">
        <v>898</v>
      </c>
      <c r="Y39" s="112">
        <v>3</v>
      </c>
      <c r="Z39" s="112">
        <v>49.57</v>
      </c>
      <c r="AA39" s="162">
        <v>0.2</v>
      </c>
      <c r="AB39" s="160">
        <v>4.0000000000000001E-3</v>
      </c>
      <c r="AC39" s="112">
        <v>49.77</v>
      </c>
      <c r="AD39" s="161">
        <v>-599</v>
      </c>
      <c r="AE39" s="161">
        <v>0</v>
      </c>
      <c r="AF39" s="165">
        <f t="shared" si="1"/>
        <v>-0.20000000000000284</v>
      </c>
      <c r="AG39" s="143">
        <f t="shared" si="13"/>
        <v>-600.00000000000853</v>
      </c>
      <c r="AH39" s="140">
        <f t="shared" si="3"/>
        <v>1.0000000000085265</v>
      </c>
    </row>
    <row r="40" spans="1:34" s="112" customFormat="1" x14ac:dyDescent="0.25">
      <c r="A40" s="4" t="s">
        <v>365</v>
      </c>
      <c r="B40" s="112" t="s">
        <v>366</v>
      </c>
      <c r="C40" s="154" t="s">
        <v>365</v>
      </c>
      <c r="D40" s="112" t="s">
        <v>840</v>
      </c>
      <c r="E40" s="112" t="s">
        <v>781</v>
      </c>
      <c r="F40" s="112" t="s">
        <v>842</v>
      </c>
      <c r="G40" s="112" t="s">
        <v>472</v>
      </c>
      <c r="H40">
        <f>VLOOKUP(G40,CurrInfo!$E$1:$F$10,2)</f>
        <v>1</v>
      </c>
      <c r="I40" s="112">
        <v>100</v>
      </c>
      <c r="J40" s="112">
        <v>0.01</v>
      </c>
      <c r="K40" s="112" t="s">
        <v>288</v>
      </c>
      <c r="L40" s="112" t="s">
        <v>843</v>
      </c>
      <c r="M40" s="145" t="s">
        <v>1097</v>
      </c>
      <c r="N40" s="190">
        <f>VLOOKUP($A40,[3]futuresATR!$A$2:$F$80,3)</f>
        <v>392.5</v>
      </c>
      <c r="O40" s="152">
        <f t="shared" si="4"/>
        <v>39250</v>
      </c>
      <c r="P40" s="191">
        <f>VLOOKUP($A40,[3]futuresATR!$A$2:$F$80,4)</f>
        <v>12.673524516500001</v>
      </c>
      <c r="Q40" s="151">
        <f t="shared" si="14"/>
        <v>1267.3524516500001</v>
      </c>
      <c r="R40" s="143">
        <f t="shared" si="8"/>
        <v>2</v>
      </c>
      <c r="S40" s="138">
        <f t="shared" si="12"/>
        <v>78500</v>
      </c>
      <c r="T40" s="110">
        <f t="shared" si="9"/>
        <v>2</v>
      </c>
      <c r="U40" s="110">
        <f t="shared" si="6"/>
        <v>28</v>
      </c>
      <c r="V40" s="159">
        <f t="shared" si="7"/>
        <v>2</v>
      </c>
      <c r="W40" s="159">
        <f t="shared" si="10"/>
        <v>2534.7049033000003</v>
      </c>
      <c r="X40" s="112" t="s">
        <v>898</v>
      </c>
      <c r="Y40" s="112">
        <v>3</v>
      </c>
      <c r="Z40" s="112">
        <v>444.5</v>
      </c>
      <c r="AA40" s="162">
        <v>0.75</v>
      </c>
      <c r="AB40" s="160">
        <v>1.6999999999999999E-3</v>
      </c>
      <c r="AC40" s="112">
        <v>445.25</v>
      </c>
      <c r="AD40" s="161">
        <v>-224</v>
      </c>
      <c r="AE40" s="161">
        <v>0</v>
      </c>
      <c r="AF40" s="165">
        <f t="shared" si="1"/>
        <v>-0.75</v>
      </c>
      <c r="AG40" s="143">
        <f t="shared" si="13"/>
        <v>-225</v>
      </c>
      <c r="AH40" s="140">
        <f t="shared" si="3"/>
        <v>1</v>
      </c>
    </row>
    <row r="41" spans="1:34" x14ac:dyDescent="0.25">
      <c r="A41" s="4" t="s">
        <v>367</v>
      </c>
      <c r="B41" t="s">
        <v>368</v>
      </c>
      <c r="C41" s="154" t="s">
        <v>367</v>
      </c>
      <c r="D41" t="s">
        <v>260</v>
      </c>
      <c r="E41" t="s">
        <v>844</v>
      </c>
      <c r="F41" t="s">
        <v>838</v>
      </c>
      <c r="G41" t="s">
        <v>472</v>
      </c>
      <c r="H41">
        <f>VLOOKUP(G41,CurrInfo!$E$1:$F$10,2)</f>
        <v>1</v>
      </c>
      <c r="I41">
        <v>400</v>
      </c>
      <c r="J41">
        <v>1E-3</v>
      </c>
      <c r="K41" t="s">
        <v>313</v>
      </c>
      <c r="L41" t="s">
        <v>845</v>
      </c>
      <c r="M41" s="132" t="s">
        <v>625</v>
      </c>
      <c r="N41" s="190">
        <f>VLOOKUP($A41,[3]futuresATR!$A$2:$F$80,3)</f>
        <v>58.2</v>
      </c>
      <c r="O41" s="152">
        <f t="shared" si="4"/>
        <v>23280</v>
      </c>
      <c r="P41" s="191">
        <f>VLOOKUP($A41,[3]futuresATR!$A$2:$F$80,4)</f>
        <v>1.62375</v>
      </c>
      <c r="Q41" s="151">
        <f t="shared" si="14"/>
        <v>649.5</v>
      </c>
      <c r="R41" s="143">
        <f t="shared" si="8"/>
        <v>4</v>
      </c>
      <c r="S41" s="138">
        <f t="shared" si="12"/>
        <v>93120</v>
      </c>
      <c r="T41" s="110">
        <f t="shared" si="9"/>
        <v>4</v>
      </c>
      <c r="U41" s="110">
        <f t="shared" si="6"/>
        <v>56</v>
      </c>
      <c r="V41" s="159">
        <f t="shared" si="7"/>
        <v>4</v>
      </c>
      <c r="W41" s="159">
        <f t="shared" si="10"/>
        <v>2598</v>
      </c>
      <c r="X41" t="s">
        <v>898</v>
      </c>
      <c r="Y41">
        <v>7</v>
      </c>
      <c r="Z41">
        <v>80.7</v>
      </c>
      <c r="AA41" s="109">
        <v>0</v>
      </c>
      <c r="AB41" t="s">
        <v>902</v>
      </c>
      <c r="AC41">
        <v>80.599999999999994</v>
      </c>
      <c r="AD41" s="108">
        <v>280</v>
      </c>
      <c r="AE41" s="108">
        <v>0</v>
      </c>
      <c r="AF41" s="165">
        <f t="shared" si="1"/>
        <v>0.10000000000000853</v>
      </c>
      <c r="AG41" s="143">
        <f t="shared" si="13"/>
        <v>280.00000000002387</v>
      </c>
      <c r="AH41" s="140">
        <f t="shared" si="3"/>
        <v>2.3874235921539366E-11</v>
      </c>
    </row>
    <row r="42" spans="1:34" x14ac:dyDescent="0.25">
      <c r="A42" s="4" t="s">
        <v>511</v>
      </c>
      <c r="B42" s="112" t="s">
        <v>981</v>
      </c>
      <c r="C42" s="154" t="s">
        <v>511</v>
      </c>
      <c r="D42" s="112" t="s">
        <v>809</v>
      </c>
      <c r="E42" s="112" t="s">
        <v>835</v>
      </c>
      <c r="F42" s="112" t="s">
        <v>1028</v>
      </c>
      <c r="G42" s="112" t="s">
        <v>472</v>
      </c>
      <c r="H42">
        <f>VLOOKUP(G42,CurrInfo!$E$1:$F$10,2)</f>
        <v>1</v>
      </c>
      <c r="I42" s="148">
        <v>10</v>
      </c>
      <c r="J42" s="112">
        <v>1</v>
      </c>
      <c r="K42" s="112" t="s">
        <v>304</v>
      </c>
      <c r="L42" s="112"/>
      <c r="M42" s="145" t="s">
        <v>511</v>
      </c>
      <c r="N42" s="190">
        <f>VLOOKUP($A42,[3]futuresATR!$A$2:$F$80,3)</f>
        <v>1819</v>
      </c>
      <c r="O42" s="152">
        <f t="shared" si="4"/>
        <v>18190</v>
      </c>
      <c r="P42" s="191">
        <f>VLOOKUP($A42,[3]futuresATR!$A$2:$F$80,4)</f>
        <v>26</v>
      </c>
      <c r="Q42" s="151">
        <f>P42*I42/H42</f>
        <v>260</v>
      </c>
      <c r="R42" s="143">
        <f t="shared" si="8"/>
        <v>8</v>
      </c>
      <c r="S42" s="138">
        <f t="shared" si="12"/>
        <v>145520</v>
      </c>
      <c r="T42" s="110">
        <f t="shared" si="9"/>
        <v>8</v>
      </c>
      <c r="U42" s="110">
        <f t="shared" si="6"/>
        <v>112</v>
      </c>
      <c r="V42" s="159">
        <f>IF(ROUND(T42*Q42/$R$1,0)&lt;1,0,T42)</f>
        <v>8</v>
      </c>
      <c r="W42" s="159">
        <f t="shared" si="10"/>
        <v>2080</v>
      </c>
      <c r="X42" s="112" t="s">
        <v>899</v>
      </c>
      <c r="Y42" s="112">
        <v>22</v>
      </c>
      <c r="Z42" s="112">
        <v>1647</v>
      </c>
      <c r="AA42" s="112"/>
      <c r="AB42" s="112"/>
      <c r="AC42" s="112">
        <v>1650</v>
      </c>
      <c r="AD42" s="112">
        <f>353+22*2*7</f>
        <v>661</v>
      </c>
      <c r="AE42" s="112"/>
      <c r="AF42" s="165">
        <f t="shared" si="1"/>
        <v>-3</v>
      </c>
      <c r="AG42" s="143">
        <f>AF42*I42*Y42/H42</f>
        <v>-660</v>
      </c>
      <c r="AH42" s="140">
        <f t="shared" si="3"/>
        <v>-1</v>
      </c>
    </row>
    <row r="43" spans="1:34" x14ac:dyDescent="0.25">
      <c r="A43" s="4" t="s">
        <v>988</v>
      </c>
      <c r="B43" t="s">
        <v>1030</v>
      </c>
      <c r="C43" s="154" t="s">
        <v>988</v>
      </c>
      <c r="D43" t="s">
        <v>809</v>
      </c>
      <c r="E43" t="s">
        <v>1032</v>
      </c>
      <c r="F43" t="s">
        <v>1031</v>
      </c>
      <c r="G43" t="s">
        <v>472</v>
      </c>
      <c r="H43">
        <f>VLOOKUP(G43,CurrInfo!$E$1:$F$10,2)</f>
        <v>1</v>
      </c>
      <c r="I43">
        <v>50</v>
      </c>
      <c r="J43">
        <v>1</v>
      </c>
      <c r="K43" t="s">
        <v>304</v>
      </c>
      <c r="M43" s="132" t="s">
        <v>629</v>
      </c>
      <c r="N43" s="190">
        <f>VLOOKUP($A43,[3]futuresATR!$A$2:$F$80,3)</f>
        <v>549.4</v>
      </c>
      <c r="O43" s="152">
        <f t="shared" si="4"/>
        <v>27470</v>
      </c>
      <c r="P43" s="191">
        <f>VLOOKUP($A43,[3]futuresATR!$A$2:$F$80,4)</f>
        <v>11.04</v>
      </c>
      <c r="Q43" s="151">
        <f t="shared" si="14"/>
        <v>552</v>
      </c>
      <c r="R43" s="143">
        <f t="shared" si="8"/>
        <v>4</v>
      </c>
      <c r="S43" s="138">
        <f t="shared" si="12"/>
        <v>109880</v>
      </c>
      <c r="T43" s="110">
        <f t="shared" si="9"/>
        <v>4</v>
      </c>
      <c r="U43" s="110">
        <f t="shared" si="6"/>
        <v>56</v>
      </c>
      <c r="V43" s="159">
        <f t="shared" si="7"/>
        <v>4</v>
      </c>
      <c r="W43" s="159">
        <f t="shared" si="10"/>
        <v>2208</v>
      </c>
      <c r="X43" t="s">
        <v>898</v>
      </c>
      <c r="Y43">
        <v>8</v>
      </c>
      <c r="Z43">
        <v>481.2</v>
      </c>
      <c r="AA43" s="109">
        <v>0</v>
      </c>
      <c r="AB43" t="s">
        <v>902</v>
      </c>
      <c r="AC43">
        <v>496.6</v>
      </c>
      <c r="AD43" s="108">
        <v>-6159</v>
      </c>
      <c r="AE43" s="108">
        <v>0</v>
      </c>
      <c r="AF43" s="165">
        <f t="shared" si="1"/>
        <v>-15.400000000000034</v>
      </c>
      <c r="AG43" s="143">
        <f t="shared" si="13"/>
        <v>-6160.0000000000136</v>
      </c>
      <c r="AH43" s="140">
        <f t="shared" si="3"/>
        <v>1.0000000000136424</v>
      </c>
    </row>
    <row r="44" spans="1:34" x14ac:dyDescent="0.25">
      <c r="A44" s="4" t="s">
        <v>989</v>
      </c>
      <c r="B44" s="112" t="s">
        <v>994</v>
      </c>
      <c r="C44" s="154" t="s">
        <v>989</v>
      </c>
      <c r="D44" s="112" t="s">
        <v>990</v>
      </c>
      <c r="E44" s="112" t="s">
        <v>778</v>
      </c>
      <c r="F44" s="112" t="s">
        <v>1010</v>
      </c>
      <c r="G44" s="112" t="s">
        <v>472</v>
      </c>
      <c r="H44">
        <f>VLOOKUP(G44,CurrInfo!$E$1:$F$10,2)</f>
        <v>1</v>
      </c>
      <c r="I44" s="112">
        <v>50</v>
      </c>
      <c r="J44" s="112">
        <v>0.1</v>
      </c>
      <c r="K44" s="112" t="s">
        <v>294</v>
      </c>
      <c r="L44" s="112"/>
      <c r="M44" s="145" t="s">
        <v>655</v>
      </c>
      <c r="N44" s="190">
        <f>VLOOKUP($A44,[3]futuresATR!$A$2:$F$80,3)</f>
        <v>903.3</v>
      </c>
      <c r="O44" s="152">
        <f t="shared" si="4"/>
        <v>45165</v>
      </c>
      <c r="P44" s="191">
        <f>VLOOKUP($A44,[3]futuresATR!$A$2:$F$80,4)</f>
        <v>10.86</v>
      </c>
      <c r="Q44" s="151">
        <f t="shared" si="14"/>
        <v>543</v>
      </c>
      <c r="R44" s="143">
        <f t="shared" si="8"/>
        <v>4</v>
      </c>
      <c r="S44" s="138">
        <f t="shared" si="12"/>
        <v>180660</v>
      </c>
      <c r="T44" s="110">
        <f t="shared" si="9"/>
        <v>4</v>
      </c>
      <c r="U44" s="110">
        <f t="shared" si="6"/>
        <v>56</v>
      </c>
      <c r="V44" s="159">
        <f t="shared" si="7"/>
        <v>4</v>
      </c>
      <c r="W44" s="159">
        <f t="shared" si="10"/>
        <v>2172</v>
      </c>
      <c r="X44" s="112" t="s">
        <v>898</v>
      </c>
      <c r="Y44" s="112">
        <v>10</v>
      </c>
      <c r="Z44" s="112">
        <v>804.1</v>
      </c>
      <c r="AA44" s="162">
        <v>0.8</v>
      </c>
      <c r="AB44" s="160">
        <v>1E-3</v>
      </c>
      <c r="AC44" s="112">
        <v>804.9</v>
      </c>
      <c r="AD44" s="161">
        <v>-399</v>
      </c>
      <c r="AE44" s="161">
        <v>0</v>
      </c>
      <c r="AF44" s="165">
        <f t="shared" si="1"/>
        <v>-0.79999999999995453</v>
      </c>
      <c r="AG44" s="143">
        <f t="shared" si="13"/>
        <v>-399.99999999997726</v>
      </c>
      <c r="AH44" s="140">
        <f t="shared" si="3"/>
        <v>0.99999999997726263</v>
      </c>
    </row>
    <row r="45" spans="1:34" x14ac:dyDescent="0.25">
      <c r="A45" s="4" t="s">
        <v>369</v>
      </c>
      <c r="B45" t="s">
        <v>370</v>
      </c>
      <c r="C45" s="154" t="s">
        <v>369</v>
      </c>
      <c r="D45" t="s">
        <v>622</v>
      </c>
      <c r="E45" t="s">
        <v>781</v>
      </c>
      <c r="F45" t="s">
        <v>869</v>
      </c>
      <c r="G45" t="s">
        <v>469</v>
      </c>
      <c r="H45">
        <f>VLOOKUP(G45,CurrInfo!$E$1:$F$10,2)</f>
        <v>0.89968511021142605</v>
      </c>
      <c r="I45">
        <v>10</v>
      </c>
      <c r="J45">
        <v>0.1</v>
      </c>
      <c r="K45" t="s">
        <v>294</v>
      </c>
      <c r="M45" s="132" t="s">
        <v>620</v>
      </c>
      <c r="N45" s="190">
        <f>VLOOKUP($A45,[3]futuresATR!$A$2:$F$80,3)</f>
        <v>8667.2000000000007</v>
      </c>
      <c r="O45" s="152">
        <f t="shared" si="4"/>
        <v>96335.928</v>
      </c>
      <c r="P45" s="191">
        <f>VLOOKUP($A45,[3]futuresATR!$A$2:$F$80,4)</f>
        <v>139.965</v>
      </c>
      <c r="Q45" s="151">
        <f t="shared" si="14"/>
        <v>1555.710975</v>
      </c>
      <c r="R45" s="143">
        <f t="shared" si="8"/>
        <v>2</v>
      </c>
      <c r="S45" s="138">
        <f t="shared" si="12"/>
        <v>192671.856</v>
      </c>
      <c r="T45" s="110">
        <f t="shared" si="9"/>
        <v>2</v>
      </c>
      <c r="U45" s="110">
        <f t="shared" si="6"/>
        <v>28</v>
      </c>
      <c r="V45" s="159">
        <f t="shared" si="7"/>
        <v>2</v>
      </c>
      <c r="W45" s="159">
        <f t="shared" si="10"/>
        <v>3111.4219499999999</v>
      </c>
      <c r="X45" t="s">
        <v>898</v>
      </c>
      <c r="Y45">
        <v>2</v>
      </c>
      <c r="Z45">
        <v>8908.6</v>
      </c>
      <c r="AA45" s="136">
        <v>0</v>
      </c>
      <c r="AB45" t="s">
        <v>902</v>
      </c>
      <c r="AC45">
        <v>8979</v>
      </c>
      <c r="AD45" s="108">
        <v>-1569</v>
      </c>
      <c r="AE45" s="108">
        <v>0</v>
      </c>
      <c r="AF45" s="165">
        <f t="shared" si="1"/>
        <v>-70.399999999999636</v>
      </c>
      <c r="AG45" s="143">
        <f t="shared" si="13"/>
        <v>-1564.9919999999918</v>
      </c>
      <c r="AH45" s="140">
        <f t="shared" si="3"/>
        <v>-4.0080000000082237</v>
      </c>
    </row>
    <row r="46" spans="1:34" x14ac:dyDescent="0.25">
      <c r="A46" s="4" t="s">
        <v>371</v>
      </c>
      <c r="B46" t="s">
        <v>372</v>
      </c>
      <c r="C46" s="153" t="s">
        <v>371</v>
      </c>
      <c r="D46" t="s">
        <v>260</v>
      </c>
      <c r="E46" t="s">
        <v>846</v>
      </c>
      <c r="F46" t="s">
        <v>847</v>
      </c>
      <c r="G46" t="s">
        <v>472</v>
      </c>
      <c r="H46">
        <f>VLOOKUP(G46,CurrInfo!$E$1:$F$10,2)</f>
        <v>1</v>
      </c>
      <c r="I46" s="130">
        <v>500000</v>
      </c>
      <c r="J46">
        <v>9.9999999999999995E-7</v>
      </c>
      <c r="K46" t="s">
        <v>1121</v>
      </c>
      <c r="L46" t="s">
        <v>848</v>
      </c>
      <c r="M46" s="132" t="s">
        <v>635</v>
      </c>
      <c r="N46" s="190">
        <f>VLOOKUP($A46,[3]futuresATR!$A$2:$F$80,3)</f>
        <v>5.4059999999999997E-2</v>
      </c>
      <c r="O46" s="152">
        <f t="shared" si="4"/>
        <v>27030</v>
      </c>
      <c r="P46" s="191">
        <f>VLOOKUP($A46,[3]futuresATR!$A$2:$F$80,4)</f>
        <v>5.6700000000000001E-4</v>
      </c>
      <c r="Q46" s="151">
        <f t="shared" si="14"/>
        <v>283.5</v>
      </c>
      <c r="R46" s="143">
        <f t="shared" si="8"/>
        <v>8</v>
      </c>
      <c r="S46" s="138">
        <f t="shared" si="12"/>
        <v>216240</v>
      </c>
      <c r="T46" s="110">
        <f t="shared" si="9"/>
        <v>8</v>
      </c>
      <c r="U46" s="110">
        <f t="shared" si="6"/>
        <v>112</v>
      </c>
      <c r="V46" s="159">
        <f t="shared" si="7"/>
        <v>8</v>
      </c>
      <c r="W46" s="159">
        <f t="shared" si="10"/>
        <v>2268</v>
      </c>
      <c r="X46" t="s">
        <v>898</v>
      </c>
      <c r="Y46">
        <v>4</v>
      </c>
      <c r="Z46">
        <v>5.4030000000000002E-2</v>
      </c>
      <c r="AA46" s="109">
        <v>0</v>
      </c>
      <c r="AB46" s="133">
        <v>2.0000000000000001E-4</v>
      </c>
      <c r="AC46">
        <v>5.4039999999999998E-2</v>
      </c>
      <c r="AD46" s="108">
        <v>-19</v>
      </c>
      <c r="AE46" s="108">
        <v>0</v>
      </c>
      <c r="AF46" s="165">
        <f t="shared" si="1"/>
        <v>-9.9999999999961231E-6</v>
      </c>
      <c r="AG46" s="143">
        <f t="shared" si="13"/>
        <v>-19.999999999992248</v>
      </c>
      <c r="AH46" s="140">
        <f t="shared" si="3"/>
        <v>0.99999999999224798</v>
      </c>
    </row>
    <row r="47" spans="1:34" x14ac:dyDescent="0.25">
      <c r="A47" s="4" t="s">
        <v>1052</v>
      </c>
      <c r="B47" t="s">
        <v>985</v>
      </c>
      <c r="C47" s="155" t="s">
        <v>983</v>
      </c>
      <c r="D47" t="s">
        <v>613</v>
      </c>
      <c r="E47" t="s">
        <v>786</v>
      </c>
      <c r="F47" t="s">
        <v>787</v>
      </c>
      <c r="G47" t="s">
        <v>472</v>
      </c>
      <c r="H47">
        <f>VLOOKUP(G47,CurrInfo!$E$1:$F$10,2)</f>
        <v>1</v>
      </c>
      <c r="I47">
        <v>50</v>
      </c>
      <c r="J47">
        <v>0.25</v>
      </c>
      <c r="K47" t="s">
        <v>297</v>
      </c>
      <c r="M47" s="132" t="s">
        <v>611</v>
      </c>
      <c r="N47" s="190">
        <f>VLOOKUP($A47,[3]futuresATR!$A$2:$F$80,3)</f>
        <v>498.25</v>
      </c>
      <c r="O47" s="152">
        <f t="shared" si="4"/>
        <v>24912.5</v>
      </c>
      <c r="P47" s="191">
        <f>VLOOKUP($A47,[3]futuresATR!$A$2:$F$80,4)</f>
        <v>8.5124999999999993</v>
      </c>
      <c r="Q47" s="151">
        <f t="shared" si="14"/>
        <v>425.62499999999994</v>
      </c>
      <c r="R47" s="143">
        <f t="shared" si="8"/>
        <v>5</v>
      </c>
      <c r="S47" s="138">
        <f t="shared" si="12"/>
        <v>124562.5</v>
      </c>
      <c r="T47" s="110">
        <f t="shared" si="9"/>
        <v>5</v>
      </c>
      <c r="U47" s="110">
        <f t="shared" si="6"/>
        <v>70</v>
      </c>
      <c r="V47" s="159">
        <f t="shared" si="7"/>
        <v>5</v>
      </c>
      <c r="W47" s="159">
        <f t="shared" si="10"/>
        <v>2128.1249999999995</v>
      </c>
      <c r="X47" t="s">
        <v>898</v>
      </c>
      <c r="Y47">
        <v>6</v>
      </c>
      <c r="Z47">
        <v>529.25</v>
      </c>
      <c r="AA47" s="109">
        <v>0.75</v>
      </c>
      <c r="AB47" s="133">
        <v>1.4E-3</v>
      </c>
      <c r="AC47">
        <v>530</v>
      </c>
      <c r="AD47" s="108">
        <v>-224</v>
      </c>
      <c r="AE47" s="108">
        <v>0</v>
      </c>
      <c r="AF47" s="165">
        <f t="shared" si="1"/>
        <v>-0.75</v>
      </c>
      <c r="AG47" s="143">
        <f t="shared" si="13"/>
        <v>-225</v>
      </c>
      <c r="AH47" s="140">
        <f t="shared" si="3"/>
        <v>1</v>
      </c>
    </row>
    <row r="48" spans="1:34" x14ac:dyDescent="0.25">
      <c r="A48" s="4" t="s">
        <v>373</v>
      </c>
      <c r="B48" s="112" t="s">
        <v>374</v>
      </c>
      <c r="C48" s="154" t="s">
        <v>373</v>
      </c>
      <c r="D48" s="112" t="s">
        <v>260</v>
      </c>
      <c r="E48" s="112" t="s">
        <v>778</v>
      </c>
      <c r="F48" s="112" t="s">
        <v>850</v>
      </c>
      <c r="G48" s="112" t="s">
        <v>472</v>
      </c>
      <c r="H48">
        <f>VLOOKUP(G48,CurrInfo!$E$1:$F$10,2)</f>
        <v>1</v>
      </c>
      <c r="I48" s="144">
        <v>100000</v>
      </c>
      <c r="J48" s="112">
        <v>1E-4</v>
      </c>
      <c r="K48" t="s">
        <v>1121</v>
      </c>
      <c r="L48" s="112" t="s">
        <v>777</v>
      </c>
      <c r="M48" s="145" t="s">
        <v>692</v>
      </c>
      <c r="N48" s="190">
        <f>VLOOKUP($A48,[3]futuresATR!$A$2:$F$80,3)</f>
        <v>0.7137</v>
      </c>
      <c r="O48" s="152">
        <f t="shared" si="4"/>
        <v>71370</v>
      </c>
      <c r="P48" s="191">
        <f>VLOOKUP($A48,[3]futuresATR!$A$2:$F$80,4)</f>
        <v>7.8399999999999997E-3</v>
      </c>
      <c r="Q48" s="151">
        <f t="shared" si="14"/>
        <v>784</v>
      </c>
      <c r="R48" s="143">
        <f t="shared" si="8"/>
        <v>3</v>
      </c>
      <c r="S48" s="138">
        <f t="shared" si="12"/>
        <v>214110</v>
      </c>
      <c r="T48" s="110">
        <f t="shared" si="9"/>
        <v>3</v>
      </c>
      <c r="U48" s="110">
        <f t="shared" si="6"/>
        <v>42</v>
      </c>
      <c r="V48" s="159">
        <f t="shared" si="7"/>
        <v>3</v>
      </c>
      <c r="W48" s="159">
        <f t="shared" si="10"/>
        <v>2352</v>
      </c>
      <c r="X48" s="112" t="s">
        <v>899</v>
      </c>
      <c r="Y48" s="112">
        <v>5</v>
      </c>
      <c r="Z48" s="112">
        <v>0.68130000000000002</v>
      </c>
      <c r="AA48" s="162">
        <v>0</v>
      </c>
      <c r="AB48" s="160">
        <v>1.1999999999999999E-3</v>
      </c>
      <c r="AC48" s="112">
        <v>0.68210000000000004</v>
      </c>
      <c r="AD48" s="161">
        <v>400</v>
      </c>
      <c r="AE48" s="161">
        <v>0</v>
      </c>
      <c r="AF48" s="165">
        <f t="shared" si="1"/>
        <v>-8.0000000000002292E-4</v>
      </c>
      <c r="AG48" s="143">
        <f t="shared" si="13"/>
        <v>-400.00000000001143</v>
      </c>
      <c r="AH48" s="140">
        <f t="shared" si="3"/>
        <v>1.1425527191022411E-11</v>
      </c>
    </row>
    <row r="49" spans="1:34" x14ac:dyDescent="0.25">
      <c r="A49" s="4" t="s">
        <v>375</v>
      </c>
      <c r="B49" t="s">
        <v>376</v>
      </c>
      <c r="C49" s="153" t="s">
        <v>1037</v>
      </c>
      <c r="D49" t="s">
        <v>262</v>
      </c>
      <c r="E49" t="s">
        <v>781</v>
      </c>
      <c r="F49" t="s">
        <v>851</v>
      </c>
      <c r="G49" t="s">
        <v>472</v>
      </c>
      <c r="H49">
        <f>VLOOKUP(G49,CurrInfo!$E$1:$F$10,2)</f>
        <v>1</v>
      </c>
      <c r="I49" s="130">
        <v>10000</v>
      </c>
      <c r="J49">
        <v>1E-3</v>
      </c>
      <c r="K49" t="s">
        <v>288</v>
      </c>
      <c r="L49" t="s">
        <v>375</v>
      </c>
      <c r="M49" s="132" t="s">
        <v>690</v>
      </c>
      <c r="N49" s="190">
        <f>VLOOKUP($A49,[3]futuresATR!$A$2:$F$80,3)</f>
        <v>2.6150000000000002</v>
      </c>
      <c r="O49" s="152">
        <f t="shared" si="4"/>
        <v>26150.000000000004</v>
      </c>
      <c r="P49" s="191">
        <f>VLOOKUP($A49,[3]futuresATR!$A$2:$F$80,4)</f>
        <v>9.4399999999999998E-2</v>
      </c>
      <c r="Q49" s="151">
        <f t="shared" si="14"/>
        <v>944</v>
      </c>
      <c r="R49" s="143">
        <f t="shared" si="8"/>
        <v>3</v>
      </c>
      <c r="S49" s="138">
        <f t="shared" si="12"/>
        <v>78450.000000000015</v>
      </c>
      <c r="T49" s="110">
        <f t="shared" si="9"/>
        <v>3</v>
      </c>
      <c r="U49" s="110">
        <f t="shared" si="6"/>
        <v>42</v>
      </c>
      <c r="V49" s="159">
        <f t="shared" si="7"/>
        <v>3</v>
      </c>
      <c r="W49" s="159">
        <f t="shared" si="10"/>
        <v>2832</v>
      </c>
      <c r="X49" t="s">
        <v>899</v>
      </c>
      <c r="Y49">
        <v>5</v>
      </c>
      <c r="Z49">
        <v>2.1760000000000002</v>
      </c>
      <c r="AA49" s="109">
        <v>0</v>
      </c>
      <c r="AB49" t="s">
        <v>902</v>
      </c>
      <c r="AC49">
        <v>2.1760000000000002</v>
      </c>
      <c r="AD49" s="108">
        <v>0</v>
      </c>
      <c r="AE49" s="108">
        <v>0</v>
      </c>
      <c r="AF49" s="165">
        <f t="shared" si="1"/>
        <v>0</v>
      </c>
      <c r="AG49" s="143">
        <f t="shared" si="13"/>
        <v>0</v>
      </c>
      <c r="AH49" s="140">
        <f t="shared" si="3"/>
        <v>0</v>
      </c>
    </row>
    <row r="50" spans="1:34" x14ac:dyDescent="0.25">
      <c r="A50" s="4" t="s">
        <v>377</v>
      </c>
      <c r="B50" s="112" t="s">
        <v>378</v>
      </c>
      <c r="C50" s="154" t="s">
        <v>377</v>
      </c>
      <c r="D50" s="112" t="s">
        <v>260</v>
      </c>
      <c r="E50" s="112" t="s">
        <v>778</v>
      </c>
      <c r="F50" s="112" t="s">
        <v>852</v>
      </c>
      <c r="G50" s="112" t="s">
        <v>440</v>
      </c>
      <c r="H50">
        <f>VLOOKUP(G50,CurrInfo!$E$1:$F$10,2)</f>
        <v>101.89</v>
      </c>
      <c r="I50" s="144">
        <f>500</f>
        <v>500</v>
      </c>
      <c r="J50" s="112">
        <v>5</v>
      </c>
      <c r="K50" s="112" t="s">
        <v>294</v>
      </c>
      <c r="L50" s="112" t="s">
        <v>377</v>
      </c>
      <c r="M50" s="145" t="s">
        <v>694</v>
      </c>
      <c r="N50" s="190">
        <f>VLOOKUP($A50,[3]futuresATR!$A$2:$F$80,3)</f>
        <v>16680</v>
      </c>
      <c r="O50" s="152">
        <f t="shared" si="4"/>
        <v>81852.978702522334</v>
      </c>
      <c r="P50" s="191">
        <f>VLOOKUP($A50,[3]futuresATR!$A$2:$F$80,4)</f>
        <v>315.75</v>
      </c>
      <c r="Q50" s="151">
        <f t="shared" si="14"/>
        <v>1549.4651094317401</v>
      </c>
      <c r="R50" s="143">
        <f t="shared" si="8"/>
        <v>2</v>
      </c>
      <c r="S50" s="138">
        <f t="shared" si="12"/>
        <v>163705.95740504467</v>
      </c>
      <c r="T50" s="110">
        <f t="shared" si="9"/>
        <v>2</v>
      </c>
      <c r="U50" s="110">
        <f t="shared" si="6"/>
        <v>28</v>
      </c>
      <c r="V50" s="159">
        <f t="shared" si="7"/>
        <v>2</v>
      </c>
      <c r="W50" s="159">
        <f t="shared" si="10"/>
        <v>3098.9302188634801</v>
      </c>
      <c r="X50" s="157" t="s">
        <v>899</v>
      </c>
      <c r="Y50" s="112">
        <v>2</v>
      </c>
      <c r="Z50" s="112">
        <v>16645</v>
      </c>
      <c r="AA50" s="161">
        <v>35</v>
      </c>
      <c r="AB50" s="160">
        <v>2.0999999999999999E-3</v>
      </c>
      <c r="AC50" s="112">
        <v>16680</v>
      </c>
      <c r="AD50" s="161">
        <v>350</v>
      </c>
      <c r="AE50" s="161">
        <v>0</v>
      </c>
      <c r="AF50" s="165">
        <f t="shared" si="1"/>
        <v>-35</v>
      </c>
      <c r="AG50" s="143">
        <f t="shared" si="13"/>
        <v>-343.50770438708412</v>
      </c>
      <c r="AH50" s="140">
        <f t="shared" si="3"/>
        <v>-6.492295612915882</v>
      </c>
    </row>
    <row r="51" spans="1:34" x14ac:dyDescent="0.25">
      <c r="A51" s="4" t="s">
        <v>379</v>
      </c>
      <c r="B51" t="s">
        <v>380</v>
      </c>
      <c r="C51" s="153" t="s">
        <v>379</v>
      </c>
      <c r="D51" t="s">
        <v>260</v>
      </c>
      <c r="E51" t="s">
        <v>778</v>
      </c>
      <c r="F51" t="s">
        <v>853</v>
      </c>
      <c r="G51" t="s">
        <v>472</v>
      </c>
      <c r="H51">
        <f>VLOOKUP(G51,CurrInfo!$E$1:$F$10,2)</f>
        <v>1</v>
      </c>
      <c r="I51">
        <v>20</v>
      </c>
      <c r="J51">
        <v>0.01</v>
      </c>
      <c r="K51" t="s">
        <v>294</v>
      </c>
      <c r="L51" t="s">
        <v>379</v>
      </c>
      <c r="M51" s="132" t="s">
        <v>550</v>
      </c>
      <c r="N51" s="190">
        <f>VLOOKUP($A51,[3]futuresATR!$A$2:$F$80,3)</f>
        <v>4791.75</v>
      </c>
      <c r="O51" s="152">
        <f t="shared" si="4"/>
        <v>95835</v>
      </c>
      <c r="P51" s="191">
        <f>VLOOKUP($A51,[3]futuresATR!$A$2:$F$80,4)</f>
        <v>40.524999999999999</v>
      </c>
      <c r="Q51" s="151">
        <f t="shared" si="14"/>
        <v>810.5</v>
      </c>
      <c r="R51" s="143">
        <f t="shared" si="8"/>
        <v>3</v>
      </c>
      <c r="S51" s="138">
        <f t="shared" si="12"/>
        <v>287505</v>
      </c>
      <c r="T51" s="110">
        <f t="shared" si="9"/>
        <v>3</v>
      </c>
      <c r="U51" s="110">
        <f t="shared" si="6"/>
        <v>42</v>
      </c>
      <c r="V51" s="159">
        <f t="shared" si="7"/>
        <v>3</v>
      </c>
      <c r="W51" s="159">
        <f t="shared" si="10"/>
        <v>2431.5</v>
      </c>
      <c r="X51" t="s">
        <v>899</v>
      </c>
      <c r="Y51">
        <v>2</v>
      </c>
      <c r="Z51">
        <v>4363.38</v>
      </c>
      <c r="AA51" s="109">
        <v>-3.75</v>
      </c>
      <c r="AB51" t="s">
        <v>906</v>
      </c>
      <c r="AC51">
        <v>4471.75</v>
      </c>
      <c r="AD51" s="108">
        <v>4335</v>
      </c>
      <c r="AE51" s="108">
        <v>0</v>
      </c>
      <c r="AF51" s="165">
        <f t="shared" si="1"/>
        <v>-108.36999999999989</v>
      </c>
      <c r="AG51" s="143">
        <f t="shared" si="13"/>
        <v>-4334.7999999999956</v>
      </c>
      <c r="AH51" s="140">
        <f t="shared" si="3"/>
        <v>-0.20000000000436557</v>
      </c>
    </row>
    <row r="52" spans="1:34" x14ac:dyDescent="0.25">
      <c r="A52" s="4" t="s">
        <v>1050</v>
      </c>
      <c r="B52" t="s">
        <v>382</v>
      </c>
      <c r="C52" s="153" t="s">
        <v>381</v>
      </c>
      <c r="D52" t="s">
        <v>261</v>
      </c>
      <c r="E52" t="s">
        <v>786</v>
      </c>
      <c r="F52">
        <v>5000</v>
      </c>
      <c r="G52" t="s">
        <v>472</v>
      </c>
      <c r="H52">
        <f>VLOOKUP(G52,CurrInfo!$E$1:$F$10,2)</f>
        <v>1</v>
      </c>
      <c r="I52">
        <v>50</v>
      </c>
      <c r="J52" s="131">
        <v>42377</v>
      </c>
      <c r="K52" t="s">
        <v>297</v>
      </c>
      <c r="L52" t="s">
        <v>854</v>
      </c>
      <c r="M52" s="132" t="s">
        <v>700</v>
      </c>
      <c r="N52" s="190">
        <f>VLOOKUP($A52,[3]futuresATR!$A$2:$F$80,3)</f>
        <v>184</v>
      </c>
      <c r="O52" s="152">
        <f t="shared" si="4"/>
        <v>9200</v>
      </c>
      <c r="P52" s="191">
        <f>VLOOKUP($A52,[3]futuresATR!$A$2:$F$80,4)</f>
        <v>4.8624999999999998</v>
      </c>
      <c r="Q52" s="169">
        <f>P52*I52/H52</f>
        <v>243.125</v>
      </c>
      <c r="R52" s="143">
        <f t="shared" si="8"/>
        <v>9</v>
      </c>
      <c r="S52" s="138">
        <f t="shared" si="12"/>
        <v>82800</v>
      </c>
      <c r="T52" s="110">
        <f t="shared" si="9"/>
        <v>9</v>
      </c>
      <c r="U52" s="110">
        <f t="shared" si="6"/>
        <v>126</v>
      </c>
      <c r="V52" s="159">
        <f t="shared" si="7"/>
        <v>9</v>
      </c>
      <c r="W52" s="159">
        <f t="shared" si="10"/>
        <v>2188.125</v>
      </c>
      <c r="X52" t="s">
        <v>898</v>
      </c>
      <c r="Y52">
        <v>13</v>
      </c>
      <c r="Z52">
        <v>189</v>
      </c>
      <c r="AA52" s="109">
        <v>0.25</v>
      </c>
      <c r="AB52" s="133">
        <v>1.2999999999999999E-3</v>
      </c>
      <c r="AC52" s="134">
        <v>190.25</v>
      </c>
      <c r="AD52" s="108">
        <v>-812</v>
      </c>
      <c r="AE52" s="108">
        <v>0</v>
      </c>
      <c r="AF52" s="165">
        <f t="shared" si="1"/>
        <v>-1.25</v>
      </c>
      <c r="AG52" s="143">
        <f t="shared" si="13"/>
        <v>-812.5</v>
      </c>
      <c r="AH52" s="140">
        <f t="shared" si="3"/>
        <v>0.5</v>
      </c>
    </row>
    <row r="53" spans="1:34" x14ac:dyDescent="0.25">
      <c r="A53" s="4" t="s">
        <v>0</v>
      </c>
      <c r="B53" t="s">
        <v>383</v>
      </c>
      <c r="C53" s="153" t="s">
        <v>0</v>
      </c>
      <c r="D53" t="s">
        <v>793</v>
      </c>
      <c r="E53" t="s">
        <v>835</v>
      </c>
      <c r="F53" t="s">
        <v>855</v>
      </c>
      <c r="G53" t="s">
        <v>472</v>
      </c>
      <c r="H53">
        <f>VLOOKUP(G53,CurrInfo!$E$1:$F$10,2)</f>
        <v>1</v>
      </c>
      <c r="I53">
        <v>150</v>
      </c>
      <c r="J53">
        <v>0.01</v>
      </c>
      <c r="K53" t="s">
        <v>304</v>
      </c>
      <c r="L53" t="s">
        <v>0</v>
      </c>
      <c r="M53" s="132" t="s">
        <v>702</v>
      </c>
      <c r="N53" s="190">
        <f>VLOOKUP($A53,[3]futuresATR!$A$2:$F$80,3)</f>
        <v>183.6</v>
      </c>
      <c r="O53" s="152">
        <f t="shared" si="4"/>
        <v>27540</v>
      </c>
      <c r="P53" s="191">
        <f>VLOOKUP($A53,[3]futuresATR!$A$2:$F$80,4)</f>
        <v>6.7725</v>
      </c>
      <c r="Q53" s="151">
        <f t="shared" ref="Q53:Q61" si="15">P53*I53/H53</f>
        <v>1015.875</v>
      </c>
      <c r="R53" s="143">
        <f t="shared" si="8"/>
        <v>2</v>
      </c>
      <c r="S53" s="138">
        <f t="shared" si="12"/>
        <v>55080</v>
      </c>
      <c r="T53" s="110">
        <f t="shared" si="9"/>
        <v>2</v>
      </c>
      <c r="U53" s="110">
        <f t="shared" si="6"/>
        <v>28</v>
      </c>
      <c r="V53" s="159">
        <f t="shared" si="7"/>
        <v>2</v>
      </c>
      <c r="W53" s="159">
        <f t="shared" si="10"/>
        <v>2031.75</v>
      </c>
      <c r="X53" t="s">
        <v>899</v>
      </c>
      <c r="Y53">
        <v>5</v>
      </c>
      <c r="Z53">
        <v>147.5</v>
      </c>
      <c r="AA53" s="109">
        <v>0</v>
      </c>
      <c r="AB53" t="s">
        <v>902</v>
      </c>
      <c r="AC53">
        <v>148.5</v>
      </c>
      <c r="AD53" s="108">
        <v>750</v>
      </c>
      <c r="AE53" s="108">
        <v>0</v>
      </c>
      <c r="AF53" s="165">
        <f t="shared" si="1"/>
        <v>-1</v>
      </c>
      <c r="AG53" s="143">
        <f t="shared" si="13"/>
        <v>-750</v>
      </c>
      <c r="AH53" s="140">
        <f t="shared" si="3"/>
        <v>0</v>
      </c>
    </row>
    <row r="54" spans="1:34" s="112" customFormat="1" x14ac:dyDescent="0.25">
      <c r="A54" s="4" t="s">
        <v>384</v>
      </c>
      <c r="B54" t="s">
        <v>385</v>
      </c>
      <c r="C54" s="153" t="s">
        <v>1038</v>
      </c>
      <c r="D54" t="s">
        <v>262</v>
      </c>
      <c r="E54" t="s">
        <v>778</v>
      </c>
      <c r="F54" t="s">
        <v>825</v>
      </c>
      <c r="G54" t="s">
        <v>472</v>
      </c>
      <c r="H54">
        <f>VLOOKUP(G54,CurrInfo!$E$1:$F$10,2)</f>
        <v>1</v>
      </c>
      <c r="I54">
        <v>100</v>
      </c>
      <c r="J54">
        <v>0.01</v>
      </c>
      <c r="K54" t="s">
        <v>347</v>
      </c>
      <c r="L54" t="s">
        <v>384</v>
      </c>
      <c r="M54" s="132" t="s">
        <v>704</v>
      </c>
      <c r="N54" s="190">
        <f>VLOOKUP($A54,[3]futuresATR!$A$2:$F$80,3)</f>
        <v>694.35</v>
      </c>
      <c r="O54" s="152">
        <f t="shared" si="4"/>
        <v>69435</v>
      </c>
      <c r="P54" s="191">
        <f>VLOOKUP($A54,[3]futuresATR!$A$2:$F$80,4)</f>
        <v>15.317500000000001</v>
      </c>
      <c r="Q54" s="151">
        <f t="shared" si="15"/>
        <v>1531.75</v>
      </c>
      <c r="R54" s="143">
        <f t="shared" si="8"/>
        <v>2</v>
      </c>
      <c r="S54" s="138">
        <f t="shared" si="12"/>
        <v>138870</v>
      </c>
      <c r="T54" s="110">
        <f t="shared" si="9"/>
        <v>2</v>
      </c>
      <c r="U54" s="110">
        <f t="shared" si="6"/>
        <v>28</v>
      </c>
      <c r="V54" s="159">
        <f t="shared" si="7"/>
        <v>2</v>
      </c>
      <c r="W54" s="159">
        <f t="shared" si="10"/>
        <v>3063.5</v>
      </c>
      <c r="X54" t="s">
        <v>898</v>
      </c>
      <c r="Y54">
        <v>2</v>
      </c>
      <c r="Z54">
        <v>547.6</v>
      </c>
      <c r="AA54" s="109">
        <v>6.75</v>
      </c>
      <c r="AB54" s="133">
        <v>1.26E-2</v>
      </c>
      <c r="AC54">
        <v>542</v>
      </c>
      <c r="AD54" s="108">
        <v>1115</v>
      </c>
      <c r="AE54" s="108">
        <v>0</v>
      </c>
      <c r="AF54" s="165">
        <f t="shared" si="1"/>
        <v>5.6000000000000227</v>
      </c>
      <c r="AG54" s="143">
        <f t="shared" si="13"/>
        <v>1120.0000000000045</v>
      </c>
      <c r="AH54" s="140">
        <f t="shared" si="3"/>
        <v>5.0000000000045475</v>
      </c>
    </row>
    <row r="55" spans="1:34" s="112" customFormat="1" x14ac:dyDescent="0.25">
      <c r="A55" s="4" t="s">
        <v>386</v>
      </c>
      <c r="B55" t="s">
        <v>387</v>
      </c>
      <c r="C55" s="153" t="s">
        <v>1039</v>
      </c>
      <c r="D55" t="s">
        <v>262</v>
      </c>
      <c r="E55" t="s">
        <v>856</v>
      </c>
      <c r="F55" t="s">
        <v>857</v>
      </c>
      <c r="G55" t="s">
        <v>472</v>
      </c>
      <c r="H55">
        <f>VLOOKUP(G55,CurrInfo!$E$1:$F$10,2)</f>
        <v>1</v>
      </c>
      <c r="I55">
        <v>50</v>
      </c>
      <c r="J55">
        <v>0.1</v>
      </c>
      <c r="K55" t="s">
        <v>347</v>
      </c>
      <c r="L55" t="s">
        <v>386</v>
      </c>
      <c r="M55" s="132" t="s">
        <v>706</v>
      </c>
      <c r="N55" s="190">
        <f>VLOOKUP($A55,[3]futuresATR!$A$2:$F$80,3)</f>
        <v>1159.9000000000001</v>
      </c>
      <c r="O55" s="152">
        <f t="shared" si="4"/>
        <v>57995.000000000007</v>
      </c>
      <c r="P55" s="191">
        <f>VLOOKUP($A55,[3]futuresATR!$A$2:$F$80,4)</f>
        <v>22.734999999999999</v>
      </c>
      <c r="Q55" s="151">
        <f t="shared" si="15"/>
        <v>1136.75</v>
      </c>
      <c r="R55" s="143">
        <f t="shared" si="8"/>
        <v>2</v>
      </c>
      <c r="S55" s="138">
        <f t="shared" si="12"/>
        <v>115990.00000000001</v>
      </c>
      <c r="T55" s="110">
        <f t="shared" si="9"/>
        <v>2</v>
      </c>
      <c r="U55" s="110">
        <f t="shared" si="6"/>
        <v>28</v>
      </c>
      <c r="V55" s="159">
        <f t="shared" si="7"/>
        <v>2</v>
      </c>
      <c r="W55" s="159">
        <f t="shared" si="10"/>
        <v>2273.5</v>
      </c>
      <c r="X55" t="s">
        <v>898</v>
      </c>
      <c r="Y55">
        <v>3</v>
      </c>
      <c r="Z55">
        <v>1010.3</v>
      </c>
      <c r="AA55" s="108">
        <v>15</v>
      </c>
      <c r="AB55" s="133">
        <v>1.55E-2</v>
      </c>
      <c r="AC55">
        <v>1008.6</v>
      </c>
      <c r="AD55" s="108">
        <v>255</v>
      </c>
      <c r="AE55" s="108">
        <v>0</v>
      </c>
      <c r="AF55" s="165">
        <f t="shared" si="1"/>
        <v>1.6999999999999318</v>
      </c>
      <c r="AG55" s="143">
        <f t="shared" si="13"/>
        <v>254.99999999998977</v>
      </c>
      <c r="AH55" s="140">
        <f t="shared" si="3"/>
        <v>-1.0231815394945443E-11</v>
      </c>
    </row>
    <row r="56" spans="1:34" x14ac:dyDescent="0.25">
      <c r="A56" s="4" t="s">
        <v>388</v>
      </c>
      <c r="B56" t="s">
        <v>832</v>
      </c>
      <c r="C56" s="153" t="s">
        <v>1029</v>
      </c>
      <c r="D56" t="s">
        <v>262</v>
      </c>
      <c r="E56" t="s">
        <v>781</v>
      </c>
      <c r="F56" t="s">
        <v>830</v>
      </c>
      <c r="G56" t="s">
        <v>472</v>
      </c>
      <c r="H56">
        <f>VLOOKUP(G56,CurrInfo!$E$1:$F$10,2)</f>
        <v>1</v>
      </c>
      <c r="I56" s="130">
        <v>42000</v>
      </c>
      <c r="J56">
        <v>1E-4</v>
      </c>
      <c r="K56" t="s">
        <v>288</v>
      </c>
      <c r="L56" t="s">
        <v>388</v>
      </c>
      <c r="M56" s="132" t="s">
        <v>710</v>
      </c>
      <c r="N56" s="190">
        <f>VLOOKUP($A56,[3]futuresATR!$A$2:$F$80,3)</f>
        <v>1.3462000000000001</v>
      </c>
      <c r="O56" s="152">
        <f t="shared" si="4"/>
        <v>56540.4</v>
      </c>
      <c r="P56" s="191">
        <f>VLOOKUP($A56,[3]futuresATR!$A$2:$F$80,4)</f>
        <v>4.0239999999999998E-2</v>
      </c>
      <c r="Q56" s="151">
        <f t="shared" si="15"/>
        <v>1690.08</v>
      </c>
      <c r="R56" s="143">
        <f t="shared" si="8"/>
        <v>2</v>
      </c>
      <c r="S56" s="138">
        <f t="shared" si="12"/>
        <v>113080.8</v>
      </c>
      <c r="T56" s="110">
        <f t="shared" si="9"/>
        <v>2</v>
      </c>
      <c r="U56" s="110">
        <f t="shared" si="6"/>
        <v>28</v>
      </c>
      <c r="V56" s="159">
        <f t="shared" si="7"/>
        <v>2</v>
      </c>
      <c r="W56" s="159">
        <f t="shared" si="10"/>
        <v>3380.16</v>
      </c>
      <c r="X56" t="s">
        <v>899</v>
      </c>
      <c r="Y56">
        <v>2</v>
      </c>
      <c r="Z56">
        <v>1.6549</v>
      </c>
      <c r="AA56" s="109">
        <v>0</v>
      </c>
      <c r="AB56" t="s">
        <v>901</v>
      </c>
      <c r="AC56">
        <v>1.6546000000000001</v>
      </c>
      <c r="AD56" s="108">
        <v>-24</v>
      </c>
      <c r="AE56" s="108">
        <v>0</v>
      </c>
      <c r="AF56" s="165">
        <f t="shared" si="1"/>
        <v>2.9999999999996696E-4</v>
      </c>
      <c r="AG56" s="143">
        <f t="shared" si="13"/>
        <v>25.199999999997225</v>
      </c>
      <c r="AH56" s="140">
        <f t="shared" si="3"/>
        <v>1.1999999999972246</v>
      </c>
    </row>
    <row r="57" spans="1:34" s="112" customFormat="1" x14ac:dyDescent="0.25">
      <c r="A57" s="4" t="s">
        <v>389</v>
      </c>
      <c r="B57" t="s">
        <v>390</v>
      </c>
      <c r="C57" s="154" t="s">
        <v>1012</v>
      </c>
      <c r="D57" t="s">
        <v>261</v>
      </c>
      <c r="E57" t="s">
        <v>835</v>
      </c>
      <c r="F57">
        <v>2000</v>
      </c>
      <c r="G57" t="s">
        <v>472</v>
      </c>
      <c r="H57">
        <f>VLOOKUP(G57,CurrInfo!$E$1:$F$10,2)</f>
        <v>1</v>
      </c>
      <c r="I57" s="130">
        <v>2000</v>
      </c>
      <c r="J57">
        <v>1E-3</v>
      </c>
      <c r="K57" t="s">
        <v>297</v>
      </c>
      <c r="L57" t="s">
        <v>858</v>
      </c>
      <c r="M57" s="132" t="s">
        <v>712</v>
      </c>
      <c r="N57" s="190">
        <f>VLOOKUP($A57,[3]futuresATR!$A$2:$F$80,3)</f>
        <v>9.6999999999999993</v>
      </c>
      <c r="O57" s="152">
        <f t="shared" si="4"/>
        <v>19400</v>
      </c>
      <c r="P57" s="191">
        <f>VLOOKUP($A57,[3]futuresATR!$A$2:$F$80,4)</f>
        <v>0.22275</v>
      </c>
      <c r="Q57" s="151">
        <f t="shared" si="15"/>
        <v>445.5</v>
      </c>
      <c r="R57" s="143">
        <f t="shared" si="8"/>
        <v>5</v>
      </c>
      <c r="S57" s="138">
        <f t="shared" si="12"/>
        <v>97000</v>
      </c>
      <c r="T57" s="110">
        <f t="shared" si="9"/>
        <v>5</v>
      </c>
      <c r="U57" s="110">
        <f t="shared" si="6"/>
        <v>70</v>
      </c>
      <c r="V57" s="159">
        <f t="shared" si="7"/>
        <v>5</v>
      </c>
      <c r="W57" s="159">
        <f t="shared" si="10"/>
        <v>2227.5</v>
      </c>
      <c r="X57" t="s">
        <v>898</v>
      </c>
      <c r="Y57">
        <v>7</v>
      </c>
      <c r="Z57">
        <v>11.606999999999999</v>
      </c>
      <c r="AA57" s="109">
        <v>0.13</v>
      </c>
      <c r="AB57" s="133">
        <v>1.2E-2</v>
      </c>
      <c r="AC57">
        <v>11.37</v>
      </c>
      <c r="AD57" s="108">
        <v>3320</v>
      </c>
      <c r="AE57" s="108">
        <v>0</v>
      </c>
      <c r="AF57" s="165">
        <f t="shared" si="1"/>
        <v>0.2370000000000001</v>
      </c>
      <c r="AG57" s="143">
        <f t="shared" si="13"/>
        <v>3318.0000000000018</v>
      </c>
      <c r="AH57" s="140">
        <f t="shared" si="3"/>
        <v>-1.999999999998181</v>
      </c>
    </row>
    <row r="58" spans="1:34" s="112" customFormat="1" x14ac:dyDescent="0.25">
      <c r="A58" s="4" t="s">
        <v>391</v>
      </c>
      <c r="B58" s="112" t="s">
        <v>392</v>
      </c>
      <c r="C58" s="154" t="s">
        <v>391</v>
      </c>
      <c r="D58" s="112" t="s">
        <v>478</v>
      </c>
      <c r="E58" s="112" t="s">
        <v>1013</v>
      </c>
      <c r="F58" s="112" t="s">
        <v>1014</v>
      </c>
      <c r="G58" s="112" t="s">
        <v>487</v>
      </c>
      <c r="H58">
        <f>VLOOKUP(G58,CurrInfo!$E$1:$F$10,2)</f>
        <v>1.3115000000000001</v>
      </c>
      <c r="I58" s="147">
        <v>20</v>
      </c>
      <c r="J58" s="112">
        <v>0.1</v>
      </c>
      <c r="K58" s="112" t="s">
        <v>297</v>
      </c>
      <c r="M58" s="145" t="s">
        <v>490</v>
      </c>
      <c r="N58" s="190">
        <f>VLOOKUP($A58,[3]futuresATR!$A$2:$F$80,3)</f>
        <v>459.7</v>
      </c>
      <c r="O58" s="152">
        <f t="shared" si="4"/>
        <v>7010.2935569958054</v>
      </c>
      <c r="P58" s="191">
        <f>VLOOKUP($A58,[3]futuresATR!$A$2:$F$80,4)</f>
        <v>8.7249999999999996</v>
      </c>
      <c r="Q58" s="151">
        <f t="shared" si="15"/>
        <v>133.05375524208921</v>
      </c>
      <c r="R58" s="143">
        <f t="shared" si="8"/>
        <v>16</v>
      </c>
      <c r="S58" s="138">
        <f t="shared" si="12"/>
        <v>112164.69691193289</v>
      </c>
      <c r="T58" s="110">
        <f t="shared" si="9"/>
        <v>16</v>
      </c>
      <c r="U58" s="110">
        <f t="shared" si="6"/>
        <v>224</v>
      </c>
      <c r="V58" s="159">
        <f t="shared" si="7"/>
        <v>16</v>
      </c>
      <c r="W58" s="159">
        <f t="shared" si="10"/>
        <v>2128.8600838734274</v>
      </c>
      <c r="X58" s="112" t="s">
        <v>898</v>
      </c>
      <c r="Y58" s="112">
        <v>28</v>
      </c>
      <c r="Z58" s="112">
        <v>516.20000000000005</v>
      </c>
      <c r="AA58" s="112" t="s">
        <v>1048</v>
      </c>
      <c r="AB58" s="160">
        <v>1.5E-3</v>
      </c>
      <c r="AC58" s="112">
        <v>517</v>
      </c>
      <c r="AD58" s="161">
        <v>-342</v>
      </c>
      <c r="AE58" s="161">
        <v>0</v>
      </c>
      <c r="AF58" s="165">
        <f t="shared" si="1"/>
        <v>-0.79999999999995453</v>
      </c>
      <c r="AG58" s="143">
        <f t="shared" si="13"/>
        <v>-341.59359512007205</v>
      </c>
      <c r="AH58" s="140">
        <f>ABS(AG58)-ABS(AD58)</f>
        <v>-0.4064048799279476</v>
      </c>
    </row>
    <row r="59" spans="1:34" x14ac:dyDescent="0.25">
      <c r="A59" s="4" t="s">
        <v>29</v>
      </c>
      <c r="B59" t="s">
        <v>393</v>
      </c>
      <c r="C59" s="153" t="s">
        <v>1015</v>
      </c>
      <c r="D59" t="s">
        <v>261</v>
      </c>
      <c r="E59" t="s">
        <v>859</v>
      </c>
      <c r="F59" t="s">
        <v>860</v>
      </c>
      <c r="G59" t="s">
        <v>472</v>
      </c>
      <c r="H59">
        <f>VLOOKUP(G59,CurrInfo!$E$1:$F$10,2)</f>
        <v>1</v>
      </c>
      <c r="I59">
        <v>50</v>
      </c>
      <c r="J59" s="131">
        <v>42377</v>
      </c>
      <c r="K59" t="s">
        <v>297</v>
      </c>
      <c r="L59" t="s">
        <v>861</v>
      </c>
      <c r="M59" s="132" t="s">
        <v>730</v>
      </c>
      <c r="N59" s="190">
        <f>VLOOKUP($A59,[3]futuresATR!$A$2:$F$80,3)</f>
        <v>988</v>
      </c>
      <c r="O59" s="152">
        <f t="shared" si="4"/>
        <v>49400</v>
      </c>
      <c r="P59" s="191">
        <f>VLOOKUP($A59,[3]futuresATR!$A$2:$F$80,4)</f>
        <v>29.737500000000001</v>
      </c>
      <c r="Q59" s="151">
        <f t="shared" si="15"/>
        <v>1486.875</v>
      </c>
      <c r="R59" s="143">
        <f t="shared" si="8"/>
        <v>2</v>
      </c>
      <c r="S59" s="138">
        <f t="shared" si="12"/>
        <v>98800</v>
      </c>
      <c r="T59" s="110">
        <f t="shared" si="9"/>
        <v>2</v>
      </c>
      <c r="U59" s="110">
        <f t="shared" si="6"/>
        <v>28</v>
      </c>
      <c r="V59" s="159">
        <f t="shared" si="7"/>
        <v>2</v>
      </c>
      <c r="W59" s="159">
        <f t="shared" si="10"/>
        <v>2973.75</v>
      </c>
      <c r="X59" t="s">
        <v>899</v>
      </c>
      <c r="Y59">
        <v>1</v>
      </c>
      <c r="Z59">
        <v>1062</v>
      </c>
      <c r="AA59" s="109">
        <v>-2</v>
      </c>
      <c r="AB59" t="s">
        <v>907</v>
      </c>
      <c r="AC59" s="134">
        <v>1084.5</v>
      </c>
      <c r="AD59" s="108">
        <v>1125</v>
      </c>
      <c r="AE59" s="108">
        <v>0</v>
      </c>
      <c r="AF59" s="165">
        <f t="shared" si="1"/>
        <v>-22.5</v>
      </c>
      <c r="AG59" s="143">
        <f t="shared" si="13"/>
        <v>-1125</v>
      </c>
      <c r="AH59" s="140">
        <f t="shared" si="3"/>
        <v>0</v>
      </c>
    </row>
    <row r="60" spans="1:34" x14ac:dyDescent="0.25">
      <c r="A60" s="4" t="s">
        <v>394</v>
      </c>
      <c r="B60" t="s">
        <v>395</v>
      </c>
      <c r="C60" s="153" t="s">
        <v>987</v>
      </c>
      <c r="D60" t="s">
        <v>793</v>
      </c>
      <c r="E60" t="s">
        <v>862</v>
      </c>
      <c r="F60" t="s">
        <v>863</v>
      </c>
      <c r="G60" t="s">
        <v>472</v>
      </c>
      <c r="H60">
        <f>VLOOKUP(G60,CurrInfo!$E$1:$F$10,2)</f>
        <v>1</v>
      </c>
      <c r="I60" s="130">
        <v>1120</v>
      </c>
      <c r="J60">
        <v>0.01</v>
      </c>
      <c r="K60" t="s">
        <v>304</v>
      </c>
      <c r="L60" t="s">
        <v>394</v>
      </c>
      <c r="M60" s="132" t="s">
        <v>742</v>
      </c>
      <c r="N60" s="190">
        <f>VLOOKUP($A60,[3]futuresATR!$A$2:$F$80,3)</f>
        <v>20.39</v>
      </c>
      <c r="O60" s="152">
        <f t="shared" si="4"/>
        <v>22836.799999999999</v>
      </c>
      <c r="P60" s="191">
        <f>VLOOKUP($A60,[3]futuresATR!$A$2:$F$80,4)</f>
        <v>0.56000000000000005</v>
      </c>
      <c r="Q60" s="151">
        <f t="shared" si="15"/>
        <v>627.20000000000005</v>
      </c>
      <c r="R60" s="143">
        <f t="shared" si="8"/>
        <v>4</v>
      </c>
      <c r="S60" s="138">
        <f t="shared" si="12"/>
        <v>91347.199999999997</v>
      </c>
      <c r="T60" s="110">
        <f t="shared" si="9"/>
        <v>4</v>
      </c>
      <c r="U60" s="110">
        <f t="shared" si="6"/>
        <v>56</v>
      </c>
      <c r="V60" s="159">
        <f t="shared" si="7"/>
        <v>4</v>
      </c>
      <c r="W60" s="159">
        <f t="shared" si="10"/>
        <v>2508.8000000000002</v>
      </c>
      <c r="X60" t="s">
        <v>899</v>
      </c>
      <c r="Y60">
        <v>3</v>
      </c>
      <c r="Z60">
        <v>16.739999999999998</v>
      </c>
      <c r="AA60" s="109">
        <v>0</v>
      </c>
      <c r="AB60" t="s">
        <v>902</v>
      </c>
      <c r="AC60">
        <v>17.12</v>
      </c>
      <c r="AD60" s="108">
        <v>1288</v>
      </c>
      <c r="AE60" s="108">
        <v>0</v>
      </c>
      <c r="AF60" s="165">
        <f t="shared" si="1"/>
        <v>-0.38000000000000256</v>
      </c>
      <c r="AG60" s="143">
        <f t="shared" si="13"/>
        <v>-1276.8000000000086</v>
      </c>
      <c r="AH60" s="140">
        <f t="shared" si="3"/>
        <v>-11.199999999991405</v>
      </c>
    </row>
    <row r="61" spans="1:34" x14ac:dyDescent="0.25">
      <c r="A61" s="4" t="s">
        <v>396</v>
      </c>
      <c r="B61" t="s">
        <v>397</v>
      </c>
      <c r="C61" s="153" t="s">
        <v>396</v>
      </c>
      <c r="D61" t="s">
        <v>260</v>
      </c>
      <c r="E61" t="s">
        <v>778</v>
      </c>
      <c r="F61" t="s">
        <v>864</v>
      </c>
      <c r="G61" t="s">
        <v>472</v>
      </c>
      <c r="H61">
        <f>VLOOKUP(G61,CurrInfo!$E$1:$F$10,2)</f>
        <v>1</v>
      </c>
      <c r="I61" s="130">
        <v>125000</v>
      </c>
      <c r="J61">
        <v>1E-4</v>
      </c>
      <c r="K61" t="s">
        <v>1121</v>
      </c>
      <c r="L61" t="s">
        <v>535</v>
      </c>
      <c r="M61" s="132" t="s">
        <v>744</v>
      </c>
      <c r="N61" s="190">
        <f>VLOOKUP($A61,[3]futuresATR!$A$2:$F$80,3)</f>
        <v>1.0201</v>
      </c>
      <c r="O61" s="152">
        <f t="shared" si="4"/>
        <v>127512.5</v>
      </c>
      <c r="P61" s="191">
        <f>VLOOKUP($A61,[3]futuresATR!$A$2:$F$80,4)</f>
        <v>7.3099999999999997E-3</v>
      </c>
      <c r="Q61" s="151">
        <f t="shared" si="15"/>
        <v>913.75</v>
      </c>
      <c r="R61" s="143">
        <f t="shared" si="8"/>
        <v>3</v>
      </c>
      <c r="S61" s="138">
        <f t="shared" si="12"/>
        <v>382537.5</v>
      </c>
      <c r="T61" s="110">
        <f t="shared" si="9"/>
        <v>3</v>
      </c>
      <c r="U61" s="110">
        <f t="shared" si="6"/>
        <v>42</v>
      </c>
      <c r="V61" s="159">
        <f t="shared" si="7"/>
        <v>3</v>
      </c>
      <c r="W61" s="159">
        <f t="shared" si="10"/>
        <v>2741.25</v>
      </c>
      <c r="X61" t="s">
        <v>898</v>
      </c>
      <c r="Y61">
        <v>1</v>
      </c>
      <c r="Z61">
        <v>1.0099</v>
      </c>
      <c r="AA61" s="109">
        <v>0</v>
      </c>
      <c r="AB61" s="133">
        <v>1.9E-3</v>
      </c>
      <c r="AC61">
        <v>1.0114000000000001</v>
      </c>
      <c r="AD61" s="108">
        <v>-187</v>
      </c>
      <c r="AE61" s="108">
        <v>0</v>
      </c>
      <c r="AF61" s="165">
        <f t="shared" si="1"/>
        <v>-1.5000000000000568E-3</v>
      </c>
      <c r="AG61" s="143">
        <f t="shared" si="13"/>
        <v>-187.50000000000711</v>
      </c>
      <c r="AH61" s="140">
        <f t="shared" si="3"/>
        <v>0.50000000000710543</v>
      </c>
    </row>
    <row r="62" spans="1:34" x14ac:dyDescent="0.25">
      <c r="A62" s="4" t="s">
        <v>398</v>
      </c>
      <c r="B62" t="s">
        <v>399</v>
      </c>
      <c r="C62" s="153" t="s">
        <v>1040</v>
      </c>
      <c r="D62" t="s">
        <v>823</v>
      </c>
      <c r="E62" t="s">
        <v>786</v>
      </c>
      <c r="F62" t="s">
        <v>865</v>
      </c>
      <c r="G62" t="s">
        <v>472</v>
      </c>
      <c r="H62">
        <f>VLOOKUP(G62,CurrInfo!$E$1:$F$10,2)</f>
        <v>1</v>
      </c>
      <c r="I62">
        <v>5000</v>
      </c>
      <c r="J62">
        <v>0.1</v>
      </c>
      <c r="K62" t="s">
        <v>347</v>
      </c>
      <c r="L62" t="s">
        <v>398</v>
      </c>
      <c r="M62" s="132" t="s">
        <v>722</v>
      </c>
      <c r="N62" s="190">
        <f>VLOOKUP($A62,[3]futuresATR!$A$2:$F$80,3)</f>
        <v>1985</v>
      </c>
      <c r="O62" s="168">
        <f>N62*I62/H62/100</f>
        <v>99250</v>
      </c>
      <c r="P62" s="191">
        <f>VLOOKUP($A62,[3]futuresATR!$A$2:$F$80,4)</f>
        <v>45.6</v>
      </c>
      <c r="Q62" s="158">
        <f>P62*I62/H62/100</f>
        <v>2280</v>
      </c>
      <c r="R62" s="143">
        <f t="shared" si="8"/>
        <v>1</v>
      </c>
      <c r="S62" s="138">
        <f t="shared" si="12"/>
        <v>99250</v>
      </c>
      <c r="T62" s="110">
        <f t="shared" si="9"/>
        <v>1</v>
      </c>
      <c r="U62" s="110">
        <f t="shared" si="6"/>
        <v>14</v>
      </c>
      <c r="V62" s="159">
        <f t="shared" si="7"/>
        <v>1</v>
      </c>
      <c r="W62" s="159">
        <f t="shared" si="10"/>
        <v>2280</v>
      </c>
      <c r="X62" t="s">
        <v>898</v>
      </c>
      <c r="Y62">
        <v>8</v>
      </c>
      <c r="Z62">
        <v>16.274999999999999</v>
      </c>
      <c r="AA62" s="109">
        <v>0.11</v>
      </c>
      <c r="AB62" s="133">
        <v>6.4000000000000003E-3</v>
      </c>
      <c r="AC62">
        <v>16.440000000000001</v>
      </c>
      <c r="AD62" s="108">
        <v>-6599</v>
      </c>
      <c r="AE62" s="108">
        <v>0</v>
      </c>
      <c r="AF62" s="165">
        <f t="shared" si="1"/>
        <v>-0.1650000000000027</v>
      </c>
      <c r="AG62" s="143">
        <f t="shared" si="13"/>
        <v>-6600.0000000001082</v>
      </c>
      <c r="AH62" s="140">
        <f t="shared" si="3"/>
        <v>1.0000000001082299</v>
      </c>
    </row>
    <row r="63" spans="1:34" x14ac:dyDescent="0.25">
      <c r="A63" s="4" t="s">
        <v>400</v>
      </c>
      <c r="B63" s="112" t="s">
        <v>991</v>
      </c>
      <c r="C63" s="154" t="s">
        <v>400</v>
      </c>
      <c r="D63" s="112" t="s">
        <v>268</v>
      </c>
      <c r="E63" s="112" t="s">
        <v>781</v>
      </c>
      <c r="F63" s="112" t="s">
        <v>1027</v>
      </c>
      <c r="G63" s="112" t="s">
        <v>472</v>
      </c>
      <c r="H63">
        <f>VLOOKUP(G63,CurrInfo!$E$1:$F$10,2)</f>
        <v>1</v>
      </c>
      <c r="I63" s="112">
        <v>2</v>
      </c>
      <c r="J63" s="112">
        <v>0.05</v>
      </c>
      <c r="K63" s="112" t="s">
        <v>294</v>
      </c>
      <c r="L63" s="112"/>
      <c r="M63" s="145" t="s">
        <v>732</v>
      </c>
      <c r="N63" s="190">
        <f>VLOOKUP($A63,[3]futuresATR!$A$2:$F$80,3)</f>
        <v>8707</v>
      </c>
      <c r="O63" s="152">
        <f t="shared" si="4"/>
        <v>17414</v>
      </c>
      <c r="P63" s="191">
        <f>VLOOKUP($A63,[3]futuresATR!$A$2:$F$80,4)</f>
        <v>85.336303115000007</v>
      </c>
      <c r="Q63" s="151">
        <f t="shared" ref="Q63:Q80" si="16">P63*I63/H63</f>
        <v>170.67260623000001</v>
      </c>
      <c r="R63" s="143">
        <f t="shared" si="8"/>
        <v>12</v>
      </c>
      <c r="S63" s="138">
        <f t="shared" si="12"/>
        <v>208968</v>
      </c>
      <c r="T63" s="110">
        <f t="shared" si="9"/>
        <v>12</v>
      </c>
      <c r="U63" s="110">
        <f t="shared" si="6"/>
        <v>168</v>
      </c>
      <c r="V63" s="159">
        <f t="shared" si="7"/>
        <v>12</v>
      </c>
      <c r="W63" s="159">
        <f t="shared" si="10"/>
        <v>2048.0712747600001</v>
      </c>
      <c r="X63" s="112" t="s">
        <v>899</v>
      </c>
      <c r="Y63" s="112">
        <v>38</v>
      </c>
      <c r="Z63" s="112">
        <v>8178</v>
      </c>
      <c r="AA63" s="162">
        <v>9.5</v>
      </c>
      <c r="AB63" s="160">
        <v>1.1999999999999999E-3</v>
      </c>
      <c r="AC63" s="112">
        <v>8187.5</v>
      </c>
      <c r="AD63" s="161">
        <v>722</v>
      </c>
      <c r="AE63" s="112"/>
      <c r="AF63" s="165">
        <f t="shared" si="1"/>
        <v>-9.5</v>
      </c>
      <c r="AG63" s="143">
        <f t="shared" si="13"/>
        <v>-722</v>
      </c>
      <c r="AH63" s="140">
        <f t="shared" si="3"/>
        <v>0</v>
      </c>
    </row>
    <row r="64" spans="1:34" x14ac:dyDescent="0.25">
      <c r="A64" s="4" t="s">
        <v>992</v>
      </c>
      <c r="B64" s="112" t="s">
        <v>993</v>
      </c>
      <c r="C64" s="154" t="s">
        <v>992</v>
      </c>
      <c r="D64" s="112" t="s">
        <v>268</v>
      </c>
      <c r="E64" s="112" t="s">
        <v>778</v>
      </c>
      <c r="F64" s="112" t="s">
        <v>1021</v>
      </c>
      <c r="G64" s="112" t="s">
        <v>440</v>
      </c>
      <c r="H64">
        <f>VLOOKUP(G64,CurrInfo!$E$1:$F$10,2)</f>
        <v>101.89</v>
      </c>
      <c r="I64" s="112">
        <v>100000</v>
      </c>
      <c r="J64" s="112">
        <v>0.01</v>
      </c>
      <c r="K64" s="112" t="s">
        <v>1122</v>
      </c>
      <c r="L64" s="112"/>
      <c r="M64" s="145" t="s">
        <v>443</v>
      </c>
      <c r="N64" s="190">
        <f>VLOOKUP($A64,[3]futuresATR!$A$2:$F$80,3)</f>
        <v>151.57</v>
      </c>
      <c r="O64" s="152">
        <f t="shared" si="4"/>
        <v>148758.46501128669</v>
      </c>
      <c r="P64" s="191">
        <f>VLOOKUP($A64,[3]futuresATR!$A$2:$F$80,4)</f>
        <v>0.51400000000000001</v>
      </c>
      <c r="Q64" s="151">
        <f t="shared" si="16"/>
        <v>504.4656001570321</v>
      </c>
      <c r="R64" s="143">
        <f t="shared" si="8"/>
        <v>4</v>
      </c>
      <c r="S64" s="138">
        <f t="shared" si="12"/>
        <v>595033.86004514678</v>
      </c>
      <c r="T64" s="110">
        <f t="shared" si="9"/>
        <v>4</v>
      </c>
      <c r="U64" s="110">
        <f t="shared" si="6"/>
        <v>56</v>
      </c>
      <c r="V64" s="159">
        <f t="shared" si="7"/>
        <v>4</v>
      </c>
      <c r="W64" s="159">
        <f t="shared" si="10"/>
        <v>2017.8624006281284</v>
      </c>
      <c r="X64" s="112" t="s">
        <v>898</v>
      </c>
      <c r="Y64" s="112">
        <v>10</v>
      </c>
      <c r="Z64" s="112">
        <v>152</v>
      </c>
      <c r="AA64" s="112" t="s">
        <v>1063</v>
      </c>
      <c r="AB64" s="160" t="s">
        <v>905</v>
      </c>
      <c r="AC64" s="112">
        <v>152.01</v>
      </c>
      <c r="AD64" s="161">
        <v>-91</v>
      </c>
      <c r="AE64" s="161">
        <v>147</v>
      </c>
      <c r="AF64" s="165">
        <f t="shared" si="1"/>
        <v>-9.9999999999909051E-3</v>
      </c>
      <c r="AG64" s="143">
        <f t="shared" si="13"/>
        <v>-98.145058396220477</v>
      </c>
      <c r="AH64" s="140">
        <f t="shared" si="3"/>
        <v>7.1450583962204774</v>
      </c>
    </row>
    <row r="65" spans="1:34" s="112" customFormat="1" x14ac:dyDescent="0.25">
      <c r="A65" s="4" t="s">
        <v>401</v>
      </c>
      <c r="B65" t="s">
        <v>402</v>
      </c>
      <c r="C65" s="153" t="s">
        <v>1016</v>
      </c>
      <c r="D65" t="s">
        <v>261</v>
      </c>
      <c r="E65" t="s">
        <v>782</v>
      </c>
      <c r="F65" t="s">
        <v>866</v>
      </c>
      <c r="G65" t="s">
        <v>472</v>
      </c>
      <c r="H65">
        <f>VLOOKUP(G65,CurrInfo!$E$1:$F$10,2)</f>
        <v>1</v>
      </c>
      <c r="I65">
        <v>100</v>
      </c>
      <c r="J65">
        <v>0.1</v>
      </c>
      <c r="K65" t="s">
        <v>297</v>
      </c>
      <c r="L65" t="s">
        <v>867</v>
      </c>
      <c r="M65" s="132" t="s">
        <v>726</v>
      </c>
      <c r="N65" s="190">
        <f>VLOOKUP($A65,[3]futuresATR!$A$2:$F$80,3)</f>
        <v>333.3</v>
      </c>
      <c r="O65" s="152">
        <f t="shared" si="4"/>
        <v>33330</v>
      </c>
      <c r="P65" s="191">
        <f>VLOOKUP($A65,[3]futuresATR!$A$2:$F$80,4)</f>
        <v>11.265000000000001</v>
      </c>
      <c r="Q65" s="151">
        <f t="shared" si="16"/>
        <v>1126.5</v>
      </c>
      <c r="R65" s="143">
        <f t="shared" si="8"/>
        <v>2</v>
      </c>
      <c r="S65" s="138">
        <f t="shared" si="12"/>
        <v>66660</v>
      </c>
      <c r="T65" s="110">
        <f t="shared" si="9"/>
        <v>2</v>
      </c>
      <c r="U65" s="110">
        <f t="shared" si="6"/>
        <v>28</v>
      </c>
      <c r="V65" s="159">
        <f t="shared" si="7"/>
        <v>2</v>
      </c>
      <c r="W65" s="159">
        <f t="shared" si="10"/>
        <v>2253</v>
      </c>
      <c r="X65" t="s">
        <v>899</v>
      </c>
      <c r="Y65">
        <v>2</v>
      </c>
      <c r="Z65">
        <v>384.1</v>
      </c>
      <c r="AA65" s="109">
        <v>1.5</v>
      </c>
      <c r="AB65" s="133">
        <v>3.7000000000000002E-3</v>
      </c>
      <c r="AC65">
        <v>409.3</v>
      </c>
      <c r="AD65" s="108">
        <v>5040</v>
      </c>
      <c r="AE65" s="108">
        <v>0</v>
      </c>
      <c r="AF65" s="165">
        <f t="shared" si="1"/>
        <v>-25.199999999999989</v>
      </c>
      <c r="AG65" s="143">
        <f t="shared" si="13"/>
        <v>-5039.9999999999982</v>
      </c>
      <c r="AH65" s="140">
        <f t="shared" si="3"/>
        <v>0</v>
      </c>
    </row>
    <row r="66" spans="1:34" x14ac:dyDescent="0.25">
      <c r="A66" s="4" t="s">
        <v>868</v>
      </c>
      <c r="B66" s="112" t="s">
        <v>407</v>
      </c>
      <c r="C66" s="154" t="s">
        <v>868</v>
      </c>
      <c r="D66" s="112" t="s">
        <v>526</v>
      </c>
      <c r="E66" s="112" t="s">
        <v>778</v>
      </c>
      <c r="F66" s="112">
        <v>10</v>
      </c>
      <c r="G66" s="112" t="s">
        <v>535</v>
      </c>
      <c r="H66">
        <f>VLOOKUP(G66,CurrInfo!$E$1:$F$10,2)</f>
        <v>0.98140000000000005</v>
      </c>
      <c r="I66" s="112">
        <v>10</v>
      </c>
      <c r="J66" s="112">
        <v>1</v>
      </c>
      <c r="K66" s="112" t="s">
        <v>294</v>
      </c>
      <c r="L66" s="112" t="s">
        <v>868</v>
      </c>
      <c r="M66" s="145" t="s">
        <v>746</v>
      </c>
      <c r="N66" s="190">
        <f>VLOOKUP($A66,[3]futuresATR!$A$2:$F$80,3)</f>
        <v>8226</v>
      </c>
      <c r="O66" s="152">
        <f t="shared" si="4"/>
        <v>83819.034033014061</v>
      </c>
      <c r="P66" s="191">
        <f>VLOOKUP($A66,[3]futuresATR!$A$2:$F$80,4)</f>
        <v>83.75</v>
      </c>
      <c r="Q66" s="151">
        <f t="shared" si="16"/>
        <v>853.37273283065008</v>
      </c>
      <c r="R66" s="143">
        <f t="shared" si="8"/>
        <v>3</v>
      </c>
      <c r="S66" s="138">
        <f t="shared" ref="S66:S78" si="17">R66*O66</f>
        <v>251457.10209904218</v>
      </c>
      <c r="T66" s="110">
        <f t="shared" si="9"/>
        <v>3</v>
      </c>
      <c r="U66" s="110">
        <f t="shared" si="6"/>
        <v>42</v>
      </c>
      <c r="V66" s="159">
        <f t="shared" si="7"/>
        <v>3</v>
      </c>
      <c r="W66" s="159">
        <f t="shared" si="10"/>
        <v>2560.1181984919504</v>
      </c>
      <c r="X66" s="112" t="s">
        <v>898</v>
      </c>
      <c r="Y66" s="112">
        <v>5</v>
      </c>
      <c r="Z66" s="112">
        <v>8170</v>
      </c>
      <c r="AA66" s="112" t="s">
        <v>1062</v>
      </c>
      <c r="AB66" s="112" t="s">
        <v>902</v>
      </c>
      <c r="AC66" s="112">
        <v>8246</v>
      </c>
      <c r="AD66" s="161">
        <v>-3836</v>
      </c>
      <c r="AE66" s="161">
        <v>0</v>
      </c>
      <c r="AF66" s="165">
        <f t="shared" ref="AF66:AF75" si="18">Z66-AC66</f>
        <v>-76</v>
      </c>
      <c r="AG66" s="143">
        <f t="shared" ref="AG66:AG75" si="19">AF66*I66*Y66/H66</f>
        <v>-3872.0195638883224</v>
      </c>
      <c r="AH66" s="140">
        <f t="shared" ref="AH66:AH75" si="20">ABS(AG66)-ABS(AD66)</f>
        <v>36.019563888322409</v>
      </c>
    </row>
    <row r="67" spans="1:34" x14ac:dyDescent="0.25">
      <c r="A67" s="4" t="s">
        <v>403</v>
      </c>
      <c r="B67" s="112" t="s">
        <v>404</v>
      </c>
      <c r="C67" s="154" t="s">
        <v>403</v>
      </c>
      <c r="D67" s="112" t="s">
        <v>268</v>
      </c>
      <c r="E67" s="112" t="s">
        <v>781</v>
      </c>
      <c r="F67" s="112">
        <v>200</v>
      </c>
      <c r="G67" s="112" t="s">
        <v>683</v>
      </c>
      <c r="H67">
        <f>VLOOKUP(G67,CurrInfo!$E$1:$F$10,2)</f>
        <v>1.34</v>
      </c>
      <c r="I67" s="112">
        <v>200</v>
      </c>
      <c r="J67" s="112">
        <v>0.1</v>
      </c>
      <c r="K67" s="112" t="s">
        <v>294</v>
      </c>
      <c r="L67" s="112" t="s">
        <v>403</v>
      </c>
      <c r="M67" s="145" t="s">
        <v>681</v>
      </c>
      <c r="N67" s="190">
        <f>VLOOKUP($A67,[3]futuresATR!$A$2:$F$80,3)</f>
        <v>315.85000000000002</v>
      </c>
      <c r="O67" s="152">
        <f t="shared" ref="O67:O80" si="21">N67*I67/H67</f>
        <v>47141.791044776124</v>
      </c>
      <c r="P67" s="191">
        <f>VLOOKUP($A67,[3]futuresATR!$A$2:$F$80,4)</f>
        <v>3.8774525684999999</v>
      </c>
      <c r="Q67" s="151">
        <f t="shared" si="16"/>
        <v>578.72426395522382</v>
      </c>
      <c r="R67" s="143">
        <f t="shared" ref="R67:R80" si="22">MAX(CEILING($R$1/Q67,1),1)</f>
        <v>4</v>
      </c>
      <c r="S67" s="138">
        <f t="shared" si="17"/>
        <v>188567.1641791045</v>
      </c>
      <c r="T67" s="110">
        <f t="shared" ref="T67:T80" si="23">IF(R67&gt;$T$1,$T$1,R67)</f>
        <v>4</v>
      </c>
      <c r="U67" s="110">
        <f t="shared" ref="U67:U80" si="24">T67*2*7</f>
        <v>56</v>
      </c>
      <c r="V67" s="159">
        <f t="shared" ref="V67:V80" si="25">IF(ROUND(T67*Q67/$R$1,0)&lt;1,0,T67)</f>
        <v>4</v>
      </c>
      <c r="W67" s="159">
        <f t="shared" ref="W67:W80" si="26">V67*Q67</f>
        <v>2314.8970558208953</v>
      </c>
      <c r="X67" s="112" t="s">
        <v>899</v>
      </c>
      <c r="Y67" s="112">
        <v>4</v>
      </c>
      <c r="Z67" s="112">
        <v>324.2</v>
      </c>
      <c r="AA67" s="112" t="s">
        <v>1135</v>
      </c>
      <c r="AB67" s="112" t="s">
        <v>902</v>
      </c>
      <c r="AC67" s="112">
        <v>321.60000000000002</v>
      </c>
      <c r="AD67" s="161">
        <v>-3809</v>
      </c>
      <c r="AE67" s="161">
        <v>0</v>
      </c>
      <c r="AF67" s="165">
        <f t="shared" si="18"/>
        <v>2.5999999999999659</v>
      </c>
      <c r="AG67" s="143">
        <f t="shared" si="19"/>
        <v>1552.2388059701289</v>
      </c>
      <c r="AH67" s="140">
        <f t="shared" si="20"/>
        <v>-2256.7611940298711</v>
      </c>
    </row>
    <row r="68" spans="1:34" x14ac:dyDescent="0.25">
      <c r="A68" s="4" t="s">
        <v>405</v>
      </c>
      <c r="B68" s="112" t="s">
        <v>406</v>
      </c>
      <c r="C68" s="154" t="s">
        <v>405</v>
      </c>
      <c r="D68" s="112" t="s">
        <v>268</v>
      </c>
      <c r="E68" s="112" t="s">
        <v>781</v>
      </c>
      <c r="F68" s="112" t="s">
        <v>849</v>
      </c>
      <c r="G68" s="112" t="s">
        <v>472</v>
      </c>
      <c r="H68">
        <f>VLOOKUP(G68,CurrInfo!$E$1:$F$10,2)</f>
        <v>1</v>
      </c>
      <c r="I68" s="112">
        <v>100</v>
      </c>
      <c r="J68" s="112">
        <v>0.1</v>
      </c>
      <c r="K68" s="112" t="s">
        <v>294</v>
      </c>
      <c r="L68" s="112" t="s">
        <v>405</v>
      </c>
      <c r="M68" s="145" t="s">
        <v>686</v>
      </c>
      <c r="N68" s="190">
        <f>VLOOKUP($A68,[3]futuresATR!$A$2:$F$80,3)</f>
        <v>340.9</v>
      </c>
      <c r="O68" s="152">
        <f t="shared" si="21"/>
        <v>34090</v>
      </c>
      <c r="P68" s="191">
        <f>VLOOKUP($A68,[3]futuresATR!$A$2:$F$80,4)</f>
        <v>3.878770126</v>
      </c>
      <c r="Q68" s="151">
        <f t="shared" si="16"/>
        <v>387.8770126</v>
      </c>
      <c r="R68" s="143">
        <f t="shared" si="22"/>
        <v>6</v>
      </c>
      <c r="S68" s="138">
        <f t="shared" si="17"/>
        <v>204540</v>
      </c>
      <c r="T68" s="110">
        <f t="shared" si="23"/>
        <v>6</v>
      </c>
      <c r="U68" s="110">
        <f t="shared" si="24"/>
        <v>84</v>
      </c>
      <c r="V68" s="159">
        <f t="shared" si="25"/>
        <v>6</v>
      </c>
      <c r="W68" s="159">
        <f t="shared" si="26"/>
        <v>2327.2620756000001</v>
      </c>
      <c r="X68" s="112" t="s">
        <v>899</v>
      </c>
      <c r="Y68" s="112">
        <v>7</v>
      </c>
      <c r="Z68" s="112">
        <v>314.89999999999998</v>
      </c>
      <c r="AA68" s="162">
        <v>-0.1</v>
      </c>
      <c r="AB68" s="112" t="s">
        <v>900</v>
      </c>
      <c r="AC68" s="112">
        <v>314.8</v>
      </c>
      <c r="AD68" s="161">
        <v>-69</v>
      </c>
      <c r="AE68" s="161">
        <v>0</v>
      </c>
      <c r="AF68" s="165">
        <f t="shared" si="18"/>
        <v>9.9999999999965894E-2</v>
      </c>
      <c r="AG68" s="143">
        <f t="shared" si="19"/>
        <v>69.999999999976126</v>
      </c>
      <c r="AH68" s="140">
        <f t="shared" si="20"/>
        <v>0.99999999997612576</v>
      </c>
    </row>
    <row r="69" spans="1:34" x14ac:dyDescent="0.25">
      <c r="A69" s="4" t="s">
        <v>408</v>
      </c>
      <c r="B69" t="s">
        <v>409</v>
      </c>
      <c r="C69" s="154" t="s">
        <v>408</v>
      </c>
      <c r="D69" t="s">
        <v>526</v>
      </c>
      <c r="E69" t="s">
        <v>778</v>
      </c>
      <c r="F69" t="s">
        <v>869</v>
      </c>
      <c r="G69" t="s">
        <v>469</v>
      </c>
      <c r="H69">
        <f>VLOOKUP(G69,CurrInfo!$E$1:$F$10,2)</f>
        <v>0.89968511021142605</v>
      </c>
      <c r="I69">
        <v>10</v>
      </c>
      <c r="J69">
        <v>1</v>
      </c>
      <c r="K69" t="s">
        <v>294</v>
      </c>
      <c r="L69" t="s">
        <v>870</v>
      </c>
      <c r="M69" s="132" t="s">
        <v>527</v>
      </c>
      <c r="N69" s="190">
        <f>VLOOKUP($A69,[3]futuresATR!$A$2:$F$80,3)</f>
        <v>3028</v>
      </c>
      <c r="O69" s="152">
        <f t="shared" si="21"/>
        <v>33656.22</v>
      </c>
      <c r="P69" s="191">
        <f>VLOOKUP($A69,[3]futuresATR!$A$2:$F$80,4)</f>
        <v>42.05</v>
      </c>
      <c r="Q69" s="151">
        <f t="shared" si="16"/>
        <v>467.38574999999997</v>
      </c>
      <c r="R69" s="143">
        <f t="shared" si="22"/>
        <v>5</v>
      </c>
      <c r="S69" s="138">
        <f t="shared" si="17"/>
        <v>168281.1</v>
      </c>
      <c r="T69" s="110">
        <f t="shared" si="23"/>
        <v>5</v>
      </c>
      <c r="U69" s="110">
        <f t="shared" si="24"/>
        <v>70</v>
      </c>
      <c r="V69" s="159">
        <f t="shared" si="25"/>
        <v>5</v>
      </c>
      <c r="W69" s="159">
        <f t="shared" si="26"/>
        <v>2336.92875</v>
      </c>
      <c r="X69" t="s">
        <v>899</v>
      </c>
      <c r="Y69">
        <v>3</v>
      </c>
      <c r="Z69">
        <v>2942.67</v>
      </c>
      <c r="AA69" s="136">
        <v>-6</v>
      </c>
      <c r="AB69" t="s">
        <v>909</v>
      </c>
      <c r="AC69">
        <v>3037</v>
      </c>
      <c r="AD69" s="108">
        <v>3164</v>
      </c>
      <c r="AE69" s="108">
        <v>0</v>
      </c>
      <c r="AF69" s="165">
        <f t="shared" si="18"/>
        <v>-94.329999999999927</v>
      </c>
      <c r="AG69" s="143">
        <f t="shared" si="19"/>
        <v>-3145.4338499999972</v>
      </c>
      <c r="AH69" s="140">
        <f t="shared" si="20"/>
        <v>-18.566150000002835</v>
      </c>
    </row>
    <row r="70" spans="1:34" x14ac:dyDescent="0.25">
      <c r="A70" s="4" t="s">
        <v>410</v>
      </c>
      <c r="B70" t="s">
        <v>411</v>
      </c>
      <c r="C70" s="154" t="s">
        <v>1017</v>
      </c>
      <c r="D70" t="s">
        <v>871</v>
      </c>
      <c r="E70" t="s">
        <v>778</v>
      </c>
      <c r="F70" t="s">
        <v>849</v>
      </c>
      <c r="G70" t="s">
        <v>472</v>
      </c>
      <c r="H70">
        <f>VLOOKUP(G70,CurrInfo!$E$1:$F$10,2)</f>
        <v>1</v>
      </c>
      <c r="I70">
        <v>100</v>
      </c>
      <c r="J70">
        <v>0.1</v>
      </c>
      <c r="K70" t="s">
        <v>294</v>
      </c>
      <c r="L70" t="s">
        <v>410</v>
      </c>
      <c r="M70" s="132" t="s">
        <v>556</v>
      </c>
      <c r="N70" s="190">
        <f>VLOOKUP($A70,[3]futuresATR!$A$2:$F$80,3)</f>
        <v>1229.9000000000001</v>
      </c>
      <c r="O70" s="152">
        <f t="shared" si="21"/>
        <v>122990.00000000001</v>
      </c>
      <c r="P70" s="191">
        <f>VLOOKUP($A70,[3]futuresATR!$A$2:$F$80,4)</f>
        <v>12.59</v>
      </c>
      <c r="Q70" s="151">
        <f t="shared" si="16"/>
        <v>1259</v>
      </c>
      <c r="R70" s="143">
        <f t="shared" si="22"/>
        <v>2</v>
      </c>
      <c r="S70" s="138">
        <f t="shared" si="17"/>
        <v>245980.00000000003</v>
      </c>
      <c r="T70" s="110">
        <f t="shared" si="23"/>
        <v>2</v>
      </c>
      <c r="U70" s="110">
        <f t="shared" si="24"/>
        <v>28</v>
      </c>
      <c r="V70" s="159">
        <f t="shared" si="25"/>
        <v>2</v>
      </c>
      <c r="W70" s="159">
        <f t="shared" si="26"/>
        <v>2518</v>
      </c>
      <c r="X70" t="s">
        <v>898</v>
      </c>
      <c r="Y70">
        <v>1</v>
      </c>
      <c r="Z70">
        <v>1139</v>
      </c>
      <c r="AA70" s="109">
        <v>0.1</v>
      </c>
      <c r="AB70" s="133">
        <v>1E-4</v>
      </c>
      <c r="AC70">
        <v>1139.0999999999999</v>
      </c>
      <c r="AD70" s="108">
        <v>-9</v>
      </c>
      <c r="AE70" s="108">
        <v>0</v>
      </c>
      <c r="AF70" s="165">
        <f t="shared" si="18"/>
        <v>-9.9999999999909051E-2</v>
      </c>
      <c r="AG70" s="143">
        <f t="shared" si="19"/>
        <v>-9.9999999999909051</v>
      </c>
      <c r="AH70" s="140">
        <f t="shared" si="20"/>
        <v>0.99999999999090505</v>
      </c>
    </row>
    <row r="71" spans="1:34" s="112" customFormat="1" x14ac:dyDescent="0.25">
      <c r="A71" s="4" t="s">
        <v>412</v>
      </c>
      <c r="B71" t="s">
        <v>872</v>
      </c>
      <c r="C71" s="153" t="s">
        <v>412</v>
      </c>
      <c r="D71" t="s">
        <v>261</v>
      </c>
      <c r="E71" t="s">
        <v>778</v>
      </c>
      <c r="F71">
        <v>200000</v>
      </c>
      <c r="G71" t="s">
        <v>472</v>
      </c>
      <c r="H71">
        <f>VLOOKUP(G71,CurrInfo!$E$1:$F$10,2)</f>
        <v>1</v>
      </c>
      <c r="I71" s="130">
        <v>2000</v>
      </c>
      <c r="J71" t="s">
        <v>821</v>
      </c>
      <c r="K71" t="s">
        <v>1122</v>
      </c>
      <c r="L71" t="s">
        <v>873</v>
      </c>
      <c r="M71" s="132" t="s">
        <v>763</v>
      </c>
      <c r="N71" s="190">
        <f>VLOOKUP($A71,[3]futuresATR!$A$2:$F$80,3)</f>
        <v>109.390625</v>
      </c>
      <c r="O71" s="152">
        <f t="shared" si="21"/>
        <v>218781.25</v>
      </c>
      <c r="P71" s="191">
        <f>VLOOKUP($A71,[3]futuresATR!$A$2:$F$80,4)</f>
        <v>9.1406249999999994E-2</v>
      </c>
      <c r="Q71" s="151">
        <f t="shared" si="16"/>
        <v>182.8125</v>
      </c>
      <c r="R71" s="143">
        <f t="shared" si="22"/>
        <v>11</v>
      </c>
      <c r="S71" s="138">
        <f t="shared" si="17"/>
        <v>2406593.75</v>
      </c>
      <c r="T71" s="110">
        <f t="shared" si="23"/>
        <v>11</v>
      </c>
      <c r="U71" s="110">
        <f t="shared" si="24"/>
        <v>154</v>
      </c>
      <c r="V71" s="159">
        <f t="shared" si="25"/>
        <v>11</v>
      </c>
      <c r="W71" s="159">
        <f t="shared" si="26"/>
        <v>2010.9375</v>
      </c>
      <c r="X71" t="s">
        <v>898</v>
      </c>
      <c r="Y71">
        <v>15</v>
      </c>
      <c r="Z71" s="135">
        <v>108.8828125</v>
      </c>
      <c r="AA71" s="109">
        <v>0.05</v>
      </c>
      <c r="AB71" s="133">
        <v>4.0000000000000002E-4</v>
      </c>
      <c r="AC71" s="135">
        <v>108.9296875</v>
      </c>
      <c r="AD71" s="108">
        <v>-1343</v>
      </c>
      <c r="AE71" s="108">
        <v>0</v>
      </c>
      <c r="AF71" s="165">
        <f t="shared" si="18"/>
        <v>-4.6875E-2</v>
      </c>
      <c r="AG71" s="143">
        <f t="shared" si="19"/>
        <v>-1406.25</v>
      </c>
      <c r="AH71" s="140">
        <f t="shared" si="20"/>
        <v>63.25</v>
      </c>
    </row>
    <row r="72" spans="1:34" s="112" customFormat="1" x14ac:dyDescent="0.25">
      <c r="A72" s="4" t="s">
        <v>413</v>
      </c>
      <c r="B72" t="s">
        <v>1019</v>
      </c>
      <c r="C72" s="153" t="s">
        <v>1018</v>
      </c>
      <c r="D72" t="s">
        <v>261</v>
      </c>
      <c r="E72" t="s">
        <v>778</v>
      </c>
      <c r="F72" s="108">
        <v>100000</v>
      </c>
      <c r="G72" t="s">
        <v>472</v>
      </c>
      <c r="H72">
        <f>VLOOKUP(G72,CurrInfo!$E$1:$F$10,2)</f>
        <v>1</v>
      </c>
      <c r="I72" s="130">
        <v>1000</v>
      </c>
      <c r="J72" t="s">
        <v>875</v>
      </c>
      <c r="K72" t="s">
        <v>1122</v>
      </c>
      <c r="L72" t="s">
        <v>874</v>
      </c>
      <c r="M72" s="132" t="s">
        <v>761</v>
      </c>
      <c r="N72" s="190">
        <f>VLOOKUP($A72,[3]futuresATR!$A$2:$F$80,3)</f>
        <v>132.34375</v>
      </c>
      <c r="O72" s="152">
        <f t="shared" si="21"/>
        <v>132343.75</v>
      </c>
      <c r="P72" s="191">
        <f>VLOOKUP($A72,[3]futuresATR!$A$2:$F$80,4)</f>
        <v>0.57109374999999996</v>
      </c>
      <c r="Q72" s="151">
        <f t="shared" si="16"/>
        <v>571.09375</v>
      </c>
      <c r="R72" s="143">
        <f t="shared" si="22"/>
        <v>4</v>
      </c>
      <c r="S72" s="138">
        <f t="shared" si="17"/>
        <v>529375</v>
      </c>
      <c r="T72" s="110">
        <f t="shared" si="23"/>
        <v>4</v>
      </c>
      <c r="U72" s="110">
        <f t="shared" si="24"/>
        <v>56</v>
      </c>
      <c r="V72" s="159">
        <f t="shared" si="25"/>
        <v>4</v>
      </c>
      <c r="W72" s="159">
        <f t="shared" si="26"/>
        <v>2284.375</v>
      </c>
      <c r="X72" t="s">
        <v>899</v>
      </c>
      <c r="Y72">
        <v>6</v>
      </c>
      <c r="Z72" s="135">
        <v>129.28125</v>
      </c>
      <c r="AA72" s="109">
        <v>0.19</v>
      </c>
      <c r="AB72" s="133">
        <v>1.5E-3</v>
      </c>
      <c r="AC72" s="135">
        <v>129.484375</v>
      </c>
      <c r="AD72" s="108">
        <v>1219</v>
      </c>
      <c r="AE72" s="108">
        <v>0</v>
      </c>
      <c r="AF72" s="165">
        <f t="shared" si="18"/>
        <v>-0.203125</v>
      </c>
      <c r="AG72" s="143">
        <f t="shared" si="19"/>
        <v>-1218.75</v>
      </c>
      <c r="AH72" s="140">
        <f t="shared" si="20"/>
        <v>-0.25</v>
      </c>
    </row>
    <row r="73" spans="1:34" x14ac:dyDescent="0.25">
      <c r="A73" s="4" t="s">
        <v>414</v>
      </c>
      <c r="B73" t="s">
        <v>415</v>
      </c>
      <c r="C73" s="153" t="s">
        <v>414</v>
      </c>
      <c r="D73" t="s">
        <v>261</v>
      </c>
      <c r="E73" t="s">
        <v>778</v>
      </c>
      <c r="F73" s="108">
        <v>100000</v>
      </c>
      <c r="G73" t="s">
        <v>472</v>
      </c>
      <c r="H73">
        <f>VLOOKUP(G73,CurrInfo!$E$1:$F$10,2)</f>
        <v>1</v>
      </c>
      <c r="I73" s="130">
        <v>1000</v>
      </c>
      <c r="J73" t="s">
        <v>875</v>
      </c>
      <c r="K73" t="s">
        <v>1122</v>
      </c>
      <c r="L73" t="s">
        <v>876</v>
      </c>
      <c r="M73" s="132" t="s">
        <v>759</v>
      </c>
      <c r="N73" s="190">
        <f>VLOOKUP($A73,[3]futuresATR!$A$2:$F$80,3)</f>
        <v>172.71875</v>
      </c>
      <c r="O73" s="152">
        <f t="shared" si="21"/>
        <v>172718.75</v>
      </c>
      <c r="P73" s="191">
        <f>VLOOKUP($A73,[3]futuresATR!$A$2:$F$80,4)</f>
        <v>1.715625</v>
      </c>
      <c r="Q73" s="151">
        <f t="shared" si="16"/>
        <v>1715.625</v>
      </c>
      <c r="R73" s="143">
        <f t="shared" si="22"/>
        <v>2</v>
      </c>
      <c r="S73" s="138">
        <f t="shared" si="17"/>
        <v>345437.5</v>
      </c>
      <c r="T73" s="110">
        <f t="shared" si="23"/>
        <v>2</v>
      </c>
      <c r="U73" s="110">
        <f t="shared" si="24"/>
        <v>28</v>
      </c>
      <c r="V73" s="159">
        <f t="shared" si="25"/>
        <v>2</v>
      </c>
      <c r="W73" s="159">
        <f t="shared" si="26"/>
        <v>3431.25</v>
      </c>
      <c r="X73" t="s">
        <v>898</v>
      </c>
      <c r="Y73">
        <v>2</v>
      </c>
      <c r="Z73" s="135">
        <v>162.40625</v>
      </c>
      <c r="AA73" s="109">
        <v>0.06</v>
      </c>
      <c r="AB73" s="133">
        <v>4.0000000000000002E-4</v>
      </c>
      <c r="AC73" s="135">
        <v>162.46875</v>
      </c>
      <c r="AD73" s="108">
        <v>-124</v>
      </c>
      <c r="AE73" s="108">
        <v>0</v>
      </c>
      <c r="AF73" s="165">
        <f t="shared" si="18"/>
        <v>-6.25E-2</v>
      </c>
      <c r="AG73" s="143">
        <f t="shared" si="19"/>
        <v>-125</v>
      </c>
      <c r="AH73" s="140">
        <f t="shared" si="20"/>
        <v>1</v>
      </c>
    </row>
    <row r="74" spans="1:34" x14ac:dyDescent="0.25">
      <c r="A74" s="4" t="s">
        <v>416</v>
      </c>
      <c r="B74" s="112" t="s">
        <v>417</v>
      </c>
      <c r="C74" s="154" t="s">
        <v>416</v>
      </c>
      <c r="D74" s="112" t="s">
        <v>496</v>
      </c>
      <c r="E74" s="112" t="s">
        <v>781</v>
      </c>
      <c r="F74" s="112">
        <v>1000</v>
      </c>
      <c r="G74" s="112" t="s">
        <v>472</v>
      </c>
      <c r="H74">
        <f>VLOOKUP(G74,CurrInfo!$E$1:$F$10,2)</f>
        <v>1</v>
      </c>
      <c r="I74" s="144">
        <v>1000</v>
      </c>
      <c r="J74" s="112">
        <v>0.01</v>
      </c>
      <c r="K74" s="112" t="s">
        <v>294</v>
      </c>
      <c r="L74" s="112" t="s">
        <v>877</v>
      </c>
      <c r="M74" s="145" t="s">
        <v>494</v>
      </c>
      <c r="N74" s="190">
        <f>VLOOKUP($A74,[3]futuresATR!$A$2:$F$80,3)</f>
        <v>12.375</v>
      </c>
      <c r="O74" s="152">
        <f t="shared" si="21"/>
        <v>12375</v>
      </c>
      <c r="P74" s="191">
        <f>VLOOKUP($A74,[3]futuresATR!$A$2:$F$80,4)</f>
        <v>0.69225000000000003</v>
      </c>
      <c r="Q74" s="151">
        <f t="shared" si="16"/>
        <v>692.25</v>
      </c>
      <c r="R74" s="143">
        <f t="shared" si="22"/>
        <v>3</v>
      </c>
      <c r="S74" s="138">
        <f t="shared" si="17"/>
        <v>37125</v>
      </c>
      <c r="T74" s="110">
        <f t="shared" si="23"/>
        <v>3</v>
      </c>
      <c r="U74" s="110">
        <f t="shared" si="24"/>
        <v>42</v>
      </c>
      <c r="V74" s="159">
        <f t="shared" si="25"/>
        <v>3</v>
      </c>
      <c r="W74" s="159">
        <f t="shared" si="26"/>
        <v>2076.75</v>
      </c>
      <c r="X74" s="112" t="s">
        <v>898</v>
      </c>
      <c r="Y74" s="112">
        <v>4</v>
      </c>
      <c r="Z74" s="112">
        <v>15.45</v>
      </c>
      <c r="AA74" s="162">
        <v>0.05</v>
      </c>
      <c r="AB74" s="160">
        <v>3.2000000000000002E-3</v>
      </c>
      <c r="AC74" s="112">
        <v>15.5</v>
      </c>
      <c r="AD74" s="161">
        <v>-199</v>
      </c>
      <c r="AE74" s="161">
        <v>0</v>
      </c>
      <c r="AF74" s="165">
        <f t="shared" si="18"/>
        <v>-5.0000000000000711E-2</v>
      </c>
      <c r="AG74" s="143">
        <f t="shared" si="19"/>
        <v>-200.00000000000284</v>
      </c>
      <c r="AH74" s="140">
        <f t="shared" si="20"/>
        <v>1.0000000000028422</v>
      </c>
    </row>
    <row r="75" spans="1:34" x14ac:dyDescent="0.25">
      <c r="A75" s="4" t="s">
        <v>418</v>
      </c>
      <c r="B75" t="s">
        <v>419</v>
      </c>
      <c r="C75" s="153" t="s">
        <v>1041</v>
      </c>
      <c r="D75" t="s">
        <v>261</v>
      </c>
      <c r="E75" t="s">
        <v>786</v>
      </c>
      <c r="F75" t="s">
        <v>787</v>
      </c>
      <c r="G75" t="s">
        <v>472</v>
      </c>
      <c r="H75">
        <f>VLOOKUP(G75,CurrInfo!$E$1:$F$10,2)</f>
        <v>1</v>
      </c>
      <c r="I75">
        <v>50</v>
      </c>
      <c r="J75" s="131">
        <v>42377</v>
      </c>
      <c r="K75" t="s">
        <v>297</v>
      </c>
      <c r="L75" t="s">
        <v>878</v>
      </c>
      <c r="M75" s="132" t="s">
        <v>767</v>
      </c>
      <c r="N75" s="190">
        <f>VLOOKUP($A75,[3]futuresATR!$A$2:$F$80,3)</f>
        <v>417</v>
      </c>
      <c r="O75" s="152">
        <f t="shared" si="21"/>
        <v>20850</v>
      </c>
      <c r="P75" s="191">
        <f>VLOOKUP($A75,[3]futuresATR!$A$2:$F$80,4)</f>
        <v>12.387499999999999</v>
      </c>
      <c r="Q75" s="151">
        <f t="shared" si="16"/>
        <v>619.375</v>
      </c>
      <c r="R75" s="143">
        <f t="shared" si="22"/>
        <v>4</v>
      </c>
      <c r="S75" s="138">
        <f t="shared" si="17"/>
        <v>83400</v>
      </c>
      <c r="T75" s="110">
        <f t="shared" si="23"/>
        <v>4</v>
      </c>
      <c r="U75" s="110">
        <f t="shared" si="24"/>
        <v>56</v>
      </c>
      <c r="V75" s="159">
        <f t="shared" si="25"/>
        <v>4</v>
      </c>
      <c r="W75" s="159">
        <f t="shared" si="26"/>
        <v>2477.5</v>
      </c>
      <c r="X75" t="s">
        <v>898</v>
      </c>
      <c r="Y75">
        <v>3</v>
      </c>
      <c r="Z75" s="134">
        <v>467.25</v>
      </c>
      <c r="AA75" s="109">
        <v>0.25</v>
      </c>
      <c r="AB75" s="133">
        <v>5.0000000000000001E-4</v>
      </c>
      <c r="AC75" s="134">
        <v>467.5</v>
      </c>
      <c r="AD75" s="108">
        <v>-37</v>
      </c>
      <c r="AE75" s="108">
        <v>0</v>
      </c>
      <c r="AF75" s="165">
        <f t="shared" si="18"/>
        <v>-0.25</v>
      </c>
      <c r="AG75" s="143">
        <f t="shared" si="19"/>
        <v>-37.5</v>
      </c>
      <c r="AH75" s="140">
        <f t="shared" si="20"/>
        <v>0.5</v>
      </c>
    </row>
    <row r="76" spans="1:34" ht="15.75" thickBot="1" x14ac:dyDescent="0.3">
      <c r="A76" s="4" t="s">
        <v>1053</v>
      </c>
      <c r="B76" s="112" t="s">
        <v>420</v>
      </c>
      <c r="C76" s="154" t="s">
        <v>1020</v>
      </c>
      <c r="D76" s="112" t="s">
        <v>449</v>
      </c>
      <c r="E76" s="112" t="s">
        <v>778</v>
      </c>
      <c r="F76" s="112" t="s">
        <v>879</v>
      </c>
      <c r="G76" s="112" t="s">
        <v>450</v>
      </c>
      <c r="H76">
        <f>VLOOKUP(G76,CurrInfo!$E$1:$F$10,2)</f>
        <v>1.3036110024768608</v>
      </c>
      <c r="I76" s="112">
        <v>25</v>
      </c>
      <c r="J76" s="112">
        <v>0.1</v>
      </c>
      <c r="K76" s="112" t="s">
        <v>294</v>
      </c>
      <c r="L76" s="112" t="s">
        <v>880</v>
      </c>
      <c r="M76" s="145" t="s">
        <v>738</v>
      </c>
      <c r="N76" s="190">
        <f>VLOOKUP($A76,[3]futuresATR!$A$2:$F$80,3)</f>
        <v>5490</v>
      </c>
      <c r="O76" s="152">
        <f t="shared" si="21"/>
        <v>105284.47500000001</v>
      </c>
      <c r="P76" s="191">
        <f>VLOOKUP($A76,[3]futuresATR!$A$2:$F$80,4)</f>
        <v>46.3</v>
      </c>
      <c r="Q76" s="151">
        <f t="shared" si="16"/>
        <v>887.91825000000006</v>
      </c>
      <c r="R76" s="143">
        <f t="shared" si="22"/>
        <v>3</v>
      </c>
      <c r="S76" s="138">
        <f t="shared" si="17"/>
        <v>315853.42500000005</v>
      </c>
      <c r="T76" s="110">
        <f t="shared" si="23"/>
        <v>3</v>
      </c>
      <c r="U76" s="110">
        <f t="shared" si="24"/>
        <v>42</v>
      </c>
      <c r="V76" s="159">
        <f t="shared" si="25"/>
        <v>3</v>
      </c>
      <c r="W76" s="159">
        <f t="shared" si="26"/>
        <v>2663.7547500000001</v>
      </c>
      <c r="X76" s="112" t="s">
        <v>898</v>
      </c>
      <c r="Y76" s="112">
        <v>2</v>
      </c>
      <c r="Z76" s="112">
        <v>5304</v>
      </c>
      <c r="AA76" s="112" t="s">
        <v>1043</v>
      </c>
      <c r="AB76" s="160">
        <v>1.9E-3</v>
      </c>
      <c r="AC76" s="112">
        <v>5314</v>
      </c>
      <c r="AD76" s="161">
        <v>-361</v>
      </c>
      <c r="AE76" s="161">
        <v>0</v>
      </c>
      <c r="AF76" s="165">
        <f>Z76-AC76</f>
        <v>-10</v>
      </c>
      <c r="AG76" s="143">
        <f>AF76*I76*Y76/H76</f>
        <v>-383.55</v>
      </c>
      <c r="AH76" s="140">
        <f>ABS(AG76)-ABS(AD76)</f>
        <v>22.550000000000011</v>
      </c>
    </row>
    <row r="77" spans="1:34" ht="15.75" thickBot="1" x14ac:dyDescent="0.3">
      <c r="A77" s="4" t="s">
        <v>1054</v>
      </c>
      <c r="B77" t="s">
        <v>421</v>
      </c>
      <c r="C77" s="154" t="s">
        <v>1022</v>
      </c>
      <c r="D77" t="s">
        <v>449</v>
      </c>
      <c r="E77" t="s">
        <v>778</v>
      </c>
      <c r="F77" t="s">
        <v>881</v>
      </c>
      <c r="G77" t="s">
        <v>450</v>
      </c>
      <c r="H77">
        <f>VLOOKUP(G77,CurrInfo!$E$1:$F$10,2)</f>
        <v>1.3036110024768608</v>
      </c>
      <c r="I77" s="146">
        <v>2400</v>
      </c>
      <c r="J77">
        <v>0.01</v>
      </c>
      <c r="K77" t="s">
        <v>1122</v>
      </c>
      <c r="L77" t="s">
        <v>882</v>
      </c>
      <c r="M77" s="132" t="s">
        <v>463</v>
      </c>
      <c r="N77" s="190">
        <f>VLOOKUP($A77,[3]futuresATR!$A$2:$F$80,3)</f>
        <v>98.31</v>
      </c>
      <c r="O77" s="152">
        <f t="shared" si="21"/>
        <v>180992.64240000001</v>
      </c>
      <c r="P77" s="191">
        <f>VLOOKUP($A77,[3]futuresATR!$A$2:$F$80,4)</f>
        <v>2.8518324000000001E-2</v>
      </c>
      <c r="Q77" s="151">
        <f t="shared" si="16"/>
        <v>52.503375216960002</v>
      </c>
      <c r="R77" s="143">
        <f t="shared" si="22"/>
        <v>39</v>
      </c>
      <c r="S77" s="138">
        <f t="shared" si="17"/>
        <v>7058713.0536000002</v>
      </c>
      <c r="T77" s="110">
        <f t="shared" si="23"/>
        <v>39</v>
      </c>
      <c r="U77" s="110">
        <f t="shared" si="24"/>
        <v>546</v>
      </c>
      <c r="V77" s="181">
        <v>0</v>
      </c>
      <c r="W77" s="159">
        <f t="shared" si="26"/>
        <v>0</v>
      </c>
      <c r="X77" t="s">
        <v>899</v>
      </c>
      <c r="Y77">
        <v>41</v>
      </c>
      <c r="Z77">
        <v>98.09</v>
      </c>
      <c r="AA77" t="s">
        <v>1058</v>
      </c>
      <c r="AB77" s="133">
        <v>1E-4</v>
      </c>
      <c r="AC77">
        <v>98.1</v>
      </c>
      <c r="AD77" s="108">
        <v>712</v>
      </c>
      <c r="AE77" s="108">
        <v>0</v>
      </c>
      <c r="AF77" s="165">
        <f>Z77-AC77</f>
        <v>-9.9999999999909051E-3</v>
      </c>
      <c r="AG77" s="143">
        <f>AF77*I77*Y77/H77</f>
        <v>-754.82639999931359</v>
      </c>
      <c r="AH77" s="140">
        <f>ABS(AG77)-ABS(AD77)</f>
        <v>42.826399999313594</v>
      </c>
    </row>
    <row r="78" spans="1:34" x14ac:dyDescent="0.25">
      <c r="A78" s="4" t="s">
        <v>422</v>
      </c>
      <c r="B78" t="s">
        <v>423</v>
      </c>
      <c r="C78" s="153" t="s">
        <v>422</v>
      </c>
      <c r="D78" t="s">
        <v>261</v>
      </c>
      <c r="E78" t="s">
        <v>778</v>
      </c>
      <c r="F78" t="s">
        <v>883</v>
      </c>
      <c r="G78" t="s">
        <v>472</v>
      </c>
      <c r="H78">
        <f>VLOOKUP(G78,CurrInfo!$E$1:$F$10,2)</f>
        <v>1</v>
      </c>
      <c r="I78">
        <v>5</v>
      </c>
      <c r="J78">
        <v>1</v>
      </c>
      <c r="K78" t="s">
        <v>294</v>
      </c>
      <c r="L78" t="s">
        <v>422</v>
      </c>
      <c r="M78" s="132" t="s">
        <v>639</v>
      </c>
      <c r="N78" s="190">
        <f>VLOOKUP($A78,[3]futuresATR!$A$2:$F$80,3)</f>
        <v>18466</v>
      </c>
      <c r="O78" s="152">
        <f t="shared" si="21"/>
        <v>92330</v>
      </c>
      <c r="P78" s="191">
        <f>VLOOKUP($A78,[3]futuresATR!$A$2:$F$80,4)</f>
        <v>122.35</v>
      </c>
      <c r="Q78" s="151">
        <f t="shared" si="16"/>
        <v>611.75</v>
      </c>
      <c r="R78" s="143">
        <f t="shared" si="22"/>
        <v>4</v>
      </c>
      <c r="S78" s="138">
        <f t="shared" si="17"/>
        <v>369320</v>
      </c>
      <c r="T78" s="110">
        <f t="shared" si="23"/>
        <v>4</v>
      </c>
      <c r="U78" s="110">
        <f t="shared" si="24"/>
        <v>56</v>
      </c>
      <c r="V78" s="159">
        <f t="shared" si="25"/>
        <v>4</v>
      </c>
      <c r="W78" s="159">
        <f t="shared" si="26"/>
        <v>2447</v>
      </c>
      <c r="X78" t="s">
        <v>898</v>
      </c>
      <c r="Y78">
        <v>2</v>
      </c>
      <c r="Z78">
        <v>17748</v>
      </c>
      <c r="AA78" s="109">
        <v>-9</v>
      </c>
      <c r="AB78" t="s">
        <v>908</v>
      </c>
      <c r="AC78">
        <v>17814</v>
      </c>
      <c r="AD78" s="108">
        <v>-659</v>
      </c>
      <c r="AE78" s="108">
        <v>0</v>
      </c>
      <c r="AF78" s="165">
        <f>Z78-AC78</f>
        <v>-66</v>
      </c>
      <c r="AG78" s="143">
        <f>AF78*I78*Y78/H78</f>
        <v>-660</v>
      </c>
      <c r="AH78" s="140">
        <f>ABS(AG78)-ABS(AD78)</f>
        <v>1</v>
      </c>
    </row>
    <row r="79" spans="1:34" s="112" customFormat="1" x14ac:dyDescent="0.25">
      <c r="A79" s="4" t="s">
        <v>1025</v>
      </c>
      <c r="B79" t="s">
        <v>425</v>
      </c>
      <c r="C79" s="154" t="s">
        <v>1025</v>
      </c>
      <c r="D79" t="s">
        <v>449</v>
      </c>
      <c r="E79" t="s">
        <v>778</v>
      </c>
      <c r="F79" t="s">
        <v>884</v>
      </c>
      <c r="G79" t="s">
        <v>450</v>
      </c>
      <c r="H79">
        <f>VLOOKUP(G79,CurrInfo!$E$1:$F$10,2)</f>
        <v>1.3036110024768608</v>
      </c>
      <c r="I79" s="146">
        <v>2800</v>
      </c>
      <c r="J79">
        <v>0.1</v>
      </c>
      <c r="K79" t="s">
        <v>1122</v>
      </c>
      <c r="L79" t="s">
        <v>886</v>
      </c>
      <c r="M79" s="132" t="s">
        <v>459</v>
      </c>
      <c r="N79" s="190">
        <f>VLOOKUP($A79,[3]futuresATR!$A$2:$F$80,3)</f>
        <v>98.6</v>
      </c>
      <c r="O79" s="152">
        <f t="shared" si="21"/>
        <v>211780.96800000002</v>
      </c>
      <c r="P79" s="191">
        <f>VLOOKUP($A79,[3]futuresATR!$A$2:$F$80,4)</f>
        <v>5.9499999999999997E-2</v>
      </c>
      <c r="Q79" s="151">
        <f t="shared" si="16"/>
        <v>127.79886</v>
      </c>
      <c r="R79" s="143">
        <f t="shared" si="22"/>
        <v>16</v>
      </c>
      <c r="S79" s="138">
        <f>R79*O79</f>
        <v>3388495.4880000004</v>
      </c>
      <c r="T79" s="110">
        <f t="shared" si="23"/>
        <v>16</v>
      </c>
      <c r="U79" s="110">
        <f t="shared" si="24"/>
        <v>224</v>
      </c>
      <c r="V79" s="159">
        <f t="shared" si="25"/>
        <v>16</v>
      </c>
      <c r="W79" s="159">
        <f t="shared" si="26"/>
        <v>2044.7817600000001</v>
      </c>
      <c r="X79" t="s">
        <v>899</v>
      </c>
      <c r="Y79">
        <v>22</v>
      </c>
      <c r="Z79">
        <v>98.38</v>
      </c>
      <c r="AA79" t="s">
        <v>1058</v>
      </c>
      <c r="AB79" s="133">
        <v>1E-4</v>
      </c>
      <c r="AC79">
        <v>98.39</v>
      </c>
      <c r="AD79" s="108">
        <v>446</v>
      </c>
      <c r="AE79"/>
      <c r="AF79" s="165">
        <f>Z79-AC79</f>
        <v>-1.0000000000005116E-2</v>
      </c>
      <c r="AG79" s="143">
        <f>AF79*I79*Y79/H79</f>
        <v>-472.53360000024179</v>
      </c>
      <c r="AH79" s="140">
        <f>ABS(AG79)-ABS(AD79)</f>
        <v>26.53360000024179</v>
      </c>
    </row>
    <row r="80" spans="1:34" x14ac:dyDescent="0.25">
      <c r="A80" s="4" t="s">
        <v>1026</v>
      </c>
      <c r="B80" t="s">
        <v>424</v>
      </c>
      <c r="C80" s="154" t="s">
        <v>1026</v>
      </c>
      <c r="D80" t="s">
        <v>449</v>
      </c>
      <c r="E80" t="s">
        <v>778</v>
      </c>
      <c r="F80" t="s">
        <v>884</v>
      </c>
      <c r="G80" t="s">
        <v>450</v>
      </c>
      <c r="H80">
        <f>VLOOKUP(G80,CurrInfo!$E$1:$F$10,2)</f>
        <v>1.3036110024768608</v>
      </c>
      <c r="I80" s="146">
        <v>8000</v>
      </c>
      <c r="J80">
        <v>1E-3</v>
      </c>
      <c r="K80" t="s">
        <v>1122</v>
      </c>
      <c r="L80" t="s">
        <v>885</v>
      </c>
      <c r="M80" s="132" t="s">
        <v>447</v>
      </c>
      <c r="N80" s="190">
        <f>VLOOKUP($A80,[3]futuresATR!$A$2:$F$80,3)</f>
        <v>98.045000000000002</v>
      </c>
      <c r="O80" s="152">
        <f t="shared" si="21"/>
        <v>601682.5560000001</v>
      </c>
      <c r="P80" s="191">
        <f>VLOOKUP($A80,[3]futuresATR!$A$2:$F$80,4)</f>
        <v>7.3749999999999996E-2</v>
      </c>
      <c r="Q80" s="151">
        <f t="shared" si="16"/>
        <v>452.58900000000006</v>
      </c>
      <c r="R80" s="143">
        <f t="shared" si="22"/>
        <v>5</v>
      </c>
      <c r="S80" s="138">
        <f>R80*O80</f>
        <v>3008412.7800000003</v>
      </c>
      <c r="T80" s="110">
        <f t="shared" si="23"/>
        <v>5</v>
      </c>
      <c r="U80" s="110">
        <f t="shared" si="24"/>
        <v>70</v>
      </c>
      <c r="V80" s="159">
        <f t="shared" si="25"/>
        <v>5</v>
      </c>
      <c r="W80" s="159">
        <f t="shared" si="26"/>
        <v>2262.9450000000002</v>
      </c>
      <c r="X80" t="s">
        <v>899</v>
      </c>
      <c r="Y80">
        <v>8</v>
      </c>
      <c r="Z80">
        <v>97.734999999999999</v>
      </c>
      <c r="AA80" t="s">
        <v>1047</v>
      </c>
      <c r="AB80" s="133">
        <v>1E-4</v>
      </c>
      <c r="AC80">
        <v>97.74</v>
      </c>
      <c r="AD80" s="108">
        <v>232</v>
      </c>
      <c r="AE80" s="108">
        <v>0</v>
      </c>
      <c r="AF80" s="165">
        <f>Z80-AC80</f>
        <v>-4.9999999999954525E-3</v>
      </c>
      <c r="AG80" s="143">
        <f>AF80*I80*Y80/H80</f>
        <v>-245.47199999977676</v>
      </c>
      <c r="AH80" s="140">
        <f>ABS(AG80)-ABS(AD80)</f>
        <v>13.471999999776756</v>
      </c>
    </row>
  </sheetData>
  <sortState ref="K83:K161">
    <sortCondition ref="K83:K161"/>
  </sortState>
  <conditionalFormatting sqref="Q2:W80">
    <cfRule type="colorScale" priority="4">
      <colorScale>
        <cfvo type="min"/>
        <cfvo type="max"/>
        <color rgb="FFFCFCFF"/>
        <color rgb="FFF8696B"/>
      </colorScale>
    </cfRule>
  </conditionalFormatting>
  <conditionalFormatting sqref="V2:W80">
    <cfRule type="colorScale" priority="3">
      <colorScale>
        <cfvo type="min"/>
        <cfvo type="percentile" val="50"/>
        <cfvo type="max"/>
        <color rgb="FFF8696B"/>
        <color rgb="FFFFEB84"/>
        <color rgb="FF63BE7B"/>
      </colorScale>
    </cfRule>
  </conditionalFormatting>
  <conditionalFormatting sqref="W2:W80">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3"/>
  <sheetViews>
    <sheetView workbookViewId="0">
      <selection activeCell="A10" sqref="A10"/>
    </sheetView>
  </sheetViews>
  <sheetFormatPr defaultRowHeight="15" x14ac:dyDescent="0.25"/>
  <cols>
    <col min="1" max="1" width="18.42578125" bestFit="1" customWidth="1"/>
    <col min="2" max="2" width="32.28515625" bestFit="1" customWidth="1"/>
    <col min="3" max="3" width="9.28515625" bestFit="1" customWidth="1"/>
    <col min="4" max="4" width="10.140625" bestFit="1" customWidth="1"/>
    <col min="5" max="5" width="8.85546875" bestFit="1" customWidth="1"/>
    <col min="6" max="6" width="12" bestFit="1" customWidth="1"/>
    <col min="7" max="7" width="20.28515625" bestFit="1" customWidth="1"/>
    <col min="8" max="8" width="10" bestFit="1" customWidth="1"/>
    <col min="9" max="9" width="10.5703125" bestFit="1" customWidth="1"/>
    <col min="10" max="10" width="14.28515625" bestFit="1" customWidth="1"/>
    <col min="11" max="11" width="14.85546875" bestFit="1" customWidth="1"/>
    <col min="12" max="12" width="8.85546875" bestFit="1" customWidth="1"/>
    <col min="13" max="13" width="10.5703125" style="110" bestFit="1" customWidth="1"/>
    <col min="14" max="14" width="12" bestFit="1" customWidth="1"/>
    <col min="15" max="15" width="14.28515625" bestFit="1" customWidth="1"/>
    <col min="16" max="16" width="9.140625" style="113"/>
  </cols>
  <sheetData>
    <row r="1" spans="1:17" x14ac:dyDescent="0.25">
      <c r="A1" t="s">
        <v>774</v>
      </c>
      <c r="B1" s="141">
        <v>500000</v>
      </c>
      <c r="D1" t="str">
        <f>F17</f>
        <v>AUDUSD</v>
      </c>
      <c r="E1" s="170" t="s">
        <v>450</v>
      </c>
      <c r="F1" s="171">
        <f>1/G17</f>
        <v>1.3036110024768608</v>
      </c>
      <c r="G1" t="str">
        <f>"'"&amp;E1&amp;"':1/fxRates.ix['"&amp;D1&amp;"'],"</f>
        <v>'AUD':1/fxRates.ix['AUDUSD'],</v>
      </c>
    </row>
    <row r="2" spans="1:17" x14ac:dyDescent="0.25">
      <c r="A2" t="s">
        <v>773</v>
      </c>
      <c r="B2" s="141">
        <v>50</v>
      </c>
      <c r="D2" t="str">
        <f>F39</f>
        <v>USDCAD</v>
      </c>
      <c r="E2" s="172" t="s">
        <v>487</v>
      </c>
      <c r="F2" s="173">
        <f>G39</f>
        <v>1.3115000000000001</v>
      </c>
      <c r="G2" t="str">
        <f>"'"&amp;E2&amp;"':fxRates.ix['"&amp;D2&amp;"'],"</f>
        <v>'CAD':fxRates.ix['USDCAD'],</v>
      </c>
    </row>
    <row r="3" spans="1:17" x14ac:dyDescent="0.25">
      <c r="A3" t="s">
        <v>775</v>
      </c>
      <c r="B3" s="113">
        <f>B1/B2</f>
        <v>10000</v>
      </c>
      <c r="D3" t="str">
        <f>F38</f>
        <v>USDCHF</v>
      </c>
      <c r="E3" s="172" t="s">
        <v>535</v>
      </c>
      <c r="F3" s="173">
        <f>G38</f>
        <v>0.98140000000000005</v>
      </c>
      <c r="G3" t="str">
        <f>"'"&amp;E3&amp;"':fxRates.ix['"&amp;D3&amp;"'],"</f>
        <v>'CHF':fxRates.ix['USDCHF'],</v>
      </c>
    </row>
    <row r="4" spans="1:17" x14ac:dyDescent="0.25">
      <c r="B4" s="113"/>
      <c r="D4" t="str">
        <f>F33</f>
        <v>EURUSD</v>
      </c>
      <c r="E4" s="172" t="s">
        <v>469</v>
      </c>
      <c r="F4" s="173">
        <f>1/G33</f>
        <v>0.89968511021142605</v>
      </c>
      <c r="G4" t="str">
        <f t="shared" ref="G4:G9" si="0">"'"&amp;E4&amp;"':1/fxRates.ix['"&amp;D4&amp;"'],"</f>
        <v>'EUR':1/fxRates.ix['EURUSD'],</v>
      </c>
    </row>
    <row r="5" spans="1:17" x14ac:dyDescent="0.25">
      <c r="A5" t="s">
        <v>1099</v>
      </c>
      <c r="B5" s="195">
        <v>50000</v>
      </c>
      <c r="D5" t="str">
        <f>F24</f>
        <v>GBPUSD</v>
      </c>
      <c r="E5" s="172" t="s">
        <v>456</v>
      </c>
      <c r="F5" s="173">
        <f>1/G24</f>
        <v>0.76917160218444736</v>
      </c>
      <c r="G5" t="str">
        <f t="shared" si="0"/>
        <v>'GBP':1/fxRates.ix['GBPUSD'],</v>
      </c>
    </row>
    <row r="6" spans="1:17" x14ac:dyDescent="0.25">
      <c r="A6" t="s">
        <v>1100</v>
      </c>
      <c r="B6" s="195">
        <v>35000</v>
      </c>
      <c r="D6" t="s">
        <v>1168</v>
      </c>
      <c r="E6" s="172" t="s">
        <v>502</v>
      </c>
      <c r="F6" s="174">
        <v>7.77</v>
      </c>
      <c r="G6" t="str">
        <f>"'"&amp;E6&amp;"':fxRates.ix['"&amp;D6&amp;"'],"</f>
        <v>'HKD':fxRates.ix['USDHKD'],</v>
      </c>
    </row>
    <row r="7" spans="1:17" x14ac:dyDescent="0.25">
      <c r="A7" t="s">
        <v>1126</v>
      </c>
      <c r="B7" s="195">
        <v>1000000</v>
      </c>
      <c r="D7" t="s">
        <v>7</v>
      </c>
      <c r="E7" s="172" t="s">
        <v>440</v>
      </c>
      <c r="F7" s="173">
        <f>G40</f>
        <v>101.89</v>
      </c>
      <c r="G7" t="str">
        <f>"'"&amp;E7&amp;"':fxRates.ix['"&amp;D7&amp;"'],"</f>
        <v>'JPY':fxRates.ix['USDJPY'],</v>
      </c>
    </row>
    <row r="8" spans="1:17" x14ac:dyDescent="0.25">
      <c r="A8" t="s">
        <v>1127</v>
      </c>
      <c r="B8" s="196">
        <v>2E-3</v>
      </c>
      <c r="D8" t="s">
        <v>16</v>
      </c>
      <c r="E8" s="172" t="s">
        <v>777</v>
      </c>
      <c r="F8" s="173">
        <f>1/G37</f>
        <v>1.3963000032659456</v>
      </c>
      <c r="G8" t="str">
        <f t="shared" si="0"/>
        <v>'NZD':1/fxRates.ix['NZDUSD'],</v>
      </c>
    </row>
    <row r="9" spans="1:17" x14ac:dyDescent="0.25">
      <c r="A9" t="s">
        <v>1281</v>
      </c>
      <c r="B9" s="110">
        <f>B8*B7*72</f>
        <v>144000</v>
      </c>
      <c r="E9" s="172" t="s">
        <v>683</v>
      </c>
      <c r="F9" s="174">
        <v>1.34</v>
      </c>
      <c r="G9" t="str">
        <f t="shared" si="0"/>
        <v>'SGD':1/fxRates.ix[''],</v>
      </c>
    </row>
    <row r="10" spans="1:17" ht="15.75" thickBot="1" x14ac:dyDescent="0.3">
      <c r="B10" s="193"/>
      <c r="D10" t="s">
        <v>1169</v>
      </c>
      <c r="E10" s="175" t="s">
        <v>472</v>
      </c>
      <c r="F10" s="176">
        <v>1</v>
      </c>
      <c r="G10" t="str">
        <f>"'"&amp;E10&amp;"':fxRates.ix['"&amp;D10&amp;"'],"</f>
        <v>'USD':fxRates.ix['USDUSD'],</v>
      </c>
    </row>
    <row r="11" spans="1:17" x14ac:dyDescent="0.25">
      <c r="B11" s="113"/>
      <c r="E11" s="110"/>
      <c r="F11" s="1"/>
    </row>
    <row r="12" spans="1:17" x14ac:dyDescent="0.25">
      <c r="G12" s="255">
        <f>[4]currenciesATR!$A$1</f>
        <v>42591</v>
      </c>
      <c r="H12" s="111" t="str">
        <f>[4]currenciesATR!$C1</f>
        <v>ATR20</v>
      </c>
      <c r="I12" t="s">
        <v>1068</v>
      </c>
      <c r="J12" t="s">
        <v>772</v>
      </c>
      <c r="L12" t="s">
        <v>1098</v>
      </c>
      <c r="M12" t="s">
        <v>772</v>
      </c>
      <c r="N12" s="177" t="s">
        <v>1101</v>
      </c>
      <c r="O12" t="s">
        <v>1068</v>
      </c>
      <c r="P12"/>
      <c r="Q12" s="113" t="s">
        <v>472</v>
      </c>
    </row>
    <row r="13" spans="1:17" x14ac:dyDescent="0.25">
      <c r="A13" t="s">
        <v>1072</v>
      </c>
      <c r="B13" t="s">
        <v>21</v>
      </c>
      <c r="C13" t="str">
        <f t="shared" ref="C13:C18" si="1">RIGHT(B13,3)</f>
        <v>NZD</v>
      </c>
      <c r="D13">
        <f t="shared" ref="D13:D40" si="2">VLOOKUP(C13,$E$1:$F$10,2)</f>
        <v>1.3963000032659456</v>
      </c>
      <c r="E13" t="s">
        <v>1072</v>
      </c>
      <c r="F13" t="s">
        <v>21</v>
      </c>
      <c r="G13" s="111">
        <f>[4]currenciesATR!$B2</f>
        <v>1.071</v>
      </c>
      <c r="H13" s="111">
        <f>[4]currenciesATR!$C2</f>
        <v>9.2650000000000007E-3</v>
      </c>
      <c r="I13" s="137">
        <f>J13*10000*G13/D13</f>
        <v>53691.899895900002</v>
      </c>
      <c r="J13" s="113">
        <f>ROUND($B$5*$D13/$G13/10000,0)</f>
        <v>7</v>
      </c>
      <c r="K13" t="str">
        <f>"'"&amp;F13&amp;"':"&amp;J13&amp;","</f>
        <v>'AUDNZD':7,</v>
      </c>
      <c r="L13" t="s">
        <v>19</v>
      </c>
      <c r="M13" s="113">
        <f>ROUND($B$6*Q13/N13/10000,0)</f>
        <v>5</v>
      </c>
      <c r="N13" s="165">
        <f>G18</f>
        <v>1.006</v>
      </c>
      <c r="O13" s="137">
        <f>N13*M13/Q13*10000</f>
        <v>38353.030880670987</v>
      </c>
      <c r="P13" t="str">
        <f t="shared" ref="P13:P40" si="3">RIGHT(L13,3)</f>
        <v>CAD</v>
      </c>
      <c r="Q13">
        <f t="shared" ref="Q13:Q40" si="4">VLOOKUP(P13,$E$1:$F$10,2)</f>
        <v>1.3115000000000001</v>
      </c>
    </row>
    <row r="14" spans="1:17" x14ac:dyDescent="0.25">
      <c r="A14" t="s">
        <v>1084</v>
      </c>
      <c r="B14" t="s">
        <v>22</v>
      </c>
      <c r="C14" t="str">
        <f t="shared" si="1"/>
        <v>AUD</v>
      </c>
      <c r="D14">
        <f t="shared" si="2"/>
        <v>1.3036110024768608</v>
      </c>
      <c r="E14" t="s">
        <v>1084</v>
      </c>
      <c r="F14" t="s">
        <v>22</v>
      </c>
      <c r="G14" s="111">
        <f>[4]currenciesATR!$B3</f>
        <v>1.6949439799999999</v>
      </c>
      <c r="H14" s="111">
        <f>[4]currenciesATR!$C3</f>
        <v>2.1533015499999999E-2</v>
      </c>
      <c r="I14" s="137">
        <f t="shared" ref="I14:I40" si="5">J14*10000*G14/D14</f>
        <v>52007.661082320003</v>
      </c>
      <c r="J14" s="113">
        <f t="shared" ref="J14:J40" si="6">ROUND($B$5*$D14/$G14/10000,0)</f>
        <v>4</v>
      </c>
      <c r="K14" t="str">
        <f t="shared" ref="K14:K40" si="7">"'"&amp;F14&amp;"':"&amp;J14&amp;","</f>
        <v>'GBPAUD':4,</v>
      </c>
      <c r="L14" t="s">
        <v>20</v>
      </c>
      <c r="M14" s="113">
        <f t="shared" ref="M14:M40" si="8">ROUND($B$6*Q14/N14/10000,0)</f>
        <v>5</v>
      </c>
      <c r="N14" s="165">
        <f>G16</f>
        <v>0.75280000000000002</v>
      </c>
      <c r="O14" s="137">
        <f t="shared" ref="O14:O40" si="9">N14*M14/Q14*10000</f>
        <v>38353.372732830649</v>
      </c>
      <c r="P14" t="str">
        <f t="shared" si="3"/>
        <v>CHF</v>
      </c>
      <c r="Q14">
        <f t="shared" si="4"/>
        <v>0.98140000000000005</v>
      </c>
    </row>
    <row r="15" spans="1:17" x14ac:dyDescent="0.25">
      <c r="A15" t="s">
        <v>1069</v>
      </c>
      <c r="B15" t="s">
        <v>6</v>
      </c>
      <c r="C15" t="str">
        <f t="shared" si="1"/>
        <v>JPY</v>
      </c>
      <c r="D15">
        <f t="shared" si="2"/>
        <v>101.89</v>
      </c>
      <c r="E15" t="s">
        <v>1069</v>
      </c>
      <c r="F15" t="s">
        <v>6</v>
      </c>
      <c r="G15" s="111">
        <f>[4]currenciesATR!$B4</f>
        <v>78.155000000000001</v>
      </c>
      <c r="H15" s="111">
        <f>[4]currenciesATR!$C4</f>
        <v>1.03895</v>
      </c>
      <c r="I15" s="137">
        <f t="shared" si="5"/>
        <v>53693.68927274512</v>
      </c>
      <c r="J15" s="113">
        <f t="shared" si="6"/>
        <v>7</v>
      </c>
      <c r="K15" t="str">
        <f t="shared" si="7"/>
        <v>'AUDJPY':7,</v>
      </c>
      <c r="L15" t="s">
        <v>6</v>
      </c>
      <c r="M15" s="113">
        <f t="shared" si="8"/>
        <v>5</v>
      </c>
      <c r="N15" s="165">
        <f>G15</f>
        <v>78.155000000000001</v>
      </c>
      <c r="O15" s="137">
        <f t="shared" si="9"/>
        <v>38352.635194817936</v>
      </c>
      <c r="P15" t="str">
        <f t="shared" si="3"/>
        <v>JPY</v>
      </c>
      <c r="Q15">
        <f t="shared" si="4"/>
        <v>101.89</v>
      </c>
    </row>
    <row r="16" spans="1:17" x14ac:dyDescent="0.25">
      <c r="A16" t="s">
        <v>1070</v>
      </c>
      <c r="B16" t="s">
        <v>20</v>
      </c>
      <c r="C16" t="str">
        <f t="shared" si="1"/>
        <v>CHF</v>
      </c>
      <c r="D16">
        <f t="shared" si="2"/>
        <v>0.98140000000000005</v>
      </c>
      <c r="E16" t="s">
        <v>1070</v>
      </c>
      <c r="F16" t="s">
        <v>20</v>
      </c>
      <c r="G16" s="111">
        <f>[4]currenciesATR!$B5</f>
        <v>0.75280000000000002</v>
      </c>
      <c r="H16" s="111">
        <f>[4]currenciesATR!$C5</f>
        <v>7.8300000000000002E-3</v>
      </c>
      <c r="I16" s="137">
        <f t="shared" si="5"/>
        <v>53694.721825962908</v>
      </c>
      <c r="J16" s="113">
        <f t="shared" si="6"/>
        <v>7</v>
      </c>
      <c r="K16" t="str">
        <f t="shared" si="7"/>
        <v>'AUDCHF':7,</v>
      </c>
      <c r="L16" t="s">
        <v>21</v>
      </c>
      <c r="M16" s="113">
        <f t="shared" si="8"/>
        <v>5</v>
      </c>
      <c r="N16" s="165">
        <f>G13</f>
        <v>1.071</v>
      </c>
      <c r="O16" s="137">
        <f t="shared" si="9"/>
        <v>38351.357068500001</v>
      </c>
      <c r="P16" t="str">
        <f t="shared" si="3"/>
        <v>NZD</v>
      </c>
      <c r="Q16">
        <f t="shared" si="4"/>
        <v>1.3963000032659456</v>
      </c>
    </row>
    <row r="17" spans="1:17" x14ac:dyDescent="0.25">
      <c r="A17" t="s">
        <v>1071</v>
      </c>
      <c r="B17" t="s">
        <v>8</v>
      </c>
      <c r="C17" t="str">
        <f t="shared" si="1"/>
        <v>USD</v>
      </c>
      <c r="D17">
        <f t="shared" si="2"/>
        <v>1</v>
      </c>
      <c r="E17" t="s">
        <v>1071</v>
      </c>
      <c r="F17" t="s">
        <v>8</v>
      </c>
      <c r="G17" s="111">
        <f>[4]currenciesATR!$B6</f>
        <v>0.7671</v>
      </c>
      <c r="H17" s="111">
        <f>[4]currenciesATR!$C6</f>
        <v>7.4850000000000003E-3</v>
      </c>
      <c r="I17" s="137">
        <f t="shared" si="5"/>
        <v>53697</v>
      </c>
      <c r="J17" s="113">
        <f t="shared" si="6"/>
        <v>7</v>
      </c>
      <c r="K17" t="str">
        <f t="shared" si="7"/>
        <v>'AUDUSD':7,</v>
      </c>
      <c r="L17" t="s">
        <v>8</v>
      </c>
      <c r="M17" s="113">
        <f t="shared" si="8"/>
        <v>5</v>
      </c>
      <c r="N17" s="165">
        <f>G17</f>
        <v>0.7671</v>
      </c>
      <c r="O17" s="137">
        <f t="shared" si="9"/>
        <v>38355</v>
      </c>
      <c r="P17" t="str">
        <f t="shared" si="3"/>
        <v>USD</v>
      </c>
      <c r="Q17">
        <f t="shared" si="4"/>
        <v>1</v>
      </c>
    </row>
    <row r="18" spans="1:17" x14ac:dyDescent="0.25">
      <c r="A18" t="s">
        <v>1073</v>
      </c>
      <c r="B18" t="s">
        <v>19</v>
      </c>
      <c r="C18" t="str">
        <f t="shared" si="1"/>
        <v>CAD</v>
      </c>
      <c r="D18">
        <f t="shared" si="2"/>
        <v>1.3115000000000001</v>
      </c>
      <c r="E18" t="s">
        <v>1073</v>
      </c>
      <c r="F18" t="s">
        <v>19</v>
      </c>
      <c r="G18" s="111">
        <f>[4]currenciesATR!$B7</f>
        <v>1.006</v>
      </c>
      <c r="H18" s="111">
        <f>[4]currenciesATR!$C7</f>
        <v>7.5649999999999997E-3</v>
      </c>
      <c r="I18" s="137">
        <f t="shared" si="5"/>
        <v>53694.243232939378</v>
      </c>
      <c r="J18" s="113">
        <f t="shared" si="6"/>
        <v>7</v>
      </c>
      <c r="K18" t="str">
        <f t="shared" si="7"/>
        <v>'AUDCAD':7,</v>
      </c>
      <c r="L18" t="s">
        <v>26</v>
      </c>
      <c r="M18" s="113">
        <f t="shared" si="8"/>
        <v>5</v>
      </c>
      <c r="N18" s="165">
        <f>G20</f>
        <v>0.74833495000000005</v>
      </c>
      <c r="O18" s="137">
        <f t="shared" si="9"/>
        <v>38125.889036070919</v>
      </c>
      <c r="P18" t="str">
        <f t="shared" si="3"/>
        <v>CHF</v>
      </c>
      <c r="Q18">
        <f t="shared" si="4"/>
        <v>0.98140000000000005</v>
      </c>
    </row>
    <row r="19" spans="1:17" x14ac:dyDescent="0.25">
      <c r="A19" t="s">
        <v>1074</v>
      </c>
      <c r="B19" t="s">
        <v>26</v>
      </c>
      <c r="C19" t="str">
        <f>RIGHT(B40,3)</f>
        <v>CAD</v>
      </c>
      <c r="D19">
        <f t="shared" si="2"/>
        <v>1.3115000000000001</v>
      </c>
      <c r="E19" t="s">
        <v>1113</v>
      </c>
      <c r="F19" t="s">
        <v>28</v>
      </c>
      <c r="G19" s="111">
        <f>[4]currenciesATR!$B8</f>
        <v>0.93989999999999996</v>
      </c>
      <c r="H19" s="111">
        <f>[4]currenciesATR!$C8</f>
        <v>9.2499999999999995E-3</v>
      </c>
      <c r="I19" s="137">
        <f>J19*10000*G19/D19</f>
        <v>50166.221883339684</v>
      </c>
      <c r="J19" s="113">
        <f>ROUND($B$5*$D19/$G19/10000,0)</f>
        <v>7</v>
      </c>
      <c r="K19" t="str">
        <f t="shared" si="7"/>
        <v>'NZDCAD':7,</v>
      </c>
      <c r="L19" t="s">
        <v>2</v>
      </c>
      <c r="M19" s="113">
        <f t="shared" si="8"/>
        <v>5</v>
      </c>
      <c r="N19" s="165">
        <f>G34</f>
        <v>77.683176930000002</v>
      </c>
      <c r="O19" s="137">
        <f t="shared" si="9"/>
        <v>38121.099681028558</v>
      </c>
      <c r="P19" t="str">
        <f t="shared" si="3"/>
        <v>JPY</v>
      </c>
      <c r="Q19">
        <f t="shared" si="4"/>
        <v>101.89</v>
      </c>
    </row>
    <row r="20" spans="1:17" x14ac:dyDescent="0.25">
      <c r="A20" t="s">
        <v>1090</v>
      </c>
      <c r="B20" t="s">
        <v>27</v>
      </c>
      <c r="C20" t="str">
        <f t="shared" ref="C20:C40" si="10">RIGHT(B19,3)</f>
        <v>CHF</v>
      </c>
      <c r="D20">
        <f t="shared" si="2"/>
        <v>0.98140000000000005</v>
      </c>
      <c r="E20" t="s">
        <v>1074</v>
      </c>
      <c r="F20" t="s">
        <v>26</v>
      </c>
      <c r="G20" s="111">
        <f>[4]currenciesATR!$B9</f>
        <v>0.74833495000000005</v>
      </c>
      <c r="H20" s="111">
        <f>[4]currenciesATR!$C9</f>
        <v>5.966191E-3</v>
      </c>
      <c r="I20" s="137">
        <f t="shared" si="5"/>
        <v>53376.244650499291</v>
      </c>
      <c r="J20" s="113">
        <f t="shared" si="6"/>
        <v>7</v>
      </c>
      <c r="K20" t="str">
        <f t="shared" si="7"/>
        <v>'CADCHF':7,</v>
      </c>
      <c r="L20" t="s">
        <v>3</v>
      </c>
      <c r="M20" s="113">
        <f t="shared" si="8"/>
        <v>3</v>
      </c>
      <c r="N20" s="165">
        <f>G36</f>
        <v>103.80982041</v>
      </c>
      <c r="O20" s="137">
        <f t="shared" si="9"/>
        <v>30565.262658749631</v>
      </c>
      <c r="P20" t="str">
        <f t="shared" si="3"/>
        <v>JPY</v>
      </c>
      <c r="Q20">
        <f t="shared" si="4"/>
        <v>101.89</v>
      </c>
    </row>
    <row r="21" spans="1:17" x14ac:dyDescent="0.25">
      <c r="A21" t="s">
        <v>1088</v>
      </c>
      <c r="B21" t="s">
        <v>24</v>
      </c>
      <c r="C21" t="str">
        <f t="shared" si="10"/>
        <v>CHF</v>
      </c>
      <c r="D21">
        <f t="shared" si="2"/>
        <v>0.98140000000000005</v>
      </c>
      <c r="E21" t="s">
        <v>1090</v>
      </c>
      <c r="F21" t="s">
        <v>27</v>
      </c>
      <c r="G21" s="111">
        <f>[4]currenciesATR!$B10</f>
        <v>0.70313599000000004</v>
      </c>
      <c r="H21" s="111">
        <f>[4]currenciesATR!$C10</f>
        <v>6.9337210000000003E-3</v>
      </c>
      <c r="I21" s="137">
        <f t="shared" si="5"/>
        <v>50152.353067047072</v>
      </c>
      <c r="J21" s="113">
        <f t="shared" si="6"/>
        <v>7</v>
      </c>
      <c r="K21" t="str">
        <f t="shared" si="7"/>
        <v>'NZDCHF':7,</v>
      </c>
      <c r="L21" t="s">
        <v>10</v>
      </c>
      <c r="M21" s="113">
        <f t="shared" si="8"/>
        <v>3</v>
      </c>
      <c r="N21" s="165">
        <f>G28</f>
        <v>1.4490000000000001</v>
      </c>
      <c r="O21" s="137">
        <f t="shared" si="9"/>
        <v>33345.837000000007</v>
      </c>
      <c r="P21" t="str">
        <f t="shared" si="3"/>
        <v>AUD</v>
      </c>
      <c r="Q21">
        <f t="shared" si="4"/>
        <v>1.3036110024768608</v>
      </c>
    </row>
    <row r="22" spans="1:17" x14ac:dyDescent="0.25">
      <c r="A22" t="s">
        <v>1086</v>
      </c>
      <c r="B22" t="s">
        <v>25</v>
      </c>
      <c r="C22" t="str">
        <f t="shared" si="10"/>
        <v>NZD</v>
      </c>
      <c r="D22">
        <f t="shared" si="2"/>
        <v>1.3963000032659456</v>
      </c>
      <c r="E22" t="s">
        <v>1088</v>
      </c>
      <c r="F22" t="s">
        <v>24</v>
      </c>
      <c r="G22" s="111">
        <f>[4]currenciesATR!$B11</f>
        <v>1.8148</v>
      </c>
      <c r="H22" s="111">
        <f>[4]currenciesATR!$C11</f>
        <v>2.6259999999999999E-2</v>
      </c>
      <c r="I22" s="137">
        <f t="shared" si="5"/>
        <v>51988.827494240002</v>
      </c>
      <c r="J22" s="113">
        <f t="shared" si="6"/>
        <v>4</v>
      </c>
      <c r="K22" t="str">
        <f t="shared" si="7"/>
        <v>'GBPNZD':4,</v>
      </c>
      <c r="L22" t="s">
        <v>11</v>
      </c>
      <c r="M22" s="113">
        <f t="shared" si="8"/>
        <v>3</v>
      </c>
      <c r="N22" s="165">
        <f>G29</f>
        <v>1.458</v>
      </c>
      <c r="O22" s="137">
        <f t="shared" si="9"/>
        <v>33351.124666412499</v>
      </c>
      <c r="P22" t="str">
        <f t="shared" si="3"/>
        <v>CAD</v>
      </c>
      <c r="Q22">
        <f t="shared" si="4"/>
        <v>1.3115000000000001</v>
      </c>
    </row>
    <row r="23" spans="1:17" x14ac:dyDescent="0.25">
      <c r="A23" t="s">
        <v>1089</v>
      </c>
      <c r="B23" t="s">
        <v>13</v>
      </c>
      <c r="C23" t="str">
        <f t="shared" si="10"/>
        <v>CHF</v>
      </c>
      <c r="D23">
        <f t="shared" si="2"/>
        <v>0.98140000000000005</v>
      </c>
      <c r="E23" t="s">
        <v>1086</v>
      </c>
      <c r="F23" t="s">
        <v>25</v>
      </c>
      <c r="G23" s="111">
        <f>[4]currenciesATR!$B12</f>
        <v>1.276</v>
      </c>
      <c r="H23" s="111">
        <f>[4]currenciesATR!$C12</f>
        <v>1.5664999999999998E-2</v>
      </c>
      <c r="I23" s="137">
        <f t="shared" si="5"/>
        <v>52007.336458121048</v>
      </c>
      <c r="J23" s="113">
        <f t="shared" si="6"/>
        <v>4</v>
      </c>
      <c r="K23" t="str">
        <f t="shared" si="7"/>
        <v>'GBPCHF':4,</v>
      </c>
      <c r="L23" t="s">
        <v>17</v>
      </c>
      <c r="M23" s="113">
        <f t="shared" si="8"/>
        <v>3</v>
      </c>
      <c r="N23" s="165">
        <f>G31</f>
        <v>1.0909</v>
      </c>
      <c r="O23" s="137">
        <f t="shared" si="9"/>
        <v>33347.259017729775</v>
      </c>
      <c r="P23" t="str">
        <f t="shared" si="3"/>
        <v>CHF</v>
      </c>
      <c r="Q23">
        <f t="shared" si="4"/>
        <v>0.98140000000000005</v>
      </c>
    </row>
    <row r="24" spans="1:17" x14ac:dyDescent="0.25">
      <c r="A24" t="s">
        <v>1087</v>
      </c>
      <c r="B24" t="s">
        <v>5</v>
      </c>
      <c r="C24" t="str">
        <f t="shared" si="10"/>
        <v>USD</v>
      </c>
      <c r="D24">
        <f t="shared" si="2"/>
        <v>1</v>
      </c>
      <c r="E24" t="s">
        <v>1089</v>
      </c>
      <c r="F24" t="s">
        <v>13</v>
      </c>
      <c r="G24" s="111">
        <f>[4]currenciesATR!$B13</f>
        <v>1.3001</v>
      </c>
      <c r="H24" s="111">
        <f>[4]currenciesATR!$C13</f>
        <v>1.5795E-2</v>
      </c>
      <c r="I24" s="137">
        <f t="shared" si="5"/>
        <v>52004</v>
      </c>
      <c r="J24" s="113">
        <f t="shared" si="6"/>
        <v>4</v>
      </c>
      <c r="K24" t="str">
        <f t="shared" si="7"/>
        <v>'GBPUSD':4,</v>
      </c>
      <c r="L24" t="s">
        <v>18</v>
      </c>
      <c r="M24" s="113">
        <f t="shared" si="8"/>
        <v>3</v>
      </c>
      <c r="N24" s="165">
        <f>G32</f>
        <v>0.85502999999999996</v>
      </c>
      <c r="O24" s="137">
        <f t="shared" si="9"/>
        <v>33348.735089999995</v>
      </c>
      <c r="P24" t="str">
        <f t="shared" si="3"/>
        <v>GBP</v>
      </c>
      <c r="Q24">
        <f t="shared" si="4"/>
        <v>0.76917160218444736</v>
      </c>
    </row>
    <row r="25" spans="1:17" x14ac:dyDescent="0.25">
      <c r="A25" t="s">
        <v>1085</v>
      </c>
      <c r="B25" t="s">
        <v>23</v>
      </c>
      <c r="C25" t="str">
        <f t="shared" si="10"/>
        <v>JPY</v>
      </c>
      <c r="D25">
        <f t="shared" si="2"/>
        <v>101.89</v>
      </c>
      <c r="E25" t="s">
        <v>1087</v>
      </c>
      <c r="F25" t="s">
        <v>5</v>
      </c>
      <c r="G25" s="111">
        <f>[4]currenciesATR!$B14</f>
        <v>132.441</v>
      </c>
      <c r="H25" s="111">
        <f>[4]currenciesATR!$C14</f>
        <v>2.5412499999999998</v>
      </c>
      <c r="I25" s="137">
        <f t="shared" si="5"/>
        <v>51993.718716262636</v>
      </c>
      <c r="J25" s="113">
        <f t="shared" si="6"/>
        <v>4</v>
      </c>
      <c r="K25" t="str">
        <f t="shared" si="7"/>
        <v>'GBPJPY':4,</v>
      </c>
      <c r="L25" t="s">
        <v>4</v>
      </c>
      <c r="M25" s="113">
        <f t="shared" si="8"/>
        <v>3</v>
      </c>
      <c r="N25" s="165">
        <f>G30</f>
        <v>113.25</v>
      </c>
      <c r="O25" s="137">
        <f t="shared" si="9"/>
        <v>33344.783590146239</v>
      </c>
      <c r="P25" t="str">
        <f t="shared" si="3"/>
        <v>JPY</v>
      </c>
      <c r="Q25">
        <f t="shared" si="4"/>
        <v>101.89</v>
      </c>
    </row>
    <row r="26" spans="1:17" x14ac:dyDescent="0.25">
      <c r="A26" t="s">
        <v>1082</v>
      </c>
      <c r="B26" t="s">
        <v>12</v>
      </c>
      <c r="C26" t="str">
        <f t="shared" si="10"/>
        <v>CAD</v>
      </c>
      <c r="D26">
        <f t="shared" si="2"/>
        <v>1.3115000000000001</v>
      </c>
      <c r="E26" t="s">
        <v>1085</v>
      </c>
      <c r="F26" t="s">
        <v>23</v>
      </c>
      <c r="G26" s="111">
        <f>[4]currenciesATR!$B15</f>
        <v>1.7054</v>
      </c>
      <c r="H26" s="111">
        <f>[4]currenciesATR!$C15</f>
        <v>2.0619999999999999E-2</v>
      </c>
      <c r="I26" s="137">
        <f t="shared" si="5"/>
        <v>52013.72474266107</v>
      </c>
      <c r="J26" s="113">
        <f t="shared" si="6"/>
        <v>4</v>
      </c>
      <c r="K26" t="str">
        <f t="shared" si="7"/>
        <v>'GBPCAD':4,</v>
      </c>
      <c r="L26" t="s">
        <v>12</v>
      </c>
      <c r="M26" s="113">
        <f t="shared" si="8"/>
        <v>3</v>
      </c>
      <c r="N26" s="165">
        <f>G27</f>
        <v>1.5521</v>
      </c>
      <c r="O26" s="137">
        <f t="shared" si="9"/>
        <v>33347.418098610004</v>
      </c>
      <c r="P26" t="str">
        <f t="shared" si="3"/>
        <v>NZD</v>
      </c>
      <c r="Q26">
        <f t="shared" si="4"/>
        <v>1.3963000032659456</v>
      </c>
    </row>
    <row r="27" spans="1:17" x14ac:dyDescent="0.25">
      <c r="A27" t="s">
        <v>1077</v>
      </c>
      <c r="B27" t="s">
        <v>10</v>
      </c>
      <c r="C27" t="str">
        <f t="shared" si="10"/>
        <v>NZD</v>
      </c>
      <c r="D27">
        <f t="shared" si="2"/>
        <v>1.3963000032659456</v>
      </c>
      <c r="E27" t="s">
        <v>1082</v>
      </c>
      <c r="F27" t="s">
        <v>12</v>
      </c>
      <c r="G27" s="111">
        <f>[4]currenciesATR!$B16</f>
        <v>1.5521</v>
      </c>
      <c r="H27" s="111">
        <f>[4]currenciesATR!$C16</f>
        <v>1.5435000000000001E-2</v>
      </c>
      <c r="I27" s="137">
        <f t="shared" si="5"/>
        <v>44463.224131480005</v>
      </c>
      <c r="J27" s="113">
        <f t="shared" si="6"/>
        <v>4</v>
      </c>
      <c r="K27" t="str">
        <f t="shared" si="7"/>
        <v>'EURNZD':4,</v>
      </c>
      <c r="L27" t="s">
        <v>9</v>
      </c>
      <c r="M27" s="113">
        <f t="shared" si="8"/>
        <v>3</v>
      </c>
      <c r="N27" s="165">
        <f>G33</f>
        <v>1.1114999999999999</v>
      </c>
      <c r="O27" s="137">
        <f t="shared" si="9"/>
        <v>33345</v>
      </c>
      <c r="P27" t="str">
        <f t="shared" si="3"/>
        <v>USD</v>
      </c>
      <c r="Q27">
        <f t="shared" si="4"/>
        <v>1</v>
      </c>
    </row>
    <row r="28" spans="1:17" x14ac:dyDescent="0.25">
      <c r="A28" t="s">
        <v>1078</v>
      </c>
      <c r="B28" t="s">
        <v>11</v>
      </c>
      <c r="C28" t="str">
        <f t="shared" si="10"/>
        <v>AUD</v>
      </c>
      <c r="D28">
        <f t="shared" si="2"/>
        <v>1.3036110024768608</v>
      </c>
      <c r="E28" t="s">
        <v>1077</v>
      </c>
      <c r="F28" t="s">
        <v>10</v>
      </c>
      <c r="G28" s="111">
        <f>[4]currenciesATR!$B17</f>
        <v>1.4490000000000001</v>
      </c>
      <c r="H28" s="111">
        <f>[4]currenciesATR!$C17</f>
        <v>1.235E-2</v>
      </c>
      <c r="I28" s="137">
        <f t="shared" si="5"/>
        <v>44461.116000000002</v>
      </c>
      <c r="J28" s="113">
        <f t="shared" si="6"/>
        <v>4</v>
      </c>
      <c r="K28" t="str">
        <f t="shared" si="7"/>
        <v>'EURAUD':4,</v>
      </c>
      <c r="L28" t="s">
        <v>22</v>
      </c>
      <c r="M28" s="113">
        <f t="shared" si="8"/>
        <v>3</v>
      </c>
      <c r="N28" s="165">
        <f>G14</f>
        <v>1.6949439799999999</v>
      </c>
      <c r="O28" s="137">
        <f>N28*M28/Q28*10000</f>
        <v>39005.745811740002</v>
      </c>
      <c r="P28" t="str">
        <f t="shared" si="3"/>
        <v>AUD</v>
      </c>
      <c r="Q28">
        <f t="shared" si="4"/>
        <v>1.3036110024768608</v>
      </c>
    </row>
    <row r="29" spans="1:17" x14ac:dyDescent="0.25">
      <c r="A29" t="s">
        <v>1079</v>
      </c>
      <c r="B29" t="s">
        <v>4</v>
      </c>
      <c r="C29" t="str">
        <f t="shared" si="10"/>
        <v>CAD</v>
      </c>
      <c r="D29">
        <f t="shared" si="2"/>
        <v>1.3115000000000001</v>
      </c>
      <c r="E29" t="s">
        <v>1078</v>
      </c>
      <c r="F29" t="s">
        <v>11</v>
      </c>
      <c r="G29" s="111">
        <f>[4]currenciesATR!$B18</f>
        <v>1.458</v>
      </c>
      <c r="H29" s="111">
        <f>[4]currenciesATR!$C18</f>
        <v>1.0670000000000001E-2</v>
      </c>
      <c r="I29" s="137">
        <f t="shared" si="5"/>
        <v>44468.166221883337</v>
      </c>
      <c r="J29" s="113">
        <f t="shared" si="6"/>
        <v>4</v>
      </c>
      <c r="K29" t="str">
        <f t="shared" si="7"/>
        <v>'EURCAD':4,</v>
      </c>
      <c r="L29" t="s">
        <v>23</v>
      </c>
      <c r="M29" s="113">
        <f t="shared" si="8"/>
        <v>3</v>
      </c>
      <c r="N29" s="165">
        <f>G26</f>
        <v>1.7054</v>
      </c>
      <c r="O29" s="137">
        <f t="shared" si="9"/>
        <v>39010.293556995806</v>
      </c>
      <c r="P29" t="str">
        <f t="shared" si="3"/>
        <v>CAD</v>
      </c>
      <c r="Q29">
        <f t="shared" si="4"/>
        <v>1.3115000000000001</v>
      </c>
    </row>
    <row r="30" spans="1:17" x14ac:dyDescent="0.25">
      <c r="A30" t="s">
        <v>1080</v>
      </c>
      <c r="B30" t="s">
        <v>17</v>
      </c>
      <c r="C30" t="str">
        <f t="shared" si="10"/>
        <v>JPY</v>
      </c>
      <c r="D30">
        <f t="shared" si="2"/>
        <v>101.89</v>
      </c>
      <c r="E30" t="s">
        <v>1079</v>
      </c>
      <c r="F30" t="s">
        <v>4</v>
      </c>
      <c r="G30" s="111">
        <f>[4]currenciesATR!$B19</f>
        <v>113.25</v>
      </c>
      <c r="H30" s="111">
        <f>[4]currenciesATR!$C19</f>
        <v>1.4575</v>
      </c>
      <c r="I30" s="137">
        <f t="shared" si="5"/>
        <v>44459.711453528318</v>
      </c>
      <c r="J30" s="113">
        <f t="shared" si="6"/>
        <v>4</v>
      </c>
      <c r="K30" t="str">
        <f t="shared" si="7"/>
        <v>'EURJPY':4,</v>
      </c>
      <c r="L30" t="s">
        <v>25</v>
      </c>
      <c r="M30" s="113">
        <f t="shared" si="8"/>
        <v>3</v>
      </c>
      <c r="N30" s="165">
        <f>G23</f>
        <v>1.276</v>
      </c>
      <c r="O30" s="137">
        <f t="shared" si="9"/>
        <v>39005.502343590786</v>
      </c>
      <c r="P30" t="str">
        <f t="shared" si="3"/>
        <v>CHF</v>
      </c>
      <c r="Q30">
        <f t="shared" si="4"/>
        <v>0.98140000000000005</v>
      </c>
    </row>
    <row r="31" spans="1:17" x14ac:dyDescent="0.25">
      <c r="A31" t="s">
        <v>1081</v>
      </c>
      <c r="B31" t="s">
        <v>18</v>
      </c>
      <c r="C31" t="str">
        <f t="shared" si="10"/>
        <v>CHF</v>
      </c>
      <c r="D31">
        <f t="shared" si="2"/>
        <v>0.98140000000000005</v>
      </c>
      <c r="E31" t="s">
        <v>1080</v>
      </c>
      <c r="F31" t="s">
        <v>17</v>
      </c>
      <c r="G31" s="111">
        <f>[4]currenciesATR!$B20</f>
        <v>1.0909</v>
      </c>
      <c r="H31" s="111">
        <f>[4]currenciesATR!$C20</f>
        <v>4.5799999999999999E-3</v>
      </c>
      <c r="I31" s="137">
        <f t="shared" si="5"/>
        <v>44463.012023639698</v>
      </c>
      <c r="J31" s="113">
        <f t="shared" si="6"/>
        <v>4</v>
      </c>
      <c r="K31" t="str">
        <f t="shared" si="7"/>
        <v>'EURCHF':4,</v>
      </c>
      <c r="L31" t="s">
        <v>5</v>
      </c>
      <c r="M31" s="113">
        <f t="shared" si="8"/>
        <v>3</v>
      </c>
      <c r="N31" s="165">
        <f>G25</f>
        <v>132.441</v>
      </c>
      <c r="O31" s="137">
        <f t="shared" si="9"/>
        <v>38995.289037196977</v>
      </c>
      <c r="P31" t="str">
        <f t="shared" si="3"/>
        <v>JPY</v>
      </c>
      <c r="Q31">
        <f t="shared" si="4"/>
        <v>101.89</v>
      </c>
    </row>
    <row r="32" spans="1:17" x14ac:dyDescent="0.25">
      <c r="A32" t="s">
        <v>1083</v>
      </c>
      <c r="B32" t="s">
        <v>9</v>
      </c>
      <c r="C32" t="str">
        <f t="shared" si="10"/>
        <v>GBP</v>
      </c>
      <c r="D32">
        <f t="shared" si="2"/>
        <v>0.76917160218444736</v>
      </c>
      <c r="E32" t="s">
        <v>1081</v>
      </c>
      <c r="F32" t="s">
        <v>18</v>
      </c>
      <c r="G32" s="111">
        <f>[4]currenciesATR!$B21</f>
        <v>0.85502999999999996</v>
      </c>
      <c r="H32" s="111">
        <f>[4]currenciesATR!$C21</f>
        <v>8.6479999999999994E-3</v>
      </c>
      <c r="I32" s="137">
        <f t="shared" si="5"/>
        <v>44464.980119999993</v>
      </c>
      <c r="J32" s="113">
        <f t="shared" si="6"/>
        <v>4</v>
      </c>
      <c r="K32" t="str">
        <f t="shared" si="7"/>
        <v>'EURGBP':4,</v>
      </c>
      <c r="L32" t="s">
        <v>24</v>
      </c>
      <c r="M32" s="113">
        <f t="shared" si="8"/>
        <v>3</v>
      </c>
      <c r="N32" s="165">
        <f>G22</f>
        <v>1.8148</v>
      </c>
      <c r="O32" s="137">
        <f t="shared" si="9"/>
        <v>38991.620620679998</v>
      </c>
      <c r="P32" t="str">
        <f t="shared" si="3"/>
        <v>NZD</v>
      </c>
      <c r="Q32">
        <f t="shared" si="4"/>
        <v>1.3963000032659456</v>
      </c>
    </row>
    <row r="33" spans="1:17" x14ac:dyDescent="0.25">
      <c r="A33" t="s">
        <v>1075</v>
      </c>
      <c r="B33" t="s">
        <v>2</v>
      </c>
      <c r="C33" t="str">
        <f t="shared" si="10"/>
        <v>USD</v>
      </c>
      <c r="D33">
        <f t="shared" si="2"/>
        <v>1</v>
      </c>
      <c r="E33" t="s">
        <v>1083</v>
      </c>
      <c r="F33" t="s">
        <v>9</v>
      </c>
      <c r="G33" s="111">
        <f>[4]currenciesATR!$B22</f>
        <v>1.1114999999999999</v>
      </c>
      <c r="H33" s="111">
        <f>[4]currenciesATR!$C22</f>
        <v>6.6699999999999997E-3</v>
      </c>
      <c r="I33" s="137">
        <f t="shared" si="5"/>
        <v>44460</v>
      </c>
      <c r="J33" s="113">
        <f t="shared" si="6"/>
        <v>4</v>
      </c>
      <c r="K33" t="str">
        <f t="shared" si="7"/>
        <v>'EURUSD':4,</v>
      </c>
      <c r="L33" t="s">
        <v>13</v>
      </c>
      <c r="M33" s="113">
        <f t="shared" si="8"/>
        <v>3</v>
      </c>
      <c r="N33" s="165">
        <f>G24</f>
        <v>1.3001</v>
      </c>
      <c r="O33" s="137">
        <f t="shared" si="9"/>
        <v>39003</v>
      </c>
      <c r="P33" t="str">
        <f t="shared" si="3"/>
        <v>USD</v>
      </c>
      <c r="Q33">
        <f t="shared" si="4"/>
        <v>1</v>
      </c>
    </row>
    <row r="34" spans="1:17" x14ac:dyDescent="0.25">
      <c r="A34" t="s">
        <v>1091</v>
      </c>
      <c r="B34" t="s">
        <v>1</v>
      </c>
      <c r="C34" t="str">
        <f t="shared" si="10"/>
        <v>JPY</v>
      </c>
      <c r="D34">
        <f t="shared" si="2"/>
        <v>101.89</v>
      </c>
      <c r="E34" t="s">
        <v>1075</v>
      </c>
      <c r="F34" t="s">
        <v>2</v>
      </c>
      <c r="G34" s="111">
        <f>[4]currenciesATR!$B23</f>
        <v>77.683176930000002</v>
      </c>
      <c r="H34" s="111">
        <f>[4]currenciesATR!$C23</f>
        <v>1.086565878</v>
      </c>
      <c r="I34" s="137">
        <f t="shared" si="5"/>
        <v>53369.539553439987</v>
      </c>
      <c r="J34" s="113">
        <f t="shared" si="6"/>
        <v>7</v>
      </c>
      <c r="K34" t="str">
        <f t="shared" si="7"/>
        <v>'CADJPY':7,</v>
      </c>
      <c r="L34" t="s">
        <v>28</v>
      </c>
      <c r="M34" s="113">
        <f t="shared" si="8"/>
        <v>5</v>
      </c>
      <c r="N34" s="165">
        <f>G19</f>
        <v>0.93989999999999996</v>
      </c>
      <c r="O34" s="137">
        <f t="shared" si="9"/>
        <v>35833.015630956914</v>
      </c>
      <c r="P34" t="str">
        <f t="shared" si="3"/>
        <v>CAD</v>
      </c>
      <c r="Q34">
        <f t="shared" si="4"/>
        <v>1.3115000000000001</v>
      </c>
    </row>
    <row r="35" spans="1:17" x14ac:dyDescent="0.25">
      <c r="A35" t="s">
        <v>1076</v>
      </c>
      <c r="B35" t="s">
        <v>3</v>
      </c>
      <c r="C35" t="str">
        <f t="shared" si="10"/>
        <v>JPY</v>
      </c>
      <c r="D35">
        <f t="shared" si="2"/>
        <v>101.89</v>
      </c>
      <c r="E35" t="s">
        <v>1091</v>
      </c>
      <c r="F35" t="s">
        <v>1</v>
      </c>
      <c r="G35" s="111">
        <f>[4]currenciesATR!$B24</f>
        <v>72.982046420000003</v>
      </c>
      <c r="H35" s="111">
        <f>[4]currenciesATR!$C24</f>
        <v>0.9601088015</v>
      </c>
      <c r="I35" s="137">
        <f t="shared" si="5"/>
        <v>50139.790454411625</v>
      </c>
      <c r="J35" s="113">
        <f t="shared" si="6"/>
        <v>7</v>
      </c>
      <c r="K35" t="str">
        <f t="shared" si="7"/>
        <v>'NZDJPY':7,</v>
      </c>
      <c r="L35" t="s">
        <v>27</v>
      </c>
      <c r="M35" s="113">
        <f t="shared" si="8"/>
        <v>5</v>
      </c>
      <c r="N35" s="165">
        <f>G21</f>
        <v>0.70313599000000004</v>
      </c>
      <c r="O35" s="137">
        <f t="shared" si="9"/>
        <v>35823.109333605054</v>
      </c>
      <c r="P35" t="str">
        <f t="shared" si="3"/>
        <v>CHF</v>
      </c>
      <c r="Q35">
        <f t="shared" si="4"/>
        <v>0.98140000000000005</v>
      </c>
    </row>
    <row r="36" spans="1:17" x14ac:dyDescent="0.25">
      <c r="A36" t="s">
        <v>1092</v>
      </c>
      <c r="B36" t="s">
        <v>16</v>
      </c>
      <c r="C36" t="str">
        <f t="shared" si="10"/>
        <v>JPY</v>
      </c>
      <c r="D36">
        <f t="shared" si="2"/>
        <v>101.89</v>
      </c>
      <c r="E36" t="s">
        <v>1076</v>
      </c>
      <c r="F36" t="s">
        <v>3</v>
      </c>
      <c r="G36" s="111">
        <f>[4]currenciesATR!$B25</f>
        <v>103.80982041</v>
      </c>
      <c r="H36" s="111">
        <f>[4]currenciesATR!$C25</f>
        <v>1.2375163680000001</v>
      </c>
      <c r="I36" s="137">
        <f t="shared" si="5"/>
        <v>50942.104431249383</v>
      </c>
      <c r="J36" s="113">
        <f t="shared" si="6"/>
        <v>5</v>
      </c>
      <c r="K36" t="str">
        <f t="shared" si="7"/>
        <v>'CHFJPY':5,</v>
      </c>
      <c r="L36" t="s">
        <v>1</v>
      </c>
      <c r="M36" s="113">
        <f t="shared" si="8"/>
        <v>5</v>
      </c>
      <c r="N36" s="165">
        <f>G35</f>
        <v>72.982046420000003</v>
      </c>
      <c r="O36" s="137">
        <f t="shared" si="9"/>
        <v>35814.13603886545</v>
      </c>
      <c r="P36" t="str">
        <f t="shared" si="3"/>
        <v>JPY</v>
      </c>
      <c r="Q36">
        <f t="shared" si="4"/>
        <v>101.89</v>
      </c>
    </row>
    <row r="37" spans="1:17" x14ac:dyDescent="0.25">
      <c r="A37" t="s">
        <v>1094</v>
      </c>
      <c r="B37" t="s">
        <v>15</v>
      </c>
      <c r="C37" t="str">
        <f t="shared" si="10"/>
        <v>USD</v>
      </c>
      <c r="D37">
        <f t="shared" si="2"/>
        <v>1</v>
      </c>
      <c r="E37" t="s">
        <v>1092</v>
      </c>
      <c r="F37" t="s">
        <v>16</v>
      </c>
      <c r="G37" s="111">
        <f>[4]currenciesATR!$B26</f>
        <v>0.71617847000000001</v>
      </c>
      <c r="H37" s="111">
        <f>[4]currenciesATR!$C26</f>
        <v>7.6723594999999999E-3</v>
      </c>
      <c r="I37" s="137">
        <f t="shared" si="5"/>
        <v>50132.492899999997</v>
      </c>
      <c r="J37" s="113">
        <f t="shared" si="6"/>
        <v>7</v>
      </c>
      <c r="K37" t="str">
        <f t="shared" si="7"/>
        <v>'NZDUSD':7,</v>
      </c>
      <c r="L37" t="s">
        <v>16</v>
      </c>
      <c r="M37" s="113">
        <f t="shared" si="8"/>
        <v>5</v>
      </c>
      <c r="N37" s="165">
        <f>G37</f>
        <v>0.71617847000000001</v>
      </c>
      <c r="O37" s="137">
        <f t="shared" si="9"/>
        <v>35808.923499999997</v>
      </c>
      <c r="P37" t="str">
        <f t="shared" si="3"/>
        <v>USD</v>
      </c>
      <c r="Q37">
        <f t="shared" si="4"/>
        <v>1</v>
      </c>
    </row>
    <row r="38" spans="1:17" x14ac:dyDescent="0.25">
      <c r="A38" t="s">
        <v>1093</v>
      </c>
      <c r="B38" t="s">
        <v>14</v>
      </c>
      <c r="C38" t="str">
        <f t="shared" si="10"/>
        <v>CHF</v>
      </c>
      <c r="D38">
        <f t="shared" si="2"/>
        <v>0.98140000000000005</v>
      </c>
      <c r="E38" t="s">
        <v>1094</v>
      </c>
      <c r="F38" t="s">
        <v>15</v>
      </c>
      <c r="G38" s="111">
        <f>[4]currenciesATR!$B27</f>
        <v>0.98140000000000005</v>
      </c>
      <c r="H38" s="111">
        <f>[4]currenciesATR!$C27</f>
        <v>6.7149999999999996E-3</v>
      </c>
      <c r="I38" s="137">
        <f t="shared" si="5"/>
        <v>50000</v>
      </c>
      <c r="J38" s="113">
        <f t="shared" si="6"/>
        <v>5</v>
      </c>
      <c r="K38" t="str">
        <f t="shared" si="7"/>
        <v>'USDCHF':5,</v>
      </c>
      <c r="L38" t="s">
        <v>14</v>
      </c>
      <c r="M38" s="113">
        <f t="shared" si="8"/>
        <v>4</v>
      </c>
      <c r="N38" s="165">
        <f>G39</f>
        <v>1.3115000000000001</v>
      </c>
      <c r="O38" s="137">
        <f t="shared" si="9"/>
        <v>40000</v>
      </c>
      <c r="P38" t="str">
        <f t="shared" si="3"/>
        <v>CAD</v>
      </c>
      <c r="Q38">
        <f t="shared" si="4"/>
        <v>1.3115000000000001</v>
      </c>
    </row>
    <row r="39" spans="1:17" x14ac:dyDescent="0.25">
      <c r="A39" t="s">
        <v>1095</v>
      </c>
      <c r="B39" t="s">
        <v>7</v>
      </c>
      <c r="C39" t="str">
        <f t="shared" si="10"/>
        <v>CAD</v>
      </c>
      <c r="D39">
        <f t="shared" si="2"/>
        <v>1.3115000000000001</v>
      </c>
      <c r="E39" t="s">
        <v>1093</v>
      </c>
      <c r="F39" t="s">
        <v>14</v>
      </c>
      <c r="G39" s="111">
        <f>[4]currenciesATR!$B28</f>
        <v>1.3115000000000001</v>
      </c>
      <c r="H39" s="111">
        <f>[4]currenciesATR!$C28</f>
        <v>1.0189999999999999E-2</v>
      </c>
      <c r="I39" s="137">
        <f t="shared" si="5"/>
        <v>49999.999999999993</v>
      </c>
      <c r="J39" s="113">
        <f t="shared" si="6"/>
        <v>5</v>
      </c>
      <c r="K39" t="str">
        <f t="shared" si="7"/>
        <v>'USDCAD':5,</v>
      </c>
      <c r="L39" t="s">
        <v>15</v>
      </c>
      <c r="M39" s="113">
        <f t="shared" si="8"/>
        <v>4</v>
      </c>
      <c r="N39" s="165">
        <f>G38</f>
        <v>0.98140000000000005</v>
      </c>
      <c r="O39" s="137">
        <f t="shared" si="9"/>
        <v>40000</v>
      </c>
      <c r="P39" t="str">
        <f t="shared" si="3"/>
        <v>CHF</v>
      </c>
      <c r="Q39">
        <f t="shared" si="4"/>
        <v>0.98140000000000005</v>
      </c>
    </row>
    <row r="40" spans="1:17" x14ac:dyDescent="0.25">
      <c r="A40" t="s">
        <v>1113</v>
      </c>
      <c r="B40" t="s">
        <v>28</v>
      </c>
      <c r="C40" t="str">
        <f t="shared" si="10"/>
        <v>JPY</v>
      </c>
      <c r="D40">
        <f t="shared" si="2"/>
        <v>101.89</v>
      </c>
      <c r="E40" t="s">
        <v>1095</v>
      </c>
      <c r="F40" t="s">
        <v>7</v>
      </c>
      <c r="G40" s="111">
        <f>[4]currenciesATR!$B29</f>
        <v>101.89</v>
      </c>
      <c r="H40" s="111">
        <f>[4]currenciesATR!$C29</f>
        <v>1.3374999999999999</v>
      </c>
      <c r="I40" s="137">
        <f t="shared" si="5"/>
        <v>50000</v>
      </c>
      <c r="J40" s="113">
        <f t="shared" si="6"/>
        <v>5</v>
      </c>
      <c r="K40" t="str">
        <f t="shared" si="7"/>
        <v>'USDJPY':5,</v>
      </c>
      <c r="L40" t="s">
        <v>7</v>
      </c>
      <c r="M40" s="113">
        <f t="shared" si="8"/>
        <v>4</v>
      </c>
      <c r="N40" s="165">
        <f>G40</f>
        <v>101.89</v>
      </c>
      <c r="O40" s="137">
        <f t="shared" si="9"/>
        <v>40000</v>
      </c>
      <c r="P40" t="str">
        <f t="shared" si="3"/>
        <v>JPY</v>
      </c>
      <c r="Q40">
        <f t="shared" si="4"/>
        <v>101.89</v>
      </c>
    </row>
    <row r="42" spans="1:17" x14ac:dyDescent="0.25">
      <c r="A42" t="s">
        <v>426</v>
      </c>
      <c r="B42" t="s">
        <v>427</v>
      </c>
      <c r="C42" t="s">
        <v>428</v>
      </c>
      <c r="D42" t="s">
        <v>429</v>
      </c>
      <c r="E42" t="s">
        <v>430</v>
      </c>
      <c r="F42" t="s">
        <v>431</v>
      </c>
      <c r="G42" t="s">
        <v>432</v>
      </c>
      <c r="H42" t="s">
        <v>433</v>
      </c>
      <c r="I42" t="s">
        <v>434</v>
      </c>
      <c r="J42" t="s">
        <v>435</v>
      </c>
      <c r="K42" t="s">
        <v>436</v>
      </c>
      <c r="L42" t="s">
        <v>769</v>
      </c>
      <c r="M42" s="110" t="s">
        <v>770</v>
      </c>
      <c r="N42" t="s">
        <v>771</v>
      </c>
      <c r="O42" s="138" t="s">
        <v>472</v>
      </c>
      <c r="P42" s="113" t="s">
        <v>772</v>
      </c>
    </row>
    <row r="43" spans="1:17" x14ac:dyDescent="0.25">
      <c r="A43" t="s">
        <v>558</v>
      </c>
      <c r="B43" t="s">
        <v>559</v>
      </c>
      <c r="C43" t="s">
        <v>261</v>
      </c>
      <c r="D43" s="106">
        <v>29000</v>
      </c>
      <c r="E43" t="s">
        <v>472</v>
      </c>
      <c r="F43" s="104">
        <v>0.75</v>
      </c>
      <c r="G43" s="104">
        <v>0.625</v>
      </c>
      <c r="H43" s="104">
        <v>0.75</v>
      </c>
      <c r="I43" s="104">
        <v>0.625</v>
      </c>
      <c r="J43" s="108">
        <v>3625</v>
      </c>
      <c r="K43" s="108">
        <v>2900</v>
      </c>
      <c r="L43" t="s">
        <v>472</v>
      </c>
      <c r="M43" s="108">
        <v>3625</v>
      </c>
      <c r="N43">
        <f t="shared" ref="N43:N74" si="11">VLOOKUP(L43,$E$1:$F$10,2)</f>
        <v>1</v>
      </c>
      <c r="O43" s="138">
        <f t="shared" ref="O43:O74" si="12">M43/N43</f>
        <v>3625</v>
      </c>
      <c r="P43" s="113">
        <f>ROUND($B$3/O43,0)</f>
        <v>3</v>
      </c>
    </row>
    <row r="44" spans="1:17" x14ac:dyDescent="0.25">
      <c r="A44" t="s">
        <v>470</v>
      </c>
      <c r="B44" t="s">
        <v>471</v>
      </c>
      <c r="C44" t="s">
        <v>260</v>
      </c>
      <c r="D44" s="106">
        <v>100000</v>
      </c>
      <c r="E44" t="s">
        <v>472</v>
      </c>
      <c r="F44" s="104">
        <v>0.75</v>
      </c>
      <c r="G44" s="104">
        <v>0.70833333333333337</v>
      </c>
      <c r="H44" s="104">
        <v>0.75</v>
      </c>
      <c r="I44" s="104">
        <v>0.70833333333333337</v>
      </c>
      <c r="J44" s="108">
        <v>2656</v>
      </c>
      <c r="K44" s="108">
        <v>2125</v>
      </c>
      <c r="L44" t="s">
        <v>472</v>
      </c>
      <c r="M44" s="108">
        <v>2656</v>
      </c>
      <c r="N44">
        <f t="shared" si="11"/>
        <v>1</v>
      </c>
      <c r="O44" s="138">
        <f t="shared" si="12"/>
        <v>2656</v>
      </c>
      <c r="P44" s="142">
        <v>3</v>
      </c>
    </row>
    <row r="45" spans="1:17" x14ac:dyDescent="0.25">
      <c r="A45" t="s">
        <v>473</v>
      </c>
      <c r="B45" t="s">
        <v>474</v>
      </c>
      <c r="C45" t="s">
        <v>475</v>
      </c>
      <c r="D45">
        <v>100</v>
      </c>
      <c r="E45" t="s">
        <v>472</v>
      </c>
      <c r="H45" s="104">
        <v>0.38541666666666669</v>
      </c>
      <c r="I45" s="104">
        <v>0.60416666666666663</v>
      </c>
      <c r="J45" s="108">
        <v>440</v>
      </c>
      <c r="K45" s="108">
        <v>350</v>
      </c>
      <c r="L45" t="s">
        <v>472</v>
      </c>
      <c r="M45" s="108">
        <v>440</v>
      </c>
      <c r="N45">
        <f t="shared" si="11"/>
        <v>1</v>
      </c>
      <c r="O45" s="138">
        <f t="shared" si="12"/>
        <v>440</v>
      </c>
      <c r="P45" s="113">
        <f>ROUND($B$3/O45,0)</f>
        <v>23</v>
      </c>
    </row>
    <row r="46" spans="1:17" x14ac:dyDescent="0.25">
      <c r="A46" t="s">
        <v>728</v>
      </c>
      <c r="B46" t="s">
        <v>729</v>
      </c>
      <c r="C46" t="s">
        <v>475</v>
      </c>
      <c r="D46">
        <v>600</v>
      </c>
      <c r="E46" t="s">
        <v>472</v>
      </c>
      <c r="F46" s="104">
        <v>0.83333333333333337</v>
      </c>
      <c r="G46" s="104">
        <v>0.59375</v>
      </c>
      <c r="H46" s="104">
        <v>0.83333333333333337</v>
      </c>
      <c r="I46" s="104">
        <v>0.59375</v>
      </c>
      <c r="J46" s="108">
        <v>937</v>
      </c>
      <c r="K46" s="108">
        <v>750</v>
      </c>
      <c r="L46" t="s">
        <v>472</v>
      </c>
      <c r="M46" s="108">
        <v>937</v>
      </c>
      <c r="N46">
        <f t="shared" si="11"/>
        <v>1</v>
      </c>
      <c r="O46" s="138">
        <f t="shared" si="12"/>
        <v>937</v>
      </c>
      <c r="P46" s="113">
        <f>ROUND($B$3/O46,0)</f>
        <v>11</v>
      </c>
    </row>
    <row r="47" spans="1:17" x14ac:dyDescent="0.25">
      <c r="A47" t="s">
        <v>479</v>
      </c>
      <c r="B47" t="s">
        <v>480</v>
      </c>
      <c r="C47" t="s">
        <v>260</v>
      </c>
      <c r="D47" s="106">
        <v>62500</v>
      </c>
      <c r="E47" t="s">
        <v>472</v>
      </c>
      <c r="F47" s="104">
        <v>0.75</v>
      </c>
      <c r="G47" s="104">
        <v>0.70833333333333337</v>
      </c>
      <c r="H47" s="104">
        <v>0.75</v>
      </c>
      <c r="I47" s="104">
        <v>0.70833333333333337</v>
      </c>
      <c r="J47" s="108">
        <v>2963</v>
      </c>
      <c r="K47" s="108">
        <v>2371</v>
      </c>
      <c r="L47" t="s">
        <v>472</v>
      </c>
      <c r="M47" s="108">
        <v>2963</v>
      </c>
      <c r="N47">
        <f t="shared" si="11"/>
        <v>1</v>
      </c>
      <c r="O47" s="138">
        <f t="shared" si="12"/>
        <v>2963</v>
      </c>
      <c r="P47" s="113">
        <f>ROUND($B$3/O47,0)</f>
        <v>3</v>
      </c>
    </row>
    <row r="48" spans="1:17" x14ac:dyDescent="0.25">
      <c r="A48" t="s">
        <v>518</v>
      </c>
      <c r="B48" t="s">
        <v>519</v>
      </c>
      <c r="C48" t="s">
        <v>475</v>
      </c>
      <c r="D48">
        <v>50</v>
      </c>
      <c r="E48" t="s">
        <v>472</v>
      </c>
      <c r="F48" s="104">
        <v>0.83333333333333337</v>
      </c>
      <c r="G48" s="104">
        <v>0.59375</v>
      </c>
      <c r="H48" s="104">
        <v>0.83333333333333337</v>
      </c>
      <c r="I48" s="104">
        <v>0.59375</v>
      </c>
      <c r="J48" s="108">
        <v>2250</v>
      </c>
      <c r="K48" s="108">
        <v>1800</v>
      </c>
      <c r="L48" t="s">
        <v>472</v>
      </c>
      <c r="M48" s="108">
        <v>2250</v>
      </c>
      <c r="N48">
        <f t="shared" si="11"/>
        <v>1</v>
      </c>
      <c r="O48" s="138">
        <f t="shared" si="12"/>
        <v>2250</v>
      </c>
      <c r="P48" s="142">
        <v>6</v>
      </c>
    </row>
    <row r="49" spans="1:16" x14ac:dyDescent="0.25">
      <c r="A49" t="s">
        <v>509</v>
      </c>
      <c r="B49" t="s">
        <v>510</v>
      </c>
      <c r="C49" t="s">
        <v>263</v>
      </c>
      <c r="D49">
        <v>10</v>
      </c>
      <c r="E49" t="s">
        <v>472</v>
      </c>
      <c r="H49" s="104">
        <v>0.16666666666666666</v>
      </c>
      <c r="I49" s="104">
        <v>0.58333333333333337</v>
      </c>
      <c r="J49" s="108">
        <v>3000</v>
      </c>
      <c r="K49" s="108">
        <v>2400</v>
      </c>
      <c r="L49" t="s">
        <v>472</v>
      </c>
      <c r="M49" s="108">
        <v>3000</v>
      </c>
      <c r="N49">
        <f t="shared" si="11"/>
        <v>1</v>
      </c>
      <c r="O49" s="138">
        <f t="shared" si="12"/>
        <v>3000</v>
      </c>
      <c r="P49" s="142">
        <v>4</v>
      </c>
    </row>
    <row r="50" spans="1:16" x14ac:dyDescent="0.25">
      <c r="A50" t="s">
        <v>488</v>
      </c>
      <c r="B50" t="s">
        <v>489</v>
      </c>
      <c r="C50" t="s">
        <v>260</v>
      </c>
      <c r="D50" s="106">
        <v>100000</v>
      </c>
      <c r="E50" t="s">
        <v>472</v>
      </c>
      <c r="F50" s="104">
        <v>0.75</v>
      </c>
      <c r="G50" s="104">
        <v>0.70833333333333337</v>
      </c>
      <c r="H50" s="104">
        <v>0.75</v>
      </c>
      <c r="I50" s="104">
        <v>0.70833333333333337</v>
      </c>
      <c r="J50" s="108">
        <v>2607</v>
      </c>
      <c r="K50" s="108">
        <v>2086</v>
      </c>
      <c r="L50" t="s">
        <v>472</v>
      </c>
      <c r="M50" s="108">
        <v>2607</v>
      </c>
      <c r="N50">
        <f t="shared" si="11"/>
        <v>1</v>
      </c>
      <c r="O50" s="138">
        <f t="shared" si="12"/>
        <v>2607</v>
      </c>
      <c r="P50" s="113">
        <f t="shared" ref="P50:P60" si="13">ROUND($B$3/O50,0)</f>
        <v>4</v>
      </c>
    </row>
    <row r="51" spans="1:16" x14ac:dyDescent="0.25">
      <c r="A51" t="s">
        <v>520</v>
      </c>
      <c r="B51" t="s">
        <v>521</v>
      </c>
      <c r="C51" t="s">
        <v>263</v>
      </c>
      <c r="D51">
        <v>5</v>
      </c>
      <c r="E51" t="s">
        <v>472</v>
      </c>
      <c r="F51" s="104">
        <v>0.875</v>
      </c>
      <c r="G51" s="104">
        <v>0.60416666666666663</v>
      </c>
      <c r="H51" s="104">
        <v>0.875</v>
      </c>
      <c r="I51" s="104">
        <v>0.60416666666666663</v>
      </c>
      <c r="J51" s="108">
        <v>1501</v>
      </c>
      <c r="K51" s="108">
        <v>1201</v>
      </c>
      <c r="L51" t="s">
        <v>472</v>
      </c>
      <c r="M51" s="108">
        <v>1501</v>
      </c>
      <c r="N51">
        <f t="shared" si="11"/>
        <v>1</v>
      </c>
      <c r="O51" s="138">
        <f t="shared" si="12"/>
        <v>1501</v>
      </c>
      <c r="P51" s="113">
        <f t="shared" si="13"/>
        <v>7</v>
      </c>
    </row>
    <row r="52" spans="1:16" x14ac:dyDescent="0.25">
      <c r="A52" t="s">
        <v>755</v>
      </c>
      <c r="B52" t="s">
        <v>756</v>
      </c>
      <c r="C52" t="s">
        <v>478</v>
      </c>
      <c r="D52" s="106">
        <v>1000</v>
      </c>
      <c r="E52" t="s">
        <v>472</v>
      </c>
      <c r="F52" s="104">
        <v>0.83333333333333337</v>
      </c>
      <c r="G52" s="104">
        <v>0.75</v>
      </c>
      <c r="H52" s="104">
        <v>0.83333333333333337</v>
      </c>
      <c r="I52" s="104">
        <v>0.75</v>
      </c>
      <c r="J52" s="108">
        <v>3701</v>
      </c>
      <c r="K52" s="108">
        <v>2961</v>
      </c>
      <c r="L52" t="s">
        <v>472</v>
      </c>
      <c r="M52" s="108">
        <v>3701</v>
      </c>
      <c r="N52">
        <f t="shared" si="11"/>
        <v>1</v>
      </c>
      <c r="O52" s="138">
        <f t="shared" si="12"/>
        <v>3701</v>
      </c>
      <c r="P52" s="113">
        <f t="shared" si="13"/>
        <v>3</v>
      </c>
    </row>
    <row r="53" spans="1:16" x14ac:dyDescent="0.25">
      <c r="A53" t="s">
        <v>581</v>
      </c>
      <c r="B53" t="s">
        <v>582</v>
      </c>
      <c r="C53" t="s">
        <v>260</v>
      </c>
      <c r="D53" s="106">
        <v>2500</v>
      </c>
      <c r="E53" t="s">
        <v>472</v>
      </c>
      <c r="F53" s="104">
        <v>0.75</v>
      </c>
      <c r="G53" s="104">
        <v>0.70833333333333337</v>
      </c>
      <c r="H53" s="104">
        <v>0.75</v>
      </c>
      <c r="I53" s="104">
        <v>0.70833333333333337</v>
      </c>
      <c r="J53" s="108">
        <v>481</v>
      </c>
      <c r="K53" s="108">
        <v>385</v>
      </c>
      <c r="L53" t="s">
        <v>472</v>
      </c>
      <c r="M53" s="108">
        <v>481</v>
      </c>
      <c r="N53">
        <f t="shared" si="11"/>
        <v>1</v>
      </c>
      <c r="O53" s="138">
        <f t="shared" si="12"/>
        <v>481</v>
      </c>
      <c r="P53" s="113">
        <f t="shared" si="13"/>
        <v>21</v>
      </c>
    </row>
    <row r="54" spans="1:16" x14ac:dyDescent="0.25">
      <c r="A54" t="s">
        <v>585</v>
      </c>
      <c r="B54" t="s">
        <v>586</v>
      </c>
      <c r="C54" t="s">
        <v>260</v>
      </c>
      <c r="D54" s="106">
        <v>250000</v>
      </c>
      <c r="E54" t="s">
        <v>440</v>
      </c>
      <c r="F54" s="104">
        <v>0.75</v>
      </c>
      <c r="G54" s="104">
        <v>0.70833333333333337</v>
      </c>
      <c r="H54" s="104">
        <v>0.75</v>
      </c>
      <c r="I54" s="104">
        <v>0.70833333333333337</v>
      </c>
      <c r="J54" t="s">
        <v>587</v>
      </c>
      <c r="K54" t="s">
        <v>588</v>
      </c>
      <c r="L54" t="s">
        <v>440</v>
      </c>
      <c r="M54" s="106">
        <v>1446120</v>
      </c>
      <c r="N54">
        <f t="shared" si="11"/>
        <v>101.89</v>
      </c>
      <c r="O54" s="138">
        <f t="shared" si="12"/>
        <v>14192.953184807146</v>
      </c>
      <c r="P54" s="113">
        <f t="shared" si="13"/>
        <v>1</v>
      </c>
    </row>
    <row r="55" spans="1:16" x14ac:dyDescent="0.25">
      <c r="A55" t="s">
        <v>627</v>
      </c>
      <c r="B55" t="s">
        <v>628</v>
      </c>
      <c r="C55" t="s">
        <v>260</v>
      </c>
      <c r="D55" s="106">
        <v>2500</v>
      </c>
      <c r="E55" t="s">
        <v>472</v>
      </c>
      <c r="H55" s="104">
        <v>0.30555555555555552</v>
      </c>
      <c r="I55" s="104">
        <v>0.58333333333333337</v>
      </c>
      <c r="J55" s="108">
        <v>575</v>
      </c>
      <c r="K55" s="108">
        <v>460</v>
      </c>
      <c r="L55" t="s">
        <v>472</v>
      </c>
      <c r="M55" s="108">
        <v>575</v>
      </c>
      <c r="N55">
        <f t="shared" si="11"/>
        <v>1</v>
      </c>
      <c r="O55" s="138">
        <f t="shared" si="12"/>
        <v>575</v>
      </c>
      <c r="P55" s="113">
        <f t="shared" si="13"/>
        <v>17</v>
      </c>
    </row>
    <row r="56" spans="1:16" x14ac:dyDescent="0.25">
      <c r="A56" t="s">
        <v>653</v>
      </c>
      <c r="B56" t="s">
        <v>654</v>
      </c>
      <c r="C56" t="s">
        <v>260</v>
      </c>
      <c r="D56">
        <v>100</v>
      </c>
      <c r="E56" t="s">
        <v>472</v>
      </c>
      <c r="F56" s="104">
        <v>0.75</v>
      </c>
      <c r="G56" s="104">
        <v>0.70833333333333337</v>
      </c>
      <c r="H56" s="104">
        <v>0.75</v>
      </c>
      <c r="I56" s="104">
        <v>0.70833333333333337</v>
      </c>
      <c r="J56" s="108">
        <v>7125</v>
      </c>
      <c r="K56" s="108">
        <v>5700</v>
      </c>
      <c r="L56" t="s">
        <v>472</v>
      </c>
      <c r="M56" s="108">
        <v>7125</v>
      </c>
      <c r="N56">
        <f t="shared" si="11"/>
        <v>1</v>
      </c>
      <c r="O56" s="138">
        <f t="shared" si="12"/>
        <v>7125</v>
      </c>
      <c r="P56" s="113">
        <f t="shared" si="13"/>
        <v>1</v>
      </c>
    </row>
    <row r="57" spans="1:16" x14ac:dyDescent="0.25">
      <c r="A57" t="s">
        <v>552</v>
      </c>
      <c r="B57" t="s">
        <v>553</v>
      </c>
      <c r="C57" t="s">
        <v>260</v>
      </c>
      <c r="D57">
        <v>50</v>
      </c>
      <c r="E57" t="s">
        <v>472</v>
      </c>
      <c r="F57" s="104">
        <v>0.75</v>
      </c>
      <c r="G57" s="104">
        <v>0.70833333333333337</v>
      </c>
      <c r="H57" s="104">
        <v>0.75</v>
      </c>
      <c r="I57" s="104">
        <v>0.70833333333333337</v>
      </c>
      <c r="J57" s="108">
        <v>5250</v>
      </c>
      <c r="K57" s="108">
        <v>4200</v>
      </c>
      <c r="L57" t="s">
        <v>472</v>
      </c>
      <c r="M57" s="108">
        <v>5250</v>
      </c>
      <c r="N57">
        <f t="shared" si="11"/>
        <v>1</v>
      </c>
      <c r="O57" s="138">
        <f t="shared" si="12"/>
        <v>5250</v>
      </c>
      <c r="P57" s="113">
        <f t="shared" si="13"/>
        <v>2</v>
      </c>
    </row>
    <row r="58" spans="1:16" x14ac:dyDescent="0.25">
      <c r="A58" t="s">
        <v>583</v>
      </c>
      <c r="B58" t="s">
        <v>584</v>
      </c>
      <c r="C58" t="s">
        <v>260</v>
      </c>
      <c r="D58" s="106">
        <v>125000</v>
      </c>
      <c r="E58" t="s">
        <v>472</v>
      </c>
      <c r="F58" s="104">
        <v>0.75</v>
      </c>
      <c r="G58" s="104">
        <v>0.70833333333333337</v>
      </c>
      <c r="H58" s="104">
        <v>0.75</v>
      </c>
      <c r="I58" s="104">
        <v>0.70833333333333337</v>
      </c>
      <c r="J58" s="108">
        <v>7264</v>
      </c>
      <c r="K58" s="108">
        <v>4358</v>
      </c>
      <c r="L58" t="s">
        <v>472</v>
      </c>
      <c r="M58" s="108">
        <v>7264</v>
      </c>
      <c r="N58">
        <f t="shared" si="11"/>
        <v>1</v>
      </c>
      <c r="O58" s="138">
        <f t="shared" si="12"/>
        <v>7264</v>
      </c>
      <c r="P58" s="113">
        <f t="shared" si="13"/>
        <v>1</v>
      </c>
    </row>
    <row r="59" spans="1:16" x14ac:dyDescent="0.25">
      <c r="A59" t="s">
        <v>765</v>
      </c>
      <c r="B59" t="s">
        <v>766</v>
      </c>
      <c r="C59" t="s">
        <v>475</v>
      </c>
      <c r="D59" s="106">
        <v>1000</v>
      </c>
      <c r="E59" t="s">
        <v>472</v>
      </c>
      <c r="F59" s="104">
        <v>0.75</v>
      </c>
      <c r="G59" s="104">
        <v>0.70833333333333337</v>
      </c>
      <c r="H59" s="104">
        <v>0.75</v>
      </c>
      <c r="I59" s="104">
        <v>0.70833333333333337</v>
      </c>
      <c r="J59" s="108">
        <v>1000</v>
      </c>
      <c r="K59" s="108">
        <v>800</v>
      </c>
      <c r="L59" t="s">
        <v>472</v>
      </c>
      <c r="M59" s="108">
        <v>1000</v>
      </c>
      <c r="N59">
        <f t="shared" si="11"/>
        <v>1</v>
      </c>
      <c r="O59" s="138">
        <f t="shared" si="12"/>
        <v>1000</v>
      </c>
      <c r="P59" s="113">
        <f t="shared" si="13"/>
        <v>10</v>
      </c>
    </row>
    <row r="60" spans="1:16" x14ac:dyDescent="0.25">
      <c r="A60" t="s">
        <v>589</v>
      </c>
      <c r="B60" t="s">
        <v>590</v>
      </c>
      <c r="C60" t="s">
        <v>260</v>
      </c>
      <c r="D60">
        <v>500</v>
      </c>
      <c r="E60" t="s">
        <v>472</v>
      </c>
      <c r="H60" s="104">
        <v>0.39583333333333331</v>
      </c>
      <c r="I60" s="104">
        <v>0.58680555555555558</v>
      </c>
      <c r="J60" s="108">
        <v>4218</v>
      </c>
      <c r="K60" s="108">
        <v>3375</v>
      </c>
      <c r="L60" t="s">
        <v>472</v>
      </c>
      <c r="M60" s="108">
        <v>4218</v>
      </c>
      <c r="N60">
        <f t="shared" si="11"/>
        <v>1</v>
      </c>
      <c r="O60" s="138">
        <f t="shared" si="12"/>
        <v>4218</v>
      </c>
      <c r="P60" s="113">
        <f t="shared" si="13"/>
        <v>2</v>
      </c>
    </row>
    <row r="61" spans="1:16" x14ac:dyDescent="0.25">
      <c r="A61" t="s">
        <v>625</v>
      </c>
      <c r="B61" t="s">
        <v>626</v>
      </c>
      <c r="C61" t="s">
        <v>260</v>
      </c>
      <c r="D61">
        <v>400</v>
      </c>
      <c r="E61" t="s">
        <v>472</v>
      </c>
      <c r="H61" s="104">
        <v>0.39583333333333331</v>
      </c>
      <c r="I61" s="104">
        <v>0.58680555555555558</v>
      </c>
      <c r="J61" s="108">
        <v>1500</v>
      </c>
      <c r="K61" s="108">
        <v>1200</v>
      </c>
      <c r="L61" t="s">
        <v>472</v>
      </c>
      <c r="M61" s="108">
        <v>1500</v>
      </c>
      <c r="N61">
        <f t="shared" si="11"/>
        <v>1</v>
      </c>
      <c r="O61" s="138">
        <f t="shared" si="12"/>
        <v>1500</v>
      </c>
      <c r="P61" s="142">
        <v>4</v>
      </c>
    </row>
    <row r="62" spans="1:16" x14ac:dyDescent="0.25">
      <c r="A62" t="s">
        <v>548</v>
      </c>
      <c r="B62" t="s">
        <v>549</v>
      </c>
      <c r="C62" t="s">
        <v>260</v>
      </c>
      <c r="D62" s="106">
        <v>6250000</v>
      </c>
      <c r="E62" t="s">
        <v>472</v>
      </c>
      <c r="F62" s="104">
        <v>0.75</v>
      </c>
      <c r="G62" s="104">
        <v>0.70833333333333337</v>
      </c>
      <c r="H62" s="104">
        <v>0.75</v>
      </c>
      <c r="I62" s="104">
        <v>0.70833333333333337</v>
      </c>
      <c r="J62" s="108">
        <v>1973</v>
      </c>
      <c r="K62" s="108">
        <v>1579</v>
      </c>
      <c r="L62" t="s">
        <v>472</v>
      </c>
      <c r="M62" s="108">
        <v>1973</v>
      </c>
      <c r="N62">
        <f t="shared" si="11"/>
        <v>1</v>
      </c>
      <c r="O62" s="138">
        <f t="shared" si="12"/>
        <v>1973</v>
      </c>
      <c r="P62" s="113">
        <f>ROUND($B$3/O62,0)</f>
        <v>5</v>
      </c>
    </row>
    <row r="63" spans="1:16" x14ac:dyDescent="0.25">
      <c r="A63" t="s">
        <v>623</v>
      </c>
      <c r="B63" t="s">
        <v>624</v>
      </c>
      <c r="C63" t="s">
        <v>260</v>
      </c>
      <c r="D63" s="106">
        <v>12500000</v>
      </c>
      <c r="E63" t="s">
        <v>472</v>
      </c>
      <c r="F63" s="104">
        <v>0.75</v>
      </c>
      <c r="G63" s="104">
        <v>0.70833333333333337</v>
      </c>
      <c r="H63" s="104">
        <v>0.75</v>
      </c>
      <c r="I63" s="104">
        <v>0.70833333333333337</v>
      </c>
      <c r="J63" s="108">
        <v>3947</v>
      </c>
      <c r="K63" s="108">
        <v>3158</v>
      </c>
      <c r="L63" t="s">
        <v>472</v>
      </c>
      <c r="M63" s="108">
        <v>3947</v>
      </c>
      <c r="N63">
        <f t="shared" si="11"/>
        <v>1</v>
      </c>
      <c r="O63" s="138">
        <f t="shared" si="12"/>
        <v>3947</v>
      </c>
      <c r="P63" s="113">
        <f>ROUND($B$3/O63,0)</f>
        <v>3</v>
      </c>
    </row>
    <row r="64" spans="1:16" x14ac:dyDescent="0.25">
      <c r="A64" t="s">
        <v>513</v>
      </c>
      <c r="B64" t="s">
        <v>514</v>
      </c>
      <c r="C64" t="s">
        <v>263</v>
      </c>
      <c r="D64">
        <v>375</v>
      </c>
      <c r="E64" t="s">
        <v>472</v>
      </c>
      <c r="H64" s="104">
        <v>0.17708333333333334</v>
      </c>
      <c r="I64" s="104">
        <v>0.5625</v>
      </c>
      <c r="J64" s="108">
        <v>7500</v>
      </c>
      <c r="K64" s="108">
        <v>6000</v>
      </c>
      <c r="L64" t="s">
        <v>472</v>
      </c>
      <c r="M64" s="108">
        <v>7500</v>
      </c>
      <c r="N64">
        <f t="shared" si="11"/>
        <v>1</v>
      </c>
      <c r="O64" s="138">
        <f t="shared" si="12"/>
        <v>7500</v>
      </c>
      <c r="P64" s="142">
        <v>3</v>
      </c>
    </row>
    <row r="65" spans="1:16" x14ac:dyDescent="0.25">
      <c r="A65" t="s">
        <v>614</v>
      </c>
      <c r="B65" t="s">
        <v>615</v>
      </c>
      <c r="C65" t="s">
        <v>616</v>
      </c>
      <c r="D65">
        <v>50</v>
      </c>
      <c r="E65" t="s">
        <v>472</v>
      </c>
      <c r="F65" s="104">
        <v>0.83333333333333337</v>
      </c>
      <c r="G65" s="104">
        <v>0.59375</v>
      </c>
      <c r="H65" s="104">
        <v>0.83333333333333337</v>
      </c>
      <c r="I65" s="104">
        <v>0.59375</v>
      </c>
      <c r="J65" s="108">
        <v>1750</v>
      </c>
      <c r="K65" s="108">
        <v>1400</v>
      </c>
      <c r="L65" t="s">
        <v>472</v>
      </c>
      <c r="M65" s="108">
        <v>1750</v>
      </c>
      <c r="N65">
        <f t="shared" si="11"/>
        <v>1</v>
      </c>
      <c r="O65" s="138">
        <f t="shared" si="12"/>
        <v>1750</v>
      </c>
      <c r="P65" s="113">
        <f t="shared" ref="P65:P94" si="14">ROUND($B$3/O65,0)</f>
        <v>6</v>
      </c>
    </row>
    <row r="66" spans="1:16" x14ac:dyDescent="0.25">
      <c r="A66" t="s">
        <v>708</v>
      </c>
      <c r="B66" t="s">
        <v>709</v>
      </c>
      <c r="C66" t="s">
        <v>260</v>
      </c>
      <c r="D66">
        <v>110</v>
      </c>
      <c r="E66" t="s">
        <v>472</v>
      </c>
      <c r="F66" s="104">
        <v>0.75</v>
      </c>
      <c r="G66" s="104">
        <v>0.70833333333333337</v>
      </c>
      <c r="H66" s="104">
        <v>0.75</v>
      </c>
      <c r="I66" s="104">
        <v>0.70833333333333337</v>
      </c>
      <c r="J66" s="108">
        <v>2437</v>
      </c>
      <c r="K66" s="108">
        <v>1950</v>
      </c>
      <c r="L66" t="s">
        <v>472</v>
      </c>
      <c r="M66" s="108">
        <v>2437</v>
      </c>
      <c r="N66">
        <f t="shared" si="11"/>
        <v>1</v>
      </c>
      <c r="O66" s="138">
        <f t="shared" si="12"/>
        <v>2437</v>
      </c>
      <c r="P66" s="113">
        <f t="shared" si="14"/>
        <v>4</v>
      </c>
    </row>
    <row r="67" spans="1:16" x14ac:dyDescent="0.25">
      <c r="A67" t="s">
        <v>631</v>
      </c>
      <c r="B67" t="s">
        <v>632</v>
      </c>
      <c r="C67" t="s">
        <v>260</v>
      </c>
      <c r="D67">
        <v>400</v>
      </c>
      <c r="E67" t="s">
        <v>472</v>
      </c>
      <c r="H67" s="104">
        <v>0.39583333333333331</v>
      </c>
      <c r="I67" s="104">
        <v>0.58680555555555558</v>
      </c>
      <c r="J67" s="108">
        <v>2250</v>
      </c>
      <c r="K67" s="108">
        <v>1800</v>
      </c>
      <c r="L67" t="s">
        <v>472</v>
      </c>
      <c r="M67" s="108">
        <v>2250</v>
      </c>
      <c r="N67">
        <f t="shared" si="11"/>
        <v>1</v>
      </c>
      <c r="O67" s="138">
        <f t="shared" si="12"/>
        <v>2250</v>
      </c>
      <c r="P67" s="113">
        <f t="shared" si="14"/>
        <v>4</v>
      </c>
    </row>
    <row r="68" spans="1:16" x14ac:dyDescent="0.25">
      <c r="A68" t="s">
        <v>529</v>
      </c>
      <c r="B68" t="s">
        <v>530</v>
      </c>
      <c r="C68" t="s">
        <v>260</v>
      </c>
      <c r="D68" s="106">
        <v>10000</v>
      </c>
      <c r="E68" t="s">
        <v>450</v>
      </c>
      <c r="F68" s="104">
        <v>0.75</v>
      </c>
      <c r="G68" s="104">
        <v>0.70833333333333337</v>
      </c>
      <c r="H68" s="104">
        <v>0.75</v>
      </c>
      <c r="I68" s="104">
        <v>0.70833333333333337</v>
      </c>
      <c r="J68" s="108">
        <v>265</v>
      </c>
      <c r="K68" s="108">
        <v>212</v>
      </c>
      <c r="L68" t="s">
        <v>472</v>
      </c>
      <c r="M68" s="108">
        <v>265</v>
      </c>
      <c r="N68">
        <f t="shared" si="11"/>
        <v>1</v>
      </c>
      <c r="O68" s="138">
        <f t="shared" si="12"/>
        <v>265</v>
      </c>
      <c r="P68" s="113">
        <f t="shared" si="14"/>
        <v>38</v>
      </c>
    </row>
    <row r="69" spans="1:16" x14ac:dyDescent="0.25">
      <c r="A69" t="s">
        <v>538</v>
      </c>
      <c r="B69" t="s">
        <v>539</v>
      </c>
      <c r="C69" t="s">
        <v>260</v>
      </c>
      <c r="D69" s="106">
        <v>6250</v>
      </c>
      <c r="E69" t="s">
        <v>456</v>
      </c>
      <c r="F69" s="104">
        <v>0.75</v>
      </c>
      <c r="G69" s="104">
        <v>0.70833333333333337</v>
      </c>
      <c r="H69" s="104">
        <v>0.75</v>
      </c>
      <c r="I69" s="104">
        <v>0.70833333333333337</v>
      </c>
      <c r="J69" s="108">
        <v>132</v>
      </c>
      <c r="K69" s="108">
        <v>132</v>
      </c>
      <c r="L69" t="s">
        <v>472</v>
      </c>
      <c r="M69" s="108">
        <v>132</v>
      </c>
      <c r="N69">
        <f t="shared" si="11"/>
        <v>1</v>
      </c>
      <c r="O69" s="138">
        <f t="shared" si="12"/>
        <v>132</v>
      </c>
      <c r="P69" s="113">
        <f t="shared" si="14"/>
        <v>76</v>
      </c>
    </row>
    <row r="70" spans="1:16" x14ac:dyDescent="0.25">
      <c r="A70" t="s">
        <v>536</v>
      </c>
      <c r="B70" t="s">
        <v>537</v>
      </c>
      <c r="C70" t="s">
        <v>260</v>
      </c>
      <c r="D70" s="106">
        <v>12500</v>
      </c>
      <c r="E70" t="s">
        <v>469</v>
      </c>
      <c r="F70" s="104">
        <v>0.75</v>
      </c>
      <c r="G70" s="104">
        <v>0.70833333333333337</v>
      </c>
      <c r="H70" s="104">
        <v>0.75</v>
      </c>
      <c r="I70" s="104">
        <v>0.70833333333333337</v>
      </c>
      <c r="J70" s="108">
        <v>726</v>
      </c>
      <c r="K70" s="108">
        <v>435</v>
      </c>
      <c r="L70" t="s">
        <v>472</v>
      </c>
      <c r="M70" s="108">
        <v>726</v>
      </c>
      <c r="N70">
        <f t="shared" si="11"/>
        <v>1</v>
      </c>
      <c r="O70" s="138">
        <f t="shared" si="12"/>
        <v>726</v>
      </c>
      <c r="P70" s="113">
        <f t="shared" si="14"/>
        <v>14</v>
      </c>
    </row>
    <row r="71" spans="1:16" x14ac:dyDescent="0.25">
      <c r="A71" t="s">
        <v>542</v>
      </c>
      <c r="B71" t="s">
        <v>543</v>
      </c>
      <c r="C71" t="s">
        <v>260</v>
      </c>
      <c r="D71" s="106">
        <v>10000</v>
      </c>
      <c r="E71" t="s">
        <v>472</v>
      </c>
      <c r="F71" s="104">
        <v>0.75</v>
      </c>
      <c r="G71" s="104">
        <v>0.70833333333333337</v>
      </c>
      <c r="H71" s="104">
        <v>0.75</v>
      </c>
      <c r="I71" s="104">
        <v>0.70833333333333337</v>
      </c>
      <c r="J71" t="s">
        <v>544</v>
      </c>
      <c r="K71" t="s">
        <v>545</v>
      </c>
      <c r="L71" t="s">
        <v>440</v>
      </c>
      <c r="M71" s="106">
        <v>44527</v>
      </c>
      <c r="N71">
        <f t="shared" si="11"/>
        <v>101.89</v>
      </c>
      <c r="O71" s="138">
        <f t="shared" si="12"/>
        <v>437.01050152124839</v>
      </c>
      <c r="P71" s="113">
        <f t="shared" si="14"/>
        <v>23</v>
      </c>
    </row>
    <row r="72" spans="1:16" x14ac:dyDescent="0.25">
      <c r="A72" t="s">
        <v>531</v>
      </c>
      <c r="B72" t="s">
        <v>532</v>
      </c>
      <c r="C72" t="s">
        <v>260</v>
      </c>
      <c r="D72" s="106">
        <v>10000</v>
      </c>
      <c r="E72" t="s">
        <v>487</v>
      </c>
      <c r="F72" s="104">
        <v>0.75</v>
      </c>
      <c r="G72" s="104">
        <v>0.70833333333333337</v>
      </c>
      <c r="H72" s="104">
        <v>0.75</v>
      </c>
      <c r="I72" s="104">
        <v>0.70833333333333337</v>
      </c>
      <c r="J72" s="108">
        <v>260</v>
      </c>
      <c r="K72" s="108">
        <v>208</v>
      </c>
      <c r="L72" t="s">
        <v>472</v>
      </c>
      <c r="M72" s="108">
        <v>260</v>
      </c>
      <c r="N72">
        <f t="shared" si="11"/>
        <v>1</v>
      </c>
      <c r="O72" s="138">
        <f t="shared" si="12"/>
        <v>260</v>
      </c>
      <c r="P72" s="113">
        <f t="shared" si="14"/>
        <v>38</v>
      </c>
    </row>
    <row r="73" spans="1:16" x14ac:dyDescent="0.25">
      <c r="A73" t="s">
        <v>546</v>
      </c>
      <c r="B73" t="s">
        <v>547</v>
      </c>
      <c r="C73" t="s">
        <v>260</v>
      </c>
      <c r="D73" s="106">
        <v>62500</v>
      </c>
      <c r="E73" t="s">
        <v>472</v>
      </c>
      <c r="F73" s="104">
        <v>0.75</v>
      </c>
      <c r="G73" s="104">
        <v>0.70833333333333337</v>
      </c>
      <c r="H73" s="104">
        <v>0.75</v>
      </c>
      <c r="I73" s="104">
        <v>0.70833333333333337</v>
      </c>
      <c r="J73" s="108">
        <v>3632</v>
      </c>
      <c r="K73" s="108">
        <v>2179</v>
      </c>
      <c r="L73" t="s">
        <v>472</v>
      </c>
      <c r="M73" s="108">
        <v>3632</v>
      </c>
      <c r="N73">
        <f t="shared" si="11"/>
        <v>1</v>
      </c>
      <c r="O73" s="138">
        <f t="shared" si="12"/>
        <v>3632</v>
      </c>
      <c r="P73" s="113">
        <f t="shared" si="14"/>
        <v>3</v>
      </c>
    </row>
    <row r="74" spans="1:16" x14ac:dyDescent="0.25">
      <c r="A74" t="s">
        <v>679</v>
      </c>
      <c r="B74" t="s">
        <v>680</v>
      </c>
      <c r="C74" t="s">
        <v>265</v>
      </c>
      <c r="D74">
        <v>50</v>
      </c>
      <c r="E74" t="s">
        <v>472</v>
      </c>
      <c r="F74" s="104">
        <v>0.8027777777777777</v>
      </c>
      <c r="G74" s="104">
        <v>0.70833333333333337</v>
      </c>
      <c r="H74" s="104">
        <v>0.8027777777777777</v>
      </c>
      <c r="I74" s="104">
        <v>0.70833333333333337</v>
      </c>
      <c r="J74" s="108">
        <v>4125</v>
      </c>
      <c r="K74" s="108">
        <v>3300</v>
      </c>
      <c r="L74" t="s">
        <v>472</v>
      </c>
      <c r="M74" s="108">
        <v>4125</v>
      </c>
      <c r="N74">
        <f t="shared" si="11"/>
        <v>1</v>
      </c>
      <c r="O74" s="138">
        <f t="shared" si="12"/>
        <v>4125</v>
      </c>
      <c r="P74" s="113">
        <f t="shared" si="14"/>
        <v>2</v>
      </c>
    </row>
    <row r="75" spans="1:16" x14ac:dyDescent="0.25">
      <c r="A75" t="s">
        <v>655</v>
      </c>
      <c r="B75" t="s">
        <v>656</v>
      </c>
      <c r="C75" t="s">
        <v>265</v>
      </c>
      <c r="D75">
        <v>50</v>
      </c>
      <c r="E75" t="s">
        <v>472</v>
      </c>
      <c r="F75" s="104">
        <v>0.8027777777777777</v>
      </c>
      <c r="G75" s="104">
        <v>0.70833333333333337</v>
      </c>
      <c r="H75" s="104">
        <v>0.8027777777777777</v>
      </c>
      <c r="I75" s="104">
        <v>0.70833333333333337</v>
      </c>
      <c r="J75" s="108">
        <v>2393</v>
      </c>
      <c r="K75" s="108">
        <v>1915</v>
      </c>
      <c r="L75" t="s">
        <v>472</v>
      </c>
      <c r="M75" s="108">
        <v>2393</v>
      </c>
      <c r="N75">
        <f t="shared" ref="N75:N106" si="15">VLOOKUP(L75,$E$1:$F$10,2)</f>
        <v>1</v>
      </c>
      <c r="O75" s="138">
        <f t="shared" ref="O75:O106" si="16">M75/N75</f>
        <v>2393</v>
      </c>
      <c r="P75" s="113">
        <f t="shared" si="14"/>
        <v>4</v>
      </c>
    </row>
    <row r="76" spans="1:16" x14ac:dyDescent="0.25">
      <c r="A76" t="s">
        <v>533</v>
      </c>
      <c r="B76" t="s">
        <v>534</v>
      </c>
      <c r="C76" t="s">
        <v>260</v>
      </c>
      <c r="D76" s="106">
        <v>12500</v>
      </c>
      <c r="E76" t="s">
        <v>535</v>
      </c>
      <c r="F76" s="104">
        <v>0.75</v>
      </c>
      <c r="G76" s="104">
        <v>0.70833333333333337</v>
      </c>
      <c r="H76" s="104">
        <v>0.75</v>
      </c>
      <c r="I76" s="104">
        <v>0.70833333333333337</v>
      </c>
      <c r="J76" s="108">
        <v>1120</v>
      </c>
      <c r="K76" s="108">
        <v>672</v>
      </c>
      <c r="L76" t="s">
        <v>472</v>
      </c>
      <c r="M76" s="108">
        <v>1120</v>
      </c>
      <c r="N76">
        <f t="shared" si="15"/>
        <v>1</v>
      </c>
      <c r="O76" s="138">
        <f t="shared" si="16"/>
        <v>1120</v>
      </c>
      <c r="P76" s="113">
        <f t="shared" si="14"/>
        <v>9</v>
      </c>
    </row>
    <row r="77" spans="1:16" x14ac:dyDescent="0.25">
      <c r="A77" t="s">
        <v>611</v>
      </c>
      <c r="B77" t="s">
        <v>612</v>
      </c>
      <c r="C77" t="s">
        <v>613</v>
      </c>
      <c r="D77">
        <v>50</v>
      </c>
      <c r="E77" t="s">
        <v>472</v>
      </c>
      <c r="F77" s="104">
        <v>0.75</v>
      </c>
      <c r="G77" s="104">
        <v>0.625</v>
      </c>
      <c r="H77" s="104">
        <v>0.75</v>
      </c>
      <c r="I77" s="104">
        <v>0.625</v>
      </c>
      <c r="J77" s="108">
        <v>3575</v>
      </c>
      <c r="K77" s="108">
        <v>2750</v>
      </c>
      <c r="L77" t="s">
        <v>472</v>
      </c>
      <c r="M77" s="108">
        <v>3575</v>
      </c>
      <c r="N77">
        <f t="shared" si="15"/>
        <v>1</v>
      </c>
      <c r="O77" s="138">
        <f t="shared" si="16"/>
        <v>3575</v>
      </c>
      <c r="P77" s="113">
        <f t="shared" si="14"/>
        <v>3</v>
      </c>
    </row>
    <row r="78" spans="1:16" x14ac:dyDescent="0.25">
      <c r="A78" t="s">
        <v>688</v>
      </c>
      <c r="B78" t="s">
        <v>689</v>
      </c>
      <c r="C78" t="s">
        <v>260</v>
      </c>
      <c r="D78">
        <v>100</v>
      </c>
      <c r="E78" t="s">
        <v>472</v>
      </c>
      <c r="F78" s="104">
        <v>0.75</v>
      </c>
      <c r="G78" s="104">
        <v>0.38541666666666669</v>
      </c>
      <c r="H78" s="104">
        <v>0.6875</v>
      </c>
      <c r="I78" s="104">
        <v>0.38541666666666669</v>
      </c>
      <c r="J78" s="108">
        <v>22500</v>
      </c>
      <c r="K78" s="108">
        <v>18000</v>
      </c>
      <c r="L78" t="s">
        <v>472</v>
      </c>
      <c r="M78" s="108">
        <v>22500</v>
      </c>
      <c r="N78">
        <f t="shared" si="15"/>
        <v>1</v>
      </c>
      <c r="O78" s="138">
        <f t="shared" si="16"/>
        <v>22500</v>
      </c>
      <c r="P78" s="113">
        <f t="shared" si="14"/>
        <v>0</v>
      </c>
    </row>
    <row r="79" spans="1:16" x14ac:dyDescent="0.25">
      <c r="A79" t="s">
        <v>692</v>
      </c>
      <c r="B79" t="s">
        <v>693</v>
      </c>
      <c r="C79" t="s">
        <v>260</v>
      </c>
      <c r="D79" s="106">
        <v>100000</v>
      </c>
      <c r="E79" t="s">
        <v>472</v>
      </c>
      <c r="F79" s="104">
        <v>0.75</v>
      </c>
      <c r="G79" s="104">
        <v>0.70833333333333337</v>
      </c>
      <c r="H79" s="104">
        <v>0.75</v>
      </c>
      <c r="I79" s="104">
        <v>0.70833333333333337</v>
      </c>
      <c r="J79" s="108">
        <v>3018</v>
      </c>
      <c r="K79" s="108">
        <v>2415</v>
      </c>
      <c r="L79" t="s">
        <v>472</v>
      </c>
      <c r="M79" s="108">
        <v>3018</v>
      </c>
      <c r="N79">
        <f t="shared" si="15"/>
        <v>1</v>
      </c>
      <c r="O79" s="138">
        <f t="shared" si="16"/>
        <v>3018</v>
      </c>
      <c r="P79" s="113">
        <f t="shared" si="14"/>
        <v>3</v>
      </c>
    </row>
    <row r="80" spans="1:16" x14ac:dyDescent="0.25">
      <c r="A80" t="s">
        <v>694</v>
      </c>
      <c r="B80" t="s">
        <v>695</v>
      </c>
      <c r="C80" t="s">
        <v>260</v>
      </c>
      <c r="D80">
        <v>5</v>
      </c>
      <c r="E80" t="s">
        <v>472</v>
      </c>
      <c r="F80" s="104">
        <v>0.16666666666666666</v>
      </c>
      <c r="G80" s="104">
        <v>0.14583333333333334</v>
      </c>
      <c r="H80" s="104">
        <v>0.16666666666666666</v>
      </c>
      <c r="I80" s="104">
        <v>0.14583333333333334</v>
      </c>
      <c r="J80" s="108">
        <v>6250</v>
      </c>
      <c r="K80" s="108">
        <v>5000</v>
      </c>
      <c r="L80" t="s">
        <v>472</v>
      </c>
      <c r="M80" s="108">
        <v>6250</v>
      </c>
      <c r="N80">
        <f t="shared" si="15"/>
        <v>1</v>
      </c>
      <c r="O80" s="138">
        <f t="shared" si="16"/>
        <v>6250</v>
      </c>
      <c r="P80" s="113">
        <f t="shared" si="14"/>
        <v>2</v>
      </c>
    </row>
    <row r="81" spans="1:16" x14ac:dyDescent="0.25">
      <c r="A81" t="s">
        <v>550</v>
      </c>
      <c r="B81" t="s">
        <v>551</v>
      </c>
      <c r="C81" t="s">
        <v>260</v>
      </c>
      <c r="D81">
        <v>20</v>
      </c>
      <c r="E81" t="s">
        <v>472</v>
      </c>
      <c r="F81" s="104">
        <v>0.75</v>
      </c>
      <c r="G81" s="104">
        <v>0.72916666666666663</v>
      </c>
      <c r="H81" s="104">
        <v>0.75</v>
      </c>
      <c r="I81" s="104">
        <v>0.72916666666666663</v>
      </c>
      <c r="J81" s="108">
        <v>5000</v>
      </c>
      <c r="K81" s="108">
        <v>4000</v>
      </c>
      <c r="L81" t="s">
        <v>472</v>
      </c>
      <c r="M81" s="108">
        <v>5000</v>
      </c>
      <c r="N81">
        <f t="shared" si="15"/>
        <v>1</v>
      </c>
      <c r="O81" s="138">
        <f t="shared" si="16"/>
        <v>5000</v>
      </c>
      <c r="P81" s="113">
        <f t="shared" si="14"/>
        <v>2</v>
      </c>
    </row>
    <row r="82" spans="1:16" x14ac:dyDescent="0.25">
      <c r="A82" t="s">
        <v>700</v>
      </c>
      <c r="B82" t="s">
        <v>701</v>
      </c>
      <c r="C82" t="s">
        <v>261</v>
      </c>
      <c r="D82">
        <v>50</v>
      </c>
      <c r="E82" t="s">
        <v>472</v>
      </c>
      <c r="F82" s="104">
        <v>0.83333333333333337</v>
      </c>
      <c r="G82" s="104">
        <v>0.59375</v>
      </c>
      <c r="H82" s="104">
        <v>0.83333333333333337</v>
      </c>
      <c r="I82" s="104">
        <v>0.59375</v>
      </c>
      <c r="J82" s="108">
        <v>750</v>
      </c>
      <c r="K82" s="108">
        <v>600</v>
      </c>
      <c r="L82" t="s">
        <v>472</v>
      </c>
      <c r="M82" s="108">
        <v>750</v>
      </c>
      <c r="N82">
        <f t="shared" si="15"/>
        <v>1</v>
      </c>
      <c r="O82" s="138">
        <f t="shared" si="16"/>
        <v>750</v>
      </c>
      <c r="P82" s="113">
        <f t="shared" si="14"/>
        <v>13</v>
      </c>
    </row>
    <row r="83" spans="1:16" x14ac:dyDescent="0.25">
      <c r="A83" t="s">
        <v>702</v>
      </c>
      <c r="B83" t="s">
        <v>703</v>
      </c>
      <c r="C83" t="s">
        <v>478</v>
      </c>
      <c r="D83">
        <v>150</v>
      </c>
      <c r="E83" t="s">
        <v>472</v>
      </c>
      <c r="H83" s="104">
        <v>0.33333333333333331</v>
      </c>
      <c r="I83" s="104">
        <v>0.58333333333333337</v>
      </c>
      <c r="J83" s="108">
        <v>2188</v>
      </c>
      <c r="K83" s="108">
        <v>1750</v>
      </c>
      <c r="L83" t="s">
        <v>472</v>
      </c>
      <c r="M83" s="108">
        <v>2188</v>
      </c>
      <c r="N83">
        <f t="shared" si="15"/>
        <v>1</v>
      </c>
      <c r="O83" s="138">
        <f t="shared" si="16"/>
        <v>2188</v>
      </c>
      <c r="P83" s="113">
        <f t="shared" si="14"/>
        <v>5</v>
      </c>
    </row>
    <row r="84" spans="1:16" x14ac:dyDescent="0.25">
      <c r="A84" t="s">
        <v>635</v>
      </c>
      <c r="B84" t="s">
        <v>636</v>
      </c>
      <c r="C84" t="s">
        <v>260</v>
      </c>
      <c r="D84" s="106">
        <v>500000</v>
      </c>
      <c r="E84" t="s">
        <v>472</v>
      </c>
      <c r="F84" s="104">
        <v>0.75</v>
      </c>
      <c r="G84" s="104">
        <v>0.70833333333333337</v>
      </c>
      <c r="H84" s="104">
        <v>0.75</v>
      </c>
      <c r="I84" s="104">
        <v>0.70833333333333337</v>
      </c>
      <c r="J84" s="108">
        <v>2312</v>
      </c>
      <c r="K84" s="108">
        <v>1850</v>
      </c>
      <c r="L84" t="s">
        <v>472</v>
      </c>
      <c r="M84" s="108">
        <v>2312</v>
      </c>
      <c r="N84">
        <f t="shared" si="15"/>
        <v>1</v>
      </c>
      <c r="O84" s="138">
        <f t="shared" si="16"/>
        <v>2312</v>
      </c>
      <c r="P84" s="113">
        <f t="shared" si="14"/>
        <v>4</v>
      </c>
    </row>
    <row r="85" spans="1:16" x14ac:dyDescent="0.25">
      <c r="A85" t="s">
        <v>554</v>
      </c>
      <c r="B85" t="s">
        <v>555</v>
      </c>
      <c r="C85" t="s">
        <v>517</v>
      </c>
      <c r="D85">
        <v>125</v>
      </c>
      <c r="E85" t="s">
        <v>472</v>
      </c>
      <c r="F85" s="104">
        <v>0.75</v>
      </c>
      <c r="G85" s="104">
        <v>0.71875</v>
      </c>
      <c r="H85" s="104">
        <v>0.75</v>
      </c>
      <c r="I85" s="104">
        <v>0.71875</v>
      </c>
      <c r="J85" s="108">
        <v>1437</v>
      </c>
      <c r="K85" s="108">
        <v>1150</v>
      </c>
      <c r="L85" t="s">
        <v>472</v>
      </c>
      <c r="M85" s="108">
        <v>1437</v>
      </c>
      <c r="N85">
        <f t="shared" si="15"/>
        <v>1</v>
      </c>
      <c r="O85" s="138">
        <f t="shared" si="16"/>
        <v>1437</v>
      </c>
      <c r="P85" s="113">
        <f t="shared" si="14"/>
        <v>7</v>
      </c>
    </row>
    <row r="86" spans="1:16" x14ac:dyDescent="0.25">
      <c r="A86" t="s">
        <v>673</v>
      </c>
      <c r="B86" t="s">
        <v>674</v>
      </c>
      <c r="C86" t="s">
        <v>262</v>
      </c>
      <c r="D86" s="106">
        <v>2500</v>
      </c>
      <c r="E86" t="s">
        <v>472</v>
      </c>
      <c r="F86" s="104">
        <v>0.75</v>
      </c>
      <c r="G86" s="104">
        <v>0.71875</v>
      </c>
      <c r="H86" s="104">
        <v>0.75</v>
      </c>
      <c r="I86" s="104">
        <v>0.71875</v>
      </c>
      <c r="J86" s="108">
        <v>542</v>
      </c>
      <c r="K86" s="108">
        <v>433</v>
      </c>
      <c r="L86" t="s">
        <v>472</v>
      </c>
      <c r="M86" s="108">
        <v>542</v>
      </c>
      <c r="N86">
        <f t="shared" si="15"/>
        <v>1</v>
      </c>
      <c r="O86" s="138">
        <f t="shared" si="16"/>
        <v>542</v>
      </c>
      <c r="P86" s="113">
        <f t="shared" si="14"/>
        <v>18</v>
      </c>
    </row>
    <row r="87" spans="1:16" x14ac:dyDescent="0.25">
      <c r="A87" t="s">
        <v>671</v>
      </c>
      <c r="B87" t="s">
        <v>672</v>
      </c>
      <c r="C87" t="s">
        <v>262</v>
      </c>
      <c r="D87" s="106">
        <v>21000</v>
      </c>
      <c r="E87" t="s">
        <v>472</v>
      </c>
      <c r="F87" s="104">
        <v>0.75</v>
      </c>
      <c r="G87" s="104">
        <v>0.71875</v>
      </c>
      <c r="H87" s="104">
        <v>0.75</v>
      </c>
      <c r="I87" s="104">
        <v>0.71875</v>
      </c>
      <c r="J87" s="108">
        <v>2992</v>
      </c>
      <c r="K87" s="108">
        <v>2394</v>
      </c>
      <c r="L87" t="s">
        <v>472</v>
      </c>
      <c r="M87" s="108">
        <v>2992</v>
      </c>
      <c r="N87">
        <f t="shared" si="15"/>
        <v>1</v>
      </c>
      <c r="O87" s="138">
        <f t="shared" si="16"/>
        <v>2992</v>
      </c>
      <c r="P87" s="113">
        <f t="shared" si="14"/>
        <v>3</v>
      </c>
    </row>
    <row r="88" spans="1:16" x14ac:dyDescent="0.25">
      <c r="A88" t="s">
        <v>677</v>
      </c>
      <c r="B88" t="s">
        <v>678</v>
      </c>
      <c r="C88" t="s">
        <v>517</v>
      </c>
      <c r="D88" s="106">
        <v>2500</v>
      </c>
      <c r="E88" t="s">
        <v>472</v>
      </c>
      <c r="F88" s="104">
        <v>0.75</v>
      </c>
      <c r="G88" s="104">
        <v>0.71875</v>
      </c>
      <c r="H88" s="104">
        <v>0.75</v>
      </c>
      <c r="I88" s="104">
        <v>0.71875</v>
      </c>
      <c r="J88" s="108">
        <v>3240</v>
      </c>
      <c r="K88" s="108">
        <v>2400</v>
      </c>
      <c r="L88" t="s">
        <v>472</v>
      </c>
      <c r="M88" s="108">
        <v>3240</v>
      </c>
      <c r="N88">
        <f t="shared" si="15"/>
        <v>1</v>
      </c>
      <c r="O88" s="138">
        <f t="shared" si="16"/>
        <v>3240</v>
      </c>
      <c r="P88" s="113">
        <f t="shared" si="14"/>
        <v>3</v>
      </c>
    </row>
    <row r="89" spans="1:16" x14ac:dyDescent="0.25">
      <c r="A89" t="s">
        <v>667</v>
      </c>
      <c r="B89" t="s">
        <v>668</v>
      </c>
      <c r="C89" t="s">
        <v>262</v>
      </c>
      <c r="D89">
        <v>500</v>
      </c>
      <c r="E89" t="s">
        <v>472</v>
      </c>
      <c r="F89" s="104">
        <v>0.75</v>
      </c>
      <c r="G89" s="104">
        <v>0.71875</v>
      </c>
      <c r="H89" s="104">
        <v>0.75</v>
      </c>
      <c r="I89" s="104">
        <v>0.71875</v>
      </c>
      <c r="J89" s="108">
        <v>2295</v>
      </c>
      <c r="K89" s="108">
        <v>1836</v>
      </c>
      <c r="L89" t="s">
        <v>472</v>
      </c>
      <c r="M89" s="108">
        <v>2295</v>
      </c>
      <c r="N89">
        <f t="shared" si="15"/>
        <v>1</v>
      </c>
      <c r="O89" s="138">
        <f t="shared" si="16"/>
        <v>2295</v>
      </c>
      <c r="P89" s="113">
        <f t="shared" si="14"/>
        <v>4</v>
      </c>
    </row>
    <row r="90" spans="1:16" x14ac:dyDescent="0.25">
      <c r="A90" t="s">
        <v>669</v>
      </c>
      <c r="B90" t="s">
        <v>670</v>
      </c>
      <c r="C90" t="s">
        <v>517</v>
      </c>
      <c r="D90">
        <v>50</v>
      </c>
      <c r="E90" t="s">
        <v>472</v>
      </c>
      <c r="F90" s="104">
        <v>0.75</v>
      </c>
      <c r="G90" s="104">
        <v>0.71875</v>
      </c>
      <c r="H90" s="104">
        <v>0.75</v>
      </c>
      <c r="I90" s="104">
        <v>0.71875</v>
      </c>
      <c r="J90" s="108">
        <v>2812</v>
      </c>
      <c r="K90" s="108">
        <v>2250</v>
      </c>
      <c r="L90" t="s">
        <v>472</v>
      </c>
      <c r="M90" s="108">
        <v>2812</v>
      </c>
      <c r="N90">
        <f t="shared" si="15"/>
        <v>1</v>
      </c>
      <c r="O90" s="138">
        <f t="shared" si="16"/>
        <v>2812</v>
      </c>
      <c r="P90" s="113">
        <f t="shared" si="14"/>
        <v>4</v>
      </c>
    </row>
    <row r="91" spans="1:16" x14ac:dyDescent="0.25">
      <c r="A91" t="s">
        <v>675</v>
      </c>
      <c r="B91" t="s">
        <v>676</v>
      </c>
      <c r="C91" t="s">
        <v>262</v>
      </c>
      <c r="D91" s="106">
        <v>21000</v>
      </c>
      <c r="E91" t="s">
        <v>472</v>
      </c>
      <c r="F91" s="104">
        <v>0.75</v>
      </c>
      <c r="G91" s="104">
        <v>0.71875</v>
      </c>
      <c r="H91" s="104">
        <v>0.75</v>
      </c>
      <c r="I91" s="104">
        <v>0.71875</v>
      </c>
      <c r="J91" s="108">
        <v>3059</v>
      </c>
      <c r="K91" s="108">
        <v>2447</v>
      </c>
      <c r="L91" t="s">
        <v>472</v>
      </c>
      <c r="M91" s="108">
        <v>3059</v>
      </c>
      <c r="N91">
        <f t="shared" si="15"/>
        <v>1</v>
      </c>
      <c r="O91" s="138">
        <f t="shared" si="16"/>
        <v>3059</v>
      </c>
      <c r="P91" s="113">
        <f t="shared" si="14"/>
        <v>3</v>
      </c>
    </row>
    <row r="92" spans="1:16" x14ac:dyDescent="0.25">
      <c r="A92" t="s">
        <v>724</v>
      </c>
      <c r="B92" t="s">
        <v>725</v>
      </c>
      <c r="C92" t="s">
        <v>260</v>
      </c>
      <c r="D92" s="106">
        <v>500000</v>
      </c>
      <c r="E92" t="s">
        <v>472</v>
      </c>
      <c r="F92" s="104">
        <v>0.75</v>
      </c>
      <c r="G92" s="104">
        <v>0.70833333333333337</v>
      </c>
      <c r="H92" s="104">
        <v>0.75</v>
      </c>
      <c r="I92" s="104">
        <v>0.70833333333333337</v>
      </c>
      <c r="J92" s="108">
        <v>2250</v>
      </c>
      <c r="K92" s="108">
        <v>1800</v>
      </c>
      <c r="L92" t="s">
        <v>472</v>
      </c>
      <c r="M92" s="108">
        <v>2250</v>
      </c>
      <c r="N92">
        <f t="shared" si="15"/>
        <v>1</v>
      </c>
      <c r="O92" s="138">
        <f t="shared" si="16"/>
        <v>2250</v>
      </c>
      <c r="P92" s="113">
        <f t="shared" si="14"/>
        <v>4</v>
      </c>
    </row>
    <row r="93" spans="1:16" x14ac:dyDescent="0.25">
      <c r="A93" t="s">
        <v>712</v>
      </c>
      <c r="B93" t="s">
        <v>713</v>
      </c>
      <c r="C93" t="s">
        <v>261</v>
      </c>
      <c r="D93" s="106">
        <v>2000</v>
      </c>
      <c r="E93" t="s">
        <v>472</v>
      </c>
      <c r="F93" s="104">
        <v>0.83333333333333337</v>
      </c>
      <c r="G93" s="104">
        <v>0.59375</v>
      </c>
      <c r="H93" s="104">
        <v>0.83333333333333337</v>
      </c>
      <c r="I93" s="104">
        <v>0.59375</v>
      </c>
      <c r="J93" s="108">
        <v>1370</v>
      </c>
      <c r="K93" s="108">
        <v>1096</v>
      </c>
      <c r="L93" t="s">
        <v>472</v>
      </c>
      <c r="M93" s="108">
        <v>1370</v>
      </c>
      <c r="N93">
        <f t="shared" si="15"/>
        <v>1</v>
      </c>
      <c r="O93" s="138">
        <f t="shared" si="16"/>
        <v>1370</v>
      </c>
      <c r="P93" s="113">
        <f t="shared" si="14"/>
        <v>7</v>
      </c>
    </row>
    <row r="94" spans="1:16" x14ac:dyDescent="0.25">
      <c r="A94" t="s">
        <v>490</v>
      </c>
      <c r="B94" t="s">
        <v>491</v>
      </c>
      <c r="C94" t="s">
        <v>478</v>
      </c>
      <c r="D94">
        <v>20</v>
      </c>
      <c r="E94" t="s">
        <v>487</v>
      </c>
      <c r="F94" s="104">
        <v>0.875</v>
      </c>
      <c r="G94" s="104">
        <v>0.625</v>
      </c>
      <c r="H94" s="104">
        <v>0.875</v>
      </c>
      <c r="I94" s="104">
        <v>0.625</v>
      </c>
      <c r="J94" t="s">
        <v>492</v>
      </c>
      <c r="K94" t="s">
        <v>493</v>
      </c>
      <c r="L94" t="s">
        <v>487</v>
      </c>
      <c r="M94">
        <v>351</v>
      </c>
      <c r="N94">
        <f t="shared" si="15"/>
        <v>1.3115000000000001</v>
      </c>
      <c r="O94" s="138">
        <f t="shared" si="16"/>
        <v>267.63248189096453</v>
      </c>
      <c r="P94" s="113">
        <f t="shared" si="14"/>
        <v>37</v>
      </c>
    </row>
    <row r="95" spans="1:16" x14ac:dyDescent="0.25">
      <c r="A95" t="s">
        <v>730</v>
      </c>
      <c r="B95" t="s">
        <v>731</v>
      </c>
      <c r="C95" t="s">
        <v>475</v>
      </c>
      <c r="D95">
        <v>50</v>
      </c>
      <c r="E95" t="s">
        <v>472</v>
      </c>
      <c r="F95" s="104">
        <v>0.83333333333333337</v>
      </c>
      <c r="G95" s="104">
        <v>0.59375</v>
      </c>
      <c r="H95" s="104">
        <v>0.83333333333333337</v>
      </c>
      <c r="I95" s="104">
        <v>0.59375</v>
      </c>
      <c r="J95" s="108">
        <v>7625</v>
      </c>
      <c r="K95" s="108">
        <v>6100</v>
      </c>
      <c r="L95" t="s">
        <v>472</v>
      </c>
      <c r="M95" s="108">
        <v>7625</v>
      </c>
      <c r="N95">
        <f t="shared" si="15"/>
        <v>1</v>
      </c>
      <c r="O95" s="138">
        <f t="shared" si="16"/>
        <v>7625</v>
      </c>
      <c r="P95" s="142">
        <v>2</v>
      </c>
    </row>
    <row r="96" spans="1:16" x14ac:dyDescent="0.25">
      <c r="A96" t="s">
        <v>742</v>
      </c>
      <c r="B96" t="s">
        <v>743</v>
      </c>
      <c r="C96" t="s">
        <v>478</v>
      </c>
      <c r="D96" s="106">
        <v>1120</v>
      </c>
      <c r="E96" t="s">
        <v>472</v>
      </c>
      <c r="H96" s="104">
        <v>0.14583333333333334</v>
      </c>
      <c r="I96" s="104">
        <v>0.54166666666666663</v>
      </c>
      <c r="J96" s="108">
        <v>3000</v>
      </c>
      <c r="K96" s="108">
        <v>2400</v>
      </c>
      <c r="L96" t="s">
        <v>472</v>
      </c>
      <c r="M96" s="108">
        <v>3000</v>
      </c>
      <c r="N96">
        <f t="shared" si="15"/>
        <v>1</v>
      </c>
      <c r="O96" s="138">
        <f t="shared" si="16"/>
        <v>3000</v>
      </c>
      <c r="P96" s="142">
        <v>6</v>
      </c>
    </row>
    <row r="97" spans="1:16" x14ac:dyDescent="0.25">
      <c r="A97" t="s">
        <v>744</v>
      </c>
      <c r="B97" t="s">
        <v>745</v>
      </c>
      <c r="C97" t="s">
        <v>260</v>
      </c>
      <c r="D97" s="106">
        <v>125000</v>
      </c>
      <c r="E97" t="s">
        <v>472</v>
      </c>
      <c r="F97" s="104">
        <v>0.75</v>
      </c>
      <c r="G97" s="104">
        <v>0.70833333333333337</v>
      </c>
      <c r="H97" s="104">
        <v>0.75</v>
      </c>
      <c r="I97" s="104">
        <v>0.70833333333333337</v>
      </c>
      <c r="J97" s="108">
        <v>11202</v>
      </c>
      <c r="K97" s="108">
        <v>6720</v>
      </c>
      <c r="L97" t="s">
        <v>472</v>
      </c>
      <c r="M97" s="108">
        <v>11202</v>
      </c>
      <c r="N97">
        <f t="shared" si="15"/>
        <v>1</v>
      </c>
      <c r="O97" s="138">
        <f t="shared" si="16"/>
        <v>11202</v>
      </c>
      <c r="P97" s="113">
        <f>ROUND($B$3/O97,0)</f>
        <v>1</v>
      </c>
    </row>
    <row r="98" spans="1:16" x14ac:dyDescent="0.25">
      <c r="A98" t="s">
        <v>726</v>
      </c>
      <c r="B98" t="s">
        <v>727</v>
      </c>
      <c r="C98" t="s">
        <v>475</v>
      </c>
      <c r="D98">
        <v>100</v>
      </c>
      <c r="E98" t="s">
        <v>472</v>
      </c>
      <c r="F98" s="104">
        <v>0.75</v>
      </c>
      <c r="G98" s="104">
        <v>0.625</v>
      </c>
      <c r="H98" s="104">
        <v>0.75</v>
      </c>
      <c r="I98" s="104">
        <v>0.625</v>
      </c>
      <c r="J98" s="108">
        <v>6000</v>
      </c>
      <c r="K98" s="108">
        <v>4800</v>
      </c>
      <c r="L98" t="s">
        <v>472</v>
      </c>
      <c r="M98" s="108">
        <v>6000</v>
      </c>
      <c r="N98">
        <f t="shared" si="15"/>
        <v>1</v>
      </c>
      <c r="O98" s="138">
        <f t="shared" si="16"/>
        <v>6000</v>
      </c>
      <c r="P98" s="142">
        <v>3</v>
      </c>
    </row>
    <row r="99" spans="1:16" x14ac:dyDescent="0.25">
      <c r="A99" t="s">
        <v>716</v>
      </c>
      <c r="B99" t="s">
        <v>717</v>
      </c>
      <c r="C99" t="s">
        <v>260</v>
      </c>
      <c r="D99">
        <v>250</v>
      </c>
      <c r="E99" t="s">
        <v>472</v>
      </c>
      <c r="F99" s="104">
        <v>0.75</v>
      </c>
      <c r="G99" s="104">
        <v>0.38541666666666669</v>
      </c>
      <c r="H99" s="104">
        <v>0.75</v>
      </c>
      <c r="I99" s="104">
        <v>0.38541666666666669</v>
      </c>
      <c r="J99" s="108">
        <v>29687</v>
      </c>
      <c r="K99" s="108">
        <v>23750</v>
      </c>
      <c r="L99" t="s">
        <v>472</v>
      </c>
      <c r="M99" s="108">
        <v>29687</v>
      </c>
      <c r="N99">
        <f t="shared" si="15"/>
        <v>1</v>
      </c>
      <c r="O99" s="138">
        <f t="shared" si="16"/>
        <v>29687</v>
      </c>
      <c r="P99" s="113">
        <f t="shared" ref="P99:P107" si="17">ROUND($B$3/O99,0)</f>
        <v>0</v>
      </c>
    </row>
    <row r="100" spans="1:16" x14ac:dyDescent="0.25">
      <c r="A100" t="s">
        <v>714</v>
      </c>
      <c r="B100" t="s">
        <v>715</v>
      </c>
      <c r="C100" t="s">
        <v>260</v>
      </c>
      <c r="D100">
        <v>250</v>
      </c>
      <c r="E100" t="s">
        <v>472</v>
      </c>
      <c r="F100" s="104">
        <v>0.75</v>
      </c>
      <c r="G100" s="104">
        <v>0.72916666666666663</v>
      </c>
      <c r="H100" s="104">
        <v>0.75</v>
      </c>
      <c r="I100" s="104">
        <v>0.72916666666666663</v>
      </c>
      <c r="J100" s="107">
        <v>1054</v>
      </c>
      <c r="K100" s="107">
        <v>843</v>
      </c>
      <c r="L100" t="s">
        <v>472</v>
      </c>
      <c r="M100" s="107">
        <v>1054</v>
      </c>
      <c r="N100">
        <f t="shared" si="15"/>
        <v>1</v>
      </c>
      <c r="O100" s="138">
        <f t="shared" si="16"/>
        <v>1054</v>
      </c>
      <c r="P100" s="113">
        <f t="shared" si="17"/>
        <v>9</v>
      </c>
    </row>
    <row r="101" spans="1:16" x14ac:dyDescent="0.25">
      <c r="A101" t="s">
        <v>757</v>
      </c>
      <c r="B101" t="s">
        <v>758</v>
      </c>
      <c r="C101" t="s">
        <v>260</v>
      </c>
      <c r="D101" s="106">
        <v>2500</v>
      </c>
      <c r="E101" t="s">
        <v>472</v>
      </c>
      <c r="F101" s="104">
        <v>0.75</v>
      </c>
      <c r="G101" s="104">
        <v>0.66666666666666663</v>
      </c>
      <c r="H101" s="104">
        <v>0.75</v>
      </c>
      <c r="I101" s="104">
        <v>0.66666666666666663</v>
      </c>
      <c r="J101" s="108">
        <v>405</v>
      </c>
      <c r="K101" s="108">
        <v>300</v>
      </c>
      <c r="L101" t="s">
        <v>472</v>
      </c>
      <c r="M101" s="108">
        <v>405</v>
      </c>
      <c r="N101">
        <f t="shared" si="15"/>
        <v>1</v>
      </c>
      <c r="O101" s="138">
        <f t="shared" si="16"/>
        <v>405</v>
      </c>
      <c r="P101" s="113">
        <f t="shared" si="17"/>
        <v>25</v>
      </c>
    </row>
    <row r="102" spans="1:16" x14ac:dyDescent="0.25">
      <c r="A102" t="s">
        <v>556</v>
      </c>
      <c r="B102" t="s">
        <v>557</v>
      </c>
      <c r="C102" t="s">
        <v>478</v>
      </c>
      <c r="D102">
        <v>100</v>
      </c>
      <c r="E102" t="s">
        <v>472</v>
      </c>
      <c r="F102" s="104">
        <v>0.75</v>
      </c>
      <c r="G102" s="104">
        <v>0.74930555555555556</v>
      </c>
      <c r="H102" s="104">
        <v>0.83333333333333337</v>
      </c>
      <c r="I102" s="104">
        <v>0.75</v>
      </c>
      <c r="J102" s="108">
        <v>6750</v>
      </c>
      <c r="K102" s="108">
        <v>5400</v>
      </c>
      <c r="L102" t="s">
        <v>472</v>
      </c>
      <c r="M102" s="108">
        <v>6750</v>
      </c>
      <c r="N102">
        <f t="shared" si="15"/>
        <v>1</v>
      </c>
      <c r="O102" s="138">
        <f t="shared" si="16"/>
        <v>6750</v>
      </c>
      <c r="P102" s="113">
        <f t="shared" si="17"/>
        <v>1</v>
      </c>
    </row>
    <row r="103" spans="1:16" x14ac:dyDescent="0.25">
      <c r="A103" t="s">
        <v>763</v>
      </c>
      <c r="B103" t="s">
        <v>764</v>
      </c>
      <c r="C103" t="s">
        <v>475</v>
      </c>
      <c r="D103" s="106">
        <v>2000</v>
      </c>
      <c r="E103" t="s">
        <v>472</v>
      </c>
      <c r="F103" s="104">
        <v>0.75</v>
      </c>
      <c r="G103" s="104">
        <v>0.70833333333333337</v>
      </c>
      <c r="H103" s="104">
        <v>0.75</v>
      </c>
      <c r="I103" s="104">
        <v>0.70833333333333337</v>
      </c>
      <c r="J103" s="108">
        <v>687</v>
      </c>
      <c r="K103" s="108">
        <v>550</v>
      </c>
      <c r="L103" t="s">
        <v>472</v>
      </c>
      <c r="M103" s="108">
        <v>687</v>
      </c>
      <c r="N103">
        <f t="shared" si="15"/>
        <v>1</v>
      </c>
      <c r="O103" s="138">
        <f t="shared" si="16"/>
        <v>687</v>
      </c>
      <c r="P103" s="113">
        <f t="shared" si="17"/>
        <v>15</v>
      </c>
    </row>
    <row r="104" spans="1:16" x14ac:dyDescent="0.25">
      <c r="A104" t="s">
        <v>761</v>
      </c>
      <c r="B104" t="s">
        <v>762</v>
      </c>
      <c r="C104" t="s">
        <v>475</v>
      </c>
      <c r="D104" s="106">
        <v>1000</v>
      </c>
      <c r="E104" t="s">
        <v>472</v>
      </c>
      <c r="F104" s="104">
        <v>0.75</v>
      </c>
      <c r="G104" s="104">
        <v>0.70833333333333337</v>
      </c>
      <c r="H104" s="104">
        <v>0.75</v>
      </c>
      <c r="I104" s="104">
        <v>0.70833333333333337</v>
      </c>
      <c r="J104" s="108">
        <v>1562</v>
      </c>
      <c r="K104" s="108">
        <v>1250</v>
      </c>
      <c r="L104" t="s">
        <v>472</v>
      </c>
      <c r="M104" s="108">
        <v>1562</v>
      </c>
      <c r="N104">
        <f t="shared" si="15"/>
        <v>1</v>
      </c>
      <c r="O104" s="138">
        <f t="shared" si="16"/>
        <v>1562</v>
      </c>
      <c r="P104" s="113">
        <f t="shared" si="17"/>
        <v>6</v>
      </c>
    </row>
    <row r="105" spans="1:16" x14ac:dyDescent="0.25">
      <c r="A105" t="s">
        <v>759</v>
      </c>
      <c r="B105" t="s">
        <v>760</v>
      </c>
      <c r="C105" t="s">
        <v>475</v>
      </c>
      <c r="D105" s="106">
        <v>1000</v>
      </c>
      <c r="E105" t="s">
        <v>472</v>
      </c>
      <c r="F105" s="104">
        <v>0.75</v>
      </c>
      <c r="G105" s="104">
        <v>0.70833333333333337</v>
      </c>
      <c r="H105" s="104">
        <v>0.75</v>
      </c>
      <c r="I105" s="104">
        <v>0.70833333333333337</v>
      </c>
      <c r="J105" s="108">
        <v>4562</v>
      </c>
      <c r="K105" s="108">
        <v>3650</v>
      </c>
      <c r="L105" t="s">
        <v>472</v>
      </c>
      <c r="M105" s="108">
        <v>4562</v>
      </c>
      <c r="N105">
        <f t="shared" si="15"/>
        <v>1</v>
      </c>
      <c r="O105" s="138">
        <f t="shared" si="16"/>
        <v>4562</v>
      </c>
      <c r="P105" s="113">
        <f t="shared" si="17"/>
        <v>2</v>
      </c>
    </row>
    <row r="106" spans="1:16" x14ac:dyDescent="0.25">
      <c r="A106" t="s">
        <v>665</v>
      </c>
      <c r="B106" t="s">
        <v>666</v>
      </c>
      <c r="C106" t="s">
        <v>496</v>
      </c>
      <c r="D106">
        <v>100</v>
      </c>
      <c r="E106" t="s">
        <v>472</v>
      </c>
      <c r="H106" s="104">
        <v>0.39583333333333331</v>
      </c>
      <c r="I106" s="104">
        <v>0.67708333333333337</v>
      </c>
      <c r="J106" s="108">
        <v>782</v>
      </c>
      <c r="K106" s="108">
        <v>625</v>
      </c>
      <c r="L106" t="s">
        <v>472</v>
      </c>
      <c r="M106" s="108">
        <v>782</v>
      </c>
      <c r="N106">
        <f t="shared" si="15"/>
        <v>1</v>
      </c>
      <c r="O106" s="138">
        <f t="shared" si="16"/>
        <v>782</v>
      </c>
      <c r="P106" s="113">
        <f t="shared" si="17"/>
        <v>13</v>
      </c>
    </row>
    <row r="107" spans="1:16" x14ac:dyDescent="0.25">
      <c r="A107" t="s">
        <v>494</v>
      </c>
      <c r="B107" t="s">
        <v>495</v>
      </c>
      <c r="C107" t="s">
        <v>496</v>
      </c>
      <c r="D107" s="106">
        <v>1000</v>
      </c>
      <c r="E107" t="s">
        <v>472</v>
      </c>
      <c r="F107" s="104">
        <v>0.75</v>
      </c>
      <c r="G107" s="104">
        <v>0.67708333333333337</v>
      </c>
      <c r="H107" s="104">
        <v>0.6875</v>
      </c>
      <c r="I107" s="104">
        <v>0.67708333333333337</v>
      </c>
      <c r="J107" s="108">
        <v>8716</v>
      </c>
      <c r="K107" s="108">
        <v>6973</v>
      </c>
      <c r="L107" t="s">
        <v>472</v>
      </c>
      <c r="M107" s="108">
        <v>8716</v>
      </c>
      <c r="N107">
        <f t="shared" ref="N107:N138" si="18">VLOOKUP(L107,$E$1:$F$10,2)</f>
        <v>1</v>
      </c>
      <c r="O107" s="138">
        <f t="shared" ref="O107:O138" si="19">M107/N107</f>
        <v>8716</v>
      </c>
      <c r="P107" s="113">
        <f t="shared" si="17"/>
        <v>1</v>
      </c>
    </row>
    <row r="108" spans="1:16" x14ac:dyDescent="0.25">
      <c r="A108" t="s">
        <v>767</v>
      </c>
      <c r="B108" t="s">
        <v>768</v>
      </c>
      <c r="C108" t="s">
        <v>475</v>
      </c>
      <c r="D108">
        <v>50</v>
      </c>
      <c r="E108" t="s">
        <v>472</v>
      </c>
      <c r="F108" s="104">
        <v>0.83333333333333337</v>
      </c>
      <c r="G108" s="104">
        <v>0.59375</v>
      </c>
      <c r="H108" s="104">
        <v>0.83333333333333337</v>
      </c>
      <c r="I108" s="104">
        <v>0.59375</v>
      </c>
      <c r="J108" s="108">
        <v>3500</v>
      </c>
      <c r="K108" s="108">
        <v>2800</v>
      </c>
      <c r="L108" t="s">
        <v>472</v>
      </c>
      <c r="M108" s="108">
        <v>3500</v>
      </c>
      <c r="N108">
        <f t="shared" si="18"/>
        <v>1</v>
      </c>
      <c r="O108" s="138">
        <f t="shared" si="19"/>
        <v>3500</v>
      </c>
      <c r="P108" s="142">
        <v>5</v>
      </c>
    </row>
    <row r="109" spans="1:16" x14ac:dyDescent="0.25">
      <c r="A109" t="s">
        <v>637</v>
      </c>
      <c r="B109" t="s">
        <v>638</v>
      </c>
      <c r="C109" t="s">
        <v>475</v>
      </c>
      <c r="D109">
        <v>10</v>
      </c>
      <c r="E109" t="s">
        <v>472</v>
      </c>
      <c r="F109" s="104">
        <v>0.75</v>
      </c>
      <c r="G109" s="104">
        <v>0.625</v>
      </c>
      <c r="H109" s="104">
        <v>0.75</v>
      </c>
      <c r="I109" s="104">
        <v>0.625</v>
      </c>
      <c r="J109" s="108">
        <v>250</v>
      </c>
      <c r="K109" s="108">
        <v>200</v>
      </c>
      <c r="L109" t="s">
        <v>472</v>
      </c>
      <c r="M109" s="108">
        <v>250</v>
      </c>
      <c r="N109">
        <f t="shared" si="18"/>
        <v>1</v>
      </c>
      <c r="O109" s="138">
        <f t="shared" si="19"/>
        <v>250</v>
      </c>
      <c r="P109" s="113">
        <f t="shared" ref="P109:P128" si="20">ROUND($B$3/O109,0)</f>
        <v>40</v>
      </c>
    </row>
    <row r="110" spans="1:16" x14ac:dyDescent="0.25">
      <c r="A110" t="s">
        <v>641</v>
      </c>
      <c r="B110" t="s">
        <v>642</v>
      </c>
      <c r="C110" t="s">
        <v>475</v>
      </c>
      <c r="D110">
        <v>33</v>
      </c>
      <c r="E110" t="s">
        <v>472</v>
      </c>
      <c r="F110" s="104">
        <v>0.8027777777777777</v>
      </c>
      <c r="G110" s="104">
        <v>0.70833333333333337</v>
      </c>
      <c r="H110" s="104">
        <v>0.8027777777777777</v>
      </c>
      <c r="I110" s="104">
        <v>0.70833333333333337</v>
      </c>
      <c r="J110" s="108">
        <v>1712</v>
      </c>
      <c r="K110" s="108">
        <v>1370</v>
      </c>
      <c r="L110" t="s">
        <v>472</v>
      </c>
      <c r="M110" s="108">
        <v>1712</v>
      </c>
      <c r="N110">
        <f t="shared" si="18"/>
        <v>1</v>
      </c>
      <c r="O110" s="138">
        <f t="shared" si="19"/>
        <v>1712</v>
      </c>
      <c r="P110" s="113">
        <f t="shared" si="20"/>
        <v>6</v>
      </c>
    </row>
    <row r="111" spans="1:16" x14ac:dyDescent="0.25">
      <c r="A111" t="s">
        <v>657</v>
      </c>
      <c r="B111" t="s">
        <v>658</v>
      </c>
      <c r="C111" t="s">
        <v>475</v>
      </c>
      <c r="D111" s="106">
        <v>1000</v>
      </c>
      <c r="E111" t="s">
        <v>472</v>
      </c>
      <c r="F111" s="104">
        <v>0.8027777777777777</v>
      </c>
      <c r="G111" s="104">
        <v>0.70833333333333337</v>
      </c>
      <c r="H111" s="104">
        <v>0.8027777777777777</v>
      </c>
      <c r="I111" s="104">
        <v>0.70833333333333337</v>
      </c>
      <c r="J111" s="108">
        <v>1250</v>
      </c>
      <c r="K111" s="108">
        <v>1000</v>
      </c>
      <c r="L111" t="s">
        <v>472</v>
      </c>
      <c r="M111" s="108">
        <v>1250</v>
      </c>
      <c r="N111">
        <f t="shared" si="18"/>
        <v>1</v>
      </c>
      <c r="O111" s="138">
        <f t="shared" si="19"/>
        <v>1250</v>
      </c>
      <c r="P111" s="113">
        <f t="shared" si="20"/>
        <v>8</v>
      </c>
    </row>
    <row r="112" spans="1:16" x14ac:dyDescent="0.25">
      <c r="A112" t="s">
        <v>659</v>
      </c>
      <c r="B112" t="s">
        <v>660</v>
      </c>
      <c r="C112" t="s">
        <v>475</v>
      </c>
      <c r="D112">
        <v>10</v>
      </c>
      <c r="E112" t="s">
        <v>472</v>
      </c>
      <c r="F112" s="104">
        <v>0.83333333333333337</v>
      </c>
      <c r="G112" s="104">
        <v>0.59375</v>
      </c>
      <c r="H112" s="104">
        <v>0.83333333333333337</v>
      </c>
      <c r="I112" s="104">
        <v>0.59375</v>
      </c>
      <c r="J112" s="108">
        <v>525</v>
      </c>
      <c r="K112" s="108">
        <v>420</v>
      </c>
      <c r="L112" t="s">
        <v>472</v>
      </c>
      <c r="M112" s="108">
        <v>525</v>
      </c>
      <c r="N112">
        <f t="shared" si="18"/>
        <v>1</v>
      </c>
      <c r="O112" s="138">
        <f t="shared" si="19"/>
        <v>525</v>
      </c>
      <c r="P112" s="113">
        <f t="shared" si="20"/>
        <v>19</v>
      </c>
    </row>
    <row r="113" spans="1:16" x14ac:dyDescent="0.25">
      <c r="A113" t="s">
        <v>639</v>
      </c>
      <c r="B113" t="s">
        <v>640</v>
      </c>
      <c r="C113" t="s">
        <v>475</v>
      </c>
      <c r="D113">
        <v>5</v>
      </c>
      <c r="E113" t="s">
        <v>472</v>
      </c>
      <c r="F113" s="104">
        <v>0.75</v>
      </c>
      <c r="G113" s="104">
        <v>0.67708333333333337</v>
      </c>
      <c r="H113" s="104">
        <v>0.6875</v>
      </c>
      <c r="I113" s="104">
        <v>0.67708333333333337</v>
      </c>
      <c r="J113" s="108">
        <v>4062</v>
      </c>
      <c r="K113" s="108">
        <v>3250</v>
      </c>
      <c r="L113" t="s">
        <v>472</v>
      </c>
      <c r="M113" s="108">
        <v>4062</v>
      </c>
      <c r="N113">
        <f t="shared" si="18"/>
        <v>1</v>
      </c>
      <c r="O113" s="138">
        <f t="shared" si="19"/>
        <v>4062</v>
      </c>
      <c r="P113" s="113">
        <f t="shared" si="20"/>
        <v>2</v>
      </c>
    </row>
    <row r="114" spans="1:16" x14ac:dyDescent="0.25">
      <c r="A114" t="s">
        <v>661</v>
      </c>
      <c r="B114" t="s">
        <v>662</v>
      </c>
      <c r="C114" t="s">
        <v>475</v>
      </c>
      <c r="D114">
        <v>10</v>
      </c>
      <c r="E114" t="s">
        <v>472</v>
      </c>
      <c r="F114" s="104">
        <v>0.83333333333333337</v>
      </c>
      <c r="G114" s="104">
        <v>0.59375</v>
      </c>
      <c r="H114" s="104">
        <v>0.83333333333333337</v>
      </c>
      <c r="I114" s="104">
        <v>0.59375</v>
      </c>
      <c r="J114" s="108">
        <v>375</v>
      </c>
      <c r="K114" s="108">
        <v>300</v>
      </c>
      <c r="L114" t="s">
        <v>472</v>
      </c>
      <c r="M114" s="108">
        <v>375</v>
      </c>
      <c r="N114">
        <f t="shared" si="18"/>
        <v>1</v>
      </c>
      <c r="O114" s="138">
        <f t="shared" si="19"/>
        <v>375</v>
      </c>
      <c r="P114" s="113">
        <f t="shared" si="20"/>
        <v>27</v>
      </c>
    </row>
    <row r="115" spans="1:16" x14ac:dyDescent="0.25">
      <c r="A115" t="s">
        <v>600</v>
      </c>
      <c r="B115" t="s">
        <v>601</v>
      </c>
      <c r="C115" t="s">
        <v>475</v>
      </c>
      <c r="D115">
        <v>100</v>
      </c>
      <c r="E115" t="s">
        <v>472</v>
      </c>
      <c r="F115" s="104">
        <v>0.8027777777777777</v>
      </c>
      <c r="G115" s="104">
        <v>0.70833333333333337</v>
      </c>
      <c r="H115" s="104">
        <v>0.8027777777777777</v>
      </c>
      <c r="I115" s="104">
        <v>0.70833333333333337</v>
      </c>
      <c r="J115" s="108">
        <v>5625</v>
      </c>
      <c r="K115" s="108">
        <v>4500</v>
      </c>
      <c r="L115" t="s">
        <v>472</v>
      </c>
      <c r="M115" s="108">
        <v>5625</v>
      </c>
      <c r="N115">
        <f t="shared" si="18"/>
        <v>1</v>
      </c>
      <c r="O115" s="138">
        <f t="shared" si="19"/>
        <v>5625</v>
      </c>
      <c r="P115" s="113">
        <f t="shared" si="20"/>
        <v>2</v>
      </c>
    </row>
    <row r="116" spans="1:16" x14ac:dyDescent="0.25">
      <c r="A116" t="s">
        <v>497</v>
      </c>
      <c r="B116" t="s">
        <v>498</v>
      </c>
      <c r="C116" t="s">
        <v>261</v>
      </c>
      <c r="D116" s="106">
        <v>5000</v>
      </c>
      <c r="E116" t="s">
        <v>472</v>
      </c>
      <c r="F116" s="104">
        <v>0.8027777777777777</v>
      </c>
      <c r="G116" s="104">
        <v>0.70833333333333337</v>
      </c>
      <c r="H116" s="104">
        <v>0.8027777777777777</v>
      </c>
      <c r="I116" s="104">
        <v>0.70833333333333337</v>
      </c>
      <c r="J116" s="108">
        <v>6250</v>
      </c>
      <c r="K116" s="108">
        <v>5000</v>
      </c>
      <c r="L116" t="s">
        <v>472</v>
      </c>
      <c r="M116" s="108">
        <v>6250</v>
      </c>
      <c r="N116">
        <f t="shared" si="18"/>
        <v>1</v>
      </c>
      <c r="O116" s="138">
        <f t="shared" si="19"/>
        <v>6250</v>
      </c>
      <c r="P116" s="113">
        <f t="shared" si="20"/>
        <v>2</v>
      </c>
    </row>
    <row r="117" spans="1:16" x14ac:dyDescent="0.25">
      <c r="A117" t="s">
        <v>292</v>
      </c>
      <c r="B117" t="s">
        <v>467</v>
      </c>
      <c r="C117" t="s">
        <v>468</v>
      </c>
      <c r="D117">
        <v>200</v>
      </c>
      <c r="E117" t="s">
        <v>469</v>
      </c>
      <c r="H117" s="104">
        <v>8.3333333333333329E-2</v>
      </c>
      <c r="I117" s="104">
        <v>0.66666666666666663</v>
      </c>
      <c r="J117" s="107">
        <v>9720</v>
      </c>
      <c r="K117" s="107">
        <v>9720</v>
      </c>
      <c r="L117" t="s">
        <v>469</v>
      </c>
      <c r="M117" s="107">
        <v>9720</v>
      </c>
      <c r="N117">
        <f t="shared" si="18"/>
        <v>0.89968511021142605</v>
      </c>
      <c r="O117" s="138">
        <f t="shared" si="19"/>
        <v>10803.779999999999</v>
      </c>
      <c r="P117" s="113">
        <f t="shared" si="20"/>
        <v>1</v>
      </c>
    </row>
    <row r="118" spans="1:16" x14ac:dyDescent="0.25">
      <c r="A118" t="s">
        <v>738</v>
      </c>
      <c r="B118" t="s">
        <v>739</v>
      </c>
      <c r="C118" t="s">
        <v>449</v>
      </c>
      <c r="D118">
        <v>25</v>
      </c>
      <c r="E118" t="s">
        <v>450</v>
      </c>
      <c r="F118" s="104">
        <v>4.8611111111111112E-2</v>
      </c>
      <c r="G118" s="104">
        <v>2.0833333333333332E-2</v>
      </c>
      <c r="H118" s="104">
        <v>4.8611111111111112E-2</v>
      </c>
      <c r="I118" s="104">
        <v>2.0833333333333332E-2</v>
      </c>
      <c r="J118" t="s">
        <v>740</v>
      </c>
      <c r="K118" t="s">
        <v>741</v>
      </c>
      <c r="L118" t="s">
        <v>450</v>
      </c>
      <c r="M118" s="106">
        <v>8437</v>
      </c>
      <c r="N118">
        <f t="shared" si="18"/>
        <v>1.3036110024768608</v>
      </c>
      <c r="O118" s="138">
        <f t="shared" si="19"/>
        <v>6472.0227000000004</v>
      </c>
      <c r="P118" s="113">
        <f t="shared" si="20"/>
        <v>2</v>
      </c>
    </row>
    <row r="119" spans="1:16" x14ac:dyDescent="0.25">
      <c r="A119" t="s">
        <v>443</v>
      </c>
      <c r="B119" t="s">
        <v>444</v>
      </c>
      <c r="C119" t="s">
        <v>439</v>
      </c>
      <c r="D119" s="106">
        <v>100000</v>
      </c>
      <c r="E119" t="s">
        <v>440</v>
      </c>
      <c r="F119" s="104">
        <v>0.8125</v>
      </c>
      <c r="G119" s="104">
        <v>0.71875</v>
      </c>
      <c r="H119" s="104">
        <v>0.8125</v>
      </c>
      <c r="I119" s="104">
        <v>0.71875</v>
      </c>
      <c r="J119" t="s">
        <v>445</v>
      </c>
      <c r="K119" t="s">
        <v>446</v>
      </c>
      <c r="L119" t="s">
        <v>440</v>
      </c>
      <c r="M119" s="106">
        <v>50000</v>
      </c>
      <c r="N119">
        <f t="shared" si="18"/>
        <v>101.89</v>
      </c>
      <c r="O119" s="138">
        <f t="shared" si="19"/>
        <v>490.72529198154871</v>
      </c>
      <c r="P119" s="113">
        <f t="shared" si="20"/>
        <v>20</v>
      </c>
    </row>
    <row r="120" spans="1:16" x14ac:dyDescent="0.25">
      <c r="A120" t="s">
        <v>562</v>
      </c>
      <c r="B120" t="s">
        <v>563</v>
      </c>
      <c r="C120" t="s">
        <v>526</v>
      </c>
      <c r="D120" s="106">
        <v>1000</v>
      </c>
      <c r="E120" t="s">
        <v>469</v>
      </c>
      <c r="H120" s="104">
        <v>8.3333333333333329E-2</v>
      </c>
      <c r="I120" s="104">
        <v>0.66666666666666663</v>
      </c>
      <c r="J120" s="107">
        <v>3875</v>
      </c>
      <c r="K120" s="107">
        <v>3100</v>
      </c>
      <c r="L120" t="s">
        <v>469</v>
      </c>
      <c r="M120" s="107">
        <v>3875</v>
      </c>
      <c r="N120">
        <f t="shared" si="18"/>
        <v>0.89968511021142605</v>
      </c>
      <c r="O120" s="138">
        <f t="shared" si="19"/>
        <v>4307.0625</v>
      </c>
      <c r="P120" s="113">
        <f t="shared" si="20"/>
        <v>2</v>
      </c>
    </row>
    <row r="121" spans="1:16" x14ac:dyDescent="0.25">
      <c r="A121" t="s">
        <v>651</v>
      </c>
      <c r="B121" t="s">
        <v>652</v>
      </c>
      <c r="C121" t="s">
        <v>622</v>
      </c>
      <c r="D121">
        <v>1</v>
      </c>
      <c r="E121" t="s">
        <v>469</v>
      </c>
      <c r="H121" s="104">
        <v>8.3333333333333329E-2</v>
      </c>
      <c r="I121" s="104">
        <v>0.69097222222222221</v>
      </c>
      <c r="J121" s="107">
        <v>1125</v>
      </c>
      <c r="K121" s="107">
        <v>900</v>
      </c>
      <c r="L121" t="s">
        <v>469</v>
      </c>
      <c r="M121" s="107">
        <v>1125</v>
      </c>
      <c r="N121">
        <f t="shared" si="18"/>
        <v>0.89968511021142605</v>
      </c>
      <c r="O121" s="138">
        <f t="shared" si="19"/>
        <v>1250.4375</v>
      </c>
      <c r="P121" s="113">
        <f t="shared" si="20"/>
        <v>8</v>
      </c>
    </row>
    <row r="122" spans="1:16" x14ac:dyDescent="0.25">
      <c r="A122" t="s">
        <v>560</v>
      </c>
      <c r="B122" t="s">
        <v>561</v>
      </c>
      <c r="C122" t="s">
        <v>526</v>
      </c>
      <c r="D122" s="106">
        <v>1000</v>
      </c>
      <c r="E122" t="s">
        <v>469</v>
      </c>
      <c r="H122" s="104">
        <v>8.3333333333333329E-2</v>
      </c>
      <c r="I122" s="104">
        <v>0.66666666666666663</v>
      </c>
      <c r="J122" s="107">
        <v>1325</v>
      </c>
      <c r="K122" s="107">
        <v>1060</v>
      </c>
      <c r="L122" t="s">
        <v>469</v>
      </c>
      <c r="M122" s="107">
        <v>1325</v>
      </c>
      <c r="N122">
        <f t="shared" si="18"/>
        <v>0.89968511021142605</v>
      </c>
      <c r="O122" s="138">
        <f t="shared" si="19"/>
        <v>1472.7375</v>
      </c>
      <c r="P122" s="113">
        <f t="shared" si="20"/>
        <v>7</v>
      </c>
    </row>
    <row r="123" spans="1:16" x14ac:dyDescent="0.25">
      <c r="A123" t="s">
        <v>575</v>
      </c>
      <c r="B123" t="s">
        <v>576</v>
      </c>
      <c r="C123" t="s">
        <v>526</v>
      </c>
      <c r="D123" s="106">
        <v>1000</v>
      </c>
      <c r="E123" t="s">
        <v>469</v>
      </c>
      <c r="F123" s="104">
        <v>8.3333333333333329E-2</v>
      </c>
      <c r="G123" s="104">
        <v>0.66666666666666663</v>
      </c>
      <c r="H123" s="104">
        <v>8.3333333333333329E-2</v>
      </c>
      <c r="I123" s="104">
        <v>0.66666666666666663</v>
      </c>
      <c r="J123" s="107">
        <v>6475</v>
      </c>
      <c r="K123" s="107">
        <v>5180</v>
      </c>
      <c r="L123" t="s">
        <v>469</v>
      </c>
      <c r="M123" s="107">
        <v>6475</v>
      </c>
      <c r="N123">
        <f t="shared" si="18"/>
        <v>0.89968511021142605</v>
      </c>
      <c r="O123" s="138">
        <f t="shared" si="19"/>
        <v>7196.9624999999996</v>
      </c>
      <c r="P123" s="113">
        <f t="shared" si="20"/>
        <v>1</v>
      </c>
    </row>
    <row r="124" spans="1:16" x14ac:dyDescent="0.25">
      <c r="A124" t="s">
        <v>484</v>
      </c>
      <c r="B124" t="s">
        <v>485</v>
      </c>
      <c r="C124" t="s">
        <v>486</v>
      </c>
      <c r="D124" s="106">
        <v>1000</v>
      </c>
      <c r="E124" t="s">
        <v>487</v>
      </c>
      <c r="H124" s="104">
        <v>0.25</v>
      </c>
      <c r="I124" s="104">
        <v>0.66666666666666663</v>
      </c>
      <c r="J124" s="109">
        <v>0</v>
      </c>
      <c r="K124" s="109">
        <v>0</v>
      </c>
      <c r="L124" t="s">
        <v>487</v>
      </c>
      <c r="M124" s="114">
        <v>1500</v>
      </c>
      <c r="N124">
        <f t="shared" si="18"/>
        <v>1.3115000000000001</v>
      </c>
      <c r="O124" s="138">
        <f t="shared" si="19"/>
        <v>1143.728555089592</v>
      </c>
      <c r="P124" s="113">
        <f t="shared" si="20"/>
        <v>9</v>
      </c>
    </row>
    <row r="125" spans="1:16" x14ac:dyDescent="0.25">
      <c r="A125" t="s">
        <v>499</v>
      </c>
      <c r="B125" t="s">
        <v>500</v>
      </c>
      <c r="C125" t="s">
        <v>501</v>
      </c>
      <c r="D125">
        <v>50</v>
      </c>
      <c r="E125" t="s">
        <v>502</v>
      </c>
      <c r="F125" s="104">
        <v>0.84375</v>
      </c>
      <c r="G125" s="104">
        <v>0.44791666666666669</v>
      </c>
      <c r="H125" s="104">
        <v>0.84375</v>
      </c>
      <c r="I125" s="104">
        <v>0.44791666666666669</v>
      </c>
      <c r="J125" t="s">
        <v>503</v>
      </c>
      <c r="K125" t="s">
        <v>504</v>
      </c>
      <c r="L125" t="s">
        <v>502</v>
      </c>
      <c r="M125" s="106">
        <v>70743</v>
      </c>
      <c r="N125">
        <f t="shared" si="18"/>
        <v>7.77</v>
      </c>
      <c r="O125" s="138">
        <f t="shared" si="19"/>
        <v>9104.6332046332045</v>
      </c>
      <c r="P125" s="113">
        <f t="shared" si="20"/>
        <v>1</v>
      </c>
    </row>
    <row r="126" spans="1:16" x14ac:dyDescent="0.25">
      <c r="A126" t="s">
        <v>663</v>
      </c>
      <c r="B126" t="s">
        <v>664</v>
      </c>
      <c r="C126" t="s">
        <v>526</v>
      </c>
      <c r="D126">
        <v>5</v>
      </c>
      <c r="E126" t="s">
        <v>469</v>
      </c>
      <c r="H126" s="104">
        <v>7.6388888888888895E-2</v>
      </c>
      <c r="I126" s="104">
        <v>0.66666666666666663</v>
      </c>
      <c r="J126" s="107">
        <v>5200</v>
      </c>
      <c r="K126" s="107">
        <v>4245</v>
      </c>
      <c r="L126" t="s">
        <v>469</v>
      </c>
      <c r="M126" s="107">
        <v>5200</v>
      </c>
      <c r="N126">
        <f t="shared" si="18"/>
        <v>0.89968511021142605</v>
      </c>
      <c r="O126" s="138">
        <f t="shared" si="19"/>
        <v>5779.7999999999993</v>
      </c>
      <c r="P126" s="113">
        <f t="shared" si="20"/>
        <v>2</v>
      </c>
    </row>
    <row r="127" spans="1:16" x14ac:dyDescent="0.25">
      <c r="A127" t="s">
        <v>476</v>
      </c>
      <c r="B127" t="s">
        <v>477</v>
      </c>
      <c r="C127" t="s">
        <v>478</v>
      </c>
      <c r="D127" s="106">
        <v>1000</v>
      </c>
      <c r="E127" t="s">
        <v>472</v>
      </c>
      <c r="F127" s="104">
        <v>0.75</v>
      </c>
      <c r="G127" s="104">
        <v>0.74930555555555556</v>
      </c>
      <c r="H127" s="104">
        <v>0.83333333333333337</v>
      </c>
      <c r="I127" s="104">
        <v>0.75</v>
      </c>
      <c r="J127" s="108">
        <v>5000</v>
      </c>
      <c r="K127" s="108">
        <v>4000</v>
      </c>
      <c r="L127" t="s">
        <v>472</v>
      </c>
      <c r="M127" s="108">
        <v>5000</v>
      </c>
      <c r="N127">
        <f t="shared" si="18"/>
        <v>1</v>
      </c>
      <c r="O127" s="138">
        <f t="shared" si="19"/>
        <v>5000</v>
      </c>
      <c r="P127" s="113">
        <f t="shared" si="20"/>
        <v>2</v>
      </c>
    </row>
    <row r="128" spans="1:16" x14ac:dyDescent="0.25">
      <c r="A128" t="s">
        <v>566</v>
      </c>
      <c r="B128" t="s">
        <v>567</v>
      </c>
      <c r="C128" t="s">
        <v>526</v>
      </c>
      <c r="D128" s="106">
        <v>2500</v>
      </c>
      <c r="E128" t="s">
        <v>469</v>
      </c>
      <c r="F128" s="104">
        <v>0.83333333333333337</v>
      </c>
      <c r="G128" s="104">
        <v>0.66666666666666663</v>
      </c>
      <c r="H128" s="104">
        <v>0.83333333333333337</v>
      </c>
      <c r="I128" s="104">
        <v>0.66666666666666663</v>
      </c>
      <c r="J128" s="107">
        <v>609</v>
      </c>
      <c r="K128" s="107">
        <v>487</v>
      </c>
      <c r="L128" t="s">
        <v>469</v>
      </c>
      <c r="M128" s="107">
        <v>609</v>
      </c>
      <c r="N128">
        <f t="shared" si="18"/>
        <v>0.89968511021142605</v>
      </c>
      <c r="O128" s="138">
        <f t="shared" si="19"/>
        <v>676.90350000000001</v>
      </c>
      <c r="P128" s="113">
        <f t="shared" si="20"/>
        <v>15</v>
      </c>
    </row>
    <row r="129" spans="1:16" x14ac:dyDescent="0.25">
      <c r="A129" t="s">
        <v>527</v>
      </c>
      <c r="B129" t="s">
        <v>528</v>
      </c>
      <c r="C129" t="s">
        <v>526</v>
      </c>
      <c r="D129">
        <v>10</v>
      </c>
      <c r="E129" t="s">
        <v>469</v>
      </c>
      <c r="H129" s="104">
        <v>8.3333333333333329E-2</v>
      </c>
      <c r="I129" s="104">
        <v>0.66666666666666663</v>
      </c>
      <c r="J129" s="107">
        <v>2900</v>
      </c>
      <c r="K129" s="107">
        <v>2900</v>
      </c>
      <c r="L129" t="s">
        <v>469</v>
      </c>
      <c r="M129" s="107">
        <v>2900</v>
      </c>
      <c r="N129">
        <f t="shared" si="18"/>
        <v>0.89968511021142605</v>
      </c>
      <c r="O129" s="138">
        <f t="shared" si="19"/>
        <v>3223.35</v>
      </c>
      <c r="P129" s="142">
        <v>4</v>
      </c>
    </row>
    <row r="130" spans="1:16" x14ac:dyDescent="0.25">
      <c r="A130" t="s">
        <v>564</v>
      </c>
      <c r="B130" t="s">
        <v>565</v>
      </c>
      <c r="C130" t="s">
        <v>526</v>
      </c>
      <c r="D130" s="106">
        <v>1000</v>
      </c>
      <c r="E130" t="s">
        <v>469</v>
      </c>
      <c r="H130" s="104">
        <v>8.3333333333333329E-2</v>
      </c>
      <c r="I130" s="104">
        <v>0.66666666666666663</v>
      </c>
      <c r="J130" s="107">
        <v>487</v>
      </c>
      <c r="K130" s="107">
        <v>390</v>
      </c>
      <c r="L130" t="s">
        <v>469</v>
      </c>
      <c r="M130" s="107">
        <v>487</v>
      </c>
      <c r="N130">
        <f t="shared" si="18"/>
        <v>0.89968511021142605</v>
      </c>
      <c r="O130" s="138">
        <f t="shared" si="19"/>
        <v>541.30049999999994</v>
      </c>
      <c r="P130" s="113">
        <f t="shared" ref="P130:P148" si="21">ROUND($B$3/O130,0)</f>
        <v>18</v>
      </c>
    </row>
    <row r="131" spans="1:16" x14ac:dyDescent="0.25">
      <c r="A131" t="s">
        <v>752</v>
      </c>
      <c r="B131" t="s">
        <v>753</v>
      </c>
      <c r="C131" t="s">
        <v>478</v>
      </c>
      <c r="D131" s="106">
        <v>1000</v>
      </c>
      <c r="E131" t="s">
        <v>456</v>
      </c>
      <c r="H131" s="104">
        <v>8.3333333333333329E-2</v>
      </c>
      <c r="I131" s="104">
        <v>0.5</v>
      </c>
      <c r="J131" t="s">
        <v>754</v>
      </c>
      <c r="K131" t="s">
        <v>684</v>
      </c>
      <c r="L131" t="s">
        <v>456</v>
      </c>
      <c r="M131" s="106">
        <v>1500</v>
      </c>
      <c r="N131">
        <f t="shared" si="18"/>
        <v>0.76917160218444736</v>
      </c>
      <c r="O131" s="138">
        <f t="shared" si="19"/>
        <v>1950.15</v>
      </c>
      <c r="P131" s="113">
        <f t="shared" si="21"/>
        <v>5</v>
      </c>
    </row>
    <row r="132" spans="1:16" x14ac:dyDescent="0.25">
      <c r="A132" t="s">
        <v>1097</v>
      </c>
      <c r="B132" t="s">
        <v>595</v>
      </c>
      <c r="C132" t="s">
        <v>478</v>
      </c>
      <c r="D132">
        <v>100</v>
      </c>
      <c r="E132" t="s">
        <v>472</v>
      </c>
      <c r="F132" s="104">
        <v>0.75</v>
      </c>
      <c r="G132" s="104">
        <v>0.74930555555555556</v>
      </c>
      <c r="H132" s="104">
        <v>0.83333333333333337</v>
      </c>
      <c r="I132" s="104">
        <v>0.75</v>
      </c>
      <c r="J132" s="108">
        <v>4400</v>
      </c>
      <c r="K132" s="108">
        <v>3520</v>
      </c>
      <c r="L132" t="s">
        <v>472</v>
      </c>
      <c r="M132" s="108">
        <v>4400</v>
      </c>
      <c r="N132">
        <f t="shared" si="18"/>
        <v>1</v>
      </c>
      <c r="O132" s="138">
        <f t="shared" si="19"/>
        <v>4400</v>
      </c>
      <c r="P132" s="113">
        <f t="shared" si="21"/>
        <v>2</v>
      </c>
    </row>
    <row r="133" spans="1:16" x14ac:dyDescent="0.25">
      <c r="A133" t="s">
        <v>463</v>
      </c>
      <c r="B133" t="s">
        <v>464</v>
      </c>
      <c r="C133" t="s">
        <v>449</v>
      </c>
      <c r="D133" s="106">
        <v>2400</v>
      </c>
      <c r="E133" t="s">
        <v>450</v>
      </c>
      <c r="F133" s="104">
        <v>0.76944444444444438</v>
      </c>
      <c r="G133" s="104">
        <v>0.10416666666666667</v>
      </c>
      <c r="H133" s="104">
        <v>0.76944444444444438</v>
      </c>
      <c r="I133" s="104">
        <v>0.10416666666666667</v>
      </c>
      <c r="J133" t="s">
        <v>465</v>
      </c>
      <c r="K133" t="s">
        <v>466</v>
      </c>
      <c r="L133" t="s">
        <v>450</v>
      </c>
      <c r="M133">
        <v>750</v>
      </c>
      <c r="N133">
        <f t="shared" si="18"/>
        <v>1.3036110024768608</v>
      </c>
      <c r="O133" s="138">
        <f t="shared" si="19"/>
        <v>575.32500000000005</v>
      </c>
      <c r="P133" s="113">
        <f t="shared" si="21"/>
        <v>17</v>
      </c>
    </row>
    <row r="134" spans="1:16" x14ac:dyDescent="0.25">
      <c r="A134" t="s">
        <v>604</v>
      </c>
      <c r="B134" t="s">
        <v>605</v>
      </c>
      <c r="C134" t="s">
        <v>501</v>
      </c>
      <c r="D134">
        <v>50</v>
      </c>
      <c r="E134" t="s">
        <v>502</v>
      </c>
      <c r="F134" s="104">
        <v>0.84375</v>
      </c>
      <c r="G134" s="104">
        <v>0.44791666666666669</v>
      </c>
      <c r="H134" s="104">
        <v>0.84375</v>
      </c>
      <c r="I134" s="104">
        <v>0.44791666666666669</v>
      </c>
      <c r="J134" t="s">
        <v>606</v>
      </c>
      <c r="K134" t="s">
        <v>607</v>
      </c>
      <c r="L134" t="s">
        <v>502</v>
      </c>
      <c r="M134" s="106">
        <v>39100</v>
      </c>
      <c r="N134">
        <f t="shared" si="18"/>
        <v>7.77</v>
      </c>
      <c r="O134" s="138">
        <f t="shared" si="19"/>
        <v>5032.1750321750324</v>
      </c>
      <c r="P134" s="113">
        <f t="shared" si="21"/>
        <v>2</v>
      </c>
    </row>
    <row r="135" spans="1:16" x14ac:dyDescent="0.25">
      <c r="A135" t="s">
        <v>353</v>
      </c>
      <c r="B135" t="s">
        <v>608</v>
      </c>
      <c r="C135" t="s">
        <v>501</v>
      </c>
      <c r="D135">
        <v>50</v>
      </c>
      <c r="E135" t="s">
        <v>502</v>
      </c>
      <c r="F135" s="104">
        <v>0.84375</v>
      </c>
      <c r="G135" s="104">
        <v>0.44791666666666669</v>
      </c>
      <c r="H135" s="104">
        <v>0.84375</v>
      </c>
      <c r="I135" s="104">
        <v>0.44791666666666669</v>
      </c>
      <c r="J135" t="s">
        <v>609</v>
      </c>
      <c r="K135" t="s">
        <v>610</v>
      </c>
      <c r="L135" t="s">
        <v>502</v>
      </c>
      <c r="M135" s="106">
        <v>98030</v>
      </c>
      <c r="N135">
        <f t="shared" si="18"/>
        <v>7.77</v>
      </c>
      <c r="O135" s="138">
        <f t="shared" si="19"/>
        <v>12616.473616473617</v>
      </c>
      <c r="P135" s="113">
        <f t="shared" si="21"/>
        <v>1</v>
      </c>
    </row>
    <row r="136" spans="1:16" x14ac:dyDescent="0.25">
      <c r="A136" t="s">
        <v>459</v>
      </c>
      <c r="B136" t="s">
        <v>460</v>
      </c>
      <c r="C136" t="s">
        <v>449</v>
      </c>
      <c r="D136" s="106">
        <v>2800</v>
      </c>
      <c r="E136" t="s">
        <v>450</v>
      </c>
      <c r="F136" s="104">
        <v>0.77083333333333337</v>
      </c>
      <c r="G136" s="104">
        <v>0.10416666666666667</v>
      </c>
      <c r="H136" s="104">
        <v>0.77083333333333337</v>
      </c>
      <c r="I136" s="104">
        <v>0.10416666666666667</v>
      </c>
      <c r="J136" t="s">
        <v>461</v>
      </c>
      <c r="K136" t="s">
        <v>462</v>
      </c>
      <c r="L136" t="s">
        <v>450</v>
      </c>
      <c r="M136" s="106">
        <v>1000</v>
      </c>
      <c r="N136">
        <f t="shared" si="18"/>
        <v>1.3036110024768608</v>
      </c>
      <c r="O136" s="138">
        <f t="shared" si="19"/>
        <v>767.1</v>
      </c>
      <c r="P136" s="113">
        <f t="shared" si="21"/>
        <v>13</v>
      </c>
    </row>
    <row r="137" spans="1:16" x14ac:dyDescent="0.25">
      <c r="A137" t="s">
        <v>447</v>
      </c>
      <c r="B137" t="s">
        <v>448</v>
      </c>
      <c r="C137" t="s">
        <v>449</v>
      </c>
      <c r="D137" s="106">
        <v>8000</v>
      </c>
      <c r="E137" t="s">
        <v>450</v>
      </c>
      <c r="F137" s="104">
        <v>0.77222222222222225</v>
      </c>
      <c r="G137" s="104">
        <v>0.10416666666666667</v>
      </c>
      <c r="H137" s="104">
        <v>0.77222222222222225</v>
      </c>
      <c r="I137" s="104">
        <v>0.10416666666666667</v>
      </c>
      <c r="J137" t="s">
        <v>451</v>
      </c>
      <c r="K137" t="s">
        <v>452</v>
      </c>
      <c r="L137" t="s">
        <v>450</v>
      </c>
      <c r="M137" s="106">
        <v>3250</v>
      </c>
      <c r="N137">
        <f t="shared" si="18"/>
        <v>1.3036110024768608</v>
      </c>
      <c r="O137" s="138">
        <f t="shared" si="19"/>
        <v>2493.0750000000003</v>
      </c>
      <c r="P137" s="113">
        <f t="shared" si="21"/>
        <v>4</v>
      </c>
    </row>
    <row r="138" spans="1:16" x14ac:dyDescent="0.25">
      <c r="A138" t="s">
        <v>620</v>
      </c>
      <c r="B138" t="s">
        <v>621</v>
      </c>
      <c r="C138" t="s">
        <v>622</v>
      </c>
      <c r="D138">
        <v>10</v>
      </c>
      <c r="E138" t="s">
        <v>469</v>
      </c>
      <c r="H138" s="104">
        <v>8.3333333333333329E-2</v>
      </c>
      <c r="I138" s="104">
        <v>0.69097222222222221</v>
      </c>
      <c r="J138" s="107">
        <v>11250</v>
      </c>
      <c r="K138" s="107">
        <v>9000</v>
      </c>
      <c r="L138" t="s">
        <v>469</v>
      </c>
      <c r="M138" s="107">
        <v>11250</v>
      </c>
      <c r="N138">
        <f t="shared" si="18"/>
        <v>0.89968511021142605</v>
      </c>
      <c r="O138" s="138">
        <f t="shared" si="19"/>
        <v>12504.375</v>
      </c>
      <c r="P138" s="113">
        <f t="shared" si="21"/>
        <v>1</v>
      </c>
    </row>
    <row r="139" spans="1:16" x14ac:dyDescent="0.25">
      <c r="A139" t="s">
        <v>568</v>
      </c>
      <c r="B139" t="s">
        <v>567</v>
      </c>
      <c r="C139" t="s">
        <v>265</v>
      </c>
      <c r="D139" s="106">
        <v>2500</v>
      </c>
      <c r="E139" t="s">
        <v>469</v>
      </c>
      <c r="F139" s="104">
        <v>0.83333333333333337</v>
      </c>
      <c r="G139" s="104">
        <v>0.66666666666666663</v>
      </c>
      <c r="H139" s="104">
        <v>0.83333333333333337</v>
      </c>
      <c r="I139" s="104">
        <v>0.66666666666666663</v>
      </c>
      <c r="J139" s="107">
        <v>375</v>
      </c>
      <c r="K139" s="107">
        <v>300</v>
      </c>
      <c r="L139" t="s">
        <v>469</v>
      </c>
      <c r="M139" s="107">
        <v>375</v>
      </c>
      <c r="N139">
        <f t="shared" ref="N139:N173" si="22">VLOOKUP(L139,$E$1:$F$10,2)</f>
        <v>0.89968511021142605</v>
      </c>
      <c r="O139" s="138">
        <f t="shared" ref="O139:O170" si="23">M139/N139</f>
        <v>416.8125</v>
      </c>
      <c r="P139" s="113">
        <f t="shared" si="21"/>
        <v>24</v>
      </c>
    </row>
    <row r="140" spans="1:16" x14ac:dyDescent="0.25">
      <c r="A140" t="s">
        <v>732</v>
      </c>
      <c r="B140" t="s">
        <v>733</v>
      </c>
      <c r="C140" t="s">
        <v>439</v>
      </c>
      <c r="D140">
        <v>2</v>
      </c>
      <c r="E140" t="s">
        <v>472</v>
      </c>
      <c r="F140" s="104">
        <v>0.875</v>
      </c>
      <c r="G140" s="104">
        <v>0.26041666666666669</v>
      </c>
      <c r="H140" s="104">
        <v>0.875</v>
      </c>
      <c r="I140" s="104">
        <v>0.26041666666666669</v>
      </c>
      <c r="J140" s="108">
        <v>563</v>
      </c>
      <c r="K140" s="108">
        <v>450</v>
      </c>
      <c r="L140" t="s">
        <v>472</v>
      </c>
      <c r="M140" s="108">
        <v>563</v>
      </c>
      <c r="N140">
        <f t="shared" si="22"/>
        <v>1</v>
      </c>
      <c r="O140" s="138">
        <f t="shared" si="23"/>
        <v>563</v>
      </c>
      <c r="P140" s="113">
        <f t="shared" si="21"/>
        <v>18</v>
      </c>
    </row>
    <row r="141" spans="1:16" x14ac:dyDescent="0.25">
      <c r="A141" t="s">
        <v>437</v>
      </c>
      <c r="B141" t="s">
        <v>438</v>
      </c>
      <c r="C141" t="s">
        <v>439</v>
      </c>
      <c r="D141" s="106">
        <v>1000000</v>
      </c>
      <c r="E141" t="s">
        <v>440</v>
      </c>
      <c r="F141" s="104">
        <v>0.8125</v>
      </c>
      <c r="G141" s="104">
        <v>0.71875</v>
      </c>
      <c r="H141" s="104">
        <v>0.8125</v>
      </c>
      <c r="I141" s="104">
        <v>0.71875</v>
      </c>
      <c r="J141" t="s">
        <v>441</v>
      </c>
      <c r="K141" t="s">
        <v>442</v>
      </c>
      <c r="L141" t="s">
        <v>440</v>
      </c>
      <c r="M141" s="106">
        <v>500000</v>
      </c>
      <c r="N141">
        <f t="shared" si="22"/>
        <v>101.89</v>
      </c>
      <c r="O141" s="138">
        <f t="shared" si="23"/>
        <v>4907.2529198154871</v>
      </c>
      <c r="P141" s="113">
        <f t="shared" si="21"/>
        <v>2</v>
      </c>
    </row>
    <row r="142" spans="1:16" x14ac:dyDescent="0.25">
      <c r="A142" t="s">
        <v>591</v>
      </c>
      <c r="B142" t="s">
        <v>592</v>
      </c>
      <c r="C142" t="s">
        <v>483</v>
      </c>
      <c r="D142">
        <v>10</v>
      </c>
      <c r="E142" t="s">
        <v>456</v>
      </c>
      <c r="H142" s="104">
        <v>0.125</v>
      </c>
      <c r="I142" s="104">
        <v>0.70833333333333337</v>
      </c>
      <c r="J142" t="s">
        <v>593</v>
      </c>
      <c r="K142" t="s">
        <v>594</v>
      </c>
      <c r="L142" t="s">
        <v>456</v>
      </c>
      <c r="M142" s="106">
        <v>4262</v>
      </c>
      <c r="N142">
        <f t="shared" si="22"/>
        <v>0.76917160218444736</v>
      </c>
      <c r="O142" s="138">
        <f t="shared" si="23"/>
        <v>5541.0262000000002</v>
      </c>
      <c r="P142" s="113">
        <f t="shared" si="21"/>
        <v>2</v>
      </c>
    </row>
    <row r="143" spans="1:16" x14ac:dyDescent="0.25">
      <c r="A143" t="s">
        <v>596</v>
      </c>
      <c r="B143" t="s">
        <v>597</v>
      </c>
      <c r="C143" t="s">
        <v>455</v>
      </c>
      <c r="D143" s="106">
        <v>1000</v>
      </c>
      <c r="E143" t="s">
        <v>456</v>
      </c>
      <c r="H143" s="104">
        <v>0.125</v>
      </c>
      <c r="I143" s="104">
        <v>0.54166666666666663</v>
      </c>
      <c r="J143" t="s">
        <v>598</v>
      </c>
      <c r="K143" t="s">
        <v>599</v>
      </c>
      <c r="L143" t="s">
        <v>456</v>
      </c>
      <c r="M143" s="106">
        <v>3937</v>
      </c>
      <c r="N143">
        <f t="shared" si="22"/>
        <v>0.76917160218444736</v>
      </c>
      <c r="O143" s="138">
        <f t="shared" si="23"/>
        <v>5118.4937</v>
      </c>
      <c r="P143" s="113">
        <f t="shared" si="21"/>
        <v>2</v>
      </c>
    </row>
    <row r="144" spans="1:16" x14ac:dyDescent="0.25">
      <c r="A144" t="s">
        <v>453</v>
      </c>
      <c r="B144" t="s">
        <v>454</v>
      </c>
      <c r="C144" t="s">
        <v>455</v>
      </c>
      <c r="D144" s="106">
        <v>1250</v>
      </c>
      <c r="E144" t="s">
        <v>456</v>
      </c>
      <c r="H144" s="104">
        <v>0.10416666666666667</v>
      </c>
      <c r="I144" s="104">
        <v>0.54166666666666663</v>
      </c>
      <c r="J144" t="s">
        <v>457</v>
      </c>
      <c r="K144" t="s">
        <v>458</v>
      </c>
      <c r="L144" t="s">
        <v>456</v>
      </c>
      <c r="M144">
        <v>307</v>
      </c>
      <c r="N144">
        <f t="shared" si="22"/>
        <v>0.76917160218444736</v>
      </c>
      <c r="O144" s="138">
        <f t="shared" si="23"/>
        <v>399.13069999999999</v>
      </c>
      <c r="P144" s="113">
        <f t="shared" si="21"/>
        <v>25</v>
      </c>
    </row>
    <row r="145" spans="1:16" x14ac:dyDescent="0.25">
      <c r="A145" t="s">
        <v>511</v>
      </c>
      <c r="B145" t="s">
        <v>512</v>
      </c>
      <c r="C145" t="s">
        <v>265</v>
      </c>
      <c r="D145">
        <v>10</v>
      </c>
      <c r="E145" t="s">
        <v>472</v>
      </c>
      <c r="H145" s="104">
        <v>0.16666666666666666</v>
      </c>
      <c r="I145" s="104">
        <v>0.52083333333333337</v>
      </c>
      <c r="J145" s="108">
        <v>1955</v>
      </c>
      <c r="K145" s="108">
        <v>1955</v>
      </c>
      <c r="L145" t="s">
        <v>472</v>
      </c>
      <c r="M145" s="108">
        <v>1955</v>
      </c>
      <c r="N145">
        <f t="shared" si="22"/>
        <v>1</v>
      </c>
      <c r="O145" s="138">
        <f t="shared" si="23"/>
        <v>1955</v>
      </c>
      <c r="P145" s="113">
        <f t="shared" si="21"/>
        <v>5</v>
      </c>
    </row>
    <row r="146" spans="1:16" x14ac:dyDescent="0.25">
      <c r="A146" t="s">
        <v>577</v>
      </c>
      <c r="B146" t="s">
        <v>578</v>
      </c>
      <c r="C146" t="s">
        <v>265</v>
      </c>
      <c r="D146" s="106">
        <v>2500</v>
      </c>
      <c r="E146" t="s">
        <v>535</v>
      </c>
      <c r="H146" s="104">
        <v>0.10416666666666667</v>
      </c>
      <c r="I146" s="104">
        <v>0.54166666666666663</v>
      </c>
      <c r="J146" t="s">
        <v>579</v>
      </c>
      <c r="K146" t="s">
        <v>580</v>
      </c>
      <c r="L146" t="s">
        <v>535</v>
      </c>
      <c r="M146">
        <v>603</v>
      </c>
      <c r="N146">
        <f t="shared" si="22"/>
        <v>0.98140000000000005</v>
      </c>
      <c r="O146" s="138">
        <f t="shared" si="23"/>
        <v>614.42836763806804</v>
      </c>
      <c r="P146" s="113">
        <f t="shared" si="21"/>
        <v>16</v>
      </c>
    </row>
    <row r="147" spans="1:16" x14ac:dyDescent="0.25">
      <c r="A147" t="s">
        <v>643</v>
      </c>
      <c r="B147" t="s">
        <v>644</v>
      </c>
      <c r="C147" t="s">
        <v>501</v>
      </c>
      <c r="D147">
        <v>10</v>
      </c>
      <c r="E147" t="s">
        <v>502</v>
      </c>
      <c r="F147" s="104">
        <v>0.84375</v>
      </c>
      <c r="G147" s="104">
        <v>0.44791666666666669</v>
      </c>
      <c r="H147" s="104">
        <v>0.84375</v>
      </c>
      <c r="I147" s="104">
        <v>0.44791666666666669</v>
      </c>
      <c r="J147" t="s">
        <v>645</v>
      </c>
      <c r="K147" t="s">
        <v>646</v>
      </c>
      <c r="L147" t="s">
        <v>502</v>
      </c>
      <c r="M147" s="106">
        <v>15563</v>
      </c>
      <c r="N147">
        <f t="shared" si="22"/>
        <v>7.77</v>
      </c>
      <c r="O147" s="138">
        <f t="shared" si="23"/>
        <v>2002.9601029601031</v>
      </c>
      <c r="P147" s="113">
        <f t="shared" si="21"/>
        <v>5</v>
      </c>
    </row>
    <row r="148" spans="1:16" x14ac:dyDescent="0.25">
      <c r="A148" t="s">
        <v>647</v>
      </c>
      <c r="B148" t="s">
        <v>648</v>
      </c>
      <c r="C148" t="s">
        <v>501</v>
      </c>
      <c r="D148">
        <v>10</v>
      </c>
      <c r="E148" t="s">
        <v>502</v>
      </c>
      <c r="F148" s="104">
        <v>0.84375</v>
      </c>
      <c r="G148" s="104">
        <v>0.44791666666666669</v>
      </c>
      <c r="H148" s="104">
        <v>0.84375</v>
      </c>
      <c r="I148" s="104">
        <v>0.44791666666666669</v>
      </c>
      <c r="J148" t="s">
        <v>649</v>
      </c>
      <c r="K148" t="s">
        <v>650</v>
      </c>
      <c r="L148" t="s">
        <v>502</v>
      </c>
      <c r="M148" s="106">
        <v>19606</v>
      </c>
      <c r="N148">
        <f t="shared" si="22"/>
        <v>7.77</v>
      </c>
      <c r="O148" s="138">
        <f t="shared" si="23"/>
        <v>2523.2947232947236</v>
      </c>
      <c r="P148" s="113">
        <f t="shared" si="21"/>
        <v>4</v>
      </c>
    </row>
    <row r="149" spans="1:16" x14ac:dyDescent="0.25">
      <c r="A149" t="s">
        <v>481</v>
      </c>
      <c r="B149" t="s">
        <v>482</v>
      </c>
      <c r="C149" t="s">
        <v>483</v>
      </c>
      <c r="D149">
        <v>10</v>
      </c>
      <c r="E149" t="s">
        <v>469</v>
      </c>
      <c r="H149" s="104">
        <v>8.3333333333333329E-2</v>
      </c>
      <c r="I149" s="104">
        <v>0.66666666666666663</v>
      </c>
      <c r="J149" s="107">
        <v>548</v>
      </c>
      <c r="K149" s="107">
        <v>439</v>
      </c>
      <c r="L149" t="s">
        <v>469</v>
      </c>
      <c r="M149" s="107">
        <v>548</v>
      </c>
      <c r="N149">
        <f t="shared" si="22"/>
        <v>0.89968511021142605</v>
      </c>
      <c r="O149" s="138">
        <f t="shared" si="23"/>
        <v>609.10199999999998</v>
      </c>
      <c r="P149" s="142">
        <v>4</v>
      </c>
    </row>
    <row r="150" spans="1:16" x14ac:dyDescent="0.25">
      <c r="A150" t="s">
        <v>633</v>
      </c>
      <c r="B150" t="s">
        <v>634</v>
      </c>
      <c r="C150" t="s">
        <v>526</v>
      </c>
      <c r="D150">
        <v>5</v>
      </c>
      <c r="E150" t="s">
        <v>469</v>
      </c>
      <c r="H150" s="104">
        <v>7.6388888888888895E-2</v>
      </c>
      <c r="I150" s="104">
        <v>0.66666666666666663</v>
      </c>
      <c r="J150" s="108">
        <v>3550</v>
      </c>
      <c r="K150" s="108">
        <v>1775</v>
      </c>
      <c r="L150" t="s">
        <v>472</v>
      </c>
      <c r="M150" s="108">
        <v>3550</v>
      </c>
      <c r="N150">
        <f t="shared" si="22"/>
        <v>1</v>
      </c>
      <c r="O150" s="138">
        <f t="shared" si="23"/>
        <v>3550</v>
      </c>
      <c r="P150" s="113">
        <f t="shared" ref="P150:P161" si="24">ROUND($B$3/O150,0)</f>
        <v>3</v>
      </c>
    </row>
    <row r="151" spans="1:16" x14ac:dyDescent="0.25">
      <c r="A151" t="s">
        <v>696</v>
      </c>
      <c r="B151" t="s">
        <v>697</v>
      </c>
      <c r="C151" t="s">
        <v>439</v>
      </c>
      <c r="D151">
        <v>500</v>
      </c>
      <c r="E151" t="s">
        <v>440</v>
      </c>
      <c r="F151" s="104">
        <v>0.82291666666666663</v>
      </c>
      <c r="G151" s="104">
        <v>0.10416666666666667</v>
      </c>
      <c r="H151" s="104">
        <v>0.82291666666666663</v>
      </c>
      <c r="I151" s="104">
        <v>0.10416666666666667</v>
      </c>
      <c r="J151" t="s">
        <v>698</v>
      </c>
      <c r="K151" t="s">
        <v>699</v>
      </c>
      <c r="L151" t="s">
        <v>440</v>
      </c>
      <c r="M151" s="106">
        <v>1276880</v>
      </c>
      <c r="N151">
        <f t="shared" si="22"/>
        <v>101.89</v>
      </c>
      <c r="O151" s="138">
        <f t="shared" si="23"/>
        <v>12531.946216507999</v>
      </c>
      <c r="P151" s="113">
        <f t="shared" si="24"/>
        <v>1</v>
      </c>
    </row>
    <row r="152" spans="1:16" x14ac:dyDescent="0.25">
      <c r="A152" t="s">
        <v>505</v>
      </c>
      <c r="B152" t="s">
        <v>506</v>
      </c>
      <c r="C152" t="s">
        <v>265</v>
      </c>
      <c r="D152">
        <v>10</v>
      </c>
      <c r="E152" t="s">
        <v>456</v>
      </c>
      <c r="H152" s="104">
        <v>0.1875</v>
      </c>
      <c r="I152" s="104">
        <v>0.49305555555555558</v>
      </c>
      <c r="J152" t="s">
        <v>507</v>
      </c>
      <c r="K152" t="s">
        <v>508</v>
      </c>
      <c r="L152" t="s">
        <v>456</v>
      </c>
      <c r="M152" s="106">
        <v>1762</v>
      </c>
      <c r="N152">
        <f t="shared" si="22"/>
        <v>0.76917160218444736</v>
      </c>
      <c r="O152" s="138">
        <f t="shared" si="23"/>
        <v>2290.7761999999998</v>
      </c>
      <c r="P152" s="113">
        <f t="shared" si="24"/>
        <v>4</v>
      </c>
    </row>
    <row r="153" spans="1:16" x14ac:dyDescent="0.25">
      <c r="A153" t="s">
        <v>522</v>
      </c>
      <c r="B153" t="s">
        <v>523</v>
      </c>
      <c r="C153" t="s">
        <v>262</v>
      </c>
      <c r="D153" s="106">
        <v>1000</v>
      </c>
      <c r="E153" t="s">
        <v>472</v>
      </c>
      <c r="F153" s="104">
        <v>0.75</v>
      </c>
      <c r="G153" s="104">
        <v>0.71875</v>
      </c>
      <c r="H153" s="104">
        <v>0.75</v>
      </c>
      <c r="I153" s="104">
        <v>0.71875</v>
      </c>
      <c r="J153" s="108">
        <v>4590</v>
      </c>
      <c r="K153" s="108">
        <v>3672</v>
      </c>
      <c r="L153" t="s">
        <v>472</v>
      </c>
      <c r="M153" s="108">
        <v>4590</v>
      </c>
      <c r="N153">
        <f t="shared" si="22"/>
        <v>1</v>
      </c>
      <c r="O153" s="138">
        <f t="shared" si="23"/>
        <v>4590</v>
      </c>
      <c r="P153" s="113">
        <f t="shared" si="24"/>
        <v>2</v>
      </c>
    </row>
    <row r="154" spans="1:16" x14ac:dyDescent="0.25">
      <c r="A154" t="s">
        <v>602</v>
      </c>
      <c r="B154" t="s">
        <v>603</v>
      </c>
      <c r="C154" t="s">
        <v>517</v>
      </c>
      <c r="D154">
        <v>100</v>
      </c>
      <c r="E154" t="s">
        <v>472</v>
      </c>
      <c r="F154" s="104">
        <v>0.75</v>
      </c>
      <c r="G154" s="104">
        <v>0.71875</v>
      </c>
      <c r="H154" s="104">
        <v>0.75</v>
      </c>
      <c r="I154" s="104">
        <v>0.71875</v>
      </c>
      <c r="J154" s="108">
        <v>5625</v>
      </c>
      <c r="K154" s="108">
        <v>4500</v>
      </c>
      <c r="L154" t="s">
        <v>472</v>
      </c>
      <c r="M154" s="108">
        <v>5625</v>
      </c>
      <c r="N154">
        <f t="shared" si="22"/>
        <v>1</v>
      </c>
      <c r="O154" s="138">
        <f t="shared" si="23"/>
        <v>5625</v>
      </c>
      <c r="P154" s="113">
        <f t="shared" si="24"/>
        <v>2</v>
      </c>
    </row>
    <row r="155" spans="1:16" x14ac:dyDescent="0.25">
      <c r="A155" t="s">
        <v>515</v>
      </c>
      <c r="B155" t="s">
        <v>516</v>
      </c>
      <c r="C155" t="s">
        <v>517</v>
      </c>
      <c r="D155">
        <v>250</v>
      </c>
      <c r="E155" t="s">
        <v>472</v>
      </c>
      <c r="F155" s="104">
        <v>0.75</v>
      </c>
      <c r="G155" s="104">
        <v>0.71875</v>
      </c>
      <c r="H155" s="104">
        <v>0.75</v>
      </c>
      <c r="I155" s="104">
        <v>0.71875</v>
      </c>
      <c r="J155" s="108">
        <v>2875</v>
      </c>
      <c r="K155" s="108">
        <v>2300</v>
      </c>
      <c r="L155" t="s">
        <v>472</v>
      </c>
      <c r="M155" s="108">
        <v>2875</v>
      </c>
      <c r="N155">
        <f t="shared" si="22"/>
        <v>1</v>
      </c>
      <c r="O155" s="138">
        <f t="shared" si="23"/>
        <v>2875</v>
      </c>
      <c r="P155" s="113">
        <f t="shared" si="24"/>
        <v>3</v>
      </c>
    </row>
    <row r="156" spans="1:16" x14ac:dyDescent="0.25">
      <c r="A156" t="s">
        <v>617</v>
      </c>
      <c r="B156" t="s">
        <v>618</v>
      </c>
      <c r="C156" t="s">
        <v>619</v>
      </c>
      <c r="D156" s="106">
        <v>42000</v>
      </c>
      <c r="E156" t="s">
        <v>472</v>
      </c>
      <c r="F156" s="104">
        <v>0.75</v>
      </c>
      <c r="G156" s="104">
        <v>0.71875</v>
      </c>
      <c r="H156" s="104">
        <v>0.75</v>
      </c>
      <c r="I156" s="104">
        <v>0.71875</v>
      </c>
      <c r="J156" s="108">
        <v>5985</v>
      </c>
      <c r="K156" s="108">
        <v>4788</v>
      </c>
      <c r="L156" t="s">
        <v>472</v>
      </c>
      <c r="M156" s="108">
        <v>5985</v>
      </c>
      <c r="N156">
        <f t="shared" si="22"/>
        <v>1</v>
      </c>
      <c r="O156" s="138">
        <f t="shared" si="23"/>
        <v>5985</v>
      </c>
      <c r="P156" s="113">
        <f t="shared" si="24"/>
        <v>2</v>
      </c>
    </row>
    <row r="157" spans="1:16" x14ac:dyDescent="0.25">
      <c r="A157" t="s">
        <v>540</v>
      </c>
      <c r="B157" t="s">
        <v>541</v>
      </c>
      <c r="C157" t="s">
        <v>517</v>
      </c>
      <c r="D157">
        <v>10</v>
      </c>
      <c r="E157" t="s">
        <v>472</v>
      </c>
      <c r="F157" s="104">
        <v>0.75</v>
      </c>
      <c r="G157" s="104">
        <v>0.71875</v>
      </c>
      <c r="H157" s="104">
        <v>0.75</v>
      </c>
      <c r="I157" s="104">
        <v>0.71875</v>
      </c>
      <c r="J157" s="108">
        <v>562</v>
      </c>
      <c r="K157" s="108">
        <v>450</v>
      </c>
      <c r="L157" t="s">
        <v>472</v>
      </c>
      <c r="M157" s="108">
        <v>562</v>
      </c>
      <c r="N157">
        <f t="shared" si="22"/>
        <v>1</v>
      </c>
      <c r="O157" s="138">
        <f t="shared" si="23"/>
        <v>562</v>
      </c>
      <c r="P157" s="113">
        <f t="shared" si="24"/>
        <v>18</v>
      </c>
    </row>
    <row r="158" spans="1:16" x14ac:dyDescent="0.25">
      <c r="A158" t="s">
        <v>690</v>
      </c>
      <c r="B158" t="s">
        <v>691</v>
      </c>
      <c r="C158" t="s">
        <v>619</v>
      </c>
      <c r="D158" s="106">
        <v>10000</v>
      </c>
      <c r="E158" t="s">
        <v>472</v>
      </c>
      <c r="F158" s="104">
        <v>0.75</v>
      </c>
      <c r="G158" s="104">
        <v>0.71875</v>
      </c>
      <c r="H158" s="104">
        <v>0.75</v>
      </c>
      <c r="I158" s="104">
        <v>0.71875</v>
      </c>
      <c r="J158" s="108">
        <v>2165</v>
      </c>
      <c r="K158" s="108">
        <v>1732</v>
      </c>
      <c r="L158" t="s">
        <v>472</v>
      </c>
      <c r="M158" s="108">
        <v>2165</v>
      </c>
      <c r="N158">
        <f t="shared" si="22"/>
        <v>1</v>
      </c>
      <c r="O158" s="138">
        <f t="shared" si="23"/>
        <v>2165</v>
      </c>
      <c r="P158" s="113">
        <f t="shared" si="24"/>
        <v>5</v>
      </c>
    </row>
    <row r="159" spans="1:16" x14ac:dyDescent="0.25">
      <c r="A159" t="s">
        <v>704</v>
      </c>
      <c r="B159" t="s">
        <v>705</v>
      </c>
      <c r="C159" t="s">
        <v>262</v>
      </c>
      <c r="D159">
        <v>100</v>
      </c>
      <c r="E159" t="s">
        <v>472</v>
      </c>
      <c r="F159" s="104">
        <v>0.75</v>
      </c>
      <c r="G159" s="104">
        <v>0.71875</v>
      </c>
      <c r="H159" s="104">
        <v>0.75</v>
      </c>
      <c r="I159" s="104">
        <v>0.71875</v>
      </c>
      <c r="J159" s="108">
        <v>5250</v>
      </c>
      <c r="K159" s="108">
        <v>4200</v>
      </c>
      <c r="L159" t="s">
        <v>472</v>
      </c>
      <c r="M159" s="108">
        <v>5250</v>
      </c>
      <c r="N159">
        <f t="shared" si="22"/>
        <v>1</v>
      </c>
      <c r="O159" s="138">
        <f t="shared" si="23"/>
        <v>5250</v>
      </c>
      <c r="P159" s="113">
        <f t="shared" si="24"/>
        <v>2</v>
      </c>
    </row>
    <row r="160" spans="1:16" x14ac:dyDescent="0.25">
      <c r="A160" t="s">
        <v>706</v>
      </c>
      <c r="B160" t="s">
        <v>707</v>
      </c>
      <c r="C160" t="s">
        <v>262</v>
      </c>
      <c r="D160">
        <v>50</v>
      </c>
      <c r="E160" t="s">
        <v>472</v>
      </c>
      <c r="F160" s="104">
        <v>0.75</v>
      </c>
      <c r="G160" s="104">
        <v>0.71875</v>
      </c>
      <c r="H160" s="104">
        <v>0.75</v>
      </c>
      <c r="I160" s="104">
        <v>0.71875</v>
      </c>
      <c r="J160" s="108">
        <v>3096</v>
      </c>
      <c r="K160" s="108">
        <v>2477</v>
      </c>
      <c r="L160" t="s">
        <v>472</v>
      </c>
      <c r="M160" s="108">
        <v>3096</v>
      </c>
      <c r="N160">
        <f t="shared" si="22"/>
        <v>1</v>
      </c>
      <c r="O160" s="138">
        <f t="shared" si="23"/>
        <v>3096</v>
      </c>
      <c r="P160" s="113">
        <f t="shared" si="24"/>
        <v>3</v>
      </c>
    </row>
    <row r="161" spans="1:16" x14ac:dyDescent="0.25">
      <c r="A161" t="s">
        <v>710</v>
      </c>
      <c r="B161" t="s">
        <v>711</v>
      </c>
      <c r="C161" t="s">
        <v>619</v>
      </c>
      <c r="D161" s="106">
        <v>42000</v>
      </c>
      <c r="E161" t="s">
        <v>472</v>
      </c>
      <c r="F161" s="104">
        <v>0.75</v>
      </c>
      <c r="G161" s="104">
        <v>0.71875</v>
      </c>
      <c r="H161" s="104">
        <v>0.75</v>
      </c>
      <c r="I161" s="104">
        <v>0.71875</v>
      </c>
      <c r="J161" s="108">
        <v>6118</v>
      </c>
      <c r="K161" s="108">
        <v>4895</v>
      </c>
      <c r="L161" t="s">
        <v>472</v>
      </c>
      <c r="M161" s="108">
        <v>6118</v>
      </c>
      <c r="N161">
        <f t="shared" si="22"/>
        <v>1</v>
      </c>
      <c r="O161" s="138">
        <f t="shared" si="23"/>
        <v>6118</v>
      </c>
      <c r="P161" s="113">
        <f t="shared" si="24"/>
        <v>2</v>
      </c>
    </row>
    <row r="162" spans="1:16" x14ac:dyDescent="0.25">
      <c r="A162" t="s">
        <v>722</v>
      </c>
      <c r="B162" t="s">
        <v>723</v>
      </c>
      <c r="C162" t="s">
        <v>517</v>
      </c>
      <c r="D162" s="106">
        <v>5000</v>
      </c>
      <c r="E162" t="s">
        <v>472</v>
      </c>
      <c r="F162" s="104">
        <v>0.75</v>
      </c>
      <c r="G162" s="104">
        <v>0.71875</v>
      </c>
      <c r="H162" s="104">
        <v>0.75</v>
      </c>
      <c r="I162" s="104">
        <v>0.71875</v>
      </c>
      <c r="J162" s="108">
        <v>1296</v>
      </c>
      <c r="K162" s="108">
        <v>960</v>
      </c>
      <c r="L162" t="s">
        <v>472</v>
      </c>
      <c r="M162" s="108">
        <v>1296</v>
      </c>
      <c r="N162">
        <f t="shared" si="22"/>
        <v>1</v>
      </c>
      <c r="O162" s="138">
        <f t="shared" si="23"/>
        <v>1296</v>
      </c>
      <c r="P162" s="142">
        <v>3</v>
      </c>
    </row>
    <row r="163" spans="1:16" x14ac:dyDescent="0.25">
      <c r="A163" t="s">
        <v>629</v>
      </c>
      <c r="B163" t="s">
        <v>630</v>
      </c>
      <c r="C163" t="s">
        <v>265</v>
      </c>
      <c r="D163">
        <v>50</v>
      </c>
      <c r="E163" t="s">
        <v>472</v>
      </c>
      <c r="H163" s="104">
        <v>0.15625</v>
      </c>
      <c r="I163" s="104">
        <v>0.5625</v>
      </c>
      <c r="J163" s="108">
        <v>2078</v>
      </c>
      <c r="K163" s="108">
        <v>1662</v>
      </c>
      <c r="L163" t="s">
        <v>472</v>
      </c>
      <c r="M163" s="108">
        <v>2078</v>
      </c>
      <c r="N163">
        <f t="shared" si="22"/>
        <v>1</v>
      </c>
      <c r="O163" s="138">
        <f t="shared" si="23"/>
        <v>2078</v>
      </c>
      <c r="P163" s="113">
        <f t="shared" ref="P163:P171" si="25">ROUND($B$3/O163,0)</f>
        <v>5</v>
      </c>
    </row>
    <row r="164" spans="1:16" x14ac:dyDescent="0.25">
      <c r="A164" t="s">
        <v>734</v>
      </c>
      <c r="B164" t="s">
        <v>735</v>
      </c>
      <c r="C164" t="s">
        <v>486</v>
      </c>
      <c r="D164">
        <v>5</v>
      </c>
      <c r="E164" t="s">
        <v>487</v>
      </c>
      <c r="H164" s="104">
        <v>0.39583333333333331</v>
      </c>
      <c r="I164" s="104">
        <v>0.67708333333333337</v>
      </c>
      <c r="J164" t="s">
        <v>736</v>
      </c>
      <c r="K164" t="s">
        <v>737</v>
      </c>
      <c r="L164" t="s">
        <v>487</v>
      </c>
      <c r="M164" s="106">
        <v>5892</v>
      </c>
      <c r="N164">
        <f t="shared" si="22"/>
        <v>1.3115000000000001</v>
      </c>
      <c r="O164" s="138">
        <f t="shared" si="23"/>
        <v>4492.5657643919176</v>
      </c>
      <c r="P164" s="113">
        <f t="shared" si="25"/>
        <v>2</v>
      </c>
    </row>
    <row r="165" spans="1:16" x14ac:dyDescent="0.25">
      <c r="A165" t="s">
        <v>571</v>
      </c>
      <c r="B165" t="s">
        <v>572</v>
      </c>
      <c r="C165" t="s">
        <v>526</v>
      </c>
      <c r="D165">
        <v>50</v>
      </c>
      <c r="E165" t="s">
        <v>469</v>
      </c>
      <c r="F165" s="104">
        <v>7.6388888888888895E-2</v>
      </c>
      <c r="G165" s="104">
        <v>0.66666666666666663</v>
      </c>
      <c r="H165" s="104">
        <v>7.6388888888888895E-2</v>
      </c>
      <c r="I165" s="104">
        <v>0.66666666666666663</v>
      </c>
      <c r="J165" s="107">
        <v>6938</v>
      </c>
      <c r="K165" s="107">
        <v>5550</v>
      </c>
      <c r="L165" t="s">
        <v>469</v>
      </c>
      <c r="M165" s="107">
        <v>6938</v>
      </c>
      <c r="N165">
        <f t="shared" si="22"/>
        <v>0.89968511021142605</v>
      </c>
      <c r="O165" s="138">
        <f t="shared" si="23"/>
        <v>7711.5869999999995</v>
      </c>
      <c r="P165" s="113">
        <f t="shared" si="25"/>
        <v>1</v>
      </c>
    </row>
    <row r="166" spans="1:16" x14ac:dyDescent="0.25">
      <c r="A166" t="s">
        <v>681</v>
      </c>
      <c r="B166" t="s">
        <v>682</v>
      </c>
      <c r="C166" t="s">
        <v>439</v>
      </c>
      <c r="D166">
        <v>200</v>
      </c>
      <c r="E166" t="s">
        <v>683</v>
      </c>
      <c r="F166" s="104">
        <v>0.85416666666666663</v>
      </c>
      <c r="G166" s="104">
        <v>0.21875</v>
      </c>
      <c r="H166" s="104">
        <v>0.85416666666666663</v>
      </c>
      <c r="I166" s="104">
        <v>0.21875</v>
      </c>
      <c r="J166" t="s">
        <v>684</v>
      </c>
      <c r="K166" t="s">
        <v>685</v>
      </c>
      <c r="L166" t="s">
        <v>456</v>
      </c>
      <c r="M166" s="106">
        <v>1200</v>
      </c>
      <c r="N166">
        <f t="shared" si="22"/>
        <v>0.76917160218444736</v>
      </c>
      <c r="O166" s="138">
        <f t="shared" si="23"/>
        <v>1560.12</v>
      </c>
      <c r="P166" s="113">
        <f t="shared" si="25"/>
        <v>6</v>
      </c>
    </row>
    <row r="167" spans="1:16" x14ac:dyDescent="0.25">
      <c r="A167" t="s">
        <v>746</v>
      </c>
      <c r="B167" t="s">
        <v>747</v>
      </c>
      <c r="C167" t="s">
        <v>526</v>
      </c>
      <c r="D167">
        <v>10</v>
      </c>
      <c r="E167" t="s">
        <v>535</v>
      </c>
      <c r="H167" s="104">
        <v>8.3333333333333329E-2</v>
      </c>
      <c r="I167" s="104">
        <v>0.47916666666666669</v>
      </c>
      <c r="J167" t="s">
        <v>748</v>
      </c>
      <c r="K167" t="s">
        <v>749</v>
      </c>
      <c r="L167" t="s">
        <v>535</v>
      </c>
      <c r="M167" s="106">
        <v>8561</v>
      </c>
      <c r="N167">
        <f t="shared" si="22"/>
        <v>0.98140000000000005</v>
      </c>
      <c r="O167" s="138">
        <f t="shared" si="23"/>
        <v>8723.2524964336662</v>
      </c>
      <c r="P167" s="113">
        <f t="shared" si="25"/>
        <v>1</v>
      </c>
    </row>
    <row r="168" spans="1:16" x14ac:dyDescent="0.25">
      <c r="A168" t="s">
        <v>569</v>
      </c>
      <c r="B168" t="s">
        <v>570</v>
      </c>
      <c r="C168" t="s">
        <v>526</v>
      </c>
      <c r="D168">
        <v>50</v>
      </c>
      <c r="E168" t="s">
        <v>469</v>
      </c>
      <c r="F168" s="104">
        <v>7.6388888888888895E-2</v>
      </c>
      <c r="G168" s="104">
        <v>0.66666666666666663</v>
      </c>
      <c r="H168" s="104">
        <v>7.6388888888888895E-2</v>
      </c>
      <c r="I168" s="104">
        <v>0.66666666666666663</v>
      </c>
      <c r="J168" s="107">
        <v>750</v>
      </c>
      <c r="K168" s="107">
        <v>600</v>
      </c>
      <c r="L168" t="s">
        <v>469</v>
      </c>
      <c r="M168" s="107">
        <v>750</v>
      </c>
      <c r="N168">
        <f t="shared" si="22"/>
        <v>0.89968511021142605</v>
      </c>
      <c r="O168" s="138">
        <f t="shared" si="23"/>
        <v>833.625</v>
      </c>
      <c r="P168" s="113">
        <f t="shared" si="25"/>
        <v>12</v>
      </c>
    </row>
    <row r="169" spans="1:16" x14ac:dyDescent="0.25">
      <c r="A169" t="s">
        <v>573</v>
      </c>
      <c r="B169" t="s">
        <v>574</v>
      </c>
      <c r="C169" t="s">
        <v>526</v>
      </c>
      <c r="D169">
        <v>50</v>
      </c>
      <c r="E169" t="s">
        <v>469</v>
      </c>
      <c r="F169" s="104">
        <v>7.6388888888888895E-2</v>
      </c>
      <c r="G169" s="104">
        <v>0.66666666666666663</v>
      </c>
      <c r="H169" s="104">
        <v>7.6388888888888895E-2</v>
      </c>
      <c r="I169" s="104">
        <v>0.66666666666666663</v>
      </c>
      <c r="J169" s="107">
        <v>3175</v>
      </c>
      <c r="K169" s="107">
        <v>2540</v>
      </c>
      <c r="L169" t="s">
        <v>469</v>
      </c>
      <c r="M169" s="107">
        <v>3175</v>
      </c>
      <c r="N169">
        <f t="shared" si="22"/>
        <v>0.89968511021142605</v>
      </c>
      <c r="O169" s="138">
        <f t="shared" si="23"/>
        <v>3529.0124999999998</v>
      </c>
      <c r="P169" s="113">
        <f t="shared" si="25"/>
        <v>3</v>
      </c>
    </row>
    <row r="170" spans="1:16" x14ac:dyDescent="0.25">
      <c r="A170" t="s">
        <v>750</v>
      </c>
      <c r="B170" t="s">
        <v>751</v>
      </c>
      <c r="C170" t="s">
        <v>526</v>
      </c>
      <c r="D170">
        <v>10</v>
      </c>
      <c r="E170" t="s">
        <v>469</v>
      </c>
      <c r="H170" s="104">
        <v>8.3333333333333329E-2</v>
      </c>
      <c r="I170" s="104">
        <v>0.66666666666666663</v>
      </c>
      <c r="J170" s="107">
        <v>1572</v>
      </c>
      <c r="K170" s="107">
        <v>1258</v>
      </c>
      <c r="L170" t="s">
        <v>469</v>
      </c>
      <c r="M170" s="107">
        <v>1572</v>
      </c>
      <c r="N170">
        <f t="shared" si="22"/>
        <v>0.89968511021142605</v>
      </c>
      <c r="O170" s="138">
        <f t="shared" si="23"/>
        <v>1747.2779999999998</v>
      </c>
      <c r="P170" s="113">
        <f t="shared" si="25"/>
        <v>6</v>
      </c>
    </row>
    <row r="171" spans="1:16" x14ac:dyDescent="0.25">
      <c r="A171" t="s">
        <v>686</v>
      </c>
      <c r="B171" t="s">
        <v>687</v>
      </c>
      <c r="C171" t="s">
        <v>439</v>
      </c>
      <c r="D171">
        <v>100</v>
      </c>
      <c r="E171" t="s">
        <v>472</v>
      </c>
      <c r="F171" s="104">
        <v>0.86458333333333337</v>
      </c>
      <c r="G171" s="104">
        <v>7.2916666666666671E-2</v>
      </c>
      <c r="H171" s="104">
        <v>0.86458333333333337</v>
      </c>
      <c r="I171" s="104">
        <v>7.2916666666666671E-2</v>
      </c>
      <c r="J171" s="108">
        <v>1875</v>
      </c>
      <c r="K171" s="108">
        <v>1500</v>
      </c>
      <c r="L171" t="s">
        <v>472</v>
      </c>
      <c r="M171" s="108">
        <v>1875</v>
      </c>
      <c r="N171">
        <f t="shared" si="22"/>
        <v>1</v>
      </c>
      <c r="O171" s="138">
        <f>M171/N171</f>
        <v>1875</v>
      </c>
      <c r="P171" s="113">
        <f t="shared" si="25"/>
        <v>5</v>
      </c>
    </row>
    <row r="172" spans="1:16" x14ac:dyDescent="0.25">
      <c r="A172" t="s">
        <v>524</v>
      </c>
      <c r="B172" t="s">
        <v>525</v>
      </c>
      <c r="C172" t="s">
        <v>526</v>
      </c>
      <c r="D172">
        <v>25</v>
      </c>
      <c r="E172" t="s">
        <v>469</v>
      </c>
      <c r="H172" s="104">
        <v>7.6388888888888895E-2</v>
      </c>
      <c r="I172" s="104">
        <v>0.66666666666666663</v>
      </c>
      <c r="J172" s="107">
        <v>26531</v>
      </c>
      <c r="K172" s="107">
        <v>21225</v>
      </c>
      <c r="L172" t="s">
        <v>469</v>
      </c>
      <c r="M172" s="107">
        <v>26531</v>
      </c>
      <c r="N172">
        <f t="shared" si="22"/>
        <v>0.89968511021142605</v>
      </c>
      <c r="O172" s="138">
        <f>M172/N172</f>
        <v>29489.206499999997</v>
      </c>
      <c r="P172" s="142">
        <v>1</v>
      </c>
    </row>
    <row r="173" spans="1:16" x14ac:dyDescent="0.25">
      <c r="A173" t="s">
        <v>718</v>
      </c>
      <c r="B173" t="s">
        <v>719</v>
      </c>
      <c r="C173" t="s">
        <v>720</v>
      </c>
      <c r="D173">
        <v>10</v>
      </c>
      <c r="E173" t="s">
        <v>450</v>
      </c>
      <c r="F173" s="104">
        <v>0.78472222222222221</v>
      </c>
      <c r="G173" s="104">
        <v>0.16666666666666666</v>
      </c>
      <c r="H173" s="104">
        <v>0.78472222222222221</v>
      </c>
      <c r="I173" s="104">
        <v>0.16666666666666666</v>
      </c>
      <c r="J173" t="s">
        <v>721</v>
      </c>
      <c r="K173" t="s">
        <v>721</v>
      </c>
      <c r="L173" t="s">
        <v>450</v>
      </c>
      <c r="M173" s="106">
        <v>2400</v>
      </c>
      <c r="N173">
        <f t="shared" si="22"/>
        <v>1.3036110024768608</v>
      </c>
      <c r="O173" s="138">
        <f>M173/N173</f>
        <v>1841.0400000000002</v>
      </c>
      <c r="P173" s="113">
        <f>ROUND($B$3/O173,0)</f>
        <v>5</v>
      </c>
    </row>
  </sheetData>
  <sortState ref="L12:N39">
    <sortCondition ref="L12:L39"/>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81"/>
  <sheetViews>
    <sheetView workbookViewId="0">
      <selection activeCell="S45" sqref="S45"/>
    </sheetView>
  </sheetViews>
  <sheetFormatPr defaultRowHeight="15" x14ac:dyDescent="0.25"/>
  <cols>
    <col min="1" max="1" width="5.28515625" customWidth="1"/>
    <col min="2" max="2" width="58.28515625" hidden="1" customWidth="1"/>
    <col min="3" max="3" width="14" hidden="1" customWidth="1"/>
    <col min="4" max="4" width="9.140625" hidden="1" customWidth="1"/>
    <col min="5" max="5" width="15.85546875" hidden="1" customWidth="1"/>
    <col min="6" max="6" width="18.7109375" hidden="1" customWidth="1"/>
    <col min="7" max="8" width="9.140625" hidden="1" customWidth="1"/>
    <col min="9" max="9" width="12.7109375" hidden="1" customWidth="1"/>
    <col min="10" max="11" width="9.140625" hidden="1" customWidth="1"/>
    <col min="12" max="12" width="7.28515625" style="132" bestFit="1" customWidth="1"/>
    <col min="13" max="15" width="9.140625" customWidth="1"/>
  </cols>
  <sheetData>
    <row r="1" spans="1:17" x14ac:dyDescent="0.25">
      <c r="P1" s="240">
        <f>COUNTIF(P3:P81,1)/79</f>
        <v>0.27848101265822783</v>
      </c>
      <c r="Q1" s="240">
        <f>COUNTIF(Q3:Q81,1)/79</f>
        <v>0.72151898734177211</v>
      </c>
    </row>
    <row r="2" spans="1:17" x14ac:dyDescent="0.25">
      <c r="A2" t="s">
        <v>887</v>
      </c>
      <c r="B2" t="s">
        <v>888</v>
      </c>
      <c r="C2" t="s">
        <v>889</v>
      </c>
      <c r="D2" t="s">
        <v>428</v>
      </c>
      <c r="E2" t="s">
        <v>890</v>
      </c>
      <c r="F2" t="s">
        <v>893</v>
      </c>
      <c r="G2" t="s">
        <v>892</v>
      </c>
      <c r="H2" t="s">
        <v>910</v>
      </c>
      <c r="I2" t="s">
        <v>891</v>
      </c>
      <c r="J2" t="s">
        <v>894</v>
      </c>
      <c r="K2" t="s">
        <v>895</v>
      </c>
      <c r="L2" s="132" t="s">
        <v>897</v>
      </c>
      <c r="M2" t="s">
        <v>896</v>
      </c>
      <c r="N2" t="s">
        <v>888</v>
      </c>
      <c r="O2" t="s">
        <v>895</v>
      </c>
      <c r="P2" t="s">
        <v>1162</v>
      </c>
      <c r="Q2" t="s">
        <v>1163</v>
      </c>
    </row>
    <row r="3" spans="1:17" x14ac:dyDescent="0.25">
      <c r="A3" s="154" t="s">
        <v>287</v>
      </c>
      <c r="B3" t="s">
        <v>982</v>
      </c>
      <c r="D3" t="s">
        <v>261</v>
      </c>
      <c r="E3" t="s">
        <v>781</v>
      </c>
      <c r="F3" t="s">
        <v>1011</v>
      </c>
      <c r="G3" t="s">
        <v>472</v>
      </c>
      <c r="H3">
        <f>VLOOKUP(G3,CurrInfo!$E$1:$F$10,2)</f>
        <v>1</v>
      </c>
      <c r="I3">
        <v>29000</v>
      </c>
      <c r="J3">
        <v>1E-3</v>
      </c>
      <c r="K3" t="s">
        <v>288</v>
      </c>
      <c r="L3" s="132" t="s">
        <v>558</v>
      </c>
      <c r="N3" t="str">
        <f>'FuturesInfo (3)'!B2</f>
        <v>Ethanol-CBT</v>
      </c>
      <c r="O3" t="str">
        <f>'FuturesInfo (3)'!K2</f>
        <v>energy</v>
      </c>
      <c r="P3" s="202">
        <v>-1</v>
      </c>
      <c r="Q3" s="202">
        <f>IF(P3=-1,1,-1)</f>
        <v>1</v>
      </c>
    </row>
    <row r="4" spans="1:17" x14ac:dyDescent="0.25">
      <c r="A4" s="153" t="s">
        <v>290</v>
      </c>
      <c r="B4" t="s">
        <v>291</v>
      </c>
      <c r="C4" t="s">
        <v>912</v>
      </c>
      <c r="D4" t="s">
        <v>260</v>
      </c>
      <c r="E4" t="s">
        <v>778</v>
      </c>
      <c r="F4" t="s">
        <v>779</v>
      </c>
      <c r="G4" t="s">
        <v>472</v>
      </c>
      <c r="H4">
        <f>VLOOKUP(G4,CurrInfo!$E$1:$F$10,2)</f>
        <v>1</v>
      </c>
      <c r="I4" s="130">
        <v>100000</v>
      </c>
      <c r="J4">
        <v>1E-4</v>
      </c>
      <c r="K4" t="s">
        <v>289</v>
      </c>
      <c r="L4" s="132" t="s">
        <v>470</v>
      </c>
      <c r="M4" t="s">
        <v>450</v>
      </c>
      <c r="N4" t="str">
        <f>'FuturesInfo (3)'!B3</f>
        <v>Australian Dollar-CME(Floor+Electronic Combined)</v>
      </c>
      <c r="O4" t="str">
        <f>'FuturesInfo (3)'!K3</f>
        <v>currency</v>
      </c>
      <c r="P4" s="202">
        <v>-1</v>
      </c>
      <c r="Q4" s="202">
        <f t="shared" ref="Q4:Q67" si="0">IF(P4=-1,1,-1)</f>
        <v>1</v>
      </c>
    </row>
    <row r="5" spans="1:17" x14ac:dyDescent="0.25">
      <c r="A5" s="154" t="s">
        <v>292</v>
      </c>
      <c r="B5" s="112" t="s">
        <v>293</v>
      </c>
      <c r="C5" s="112" t="s">
        <v>913</v>
      </c>
      <c r="D5" s="112" t="s">
        <v>780</v>
      </c>
      <c r="E5" s="112" t="s">
        <v>781</v>
      </c>
      <c r="F5" s="112">
        <v>200</v>
      </c>
      <c r="G5" s="112" t="s">
        <v>469</v>
      </c>
      <c r="H5">
        <f>VLOOKUP(G5,CurrInfo!$E$1:$F$10,2)</f>
        <v>0.89968511021142605</v>
      </c>
      <c r="I5" s="112">
        <v>200</v>
      </c>
      <c r="J5" s="112">
        <v>0.01</v>
      </c>
      <c r="K5" s="112" t="s">
        <v>294</v>
      </c>
      <c r="L5" s="145" t="s">
        <v>292</v>
      </c>
      <c r="M5" s="112" t="s">
        <v>780</v>
      </c>
      <c r="N5" t="str">
        <f>'FuturesInfo (3)'!B4</f>
        <v>EOE Index(Amsterdam)-EOE</v>
      </c>
      <c r="O5" t="str">
        <f>'FuturesInfo (3)'!K4</f>
        <v>index</v>
      </c>
      <c r="P5" s="202">
        <v>-1</v>
      </c>
      <c r="Q5" s="202">
        <f t="shared" si="0"/>
        <v>1</v>
      </c>
    </row>
    <row r="6" spans="1:17" x14ac:dyDescent="0.25">
      <c r="A6" s="153" t="s">
        <v>1004</v>
      </c>
      <c r="B6" t="s">
        <v>296</v>
      </c>
      <c r="C6" t="s">
        <v>914</v>
      </c>
      <c r="D6" t="s">
        <v>261</v>
      </c>
      <c r="E6" t="s">
        <v>782</v>
      </c>
      <c r="F6" t="s">
        <v>783</v>
      </c>
      <c r="G6" t="s">
        <v>472</v>
      </c>
      <c r="H6">
        <f>VLOOKUP(G6,CurrInfo!$E$1:$F$10,2)</f>
        <v>1</v>
      </c>
      <c r="I6">
        <v>600</v>
      </c>
      <c r="J6">
        <v>0.01</v>
      </c>
      <c r="K6" t="s">
        <v>297</v>
      </c>
      <c r="L6" s="132" t="s">
        <v>728</v>
      </c>
      <c r="M6" t="s">
        <v>784</v>
      </c>
      <c r="N6" t="str">
        <f>'FuturesInfo (3)'!B5</f>
        <v>Soybean Oil-CBT (Floor+Electronic Combined)</v>
      </c>
      <c r="O6" t="str">
        <f>'FuturesInfo (3)'!K5</f>
        <v>grain</v>
      </c>
      <c r="P6" s="202">
        <v>-1</v>
      </c>
      <c r="Q6" s="202">
        <f t="shared" si="0"/>
        <v>1</v>
      </c>
    </row>
    <row r="7" spans="1:17" x14ac:dyDescent="0.25">
      <c r="A7" s="153" t="s">
        <v>298</v>
      </c>
      <c r="B7" t="s">
        <v>299</v>
      </c>
      <c r="C7" t="s">
        <v>915</v>
      </c>
      <c r="D7" t="s">
        <v>260</v>
      </c>
      <c r="E7" t="s">
        <v>778</v>
      </c>
      <c r="F7" t="s">
        <v>785</v>
      </c>
      <c r="G7" t="s">
        <v>472</v>
      </c>
      <c r="H7">
        <f>VLOOKUP(G7,CurrInfo!$E$1:$F$10,2)</f>
        <v>1</v>
      </c>
      <c r="I7" s="130">
        <v>62500</v>
      </c>
      <c r="J7">
        <v>1E-4</v>
      </c>
      <c r="K7" t="s">
        <v>289</v>
      </c>
      <c r="L7" s="132" t="s">
        <v>479</v>
      </c>
      <c r="M7" t="s">
        <v>456</v>
      </c>
      <c r="N7" t="str">
        <f>'FuturesInfo (3)'!B6</f>
        <v>British Pound-CME(Floor+Electronic Combined)</v>
      </c>
      <c r="O7" t="str">
        <f>'FuturesInfo (3)'!K6</f>
        <v>currency</v>
      </c>
      <c r="P7" s="202">
        <v>-1</v>
      </c>
      <c r="Q7" s="202">
        <f t="shared" si="0"/>
        <v>1</v>
      </c>
    </row>
    <row r="8" spans="1:17" x14ac:dyDescent="0.25">
      <c r="A8" s="153" t="s">
        <v>1005</v>
      </c>
      <c r="B8" t="s">
        <v>301</v>
      </c>
      <c r="C8" t="s">
        <v>916</v>
      </c>
      <c r="D8" t="s">
        <v>261</v>
      </c>
      <c r="E8" t="s">
        <v>786</v>
      </c>
      <c r="F8" t="s">
        <v>787</v>
      </c>
      <c r="G8" t="s">
        <v>472</v>
      </c>
      <c r="H8">
        <f>VLOOKUP(G8,CurrInfo!$E$1:$F$10,2)</f>
        <v>1</v>
      </c>
      <c r="I8">
        <v>50</v>
      </c>
      <c r="J8" s="131">
        <v>42377</v>
      </c>
      <c r="K8" t="s">
        <v>297</v>
      </c>
      <c r="L8" s="132" t="s">
        <v>518</v>
      </c>
      <c r="M8" t="s">
        <v>788</v>
      </c>
      <c r="N8" t="str">
        <f>'FuturesInfo (3)'!B7</f>
        <v>Corn-CBT (Floor+Electronic Combined)</v>
      </c>
      <c r="O8" t="str">
        <f>'FuturesInfo (3)'!K7</f>
        <v>grain</v>
      </c>
      <c r="P8" s="202">
        <v>-1</v>
      </c>
      <c r="Q8" s="202">
        <f t="shared" si="0"/>
        <v>1</v>
      </c>
    </row>
    <row r="9" spans="1:17" x14ac:dyDescent="0.25">
      <c r="A9" s="153" t="s">
        <v>1006</v>
      </c>
      <c r="B9" t="s">
        <v>303</v>
      </c>
      <c r="C9" t="s">
        <v>917</v>
      </c>
      <c r="D9" t="s">
        <v>789</v>
      </c>
      <c r="E9" t="s">
        <v>786</v>
      </c>
      <c r="F9" t="s">
        <v>790</v>
      </c>
      <c r="G9" t="s">
        <v>472</v>
      </c>
      <c r="H9">
        <f>VLOOKUP(G9,CurrInfo!$E$1:$F$10,2)</f>
        <v>1</v>
      </c>
      <c r="I9">
        <v>10</v>
      </c>
      <c r="J9">
        <v>1</v>
      </c>
      <c r="K9" t="s">
        <v>304</v>
      </c>
      <c r="L9" s="132" t="s">
        <v>509</v>
      </c>
      <c r="M9" t="s">
        <v>302</v>
      </c>
      <c r="N9" t="str">
        <f>'FuturesInfo (3)'!B8</f>
        <v>Cocoa-CSCE</v>
      </c>
      <c r="O9" t="str">
        <f>'FuturesInfo (3)'!K8</f>
        <v>soft</v>
      </c>
      <c r="P9" s="202">
        <v>-1</v>
      </c>
      <c r="Q9" s="202">
        <f t="shared" si="0"/>
        <v>1</v>
      </c>
    </row>
    <row r="10" spans="1:17" x14ac:dyDescent="0.25">
      <c r="A10" s="153" t="s">
        <v>305</v>
      </c>
      <c r="B10" t="s">
        <v>306</v>
      </c>
      <c r="C10" t="s">
        <v>918</v>
      </c>
      <c r="D10" t="s">
        <v>260</v>
      </c>
      <c r="E10" t="s">
        <v>778</v>
      </c>
      <c r="F10" t="s">
        <v>791</v>
      </c>
      <c r="G10" t="s">
        <v>472</v>
      </c>
      <c r="H10">
        <f>VLOOKUP(G10,CurrInfo!$E$1:$F$10,2)</f>
        <v>1</v>
      </c>
      <c r="I10" s="130">
        <v>100000</v>
      </c>
      <c r="J10">
        <v>1E-4</v>
      </c>
      <c r="K10" t="s">
        <v>289</v>
      </c>
      <c r="L10" s="132" t="s">
        <v>488</v>
      </c>
      <c r="M10" t="s">
        <v>487</v>
      </c>
      <c r="N10" t="str">
        <f>'FuturesInfo (3)'!B9</f>
        <v>Canadian Dollar-CME(Floor+Electronic Combined)</v>
      </c>
      <c r="O10" t="str">
        <f>'FuturesInfo (3)'!K9</f>
        <v>currency</v>
      </c>
      <c r="P10" s="202">
        <v>-1</v>
      </c>
      <c r="Q10" s="202">
        <f t="shared" si="0"/>
        <v>1</v>
      </c>
    </row>
    <row r="11" spans="1:17" x14ac:dyDescent="0.25">
      <c r="A11" s="154" t="s">
        <v>307</v>
      </c>
      <c r="B11" s="112" t="s">
        <v>308</v>
      </c>
      <c r="C11" s="112" t="s">
        <v>919</v>
      </c>
      <c r="D11" s="112" t="s">
        <v>264</v>
      </c>
      <c r="E11" s="112" t="s">
        <v>778</v>
      </c>
      <c r="F11" s="112">
        <v>100000</v>
      </c>
      <c r="G11" s="112" t="s">
        <v>487</v>
      </c>
      <c r="H11">
        <f>VLOOKUP(G11,CurrInfo!$E$1:$F$10,2)</f>
        <v>1.3115000000000001</v>
      </c>
      <c r="I11" s="144">
        <v>1000</v>
      </c>
      <c r="J11" s="112">
        <v>0.01</v>
      </c>
      <c r="K11" s="112" t="s">
        <v>289</v>
      </c>
      <c r="L11" s="145" t="s">
        <v>484</v>
      </c>
      <c r="M11" s="112" t="s">
        <v>307</v>
      </c>
      <c r="N11" t="str">
        <f>'FuturesInfo (3)'!B10</f>
        <v>Canadian Govt Bond 10Yr-ME (Floor+Electronic Combined)</v>
      </c>
      <c r="O11" t="str">
        <f>'FuturesInfo (3)'!K10</f>
        <v>rates</v>
      </c>
      <c r="P11" s="202">
        <v>1</v>
      </c>
      <c r="Q11" s="202">
        <f t="shared" si="0"/>
        <v>-1</v>
      </c>
    </row>
    <row r="12" spans="1:17" x14ac:dyDescent="0.25">
      <c r="A12" s="153" t="s">
        <v>1033</v>
      </c>
      <c r="B12" t="s">
        <v>310</v>
      </c>
      <c r="C12" t="s">
        <v>920</v>
      </c>
      <c r="D12" t="s">
        <v>262</v>
      </c>
      <c r="E12" t="s">
        <v>781</v>
      </c>
      <c r="F12" t="s">
        <v>792</v>
      </c>
      <c r="G12" t="s">
        <v>472</v>
      </c>
      <c r="H12">
        <f>VLOOKUP(G12,CurrInfo!$E$1:$F$10,2)</f>
        <v>1</v>
      </c>
      <c r="I12" s="130">
        <v>1000</v>
      </c>
      <c r="J12">
        <v>0.01</v>
      </c>
      <c r="K12" t="s">
        <v>288</v>
      </c>
      <c r="L12" s="132" t="s">
        <v>522</v>
      </c>
      <c r="M12" t="s">
        <v>309</v>
      </c>
      <c r="N12" t="str">
        <f>'FuturesInfo (3)'!B11</f>
        <v>Crude Oil-Light-NYMEX(Floor+Electronic Combined)</v>
      </c>
      <c r="O12" t="str">
        <f>'FuturesInfo (3)'!K11</f>
        <v>energy</v>
      </c>
      <c r="P12" s="202">
        <v>-1</v>
      </c>
      <c r="Q12" s="202">
        <f t="shared" si="0"/>
        <v>1</v>
      </c>
    </row>
    <row r="13" spans="1:17" x14ac:dyDescent="0.25">
      <c r="A13" s="153" t="s">
        <v>1007</v>
      </c>
      <c r="B13" t="s">
        <v>312</v>
      </c>
      <c r="C13" t="s">
        <v>921</v>
      </c>
      <c r="D13" t="s">
        <v>793</v>
      </c>
      <c r="E13" t="s">
        <v>794</v>
      </c>
      <c r="F13" t="s">
        <v>795</v>
      </c>
      <c r="G13" t="s">
        <v>472</v>
      </c>
      <c r="H13">
        <f>VLOOKUP(G13,CurrInfo!$E$1:$F$10,2)</f>
        <v>1</v>
      </c>
      <c r="I13">
        <v>5</v>
      </c>
      <c r="J13">
        <v>0.01</v>
      </c>
      <c r="K13" t="s">
        <v>304</v>
      </c>
      <c r="L13" s="132" t="s">
        <v>520</v>
      </c>
      <c r="M13" t="s">
        <v>311</v>
      </c>
      <c r="N13" t="str">
        <f>'FuturesInfo (3)'!B12</f>
        <v>Cotton #2-NYCE</v>
      </c>
      <c r="O13" t="str">
        <f>'FuturesInfo (3)'!K12</f>
        <v>soft</v>
      </c>
      <c r="P13" s="233">
        <v>-1</v>
      </c>
      <c r="Q13" s="202">
        <f t="shared" si="0"/>
        <v>1</v>
      </c>
    </row>
    <row r="14" spans="1:17" x14ac:dyDescent="0.25">
      <c r="A14" s="154" t="s">
        <v>1008</v>
      </c>
      <c r="B14" t="s">
        <v>322</v>
      </c>
      <c r="C14" t="s">
        <v>926</v>
      </c>
      <c r="D14" t="s">
        <v>260</v>
      </c>
      <c r="E14" t="s">
        <v>778</v>
      </c>
      <c r="F14" t="s">
        <v>802</v>
      </c>
      <c r="G14" t="s">
        <v>472</v>
      </c>
      <c r="H14">
        <f>VLOOKUP(G14,CurrInfo!$E$1:$F$10,2)</f>
        <v>1</v>
      </c>
      <c r="I14" s="130">
        <v>125000</v>
      </c>
      <c r="J14">
        <v>1E-4</v>
      </c>
      <c r="K14" t="s">
        <v>289</v>
      </c>
      <c r="L14" s="132" t="s">
        <v>583</v>
      </c>
      <c r="M14" t="s">
        <v>469</v>
      </c>
      <c r="N14" t="str">
        <f>'FuturesInfo (3)'!B13</f>
        <v>Euro(Floor+Electronic Combined)-CME</v>
      </c>
      <c r="O14" t="str">
        <f>'FuturesInfo (3)'!K13</f>
        <v>currency</v>
      </c>
      <c r="P14" s="202">
        <v>-1</v>
      </c>
      <c r="Q14" s="202">
        <f t="shared" si="0"/>
        <v>1</v>
      </c>
    </row>
    <row r="15" spans="1:17" x14ac:dyDescent="0.25">
      <c r="A15" s="153" t="s">
        <v>314</v>
      </c>
      <c r="B15" t="s">
        <v>315</v>
      </c>
      <c r="C15" t="s">
        <v>922</v>
      </c>
      <c r="D15" t="s">
        <v>796</v>
      </c>
      <c r="E15" t="s">
        <v>778</v>
      </c>
      <c r="F15" t="s">
        <v>797</v>
      </c>
      <c r="G15" t="s">
        <v>472</v>
      </c>
      <c r="H15">
        <f>VLOOKUP(G15,CurrInfo!$E$1:$F$10,2)</f>
        <v>1</v>
      </c>
      <c r="I15" s="130">
        <v>1000</v>
      </c>
      <c r="J15">
        <v>1E-3</v>
      </c>
      <c r="K15" t="s">
        <v>294</v>
      </c>
      <c r="L15" s="132" t="s">
        <v>755</v>
      </c>
      <c r="M15" t="s">
        <v>314</v>
      </c>
      <c r="N15" t="str">
        <f>'FuturesInfo (3)'!B14</f>
        <v>U.S. Dollar Index-FINEX</v>
      </c>
      <c r="O15" t="str">
        <f>'FuturesInfo (3)'!K14</f>
        <v>currency</v>
      </c>
      <c r="P15" s="202">
        <v>1</v>
      </c>
      <c r="Q15" s="202">
        <f t="shared" si="0"/>
        <v>-1</v>
      </c>
    </row>
    <row r="16" spans="1:17" x14ac:dyDescent="0.25">
      <c r="A16" s="154" t="s">
        <v>316</v>
      </c>
      <c r="B16" t="s">
        <v>317</v>
      </c>
      <c r="C16" t="s">
        <v>923</v>
      </c>
      <c r="D16" t="s">
        <v>526</v>
      </c>
      <c r="E16" t="s">
        <v>778</v>
      </c>
      <c r="F16" t="s">
        <v>798</v>
      </c>
      <c r="G16" t="s">
        <v>469</v>
      </c>
      <c r="H16">
        <f>VLOOKUP(G16,CurrInfo!$E$1:$F$10,2)</f>
        <v>0.89968511021142605</v>
      </c>
      <c r="I16" s="130">
        <v>1000</v>
      </c>
      <c r="J16">
        <v>0.01</v>
      </c>
      <c r="K16" t="s">
        <v>289</v>
      </c>
      <c r="L16" s="132" t="s">
        <v>562</v>
      </c>
      <c r="M16" t="s">
        <v>799</v>
      </c>
      <c r="N16" t="str">
        <f>'FuturesInfo (3)'!B15</f>
        <v>Euro German 10 YR Bund-EUREX</v>
      </c>
      <c r="O16" t="str">
        <f>'FuturesInfo (3)'!K15</f>
        <v>rates</v>
      </c>
      <c r="P16" s="202">
        <v>1</v>
      </c>
      <c r="Q16" s="202">
        <f t="shared" si="0"/>
        <v>-1</v>
      </c>
    </row>
    <row r="17" spans="1:17" x14ac:dyDescent="0.25">
      <c r="A17" s="154" t="s">
        <v>318</v>
      </c>
      <c r="B17" t="s">
        <v>319</v>
      </c>
      <c r="C17" t="s">
        <v>924</v>
      </c>
      <c r="D17" t="s">
        <v>526</v>
      </c>
      <c r="E17" t="s">
        <v>778</v>
      </c>
      <c r="F17" t="s">
        <v>798</v>
      </c>
      <c r="G17" t="s">
        <v>469</v>
      </c>
      <c r="H17">
        <f>VLOOKUP(G17,CurrInfo!$E$1:$F$10,2)</f>
        <v>0.89968511021142605</v>
      </c>
      <c r="I17" s="130">
        <v>1000</v>
      </c>
      <c r="J17">
        <v>0.01</v>
      </c>
      <c r="K17" t="s">
        <v>289</v>
      </c>
      <c r="L17" s="132" t="s">
        <v>560</v>
      </c>
      <c r="M17" t="s">
        <v>800</v>
      </c>
      <c r="N17" t="str">
        <f>'FuturesInfo (3)'!B16</f>
        <v>Euro German 5YR Bobl-EUREX</v>
      </c>
      <c r="O17" t="str">
        <f>'FuturesInfo (3)'!K16</f>
        <v>rates</v>
      </c>
      <c r="P17" s="202">
        <v>1</v>
      </c>
      <c r="Q17" s="202">
        <f t="shared" si="0"/>
        <v>-1</v>
      </c>
    </row>
    <row r="18" spans="1:17" x14ac:dyDescent="0.25">
      <c r="A18" s="154" t="s">
        <v>320</v>
      </c>
      <c r="B18" t="s">
        <v>321</v>
      </c>
      <c r="C18" t="s">
        <v>925</v>
      </c>
      <c r="D18" t="s">
        <v>526</v>
      </c>
      <c r="E18" t="s">
        <v>778</v>
      </c>
      <c r="F18" t="s">
        <v>798</v>
      </c>
      <c r="G18" t="s">
        <v>469</v>
      </c>
      <c r="H18">
        <f>VLOOKUP(G18,CurrInfo!$E$1:$F$10,2)</f>
        <v>0.89968511021142605</v>
      </c>
      <c r="I18" s="130">
        <v>1000</v>
      </c>
      <c r="J18">
        <v>1E-3</v>
      </c>
      <c r="K18" t="s">
        <v>289</v>
      </c>
      <c r="L18" s="132" t="s">
        <v>564</v>
      </c>
      <c r="M18" t="s">
        <v>801</v>
      </c>
      <c r="N18" t="str">
        <f>'FuturesInfo (3)'!B17</f>
        <v>Euro German 2YR Schatz-EUREX</v>
      </c>
      <c r="O18" t="str">
        <f>'FuturesInfo (3)'!K17</f>
        <v>rates</v>
      </c>
      <c r="P18" s="202">
        <v>1</v>
      </c>
      <c r="Q18" s="202">
        <f t="shared" si="0"/>
        <v>-1</v>
      </c>
    </row>
    <row r="19" spans="1:17" x14ac:dyDescent="0.25">
      <c r="A19" s="153" t="s">
        <v>323</v>
      </c>
      <c r="B19" t="s">
        <v>324</v>
      </c>
      <c r="C19" t="s">
        <v>927</v>
      </c>
      <c r="D19" t="s">
        <v>260</v>
      </c>
      <c r="E19" t="s">
        <v>803</v>
      </c>
      <c r="F19" s="108">
        <v>1000000</v>
      </c>
      <c r="G19" t="s">
        <v>472</v>
      </c>
      <c r="H19">
        <f>VLOOKUP(G19,CurrInfo!$E$1:$F$10,2)</f>
        <v>1</v>
      </c>
      <c r="I19" s="130">
        <v>2500</v>
      </c>
      <c r="J19">
        <v>1E-3</v>
      </c>
      <c r="K19" t="s">
        <v>289</v>
      </c>
      <c r="L19" s="132" t="s">
        <v>581</v>
      </c>
      <c r="M19" t="s">
        <v>804</v>
      </c>
      <c r="N19" t="str">
        <f>'FuturesInfo (3)'!B18</f>
        <v>Eurodollar-3 Mth-CME-Globex(Floor+Electronic Combined)</v>
      </c>
      <c r="O19" t="str">
        <f>'FuturesInfo (3)'!K18</f>
        <v>rates</v>
      </c>
      <c r="P19" s="202">
        <v>1</v>
      </c>
      <c r="Q19" s="202">
        <f t="shared" si="0"/>
        <v>-1</v>
      </c>
    </row>
    <row r="20" spans="1:17" x14ac:dyDescent="0.25">
      <c r="A20" s="154" t="s">
        <v>325</v>
      </c>
      <c r="B20" t="s">
        <v>326</v>
      </c>
      <c r="C20" t="s">
        <v>928</v>
      </c>
      <c r="D20" t="s">
        <v>260</v>
      </c>
      <c r="E20" t="s">
        <v>778</v>
      </c>
      <c r="F20" t="s">
        <v>805</v>
      </c>
      <c r="G20" t="s">
        <v>472</v>
      </c>
      <c r="H20">
        <f>VLOOKUP(G20,CurrInfo!$E$1:$F$10,2)</f>
        <v>1</v>
      </c>
      <c r="I20">
        <v>100</v>
      </c>
      <c r="J20">
        <v>0.01</v>
      </c>
      <c r="K20" t="s">
        <v>294</v>
      </c>
      <c r="L20" s="132" t="s">
        <v>653</v>
      </c>
      <c r="M20" t="s">
        <v>325</v>
      </c>
      <c r="N20" t="str">
        <f>'FuturesInfo (3)'!B19</f>
        <v>Index-S&amp;P Midcap 400 E-mini-CME</v>
      </c>
      <c r="O20" t="str">
        <f>'FuturesInfo (3)'!K19</f>
        <v>index</v>
      </c>
      <c r="P20" s="202">
        <v>-1</v>
      </c>
      <c r="Q20" s="202">
        <f t="shared" si="0"/>
        <v>1</v>
      </c>
    </row>
    <row r="21" spans="1:17" x14ac:dyDescent="0.25">
      <c r="A21" s="153" t="s">
        <v>327</v>
      </c>
      <c r="B21" t="s">
        <v>328</v>
      </c>
      <c r="C21" t="s">
        <v>929</v>
      </c>
      <c r="D21" t="s">
        <v>260</v>
      </c>
      <c r="E21" t="s">
        <v>778</v>
      </c>
      <c r="F21" t="s">
        <v>806</v>
      </c>
      <c r="G21" t="s">
        <v>472</v>
      </c>
      <c r="H21">
        <f>VLOOKUP(G21,CurrInfo!$E$1:$F$10,2)</f>
        <v>1</v>
      </c>
      <c r="I21">
        <v>50</v>
      </c>
      <c r="J21">
        <v>0.01</v>
      </c>
      <c r="K21" t="s">
        <v>294</v>
      </c>
      <c r="L21" s="132" t="s">
        <v>552</v>
      </c>
      <c r="M21" t="s">
        <v>327</v>
      </c>
      <c r="N21" t="str">
        <f>'FuturesInfo (3)'!B20</f>
        <v>S&amp;P 500 Index-E-mini-CME</v>
      </c>
      <c r="O21" t="str">
        <f>'FuturesInfo (3)'!K20</f>
        <v>index</v>
      </c>
      <c r="P21" s="202">
        <v>-1</v>
      </c>
      <c r="Q21" s="202">
        <f t="shared" si="0"/>
        <v>1</v>
      </c>
    </row>
    <row r="22" spans="1:17" x14ac:dyDescent="0.25">
      <c r="A22" s="155" t="s">
        <v>329</v>
      </c>
      <c r="B22" t="s">
        <v>330</v>
      </c>
      <c r="C22" t="s">
        <v>930</v>
      </c>
      <c r="D22" t="s">
        <v>260</v>
      </c>
      <c r="E22" t="s">
        <v>807</v>
      </c>
      <c r="F22" t="s">
        <v>795</v>
      </c>
      <c r="G22" t="s">
        <v>472</v>
      </c>
      <c r="H22">
        <f>VLOOKUP(G22,CurrInfo!$E$1:$F$10,2)</f>
        <v>1</v>
      </c>
      <c r="I22">
        <v>500</v>
      </c>
      <c r="J22">
        <v>1E-3</v>
      </c>
      <c r="K22" t="s">
        <v>313</v>
      </c>
      <c r="L22" s="132" t="s">
        <v>589</v>
      </c>
      <c r="M22" t="s">
        <v>808</v>
      </c>
      <c r="N22" t="str">
        <f>'FuturesInfo (3)'!B21</f>
        <v>Cattle-Feeder-CME(Floor+Electronic Combined)</v>
      </c>
      <c r="O22" t="str">
        <f>'FuturesInfo (3)'!K21</f>
        <v>meat</v>
      </c>
      <c r="P22" s="234">
        <v>-1</v>
      </c>
      <c r="Q22" s="202">
        <f t="shared" si="0"/>
        <v>1</v>
      </c>
    </row>
    <row r="23" spans="1:17" x14ac:dyDescent="0.25">
      <c r="A23" s="154" t="s">
        <v>331</v>
      </c>
      <c r="B23" t="s">
        <v>332</v>
      </c>
      <c r="C23" t="s">
        <v>931</v>
      </c>
      <c r="D23" t="s">
        <v>809</v>
      </c>
      <c r="E23" t="s">
        <v>778</v>
      </c>
      <c r="F23" t="s">
        <v>810</v>
      </c>
      <c r="G23" t="s">
        <v>469</v>
      </c>
      <c r="H23">
        <f>VLOOKUP(G23,CurrInfo!$E$1:$F$10,2)</f>
        <v>0.89968511021142605</v>
      </c>
      <c r="I23">
        <v>10</v>
      </c>
      <c r="J23">
        <v>0.1</v>
      </c>
      <c r="K23" t="s">
        <v>294</v>
      </c>
      <c r="L23" s="132" t="s">
        <v>481</v>
      </c>
      <c r="M23" t="s">
        <v>482</v>
      </c>
      <c r="N23" t="str">
        <f>'FuturesInfo (3)'!B22</f>
        <v>CAC 40 Index-EURONEXT (MATIF)</v>
      </c>
      <c r="O23" t="str">
        <f>'FuturesInfo (3)'!K22</f>
        <v>index</v>
      </c>
      <c r="P23" s="202">
        <v>-1</v>
      </c>
      <c r="Q23" s="202">
        <f t="shared" si="0"/>
        <v>1</v>
      </c>
    </row>
    <row r="24" spans="1:17" x14ac:dyDescent="0.25">
      <c r="A24" s="154" t="s">
        <v>333</v>
      </c>
      <c r="B24" t="s">
        <v>334</v>
      </c>
      <c r="C24" t="s">
        <v>932</v>
      </c>
      <c r="D24" t="s">
        <v>526</v>
      </c>
      <c r="E24" t="s">
        <v>778</v>
      </c>
      <c r="F24" t="s">
        <v>811</v>
      </c>
      <c r="G24" t="s">
        <v>469</v>
      </c>
      <c r="H24">
        <f>VLOOKUP(G24,CurrInfo!$E$1:$F$10,2)</f>
        <v>0.89968511021142605</v>
      </c>
      <c r="I24">
        <v>25</v>
      </c>
      <c r="J24">
        <v>0.1</v>
      </c>
      <c r="K24" t="s">
        <v>294</v>
      </c>
      <c r="L24" s="132" t="s">
        <v>524</v>
      </c>
      <c r="M24" t="s">
        <v>812</v>
      </c>
      <c r="N24" t="str">
        <f>'FuturesInfo (3)'!B23</f>
        <v>MINI-Dax Index-EUREX</v>
      </c>
      <c r="O24" t="str">
        <f>'FuturesInfo (3)'!K23</f>
        <v>index</v>
      </c>
      <c r="P24" s="202">
        <v>-1</v>
      </c>
      <c r="Q24" s="202">
        <f t="shared" si="0"/>
        <v>1</v>
      </c>
    </row>
    <row r="25" spans="1:17" x14ac:dyDescent="0.25">
      <c r="A25" s="154" t="s">
        <v>335</v>
      </c>
      <c r="B25" s="112" t="s">
        <v>336</v>
      </c>
      <c r="C25" s="112" t="s">
        <v>933</v>
      </c>
      <c r="D25" s="112" t="s">
        <v>809</v>
      </c>
      <c r="E25" s="112" t="s">
        <v>778</v>
      </c>
      <c r="F25" s="112" t="s">
        <v>813</v>
      </c>
      <c r="G25" s="112" t="s">
        <v>469</v>
      </c>
      <c r="H25">
        <f>VLOOKUP(G25,CurrInfo!$E$1:$F$10,2)</f>
        <v>0.89968511021142605</v>
      </c>
      <c r="I25" s="144">
        <v>2500</v>
      </c>
      <c r="J25" s="112">
        <v>1E-3</v>
      </c>
      <c r="K25" s="112" t="s">
        <v>289</v>
      </c>
      <c r="L25" s="145" t="s">
        <v>568</v>
      </c>
      <c r="M25" s="112" t="s">
        <v>814</v>
      </c>
      <c r="N25" t="str">
        <f>'FuturesInfo (3)'!B24</f>
        <v>EURIBOR-3 Mth-EURONEXT(LIFFE)</v>
      </c>
      <c r="O25" t="str">
        <f>'FuturesInfo (3)'!K24</f>
        <v>rates</v>
      </c>
      <c r="P25" s="202">
        <v>1</v>
      </c>
      <c r="Q25" s="202">
        <f t="shared" si="0"/>
        <v>-1</v>
      </c>
    </row>
    <row r="26" spans="1:17" x14ac:dyDescent="0.25">
      <c r="A26" s="154" t="s">
        <v>337</v>
      </c>
      <c r="B26" s="112" t="s">
        <v>338</v>
      </c>
      <c r="C26" s="112" t="s">
        <v>934</v>
      </c>
      <c r="D26" s="112" t="s">
        <v>809</v>
      </c>
      <c r="E26" s="112" t="s">
        <v>778</v>
      </c>
      <c r="F26" s="112" t="s">
        <v>815</v>
      </c>
      <c r="G26" s="112" t="s">
        <v>456</v>
      </c>
      <c r="H26">
        <f>VLOOKUP(G26,CurrInfo!$E$1:$F$10,2)</f>
        <v>0.76917160218444736</v>
      </c>
      <c r="I26" s="112">
        <v>10</v>
      </c>
      <c r="J26" s="112">
        <v>0.1</v>
      </c>
      <c r="K26" s="112" t="s">
        <v>294</v>
      </c>
      <c r="L26" s="145" t="s">
        <v>591</v>
      </c>
      <c r="M26" s="112" t="s">
        <v>816</v>
      </c>
      <c r="N26" t="str">
        <f>'FuturesInfo (3)'!B25</f>
        <v>FTSE 100 Index-EURONEXT(LIFFE)</v>
      </c>
      <c r="O26" t="str">
        <f>'FuturesInfo (3)'!K25</f>
        <v>index</v>
      </c>
      <c r="P26" s="202">
        <v>-1</v>
      </c>
      <c r="Q26" s="202">
        <f t="shared" si="0"/>
        <v>1</v>
      </c>
    </row>
    <row r="27" spans="1:17" x14ac:dyDescent="0.25">
      <c r="A27" s="154" t="s">
        <v>339</v>
      </c>
      <c r="B27" s="112" t="s">
        <v>340</v>
      </c>
      <c r="C27" s="112" t="s">
        <v>935</v>
      </c>
      <c r="D27" s="112" t="s">
        <v>809</v>
      </c>
      <c r="E27" s="112" t="s">
        <v>778</v>
      </c>
      <c r="F27" s="112" t="s">
        <v>817</v>
      </c>
      <c r="G27" s="112" t="s">
        <v>456</v>
      </c>
      <c r="H27">
        <f>VLOOKUP(G27,CurrInfo!$E$1:$F$10,2)</f>
        <v>0.76917160218444736</v>
      </c>
      <c r="I27" s="144">
        <v>1000</v>
      </c>
      <c r="J27" s="112">
        <v>0.01</v>
      </c>
      <c r="K27" s="112" t="s">
        <v>289</v>
      </c>
      <c r="L27" s="145" t="s">
        <v>596</v>
      </c>
      <c r="M27" s="112" t="s">
        <v>818</v>
      </c>
      <c r="N27" t="str">
        <f>'FuturesInfo (3)'!B26</f>
        <v>Gilt-Long(8.75-13yr)-EURONEXT(LIFFE)</v>
      </c>
      <c r="O27" t="str">
        <f>'FuturesInfo (3)'!K26</f>
        <v>rates</v>
      </c>
      <c r="P27" s="202">
        <v>1</v>
      </c>
      <c r="Q27" s="202">
        <f t="shared" si="0"/>
        <v>-1</v>
      </c>
    </row>
    <row r="28" spans="1:17" x14ac:dyDescent="0.25">
      <c r="A28" s="154" t="s">
        <v>341</v>
      </c>
      <c r="B28" s="112" t="s">
        <v>342</v>
      </c>
      <c r="C28" s="112" t="s">
        <v>936</v>
      </c>
      <c r="D28" s="112" t="s">
        <v>809</v>
      </c>
      <c r="E28" s="112" t="s">
        <v>778</v>
      </c>
      <c r="F28" s="112" t="s">
        <v>819</v>
      </c>
      <c r="G28" s="112" t="s">
        <v>456</v>
      </c>
      <c r="H28">
        <f>VLOOKUP(G28,CurrInfo!$E$1:$F$10,2)</f>
        <v>0.76917160218444736</v>
      </c>
      <c r="I28" s="144">
        <v>1250</v>
      </c>
      <c r="J28" s="112">
        <v>0.01</v>
      </c>
      <c r="K28" s="112" t="s">
        <v>289</v>
      </c>
      <c r="L28" s="145" t="s">
        <v>453</v>
      </c>
      <c r="M28" s="112" t="s">
        <v>820</v>
      </c>
      <c r="N28" t="str">
        <f>'FuturesInfo (3)'!B27</f>
        <v>Sterling Rate-3Mth-EURONEXT(LIFFE)</v>
      </c>
      <c r="O28" t="str">
        <f>'FuturesInfo (3)'!K27</f>
        <v>rates</v>
      </c>
      <c r="P28" s="202">
        <v>1</v>
      </c>
      <c r="Q28" s="202">
        <f t="shared" si="0"/>
        <v>-1</v>
      </c>
    </row>
    <row r="29" spans="1:17" x14ac:dyDescent="0.25">
      <c r="A29" s="153" t="s">
        <v>343</v>
      </c>
      <c r="B29" t="s">
        <v>344</v>
      </c>
      <c r="C29" t="s">
        <v>937</v>
      </c>
      <c r="D29" t="s">
        <v>261</v>
      </c>
      <c r="E29" t="s">
        <v>778</v>
      </c>
      <c r="F29">
        <v>100000</v>
      </c>
      <c r="G29" t="s">
        <v>472</v>
      </c>
      <c r="H29">
        <f>VLOOKUP(G29,CurrInfo!$E$1:$F$10,2)</f>
        <v>1</v>
      </c>
      <c r="I29" s="130">
        <v>1000</v>
      </c>
      <c r="J29" t="s">
        <v>821</v>
      </c>
      <c r="K29" t="s">
        <v>289</v>
      </c>
      <c r="L29" s="132" t="s">
        <v>765</v>
      </c>
      <c r="M29" t="s">
        <v>822</v>
      </c>
      <c r="N29" t="str">
        <f>'FuturesInfo (3)'!B28</f>
        <v>T-Note-U.S. 5 Yr-CBT(Floor+Electronic Combined)</v>
      </c>
      <c r="O29" t="str">
        <f>'FuturesInfo (3)'!K28</f>
        <v>rates</v>
      </c>
      <c r="P29" s="202">
        <v>1</v>
      </c>
      <c r="Q29" s="202">
        <f t="shared" si="0"/>
        <v>-1</v>
      </c>
    </row>
    <row r="30" spans="1:17" x14ac:dyDescent="0.25">
      <c r="A30" s="153" t="s">
        <v>1034</v>
      </c>
      <c r="B30" t="s">
        <v>346</v>
      </c>
      <c r="C30" t="s">
        <v>938</v>
      </c>
      <c r="D30" t="s">
        <v>823</v>
      </c>
      <c r="E30" t="s">
        <v>824</v>
      </c>
      <c r="F30" t="s">
        <v>825</v>
      </c>
      <c r="G30" t="s">
        <v>472</v>
      </c>
      <c r="H30">
        <f>VLOOKUP(G30,CurrInfo!$E$1:$F$10,2)</f>
        <v>1</v>
      </c>
      <c r="I30">
        <v>100</v>
      </c>
      <c r="J30">
        <v>0.1</v>
      </c>
      <c r="K30" t="s">
        <v>347</v>
      </c>
      <c r="L30" s="132" t="s">
        <v>602</v>
      </c>
      <c r="M30" t="s">
        <v>345</v>
      </c>
      <c r="N30" t="str">
        <f>'FuturesInfo (3)'!B29</f>
        <v>Gold-COMEX(Floor+Electronic Combined)</v>
      </c>
      <c r="O30" t="str">
        <f>'FuturesInfo (3)'!K29</f>
        <v>metal</v>
      </c>
      <c r="P30" s="202">
        <v>1</v>
      </c>
      <c r="Q30" s="202">
        <f t="shared" si="0"/>
        <v>-1</v>
      </c>
    </row>
    <row r="31" spans="1:17" x14ac:dyDescent="0.25">
      <c r="A31" s="154" t="s">
        <v>1023</v>
      </c>
      <c r="B31" s="112" t="s">
        <v>348</v>
      </c>
      <c r="C31" s="112" t="s">
        <v>939</v>
      </c>
      <c r="D31" s="112" t="s">
        <v>501</v>
      </c>
      <c r="E31" s="112" t="s">
        <v>781</v>
      </c>
      <c r="F31" s="112" t="s">
        <v>826</v>
      </c>
      <c r="G31" s="112" t="s">
        <v>502</v>
      </c>
      <c r="H31">
        <f>VLOOKUP(G31,CurrInfo!$E$1:$F$10,2)</f>
        <v>7.77</v>
      </c>
      <c r="I31" s="112">
        <v>50</v>
      </c>
      <c r="J31" s="112">
        <v>1</v>
      </c>
      <c r="K31" s="112" t="s">
        <v>294</v>
      </c>
      <c r="L31" s="145" t="s">
        <v>604</v>
      </c>
      <c r="M31" s="112" t="s">
        <v>827</v>
      </c>
      <c r="N31" t="str">
        <f>'FuturesInfo (3)'!B30</f>
        <v>Hang Seng China Enterprises Index-HKEX(HKFE)</v>
      </c>
      <c r="O31" t="str">
        <f>'FuturesInfo (3)'!K30</f>
        <v>index</v>
      </c>
      <c r="P31" s="202">
        <v>-1</v>
      </c>
      <c r="Q31" s="202">
        <f t="shared" si="0"/>
        <v>1</v>
      </c>
    </row>
    <row r="32" spans="1:17" x14ac:dyDescent="0.25">
      <c r="A32" s="153" t="s">
        <v>1035</v>
      </c>
      <c r="B32" t="s">
        <v>350</v>
      </c>
      <c r="C32" t="s">
        <v>940</v>
      </c>
      <c r="D32" t="s">
        <v>823</v>
      </c>
      <c r="E32" t="s">
        <v>828</v>
      </c>
      <c r="F32" t="s">
        <v>829</v>
      </c>
      <c r="G32" t="s">
        <v>472</v>
      </c>
      <c r="H32">
        <f>VLOOKUP(G32,CurrInfo!$E$1:$F$10,2)</f>
        <v>1</v>
      </c>
      <c r="I32">
        <v>250</v>
      </c>
      <c r="J32">
        <v>0.01</v>
      </c>
      <c r="K32" t="s">
        <v>347</v>
      </c>
      <c r="L32" s="132" t="s">
        <v>515</v>
      </c>
      <c r="M32" t="s">
        <v>349</v>
      </c>
      <c r="N32" t="str">
        <f>'FuturesInfo (3)'!B31</f>
        <v>CopperHG-COMEX(Floor+Electronic Combined)</v>
      </c>
      <c r="O32" t="str">
        <f>'FuturesInfo (3)'!K31</f>
        <v>metal</v>
      </c>
      <c r="P32" s="202">
        <v>-1</v>
      </c>
      <c r="Q32" s="202">
        <f t="shared" si="0"/>
        <v>1</v>
      </c>
    </row>
    <row r="33" spans="1:17" x14ac:dyDescent="0.25">
      <c r="A33" s="154" t="s">
        <v>1024</v>
      </c>
      <c r="B33" s="112" t="s">
        <v>354</v>
      </c>
      <c r="C33" s="112" t="s">
        <v>942</v>
      </c>
      <c r="D33" s="112" t="s">
        <v>501</v>
      </c>
      <c r="E33" s="112" t="s">
        <v>781</v>
      </c>
      <c r="F33" s="112" t="s">
        <v>831</v>
      </c>
      <c r="G33" s="112" t="s">
        <v>502</v>
      </c>
      <c r="H33">
        <f>VLOOKUP(G33,CurrInfo!$E$1:$F$10,2)</f>
        <v>7.77</v>
      </c>
      <c r="I33" s="112">
        <v>50</v>
      </c>
      <c r="J33" s="112">
        <v>1</v>
      </c>
      <c r="K33" s="112" t="s">
        <v>294</v>
      </c>
      <c r="L33" s="145" t="s">
        <v>353</v>
      </c>
      <c r="M33" s="112" t="s">
        <v>353</v>
      </c>
      <c r="N33" t="str">
        <f>'FuturesInfo (3)'!B32</f>
        <v>Hang Seng Index-HKEX(HKFE)(Combined)</v>
      </c>
      <c r="O33" t="str">
        <f>'FuturesInfo (3)'!K32</f>
        <v>index</v>
      </c>
      <c r="P33" s="202">
        <v>-1</v>
      </c>
      <c r="Q33" s="202">
        <f t="shared" si="0"/>
        <v>1</v>
      </c>
    </row>
    <row r="34" spans="1:17" x14ac:dyDescent="0.25">
      <c r="A34" s="153" t="s">
        <v>1036</v>
      </c>
      <c r="B34" t="s">
        <v>352</v>
      </c>
      <c r="C34" t="s">
        <v>941</v>
      </c>
      <c r="D34" t="s">
        <v>262</v>
      </c>
      <c r="E34" t="s">
        <v>781</v>
      </c>
      <c r="F34" t="s">
        <v>830</v>
      </c>
      <c r="G34" t="s">
        <v>472</v>
      </c>
      <c r="H34">
        <f>VLOOKUP(G34,CurrInfo!$E$1:$F$10,2)</f>
        <v>1</v>
      </c>
      <c r="I34" s="130">
        <v>42000</v>
      </c>
      <c r="J34">
        <v>1E-4</v>
      </c>
      <c r="K34" t="s">
        <v>288</v>
      </c>
      <c r="L34" s="132" t="s">
        <v>617</v>
      </c>
      <c r="M34" t="s">
        <v>351</v>
      </c>
      <c r="N34" t="str">
        <f>'FuturesInfo (3)'!B33</f>
        <v>Heating Oil #2-NYMEX(Floor+Electronic Combined)</v>
      </c>
      <c r="O34" t="str">
        <f>'FuturesInfo (3)'!K33</f>
        <v>energy</v>
      </c>
      <c r="P34" s="202">
        <v>-1</v>
      </c>
      <c r="Q34" s="202">
        <f t="shared" si="0"/>
        <v>1</v>
      </c>
    </row>
    <row r="35" spans="1:17" x14ac:dyDescent="0.25">
      <c r="A35" s="153" t="s">
        <v>355</v>
      </c>
      <c r="B35" t="s">
        <v>356</v>
      </c>
      <c r="C35" t="s">
        <v>944</v>
      </c>
      <c r="D35" t="s">
        <v>260</v>
      </c>
      <c r="E35" t="s">
        <v>778</v>
      </c>
      <c r="F35" t="s">
        <v>833</v>
      </c>
      <c r="G35" t="s">
        <v>472</v>
      </c>
      <c r="H35">
        <f>VLOOKUP(G35,CurrInfo!$E$1:$F$10,2)</f>
        <v>1</v>
      </c>
      <c r="I35" s="130">
        <v>12500000</v>
      </c>
      <c r="J35">
        <v>1E-4</v>
      </c>
      <c r="K35" t="s">
        <v>289</v>
      </c>
      <c r="L35" s="132" t="s">
        <v>623</v>
      </c>
      <c r="M35" t="s">
        <v>440</v>
      </c>
      <c r="N35" t="str">
        <f>'FuturesInfo (3)'!B34</f>
        <v>Japanese Yen-CME(Floor+Electronic Combined)</v>
      </c>
      <c r="O35" t="str">
        <f>'FuturesInfo (3)'!K34</f>
        <v>currency</v>
      </c>
      <c r="P35" s="202">
        <v>1</v>
      </c>
      <c r="Q35" s="202">
        <f t="shared" si="0"/>
        <v>-1</v>
      </c>
    </row>
    <row r="36" spans="1:17" x14ac:dyDescent="0.25">
      <c r="A36" s="153" t="s">
        <v>1009</v>
      </c>
      <c r="B36" t="s">
        <v>358</v>
      </c>
      <c r="C36" t="s">
        <v>945</v>
      </c>
      <c r="D36" t="s">
        <v>789</v>
      </c>
      <c r="E36" t="s">
        <v>786</v>
      </c>
      <c r="F36" t="s">
        <v>834</v>
      </c>
      <c r="G36" t="s">
        <v>472</v>
      </c>
      <c r="H36">
        <f>VLOOKUP(G36,CurrInfo!$E$1:$F$10,2)</f>
        <v>1</v>
      </c>
      <c r="I36">
        <v>375</v>
      </c>
      <c r="J36">
        <v>0.01</v>
      </c>
      <c r="K36" t="s">
        <v>304</v>
      </c>
      <c r="L36" s="132" t="s">
        <v>513</v>
      </c>
      <c r="M36" t="s">
        <v>357</v>
      </c>
      <c r="N36" t="str">
        <f>'FuturesInfo (3)'!B35</f>
        <v>Coffee-CSCE</v>
      </c>
      <c r="O36" t="str">
        <f>'FuturesInfo (3)'!K35</f>
        <v>soft</v>
      </c>
      <c r="P36" s="202">
        <v>-1</v>
      </c>
      <c r="Q36" s="202">
        <f t="shared" si="0"/>
        <v>1</v>
      </c>
    </row>
    <row r="37" spans="1:17" x14ac:dyDescent="0.25">
      <c r="A37" s="154" t="s">
        <v>984</v>
      </c>
      <c r="B37" t="s">
        <v>986</v>
      </c>
      <c r="D37" t="s">
        <v>616</v>
      </c>
      <c r="E37" t="s">
        <v>786</v>
      </c>
      <c r="F37" t="s">
        <v>787</v>
      </c>
      <c r="G37" t="s">
        <v>472</v>
      </c>
      <c r="H37">
        <f>VLOOKUP(G37,CurrInfo!$E$1:$F$10,2)</f>
        <v>1</v>
      </c>
      <c r="I37">
        <v>50</v>
      </c>
      <c r="J37">
        <v>0.25</v>
      </c>
      <c r="K37" t="s">
        <v>297</v>
      </c>
      <c r="L37" s="132" t="s">
        <v>614</v>
      </c>
      <c r="N37" t="str">
        <f>'FuturesInfo (3)'!B36</f>
        <v>HARD RED WINTER WHEAT</v>
      </c>
      <c r="O37" t="str">
        <f>'FuturesInfo (3)'!K36</f>
        <v>grain</v>
      </c>
      <c r="P37" s="202">
        <v>-1</v>
      </c>
      <c r="Q37" s="202">
        <f t="shared" si="0"/>
        <v>1</v>
      </c>
    </row>
    <row r="38" spans="1:17" x14ac:dyDescent="0.25">
      <c r="A38" s="153" t="s">
        <v>359</v>
      </c>
      <c r="B38" s="112" t="s">
        <v>360</v>
      </c>
      <c r="C38" s="112" t="s">
        <v>946</v>
      </c>
      <c r="D38" s="112" t="s">
        <v>260</v>
      </c>
      <c r="E38" s="112" t="s">
        <v>835</v>
      </c>
      <c r="F38" s="112" t="s">
        <v>836</v>
      </c>
      <c r="G38" s="112" t="s">
        <v>472</v>
      </c>
      <c r="H38">
        <f>VLOOKUP(G38,CurrInfo!$E$1:$F$10,2)</f>
        <v>1</v>
      </c>
      <c r="I38" s="112">
        <v>110</v>
      </c>
      <c r="J38" s="112">
        <v>0.1</v>
      </c>
      <c r="K38" s="112" t="s">
        <v>304</v>
      </c>
      <c r="L38" s="145" t="s">
        <v>708</v>
      </c>
      <c r="M38" s="112" t="s">
        <v>359</v>
      </c>
      <c r="N38" t="str">
        <f>'FuturesInfo (3)'!B37</f>
        <v>Lumber-CME (Floor+Electronic Combined)</v>
      </c>
      <c r="O38" t="str">
        <f>'FuturesInfo (3)'!K37</f>
        <v>soft</v>
      </c>
      <c r="P38" s="234">
        <v>-1</v>
      </c>
      <c r="Q38" s="202">
        <f t="shared" si="0"/>
        <v>1</v>
      </c>
    </row>
    <row r="39" spans="1:17" x14ac:dyDescent="0.25">
      <c r="A39" s="153" t="s">
        <v>361</v>
      </c>
      <c r="B39" t="s">
        <v>362</v>
      </c>
      <c r="C39" t="s">
        <v>947</v>
      </c>
      <c r="D39" t="s">
        <v>260</v>
      </c>
      <c r="E39" t="s">
        <v>837</v>
      </c>
      <c r="F39" t="s">
        <v>838</v>
      </c>
      <c r="G39" t="s">
        <v>472</v>
      </c>
      <c r="H39">
        <f>VLOOKUP(G39,CurrInfo!$E$1:$F$10,2)</f>
        <v>1</v>
      </c>
      <c r="I39">
        <v>400</v>
      </c>
      <c r="J39">
        <v>1E-3</v>
      </c>
      <c r="K39" t="s">
        <v>313</v>
      </c>
      <c r="L39" s="132" t="s">
        <v>631</v>
      </c>
      <c r="M39" t="s">
        <v>839</v>
      </c>
      <c r="N39" t="str">
        <f>'FuturesInfo (3)'!B38</f>
        <v>Cattle-Live(Floor+Electronic Combined)-CME</v>
      </c>
      <c r="O39" t="str">
        <f>'FuturesInfo (3)'!K38</f>
        <v>meat</v>
      </c>
      <c r="P39" s="202">
        <v>-1</v>
      </c>
      <c r="Q39" s="202">
        <f t="shared" si="0"/>
        <v>1</v>
      </c>
    </row>
    <row r="40" spans="1:17" x14ac:dyDescent="0.25">
      <c r="A40" s="154" t="s">
        <v>363</v>
      </c>
      <c r="B40" s="112" t="s">
        <v>364</v>
      </c>
      <c r="C40" s="112" t="s">
        <v>948</v>
      </c>
      <c r="D40" s="112" t="s">
        <v>840</v>
      </c>
      <c r="E40" s="112" t="s">
        <v>781</v>
      </c>
      <c r="F40" s="112" t="s">
        <v>792</v>
      </c>
      <c r="G40" s="112" t="s">
        <v>472</v>
      </c>
      <c r="H40">
        <f>VLOOKUP(G40,CurrInfo!$E$1:$F$10,2)</f>
        <v>1</v>
      </c>
      <c r="I40" s="144">
        <v>1000</v>
      </c>
      <c r="J40" s="112">
        <v>0.01</v>
      </c>
      <c r="K40" s="112" t="s">
        <v>288</v>
      </c>
      <c r="L40" s="145" t="s">
        <v>476</v>
      </c>
      <c r="M40" s="112" t="s">
        <v>841</v>
      </c>
      <c r="N40" t="str">
        <f>'FuturesInfo (3)'!B39</f>
        <v>Crude-Brent(Combined)-ICE(IPE)</v>
      </c>
      <c r="O40" t="str">
        <f>'FuturesInfo (3)'!K39</f>
        <v>energy</v>
      </c>
      <c r="P40" s="202">
        <v>-1</v>
      </c>
      <c r="Q40" s="202">
        <f t="shared" si="0"/>
        <v>1</v>
      </c>
    </row>
    <row r="41" spans="1:17" x14ac:dyDescent="0.25">
      <c r="A41" s="154" t="s">
        <v>365</v>
      </c>
      <c r="B41" s="112" t="s">
        <v>366</v>
      </c>
      <c r="C41" s="112" t="s">
        <v>949</v>
      </c>
      <c r="D41" s="112" t="s">
        <v>840</v>
      </c>
      <c r="E41" s="112" t="s">
        <v>781</v>
      </c>
      <c r="F41" s="112" t="s">
        <v>842</v>
      </c>
      <c r="G41" s="112" t="s">
        <v>472</v>
      </c>
      <c r="H41">
        <f>VLOOKUP(G41,CurrInfo!$E$1:$F$10,2)</f>
        <v>1</v>
      </c>
      <c r="I41" s="112">
        <v>100</v>
      </c>
      <c r="J41" s="112">
        <v>0.01</v>
      </c>
      <c r="K41" s="112" t="s">
        <v>288</v>
      </c>
      <c r="L41" s="145" t="s">
        <v>1097</v>
      </c>
      <c r="M41" s="112" t="s">
        <v>843</v>
      </c>
      <c r="N41" t="str">
        <f>'FuturesInfo (3)'!B40</f>
        <v>Gas Oil(Combined)-ICE(IPE)</v>
      </c>
      <c r="O41" t="str">
        <f>'FuturesInfo (3)'!K40</f>
        <v>energy</v>
      </c>
      <c r="P41" s="202">
        <v>-1</v>
      </c>
      <c r="Q41" s="202">
        <f t="shared" si="0"/>
        <v>1</v>
      </c>
    </row>
    <row r="42" spans="1:17" x14ac:dyDescent="0.25">
      <c r="A42" s="154" t="s">
        <v>367</v>
      </c>
      <c r="B42" t="s">
        <v>368</v>
      </c>
      <c r="C42" t="s">
        <v>950</v>
      </c>
      <c r="D42" t="s">
        <v>260</v>
      </c>
      <c r="E42" t="s">
        <v>844</v>
      </c>
      <c r="F42" t="s">
        <v>838</v>
      </c>
      <c r="G42" t="s">
        <v>472</v>
      </c>
      <c r="H42">
        <f>VLOOKUP(G42,CurrInfo!$E$1:$F$10,2)</f>
        <v>1</v>
      </c>
      <c r="I42">
        <v>400</v>
      </c>
      <c r="J42">
        <v>1E-3</v>
      </c>
      <c r="K42" t="s">
        <v>313</v>
      </c>
      <c r="L42" s="132" t="s">
        <v>625</v>
      </c>
      <c r="M42" t="s">
        <v>845</v>
      </c>
      <c r="N42" t="str">
        <f>'FuturesInfo (3)'!B41</f>
        <v>Hogs-Lean(Floor+Electronic Combined)-CME</v>
      </c>
      <c r="O42" t="str">
        <f>'FuturesInfo (3)'!K41</f>
        <v>meat</v>
      </c>
      <c r="P42" s="202">
        <v>-1</v>
      </c>
      <c r="Q42" s="202">
        <f t="shared" si="0"/>
        <v>1</v>
      </c>
    </row>
    <row r="43" spans="1:17" x14ac:dyDescent="0.25">
      <c r="A43" s="154" t="s">
        <v>511</v>
      </c>
      <c r="B43" s="112" t="s">
        <v>981</v>
      </c>
      <c r="C43" s="112"/>
      <c r="D43" s="112" t="s">
        <v>809</v>
      </c>
      <c r="E43" s="112" t="s">
        <v>835</v>
      </c>
      <c r="F43" s="112" t="s">
        <v>1028</v>
      </c>
      <c r="G43" s="112" t="s">
        <v>472</v>
      </c>
      <c r="H43">
        <f>VLOOKUP(G43,CurrInfo!$E$1:$F$10,2)</f>
        <v>1</v>
      </c>
      <c r="I43" s="148">
        <v>10</v>
      </c>
      <c r="J43" s="112">
        <v>1</v>
      </c>
      <c r="K43" s="112" t="s">
        <v>304</v>
      </c>
      <c r="L43" s="145" t="s">
        <v>511</v>
      </c>
      <c r="M43" s="112"/>
      <c r="N43" t="str">
        <f>'FuturesInfo (3)'!B42</f>
        <v>Robusta Coffee-EURONEXT(LCE)</v>
      </c>
      <c r="O43" t="str">
        <f>'FuturesInfo (3)'!K42</f>
        <v>soft</v>
      </c>
      <c r="P43" s="202">
        <v>-1</v>
      </c>
      <c r="Q43" s="202">
        <f t="shared" si="0"/>
        <v>1</v>
      </c>
    </row>
    <row r="44" spans="1:17" x14ac:dyDescent="0.25">
      <c r="A44" s="154" t="s">
        <v>988</v>
      </c>
      <c r="B44" t="s">
        <v>1030</v>
      </c>
      <c r="D44" t="s">
        <v>809</v>
      </c>
      <c r="E44" t="s">
        <v>1032</v>
      </c>
      <c r="F44" t="s">
        <v>1031</v>
      </c>
      <c r="G44" t="s">
        <v>472</v>
      </c>
      <c r="H44">
        <f>VLOOKUP(G44,CurrInfo!$E$1:$F$10,2)</f>
        <v>1</v>
      </c>
      <c r="I44">
        <v>50</v>
      </c>
      <c r="J44">
        <v>1</v>
      </c>
      <c r="K44" t="s">
        <v>304</v>
      </c>
      <c r="L44" s="132" t="s">
        <v>629</v>
      </c>
      <c r="N44" t="str">
        <f>'FuturesInfo (3)'!B43</f>
        <v>White Sugar (#5)-EURONEXT(LCE)</v>
      </c>
      <c r="O44" t="str">
        <f>'FuturesInfo (3)'!K43</f>
        <v>soft</v>
      </c>
      <c r="P44" s="202">
        <v>-1</v>
      </c>
      <c r="Q44" s="202">
        <f t="shared" si="0"/>
        <v>1</v>
      </c>
    </row>
    <row r="45" spans="1:17" x14ac:dyDescent="0.25">
      <c r="A45" s="154" t="s">
        <v>989</v>
      </c>
      <c r="B45" s="112" t="s">
        <v>994</v>
      </c>
      <c r="C45" s="112"/>
      <c r="D45" s="112" t="s">
        <v>990</v>
      </c>
      <c r="E45" s="112" t="s">
        <v>778</v>
      </c>
      <c r="F45" s="112" t="s">
        <v>1010</v>
      </c>
      <c r="G45" s="112" t="s">
        <v>472</v>
      </c>
      <c r="H45">
        <f>VLOOKUP(G45,CurrInfo!$E$1:$F$10,2)</f>
        <v>1</v>
      </c>
      <c r="I45" s="112">
        <v>50</v>
      </c>
      <c r="J45" s="112">
        <v>0.1</v>
      </c>
      <c r="K45" s="112" t="s">
        <v>294</v>
      </c>
      <c r="L45" s="145" t="s">
        <v>655</v>
      </c>
      <c r="M45" s="112"/>
      <c r="N45" t="str">
        <f>'FuturesInfo (3)'!B44</f>
        <v>mini MSCI Emerging Markets Index(ICE-US)</v>
      </c>
      <c r="O45" t="str">
        <f>'FuturesInfo (3)'!K44</f>
        <v>index</v>
      </c>
      <c r="P45" s="202">
        <v>-1</v>
      </c>
      <c r="Q45" s="202">
        <f t="shared" si="0"/>
        <v>1</v>
      </c>
    </row>
    <row r="46" spans="1:17" x14ac:dyDescent="0.25">
      <c r="A46" s="154" t="s">
        <v>369</v>
      </c>
      <c r="B46" t="s">
        <v>370</v>
      </c>
      <c r="D46" t="s">
        <v>622</v>
      </c>
      <c r="E46" t="s">
        <v>781</v>
      </c>
      <c r="F46" t="s">
        <v>869</v>
      </c>
      <c r="G46" t="s">
        <v>469</v>
      </c>
      <c r="H46">
        <f>VLOOKUP(G46,CurrInfo!$E$1:$F$10,2)</f>
        <v>0.89968511021142605</v>
      </c>
      <c r="I46">
        <v>10</v>
      </c>
      <c r="J46">
        <v>0.1</v>
      </c>
      <c r="K46" t="s">
        <v>294</v>
      </c>
      <c r="L46" s="132" t="s">
        <v>620</v>
      </c>
      <c r="N46" t="str">
        <f>'FuturesInfo (3)'!B45</f>
        <v>IBEX 35 Index-MEFF</v>
      </c>
      <c r="O46" t="str">
        <f>'FuturesInfo (3)'!K45</f>
        <v>index</v>
      </c>
      <c r="P46" s="202">
        <v>-1</v>
      </c>
      <c r="Q46" s="202">
        <f t="shared" si="0"/>
        <v>1</v>
      </c>
    </row>
    <row r="47" spans="1:17" x14ac:dyDescent="0.25">
      <c r="A47" s="153" t="s">
        <v>371</v>
      </c>
      <c r="B47" t="s">
        <v>372</v>
      </c>
      <c r="C47" t="s">
        <v>951</v>
      </c>
      <c r="D47" t="s">
        <v>260</v>
      </c>
      <c r="E47" t="s">
        <v>846</v>
      </c>
      <c r="F47" t="s">
        <v>847</v>
      </c>
      <c r="G47" t="s">
        <v>472</v>
      </c>
      <c r="H47">
        <f>VLOOKUP(G47,CurrInfo!$E$1:$F$10,2)</f>
        <v>1</v>
      </c>
      <c r="I47" s="130">
        <v>500000</v>
      </c>
      <c r="J47">
        <v>9.9999999999999995E-7</v>
      </c>
      <c r="K47" t="s">
        <v>289</v>
      </c>
      <c r="L47" s="132" t="s">
        <v>635</v>
      </c>
      <c r="M47" t="s">
        <v>848</v>
      </c>
      <c r="N47" t="str">
        <f>'FuturesInfo (3)'!B46</f>
        <v>Mexican Peso(Floor+Electronic Combined)-CME</v>
      </c>
      <c r="O47" t="str">
        <f>'FuturesInfo (3)'!K46</f>
        <v>currency</v>
      </c>
      <c r="P47" s="202">
        <v>-1</v>
      </c>
      <c r="Q47" s="202">
        <f t="shared" si="0"/>
        <v>1</v>
      </c>
    </row>
    <row r="48" spans="1:17" x14ac:dyDescent="0.25">
      <c r="A48" s="155" t="s">
        <v>983</v>
      </c>
      <c r="B48" t="s">
        <v>985</v>
      </c>
      <c r="D48" t="s">
        <v>613</v>
      </c>
      <c r="E48" t="s">
        <v>786</v>
      </c>
      <c r="F48" t="s">
        <v>787</v>
      </c>
      <c r="G48" t="s">
        <v>472</v>
      </c>
      <c r="H48">
        <f>VLOOKUP(G48,CurrInfo!$E$1:$F$10,2)</f>
        <v>1</v>
      </c>
      <c r="I48">
        <v>50</v>
      </c>
      <c r="J48">
        <v>0.25</v>
      </c>
      <c r="K48" t="s">
        <v>297</v>
      </c>
      <c r="L48" s="132" t="s">
        <v>611</v>
      </c>
      <c r="N48" t="str">
        <f>'FuturesInfo (3)'!B47</f>
        <v>HARD RED SPRING WHEAT</v>
      </c>
      <c r="O48" t="str">
        <f>'FuturesInfo (3)'!K47</f>
        <v>grain</v>
      </c>
      <c r="P48" s="202">
        <v>-1</v>
      </c>
      <c r="Q48" s="202">
        <f t="shared" si="0"/>
        <v>1</v>
      </c>
    </row>
    <row r="49" spans="1:17" x14ac:dyDescent="0.25">
      <c r="A49" s="154" t="s">
        <v>373</v>
      </c>
      <c r="B49" s="112" t="s">
        <v>374</v>
      </c>
      <c r="C49" s="112" t="s">
        <v>952</v>
      </c>
      <c r="D49" s="112" t="s">
        <v>260</v>
      </c>
      <c r="E49" s="112" t="s">
        <v>778</v>
      </c>
      <c r="F49" s="112" t="s">
        <v>850</v>
      </c>
      <c r="G49" s="112" t="s">
        <v>472</v>
      </c>
      <c r="H49">
        <f>VLOOKUP(G49,CurrInfo!$E$1:$F$10,2)</f>
        <v>1</v>
      </c>
      <c r="I49" s="144">
        <v>100000</v>
      </c>
      <c r="J49" s="112">
        <v>1E-4</v>
      </c>
      <c r="K49" s="112" t="s">
        <v>289</v>
      </c>
      <c r="L49" s="145" t="s">
        <v>692</v>
      </c>
      <c r="M49" s="112" t="s">
        <v>777</v>
      </c>
      <c r="N49" t="str">
        <f>'FuturesInfo (3)'!B48</f>
        <v>New Zealand Dollar-CME(Floor+Electronic Combined)</v>
      </c>
      <c r="O49" t="str">
        <f>'FuturesInfo (3)'!K48</f>
        <v>currency</v>
      </c>
      <c r="P49" s="202">
        <v>-1</v>
      </c>
      <c r="Q49" s="202">
        <f t="shared" si="0"/>
        <v>1</v>
      </c>
    </row>
    <row r="50" spans="1:17" x14ac:dyDescent="0.25">
      <c r="A50" s="153" t="s">
        <v>1037</v>
      </c>
      <c r="B50" t="s">
        <v>376</v>
      </c>
      <c r="C50" t="s">
        <v>953</v>
      </c>
      <c r="D50" t="s">
        <v>262</v>
      </c>
      <c r="E50" t="s">
        <v>781</v>
      </c>
      <c r="F50" t="s">
        <v>851</v>
      </c>
      <c r="G50" t="s">
        <v>472</v>
      </c>
      <c r="H50">
        <f>VLOOKUP(G50,CurrInfo!$E$1:$F$10,2)</f>
        <v>1</v>
      </c>
      <c r="I50" s="130">
        <v>10000</v>
      </c>
      <c r="J50">
        <v>1E-3</v>
      </c>
      <c r="K50" t="s">
        <v>288</v>
      </c>
      <c r="L50" s="132" t="s">
        <v>690</v>
      </c>
      <c r="M50" t="s">
        <v>375</v>
      </c>
      <c r="N50" t="str">
        <f>'FuturesInfo (3)'!B49</f>
        <v>Natural Gas-Henry Hub-NYMEX(Floor+Electronic Combined)</v>
      </c>
      <c r="O50" t="str">
        <f>'FuturesInfo (3)'!K49</f>
        <v>energy</v>
      </c>
      <c r="P50" s="202">
        <v>-1</v>
      </c>
      <c r="Q50" s="202">
        <f t="shared" si="0"/>
        <v>1</v>
      </c>
    </row>
    <row r="51" spans="1:17" x14ac:dyDescent="0.25">
      <c r="A51" s="154" t="s">
        <v>377</v>
      </c>
      <c r="B51" s="112" t="s">
        <v>378</v>
      </c>
      <c r="C51" s="112" t="s">
        <v>954</v>
      </c>
      <c r="D51" s="112" t="s">
        <v>260</v>
      </c>
      <c r="E51" s="112" t="s">
        <v>778</v>
      </c>
      <c r="F51" s="112" t="s">
        <v>852</v>
      </c>
      <c r="G51" s="112" t="s">
        <v>440</v>
      </c>
      <c r="H51">
        <f>VLOOKUP(G51,CurrInfo!$E$1:$F$10,2)</f>
        <v>101.89</v>
      </c>
      <c r="I51" s="144">
        <f>500</f>
        <v>500</v>
      </c>
      <c r="J51" s="112">
        <v>0.01</v>
      </c>
      <c r="K51" s="112" t="s">
        <v>294</v>
      </c>
      <c r="L51" s="145" t="s">
        <v>694</v>
      </c>
      <c r="M51" s="112" t="s">
        <v>377</v>
      </c>
      <c r="N51" t="str">
        <f>'FuturesInfo (3)'!B50</f>
        <v>Nikkei 225 Index-Yen(Floor+Electronic Combined)-CME</v>
      </c>
      <c r="O51" t="str">
        <f>'FuturesInfo (3)'!K50</f>
        <v>index</v>
      </c>
      <c r="P51" s="202">
        <v>-1</v>
      </c>
      <c r="Q51" s="202">
        <f t="shared" si="0"/>
        <v>1</v>
      </c>
    </row>
    <row r="52" spans="1:17" x14ac:dyDescent="0.25">
      <c r="A52" s="153" t="s">
        <v>379</v>
      </c>
      <c r="B52" t="s">
        <v>380</v>
      </c>
      <c r="C52" t="s">
        <v>955</v>
      </c>
      <c r="D52" t="s">
        <v>260</v>
      </c>
      <c r="E52" t="s">
        <v>778</v>
      </c>
      <c r="F52" t="s">
        <v>853</v>
      </c>
      <c r="G52" t="s">
        <v>472</v>
      </c>
      <c r="H52">
        <f>VLOOKUP(G52,CurrInfo!$E$1:$F$10,2)</f>
        <v>1</v>
      </c>
      <c r="I52">
        <v>20</v>
      </c>
      <c r="J52">
        <v>0.01</v>
      </c>
      <c r="K52" t="s">
        <v>294</v>
      </c>
      <c r="L52" s="132" t="s">
        <v>550</v>
      </c>
      <c r="M52" t="s">
        <v>379</v>
      </c>
      <c r="N52" t="str">
        <f>'FuturesInfo (3)'!B51</f>
        <v>Nasdaq 100 Index-E-mini</v>
      </c>
      <c r="O52" t="str">
        <f>'FuturesInfo (3)'!K51</f>
        <v>index</v>
      </c>
      <c r="P52" s="202">
        <v>-1</v>
      </c>
      <c r="Q52" s="202">
        <f t="shared" si="0"/>
        <v>1</v>
      </c>
    </row>
    <row r="53" spans="1:17" x14ac:dyDescent="0.25">
      <c r="A53" s="153" t="s">
        <v>381</v>
      </c>
      <c r="B53" t="s">
        <v>382</v>
      </c>
      <c r="C53" t="s">
        <v>956</v>
      </c>
      <c r="D53" t="s">
        <v>261</v>
      </c>
      <c r="E53" t="s">
        <v>786</v>
      </c>
      <c r="F53">
        <v>5000</v>
      </c>
      <c r="G53" t="s">
        <v>472</v>
      </c>
      <c r="H53">
        <f>VLOOKUP(G53,CurrInfo!$E$1:$F$10,2)</f>
        <v>1</v>
      </c>
      <c r="I53">
        <v>50</v>
      </c>
      <c r="J53" s="131">
        <v>42377</v>
      </c>
      <c r="K53" t="s">
        <v>297</v>
      </c>
      <c r="L53" s="132" t="s">
        <v>700</v>
      </c>
      <c r="M53" t="s">
        <v>854</v>
      </c>
      <c r="N53" t="str">
        <f>'FuturesInfo (3)'!B52</f>
        <v>Oats-CBT (Floor+Electronic Combined)</v>
      </c>
      <c r="O53" t="str">
        <f>'FuturesInfo (3)'!K52</f>
        <v>grain</v>
      </c>
      <c r="P53" s="202">
        <v>-1</v>
      </c>
      <c r="Q53" s="202">
        <f t="shared" si="0"/>
        <v>1</v>
      </c>
    </row>
    <row r="54" spans="1:17" x14ac:dyDescent="0.25">
      <c r="A54" s="153" t="s">
        <v>0</v>
      </c>
      <c r="B54" t="s">
        <v>383</v>
      </c>
      <c r="C54" t="s">
        <v>957</v>
      </c>
      <c r="D54" t="s">
        <v>793</v>
      </c>
      <c r="E54" t="s">
        <v>835</v>
      </c>
      <c r="F54" t="s">
        <v>855</v>
      </c>
      <c r="G54" t="s">
        <v>472</v>
      </c>
      <c r="H54">
        <f>VLOOKUP(G54,CurrInfo!$E$1:$F$10,2)</f>
        <v>1</v>
      </c>
      <c r="I54">
        <v>150</v>
      </c>
      <c r="J54">
        <v>0.01</v>
      </c>
      <c r="K54" t="s">
        <v>304</v>
      </c>
      <c r="L54" s="132" t="s">
        <v>702</v>
      </c>
      <c r="M54" t="s">
        <v>0</v>
      </c>
      <c r="N54" t="str">
        <f>'FuturesInfo (3)'!B53</f>
        <v>Orange Juice-NYCE</v>
      </c>
      <c r="O54" t="str">
        <f>'FuturesInfo (3)'!K53</f>
        <v>soft</v>
      </c>
      <c r="P54" s="233">
        <v>-1</v>
      </c>
      <c r="Q54" s="202">
        <f t="shared" si="0"/>
        <v>1</v>
      </c>
    </row>
    <row r="55" spans="1:17" x14ac:dyDescent="0.25">
      <c r="A55" s="153" t="s">
        <v>1038</v>
      </c>
      <c r="B55" t="s">
        <v>385</v>
      </c>
      <c r="C55" t="s">
        <v>958</v>
      </c>
      <c r="D55" t="s">
        <v>262</v>
      </c>
      <c r="E55" t="s">
        <v>778</v>
      </c>
      <c r="F55" t="s">
        <v>825</v>
      </c>
      <c r="G55" t="s">
        <v>472</v>
      </c>
      <c r="H55">
        <f>VLOOKUP(G55,CurrInfo!$E$1:$F$10,2)</f>
        <v>1</v>
      </c>
      <c r="I55">
        <v>100</v>
      </c>
      <c r="J55">
        <v>0.01</v>
      </c>
      <c r="K55" t="s">
        <v>347</v>
      </c>
      <c r="L55" s="132" t="s">
        <v>704</v>
      </c>
      <c r="M55" t="s">
        <v>384</v>
      </c>
      <c r="N55" t="str">
        <f>'FuturesInfo (3)'!B54</f>
        <v>Palladium-NYMEX(Floor+Electronic Combined)</v>
      </c>
      <c r="O55" t="str">
        <f>'FuturesInfo (3)'!K54</f>
        <v>metal</v>
      </c>
      <c r="P55" s="202">
        <v>-1</v>
      </c>
      <c r="Q55" s="202">
        <f t="shared" si="0"/>
        <v>1</v>
      </c>
    </row>
    <row r="56" spans="1:17" x14ac:dyDescent="0.25">
      <c r="A56" s="153" t="s">
        <v>1039</v>
      </c>
      <c r="B56" t="s">
        <v>387</v>
      </c>
      <c r="C56" t="s">
        <v>959</v>
      </c>
      <c r="D56" t="s">
        <v>262</v>
      </c>
      <c r="E56" t="s">
        <v>856</v>
      </c>
      <c r="F56" t="s">
        <v>857</v>
      </c>
      <c r="G56" t="s">
        <v>472</v>
      </c>
      <c r="H56">
        <f>VLOOKUP(G56,CurrInfo!$E$1:$F$10,2)</f>
        <v>1</v>
      </c>
      <c r="I56">
        <v>50</v>
      </c>
      <c r="J56">
        <v>0.1</v>
      </c>
      <c r="K56" t="s">
        <v>347</v>
      </c>
      <c r="L56" s="132" t="s">
        <v>706</v>
      </c>
      <c r="M56" t="s">
        <v>386</v>
      </c>
      <c r="N56" t="str">
        <f>'FuturesInfo (3)'!B55</f>
        <v>Platinum-NYMEX(Floor+Electronic Combined)</v>
      </c>
      <c r="O56" t="str">
        <f>'FuturesInfo (3)'!K55</f>
        <v>metal</v>
      </c>
      <c r="P56" s="202">
        <v>1</v>
      </c>
      <c r="Q56" s="202">
        <f t="shared" si="0"/>
        <v>-1</v>
      </c>
    </row>
    <row r="57" spans="1:17" x14ac:dyDescent="0.25">
      <c r="A57" s="153" t="s">
        <v>1029</v>
      </c>
      <c r="B57" t="s">
        <v>832</v>
      </c>
      <c r="C57" t="s">
        <v>943</v>
      </c>
      <c r="D57" t="s">
        <v>262</v>
      </c>
      <c r="E57" t="s">
        <v>781</v>
      </c>
      <c r="F57" t="s">
        <v>830</v>
      </c>
      <c r="G57" t="s">
        <v>472</v>
      </c>
      <c r="H57">
        <f>VLOOKUP(G57,CurrInfo!$E$1:$F$10,2)</f>
        <v>1</v>
      </c>
      <c r="I57" s="130">
        <v>42000</v>
      </c>
      <c r="J57">
        <v>1E-4</v>
      </c>
      <c r="K57" t="s">
        <v>288</v>
      </c>
      <c r="L57" s="132" t="s">
        <v>710</v>
      </c>
      <c r="M57" t="s">
        <v>388</v>
      </c>
      <c r="N57" t="str">
        <f>'FuturesInfo (3)'!B56</f>
        <v>Gasoline-Reformulated Blendstock(Combined)-NYMEX</v>
      </c>
      <c r="O57" t="str">
        <f>'FuturesInfo (3)'!K56</f>
        <v>energy</v>
      </c>
      <c r="P57" s="233">
        <v>-1</v>
      </c>
      <c r="Q57" s="202">
        <f t="shared" si="0"/>
        <v>1</v>
      </c>
    </row>
    <row r="58" spans="1:17" x14ac:dyDescent="0.25">
      <c r="A58" s="154" t="s">
        <v>1012</v>
      </c>
      <c r="B58" t="s">
        <v>390</v>
      </c>
      <c r="C58" t="s">
        <v>960</v>
      </c>
      <c r="D58" t="s">
        <v>261</v>
      </c>
      <c r="E58" t="s">
        <v>835</v>
      </c>
      <c r="F58">
        <v>2000</v>
      </c>
      <c r="G58" t="s">
        <v>472</v>
      </c>
      <c r="H58">
        <f>VLOOKUP(G58,CurrInfo!$E$1:$F$10,2)</f>
        <v>1</v>
      </c>
      <c r="I58" s="130">
        <v>2000</v>
      </c>
      <c r="J58">
        <v>1E-3</v>
      </c>
      <c r="K58" t="s">
        <v>297</v>
      </c>
      <c r="L58" s="132" t="s">
        <v>712</v>
      </c>
      <c r="M58" t="s">
        <v>858</v>
      </c>
      <c r="N58" t="str">
        <f>'FuturesInfo (3)'!B57</f>
        <v>Rice(Rough)-CBT(Floor Trading Only)</v>
      </c>
      <c r="O58" t="str">
        <f>'FuturesInfo (3)'!K57</f>
        <v>grain</v>
      </c>
      <c r="P58" s="202">
        <v>-1</v>
      </c>
      <c r="Q58" s="202">
        <f t="shared" si="0"/>
        <v>1</v>
      </c>
    </row>
    <row r="59" spans="1:17" x14ac:dyDescent="0.25">
      <c r="A59" s="154" t="s">
        <v>391</v>
      </c>
      <c r="B59" s="112" t="s">
        <v>392</v>
      </c>
      <c r="C59" s="112"/>
      <c r="D59" s="112" t="s">
        <v>478</v>
      </c>
      <c r="E59" s="112" t="s">
        <v>1013</v>
      </c>
      <c r="F59" s="112" t="s">
        <v>1014</v>
      </c>
      <c r="G59" s="112" t="s">
        <v>487</v>
      </c>
      <c r="H59">
        <f>VLOOKUP(G59,CurrInfo!$E$1:$F$10,2)</f>
        <v>1.3115000000000001</v>
      </c>
      <c r="I59" s="147">
        <v>20</v>
      </c>
      <c r="J59" s="112">
        <v>0.1</v>
      </c>
      <c r="K59" s="112" t="s">
        <v>297</v>
      </c>
      <c r="L59" s="145" t="s">
        <v>490</v>
      </c>
      <c r="M59" s="112"/>
      <c r="N59" t="str">
        <f>'FuturesInfo (3)'!B58</f>
        <v>Rapeseed(Canola)-WCE</v>
      </c>
      <c r="O59" t="str">
        <f>'FuturesInfo (3)'!K58</f>
        <v>grain</v>
      </c>
      <c r="P59" s="202">
        <v>-1</v>
      </c>
      <c r="Q59" s="202">
        <f t="shared" si="0"/>
        <v>1</v>
      </c>
    </row>
    <row r="60" spans="1:17" x14ac:dyDescent="0.25">
      <c r="A60" s="153" t="s">
        <v>1015</v>
      </c>
      <c r="B60" t="s">
        <v>393</v>
      </c>
      <c r="C60" t="s">
        <v>961</v>
      </c>
      <c r="D60" t="s">
        <v>261</v>
      </c>
      <c r="E60" t="s">
        <v>859</v>
      </c>
      <c r="F60" t="s">
        <v>860</v>
      </c>
      <c r="G60" t="s">
        <v>472</v>
      </c>
      <c r="H60">
        <f>VLOOKUP(G60,CurrInfo!$E$1:$F$10,2)</f>
        <v>1</v>
      </c>
      <c r="I60">
        <v>50</v>
      </c>
      <c r="J60" s="131">
        <v>42377</v>
      </c>
      <c r="K60" t="s">
        <v>297</v>
      </c>
      <c r="L60" s="132" t="s">
        <v>730</v>
      </c>
      <c r="M60" t="s">
        <v>861</v>
      </c>
      <c r="N60" t="str">
        <f>'FuturesInfo (3)'!B59</f>
        <v>Soybeans (Floor+Electronic Combined)-CBT</v>
      </c>
      <c r="O60" t="str">
        <f>'FuturesInfo (3)'!K59</f>
        <v>grain</v>
      </c>
      <c r="P60" s="202">
        <v>-1</v>
      </c>
      <c r="Q60" s="202">
        <f t="shared" si="0"/>
        <v>1</v>
      </c>
    </row>
    <row r="61" spans="1:17" x14ac:dyDescent="0.25">
      <c r="A61" s="153" t="s">
        <v>987</v>
      </c>
      <c r="B61" t="s">
        <v>395</v>
      </c>
      <c r="C61" t="s">
        <v>962</v>
      </c>
      <c r="D61" t="s">
        <v>793</v>
      </c>
      <c r="E61" t="s">
        <v>862</v>
      </c>
      <c r="F61" t="s">
        <v>863</v>
      </c>
      <c r="G61" t="s">
        <v>472</v>
      </c>
      <c r="H61">
        <f>VLOOKUP(G61,CurrInfo!$E$1:$F$10,2)</f>
        <v>1</v>
      </c>
      <c r="I61" s="130">
        <v>1120</v>
      </c>
      <c r="J61">
        <v>0.01</v>
      </c>
      <c r="K61" t="s">
        <v>304</v>
      </c>
      <c r="L61" s="132" t="s">
        <v>742</v>
      </c>
      <c r="M61" t="s">
        <v>394</v>
      </c>
      <c r="N61" t="str">
        <f>'FuturesInfo (3)'!B60</f>
        <v>Sugar #11-NYCE(Floor+Electronic Combined)</v>
      </c>
      <c r="O61" t="str">
        <f>'FuturesInfo (3)'!K60</f>
        <v>soft</v>
      </c>
      <c r="P61" s="202">
        <v>-1</v>
      </c>
      <c r="Q61" s="202">
        <f t="shared" si="0"/>
        <v>1</v>
      </c>
    </row>
    <row r="62" spans="1:17" x14ac:dyDescent="0.25">
      <c r="A62" s="153" t="s">
        <v>396</v>
      </c>
      <c r="B62" t="s">
        <v>397</v>
      </c>
      <c r="C62" t="s">
        <v>963</v>
      </c>
      <c r="D62" t="s">
        <v>260</v>
      </c>
      <c r="E62" t="s">
        <v>778</v>
      </c>
      <c r="F62" t="s">
        <v>864</v>
      </c>
      <c r="G62" t="s">
        <v>472</v>
      </c>
      <c r="H62">
        <f>VLOOKUP(G62,CurrInfo!$E$1:$F$10,2)</f>
        <v>1</v>
      </c>
      <c r="I62" s="130">
        <v>125000</v>
      </c>
      <c r="J62">
        <v>1E-4</v>
      </c>
      <c r="K62" t="s">
        <v>289</v>
      </c>
      <c r="L62" s="132" t="s">
        <v>744</v>
      </c>
      <c r="M62" t="s">
        <v>535</v>
      </c>
      <c r="N62" t="str">
        <f>'FuturesInfo (3)'!B61</f>
        <v>Swiss Franc-CME-(Floor+Electronic Combined)</v>
      </c>
      <c r="O62" t="str">
        <f>'FuturesInfo (3)'!K61</f>
        <v>currency</v>
      </c>
      <c r="P62" s="202">
        <v>-1</v>
      </c>
      <c r="Q62" s="202">
        <v>1</v>
      </c>
    </row>
    <row r="63" spans="1:17" x14ac:dyDescent="0.25">
      <c r="A63" s="153" t="s">
        <v>1040</v>
      </c>
      <c r="B63" t="s">
        <v>399</v>
      </c>
      <c r="C63" t="s">
        <v>964</v>
      </c>
      <c r="D63" t="s">
        <v>823</v>
      </c>
      <c r="E63" t="s">
        <v>786</v>
      </c>
      <c r="F63" t="s">
        <v>865</v>
      </c>
      <c r="G63" t="s">
        <v>472</v>
      </c>
      <c r="H63">
        <f>VLOOKUP(G63,CurrInfo!$E$1:$F$10,2)</f>
        <v>1</v>
      </c>
      <c r="I63">
        <v>5000</v>
      </c>
      <c r="J63">
        <v>0.1</v>
      </c>
      <c r="K63" t="s">
        <v>347</v>
      </c>
      <c r="L63" s="132" t="s">
        <v>722</v>
      </c>
      <c r="M63" t="s">
        <v>398</v>
      </c>
      <c r="N63" t="str">
        <f>'FuturesInfo (3)'!B62</f>
        <v>Silver-COMEX(Floor+Electronic Combined)</v>
      </c>
      <c r="O63" t="str">
        <f>'FuturesInfo (3)'!K62</f>
        <v>metal</v>
      </c>
      <c r="P63" s="202">
        <v>1</v>
      </c>
      <c r="Q63" s="202">
        <f t="shared" si="0"/>
        <v>-1</v>
      </c>
    </row>
    <row r="64" spans="1:17" x14ac:dyDescent="0.25">
      <c r="A64" s="154" t="s">
        <v>400</v>
      </c>
      <c r="B64" s="112" t="s">
        <v>991</v>
      </c>
      <c r="C64" s="112"/>
      <c r="D64" s="112" t="s">
        <v>268</v>
      </c>
      <c r="E64" s="112" t="s">
        <v>781</v>
      </c>
      <c r="F64" s="112" t="s">
        <v>1027</v>
      </c>
      <c r="G64" s="112" t="s">
        <v>472</v>
      </c>
      <c r="H64">
        <f>VLOOKUP(G64,CurrInfo!$E$1:$F$10,2)</f>
        <v>1</v>
      </c>
      <c r="I64" s="112">
        <v>2</v>
      </c>
      <c r="J64" s="112">
        <v>0.05</v>
      </c>
      <c r="K64" s="112" t="s">
        <v>294</v>
      </c>
      <c r="L64" s="145" t="s">
        <v>732</v>
      </c>
      <c r="M64" s="112"/>
      <c r="N64" t="str">
        <f>'FuturesInfo (3)'!B63</f>
        <v>S&amp;P CNX Nifty Index (Combined Session)</v>
      </c>
      <c r="O64" t="str">
        <f>'FuturesInfo (3)'!K63</f>
        <v>index</v>
      </c>
      <c r="P64" s="202">
        <v>-1</v>
      </c>
      <c r="Q64" s="202">
        <f t="shared" si="0"/>
        <v>1</v>
      </c>
    </row>
    <row r="65" spans="1:17" x14ac:dyDescent="0.25">
      <c r="A65" s="154" t="s">
        <v>992</v>
      </c>
      <c r="B65" s="112" t="s">
        <v>993</v>
      </c>
      <c r="C65" s="112"/>
      <c r="D65" s="112" t="s">
        <v>268</v>
      </c>
      <c r="E65" s="112" t="s">
        <v>778</v>
      </c>
      <c r="F65" s="112" t="s">
        <v>1021</v>
      </c>
      <c r="G65" s="112" t="s">
        <v>440</v>
      </c>
      <c r="H65">
        <f>VLOOKUP(G65,CurrInfo!$E$1:$F$10,2)</f>
        <v>101.89</v>
      </c>
      <c r="I65" s="112">
        <v>100000</v>
      </c>
      <c r="J65" s="112">
        <v>0.01</v>
      </c>
      <c r="K65" s="112" t="s">
        <v>289</v>
      </c>
      <c r="L65" s="145" t="s">
        <v>443</v>
      </c>
      <c r="M65" s="112"/>
      <c r="N65" t="str">
        <f>'FuturesInfo (3)'!B64</f>
        <v>mini 10-Year Japanese Govt Bond (evening+Day Combined)</v>
      </c>
      <c r="O65" t="str">
        <f>'FuturesInfo (3)'!K64</f>
        <v>rates</v>
      </c>
      <c r="P65" s="202">
        <v>1</v>
      </c>
      <c r="Q65" s="202">
        <f t="shared" si="0"/>
        <v>-1</v>
      </c>
    </row>
    <row r="66" spans="1:17" x14ac:dyDescent="0.25">
      <c r="A66" s="153" t="s">
        <v>1016</v>
      </c>
      <c r="B66" t="s">
        <v>402</v>
      </c>
      <c r="C66" t="s">
        <v>965</v>
      </c>
      <c r="D66" t="s">
        <v>261</v>
      </c>
      <c r="E66" t="s">
        <v>782</v>
      </c>
      <c r="F66" t="s">
        <v>866</v>
      </c>
      <c r="G66" t="s">
        <v>472</v>
      </c>
      <c r="H66">
        <f>VLOOKUP(G66,CurrInfo!$E$1:$F$10,2)</f>
        <v>1</v>
      </c>
      <c r="I66">
        <v>100</v>
      </c>
      <c r="J66">
        <v>0.1</v>
      </c>
      <c r="K66" t="s">
        <v>297</v>
      </c>
      <c r="L66" s="132" t="s">
        <v>726</v>
      </c>
      <c r="M66" t="s">
        <v>867</v>
      </c>
      <c r="N66" t="str">
        <f>'FuturesInfo (3)'!B65</f>
        <v>Soybean Meal-CBT (Floor+Electronic Combined)</v>
      </c>
      <c r="O66" t="str">
        <f>'FuturesInfo (3)'!K65</f>
        <v>grain</v>
      </c>
      <c r="P66" s="202">
        <v>-1</v>
      </c>
      <c r="Q66" s="202">
        <f t="shared" si="0"/>
        <v>1</v>
      </c>
    </row>
    <row r="67" spans="1:17" x14ac:dyDescent="0.25">
      <c r="A67" s="154" t="s">
        <v>868</v>
      </c>
      <c r="B67" s="112" t="s">
        <v>407</v>
      </c>
      <c r="C67" s="112" t="s">
        <v>968</v>
      </c>
      <c r="D67" s="112" t="s">
        <v>526</v>
      </c>
      <c r="E67" s="112" t="s">
        <v>778</v>
      </c>
      <c r="F67" s="112">
        <v>10</v>
      </c>
      <c r="G67" s="112" t="s">
        <v>535</v>
      </c>
      <c r="H67">
        <f>VLOOKUP(G67,CurrInfo!$E$1:$F$10,2)</f>
        <v>0.98140000000000005</v>
      </c>
      <c r="I67" s="112">
        <v>10</v>
      </c>
      <c r="J67" s="112">
        <v>1</v>
      </c>
      <c r="K67" s="112" t="s">
        <v>294</v>
      </c>
      <c r="L67" s="145" t="s">
        <v>746</v>
      </c>
      <c r="M67" s="112" t="s">
        <v>868</v>
      </c>
      <c r="N67" t="str">
        <f>'FuturesInfo (3)'!B66</f>
        <v>Swiss Market Index-EUREX</v>
      </c>
      <c r="O67" t="str">
        <f>'FuturesInfo (3)'!K66</f>
        <v>index</v>
      </c>
      <c r="P67" s="202">
        <v>-1</v>
      </c>
      <c r="Q67" s="202">
        <f t="shared" si="0"/>
        <v>1</v>
      </c>
    </row>
    <row r="68" spans="1:17" x14ac:dyDescent="0.25">
      <c r="A68" s="154" t="s">
        <v>403</v>
      </c>
      <c r="B68" s="112" t="s">
        <v>404</v>
      </c>
      <c r="C68" s="112" t="s">
        <v>966</v>
      </c>
      <c r="D68" s="112" t="s">
        <v>268</v>
      </c>
      <c r="E68" s="112" t="s">
        <v>781</v>
      </c>
      <c r="F68" s="112">
        <v>200</v>
      </c>
      <c r="G68" s="112" t="s">
        <v>683</v>
      </c>
      <c r="H68">
        <f>VLOOKUP(G68,CurrInfo!$E$1:$F$10,2)</f>
        <v>1.34</v>
      </c>
      <c r="I68" s="112">
        <v>200</v>
      </c>
      <c r="J68" s="112">
        <v>0.1</v>
      </c>
      <c r="K68" s="112" t="s">
        <v>294</v>
      </c>
      <c r="L68" s="145" t="s">
        <v>681</v>
      </c>
      <c r="M68" s="112" t="s">
        <v>403</v>
      </c>
      <c r="N68" t="str">
        <f>'FuturesInfo (3)'!B67</f>
        <v>MSCI Singapore Stock Index-SGX(SIMEX)</v>
      </c>
      <c r="O68" t="str">
        <f>'FuturesInfo (3)'!K67</f>
        <v>index</v>
      </c>
      <c r="P68" s="202">
        <v>-1</v>
      </c>
      <c r="Q68" s="202">
        <f t="shared" ref="Q68:Q81" si="1">IF(P68=-1,1,-1)</f>
        <v>1</v>
      </c>
    </row>
    <row r="69" spans="1:17" x14ac:dyDescent="0.25">
      <c r="A69" s="154" t="s">
        <v>405</v>
      </c>
      <c r="B69" s="112" t="s">
        <v>406</v>
      </c>
      <c r="C69" s="112" t="s">
        <v>967</v>
      </c>
      <c r="D69" s="112" t="s">
        <v>268</v>
      </c>
      <c r="E69" s="112" t="s">
        <v>781</v>
      </c>
      <c r="F69" s="112" t="s">
        <v>849</v>
      </c>
      <c r="G69" s="112" t="s">
        <v>472</v>
      </c>
      <c r="H69">
        <f>VLOOKUP(G69,CurrInfo!$E$1:$F$10,2)</f>
        <v>1</v>
      </c>
      <c r="I69" s="112">
        <v>100</v>
      </c>
      <c r="J69" s="112">
        <v>0.1</v>
      </c>
      <c r="K69" s="112" t="s">
        <v>294</v>
      </c>
      <c r="L69" s="145" t="s">
        <v>686</v>
      </c>
      <c r="M69" s="112" t="s">
        <v>405</v>
      </c>
      <c r="N69" t="str">
        <f>'FuturesInfo (3)'!B68</f>
        <v>MSCI Taiwan Index-SGX(SIMEX)</v>
      </c>
      <c r="O69" t="str">
        <f>'FuturesInfo (3)'!K68</f>
        <v>index</v>
      </c>
      <c r="P69" s="202">
        <v>-1</v>
      </c>
      <c r="Q69" s="202">
        <f t="shared" si="1"/>
        <v>1</v>
      </c>
    </row>
    <row r="70" spans="1:17" x14ac:dyDescent="0.25">
      <c r="A70" s="154" t="s">
        <v>408</v>
      </c>
      <c r="B70" t="s">
        <v>409</v>
      </c>
      <c r="C70" t="s">
        <v>969</v>
      </c>
      <c r="D70" t="s">
        <v>526</v>
      </c>
      <c r="E70" t="s">
        <v>778</v>
      </c>
      <c r="F70" t="s">
        <v>869</v>
      </c>
      <c r="G70" t="s">
        <v>469</v>
      </c>
      <c r="H70">
        <f>VLOOKUP(G70,CurrInfo!$E$1:$F$10,2)</f>
        <v>0.89968511021142605</v>
      </c>
      <c r="I70">
        <v>10</v>
      </c>
      <c r="J70">
        <v>1</v>
      </c>
      <c r="K70" t="s">
        <v>294</v>
      </c>
      <c r="L70" s="132" t="s">
        <v>527</v>
      </c>
      <c r="M70" t="s">
        <v>870</v>
      </c>
      <c r="N70" t="str">
        <f>'FuturesInfo (3)'!B69</f>
        <v>DJ Euro STOXX 50 Index-EUREX</v>
      </c>
      <c r="O70" t="str">
        <f>'FuturesInfo (3)'!K69</f>
        <v>index</v>
      </c>
      <c r="P70" s="202">
        <v>-1</v>
      </c>
      <c r="Q70" s="202">
        <f t="shared" si="1"/>
        <v>1</v>
      </c>
    </row>
    <row r="71" spans="1:17" x14ac:dyDescent="0.25">
      <c r="A71" s="154" t="s">
        <v>1017</v>
      </c>
      <c r="B71" t="s">
        <v>411</v>
      </c>
      <c r="C71" t="s">
        <v>970</v>
      </c>
      <c r="D71" t="s">
        <v>871</v>
      </c>
      <c r="E71" t="s">
        <v>778</v>
      </c>
      <c r="F71" t="s">
        <v>849</v>
      </c>
      <c r="G71" t="s">
        <v>472</v>
      </c>
      <c r="H71">
        <f>VLOOKUP(G71,CurrInfo!$E$1:$F$10,2)</f>
        <v>1</v>
      </c>
      <c r="I71">
        <v>100</v>
      </c>
      <c r="J71">
        <v>0.1</v>
      </c>
      <c r="K71" t="s">
        <v>294</v>
      </c>
      <c r="L71" s="132" t="s">
        <v>556</v>
      </c>
      <c r="M71" t="s">
        <v>410</v>
      </c>
      <c r="N71" t="str">
        <f>'FuturesInfo (3)'!B70</f>
        <v>Mini Russell 2000-NYFE</v>
      </c>
      <c r="O71" t="str">
        <f>'FuturesInfo (3)'!K70</f>
        <v>index</v>
      </c>
      <c r="P71" s="202">
        <v>-1</v>
      </c>
      <c r="Q71" s="202">
        <f t="shared" si="1"/>
        <v>1</v>
      </c>
    </row>
    <row r="72" spans="1:17" x14ac:dyDescent="0.25">
      <c r="A72" s="153" t="s">
        <v>412</v>
      </c>
      <c r="B72" t="s">
        <v>872</v>
      </c>
      <c r="C72" t="s">
        <v>971</v>
      </c>
      <c r="D72" t="s">
        <v>261</v>
      </c>
      <c r="E72" t="s">
        <v>778</v>
      </c>
      <c r="F72">
        <v>200000</v>
      </c>
      <c r="G72" t="s">
        <v>472</v>
      </c>
      <c r="H72">
        <f>VLOOKUP(G72,CurrInfo!$E$1:$F$10,2)</f>
        <v>1</v>
      </c>
      <c r="I72" s="130">
        <v>2000</v>
      </c>
      <c r="J72" t="s">
        <v>821</v>
      </c>
      <c r="K72" t="s">
        <v>289</v>
      </c>
      <c r="L72" s="132" t="s">
        <v>763</v>
      </c>
      <c r="M72" t="s">
        <v>873</v>
      </c>
      <c r="N72" t="str">
        <f>'FuturesInfo (3)'!B71</f>
        <v>T-Note-U.S.  2 Yr (Floor+Electronic Combined)-CBT</v>
      </c>
      <c r="O72" t="str">
        <f>'FuturesInfo (3)'!K71</f>
        <v>rates</v>
      </c>
      <c r="P72" s="202">
        <v>1</v>
      </c>
      <c r="Q72" s="202">
        <f t="shared" si="1"/>
        <v>-1</v>
      </c>
    </row>
    <row r="73" spans="1:17" x14ac:dyDescent="0.25">
      <c r="A73" s="153" t="s">
        <v>1018</v>
      </c>
      <c r="B73" t="s">
        <v>1019</v>
      </c>
      <c r="C73" t="s">
        <v>972</v>
      </c>
      <c r="D73" t="s">
        <v>261</v>
      </c>
      <c r="E73" t="s">
        <v>778</v>
      </c>
      <c r="F73" s="108">
        <v>100000</v>
      </c>
      <c r="G73" t="s">
        <v>472</v>
      </c>
      <c r="H73">
        <f>VLOOKUP(G73,CurrInfo!$E$1:$F$10,2)</f>
        <v>1</v>
      </c>
      <c r="I73" s="130">
        <v>1000</v>
      </c>
      <c r="J73" t="s">
        <v>875</v>
      </c>
      <c r="K73" t="s">
        <v>289</v>
      </c>
      <c r="L73" s="132" t="s">
        <v>761</v>
      </c>
      <c r="M73" t="s">
        <v>874</v>
      </c>
      <c r="N73" t="str">
        <f>'FuturesInfo (3)'!B72</f>
        <v>T-Note-U.S. 10 Yr w/Prj A-CBT(Floor+Electronic Combined)</v>
      </c>
      <c r="O73" t="str">
        <f>'FuturesInfo (3)'!K72</f>
        <v>rates</v>
      </c>
      <c r="P73" s="202">
        <v>1</v>
      </c>
      <c r="Q73" s="202">
        <f t="shared" si="1"/>
        <v>-1</v>
      </c>
    </row>
    <row r="74" spans="1:17" x14ac:dyDescent="0.25">
      <c r="A74" s="153" t="s">
        <v>414</v>
      </c>
      <c r="B74" t="s">
        <v>415</v>
      </c>
      <c r="C74" t="s">
        <v>973</v>
      </c>
      <c r="D74" t="s">
        <v>261</v>
      </c>
      <c r="E74" t="s">
        <v>778</v>
      </c>
      <c r="F74" s="108">
        <v>100000</v>
      </c>
      <c r="G74" t="s">
        <v>472</v>
      </c>
      <c r="H74">
        <f>VLOOKUP(G74,CurrInfo!$E$1:$F$10,2)</f>
        <v>1</v>
      </c>
      <c r="I74" s="130">
        <v>1000</v>
      </c>
      <c r="J74" t="s">
        <v>875</v>
      </c>
      <c r="K74" t="s">
        <v>289</v>
      </c>
      <c r="L74" s="132" t="s">
        <v>759</v>
      </c>
      <c r="M74" t="s">
        <v>876</v>
      </c>
      <c r="N74" t="str">
        <f>'FuturesInfo (3)'!B73</f>
        <v>T-Bond-U.S.-CBT(Floor+Electronic Combined)</v>
      </c>
      <c r="O74" t="str">
        <f>'FuturesInfo (3)'!K73</f>
        <v>rates</v>
      </c>
      <c r="P74" s="202">
        <v>1</v>
      </c>
      <c r="Q74" s="202">
        <f t="shared" si="1"/>
        <v>-1</v>
      </c>
    </row>
    <row r="75" spans="1:17" x14ac:dyDescent="0.25">
      <c r="A75" s="154" t="s">
        <v>416</v>
      </c>
      <c r="B75" s="112" t="s">
        <v>417</v>
      </c>
      <c r="C75" s="112" t="s">
        <v>974</v>
      </c>
      <c r="D75" s="112" t="s">
        <v>496</v>
      </c>
      <c r="E75" s="112" t="s">
        <v>781</v>
      </c>
      <c r="F75" s="112">
        <v>1000</v>
      </c>
      <c r="G75" s="112" t="s">
        <v>472</v>
      </c>
      <c r="H75">
        <f>VLOOKUP(G75,CurrInfo!$E$1:$F$10,2)</f>
        <v>1</v>
      </c>
      <c r="I75" s="144">
        <v>1000</v>
      </c>
      <c r="J75" s="112">
        <v>0.01</v>
      </c>
      <c r="K75" s="112" t="s">
        <v>294</v>
      </c>
      <c r="L75" s="145" t="s">
        <v>494</v>
      </c>
      <c r="M75" s="112" t="s">
        <v>877</v>
      </c>
      <c r="N75" t="str">
        <f>'FuturesInfo (3)'!B74</f>
        <v>CBOE Volatility Index-CFE</v>
      </c>
      <c r="O75" t="str">
        <f>'FuturesInfo (3)'!K74</f>
        <v>index</v>
      </c>
      <c r="P75" s="202">
        <v>1</v>
      </c>
      <c r="Q75" s="202">
        <f t="shared" si="1"/>
        <v>-1</v>
      </c>
    </row>
    <row r="76" spans="1:17" x14ac:dyDescent="0.25">
      <c r="A76" s="153" t="s">
        <v>1041</v>
      </c>
      <c r="B76" t="s">
        <v>419</v>
      </c>
      <c r="C76" t="s">
        <v>975</v>
      </c>
      <c r="D76" t="s">
        <v>261</v>
      </c>
      <c r="E76" t="s">
        <v>786</v>
      </c>
      <c r="F76" t="s">
        <v>787</v>
      </c>
      <c r="G76" t="s">
        <v>472</v>
      </c>
      <c r="H76">
        <f>VLOOKUP(G76,CurrInfo!$E$1:$F$10,2)</f>
        <v>1</v>
      </c>
      <c r="I76">
        <v>50</v>
      </c>
      <c r="J76" s="131">
        <v>42377</v>
      </c>
      <c r="K76" t="s">
        <v>297</v>
      </c>
      <c r="L76" s="132" t="s">
        <v>767</v>
      </c>
      <c r="M76" t="s">
        <v>878</v>
      </c>
      <c r="N76" t="str">
        <f>'FuturesInfo (3)'!B75</f>
        <v>Wheat-CBT (Floor+Electronic Combined)</v>
      </c>
      <c r="O76" t="str">
        <f>'FuturesInfo (3)'!K75</f>
        <v>grain</v>
      </c>
      <c r="P76" s="202">
        <v>-1</v>
      </c>
      <c r="Q76" s="202">
        <f t="shared" si="1"/>
        <v>1</v>
      </c>
    </row>
    <row r="77" spans="1:17" x14ac:dyDescent="0.25">
      <c r="A77" s="154" t="s">
        <v>1020</v>
      </c>
      <c r="B77" s="112" t="s">
        <v>420</v>
      </c>
      <c r="C77" s="112" t="s">
        <v>976</v>
      </c>
      <c r="D77" s="112" t="s">
        <v>449</v>
      </c>
      <c r="E77" s="112" t="s">
        <v>778</v>
      </c>
      <c r="F77" s="112" t="s">
        <v>879</v>
      </c>
      <c r="G77" s="112" t="s">
        <v>450</v>
      </c>
      <c r="H77">
        <f>VLOOKUP(G77,CurrInfo!$E$1:$F$10,2)</f>
        <v>1.3036110024768608</v>
      </c>
      <c r="I77" s="112">
        <v>25</v>
      </c>
      <c r="J77" s="112">
        <v>0.1</v>
      </c>
      <c r="K77" s="112" t="s">
        <v>294</v>
      </c>
      <c r="L77" s="145" t="s">
        <v>738</v>
      </c>
      <c r="M77" s="112" t="s">
        <v>880</v>
      </c>
      <c r="N77" t="str">
        <f>'FuturesInfo (3)'!B76</f>
        <v>SPI 200 Index(w/SYCOM)-SFE</v>
      </c>
      <c r="O77" t="str">
        <f>'FuturesInfo (3)'!K76</f>
        <v>index</v>
      </c>
      <c r="P77" s="202">
        <v>-1</v>
      </c>
      <c r="Q77" s="202">
        <f t="shared" si="1"/>
        <v>1</v>
      </c>
    </row>
    <row r="78" spans="1:17" x14ac:dyDescent="0.25">
      <c r="A78" s="154" t="s">
        <v>1022</v>
      </c>
      <c r="B78" t="s">
        <v>421</v>
      </c>
      <c r="C78" t="s">
        <v>977</v>
      </c>
      <c r="D78" t="s">
        <v>449</v>
      </c>
      <c r="E78" t="s">
        <v>778</v>
      </c>
      <c r="F78" t="s">
        <v>881</v>
      </c>
      <c r="G78" t="s">
        <v>450</v>
      </c>
      <c r="H78">
        <f>VLOOKUP(G78,CurrInfo!$E$1:$F$10,2)</f>
        <v>1.3036110024768608</v>
      </c>
      <c r="I78" s="146">
        <v>2400</v>
      </c>
      <c r="J78">
        <v>0.01</v>
      </c>
      <c r="K78" t="s">
        <v>289</v>
      </c>
      <c r="L78" s="132" t="s">
        <v>463</v>
      </c>
      <c r="M78" t="s">
        <v>882</v>
      </c>
      <c r="N78" t="str">
        <f>'FuturesInfo (3)'!B77</f>
        <v>Australian Bank Bills(90 Day)-SFE(Floor+Electronic Combined)</v>
      </c>
      <c r="O78" t="str">
        <f>'FuturesInfo (3)'!K77</f>
        <v>rates</v>
      </c>
      <c r="P78" s="202">
        <v>1</v>
      </c>
      <c r="Q78" s="202">
        <f t="shared" si="1"/>
        <v>-1</v>
      </c>
    </row>
    <row r="79" spans="1:17" x14ac:dyDescent="0.25">
      <c r="A79" s="153" t="s">
        <v>422</v>
      </c>
      <c r="B79" t="s">
        <v>423</v>
      </c>
      <c r="C79" t="s">
        <v>978</v>
      </c>
      <c r="D79" t="s">
        <v>261</v>
      </c>
      <c r="E79" t="s">
        <v>778</v>
      </c>
      <c r="F79" t="s">
        <v>883</v>
      </c>
      <c r="G79" t="s">
        <v>472</v>
      </c>
      <c r="H79">
        <f>VLOOKUP(G79,CurrInfo!$E$1:$F$10,2)</f>
        <v>1</v>
      </c>
      <c r="I79">
        <v>5</v>
      </c>
      <c r="J79">
        <v>1</v>
      </c>
      <c r="K79" t="s">
        <v>294</v>
      </c>
      <c r="L79" s="132" t="s">
        <v>639</v>
      </c>
      <c r="M79" t="s">
        <v>422</v>
      </c>
      <c r="N79" t="str">
        <f>'FuturesInfo (3)'!B78</f>
        <v>DJIA Mini $5 Index-CBT</v>
      </c>
      <c r="O79" t="str">
        <f>'FuturesInfo (3)'!K78</f>
        <v>index</v>
      </c>
      <c r="P79" s="202">
        <v>-1</v>
      </c>
      <c r="Q79" s="202">
        <f t="shared" si="1"/>
        <v>1</v>
      </c>
    </row>
    <row r="80" spans="1:17" x14ac:dyDescent="0.25">
      <c r="A80" s="154" t="s">
        <v>1025</v>
      </c>
      <c r="B80" t="s">
        <v>425</v>
      </c>
      <c r="C80" t="s">
        <v>980</v>
      </c>
      <c r="D80" t="s">
        <v>449</v>
      </c>
      <c r="E80" t="s">
        <v>778</v>
      </c>
      <c r="F80" t="s">
        <v>884</v>
      </c>
      <c r="G80" t="s">
        <v>450</v>
      </c>
      <c r="H80">
        <f>VLOOKUP(G80,CurrInfo!$E$1:$F$10,2)</f>
        <v>1.3036110024768608</v>
      </c>
      <c r="I80" s="146">
        <v>2800</v>
      </c>
      <c r="J80">
        <v>0.1</v>
      </c>
      <c r="K80" t="s">
        <v>289</v>
      </c>
      <c r="L80" s="132" t="s">
        <v>459</v>
      </c>
      <c r="M80" t="s">
        <v>886</v>
      </c>
      <c r="N80" t="str">
        <f>'FuturesInfo (3)'!B79</f>
        <v>Australian Govt Bond 6%(3Yr)-SFE(Floor+Electronic Combined)</v>
      </c>
      <c r="O80" t="str">
        <f>'FuturesInfo (3)'!K79</f>
        <v>rates</v>
      </c>
      <c r="P80" s="202">
        <v>1</v>
      </c>
      <c r="Q80" s="202">
        <f t="shared" si="1"/>
        <v>-1</v>
      </c>
    </row>
    <row r="81" spans="1:17" ht="15.75" thickBot="1" x14ac:dyDescent="0.3">
      <c r="A81" s="154" t="s">
        <v>1026</v>
      </c>
      <c r="B81" t="s">
        <v>424</v>
      </c>
      <c r="C81" t="s">
        <v>979</v>
      </c>
      <c r="D81" t="s">
        <v>449</v>
      </c>
      <c r="E81" t="s">
        <v>778</v>
      </c>
      <c r="F81" t="s">
        <v>884</v>
      </c>
      <c r="G81" t="s">
        <v>450</v>
      </c>
      <c r="H81">
        <f>VLOOKUP(G81,CurrInfo!$E$1:$F$10,2)</f>
        <v>1.3036110024768608</v>
      </c>
      <c r="I81" s="146">
        <v>8000</v>
      </c>
      <c r="J81">
        <v>1E-3</v>
      </c>
      <c r="K81" t="s">
        <v>289</v>
      </c>
      <c r="L81" s="132" t="s">
        <v>447</v>
      </c>
      <c r="M81" t="s">
        <v>885</v>
      </c>
      <c r="N81" t="str">
        <f>'FuturesInfo (3)'!B80</f>
        <v>Australian Govt Bond 6%(10Yr)-SFE(Floor+Electronic Combined)</v>
      </c>
      <c r="O81" t="str">
        <f>'FuturesInfo (3)'!K80</f>
        <v>rates</v>
      </c>
      <c r="P81" s="203">
        <v>1</v>
      </c>
      <c r="Q81" s="202">
        <f t="shared" si="1"/>
        <v>-1</v>
      </c>
    </row>
  </sheetData>
  <sortState ref="A2:M80">
    <sortCondition ref="A2:A80"/>
  </sortState>
  <conditionalFormatting sqref="P71:P81 P3:P13">
    <cfRule type="colorScale" priority="4">
      <colorScale>
        <cfvo type="min"/>
        <cfvo type="percentile" val="50"/>
        <cfvo type="max"/>
        <color rgb="FFF8696B"/>
        <color rgb="FFFFEB84"/>
        <color rgb="FF63BE7B"/>
      </colorScale>
    </cfRule>
  </conditionalFormatting>
  <conditionalFormatting sqref="P14:P70">
    <cfRule type="colorScale" priority="5">
      <colorScale>
        <cfvo type="min"/>
        <cfvo type="percentile" val="50"/>
        <cfvo type="max"/>
        <color rgb="FFF8696B"/>
        <color rgb="FFFFEB84"/>
        <color rgb="FF63BE7B"/>
      </colorScale>
    </cfRule>
  </conditionalFormatting>
  <conditionalFormatting sqref="Q3:Q81">
    <cfRule type="colorScale" priority="1">
      <colorScale>
        <cfvo type="min"/>
        <cfvo type="percentile" val="50"/>
        <cfvo type="max"/>
        <color rgb="FFF8696B"/>
        <color rgb="FFFFEB84"/>
        <color rgb="FF63BE7B"/>
      </colorScale>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
  <sheetViews>
    <sheetView workbookViewId="0">
      <selection activeCell="F22" sqref="F22"/>
    </sheetView>
  </sheetViews>
  <sheetFormatPr defaultRowHeight="15" x14ac:dyDescent="0.25"/>
  <cols>
    <col min="1" max="1" width="13.85546875" bestFit="1" customWidth="1"/>
    <col min="8" max="8" width="12" bestFit="1" customWidth="1"/>
  </cols>
  <sheetData>
    <row r="1" spans="1:10" x14ac:dyDescent="0.25">
      <c r="B1" t="s">
        <v>1294</v>
      </c>
      <c r="C1" t="s">
        <v>1265</v>
      </c>
      <c r="D1" t="s">
        <v>1266</v>
      </c>
      <c r="E1" t="s">
        <v>1267</v>
      </c>
      <c r="F1" t="s">
        <v>1268</v>
      </c>
      <c r="G1" t="s">
        <v>1269</v>
      </c>
      <c r="H1" t="s">
        <v>1270</v>
      </c>
      <c r="I1" t="s">
        <v>1271</v>
      </c>
      <c r="J1" t="s">
        <v>1272</v>
      </c>
    </row>
    <row r="2" spans="1:10" x14ac:dyDescent="0.25">
      <c r="A2" s="194">
        <v>42569</v>
      </c>
      <c r="B2" s="193">
        <v>0.24</v>
      </c>
      <c r="C2" s="193">
        <v>0.56000000000000005</v>
      </c>
      <c r="D2" s="193">
        <v>0.14000000000000001</v>
      </c>
      <c r="E2" s="193">
        <v>1</v>
      </c>
      <c r="F2" s="193">
        <v>0.76</v>
      </c>
      <c r="G2" s="193">
        <v>0.67</v>
      </c>
      <c r="H2" s="193">
        <v>0.6</v>
      </c>
      <c r="I2" s="193">
        <v>0.75</v>
      </c>
      <c r="J2" s="193">
        <v>0.63</v>
      </c>
    </row>
    <row r="3" spans="1:10" x14ac:dyDescent="0.25">
      <c r="A3" s="139">
        <v>42570</v>
      </c>
      <c r="B3" s="193">
        <v>0.68</v>
      </c>
      <c r="C3" s="193">
        <v>0.22</v>
      </c>
      <c r="D3" s="193">
        <v>0.28999999999999998</v>
      </c>
      <c r="E3" s="193">
        <v>0.1</v>
      </c>
      <c r="F3" s="193">
        <v>0.19</v>
      </c>
      <c r="G3" s="193">
        <v>0</v>
      </c>
      <c r="H3" s="193">
        <v>0.6</v>
      </c>
      <c r="I3" s="193">
        <v>0.75</v>
      </c>
      <c r="J3" s="193">
        <v>0.13</v>
      </c>
    </row>
    <row r="4" spans="1:10" x14ac:dyDescent="0.25">
      <c r="A4" s="139">
        <v>42571</v>
      </c>
      <c r="B4" s="193">
        <v>0.32</v>
      </c>
      <c r="C4" s="193">
        <v>0.22</v>
      </c>
      <c r="D4" s="193">
        <v>0.56999999999999995</v>
      </c>
      <c r="E4" s="193">
        <v>0.3</v>
      </c>
      <c r="F4" s="193">
        <v>0.9</v>
      </c>
      <c r="G4" s="193">
        <v>0</v>
      </c>
      <c r="H4" s="193">
        <v>0.2</v>
      </c>
      <c r="I4" s="193">
        <v>0.31</v>
      </c>
      <c r="J4" s="193">
        <v>0.38</v>
      </c>
    </row>
    <row r="5" spans="1:10" x14ac:dyDescent="0.25">
      <c r="A5" s="139">
        <v>42572</v>
      </c>
      <c r="B5" s="193">
        <v>0.47</v>
      </c>
      <c r="C5" s="193">
        <v>0.56000000000000005</v>
      </c>
      <c r="D5" s="193">
        <v>0.14000000000000001</v>
      </c>
      <c r="E5" s="193">
        <v>0.6</v>
      </c>
      <c r="F5" s="193">
        <v>0.43</v>
      </c>
      <c r="G5" s="193">
        <v>0</v>
      </c>
      <c r="H5" s="193">
        <v>1</v>
      </c>
      <c r="I5" s="193">
        <v>0.5</v>
      </c>
      <c r="J5" s="193">
        <v>0.63</v>
      </c>
    </row>
    <row r="6" spans="1:10" x14ac:dyDescent="0.25">
      <c r="A6" s="139">
        <v>42573</v>
      </c>
      <c r="B6" s="193">
        <v>0.49</v>
      </c>
      <c r="C6" s="193">
        <v>0.33</v>
      </c>
      <c r="D6" s="193">
        <v>0.43</v>
      </c>
      <c r="E6" s="193">
        <v>0.4</v>
      </c>
      <c r="F6" s="193">
        <v>0.67</v>
      </c>
      <c r="G6" s="193">
        <v>1</v>
      </c>
      <c r="H6" s="193">
        <v>0.2</v>
      </c>
      <c r="I6" s="193">
        <v>0.56000000000000005</v>
      </c>
      <c r="J6" s="193">
        <v>0.13</v>
      </c>
    </row>
    <row r="7" spans="1:10" x14ac:dyDescent="0.25">
      <c r="A7" s="139">
        <v>42576</v>
      </c>
      <c r="B7" s="193">
        <v>0.48</v>
      </c>
      <c r="C7" s="193">
        <v>0.56000000000000005</v>
      </c>
      <c r="D7" s="193">
        <v>0.14000000000000001</v>
      </c>
      <c r="E7" s="193">
        <v>0.3</v>
      </c>
      <c r="F7" s="193">
        <v>0.33</v>
      </c>
      <c r="G7" s="193">
        <v>1</v>
      </c>
      <c r="H7" s="193">
        <v>0.4</v>
      </c>
      <c r="I7" s="193">
        <v>0.44</v>
      </c>
      <c r="J7" s="193">
        <v>0.38</v>
      </c>
    </row>
    <row r="8" spans="1:10" x14ac:dyDescent="0.25">
      <c r="A8" s="139">
        <v>42577</v>
      </c>
      <c r="B8" s="193">
        <v>0.39</v>
      </c>
      <c r="C8" s="193">
        <v>0.56000000000000005</v>
      </c>
      <c r="D8" s="193">
        <v>0.43</v>
      </c>
      <c r="E8" s="193">
        <v>0.4</v>
      </c>
      <c r="F8" s="193">
        <v>0.71</v>
      </c>
      <c r="G8" s="193">
        <v>0.67</v>
      </c>
      <c r="H8" s="193">
        <v>1</v>
      </c>
      <c r="I8" s="193">
        <v>0.5</v>
      </c>
      <c r="J8" s="193">
        <v>0.63</v>
      </c>
    </row>
    <row r="9" spans="1:10" x14ac:dyDescent="0.25">
      <c r="A9" s="139">
        <v>42578</v>
      </c>
      <c r="B9" s="193">
        <v>0.59</v>
      </c>
      <c r="C9" s="193">
        <v>0.56000000000000005</v>
      </c>
      <c r="D9" s="193">
        <v>0</v>
      </c>
      <c r="E9" s="193">
        <v>0.6</v>
      </c>
      <c r="F9" s="193">
        <v>0.76</v>
      </c>
      <c r="G9" s="193">
        <v>0.33</v>
      </c>
      <c r="H9" s="193">
        <v>0.8</v>
      </c>
      <c r="I9" s="193">
        <v>0.81</v>
      </c>
      <c r="J9" s="193">
        <v>0.13</v>
      </c>
    </row>
    <row r="10" spans="1:10" x14ac:dyDescent="0.25">
      <c r="A10" s="139">
        <v>42579</v>
      </c>
      <c r="B10" s="193">
        <v>0.57999999999999996</v>
      </c>
      <c r="C10" s="193">
        <v>0.56000000000000005</v>
      </c>
      <c r="D10" s="193">
        <v>0.14000000000000001</v>
      </c>
      <c r="E10" s="193">
        <v>0.1</v>
      </c>
      <c r="F10" s="193">
        <v>0.28999999999999998</v>
      </c>
      <c r="G10" s="193">
        <v>0</v>
      </c>
      <c r="H10" s="193">
        <v>0.8</v>
      </c>
      <c r="I10" s="193">
        <v>0.69</v>
      </c>
      <c r="J10" s="193">
        <v>0.25</v>
      </c>
    </row>
    <row r="11" spans="1:10" x14ac:dyDescent="0.25">
      <c r="A11" s="139">
        <v>42580</v>
      </c>
      <c r="B11" s="193">
        <v>0.38</v>
      </c>
      <c r="C11" s="193">
        <v>0.89</v>
      </c>
      <c r="D11" s="193">
        <v>0.71</v>
      </c>
      <c r="E11" s="193">
        <v>0.9</v>
      </c>
      <c r="F11" s="193">
        <v>0.56999999999999995</v>
      </c>
      <c r="G11" s="193">
        <v>0</v>
      </c>
      <c r="H11" s="193">
        <v>1</v>
      </c>
      <c r="I11" s="193">
        <v>0.88</v>
      </c>
      <c r="J11" s="193">
        <v>0.63</v>
      </c>
    </row>
    <row r="12" spans="1:10" x14ac:dyDescent="0.25">
      <c r="A12" s="139">
        <v>42583</v>
      </c>
      <c r="B12" s="193">
        <v>0.36708860799999998</v>
      </c>
      <c r="C12" s="193">
        <v>0.222222222</v>
      </c>
      <c r="D12" s="193">
        <v>0</v>
      </c>
      <c r="E12" s="193">
        <v>0.1</v>
      </c>
      <c r="F12" s="193">
        <v>0.52380952400000003</v>
      </c>
      <c r="G12" s="193">
        <v>1</v>
      </c>
      <c r="H12" s="193">
        <v>0.8</v>
      </c>
      <c r="I12" s="193">
        <v>0.3125</v>
      </c>
      <c r="J12" s="193">
        <v>0.375</v>
      </c>
    </row>
    <row r="13" spans="1:10" x14ac:dyDescent="0.25">
      <c r="A13" s="139">
        <v>42584</v>
      </c>
      <c r="B13" s="193">
        <v>0.37974683544299997</v>
      </c>
      <c r="C13" s="193">
        <v>0.77777777777777701</v>
      </c>
      <c r="D13" s="193">
        <v>0.42857142857142799</v>
      </c>
      <c r="E13" s="193">
        <v>0.2</v>
      </c>
      <c r="F13" s="193">
        <v>0.14285714285714199</v>
      </c>
      <c r="G13" s="193">
        <v>0.66666666666666596</v>
      </c>
      <c r="H13" s="193">
        <v>1</v>
      </c>
      <c r="I13" s="193">
        <v>0.25</v>
      </c>
      <c r="J13" s="193">
        <v>0.5</v>
      </c>
    </row>
    <row r="14" spans="1:10" x14ac:dyDescent="0.25">
      <c r="A14" s="139">
        <v>42585</v>
      </c>
      <c r="B14" s="193">
        <v>0.518987341772151</v>
      </c>
      <c r="C14" s="193">
        <v>0.33333333333333298</v>
      </c>
      <c r="D14" s="193">
        <v>1</v>
      </c>
      <c r="E14" s="193">
        <v>0.6</v>
      </c>
      <c r="F14" s="193">
        <v>0.42857142857142799</v>
      </c>
      <c r="G14" s="193">
        <v>0.66666666666666596</v>
      </c>
      <c r="H14" s="193">
        <v>0</v>
      </c>
      <c r="I14" s="193">
        <v>0.5</v>
      </c>
      <c r="J14" s="193">
        <v>0.75</v>
      </c>
    </row>
    <row r="15" spans="1:10" x14ac:dyDescent="0.25">
      <c r="A15" s="139">
        <v>42586</v>
      </c>
      <c r="B15" s="193">
        <v>0.683544303797468</v>
      </c>
      <c r="C15" s="193">
        <v>0.55555555555555503</v>
      </c>
      <c r="D15" s="193">
        <v>0.85714285714285698</v>
      </c>
      <c r="E15" s="193">
        <v>0.3</v>
      </c>
      <c r="F15" s="193">
        <v>0.90476190476190399</v>
      </c>
      <c r="G15" s="193">
        <v>0.33333333333333298</v>
      </c>
      <c r="H15" s="193">
        <v>0.2</v>
      </c>
      <c r="I15" s="193">
        <v>0.8125</v>
      </c>
      <c r="J15" s="193">
        <v>0.75</v>
      </c>
    </row>
    <row r="16" spans="1:10" x14ac:dyDescent="0.25">
      <c r="A16">
        <f>'0805'!$A$1</f>
        <v>20160805</v>
      </c>
      <c r="B16" s="254">
        <f>'0805'!$F$10</f>
        <v>0.59722222222222221</v>
      </c>
      <c r="C16" s="254">
        <f>'0805'!$F$2</f>
        <v>0.22222222222222221</v>
      </c>
      <c r="D16" s="254">
        <f>'0805'!$F$3</f>
        <v>0.33333333333333331</v>
      </c>
      <c r="E16" s="254">
        <f>'0805'!$F$4</f>
        <v>0.7</v>
      </c>
      <c r="F16" s="254">
        <f>'0805'!$F$5</f>
        <v>0.90476190476190477</v>
      </c>
      <c r="G16" s="254">
        <f>'0805'!$F$6</f>
        <v>0.66666666666666663</v>
      </c>
      <c r="H16" s="254">
        <f>'0805'!$F$7</f>
        <v>0</v>
      </c>
      <c r="I16" s="254">
        <f>'0805'!$F$8</f>
        <v>0.3</v>
      </c>
      <c r="J16" s="254">
        <f>'0805'!$F$9</f>
        <v>1</v>
      </c>
    </row>
    <row r="17" spans="1:10" x14ac:dyDescent="0.25">
      <c r="A17">
        <f>'0808'!$A$1</f>
        <v>20160808</v>
      </c>
      <c r="B17" s="254">
        <f>'0808'!$F$10</f>
        <v>0.625</v>
      </c>
      <c r="C17" s="254">
        <f>'0808'!$F$2</f>
        <v>0.33333333333333331</v>
      </c>
      <c r="D17" s="254">
        <f>'0808'!$F$3</f>
        <v>0.66666666666666663</v>
      </c>
      <c r="E17" s="254">
        <f>'0808'!$F$4</f>
        <v>0.9</v>
      </c>
      <c r="F17" s="254">
        <f>'0808'!$F$5</f>
        <v>0.76190476190476186</v>
      </c>
      <c r="G17" s="254">
        <f>'0808'!$F$6</f>
        <v>0.66666666666666663</v>
      </c>
      <c r="H17" s="254">
        <f>'0808'!$F$7</f>
        <v>0.4</v>
      </c>
      <c r="I17" s="254">
        <f>'0808'!$F$8</f>
        <v>0.5</v>
      </c>
      <c r="J17" s="254">
        <f>'0808'!$F$9</f>
        <v>0.5</v>
      </c>
    </row>
    <row r="23" spans="1:10" x14ac:dyDescent="0.25">
      <c r="D23" s="254"/>
    </row>
    <row r="24" spans="1:10" x14ac:dyDescent="0.25">
      <c r="D24" s="254"/>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E14" sqref="E14:E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20160811</v>
      </c>
      <c r="F1" t="s">
        <v>1256</v>
      </c>
      <c r="G1" t="s">
        <v>1060</v>
      </c>
      <c r="H1" s="197" t="s">
        <v>1188</v>
      </c>
      <c r="I1" t="s">
        <v>1297</v>
      </c>
      <c r="K1" s="6" t="str">
        <f>E12&amp;" l% "&amp;ROUND(E13*100,2)&amp;"%"</f>
        <v>prev ACT l% 0%</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0%</v>
      </c>
      <c r="R1" s="265" t="str">
        <f t="shared" si="0"/>
        <v>v2 l% 0%</v>
      </c>
      <c r="S1" s="265" t="str">
        <f t="shared" si="0"/>
        <v>v3 l% 0%</v>
      </c>
      <c r="T1" s="265" t="str">
        <f t="shared" si="0"/>
        <v>v4 l% 0%</v>
      </c>
      <c r="U1" s="265" t="str">
        <f t="shared" si="0"/>
        <v>v5 l% 100%</v>
      </c>
      <c r="V1" s="265" t="str">
        <f t="shared" si="0"/>
        <v>v6 l% 100%</v>
      </c>
      <c r="W1" s="6"/>
      <c r="X1" s="285"/>
      <c r="Z1" s="333" t="str">
        <f t="shared" ref="Z1:AO1" si="1">Z12</f>
        <v>MAX ACC 0% PNL 0</v>
      </c>
      <c r="AA1" s="334" t="str">
        <f t="shared" si="1"/>
        <v>RISK-ON ACC 0% PNL 0</v>
      </c>
      <c r="AB1" s="334" t="str">
        <f t="shared" si="1"/>
        <v>RISK-OFF ACC 0% PNL 0</v>
      </c>
      <c r="AC1" s="334" t="str">
        <f t="shared" si="1"/>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ADJ_SEASONALITY ACC 0% PNL 0</v>
      </c>
      <c r="AJ1" s="337" t="str">
        <f t="shared" si="1"/>
        <v>V1 ACC 0% PNL 0</v>
      </c>
      <c r="AK1" s="337" t="str">
        <f t="shared" si="1"/>
        <v>V2 ACC 0% PNL 0</v>
      </c>
      <c r="AL1" s="337" t="str">
        <f t="shared" si="1"/>
        <v>V3 ACC 0% PNL 0</v>
      </c>
      <c r="AM1" s="337" t="str">
        <f t="shared" si="1"/>
        <v>V4 ACC 0% PNL 0</v>
      </c>
      <c r="AN1" s="337" t="str">
        <f t="shared" si="1"/>
        <v>V5 ACC 0% PNL 0</v>
      </c>
      <c r="AO1" s="337" t="str">
        <f t="shared" si="1"/>
        <v>V6 ACC 0% PNL 0</v>
      </c>
    </row>
    <row r="2" spans="1:41" outlineLevel="1" x14ac:dyDescent="0.25">
      <c r="A2" t="s">
        <v>1121</v>
      </c>
      <c r="B2" s="95">
        <f>COUNTIF($C$14:$C$92,A2)</f>
        <v>9</v>
      </c>
      <c r="C2" s="193">
        <f>B2/$B$10</f>
        <v>0.125</v>
      </c>
      <c r="F2" s="294">
        <f t="shared" ref="F2:F9" si="2">SUMIFS(H$14:H$92,H$14:H$92,1,$C$14:$C$92,A2)/$B2</f>
        <v>0</v>
      </c>
      <c r="G2" s="137">
        <f t="shared" ref="G2:G9" si="3">SUMIF($C$14:$C$92,A2,Z$14:Z$92)</f>
        <v>0</v>
      </c>
      <c r="H2" s="143">
        <f t="shared" ref="H2:H10" si="4">G2/$B2</f>
        <v>0</v>
      </c>
      <c r="I2" s="186">
        <f>SUMIF($C$14:$C$92,A2,F$14:F$92)/B2</f>
        <v>0</v>
      </c>
      <c r="J2" t="str">
        <f t="shared" ref="J2:J9" si="5">A2</f>
        <v>currency</v>
      </c>
      <c r="K2" s="344">
        <f t="shared" ref="K2:K9" si="6">SUMIF($C$14:$C$92,$A2,E$14:E$92)/$B2</f>
        <v>0</v>
      </c>
      <c r="L2" s="344">
        <f t="shared" ref="L2:O9" si="7">SUMIF($C$14:$C$92,$A2,I$14:I$92)/$B2</f>
        <v>0</v>
      </c>
      <c r="M2" s="344">
        <f t="shared" si="7"/>
        <v>0</v>
      </c>
      <c r="N2" s="344">
        <f t="shared" si="7"/>
        <v>0</v>
      </c>
      <c r="O2" s="344">
        <f t="shared" si="7"/>
        <v>0</v>
      </c>
      <c r="P2" s="344">
        <f t="shared" ref="P2:V9" si="8">SUMIF($C$14:$C$92,$A2,O$14:O$92)/$B2</f>
        <v>0</v>
      </c>
      <c r="Q2" s="344">
        <f t="shared" si="8"/>
        <v>-1</v>
      </c>
      <c r="R2" s="344">
        <f t="shared" si="8"/>
        <v>-1</v>
      </c>
      <c r="S2" s="344">
        <f t="shared" si="8"/>
        <v>-1</v>
      </c>
      <c r="T2" s="344">
        <f t="shared" si="8"/>
        <v>-1</v>
      </c>
      <c r="U2" s="344">
        <f t="shared" si="8"/>
        <v>1</v>
      </c>
      <c r="V2" s="344">
        <f t="shared" si="8"/>
        <v>1</v>
      </c>
      <c r="W2" s="286"/>
      <c r="X2" s="6"/>
      <c r="Y2" t="s">
        <v>1121</v>
      </c>
      <c r="Z2" s="282">
        <f t="shared" ref="Z2:AO9" si="9">SUMIF($C$14:$C$92,$Y2,Z$14:Z$92)</f>
        <v>0</v>
      </c>
      <c r="AA2" s="282">
        <f t="shared" si="9"/>
        <v>0</v>
      </c>
      <c r="AB2" s="282">
        <f t="shared" si="9"/>
        <v>0</v>
      </c>
      <c r="AC2" s="282">
        <f t="shared" si="9"/>
        <v>0</v>
      </c>
      <c r="AD2" s="282">
        <f t="shared" si="9"/>
        <v>0</v>
      </c>
      <c r="AE2" s="282">
        <f t="shared" si="9"/>
        <v>0</v>
      </c>
      <c r="AF2" s="282">
        <f t="shared" si="9"/>
        <v>0</v>
      </c>
      <c r="AG2" s="282">
        <f t="shared" si="9"/>
        <v>0</v>
      </c>
      <c r="AH2" s="282">
        <f t="shared" si="9"/>
        <v>0</v>
      </c>
      <c r="AI2" s="282">
        <f t="shared" si="9"/>
        <v>0</v>
      </c>
      <c r="AJ2" s="282">
        <f t="shared" si="9"/>
        <v>0</v>
      </c>
      <c r="AK2" s="282">
        <f t="shared" si="9"/>
        <v>0</v>
      </c>
      <c r="AL2" s="282">
        <f t="shared" si="9"/>
        <v>0</v>
      </c>
      <c r="AM2" s="282">
        <f t="shared" si="9"/>
        <v>0</v>
      </c>
      <c r="AN2" s="282">
        <f t="shared" si="9"/>
        <v>0</v>
      </c>
      <c r="AO2" s="282">
        <f t="shared" si="9"/>
        <v>0</v>
      </c>
    </row>
    <row r="3" spans="1:41" outlineLevel="1" x14ac:dyDescent="0.25">
      <c r="A3" s="1" t="s">
        <v>288</v>
      </c>
      <c r="B3" s="95">
        <f t="shared" ref="B3:B9" si="10">COUNTIF($C$14:$C$92,A3)</f>
        <v>6</v>
      </c>
      <c r="C3" s="193">
        <f t="shared" ref="C3:C10" si="11">B3/$B$10</f>
        <v>8.3333333333333329E-2</v>
      </c>
      <c r="F3" s="294">
        <f t="shared" si="2"/>
        <v>0</v>
      </c>
      <c r="G3" s="137">
        <f t="shared" si="3"/>
        <v>0</v>
      </c>
      <c r="H3" s="143">
        <f t="shared" si="4"/>
        <v>0</v>
      </c>
      <c r="I3" s="186">
        <f t="shared" ref="I3:I9" si="12">SUMIF($C$14:$C$92,A3,F$14:F$92)/B3</f>
        <v>0</v>
      </c>
      <c r="J3" t="str">
        <f t="shared" si="5"/>
        <v>energy</v>
      </c>
      <c r="K3" s="344">
        <f t="shared" si="6"/>
        <v>0</v>
      </c>
      <c r="L3" s="344">
        <f t="shared" si="7"/>
        <v>0</v>
      </c>
      <c r="M3" s="344">
        <f t="shared" si="7"/>
        <v>0</v>
      </c>
      <c r="N3" s="344">
        <f t="shared" si="7"/>
        <v>0</v>
      </c>
      <c r="O3" s="344">
        <f t="shared" si="7"/>
        <v>0</v>
      </c>
      <c r="P3" s="344">
        <f t="shared" si="8"/>
        <v>0</v>
      </c>
      <c r="Q3" s="344">
        <f t="shared" si="8"/>
        <v>-1</v>
      </c>
      <c r="R3" s="344">
        <f t="shared" si="8"/>
        <v>-1</v>
      </c>
      <c r="S3" s="344">
        <f t="shared" si="8"/>
        <v>-1</v>
      </c>
      <c r="T3" s="344">
        <f t="shared" si="8"/>
        <v>-1</v>
      </c>
      <c r="U3" s="344">
        <f t="shared" si="8"/>
        <v>1</v>
      </c>
      <c r="V3" s="344">
        <f t="shared" si="8"/>
        <v>1</v>
      </c>
      <c r="W3" s="286"/>
      <c r="X3" s="6"/>
      <c r="Y3" s="1" t="s">
        <v>288</v>
      </c>
      <c r="Z3" s="282">
        <f t="shared" si="9"/>
        <v>0</v>
      </c>
      <c r="AA3" s="282">
        <f t="shared" si="9"/>
        <v>0</v>
      </c>
      <c r="AB3" s="282">
        <f t="shared" si="9"/>
        <v>0</v>
      </c>
      <c r="AC3" s="282">
        <f t="shared" si="9"/>
        <v>0</v>
      </c>
      <c r="AD3" s="282">
        <f t="shared" si="9"/>
        <v>0</v>
      </c>
      <c r="AE3" s="282">
        <f t="shared" si="9"/>
        <v>0</v>
      </c>
      <c r="AF3" s="282">
        <f t="shared" si="9"/>
        <v>0</v>
      </c>
      <c r="AG3" s="282">
        <f t="shared" si="9"/>
        <v>0</v>
      </c>
      <c r="AH3" s="282">
        <f t="shared" si="9"/>
        <v>0</v>
      </c>
      <c r="AI3" s="282">
        <f t="shared" si="9"/>
        <v>0</v>
      </c>
      <c r="AJ3" s="282">
        <f t="shared" si="9"/>
        <v>0</v>
      </c>
      <c r="AK3" s="282">
        <f t="shared" si="9"/>
        <v>0</v>
      </c>
      <c r="AL3" s="282">
        <f t="shared" si="9"/>
        <v>0</v>
      </c>
      <c r="AM3" s="282">
        <f t="shared" si="9"/>
        <v>0</v>
      </c>
      <c r="AN3" s="282">
        <f t="shared" si="9"/>
        <v>0</v>
      </c>
      <c r="AO3" s="282">
        <f t="shared" si="9"/>
        <v>0</v>
      </c>
    </row>
    <row r="4" spans="1:41" outlineLevel="1" x14ac:dyDescent="0.25">
      <c r="A4" s="1" t="s">
        <v>297</v>
      </c>
      <c r="B4" s="95">
        <f t="shared" si="10"/>
        <v>10</v>
      </c>
      <c r="C4" s="193">
        <f t="shared" si="11"/>
        <v>0.1388888888888889</v>
      </c>
      <c r="F4" s="294">
        <f t="shared" si="2"/>
        <v>0</v>
      </c>
      <c r="G4" s="137">
        <f t="shared" si="3"/>
        <v>0</v>
      </c>
      <c r="H4" s="143">
        <f t="shared" si="4"/>
        <v>0</v>
      </c>
      <c r="I4" s="186">
        <f t="shared" si="12"/>
        <v>0</v>
      </c>
      <c r="J4" t="str">
        <f t="shared" si="5"/>
        <v>grain</v>
      </c>
      <c r="K4" s="344">
        <f t="shared" si="6"/>
        <v>0</v>
      </c>
      <c r="L4" s="344">
        <f t="shared" si="7"/>
        <v>0</v>
      </c>
      <c r="M4" s="344">
        <f t="shared" si="7"/>
        <v>0</v>
      </c>
      <c r="N4" s="344">
        <f t="shared" si="7"/>
        <v>0</v>
      </c>
      <c r="O4" s="344">
        <f t="shared" si="7"/>
        <v>0</v>
      </c>
      <c r="P4" s="344">
        <f t="shared" si="8"/>
        <v>0</v>
      </c>
      <c r="Q4" s="344">
        <f t="shared" si="8"/>
        <v>-1</v>
      </c>
      <c r="R4" s="344">
        <f t="shared" si="8"/>
        <v>-1</v>
      </c>
      <c r="S4" s="344">
        <f t="shared" si="8"/>
        <v>-1</v>
      </c>
      <c r="T4" s="344">
        <f t="shared" si="8"/>
        <v>-1</v>
      </c>
      <c r="U4" s="344">
        <f t="shared" si="8"/>
        <v>1</v>
      </c>
      <c r="V4" s="344">
        <f t="shared" si="8"/>
        <v>1</v>
      </c>
      <c r="W4" s="286"/>
      <c r="X4" s="6"/>
      <c r="Y4" s="1" t="s">
        <v>297</v>
      </c>
      <c r="Z4" s="282">
        <f t="shared" si="9"/>
        <v>0</v>
      </c>
      <c r="AA4" s="282">
        <f t="shared" si="9"/>
        <v>0</v>
      </c>
      <c r="AB4" s="282">
        <f t="shared" si="9"/>
        <v>0</v>
      </c>
      <c r="AC4" s="282">
        <f t="shared" si="9"/>
        <v>0</v>
      </c>
      <c r="AD4" s="282">
        <f t="shared" si="9"/>
        <v>0</v>
      </c>
      <c r="AE4" s="282">
        <f t="shared" si="9"/>
        <v>0</v>
      </c>
      <c r="AF4" s="282">
        <f t="shared" si="9"/>
        <v>0</v>
      </c>
      <c r="AG4" s="282">
        <f t="shared" si="9"/>
        <v>0</v>
      </c>
      <c r="AH4" s="282">
        <f t="shared" si="9"/>
        <v>0</v>
      </c>
      <c r="AI4" s="282">
        <f t="shared" si="9"/>
        <v>0</v>
      </c>
      <c r="AJ4" s="282">
        <f t="shared" si="9"/>
        <v>0</v>
      </c>
      <c r="AK4" s="282">
        <f t="shared" si="9"/>
        <v>0</v>
      </c>
      <c r="AL4" s="282">
        <f t="shared" si="9"/>
        <v>0</v>
      </c>
      <c r="AM4" s="282">
        <f t="shared" si="9"/>
        <v>0</v>
      </c>
      <c r="AN4" s="282">
        <f t="shared" si="9"/>
        <v>0</v>
      </c>
      <c r="AO4" s="282">
        <f t="shared" si="9"/>
        <v>0</v>
      </c>
    </row>
    <row r="5" spans="1:41" outlineLevel="1" x14ac:dyDescent="0.25">
      <c r="A5" s="1" t="s">
        <v>294</v>
      </c>
      <c r="B5" s="95">
        <f t="shared" si="10"/>
        <v>21</v>
      </c>
      <c r="C5" s="193">
        <f t="shared" si="11"/>
        <v>0.29166666666666669</v>
      </c>
      <c r="F5" s="294">
        <f t="shared" si="2"/>
        <v>0</v>
      </c>
      <c r="G5" s="137">
        <f t="shared" si="3"/>
        <v>0</v>
      </c>
      <c r="H5" s="143">
        <f t="shared" si="4"/>
        <v>0</v>
      </c>
      <c r="I5" s="186">
        <f t="shared" si="12"/>
        <v>0</v>
      </c>
      <c r="J5" t="str">
        <f t="shared" si="5"/>
        <v>index</v>
      </c>
      <c r="K5" s="344">
        <f t="shared" si="6"/>
        <v>0</v>
      </c>
      <c r="L5" s="344">
        <f t="shared" si="7"/>
        <v>0</v>
      </c>
      <c r="M5" s="344">
        <f t="shared" si="7"/>
        <v>0</v>
      </c>
      <c r="N5" s="344">
        <f t="shared" si="7"/>
        <v>0</v>
      </c>
      <c r="O5" s="344">
        <f t="shared" si="7"/>
        <v>0</v>
      </c>
      <c r="P5" s="344">
        <f t="shared" si="8"/>
        <v>0</v>
      </c>
      <c r="Q5" s="344">
        <f t="shared" si="8"/>
        <v>-1</v>
      </c>
      <c r="R5" s="344">
        <f t="shared" si="8"/>
        <v>-1</v>
      </c>
      <c r="S5" s="344">
        <f t="shared" si="8"/>
        <v>-1</v>
      </c>
      <c r="T5" s="344">
        <f t="shared" si="8"/>
        <v>-1</v>
      </c>
      <c r="U5" s="344">
        <f t="shared" si="8"/>
        <v>1</v>
      </c>
      <c r="V5" s="344">
        <f t="shared" si="8"/>
        <v>1</v>
      </c>
      <c r="W5" s="286"/>
      <c r="X5" s="6"/>
      <c r="Y5" s="1" t="s">
        <v>294</v>
      </c>
      <c r="Z5" s="282">
        <f t="shared" si="9"/>
        <v>0</v>
      </c>
      <c r="AA5" s="282">
        <f t="shared" si="9"/>
        <v>0</v>
      </c>
      <c r="AB5" s="282">
        <f t="shared" si="9"/>
        <v>0</v>
      </c>
      <c r="AC5" s="282">
        <f t="shared" si="9"/>
        <v>0</v>
      </c>
      <c r="AD5" s="282">
        <f t="shared" si="9"/>
        <v>0</v>
      </c>
      <c r="AE5" s="282">
        <f t="shared" si="9"/>
        <v>0</v>
      </c>
      <c r="AF5" s="282">
        <f t="shared" si="9"/>
        <v>0</v>
      </c>
      <c r="AG5" s="282">
        <f t="shared" si="9"/>
        <v>0</v>
      </c>
      <c r="AH5" s="282">
        <f t="shared" si="9"/>
        <v>0</v>
      </c>
      <c r="AI5" s="282">
        <f t="shared" si="9"/>
        <v>0</v>
      </c>
      <c r="AJ5" s="282">
        <f t="shared" si="9"/>
        <v>0</v>
      </c>
      <c r="AK5" s="282">
        <f t="shared" si="9"/>
        <v>0</v>
      </c>
      <c r="AL5" s="282">
        <f t="shared" si="9"/>
        <v>0</v>
      </c>
      <c r="AM5" s="282">
        <f t="shared" si="9"/>
        <v>0</v>
      </c>
      <c r="AN5" s="282">
        <f t="shared" si="9"/>
        <v>0</v>
      </c>
      <c r="AO5" s="282">
        <f t="shared" si="9"/>
        <v>0</v>
      </c>
    </row>
    <row r="6" spans="1:41" outlineLevel="1" x14ac:dyDescent="0.25">
      <c r="A6" s="1" t="s">
        <v>313</v>
      </c>
      <c r="B6" s="95">
        <f t="shared" si="10"/>
        <v>3</v>
      </c>
      <c r="C6" s="193">
        <f t="shared" si="11"/>
        <v>4.1666666666666664E-2</v>
      </c>
      <c r="F6" s="294">
        <f t="shared" si="2"/>
        <v>0</v>
      </c>
      <c r="G6" s="137">
        <f t="shared" si="3"/>
        <v>0</v>
      </c>
      <c r="H6" s="143">
        <f t="shared" si="4"/>
        <v>0</v>
      </c>
      <c r="I6" s="186">
        <f t="shared" si="12"/>
        <v>0</v>
      </c>
      <c r="J6" t="str">
        <f t="shared" si="5"/>
        <v>meat</v>
      </c>
      <c r="K6" s="344">
        <f t="shared" si="6"/>
        <v>0</v>
      </c>
      <c r="L6" s="344">
        <f t="shared" si="7"/>
        <v>0</v>
      </c>
      <c r="M6" s="344">
        <f t="shared" si="7"/>
        <v>0</v>
      </c>
      <c r="N6" s="344">
        <f t="shared" si="7"/>
        <v>0</v>
      </c>
      <c r="O6" s="344">
        <f t="shared" si="7"/>
        <v>0</v>
      </c>
      <c r="P6" s="344">
        <f t="shared" si="8"/>
        <v>0</v>
      </c>
      <c r="Q6" s="344">
        <f t="shared" si="8"/>
        <v>-1</v>
      </c>
      <c r="R6" s="344">
        <f t="shared" si="8"/>
        <v>-1</v>
      </c>
      <c r="S6" s="344">
        <f t="shared" si="8"/>
        <v>-1</v>
      </c>
      <c r="T6" s="344">
        <f t="shared" si="8"/>
        <v>-1</v>
      </c>
      <c r="U6" s="344">
        <f t="shared" si="8"/>
        <v>1</v>
      </c>
      <c r="V6" s="344">
        <f t="shared" si="8"/>
        <v>1</v>
      </c>
      <c r="W6" s="286"/>
      <c r="X6" s="6"/>
      <c r="Y6" s="1" t="s">
        <v>313</v>
      </c>
      <c r="Z6" s="282">
        <f t="shared" si="9"/>
        <v>0</v>
      </c>
      <c r="AA6" s="282">
        <f t="shared" si="9"/>
        <v>0</v>
      </c>
      <c r="AB6" s="282">
        <f t="shared" si="9"/>
        <v>0</v>
      </c>
      <c r="AC6" s="282">
        <f t="shared" si="9"/>
        <v>0</v>
      </c>
      <c r="AD6" s="282">
        <f t="shared" si="9"/>
        <v>0</v>
      </c>
      <c r="AE6" s="282">
        <f t="shared" si="9"/>
        <v>0</v>
      </c>
      <c r="AF6" s="282">
        <f t="shared" si="9"/>
        <v>0</v>
      </c>
      <c r="AG6" s="282">
        <f t="shared" si="9"/>
        <v>0</v>
      </c>
      <c r="AH6" s="282">
        <f t="shared" si="9"/>
        <v>0</v>
      </c>
      <c r="AI6" s="282">
        <f t="shared" si="9"/>
        <v>0</v>
      </c>
      <c r="AJ6" s="282">
        <f t="shared" si="9"/>
        <v>0</v>
      </c>
      <c r="AK6" s="282">
        <f t="shared" si="9"/>
        <v>0</v>
      </c>
      <c r="AL6" s="282">
        <f t="shared" si="9"/>
        <v>0</v>
      </c>
      <c r="AM6" s="282">
        <f t="shared" si="9"/>
        <v>0</v>
      </c>
      <c r="AN6" s="282">
        <f t="shared" si="9"/>
        <v>0</v>
      </c>
      <c r="AO6" s="282">
        <f t="shared" si="9"/>
        <v>0</v>
      </c>
    </row>
    <row r="7" spans="1:41" outlineLevel="1" x14ac:dyDescent="0.25">
      <c r="A7" s="1" t="s">
        <v>347</v>
      </c>
      <c r="B7" s="95">
        <f t="shared" si="10"/>
        <v>5</v>
      </c>
      <c r="C7" s="193">
        <f t="shared" si="11"/>
        <v>6.9444444444444448E-2</v>
      </c>
      <c r="F7" s="294">
        <f t="shared" si="2"/>
        <v>0</v>
      </c>
      <c r="G7" s="137">
        <f t="shared" si="3"/>
        <v>0</v>
      </c>
      <c r="H7" s="143">
        <f t="shared" si="4"/>
        <v>0</v>
      </c>
      <c r="I7" s="186">
        <f t="shared" si="12"/>
        <v>0</v>
      </c>
      <c r="J7" t="str">
        <f t="shared" si="5"/>
        <v>metal</v>
      </c>
      <c r="K7" s="344">
        <f t="shared" si="6"/>
        <v>0</v>
      </c>
      <c r="L7" s="344">
        <f t="shared" si="7"/>
        <v>0</v>
      </c>
      <c r="M7" s="344">
        <f t="shared" si="7"/>
        <v>0</v>
      </c>
      <c r="N7" s="344">
        <f t="shared" si="7"/>
        <v>0</v>
      </c>
      <c r="O7" s="344">
        <f t="shared" si="7"/>
        <v>0</v>
      </c>
      <c r="P7" s="344">
        <f t="shared" si="8"/>
        <v>0</v>
      </c>
      <c r="Q7" s="344">
        <f t="shared" si="8"/>
        <v>-1</v>
      </c>
      <c r="R7" s="344">
        <f t="shared" si="8"/>
        <v>-1</v>
      </c>
      <c r="S7" s="344">
        <f t="shared" si="8"/>
        <v>-1</v>
      </c>
      <c r="T7" s="344">
        <f t="shared" si="8"/>
        <v>-1</v>
      </c>
      <c r="U7" s="344">
        <f t="shared" si="8"/>
        <v>1</v>
      </c>
      <c r="V7" s="344">
        <f t="shared" si="8"/>
        <v>1</v>
      </c>
      <c r="W7" s="286"/>
      <c r="X7" s="6"/>
      <c r="Y7" s="1" t="s">
        <v>347</v>
      </c>
      <c r="Z7" s="282">
        <f t="shared" si="9"/>
        <v>0</v>
      </c>
      <c r="AA7" s="282">
        <f t="shared" si="9"/>
        <v>0</v>
      </c>
      <c r="AB7" s="282">
        <f t="shared" si="9"/>
        <v>0</v>
      </c>
      <c r="AC7" s="282">
        <f t="shared" si="9"/>
        <v>0</v>
      </c>
      <c r="AD7" s="282">
        <f t="shared" si="9"/>
        <v>0</v>
      </c>
      <c r="AE7" s="282">
        <f t="shared" si="9"/>
        <v>0</v>
      </c>
      <c r="AF7" s="282">
        <f t="shared" si="9"/>
        <v>0</v>
      </c>
      <c r="AG7" s="282">
        <f t="shared" si="9"/>
        <v>0</v>
      </c>
      <c r="AH7" s="282">
        <f t="shared" si="9"/>
        <v>0</v>
      </c>
      <c r="AI7" s="282">
        <f t="shared" si="9"/>
        <v>0</v>
      </c>
      <c r="AJ7" s="282">
        <f t="shared" si="9"/>
        <v>0</v>
      </c>
      <c r="AK7" s="282">
        <f t="shared" si="9"/>
        <v>0</v>
      </c>
      <c r="AL7" s="282">
        <f t="shared" si="9"/>
        <v>0</v>
      </c>
      <c r="AM7" s="282">
        <f t="shared" si="9"/>
        <v>0</v>
      </c>
      <c r="AN7" s="282">
        <f t="shared" si="9"/>
        <v>0</v>
      </c>
      <c r="AO7" s="282">
        <f t="shared" si="9"/>
        <v>0</v>
      </c>
    </row>
    <row r="8" spans="1:41" outlineLevel="1" x14ac:dyDescent="0.25">
      <c r="A8" s="1" t="s">
        <v>1122</v>
      </c>
      <c r="B8" s="95">
        <f t="shared" si="10"/>
        <v>10</v>
      </c>
      <c r="C8" s="193">
        <f t="shared" si="11"/>
        <v>0.1388888888888889</v>
      </c>
      <c r="F8" s="294">
        <f t="shared" si="2"/>
        <v>0</v>
      </c>
      <c r="G8" s="137">
        <f t="shared" si="3"/>
        <v>0</v>
      </c>
      <c r="H8" s="143">
        <f t="shared" si="4"/>
        <v>0</v>
      </c>
      <c r="I8" s="186">
        <f t="shared" si="12"/>
        <v>0</v>
      </c>
      <c r="J8" t="str">
        <f t="shared" si="5"/>
        <v>rates</v>
      </c>
      <c r="K8" s="344">
        <f t="shared" si="6"/>
        <v>0</v>
      </c>
      <c r="L8" s="344">
        <f t="shared" si="7"/>
        <v>0</v>
      </c>
      <c r="M8" s="344">
        <f t="shared" si="7"/>
        <v>0</v>
      </c>
      <c r="N8" s="344">
        <f t="shared" si="7"/>
        <v>0</v>
      </c>
      <c r="O8" s="344">
        <f t="shared" si="7"/>
        <v>0</v>
      </c>
      <c r="P8" s="344">
        <f t="shared" si="8"/>
        <v>0</v>
      </c>
      <c r="Q8" s="344">
        <f t="shared" si="8"/>
        <v>-1</v>
      </c>
      <c r="R8" s="344">
        <f t="shared" si="8"/>
        <v>-1</v>
      </c>
      <c r="S8" s="344">
        <f t="shared" si="8"/>
        <v>-1</v>
      </c>
      <c r="T8" s="344">
        <f t="shared" si="8"/>
        <v>-1</v>
      </c>
      <c r="U8" s="344">
        <f t="shared" si="8"/>
        <v>1</v>
      </c>
      <c r="V8" s="344">
        <f t="shared" si="8"/>
        <v>1</v>
      </c>
      <c r="W8" s="286"/>
      <c r="X8" s="6"/>
      <c r="Y8" s="1" t="s">
        <v>1122</v>
      </c>
      <c r="Z8" s="282">
        <f t="shared" si="9"/>
        <v>0</v>
      </c>
      <c r="AA8" s="282">
        <f t="shared" si="9"/>
        <v>0</v>
      </c>
      <c r="AB8" s="282">
        <f t="shared" si="9"/>
        <v>0</v>
      </c>
      <c r="AC8" s="282">
        <f t="shared" si="9"/>
        <v>0</v>
      </c>
      <c r="AD8" s="282">
        <f t="shared" si="9"/>
        <v>0</v>
      </c>
      <c r="AE8" s="282">
        <f t="shared" si="9"/>
        <v>0</v>
      </c>
      <c r="AF8" s="282">
        <f t="shared" si="9"/>
        <v>0</v>
      </c>
      <c r="AG8" s="282">
        <f t="shared" si="9"/>
        <v>0</v>
      </c>
      <c r="AH8" s="282">
        <f t="shared" si="9"/>
        <v>0</v>
      </c>
      <c r="AI8" s="282">
        <f t="shared" si="9"/>
        <v>0</v>
      </c>
      <c r="AJ8" s="282">
        <f t="shared" si="9"/>
        <v>0</v>
      </c>
      <c r="AK8" s="282">
        <f t="shared" si="9"/>
        <v>0</v>
      </c>
      <c r="AL8" s="282">
        <f t="shared" si="9"/>
        <v>0</v>
      </c>
      <c r="AM8" s="282">
        <f t="shared" si="9"/>
        <v>0</v>
      </c>
      <c r="AN8" s="282">
        <f t="shared" si="9"/>
        <v>0</v>
      </c>
      <c r="AO8" s="282">
        <f t="shared" si="9"/>
        <v>0</v>
      </c>
    </row>
    <row r="9" spans="1:41" outlineLevel="1" x14ac:dyDescent="0.25">
      <c r="A9" s="17" t="s">
        <v>304</v>
      </c>
      <c r="B9" s="295">
        <f t="shared" si="10"/>
        <v>8</v>
      </c>
      <c r="C9" s="200">
        <f t="shared" si="11"/>
        <v>0.1111111111111111</v>
      </c>
      <c r="D9" s="126"/>
      <c r="F9" s="294">
        <f t="shared" si="2"/>
        <v>0</v>
      </c>
      <c r="G9" s="199">
        <f t="shared" si="3"/>
        <v>0</v>
      </c>
      <c r="H9" s="143">
        <f t="shared" si="4"/>
        <v>0</v>
      </c>
      <c r="I9" s="186">
        <f t="shared" si="12"/>
        <v>0</v>
      </c>
      <c r="J9" t="str">
        <f t="shared" si="5"/>
        <v>soft</v>
      </c>
      <c r="K9" s="344">
        <f t="shared" si="6"/>
        <v>0</v>
      </c>
      <c r="L9" s="344">
        <f t="shared" si="7"/>
        <v>0</v>
      </c>
      <c r="M9" s="344">
        <f t="shared" si="7"/>
        <v>0</v>
      </c>
      <c r="N9" s="344">
        <f t="shared" si="7"/>
        <v>0</v>
      </c>
      <c r="O9" s="344">
        <f t="shared" si="7"/>
        <v>0</v>
      </c>
      <c r="P9" s="344">
        <f t="shared" si="8"/>
        <v>0</v>
      </c>
      <c r="Q9" s="344">
        <f t="shared" si="8"/>
        <v>-1</v>
      </c>
      <c r="R9" s="344">
        <f t="shared" si="8"/>
        <v>-1</v>
      </c>
      <c r="S9" s="344">
        <f t="shared" si="8"/>
        <v>-1</v>
      </c>
      <c r="T9" s="344">
        <f t="shared" si="8"/>
        <v>-1</v>
      </c>
      <c r="U9" s="344">
        <f t="shared" si="8"/>
        <v>1</v>
      </c>
      <c r="V9" s="344">
        <f t="shared" si="8"/>
        <v>1</v>
      </c>
      <c r="W9" s="286"/>
      <c r="X9" s="6"/>
      <c r="Y9" s="17" t="s">
        <v>304</v>
      </c>
      <c r="Z9" s="283">
        <f t="shared" si="9"/>
        <v>0</v>
      </c>
      <c r="AA9" s="283">
        <f t="shared" si="9"/>
        <v>0</v>
      </c>
      <c r="AB9" s="283">
        <f t="shared" si="9"/>
        <v>0</v>
      </c>
      <c r="AC9" s="283">
        <f t="shared" si="9"/>
        <v>0</v>
      </c>
      <c r="AD9" s="283">
        <f t="shared" si="9"/>
        <v>0</v>
      </c>
      <c r="AE9" s="283">
        <f t="shared" si="9"/>
        <v>0</v>
      </c>
      <c r="AF9" s="283">
        <f t="shared" si="9"/>
        <v>0</v>
      </c>
      <c r="AG9" s="283">
        <f t="shared" si="9"/>
        <v>0</v>
      </c>
      <c r="AH9" s="283">
        <f t="shared" si="9"/>
        <v>0</v>
      </c>
      <c r="AI9" s="283">
        <f t="shared" si="9"/>
        <v>0</v>
      </c>
      <c r="AJ9" s="283">
        <f t="shared" si="9"/>
        <v>0</v>
      </c>
      <c r="AK9" s="283">
        <f t="shared" si="9"/>
        <v>0</v>
      </c>
      <c r="AL9" s="283">
        <f t="shared" si="9"/>
        <v>0</v>
      </c>
      <c r="AM9" s="283">
        <f t="shared" si="9"/>
        <v>0</v>
      </c>
      <c r="AN9" s="283">
        <f t="shared" si="9"/>
        <v>0</v>
      </c>
      <c r="AO9" s="283">
        <f t="shared" si="9"/>
        <v>0</v>
      </c>
    </row>
    <row r="10" spans="1:41" outlineLevel="1" x14ac:dyDescent="0.25">
      <c r="B10">
        <f>SUM(B2:B9)</f>
        <v>72</v>
      </c>
      <c r="C10" s="193">
        <f t="shared" si="11"/>
        <v>1</v>
      </c>
      <c r="D10" s="126"/>
      <c r="F10" s="294">
        <f>SUMIFS(H$14:H$92,H$14:H$92,1,$C$14:$C$92,"&lt;&gt;offline")/$B10</f>
        <v>0</v>
      </c>
      <c r="G10" s="167">
        <f>SUM(G2:G9)</f>
        <v>0</v>
      </c>
      <c r="H10" s="143">
        <f t="shared" si="4"/>
        <v>0</v>
      </c>
      <c r="I10" s="186">
        <f>SUM(F14:F92)/B10</f>
        <v>0</v>
      </c>
      <c r="J10" s="137"/>
      <c r="K10" s="6"/>
      <c r="L10" s="292"/>
      <c r="M10" s="286"/>
      <c r="N10" s="292"/>
      <c r="O10" s="6"/>
      <c r="R10" s="6"/>
      <c r="S10" s="286"/>
      <c r="T10" s="286"/>
      <c r="U10" s="286"/>
      <c r="V10" s="6"/>
      <c r="W10" s="286"/>
      <c r="X10" s="6"/>
      <c r="Y10" s="6" t="s">
        <v>1245</v>
      </c>
      <c r="Z10" s="284">
        <f>SUM(Z2:Z9)</f>
        <v>0</v>
      </c>
      <c r="AA10" s="284">
        <f t="shared" ref="AA10:AO10" si="13">SUM(AA2:AA9)</f>
        <v>0</v>
      </c>
      <c r="AB10" s="284">
        <f t="shared" si="13"/>
        <v>0</v>
      </c>
      <c r="AC10" s="284">
        <f t="shared" si="13"/>
        <v>0</v>
      </c>
      <c r="AD10" s="284">
        <f t="shared" si="13"/>
        <v>0</v>
      </c>
      <c r="AE10" s="284">
        <f t="shared" si="13"/>
        <v>0</v>
      </c>
      <c r="AF10" s="284">
        <f t="shared" si="13"/>
        <v>0</v>
      </c>
      <c r="AG10" s="284">
        <f t="shared" si="13"/>
        <v>0</v>
      </c>
      <c r="AH10" s="284">
        <f t="shared" si="13"/>
        <v>0</v>
      </c>
      <c r="AI10" s="284">
        <f t="shared" si="13"/>
        <v>0</v>
      </c>
      <c r="AJ10" s="284">
        <f t="shared" si="13"/>
        <v>0</v>
      </c>
      <c r="AK10" s="284">
        <f t="shared" si="13"/>
        <v>0</v>
      </c>
      <c r="AL10" s="284">
        <f t="shared" si="13"/>
        <v>0</v>
      </c>
      <c r="AM10" s="284">
        <f t="shared" si="13"/>
        <v>0</v>
      </c>
      <c r="AN10" s="284">
        <f t="shared" si="13"/>
        <v>0</v>
      </c>
      <c r="AO10" s="284">
        <f t="shared" si="13"/>
        <v>0</v>
      </c>
    </row>
    <row r="11" spans="1:41" outlineLevel="1" x14ac:dyDescent="0.25">
      <c r="H11" t="s">
        <v>1158</v>
      </c>
      <c r="I11" s="95">
        <v>0.75</v>
      </c>
      <c r="J11">
        <v>0.5</v>
      </c>
      <c r="K11">
        <v>1</v>
      </c>
      <c r="X11" s="112" t="s">
        <v>1283</v>
      </c>
      <c r="Y11" s="354">
        <f>SUMIF('FuturesInfo (3)'!$W$2:$W$80,"&gt;0")/COUNTIF('FuturesInfo (3)'!$W$2:$W$80,"&gt;0")</f>
        <v>2509.7678798792708</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O12" si="14">Z93&amp;" ACC "&amp;ROUND(Z94,2)*100&amp;"% PNL "&amp;ROUND(Z10,0)</f>
        <v>MAX ACC 0% PNL 0</v>
      </c>
      <c r="AA12" s="310" t="str">
        <f t="shared" si="14"/>
        <v>RISK-ON ACC 0% PNL 0</v>
      </c>
      <c r="AB12" s="310" t="str">
        <f t="shared" si="14"/>
        <v>RISK-OFF ACC 0% PNL 0</v>
      </c>
      <c r="AC12" s="310" t="str">
        <f t="shared" si="14"/>
        <v>Previous ACC 0% PNL 0</v>
      </c>
      <c r="AD12" s="339" t="str">
        <f t="shared" si="14"/>
        <v>Anti-Previous ACC 0% PNL 0</v>
      </c>
      <c r="AE12" s="340" t="str">
        <f t="shared" si="14"/>
        <v>&gt;equity ACC 0% PNL 0</v>
      </c>
      <c r="AF12" s="340" t="str">
        <f t="shared" si="14"/>
        <v>50/50 ACC 0% PNL 0</v>
      </c>
      <c r="AG12" s="340" t="str">
        <f t="shared" si="14"/>
        <v>&lt;equity ACC 0% PNL 0</v>
      </c>
      <c r="AH12" s="341" t="str">
        <f t="shared" si="14"/>
        <v>SEASONALITY ACC 0% PNL 0</v>
      </c>
      <c r="AI12" s="341" t="str">
        <f t="shared" si="14"/>
        <v>ADJ_SEASONALITY ACC 0% PNL 0</v>
      </c>
      <c r="AJ12" s="342" t="str">
        <f t="shared" si="14"/>
        <v>V1 ACC 0% PNL 0</v>
      </c>
      <c r="AK12" s="342" t="str">
        <f t="shared" si="14"/>
        <v>V2 ACC 0% PNL 0</v>
      </c>
      <c r="AL12" s="342" t="str">
        <f t="shared" si="14"/>
        <v>V3 ACC 0% PNL 0</v>
      </c>
      <c r="AM12" s="342" t="str">
        <f t="shared" si="14"/>
        <v>V4 ACC 0% PNL 0</v>
      </c>
      <c r="AN12" s="342" t="str">
        <f t="shared" si="14"/>
        <v>V5 ACC 0% PNL 0</v>
      </c>
      <c r="AO12" s="342" t="str">
        <f t="shared" si="14"/>
        <v>V6 ACC 0% PNL 0</v>
      </c>
    </row>
    <row r="13" spans="1:41" ht="15.75" thickBot="1" x14ac:dyDescent="0.3">
      <c r="A13" s="3"/>
      <c r="B13" s="164"/>
      <c r="C13" s="164"/>
      <c r="E13" s="240">
        <f>COUNTIF(E14:E92,1)/COUNT(E14:E92)</f>
        <v>0</v>
      </c>
      <c r="H13" s="240" t="e">
        <f>COUNTIF(H14:H92,1)/COUNT(H14:H92)</f>
        <v>#DIV/0!</v>
      </c>
      <c r="I13" s="240" t="e">
        <f>COUNTIF(I14:I92,1)/COUNT(I14:I92)</f>
        <v>#DIV/0!</v>
      </c>
      <c r="J13" s="240" t="e">
        <f t="shared" ref="J13:L13" si="15">COUNTIF(J14:J92,1)/COUNT(J14:J92)</f>
        <v>#DIV/0!</v>
      </c>
      <c r="K13" s="240" t="e">
        <f t="shared" si="15"/>
        <v>#DIV/0!</v>
      </c>
      <c r="L13" s="240" t="e">
        <f t="shared" si="15"/>
        <v>#DIV/0!</v>
      </c>
      <c r="M13" s="240"/>
      <c r="O13" s="240">
        <f t="shared" ref="O13:U13" si="16">COUNTIF(O14:O92,1)/COUNT(O14:O92)</f>
        <v>0</v>
      </c>
      <c r="P13" s="240">
        <f t="shared" si="16"/>
        <v>0</v>
      </c>
      <c r="Q13" s="240">
        <f t="shared" si="16"/>
        <v>0</v>
      </c>
      <c r="R13" s="240">
        <f t="shared" si="16"/>
        <v>0</v>
      </c>
      <c r="S13" s="240">
        <f t="shared" si="16"/>
        <v>0</v>
      </c>
      <c r="T13" s="240">
        <f t="shared" si="16"/>
        <v>1</v>
      </c>
      <c r="U13" s="240">
        <f t="shared" si="16"/>
        <v>1</v>
      </c>
      <c r="W13" s="179"/>
      <c r="X13" s="355">
        <f t="shared" ref="X13:Y13" si="17">SUM(X14:X92)</f>
        <v>24436540.839473609</v>
      </c>
      <c r="Y13" s="355">
        <f t="shared" si="17"/>
        <v>24436540.839473609</v>
      </c>
      <c r="Z13" s="187">
        <f t="shared" ref="Z13:AO13" si="18">SUM(Z14:Z92)</f>
        <v>0</v>
      </c>
      <c r="AA13" s="187">
        <f t="shared" si="18"/>
        <v>0</v>
      </c>
      <c r="AB13" s="187">
        <f t="shared" si="18"/>
        <v>0</v>
      </c>
      <c r="AC13" s="187">
        <f>SUM(AC14:AC92)</f>
        <v>0</v>
      </c>
      <c r="AD13" s="187">
        <f t="shared" si="18"/>
        <v>0</v>
      </c>
      <c r="AE13" s="187">
        <f t="shared" si="18"/>
        <v>0</v>
      </c>
      <c r="AF13" s="187">
        <f t="shared" si="18"/>
        <v>0</v>
      </c>
      <c r="AG13" s="187">
        <f t="shared" si="18"/>
        <v>0</v>
      </c>
      <c r="AH13" s="187">
        <f t="shared" si="18"/>
        <v>0</v>
      </c>
      <c r="AI13" s="187">
        <f>SUM(AI14:AI92)</f>
        <v>0</v>
      </c>
      <c r="AJ13" s="187">
        <f>SUM(AJ14:AJ92)</f>
        <v>0</v>
      </c>
      <c r="AK13" s="187">
        <f t="shared" si="18"/>
        <v>0</v>
      </c>
      <c r="AL13" s="187">
        <f>SUM(AL14:AL92)</f>
        <v>0</v>
      </c>
      <c r="AM13" s="187">
        <f t="shared" si="18"/>
        <v>0</v>
      </c>
      <c r="AN13" s="187">
        <f t="shared" si="18"/>
        <v>0</v>
      </c>
      <c r="AO13" s="187">
        <f t="shared" si="18"/>
        <v>0</v>
      </c>
    </row>
    <row r="14" spans="1:41" ht="15.75" thickBot="1" x14ac:dyDescent="0.3">
      <c r="A14" s="330" t="s">
        <v>287</v>
      </c>
      <c r="B14" s="331" t="s">
        <v>558</v>
      </c>
      <c r="C14" s="332" t="s">
        <v>1288</v>
      </c>
      <c r="E14" s="201">
        <f>'0810'!H14</f>
        <v>0</v>
      </c>
      <c r="F14" s="186">
        <f t="shared" ref="F14:F77" si="19">G14*X14</f>
        <v>0</v>
      </c>
      <c r="G14" s="201"/>
      <c r="H14" s="202"/>
      <c r="I14" s="202"/>
      <c r="J14" s="225"/>
      <c r="K14" s="225"/>
      <c r="L14" s="201"/>
      <c r="M14" s="226"/>
      <c r="N14" s="287"/>
      <c r="O14">
        <f t="shared" ref="O14:O77" si="20">IF(M14&lt;0,L14*-1,L14)</f>
        <v>0</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356">
        <f>VLOOKUP($A14,'FuturesInfo (3)'!$A$2:$O$80,15)*V14</f>
        <v>0</v>
      </c>
      <c r="Y14" s="356">
        <f>VLOOKUP($A14,'FuturesInfo (3)'!$A$2:$O$80,15)*W14*V14</f>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O45" si="32">IF(IF(T14=$H14,1,0)=1,ABS($X14*$G14),-ABS($X14*$G14))</f>
        <v>0</v>
      </c>
      <c r="AO14" s="188">
        <f t="shared" si="32"/>
        <v>0</v>
      </c>
    </row>
    <row r="15" spans="1:41" ht="15.75" thickBot="1" x14ac:dyDescent="0.3">
      <c r="A15" s="1" t="s">
        <v>290</v>
      </c>
      <c r="B15" s="149" t="s">
        <v>470</v>
      </c>
      <c r="C15" s="192" t="s">
        <v>1121</v>
      </c>
      <c r="E15" s="201">
        <f>'0810'!H15</f>
        <v>0</v>
      </c>
      <c r="F15" s="186">
        <f t="shared" si="19"/>
        <v>0</v>
      </c>
      <c r="G15" s="202"/>
      <c r="H15" s="202"/>
      <c r="I15" s="202"/>
      <c r="J15" s="227"/>
      <c r="K15" s="227"/>
      <c r="L15" s="202"/>
      <c r="M15" s="228"/>
      <c r="N15" s="288"/>
      <c r="O15">
        <f t="shared" si="20"/>
        <v>0</v>
      </c>
      <c r="P15">
        <f t="shared" ref="P15:P78" si="33">IF(E15+K15-L15&gt;0,1,-1)</f>
        <v>-1</v>
      </c>
      <c r="Q15">
        <f t="shared" si="21"/>
        <v>-1</v>
      </c>
      <c r="R15">
        <f t="shared" si="22"/>
        <v>-1</v>
      </c>
      <c r="S15">
        <f t="shared" si="23"/>
        <v>-1</v>
      </c>
      <c r="T15">
        <f t="shared" si="24"/>
        <v>1</v>
      </c>
      <c r="U15">
        <f t="shared" ref="U15:U78" si="34">IF(-E15+J15-L15&lt;0,-1,1)</f>
        <v>1</v>
      </c>
      <c r="V15">
        <f>VLOOKUP($A15,'FuturesInfo (3)'!$A$2:$V$80,22)</f>
        <v>3</v>
      </c>
      <c r="W15">
        <v>1</v>
      </c>
      <c r="X15" s="356">
        <f>VLOOKUP($A15,'FuturesInfo (3)'!$A$2:$O$80,15)*V15</f>
        <v>229740</v>
      </c>
      <c r="Y15" s="356">
        <f>VLOOKUP($A15,'FuturesInfo (3)'!$A$2:$O$80,15)*W15*V15</f>
        <v>229740</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5">IF(IF(I15=H15,1,0)=1,ABS(X15*G15),-ABS(X15*G15))</f>
        <v>0</v>
      </c>
      <c r="AG15" s="188">
        <f t="shared" ref="AG15:AG78" si="36">IF(IF(K15=H15,1,0)=1,ABS(X15*G15),-ABS(X15*G15))</f>
        <v>0</v>
      </c>
      <c r="AH15" s="188">
        <f t="shared" ref="AH15:AH78" si="37">IF(IF(L15=H15,1,0)=1,ABS(X15*G15),-ABS(X15*G15))</f>
        <v>0</v>
      </c>
      <c r="AI15" s="188">
        <f t="shared" ref="AI15:AI78" si="38">IF(IF(O15=H15,1,0)=1,ABS(X15*G15),-ABS(X15*G15))</f>
        <v>0</v>
      </c>
      <c r="AJ15" s="188">
        <f t="shared" si="28"/>
        <v>0</v>
      </c>
      <c r="AK15" s="188">
        <f t="shared" si="29"/>
        <v>0</v>
      </c>
      <c r="AL15" s="188">
        <f t="shared" si="30"/>
        <v>0</v>
      </c>
      <c r="AM15" s="188">
        <f t="shared" si="31"/>
        <v>0</v>
      </c>
      <c r="AN15" s="188">
        <f t="shared" si="32"/>
        <v>0</v>
      </c>
      <c r="AO15" s="188">
        <f t="shared" si="32"/>
        <v>0</v>
      </c>
    </row>
    <row r="16" spans="1:41" ht="15.75" thickBot="1" x14ac:dyDescent="0.3">
      <c r="A16" s="1" t="s">
        <v>292</v>
      </c>
      <c r="B16" s="149" t="s">
        <v>292</v>
      </c>
      <c r="C16" s="192" t="s">
        <v>294</v>
      </c>
      <c r="E16" s="201">
        <f>'0810'!H16</f>
        <v>0</v>
      </c>
      <c r="F16" s="186">
        <f t="shared" si="19"/>
        <v>0</v>
      </c>
      <c r="G16" s="202"/>
      <c r="H16" s="202"/>
      <c r="I16" s="202"/>
      <c r="J16" s="227"/>
      <c r="K16" s="227"/>
      <c r="L16" s="202"/>
      <c r="M16" s="228"/>
      <c r="N16" s="288"/>
      <c r="O16">
        <f t="shared" si="20"/>
        <v>0</v>
      </c>
      <c r="P16">
        <f t="shared" si="33"/>
        <v>-1</v>
      </c>
      <c r="Q16">
        <f t="shared" si="21"/>
        <v>-1</v>
      </c>
      <c r="R16">
        <f t="shared" si="22"/>
        <v>-1</v>
      </c>
      <c r="S16">
        <f t="shared" si="23"/>
        <v>-1</v>
      </c>
      <c r="T16">
        <f t="shared" si="24"/>
        <v>1</v>
      </c>
      <c r="U16">
        <f t="shared" si="34"/>
        <v>1</v>
      </c>
      <c r="V16">
        <f>VLOOKUP($A16,'FuturesInfo (3)'!$A$2:$V$80,22)</f>
        <v>2</v>
      </c>
      <c r="W16">
        <v>1</v>
      </c>
      <c r="X16" s="356">
        <f>VLOOKUP($A16,'FuturesInfo (3)'!$A$2:$O$80,15)*V16</f>
        <v>201025.88999999998</v>
      </c>
      <c r="Y16" s="356">
        <f>VLOOKUP($A16,'FuturesInfo (3)'!$A$2:$O$80,15)*W16*V16</f>
        <v>201025.88999999998</v>
      </c>
      <c r="Z16" s="188">
        <f t="shared" si="25"/>
        <v>0</v>
      </c>
      <c r="AA16" s="188">
        <f>IF(IF(sym!$Q5=H16,1,0)=1,ABS(X16*G16),-ABS(X16*G16))</f>
        <v>0</v>
      </c>
      <c r="AB16" s="188">
        <f>IF(IF(sym!$P5=$H16,1,0)=1,ABS($X16*$G16),-ABS($X16*$G16))</f>
        <v>0</v>
      </c>
      <c r="AC16" s="188">
        <f t="shared" ref="AC16:AC79" si="39">IF(IF(E16=H16,1,0)=1,ABS(X16*G16),-ABS(X16*G16))</f>
        <v>0</v>
      </c>
      <c r="AD16" s="188">
        <f t="shared" si="26"/>
        <v>0</v>
      </c>
      <c r="AE16" s="188">
        <f t="shared" si="27"/>
        <v>0</v>
      </c>
      <c r="AF16" s="188">
        <f t="shared" si="35"/>
        <v>0</v>
      </c>
      <c r="AG16" s="188">
        <f t="shared" si="36"/>
        <v>0</v>
      </c>
      <c r="AH16" s="188">
        <f t="shared" si="37"/>
        <v>0</v>
      </c>
      <c r="AI16" s="188">
        <f t="shared" si="38"/>
        <v>0</v>
      </c>
      <c r="AJ16" s="188">
        <f t="shared" si="28"/>
        <v>0</v>
      </c>
      <c r="AK16" s="188">
        <f t="shared" si="29"/>
        <v>0</v>
      </c>
      <c r="AL16" s="188">
        <f t="shared" si="30"/>
        <v>0</v>
      </c>
      <c r="AM16" s="188">
        <f t="shared" si="31"/>
        <v>0</v>
      </c>
      <c r="AN16" s="188">
        <f t="shared" si="32"/>
        <v>0</v>
      </c>
      <c r="AO16" s="188">
        <f t="shared" si="32"/>
        <v>0</v>
      </c>
    </row>
    <row r="17" spans="1:41" ht="15.75" thickBot="1" x14ac:dyDescent="0.3">
      <c r="A17" s="1" t="s">
        <v>295</v>
      </c>
      <c r="B17" s="149" t="s">
        <v>728</v>
      </c>
      <c r="C17" s="192" t="s">
        <v>297</v>
      </c>
      <c r="E17" s="201">
        <f>'0810'!H17</f>
        <v>0</v>
      </c>
      <c r="F17" s="186">
        <f t="shared" si="19"/>
        <v>0</v>
      </c>
      <c r="G17" s="202"/>
      <c r="H17" s="202"/>
      <c r="I17" s="202"/>
      <c r="J17" s="227"/>
      <c r="K17" s="227"/>
      <c r="L17" s="202"/>
      <c r="M17" s="228"/>
      <c r="N17" s="288"/>
      <c r="O17">
        <f t="shared" si="20"/>
        <v>0</v>
      </c>
      <c r="P17">
        <f t="shared" si="33"/>
        <v>-1</v>
      </c>
      <c r="Q17">
        <f t="shared" si="21"/>
        <v>-1</v>
      </c>
      <c r="R17">
        <f t="shared" si="22"/>
        <v>-1</v>
      </c>
      <c r="S17">
        <f t="shared" si="23"/>
        <v>-1</v>
      </c>
      <c r="T17">
        <f t="shared" si="24"/>
        <v>1</v>
      </c>
      <c r="U17">
        <f t="shared" si="34"/>
        <v>1</v>
      </c>
      <c r="V17">
        <f>VLOOKUP($A17,'FuturesInfo (3)'!$A$2:$V$80,22)</f>
        <v>5</v>
      </c>
      <c r="W17">
        <v>1</v>
      </c>
      <c r="X17" s="356">
        <f>VLOOKUP($A17,'FuturesInfo (3)'!$A$2:$O$80,15)*V17</f>
        <v>94950</v>
      </c>
      <c r="Y17" s="356">
        <f>VLOOKUP($A17,'FuturesInfo (3)'!$A$2:$O$80,15)*W17*V17</f>
        <v>94950</v>
      </c>
      <c r="Z17" s="188">
        <f t="shared" si="25"/>
        <v>0</v>
      </c>
      <c r="AA17" s="188">
        <f>IF(IF(sym!$Q6=H17,1,0)=1,ABS(X17*G17),-ABS(X17*G17))</f>
        <v>0</v>
      </c>
      <c r="AB17" s="188">
        <f>IF(IF(sym!$P6=$H17,1,0)=1,ABS($X17*$G17),-ABS($X17*$G17))</f>
        <v>0</v>
      </c>
      <c r="AC17" s="188">
        <f t="shared" si="39"/>
        <v>0</v>
      </c>
      <c r="AD17" s="188">
        <f t="shared" si="26"/>
        <v>0</v>
      </c>
      <c r="AE17" s="188">
        <f t="shared" si="27"/>
        <v>0</v>
      </c>
      <c r="AF17" s="188">
        <f t="shared" si="35"/>
        <v>0</v>
      </c>
      <c r="AG17" s="188">
        <f t="shared" si="36"/>
        <v>0</v>
      </c>
      <c r="AH17" s="188">
        <f t="shared" si="37"/>
        <v>0</v>
      </c>
      <c r="AI17" s="188">
        <f t="shared" si="38"/>
        <v>0</v>
      </c>
      <c r="AJ17" s="188">
        <f t="shared" si="28"/>
        <v>0</v>
      </c>
      <c r="AK17" s="188">
        <f t="shared" si="29"/>
        <v>0</v>
      </c>
      <c r="AL17" s="188">
        <f t="shared" si="30"/>
        <v>0</v>
      </c>
      <c r="AM17" s="188">
        <f t="shared" si="31"/>
        <v>0</v>
      </c>
      <c r="AN17" s="188">
        <f t="shared" si="32"/>
        <v>0</v>
      </c>
      <c r="AO17" s="188">
        <f t="shared" si="32"/>
        <v>0</v>
      </c>
    </row>
    <row r="18" spans="1:41" ht="15.75" thickBot="1" x14ac:dyDescent="0.3">
      <c r="A18" s="1" t="s">
        <v>298</v>
      </c>
      <c r="B18" s="149" t="s">
        <v>479</v>
      </c>
      <c r="C18" s="192" t="s">
        <v>1121</v>
      </c>
      <c r="E18" s="201">
        <f>'0810'!H18</f>
        <v>0</v>
      </c>
      <c r="F18" s="186">
        <f t="shared" si="19"/>
        <v>0</v>
      </c>
      <c r="G18" s="202"/>
      <c r="H18" s="202"/>
      <c r="I18" s="202"/>
      <c r="J18" s="227"/>
      <c r="K18" s="227"/>
      <c r="L18" s="202"/>
      <c r="M18" s="228"/>
      <c r="N18" s="288"/>
      <c r="O18">
        <f t="shared" si="20"/>
        <v>0</v>
      </c>
      <c r="P18">
        <f t="shared" si="33"/>
        <v>-1</v>
      </c>
      <c r="Q18">
        <f t="shared" si="21"/>
        <v>-1</v>
      </c>
      <c r="R18">
        <f t="shared" si="22"/>
        <v>-1</v>
      </c>
      <c r="S18">
        <f t="shared" si="23"/>
        <v>-1</v>
      </c>
      <c r="T18">
        <f t="shared" si="24"/>
        <v>1</v>
      </c>
      <c r="U18">
        <f t="shared" si="34"/>
        <v>1</v>
      </c>
      <c r="V18">
        <f>VLOOKUP($A18,'FuturesInfo (3)'!$A$2:$V$80,22)</f>
        <v>3</v>
      </c>
      <c r="W18">
        <v>1</v>
      </c>
      <c r="X18" s="356">
        <f>VLOOKUP($A18,'FuturesInfo (3)'!$A$2:$O$80,15)*V18</f>
        <v>243918.75</v>
      </c>
      <c r="Y18" s="356">
        <f>VLOOKUP($A18,'FuturesInfo (3)'!$A$2:$O$80,15)*W18*V18</f>
        <v>243918.75</v>
      </c>
      <c r="Z18" s="188">
        <f t="shared" si="25"/>
        <v>0</v>
      </c>
      <c r="AA18" s="188">
        <f>IF(IF(sym!$Q7=H18,1,0)=1,ABS(X18*G18),-ABS(X18*G18))</f>
        <v>0</v>
      </c>
      <c r="AB18" s="188">
        <f>IF(IF(sym!$P7=$H18,1,0)=1,ABS($X18*$G18),-ABS($X18*$G18))</f>
        <v>0</v>
      </c>
      <c r="AC18" s="188">
        <f t="shared" si="39"/>
        <v>0</v>
      </c>
      <c r="AD18" s="188">
        <f t="shared" si="26"/>
        <v>0</v>
      </c>
      <c r="AE18" s="188">
        <f t="shared" si="27"/>
        <v>0</v>
      </c>
      <c r="AF18" s="188">
        <f t="shared" si="35"/>
        <v>0</v>
      </c>
      <c r="AG18" s="188">
        <f t="shared" si="36"/>
        <v>0</v>
      </c>
      <c r="AH18" s="188">
        <f t="shared" si="37"/>
        <v>0</v>
      </c>
      <c r="AI18" s="188">
        <f t="shared" si="38"/>
        <v>0</v>
      </c>
      <c r="AJ18" s="188">
        <f t="shared" si="28"/>
        <v>0</v>
      </c>
      <c r="AK18" s="188">
        <f t="shared" si="29"/>
        <v>0</v>
      </c>
      <c r="AL18" s="188">
        <f t="shared" si="30"/>
        <v>0</v>
      </c>
      <c r="AM18" s="188">
        <f t="shared" si="31"/>
        <v>0</v>
      </c>
      <c r="AN18" s="188">
        <f t="shared" si="32"/>
        <v>0</v>
      </c>
      <c r="AO18" s="188">
        <f t="shared" si="32"/>
        <v>0</v>
      </c>
    </row>
    <row r="19" spans="1:41" ht="15.75" thickBot="1" x14ac:dyDescent="0.3">
      <c r="A19" s="1" t="s">
        <v>300</v>
      </c>
      <c r="B19" s="149" t="s">
        <v>518</v>
      </c>
      <c r="C19" s="192" t="s">
        <v>297</v>
      </c>
      <c r="E19" s="201">
        <f>'0810'!H19</f>
        <v>0</v>
      </c>
      <c r="F19" s="186">
        <f t="shared" si="19"/>
        <v>0</v>
      </c>
      <c r="G19" s="202"/>
      <c r="H19" s="202"/>
      <c r="I19" s="202"/>
      <c r="J19" s="227"/>
      <c r="K19" s="227"/>
      <c r="L19" s="202"/>
      <c r="M19" s="228"/>
      <c r="N19" s="288"/>
      <c r="O19">
        <f t="shared" si="20"/>
        <v>0</v>
      </c>
      <c r="P19">
        <f t="shared" si="33"/>
        <v>-1</v>
      </c>
      <c r="Q19">
        <f t="shared" si="21"/>
        <v>-1</v>
      </c>
      <c r="R19">
        <f t="shared" si="22"/>
        <v>-1</v>
      </c>
      <c r="S19">
        <f t="shared" si="23"/>
        <v>-1</v>
      </c>
      <c r="T19">
        <f t="shared" si="24"/>
        <v>1</v>
      </c>
      <c r="U19">
        <f t="shared" si="34"/>
        <v>1</v>
      </c>
      <c r="V19">
        <f>VLOOKUP($A19,'FuturesInfo (3)'!$A$2:$V$80,22)</f>
        <v>5</v>
      </c>
      <c r="W19">
        <v>1</v>
      </c>
      <c r="X19" s="356">
        <f>VLOOKUP($A19,'FuturesInfo (3)'!$A$2:$O$80,15)*V19</f>
        <v>83125</v>
      </c>
      <c r="Y19" s="356">
        <f>VLOOKUP($A19,'FuturesInfo (3)'!$A$2:$O$80,15)*W19*V19</f>
        <v>83125</v>
      </c>
      <c r="Z19" s="188">
        <f t="shared" si="25"/>
        <v>0</v>
      </c>
      <c r="AA19" s="188">
        <f>IF(IF(sym!$Q8=H19,1,0)=1,ABS(X19*G19),-ABS(X19*G19))</f>
        <v>0</v>
      </c>
      <c r="AB19" s="188">
        <f>IF(IF(sym!$P8=$H19,1,0)=1,ABS($X19*$G19),-ABS($X19*$G19))</f>
        <v>0</v>
      </c>
      <c r="AC19" s="188">
        <f t="shared" si="39"/>
        <v>0</v>
      </c>
      <c r="AD19" s="188">
        <f t="shared" si="26"/>
        <v>0</v>
      </c>
      <c r="AE19" s="188">
        <f t="shared" si="27"/>
        <v>0</v>
      </c>
      <c r="AF19" s="188">
        <f t="shared" si="35"/>
        <v>0</v>
      </c>
      <c r="AG19" s="188">
        <f t="shared" si="36"/>
        <v>0</v>
      </c>
      <c r="AH19" s="188">
        <f t="shared" si="37"/>
        <v>0</v>
      </c>
      <c r="AI19" s="188">
        <f t="shared" si="38"/>
        <v>0</v>
      </c>
      <c r="AJ19" s="188">
        <f t="shared" si="28"/>
        <v>0</v>
      </c>
      <c r="AK19" s="188">
        <f t="shared" si="29"/>
        <v>0</v>
      </c>
      <c r="AL19" s="188">
        <f t="shared" si="30"/>
        <v>0</v>
      </c>
      <c r="AM19" s="188">
        <f t="shared" si="31"/>
        <v>0</v>
      </c>
      <c r="AN19" s="188">
        <f t="shared" si="32"/>
        <v>0</v>
      </c>
      <c r="AO19" s="188">
        <f t="shared" si="32"/>
        <v>0</v>
      </c>
    </row>
    <row r="20" spans="1:41" ht="15.75" thickBot="1" x14ac:dyDescent="0.3">
      <c r="A20" s="1" t="s">
        <v>302</v>
      </c>
      <c r="B20" s="149" t="s">
        <v>509</v>
      </c>
      <c r="C20" s="192" t="s">
        <v>304</v>
      </c>
      <c r="E20" s="201">
        <f>'0810'!H20</f>
        <v>0</v>
      </c>
      <c r="F20" s="186">
        <f t="shared" si="19"/>
        <v>0</v>
      </c>
      <c r="G20" s="202"/>
      <c r="H20" s="202"/>
      <c r="I20" s="202"/>
      <c r="J20" s="227"/>
      <c r="K20" s="227"/>
      <c r="L20" s="202"/>
      <c r="M20" s="228"/>
      <c r="N20" s="288"/>
      <c r="O20">
        <f t="shared" si="20"/>
        <v>0</v>
      </c>
      <c r="P20">
        <f t="shared" si="33"/>
        <v>-1</v>
      </c>
      <c r="Q20">
        <f t="shared" si="21"/>
        <v>-1</v>
      </c>
      <c r="R20">
        <f t="shared" si="22"/>
        <v>-1</v>
      </c>
      <c r="S20">
        <f t="shared" si="23"/>
        <v>-1</v>
      </c>
      <c r="T20">
        <f t="shared" si="24"/>
        <v>1</v>
      </c>
      <c r="U20">
        <f t="shared" si="34"/>
        <v>1</v>
      </c>
      <c r="V20">
        <f>VLOOKUP($A20,'FuturesInfo (3)'!$A$2:$V$80,22)</f>
        <v>4</v>
      </c>
      <c r="W20">
        <v>1</v>
      </c>
      <c r="X20" s="356">
        <f>VLOOKUP($A20,'FuturesInfo (3)'!$A$2:$O$80,15)*V20</f>
        <v>118120</v>
      </c>
      <c r="Y20" s="356">
        <f>VLOOKUP($A20,'FuturesInfo (3)'!$A$2:$O$80,15)*W20*V20</f>
        <v>118120</v>
      </c>
      <c r="Z20" s="188">
        <f t="shared" si="25"/>
        <v>0</v>
      </c>
      <c r="AA20" s="188">
        <f>IF(IF(sym!$Q9=H20,1,0)=1,ABS(X20*G20),-ABS(X20*G20))</f>
        <v>0</v>
      </c>
      <c r="AB20" s="188">
        <f>IF(IF(sym!$P9=$H20,1,0)=1,ABS($X20*$G20),-ABS($X20*$G20))</f>
        <v>0</v>
      </c>
      <c r="AC20" s="188">
        <f t="shared" si="39"/>
        <v>0</v>
      </c>
      <c r="AD20" s="188">
        <f t="shared" si="26"/>
        <v>0</v>
      </c>
      <c r="AE20" s="188">
        <f t="shared" si="27"/>
        <v>0</v>
      </c>
      <c r="AF20" s="188">
        <f t="shared" si="35"/>
        <v>0</v>
      </c>
      <c r="AG20" s="188">
        <f t="shared" si="36"/>
        <v>0</v>
      </c>
      <c r="AH20" s="188">
        <f t="shared" si="37"/>
        <v>0</v>
      </c>
      <c r="AI20" s="188">
        <f t="shared" si="38"/>
        <v>0</v>
      </c>
      <c r="AJ20" s="188">
        <f t="shared" si="28"/>
        <v>0</v>
      </c>
      <c r="AK20" s="188">
        <f t="shared" si="29"/>
        <v>0</v>
      </c>
      <c r="AL20" s="188">
        <f t="shared" si="30"/>
        <v>0</v>
      </c>
      <c r="AM20" s="188">
        <f t="shared" si="31"/>
        <v>0</v>
      </c>
      <c r="AN20" s="188">
        <f t="shared" si="32"/>
        <v>0</v>
      </c>
      <c r="AO20" s="188">
        <f t="shared" si="32"/>
        <v>0</v>
      </c>
    </row>
    <row r="21" spans="1:41" ht="15.75" thickBot="1" x14ac:dyDescent="0.3">
      <c r="A21" s="1" t="s">
        <v>305</v>
      </c>
      <c r="B21" s="149" t="s">
        <v>488</v>
      </c>
      <c r="C21" s="192" t="s">
        <v>1121</v>
      </c>
      <c r="E21" s="201">
        <f>'0810'!H21</f>
        <v>0</v>
      </c>
      <c r="F21" s="186">
        <f t="shared" si="19"/>
        <v>0</v>
      </c>
      <c r="G21" s="202"/>
      <c r="H21" s="202"/>
      <c r="I21" s="202"/>
      <c r="J21" s="227"/>
      <c r="K21" s="227"/>
      <c r="L21" s="202"/>
      <c r="M21" s="228"/>
      <c r="N21" s="288"/>
      <c r="O21">
        <f t="shared" si="20"/>
        <v>0</v>
      </c>
      <c r="P21">
        <f t="shared" si="33"/>
        <v>-1</v>
      </c>
      <c r="Q21">
        <f t="shared" si="21"/>
        <v>-1</v>
      </c>
      <c r="R21">
        <f t="shared" si="22"/>
        <v>-1</v>
      </c>
      <c r="S21">
        <f t="shared" si="23"/>
        <v>-1</v>
      </c>
      <c r="T21">
        <f t="shared" si="24"/>
        <v>1</v>
      </c>
      <c r="U21">
        <f t="shared" si="34"/>
        <v>1</v>
      </c>
      <c r="V21">
        <f>VLOOKUP($A21,'FuturesInfo (3)'!$A$2:$V$80,22)</f>
        <v>4</v>
      </c>
      <c r="W21">
        <v>1</v>
      </c>
      <c r="X21" s="356">
        <f>VLOOKUP($A21,'FuturesInfo (3)'!$A$2:$O$80,15)*V21</f>
        <v>304560</v>
      </c>
      <c r="Y21" s="356">
        <f>VLOOKUP($A21,'FuturesInfo (3)'!$A$2:$O$80,15)*W21*V21</f>
        <v>304560</v>
      </c>
      <c r="Z21" s="188">
        <f t="shared" si="25"/>
        <v>0</v>
      </c>
      <c r="AA21" s="188">
        <f>IF(IF(sym!$Q10=H21,1,0)=1,ABS(X21*G21),-ABS(X21*G21))</f>
        <v>0</v>
      </c>
      <c r="AB21" s="188">
        <f>IF(IF(sym!$P10=$H21,1,0)=1,ABS($X21*$G21),-ABS($X21*$G21))</f>
        <v>0</v>
      </c>
      <c r="AC21" s="188">
        <f t="shared" si="39"/>
        <v>0</v>
      </c>
      <c r="AD21" s="188">
        <f t="shared" si="26"/>
        <v>0</v>
      </c>
      <c r="AE21" s="188">
        <f t="shared" si="27"/>
        <v>0</v>
      </c>
      <c r="AF21" s="188">
        <f t="shared" si="35"/>
        <v>0</v>
      </c>
      <c r="AG21" s="188">
        <f t="shared" si="36"/>
        <v>0</v>
      </c>
      <c r="AH21" s="188">
        <f t="shared" si="37"/>
        <v>0</v>
      </c>
      <c r="AI21" s="188">
        <f t="shared" si="38"/>
        <v>0</v>
      </c>
      <c r="AJ21" s="188">
        <f t="shared" si="28"/>
        <v>0</v>
      </c>
      <c r="AK21" s="188">
        <f t="shared" si="29"/>
        <v>0</v>
      </c>
      <c r="AL21" s="188">
        <f t="shared" si="30"/>
        <v>0</v>
      </c>
      <c r="AM21" s="188">
        <f t="shared" si="31"/>
        <v>0</v>
      </c>
      <c r="AN21" s="188">
        <f t="shared" si="32"/>
        <v>0</v>
      </c>
      <c r="AO21" s="188">
        <f t="shared" si="32"/>
        <v>0</v>
      </c>
    </row>
    <row r="22" spans="1:41" ht="15.75" thickBot="1" x14ac:dyDescent="0.3">
      <c r="A22" s="330" t="s">
        <v>307</v>
      </c>
      <c r="B22" s="331" t="s">
        <v>484</v>
      </c>
      <c r="C22" s="332" t="s">
        <v>1288</v>
      </c>
      <c r="E22" s="201">
        <f>'0810'!H22</f>
        <v>0</v>
      </c>
      <c r="F22" s="186">
        <f t="shared" si="19"/>
        <v>0</v>
      </c>
      <c r="G22" s="202"/>
      <c r="H22" s="202"/>
      <c r="I22" s="227"/>
      <c r="J22" s="227"/>
      <c r="K22" s="227"/>
      <c r="L22" s="202"/>
      <c r="M22" s="228"/>
      <c r="N22" s="288"/>
      <c r="O22">
        <f t="shared" si="20"/>
        <v>0</v>
      </c>
      <c r="P22">
        <f t="shared" si="33"/>
        <v>-1</v>
      </c>
      <c r="Q22">
        <f t="shared" si="21"/>
        <v>-1</v>
      </c>
      <c r="R22">
        <f t="shared" si="22"/>
        <v>-1</v>
      </c>
      <c r="S22">
        <f t="shared" si="23"/>
        <v>-1</v>
      </c>
      <c r="T22">
        <f t="shared" si="24"/>
        <v>1</v>
      </c>
      <c r="U22">
        <f t="shared" si="34"/>
        <v>1</v>
      </c>
      <c r="V22">
        <f>VLOOKUP($A22,'FuturesInfo (3)'!$A$2:$V$80,22)</f>
        <v>0</v>
      </c>
      <c r="W22">
        <v>1</v>
      </c>
      <c r="X22" s="356">
        <f>VLOOKUP($A22,'FuturesInfo (3)'!$A$2:$O$80,15)*V22</f>
        <v>0</v>
      </c>
      <c r="Y22" s="356">
        <f>VLOOKUP($A22,'FuturesInfo (3)'!$A$2:$O$80,15)*W22*V22</f>
        <v>0</v>
      </c>
      <c r="Z22" s="188">
        <f t="shared" si="25"/>
        <v>0</v>
      </c>
      <c r="AA22" s="188">
        <f>IF(IF(sym!$Q11=H22,1,0)=1,ABS(X22*G22),-ABS(X22*G22))</f>
        <v>0</v>
      </c>
      <c r="AB22" s="188">
        <f>IF(IF(sym!$P11=$H22,1,0)=1,ABS($X22*$G22),-ABS($X22*$G22))</f>
        <v>0</v>
      </c>
      <c r="AC22" s="188">
        <f t="shared" si="39"/>
        <v>0</v>
      </c>
      <c r="AD22" s="188">
        <f t="shared" si="26"/>
        <v>0</v>
      </c>
      <c r="AE22" s="188">
        <f t="shared" si="27"/>
        <v>0</v>
      </c>
      <c r="AF22" s="188">
        <f t="shared" si="35"/>
        <v>0</v>
      </c>
      <c r="AG22" s="188">
        <f t="shared" si="36"/>
        <v>0</v>
      </c>
      <c r="AH22" s="188">
        <f t="shared" si="37"/>
        <v>0</v>
      </c>
      <c r="AI22" s="188">
        <f t="shared" si="38"/>
        <v>0</v>
      </c>
      <c r="AJ22" s="188">
        <f t="shared" si="28"/>
        <v>0</v>
      </c>
      <c r="AK22" s="188">
        <f t="shared" si="29"/>
        <v>0</v>
      </c>
      <c r="AL22" s="188">
        <f t="shared" si="30"/>
        <v>0</v>
      </c>
      <c r="AM22" s="188">
        <f t="shared" si="31"/>
        <v>0</v>
      </c>
      <c r="AN22" s="188">
        <f t="shared" si="32"/>
        <v>0</v>
      </c>
      <c r="AO22" s="188">
        <f t="shared" si="32"/>
        <v>0</v>
      </c>
    </row>
    <row r="23" spans="1:41" ht="15.75" thickBot="1" x14ac:dyDescent="0.3">
      <c r="A23" s="1" t="s">
        <v>309</v>
      </c>
      <c r="B23" s="149" t="s">
        <v>522</v>
      </c>
      <c r="C23" s="192" t="s">
        <v>288</v>
      </c>
      <c r="E23" s="201">
        <f>'0810'!H23</f>
        <v>0</v>
      </c>
      <c r="F23" s="186">
        <f t="shared" si="19"/>
        <v>0</v>
      </c>
      <c r="G23" s="202"/>
      <c r="H23" s="202"/>
      <c r="I23" s="227"/>
      <c r="J23" s="227"/>
      <c r="K23" s="227"/>
      <c r="L23" s="202"/>
      <c r="M23" s="228"/>
      <c r="N23" s="288"/>
      <c r="O23">
        <f t="shared" si="20"/>
        <v>0</v>
      </c>
      <c r="P23">
        <f t="shared" si="33"/>
        <v>-1</v>
      </c>
      <c r="Q23">
        <f t="shared" si="21"/>
        <v>-1</v>
      </c>
      <c r="R23">
        <f t="shared" si="22"/>
        <v>-1</v>
      </c>
      <c r="S23">
        <f t="shared" si="23"/>
        <v>-1</v>
      </c>
      <c r="T23">
        <f t="shared" si="24"/>
        <v>1</v>
      </c>
      <c r="U23">
        <f t="shared" si="34"/>
        <v>1</v>
      </c>
      <c r="V23">
        <f>VLOOKUP($A23,'FuturesInfo (3)'!$A$2:$V$80,22)</f>
        <v>2</v>
      </c>
      <c r="W23">
        <v>1</v>
      </c>
      <c r="X23" s="356">
        <f>VLOOKUP($A23,'FuturesInfo (3)'!$A$2:$O$80,15)*V23</f>
        <v>85540</v>
      </c>
      <c r="Y23" s="356">
        <f>VLOOKUP($A23,'FuturesInfo (3)'!$A$2:$O$80,15)*W23*V23</f>
        <v>85540</v>
      </c>
      <c r="Z23" s="188">
        <f t="shared" si="25"/>
        <v>0</v>
      </c>
      <c r="AA23" s="188">
        <f>IF(IF(sym!$Q12=H23,1,0)=1,ABS(X23*G23),-ABS(X23*G23))</f>
        <v>0</v>
      </c>
      <c r="AB23" s="188">
        <f>IF(IF(sym!$P12=$H23,1,0)=1,ABS($X23*$G23),-ABS($X23*$G23))</f>
        <v>0</v>
      </c>
      <c r="AC23" s="188">
        <f t="shared" si="39"/>
        <v>0</v>
      </c>
      <c r="AD23" s="188">
        <f t="shared" si="26"/>
        <v>0</v>
      </c>
      <c r="AE23" s="188">
        <f t="shared" si="27"/>
        <v>0</v>
      </c>
      <c r="AF23" s="188">
        <f t="shared" si="35"/>
        <v>0</v>
      </c>
      <c r="AG23" s="188">
        <f t="shared" si="36"/>
        <v>0</v>
      </c>
      <c r="AH23" s="188">
        <f t="shared" si="37"/>
        <v>0</v>
      </c>
      <c r="AI23" s="188">
        <f t="shared" si="38"/>
        <v>0</v>
      </c>
      <c r="AJ23" s="188">
        <f t="shared" si="28"/>
        <v>0</v>
      </c>
      <c r="AK23" s="188">
        <f t="shared" si="29"/>
        <v>0</v>
      </c>
      <c r="AL23" s="188">
        <f t="shared" si="30"/>
        <v>0</v>
      </c>
      <c r="AM23" s="188">
        <f t="shared" si="31"/>
        <v>0</v>
      </c>
      <c r="AN23" s="188">
        <f t="shared" si="32"/>
        <v>0</v>
      </c>
      <c r="AO23" s="188">
        <f t="shared" si="32"/>
        <v>0</v>
      </c>
    </row>
    <row r="24" spans="1:41" ht="15.75" thickBot="1" x14ac:dyDescent="0.3">
      <c r="A24" s="1" t="s">
        <v>311</v>
      </c>
      <c r="B24" s="149" t="s">
        <v>520</v>
      </c>
      <c r="C24" s="192" t="s">
        <v>304</v>
      </c>
      <c r="E24" s="201">
        <f>'0810'!H24</f>
        <v>0</v>
      </c>
      <c r="F24" s="186">
        <f t="shared" si="19"/>
        <v>0</v>
      </c>
      <c r="G24" s="202"/>
      <c r="H24" s="233"/>
      <c r="I24" s="229"/>
      <c r="J24" s="229"/>
      <c r="K24" s="229"/>
      <c r="L24" s="202"/>
      <c r="M24" s="228"/>
      <c r="N24" s="288"/>
      <c r="O24">
        <f t="shared" si="20"/>
        <v>0</v>
      </c>
      <c r="P24">
        <f t="shared" si="33"/>
        <v>-1</v>
      </c>
      <c r="Q24">
        <f t="shared" si="21"/>
        <v>-1</v>
      </c>
      <c r="R24">
        <f t="shared" si="22"/>
        <v>-1</v>
      </c>
      <c r="S24">
        <f t="shared" si="23"/>
        <v>-1</v>
      </c>
      <c r="T24">
        <f t="shared" si="24"/>
        <v>1</v>
      </c>
      <c r="U24">
        <f t="shared" si="34"/>
        <v>1</v>
      </c>
      <c r="V24">
        <f>VLOOKUP($A24,'FuturesInfo (3)'!$A$2:$V$80,22)</f>
        <v>3</v>
      </c>
      <c r="W24">
        <v>1</v>
      </c>
      <c r="X24" s="356">
        <f>VLOOKUP($A24,'FuturesInfo (3)'!$A$2:$O$80,15)*V24</f>
        <v>109575</v>
      </c>
      <c r="Y24" s="356">
        <f>VLOOKUP($A24,'FuturesInfo (3)'!$A$2:$O$80,15)*W24*V24</f>
        <v>109575</v>
      </c>
      <c r="Z24" s="188">
        <f t="shared" si="25"/>
        <v>0</v>
      </c>
      <c r="AA24" s="188">
        <f>IF(IF(sym!$Q13=H24,1,0)=1,ABS(X24*G24),-ABS(X24*G24))</f>
        <v>0</v>
      </c>
      <c r="AB24" s="188">
        <f>IF(IF(sym!$P13=$H24,1,0)=1,ABS($X24*$G24),-ABS($X24*$G24))</f>
        <v>0</v>
      </c>
      <c r="AC24" s="188">
        <f t="shared" si="39"/>
        <v>0</v>
      </c>
      <c r="AD24" s="188">
        <f t="shared" si="26"/>
        <v>0</v>
      </c>
      <c r="AE24" s="188">
        <f t="shared" si="27"/>
        <v>0</v>
      </c>
      <c r="AF24" s="188">
        <f t="shared" si="35"/>
        <v>0</v>
      </c>
      <c r="AG24" s="188">
        <f t="shared" si="36"/>
        <v>0</v>
      </c>
      <c r="AH24" s="188">
        <f t="shared" si="37"/>
        <v>0</v>
      </c>
      <c r="AI24" s="188">
        <f t="shared" si="38"/>
        <v>0</v>
      </c>
      <c r="AJ24" s="188">
        <f t="shared" si="28"/>
        <v>0</v>
      </c>
      <c r="AK24" s="188">
        <f t="shared" si="29"/>
        <v>0</v>
      </c>
      <c r="AL24" s="188">
        <f t="shared" si="30"/>
        <v>0</v>
      </c>
      <c r="AM24" s="188">
        <f t="shared" si="31"/>
        <v>0</v>
      </c>
      <c r="AN24" s="188">
        <f t="shared" si="32"/>
        <v>0</v>
      </c>
      <c r="AO24" s="188">
        <f t="shared" si="32"/>
        <v>0</v>
      </c>
    </row>
    <row r="25" spans="1:41" ht="15.75" thickBot="1" x14ac:dyDescent="0.3">
      <c r="A25" s="1" t="s">
        <v>1008</v>
      </c>
      <c r="B25" s="149" t="s">
        <v>583</v>
      </c>
      <c r="C25" s="192" t="s">
        <v>1121</v>
      </c>
      <c r="E25" s="201">
        <f>'0810'!H25</f>
        <v>0</v>
      </c>
      <c r="F25" s="186">
        <f t="shared" si="19"/>
        <v>0</v>
      </c>
      <c r="G25" s="202"/>
      <c r="H25" s="202"/>
      <c r="I25" s="227"/>
      <c r="J25" s="227"/>
      <c r="K25" s="227"/>
      <c r="L25" s="202"/>
      <c r="M25" s="228"/>
      <c r="N25" s="288"/>
      <c r="O25">
        <f t="shared" si="20"/>
        <v>0</v>
      </c>
      <c r="P25">
        <f t="shared" si="33"/>
        <v>-1</v>
      </c>
      <c r="Q25">
        <f t="shared" si="21"/>
        <v>-1</v>
      </c>
      <c r="R25">
        <f t="shared" si="22"/>
        <v>-1</v>
      </c>
      <c r="S25">
        <f t="shared" si="23"/>
        <v>-1</v>
      </c>
      <c r="T25">
        <f t="shared" si="24"/>
        <v>1</v>
      </c>
      <c r="U25">
        <f t="shared" si="34"/>
        <v>1</v>
      </c>
      <c r="V25">
        <f>VLOOKUP($A25,'FuturesInfo (3)'!$A$2:$V$80,22)</f>
        <v>3</v>
      </c>
      <c r="W25">
        <v>1</v>
      </c>
      <c r="X25" s="356">
        <f>VLOOKUP($A25,'FuturesInfo (3)'!$A$2:$O$80,15)*V25</f>
        <v>417206.25</v>
      </c>
      <c r="Y25" s="356">
        <f>VLOOKUP($A25,'FuturesInfo (3)'!$A$2:$O$80,15)*W25*V25</f>
        <v>417206.25</v>
      </c>
      <c r="Z25" s="188">
        <f t="shared" si="25"/>
        <v>0</v>
      </c>
      <c r="AA25" s="188">
        <f>IF(IF(sym!$Q14=H25,1,0)=1,ABS(X25*G25),-ABS(X25*G25))</f>
        <v>0</v>
      </c>
      <c r="AB25" s="188">
        <f>IF(IF(sym!$P14=$H25,1,0)=1,ABS($X25*$G25),-ABS($X25*$G25))</f>
        <v>0</v>
      </c>
      <c r="AC25" s="188">
        <f t="shared" si="39"/>
        <v>0</v>
      </c>
      <c r="AD25" s="188">
        <f t="shared" si="26"/>
        <v>0</v>
      </c>
      <c r="AE25" s="188">
        <f t="shared" si="27"/>
        <v>0</v>
      </c>
      <c r="AF25" s="188">
        <f t="shared" si="35"/>
        <v>0</v>
      </c>
      <c r="AG25" s="188">
        <f t="shared" si="36"/>
        <v>0</v>
      </c>
      <c r="AH25" s="188">
        <f t="shared" si="37"/>
        <v>0</v>
      </c>
      <c r="AI25" s="188">
        <f t="shared" si="38"/>
        <v>0</v>
      </c>
      <c r="AJ25" s="188">
        <f t="shared" si="28"/>
        <v>0</v>
      </c>
      <c r="AK25" s="188">
        <f t="shared" si="29"/>
        <v>0</v>
      </c>
      <c r="AL25" s="188">
        <f t="shared" si="30"/>
        <v>0</v>
      </c>
      <c r="AM25" s="188">
        <f t="shared" si="31"/>
        <v>0</v>
      </c>
      <c r="AN25" s="188">
        <f t="shared" si="32"/>
        <v>0</v>
      </c>
      <c r="AO25" s="188">
        <f t="shared" si="32"/>
        <v>0</v>
      </c>
    </row>
    <row r="26" spans="1:41" ht="15.75" thickBot="1" x14ac:dyDescent="0.3">
      <c r="A26" s="1" t="s">
        <v>314</v>
      </c>
      <c r="B26" s="149" t="s">
        <v>755</v>
      </c>
      <c r="C26" s="192" t="s">
        <v>1121</v>
      </c>
      <c r="E26" s="201">
        <f>'0810'!H26</f>
        <v>0</v>
      </c>
      <c r="F26" s="186">
        <f t="shared" si="19"/>
        <v>0</v>
      </c>
      <c r="G26" s="202"/>
      <c r="H26" s="202"/>
      <c r="I26" s="227"/>
      <c r="J26" s="227"/>
      <c r="K26" s="227"/>
      <c r="L26" s="202"/>
      <c r="M26" s="228"/>
      <c r="N26" s="288"/>
      <c r="O26">
        <f t="shared" si="20"/>
        <v>0</v>
      </c>
      <c r="P26">
        <f t="shared" si="33"/>
        <v>-1</v>
      </c>
      <c r="Q26">
        <f t="shared" si="21"/>
        <v>-1</v>
      </c>
      <c r="R26">
        <f t="shared" si="22"/>
        <v>-1</v>
      </c>
      <c r="S26">
        <f t="shared" si="23"/>
        <v>-1</v>
      </c>
      <c r="T26">
        <f t="shared" si="24"/>
        <v>1</v>
      </c>
      <c r="U26">
        <f t="shared" si="34"/>
        <v>1</v>
      </c>
      <c r="V26">
        <f>VLOOKUP($A26,'FuturesInfo (3)'!$A$2:$V$80,22)</f>
        <v>4</v>
      </c>
      <c r="W26">
        <v>1</v>
      </c>
      <c r="X26" s="356">
        <f>VLOOKUP($A26,'FuturesInfo (3)'!$A$2:$O$80,15)*V26</f>
        <v>384528</v>
      </c>
      <c r="Y26" s="356">
        <f>VLOOKUP($A26,'FuturesInfo (3)'!$A$2:$O$80,15)*W26*V26</f>
        <v>384528</v>
      </c>
      <c r="Z26" s="188">
        <f t="shared" si="25"/>
        <v>0</v>
      </c>
      <c r="AA26" s="188">
        <f>IF(IF(sym!$Q15=H26,1,0)=1,ABS(X26*G26),-ABS(X26*G26))</f>
        <v>0</v>
      </c>
      <c r="AB26" s="188">
        <f>IF(IF(sym!$P15=$H26,1,0)=1,ABS($X26*$G26),-ABS($X26*$G26))</f>
        <v>0</v>
      </c>
      <c r="AC26" s="188">
        <f t="shared" si="39"/>
        <v>0</v>
      </c>
      <c r="AD26" s="188">
        <f t="shared" si="26"/>
        <v>0</v>
      </c>
      <c r="AE26" s="188">
        <f t="shared" si="27"/>
        <v>0</v>
      </c>
      <c r="AF26" s="188">
        <f t="shared" si="35"/>
        <v>0</v>
      </c>
      <c r="AG26" s="188">
        <f t="shared" si="36"/>
        <v>0</v>
      </c>
      <c r="AH26" s="188">
        <f t="shared" si="37"/>
        <v>0</v>
      </c>
      <c r="AI26" s="188">
        <f t="shared" si="38"/>
        <v>0</v>
      </c>
      <c r="AJ26" s="188">
        <f t="shared" si="28"/>
        <v>0</v>
      </c>
      <c r="AK26" s="188">
        <f t="shared" si="29"/>
        <v>0</v>
      </c>
      <c r="AL26" s="188">
        <f t="shared" si="30"/>
        <v>0</v>
      </c>
      <c r="AM26" s="188">
        <f t="shared" si="31"/>
        <v>0</v>
      </c>
      <c r="AN26" s="188">
        <f t="shared" si="32"/>
        <v>0</v>
      </c>
      <c r="AO26" s="188">
        <f t="shared" si="32"/>
        <v>0</v>
      </c>
    </row>
    <row r="27" spans="1:41" ht="15.75" thickBot="1" x14ac:dyDescent="0.3">
      <c r="A27" s="1" t="s">
        <v>316</v>
      </c>
      <c r="B27" s="149" t="s">
        <v>562</v>
      </c>
      <c r="C27" s="192" t="s">
        <v>1122</v>
      </c>
      <c r="E27" s="201">
        <f>'0810'!H27</f>
        <v>0</v>
      </c>
      <c r="F27" s="186">
        <f t="shared" si="19"/>
        <v>0</v>
      </c>
      <c r="G27" s="202"/>
      <c r="H27" s="202"/>
      <c r="I27" s="227"/>
      <c r="J27" s="227"/>
      <c r="K27" s="227"/>
      <c r="L27" s="202"/>
      <c r="M27" s="228"/>
      <c r="N27" s="288"/>
      <c r="O27">
        <f t="shared" si="20"/>
        <v>0</v>
      </c>
      <c r="P27">
        <f t="shared" si="33"/>
        <v>-1</v>
      </c>
      <c r="Q27">
        <f t="shared" si="21"/>
        <v>-1</v>
      </c>
      <c r="R27">
        <f t="shared" si="22"/>
        <v>-1</v>
      </c>
      <c r="S27">
        <f t="shared" si="23"/>
        <v>-1</v>
      </c>
      <c r="T27">
        <f t="shared" si="24"/>
        <v>1</v>
      </c>
      <c r="U27">
        <f t="shared" si="34"/>
        <v>1</v>
      </c>
      <c r="V27">
        <f>VLOOKUP($A27,'FuturesInfo (3)'!$A$2:$V$80,22)</f>
        <v>3</v>
      </c>
      <c r="W27">
        <v>1</v>
      </c>
      <c r="X27" s="356">
        <f>VLOOKUP($A27,'FuturesInfo (3)'!$A$2:$O$80,15)*V27</f>
        <v>558328.67999999993</v>
      </c>
      <c r="Y27" s="356">
        <f>VLOOKUP($A27,'FuturesInfo (3)'!$A$2:$O$80,15)*W27*V27</f>
        <v>558328.67999999993</v>
      </c>
      <c r="Z27" s="188">
        <f t="shared" si="25"/>
        <v>0</v>
      </c>
      <c r="AA27" s="188">
        <f>IF(IF(sym!$Q16=H27,1,0)=1,ABS(X27*G27),-ABS(X27*G27))</f>
        <v>0</v>
      </c>
      <c r="AB27" s="188">
        <f>IF(IF(sym!$P16=$H27,1,0)=1,ABS($X27*$G27),-ABS($X27*$G27))</f>
        <v>0</v>
      </c>
      <c r="AC27" s="188">
        <f t="shared" si="39"/>
        <v>0</v>
      </c>
      <c r="AD27" s="188">
        <f t="shared" si="26"/>
        <v>0</v>
      </c>
      <c r="AE27" s="188">
        <f t="shared" si="27"/>
        <v>0</v>
      </c>
      <c r="AF27" s="188">
        <f t="shared" si="35"/>
        <v>0</v>
      </c>
      <c r="AG27" s="188">
        <f t="shared" si="36"/>
        <v>0</v>
      </c>
      <c r="AH27" s="188">
        <f t="shared" si="37"/>
        <v>0</v>
      </c>
      <c r="AI27" s="188">
        <f t="shared" si="38"/>
        <v>0</v>
      </c>
      <c r="AJ27" s="188">
        <f t="shared" si="28"/>
        <v>0</v>
      </c>
      <c r="AK27" s="188">
        <f t="shared" si="29"/>
        <v>0</v>
      </c>
      <c r="AL27" s="188">
        <f t="shared" si="30"/>
        <v>0</v>
      </c>
      <c r="AM27" s="188">
        <f t="shared" si="31"/>
        <v>0</v>
      </c>
      <c r="AN27" s="188">
        <f t="shared" si="32"/>
        <v>0</v>
      </c>
      <c r="AO27" s="188">
        <f t="shared" si="32"/>
        <v>0</v>
      </c>
    </row>
    <row r="28" spans="1:41" ht="15.75" thickBot="1" x14ac:dyDescent="0.3">
      <c r="A28" s="1" t="s">
        <v>318</v>
      </c>
      <c r="B28" s="149" t="s">
        <v>560</v>
      </c>
      <c r="C28" s="192" t="s">
        <v>1122</v>
      </c>
      <c r="E28" s="201">
        <f>'0810'!H28</f>
        <v>0</v>
      </c>
      <c r="F28" s="186">
        <f t="shared" si="19"/>
        <v>0</v>
      </c>
      <c r="G28" s="202"/>
      <c r="H28" s="202"/>
      <c r="I28" s="227"/>
      <c r="J28" s="227"/>
      <c r="K28" s="227"/>
      <c r="L28" s="202"/>
      <c r="M28" s="228"/>
      <c r="N28" s="288"/>
      <c r="O28">
        <f t="shared" si="20"/>
        <v>0</v>
      </c>
      <c r="P28">
        <f t="shared" si="33"/>
        <v>-1</v>
      </c>
      <c r="Q28">
        <f t="shared" si="21"/>
        <v>-1</v>
      </c>
      <c r="R28">
        <f t="shared" si="22"/>
        <v>-1</v>
      </c>
      <c r="S28">
        <f t="shared" si="23"/>
        <v>-1</v>
      </c>
      <c r="T28">
        <f t="shared" si="24"/>
        <v>1</v>
      </c>
      <c r="U28">
        <f t="shared" si="34"/>
        <v>1</v>
      </c>
      <c r="V28">
        <f>VLOOKUP($A28,'FuturesInfo (3)'!$A$2:$V$80,22)</f>
        <v>9</v>
      </c>
      <c r="W28">
        <v>1</v>
      </c>
      <c r="X28" s="356">
        <f>VLOOKUP($A28,'FuturesInfo (3)'!$A$2:$O$80,15)*V28</f>
        <v>1336867.7399999998</v>
      </c>
      <c r="Y28" s="356">
        <f>VLOOKUP($A28,'FuturesInfo (3)'!$A$2:$O$80,15)*W28*V28</f>
        <v>1336867.7399999998</v>
      </c>
      <c r="Z28" s="188">
        <f t="shared" si="25"/>
        <v>0</v>
      </c>
      <c r="AA28" s="188">
        <f>IF(IF(sym!$Q17=H28,1,0)=1,ABS(X28*G28),-ABS(X28*G28))</f>
        <v>0</v>
      </c>
      <c r="AB28" s="188">
        <f>IF(IF(sym!$P17=$H28,1,0)=1,ABS($X28*$G28),-ABS($X28*$G28))</f>
        <v>0</v>
      </c>
      <c r="AC28" s="188">
        <f t="shared" si="39"/>
        <v>0</v>
      </c>
      <c r="AD28" s="188">
        <f t="shared" si="26"/>
        <v>0</v>
      </c>
      <c r="AE28" s="188">
        <f t="shared" si="27"/>
        <v>0</v>
      </c>
      <c r="AF28" s="188">
        <f t="shared" si="35"/>
        <v>0</v>
      </c>
      <c r="AG28" s="188">
        <f t="shared" si="36"/>
        <v>0</v>
      </c>
      <c r="AH28" s="188">
        <f t="shared" si="37"/>
        <v>0</v>
      </c>
      <c r="AI28" s="188">
        <f t="shared" si="38"/>
        <v>0</v>
      </c>
      <c r="AJ28" s="188">
        <f t="shared" si="28"/>
        <v>0</v>
      </c>
      <c r="AK28" s="188">
        <f t="shared" si="29"/>
        <v>0</v>
      </c>
      <c r="AL28" s="188">
        <f t="shared" si="30"/>
        <v>0</v>
      </c>
      <c r="AM28" s="188">
        <f t="shared" si="31"/>
        <v>0</v>
      </c>
      <c r="AN28" s="188">
        <f t="shared" si="32"/>
        <v>0</v>
      </c>
      <c r="AO28" s="188">
        <f t="shared" si="32"/>
        <v>0</v>
      </c>
    </row>
    <row r="29" spans="1:41" ht="15.75" thickBot="1" x14ac:dyDescent="0.3">
      <c r="A29" s="330" t="s">
        <v>320</v>
      </c>
      <c r="B29" s="331" t="s">
        <v>564</v>
      </c>
      <c r="C29" s="332" t="s">
        <v>1288</v>
      </c>
      <c r="E29" s="201">
        <f>'0810'!H29</f>
        <v>0</v>
      </c>
      <c r="F29" s="186">
        <f t="shared" si="19"/>
        <v>0</v>
      </c>
      <c r="G29" s="202"/>
      <c r="H29" s="202"/>
      <c r="I29" s="227"/>
      <c r="J29" s="227"/>
      <c r="K29" s="227"/>
      <c r="L29" s="202"/>
      <c r="M29" s="228"/>
      <c r="N29" s="288"/>
      <c r="O29">
        <f t="shared" si="20"/>
        <v>0</v>
      </c>
      <c r="P29">
        <f t="shared" si="33"/>
        <v>-1</v>
      </c>
      <c r="Q29">
        <f t="shared" si="21"/>
        <v>-1</v>
      </c>
      <c r="R29">
        <f t="shared" si="22"/>
        <v>-1</v>
      </c>
      <c r="S29">
        <f t="shared" si="23"/>
        <v>-1</v>
      </c>
      <c r="T29">
        <f t="shared" si="24"/>
        <v>1</v>
      </c>
      <c r="U29">
        <f t="shared" si="34"/>
        <v>1</v>
      </c>
      <c r="V29">
        <f>VLOOKUP($A29,'FuturesInfo (3)'!$A$2:$V$80,22)</f>
        <v>0</v>
      </c>
      <c r="W29">
        <v>1</v>
      </c>
      <c r="X29" s="356">
        <f>VLOOKUP($A29,'FuturesInfo (3)'!$A$2:$O$80,15)*V29</f>
        <v>0</v>
      </c>
      <c r="Y29" s="356">
        <f>VLOOKUP($A29,'FuturesInfo (3)'!$A$2:$O$80,15)*W29*V29</f>
        <v>0</v>
      </c>
      <c r="Z29" s="188">
        <f t="shared" si="25"/>
        <v>0</v>
      </c>
      <c r="AA29" s="188">
        <f>IF(IF(sym!$Q18=H29,1,0)=1,ABS(X29*G29),-ABS(X29*G29))</f>
        <v>0</v>
      </c>
      <c r="AB29" s="188">
        <f>IF(IF(sym!$P18=$H29,1,0)=1,ABS($X29*$G29),-ABS($X29*$G29))</f>
        <v>0</v>
      </c>
      <c r="AC29" s="188">
        <f t="shared" si="39"/>
        <v>0</v>
      </c>
      <c r="AD29" s="188">
        <f t="shared" si="26"/>
        <v>0</v>
      </c>
      <c r="AE29" s="188">
        <f t="shared" si="27"/>
        <v>0</v>
      </c>
      <c r="AF29" s="188">
        <f t="shared" si="35"/>
        <v>0</v>
      </c>
      <c r="AG29" s="188">
        <f t="shared" si="36"/>
        <v>0</v>
      </c>
      <c r="AH29" s="188">
        <f t="shared" si="37"/>
        <v>0</v>
      </c>
      <c r="AI29" s="188">
        <f t="shared" si="38"/>
        <v>0</v>
      </c>
      <c r="AJ29" s="188">
        <f t="shared" si="28"/>
        <v>0</v>
      </c>
      <c r="AK29" s="188">
        <f t="shared" si="29"/>
        <v>0</v>
      </c>
      <c r="AL29" s="188">
        <f t="shared" si="30"/>
        <v>0</v>
      </c>
      <c r="AM29" s="188">
        <f t="shared" si="31"/>
        <v>0</v>
      </c>
      <c r="AN29" s="188">
        <f t="shared" si="32"/>
        <v>0</v>
      </c>
      <c r="AO29" s="188">
        <f t="shared" si="32"/>
        <v>0</v>
      </c>
    </row>
    <row r="30" spans="1:41" ht="15.75" thickBot="1" x14ac:dyDescent="0.3">
      <c r="A30" s="330" t="s">
        <v>323</v>
      </c>
      <c r="B30" s="331" t="s">
        <v>581</v>
      </c>
      <c r="C30" s="332" t="s">
        <v>1288</v>
      </c>
      <c r="E30" s="201">
        <f>'0810'!H30</f>
        <v>0</v>
      </c>
      <c r="F30" s="186">
        <f t="shared" si="19"/>
        <v>0</v>
      </c>
      <c r="G30" s="202"/>
      <c r="H30" s="202"/>
      <c r="I30" s="227"/>
      <c r="J30" s="227"/>
      <c r="K30" s="227"/>
      <c r="L30" s="202"/>
      <c r="M30" s="228"/>
      <c r="N30" s="288"/>
      <c r="O30">
        <f t="shared" si="20"/>
        <v>0</v>
      </c>
      <c r="P30">
        <f t="shared" si="33"/>
        <v>-1</v>
      </c>
      <c r="Q30">
        <f t="shared" si="21"/>
        <v>-1</v>
      </c>
      <c r="R30">
        <f t="shared" si="22"/>
        <v>-1</v>
      </c>
      <c r="S30">
        <f t="shared" si="23"/>
        <v>-1</v>
      </c>
      <c r="T30">
        <f t="shared" si="24"/>
        <v>1</v>
      </c>
      <c r="U30">
        <f t="shared" si="34"/>
        <v>1</v>
      </c>
      <c r="V30">
        <f>VLOOKUP($A30,'FuturesInfo (3)'!$A$2:$V$80,22)</f>
        <v>0</v>
      </c>
      <c r="W30">
        <v>1</v>
      </c>
      <c r="X30" s="356">
        <f>VLOOKUP($A30,'FuturesInfo (3)'!$A$2:$O$80,15)*V30</f>
        <v>0</v>
      </c>
      <c r="Y30" s="356">
        <f>VLOOKUP($A30,'FuturesInfo (3)'!$A$2:$O$80,15)*W30*V30</f>
        <v>0</v>
      </c>
      <c r="Z30" s="188">
        <f t="shared" si="25"/>
        <v>0</v>
      </c>
      <c r="AA30" s="188">
        <f>IF(IF(sym!$Q19=H30,1,0)=1,ABS(X30*G30),-ABS(X30*G30))</f>
        <v>0</v>
      </c>
      <c r="AB30" s="188">
        <f>IF(IF(sym!$P19=$H30,1,0)=1,ABS($X30*$G30),-ABS($X30*$G30))</f>
        <v>0</v>
      </c>
      <c r="AC30" s="188">
        <f t="shared" si="39"/>
        <v>0</v>
      </c>
      <c r="AD30" s="188">
        <f t="shared" si="26"/>
        <v>0</v>
      </c>
      <c r="AE30" s="188">
        <f t="shared" si="27"/>
        <v>0</v>
      </c>
      <c r="AF30" s="188">
        <f t="shared" si="35"/>
        <v>0</v>
      </c>
      <c r="AG30" s="188">
        <f t="shared" si="36"/>
        <v>0</v>
      </c>
      <c r="AH30" s="188">
        <f t="shared" si="37"/>
        <v>0</v>
      </c>
      <c r="AI30" s="188">
        <f t="shared" si="38"/>
        <v>0</v>
      </c>
      <c r="AJ30" s="188">
        <f t="shared" si="28"/>
        <v>0</v>
      </c>
      <c r="AK30" s="188">
        <f t="shared" si="29"/>
        <v>0</v>
      </c>
      <c r="AL30" s="188">
        <f t="shared" si="30"/>
        <v>0</v>
      </c>
      <c r="AM30" s="188">
        <f t="shared" si="31"/>
        <v>0</v>
      </c>
      <c r="AN30" s="188">
        <f t="shared" si="32"/>
        <v>0</v>
      </c>
      <c r="AO30" s="188">
        <f t="shared" si="32"/>
        <v>0</v>
      </c>
    </row>
    <row r="31" spans="1:41" ht="15.75" thickBot="1" x14ac:dyDescent="0.3">
      <c r="A31" s="1" t="s">
        <v>325</v>
      </c>
      <c r="B31" s="149" t="s">
        <v>653</v>
      </c>
      <c r="C31" s="192" t="s">
        <v>294</v>
      </c>
      <c r="E31" s="201">
        <f>'0810'!H31</f>
        <v>0</v>
      </c>
      <c r="F31" s="186">
        <f t="shared" si="19"/>
        <v>0</v>
      </c>
      <c r="G31" s="202"/>
      <c r="H31" s="202"/>
      <c r="I31" s="227"/>
      <c r="J31" s="227"/>
      <c r="K31" s="227"/>
      <c r="L31" s="202"/>
      <c r="M31" s="228"/>
      <c r="N31" s="288"/>
      <c r="O31">
        <f t="shared" si="20"/>
        <v>0</v>
      </c>
      <c r="P31">
        <f t="shared" si="33"/>
        <v>-1</v>
      </c>
      <c r="Q31">
        <f t="shared" si="21"/>
        <v>-1</v>
      </c>
      <c r="R31">
        <f t="shared" si="22"/>
        <v>-1</v>
      </c>
      <c r="S31">
        <f t="shared" si="23"/>
        <v>-1</v>
      </c>
      <c r="T31">
        <f t="shared" si="24"/>
        <v>1</v>
      </c>
      <c r="U31">
        <f t="shared" si="34"/>
        <v>1</v>
      </c>
      <c r="V31">
        <f>VLOOKUP($A31,'FuturesInfo (3)'!$A$2:$V$80,22)</f>
        <v>2</v>
      </c>
      <c r="W31">
        <v>1</v>
      </c>
      <c r="X31" s="356">
        <f>VLOOKUP($A31,'FuturesInfo (3)'!$A$2:$O$80,15)*V31</f>
        <v>312020</v>
      </c>
      <c r="Y31" s="356">
        <f>VLOOKUP($A31,'FuturesInfo (3)'!$A$2:$O$80,15)*W31*V31</f>
        <v>312020</v>
      </c>
      <c r="Z31" s="188">
        <f t="shared" si="25"/>
        <v>0</v>
      </c>
      <c r="AA31" s="188">
        <f>IF(IF(sym!$Q20=H31,1,0)=1,ABS(X31*G31),-ABS(X31*G31))</f>
        <v>0</v>
      </c>
      <c r="AB31" s="188">
        <f>IF(IF(sym!$P20=$H31,1,0)=1,ABS($X31*$G31),-ABS($X31*$G31))</f>
        <v>0</v>
      </c>
      <c r="AC31" s="188">
        <f t="shared" si="39"/>
        <v>0</v>
      </c>
      <c r="AD31" s="188">
        <f t="shared" si="26"/>
        <v>0</v>
      </c>
      <c r="AE31" s="188">
        <f t="shared" si="27"/>
        <v>0</v>
      </c>
      <c r="AF31" s="188">
        <f t="shared" si="35"/>
        <v>0</v>
      </c>
      <c r="AG31" s="188">
        <f t="shared" si="36"/>
        <v>0</v>
      </c>
      <c r="AH31" s="188">
        <f t="shared" si="37"/>
        <v>0</v>
      </c>
      <c r="AI31" s="188">
        <f t="shared" si="38"/>
        <v>0</v>
      </c>
      <c r="AJ31" s="188">
        <f t="shared" si="28"/>
        <v>0</v>
      </c>
      <c r="AK31" s="188">
        <f t="shared" si="29"/>
        <v>0</v>
      </c>
      <c r="AL31" s="188">
        <f t="shared" si="30"/>
        <v>0</v>
      </c>
      <c r="AM31" s="188">
        <f t="shared" si="31"/>
        <v>0</v>
      </c>
      <c r="AN31" s="188">
        <f t="shared" si="32"/>
        <v>0</v>
      </c>
      <c r="AO31" s="188">
        <f t="shared" si="32"/>
        <v>0</v>
      </c>
    </row>
    <row r="32" spans="1:41" ht="15.75" thickBot="1" x14ac:dyDescent="0.3">
      <c r="A32" s="1" t="s">
        <v>327</v>
      </c>
      <c r="B32" s="149" t="s">
        <v>552</v>
      </c>
      <c r="C32" s="192" t="s">
        <v>294</v>
      </c>
      <c r="E32" s="201">
        <f>'0810'!H32</f>
        <v>0</v>
      </c>
      <c r="F32" s="186">
        <f t="shared" si="19"/>
        <v>0</v>
      </c>
      <c r="G32" s="202"/>
      <c r="H32" s="202"/>
      <c r="I32" s="227"/>
      <c r="J32" s="227"/>
      <c r="K32" s="227"/>
      <c r="L32" s="202"/>
      <c r="M32" s="228"/>
      <c r="N32" s="288"/>
      <c r="O32">
        <f t="shared" si="20"/>
        <v>0</v>
      </c>
      <c r="P32">
        <f t="shared" si="33"/>
        <v>-1</v>
      </c>
      <c r="Q32">
        <f t="shared" si="21"/>
        <v>-1</v>
      </c>
      <c r="R32">
        <f t="shared" si="22"/>
        <v>-1</v>
      </c>
      <c r="S32">
        <f t="shared" si="23"/>
        <v>-1</v>
      </c>
      <c r="T32">
        <f t="shared" si="24"/>
        <v>1</v>
      </c>
      <c r="U32">
        <f t="shared" si="34"/>
        <v>1</v>
      </c>
      <c r="V32">
        <f>VLOOKUP($A32,'FuturesInfo (3)'!$A$2:$V$80,22)</f>
        <v>3</v>
      </c>
      <c r="W32">
        <v>1</v>
      </c>
      <c r="X32" s="356">
        <f>VLOOKUP($A32,'FuturesInfo (3)'!$A$2:$O$80,15)*V32</f>
        <v>326625</v>
      </c>
      <c r="Y32" s="356">
        <f>VLOOKUP($A32,'FuturesInfo (3)'!$A$2:$O$80,15)*W32*V32</f>
        <v>326625</v>
      </c>
      <c r="Z32" s="188">
        <f t="shared" si="25"/>
        <v>0</v>
      </c>
      <c r="AA32" s="188">
        <f>IF(IF(sym!$Q21=H32,1,0)=1,ABS(X32*G32),-ABS(X32*G32))</f>
        <v>0</v>
      </c>
      <c r="AB32" s="188">
        <f>IF(IF(sym!$P21=$H32,1,0)=1,ABS($X32*$G32),-ABS($X32*$G32))</f>
        <v>0</v>
      </c>
      <c r="AC32" s="188">
        <f t="shared" si="39"/>
        <v>0</v>
      </c>
      <c r="AD32" s="188">
        <f t="shared" si="26"/>
        <v>0</v>
      </c>
      <c r="AE32" s="188">
        <f t="shared" si="27"/>
        <v>0</v>
      </c>
      <c r="AF32" s="188">
        <f t="shared" si="35"/>
        <v>0</v>
      </c>
      <c r="AG32" s="188">
        <f t="shared" si="36"/>
        <v>0</v>
      </c>
      <c r="AH32" s="188">
        <f t="shared" si="37"/>
        <v>0</v>
      </c>
      <c r="AI32" s="188">
        <f t="shared" si="38"/>
        <v>0</v>
      </c>
      <c r="AJ32" s="188">
        <f t="shared" si="28"/>
        <v>0</v>
      </c>
      <c r="AK32" s="188">
        <f t="shared" si="29"/>
        <v>0</v>
      </c>
      <c r="AL32" s="188">
        <f t="shared" si="30"/>
        <v>0</v>
      </c>
      <c r="AM32" s="188">
        <f t="shared" si="31"/>
        <v>0</v>
      </c>
      <c r="AN32" s="188">
        <f t="shared" si="32"/>
        <v>0</v>
      </c>
      <c r="AO32" s="188">
        <f t="shared" si="32"/>
        <v>0</v>
      </c>
    </row>
    <row r="33" spans="1:41" ht="15.75" thickBot="1" x14ac:dyDescent="0.3">
      <c r="A33" s="1" t="s">
        <v>329</v>
      </c>
      <c r="B33" s="149" t="s">
        <v>589</v>
      </c>
      <c r="C33" s="192" t="s">
        <v>313</v>
      </c>
      <c r="E33" s="201">
        <f>'0810'!H33</f>
        <v>0</v>
      </c>
      <c r="F33" s="186">
        <f t="shared" si="19"/>
        <v>0</v>
      </c>
      <c r="G33" s="202"/>
      <c r="H33" s="234"/>
      <c r="I33" s="230"/>
      <c r="J33" s="230"/>
      <c r="K33" s="230"/>
      <c r="L33" s="202"/>
      <c r="M33" s="228"/>
      <c r="N33" s="288"/>
      <c r="O33">
        <f t="shared" si="20"/>
        <v>0</v>
      </c>
      <c r="P33">
        <f t="shared" si="33"/>
        <v>-1</v>
      </c>
      <c r="Q33">
        <f t="shared" si="21"/>
        <v>-1</v>
      </c>
      <c r="R33">
        <f t="shared" si="22"/>
        <v>-1</v>
      </c>
      <c r="S33">
        <f t="shared" si="23"/>
        <v>-1</v>
      </c>
      <c r="T33">
        <f t="shared" si="24"/>
        <v>1</v>
      </c>
      <c r="U33">
        <f t="shared" si="34"/>
        <v>1</v>
      </c>
      <c r="V33">
        <f>VLOOKUP($A33,'FuturesInfo (3)'!$A$2:$V$80,22)</f>
        <v>2</v>
      </c>
      <c r="W33">
        <v>1</v>
      </c>
      <c r="X33" s="356">
        <f>VLOOKUP($A33,'FuturesInfo (3)'!$A$2:$O$80,15)*V33</f>
        <v>148850</v>
      </c>
      <c r="Y33" s="356">
        <f>VLOOKUP($A33,'FuturesInfo (3)'!$A$2:$O$80,15)*W33*V33</f>
        <v>148850</v>
      </c>
      <c r="Z33" s="188">
        <f t="shared" si="25"/>
        <v>0</v>
      </c>
      <c r="AA33" s="188">
        <f>IF(IF(sym!$Q22=H33,1,0)=1,ABS(X33*G33),-ABS(X33*G33))</f>
        <v>0</v>
      </c>
      <c r="AB33" s="188">
        <f>IF(IF(sym!$P22=$H33,1,0)=1,ABS($X33*$G33),-ABS($X33*$G33))</f>
        <v>0</v>
      </c>
      <c r="AC33" s="188">
        <f t="shared" si="39"/>
        <v>0</v>
      </c>
      <c r="AD33" s="188">
        <f t="shared" si="26"/>
        <v>0</v>
      </c>
      <c r="AE33" s="188">
        <f t="shared" si="27"/>
        <v>0</v>
      </c>
      <c r="AF33" s="188">
        <f t="shared" si="35"/>
        <v>0</v>
      </c>
      <c r="AG33" s="188">
        <f t="shared" si="36"/>
        <v>0</v>
      </c>
      <c r="AH33" s="188">
        <f t="shared" si="37"/>
        <v>0</v>
      </c>
      <c r="AI33" s="188">
        <f t="shared" si="38"/>
        <v>0</v>
      </c>
      <c r="AJ33" s="188">
        <f t="shared" si="28"/>
        <v>0</v>
      </c>
      <c r="AK33" s="188">
        <f t="shared" si="29"/>
        <v>0</v>
      </c>
      <c r="AL33" s="188">
        <f t="shared" si="30"/>
        <v>0</v>
      </c>
      <c r="AM33" s="188">
        <f t="shared" si="31"/>
        <v>0</v>
      </c>
      <c r="AN33" s="188">
        <f t="shared" si="32"/>
        <v>0</v>
      </c>
      <c r="AO33" s="188">
        <f t="shared" si="32"/>
        <v>0</v>
      </c>
    </row>
    <row r="34" spans="1:41" ht="15.75" thickBot="1" x14ac:dyDescent="0.3">
      <c r="A34" s="1" t="s">
        <v>331</v>
      </c>
      <c r="B34" s="149" t="s">
        <v>481</v>
      </c>
      <c r="C34" s="192" t="s">
        <v>294</v>
      </c>
      <c r="E34" s="201">
        <f>'0810'!H34</f>
        <v>0</v>
      </c>
      <c r="F34" s="186">
        <f t="shared" si="19"/>
        <v>0</v>
      </c>
      <c r="G34" s="202"/>
      <c r="H34" s="202"/>
      <c r="I34" s="227"/>
      <c r="J34" s="227"/>
      <c r="K34" s="227"/>
      <c r="L34" s="202"/>
      <c r="M34" s="228"/>
      <c r="N34" s="288"/>
      <c r="O34">
        <f t="shared" si="20"/>
        <v>0</v>
      </c>
      <c r="P34">
        <f t="shared" si="33"/>
        <v>-1</v>
      </c>
      <c r="Q34">
        <f t="shared" si="21"/>
        <v>-1</v>
      </c>
      <c r="R34">
        <f t="shared" si="22"/>
        <v>-1</v>
      </c>
      <c r="S34">
        <f t="shared" si="23"/>
        <v>-1</v>
      </c>
      <c r="T34">
        <f t="shared" si="24"/>
        <v>1</v>
      </c>
      <c r="U34">
        <f t="shared" si="34"/>
        <v>1</v>
      </c>
      <c r="V34">
        <f>VLOOKUP($A34,'FuturesInfo (3)'!$A$2:$V$80,22)</f>
        <v>4</v>
      </c>
      <c r="W34">
        <v>1</v>
      </c>
      <c r="X34" s="356">
        <f>VLOOKUP($A34,'FuturesInfo (3)'!$A$2:$O$80,15)*V34</f>
        <v>198669.50999999998</v>
      </c>
      <c r="Y34" s="356">
        <f>VLOOKUP($A34,'FuturesInfo (3)'!$A$2:$O$80,15)*W34*V34</f>
        <v>198669.50999999998</v>
      </c>
      <c r="Z34" s="188">
        <f t="shared" si="25"/>
        <v>0</v>
      </c>
      <c r="AA34" s="188">
        <f>IF(IF(sym!$Q23=H34,1,0)=1,ABS(X34*G34),-ABS(X34*G34))</f>
        <v>0</v>
      </c>
      <c r="AB34" s="188">
        <f>IF(IF(sym!$P23=$H34,1,0)=1,ABS($X34*$G34),-ABS($X34*$G34))</f>
        <v>0</v>
      </c>
      <c r="AC34" s="188">
        <f t="shared" si="39"/>
        <v>0</v>
      </c>
      <c r="AD34" s="188">
        <f t="shared" si="26"/>
        <v>0</v>
      </c>
      <c r="AE34" s="188">
        <f t="shared" si="27"/>
        <v>0</v>
      </c>
      <c r="AF34" s="188">
        <f t="shared" si="35"/>
        <v>0</v>
      </c>
      <c r="AG34" s="188">
        <f t="shared" si="36"/>
        <v>0</v>
      </c>
      <c r="AH34" s="188">
        <f t="shared" si="37"/>
        <v>0</v>
      </c>
      <c r="AI34" s="188">
        <f t="shared" si="38"/>
        <v>0</v>
      </c>
      <c r="AJ34" s="188">
        <f t="shared" si="28"/>
        <v>0</v>
      </c>
      <c r="AK34" s="188">
        <f t="shared" si="29"/>
        <v>0</v>
      </c>
      <c r="AL34" s="188">
        <f t="shared" si="30"/>
        <v>0</v>
      </c>
      <c r="AM34" s="188">
        <f t="shared" si="31"/>
        <v>0</v>
      </c>
      <c r="AN34" s="188">
        <f t="shared" si="32"/>
        <v>0</v>
      </c>
      <c r="AO34" s="188">
        <f t="shared" si="32"/>
        <v>0</v>
      </c>
    </row>
    <row r="35" spans="1:41" ht="15.75" thickBot="1" x14ac:dyDescent="0.3">
      <c r="A35" s="1" t="s">
        <v>333</v>
      </c>
      <c r="B35" s="149" t="s">
        <v>663</v>
      </c>
      <c r="C35" s="192" t="s">
        <v>294</v>
      </c>
      <c r="E35" s="201">
        <f>'0810'!H35</f>
        <v>0</v>
      </c>
      <c r="F35" s="186">
        <f t="shared" si="19"/>
        <v>0</v>
      </c>
      <c r="G35" s="202"/>
      <c r="H35" s="202"/>
      <c r="I35" s="227"/>
      <c r="J35" s="227"/>
      <c r="K35" s="227"/>
      <c r="L35" s="202"/>
      <c r="M35" s="228"/>
      <c r="N35" s="288"/>
      <c r="O35">
        <f t="shared" si="20"/>
        <v>0</v>
      </c>
      <c r="P35">
        <f t="shared" si="33"/>
        <v>-1</v>
      </c>
      <c r="Q35">
        <f t="shared" si="21"/>
        <v>-1</v>
      </c>
      <c r="R35">
        <f t="shared" si="22"/>
        <v>-1</v>
      </c>
      <c r="S35">
        <f t="shared" si="23"/>
        <v>-1</v>
      </c>
      <c r="T35">
        <f t="shared" si="24"/>
        <v>1</v>
      </c>
      <c r="U35">
        <f t="shared" si="34"/>
        <v>1</v>
      </c>
      <c r="V35">
        <f>VLOOKUP($A35,'FuturesInfo (3)'!$A$2:$V$80,22)</f>
        <v>3</v>
      </c>
      <c r="W35">
        <v>1</v>
      </c>
      <c r="X35" s="356">
        <f>VLOOKUP($A35,'FuturesInfo (3)'!$A$2:$O$80,15)*V35</f>
        <v>178345.73249999998</v>
      </c>
      <c r="Y35" s="356">
        <f>VLOOKUP($A35,'FuturesInfo (3)'!$A$2:$O$80,15)*W35*V35</f>
        <v>178345.73249999998</v>
      </c>
      <c r="Z35" s="188">
        <f t="shared" si="25"/>
        <v>0</v>
      </c>
      <c r="AA35" s="188">
        <f>IF(IF(sym!$Q24=H35,1,0)=1,ABS(X35*G35),-ABS(X35*G35))</f>
        <v>0</v>
      </c>
      <c r="AB35" s="188">
        <f>IF(IF(sym!$P24=$H35,1,0)=1,ABS($X35*$G35),-ABS($X35*$G35))</f>
        <v>0</v>
      </c>
      <c r="AC35" s="188">
        <f t="shared" si="39"/>
        <v>0</v>
      </c>
      <c r="AD35" s="188">
        <f t="shared" si="26"/>
        <v>0</v>
      </c>
      <c r="AE35" s="188">
        <f t="shared" si="27"/>
        <v>0</v>
      </c>
      <c r="AF35" s="188">
        <f t="shared" si="35"/>
        <v>0</v>
      </c>
      <c r="AG35" s="188">
        <f t="shared" si="36"/>
        <v>0</v>
      </c>
      <c r="AH35" s="188">
        <f t="shared" si="37"/>
        <v>0</v>
      </c>
      <c r="AI35" s="188">
        <f t="shared" si="38"/>
        <v>0</v>
      </c>
      <c r="AJ35" s="188">
        <f t="shared" si="28"/>
        <v>0</v>
      </c>
      <c r="AK35" s="188">
        <f t="shared" si="29"/>
        <v>0</v>
      </c>
      <c r="AL35" s="188">
        <f t="shared" si="30"/>
        <v>0</v>
      </c>
      <c r="AM35" s="188">
        <f t="shared" si="31"/>
        <v>0</v>
      </c>
      <c r="AN35" s="188">
        <f t="shared" si="32"/>
        <v>0</v>
      </c>
      <c r="AO35" s="188">
        <f t="shared" si="32"/>
        <v>0</v>
      </c>
    </row>
    <row r="36" spans="1:41" ht="15.75" thickBot="1" x14ac:dyDescent="0.3">
      <c r="A36" s="330" t="s">
        <v>335</v>
      </c>
      <c r="B36" s="331" t="s">
        <v>568</v>
      </c>
      <c r="C36" s="332" t="s">
        <v>1288</v>
      </c>
      <c r="E36" s="201">
        <f>'0810'!H36</f>
        <v>0</v>
      </c>
      <c r="F36" s="186">
        <f t="shared" si="19"/>
        <v>0</v>
      </c>
      <c r="G36" s="291"/>
      <c r="H36" s="202"/>
      <c r="I36" s="227"/>
      <c r="J36" s="227"/>
      <c r="K36" s="227"/>
      <c r="L36" s="202"/>
      <c r="M36" s="228"/>
      <c r="N36" s="288"/>
      <c r="O36">
        <f t="shared" si="20"/>
        <v>0</v>
      </c>
      <c r="P36">
        <f t="shared" si="33"/>
        <v>-1</v>
      </c>
      <c r="Q36">
        <f t="shared" si="21"/>
        <v>-1</v>
      </c>
      <c r="R36">
        <f t="shared" si="22"/>
        <v>-1</v>
      </c>
      <c r="S36">
        <f t="shared" si="23"/>
        <v>-1</v>
      </c>
      <c r="T36">
        <f t="shared" si="24"/>
        <v>1</v>
      </c>
      <c r="U36">
        <f t="shared" si="34"/>
        <v>1</v>
      </c>
      <c r="V36">
        <f>VLOOKUP($A36,'FuturesInfo (3)'!$A$2:$V$80,22)</f>
        <v>0</v>
      </c>
      <c r="W36">
        <v>1</v>
      </c>
      <c r="X36" s="356">
        <f>VLOOKUP($A36,'FuturesInfo (3)'!$A$2:$O$80,15)*V36</f>
        <v>0</v>
      </c>
      <c r="Y36" s="356">
        <f>VLOOKUP($A36,'FuturesInfo (3)'!$A$2:$O$80,15)*W36*V36</f>
        <v>0</v>
      </c>
      <c r="Z36" s="188">
        <f t="shared" si="25"/>
        <v>0</v>
      </c>
      <c r="AA36" s="188">
        <f>IF(IF(sym!$Q25=H36,1,0)=1,ABS(X36*G36),-ABS(X36*G36))</f>
        <v>0</v>
      </c>
      <c r="AB36" s="188">
        <f>IF(IF(sym!$P25=$H36,1,0)=1,ABS($X36*$G36),-ABS($X36*$G36))</f>
        <v>0</v>
      </c>
      <c r="AC36" s="188">
        <f t="shared" si="39"/>
        <v>0</v>
      </c>
      <c r="AD36" s="188">
        <f t="shared" si="26"/>
        <v>0</v>
      </c>
      <c r="AE36" s="188">
        <f t="shared" si="27"/>
        <v>0</v>
      </c>
      <c r="AF36" s="188">
        <f t="shared" si="35"/>
        <v>0</v>
      </c>
      <c r="AG36" s="188">
        <f t="shared" si="36"/>
        <v>0</v>
      </c>
      <c r="AH36" s="188">
        <f t="shared" si="37"/>
        <v>0</v>
      </c>
      <c r="AI36" s="188">
        <f t="shared" si="38"/>
        <v>0</v>
      </c>
      <c r="AJ36" s="188">
        <f t="shared" si="28"/>
        <v>0</v>
      </c>
      <c r="AK36" s="188">
        <f t="shared" si="29"/>
        <v>0</v>
      </c>
      <c r="AL36" s="188">
        <f t="shared" si="30"/>
        <v>0</v>
      </c>
      <c r="AM36" s="188">
        <f t="shared" si="31"/>
        <v>0</v>
      </c>
      <c r="AN36" s="188">
        <f t="shared" si="32"/>
        <v>0</v>
      </c>
      <c r="AO36" s="188">
        <f t="shared" si="32"/>
        <v>0</v>
      </c>
    </row>
    <row r="37" spans="1:41" ht="15.75" thickBot="1" x14ac:dyDescent="0.3">
      <c r="A37" s="1" t="s">
        <v>337</v>
      </c>
      <c r="B37" s="149" t="s">
        <v>591</v>
      </c>
      <c r="C37" s="192" t="s">
        <v>294</v>
      </c>
      <c r="E37" s="201">
        <f>'0810'!H37</f>
        <v>0</v>
      </c>
      <c r="F37" s="186">
        <f t="shared" si="19"/>
        <v>0</v>
      </c>
      <c r="G37" s="202"/>
      <c r="H37" s="202"/>
      <c r="I37" s="227"/>
      <c r="J37" s="227"/>
      <c r="K37" s="227"/>
      <c r="L37" s="202"/>
      <c r="M37" s="228"/>
      <c r="N37" s="288"/>
      <c r="O37">
        <f t="shared" si="20"/>
        <v>0</v>
      </c>
      <c r="P37">
        <f t="shared" si="33"/>
        <v>-1</v>
      </c>
      <c r="Q37">
        <f t="shared" si="21"/>
        <v>-1</v>
      </c>
      <c r="R37">
        <f t="shared" si="22"/>
        <v>-1</v>
      </c>
      <c r="S37">
        <f t="shared" si="23"/>
        <v>-1</v>
      </c>
      <c r="T37">
        <f t="shared" si="24"/>
        <v>1</v>
      </c>
      <c r="U37">
        <f t="shared" si="34"/>
        <v>1</v>
      </c>
      <c r="V37">
        <f>VLOOKUP($A37,'FuturesInfo (3)'!$A$2:$V$80,22)</f>
        <v>3</v>
      </c>
      <c r="W37">
        <v>1</v>
      </c>
      <c r="X37" s="356">
        <f>VLOOKUP($A37,'FuturesInfo (3)'!$A$2:$O$80,15)*V37</f>
        <v>265376.41200000001</v>
      </c>
      <c r="Y37" s="356">
        <f>VLOOKUP($A37,'FuturesInfo (3)'!$A$2:$O$80,15)*W37*V37</f>
        <v>265376.41200000001</v>
      </c>
      <c r="Z37" s="188">
        <f t="shared" si="25"/>
        <v>0</v>
      </c>
      <c r="AA37" s="188">
        <f>IF(IF(sym!$Q26=H37,1,0)=1,ABS(X37*G37),-ABS(X37*G37))</f>
        <v>0</v>
      </c>
      <c r="AB37" s="188">
        <f>IF(IF(sym!$P26=$H37,1,0)=1,ABS($X37*$G37),-ABS($X37*$G37))</f>
        <v>0</v>
      </c>
      <c r="AC37" s="188">
        <f t="shared" si="39"/>
        <v>0</v>
      </c>
      <c r="AD37" s="188">
        <f t="shared" si="26"/>
        <v>0</v>
      </c>
      <c r="AE37" s="188">
        <f t="shared" si="27"/>
        <v>0</v>
      </c>
      <c r="AF37" s="188">
        <f t="shared" si="35"/>
        <v>0</v>
      </c>
      <c r="AG37" s="188">
        <f t="shared" si="36"/>
        <v>0</v>
      </c>
      <c r="AH37" s="188">
        <f t="shared" si="37"/>
        <v>0</v>
      </c>
      <c r="AI37" s="188">
        <f t="shared" si="38"/>
        <v>0</v>
      </c>
      <c r="AJ37" s="188">
        <f t="shared" si="28"/>
        <v>0</v>
      </c>
      <c r="AK37" s="188">
        <f t="shared" si="29"/>
        <v>0</v>
      </c>
      <c r="AL37" s="188">
        <f t="shared" si="30"/>
        <v>0</v>
      </c>
      <c r="AM37" s="188">
        <f t="shared" si="31"/>
        <v>0</v>
      </c>
      <c r="AN37" s="188">
        <f t="shared" si="32"/>
        <v>0</v>
      </c>
      <c r="AO37" s="188">
        <f t="shared" si="32"/>
        <v>0</v>
      </c>
    </row>
    <row r="38" spans="1:41" ht="15.75" thickBot="1" x14ac:dyDescent="0.3">
      <c r="A38" s="1" t="s">
        <v>339</v>
      </c>
      <c r="B38" s="149" t="s">
        <v>596</v>
      </c>
      <c r="C38" s="192" t="s">
        <v>1122</v>
      </c>
      <c r="E38" s="201">
        <f>'0810'!H38</f>
        <v>0</v>
      </c>
      <c r="F38" s="186">
        <f t="shared" si="19"/>
        <v>0</v>
      </c>
      <c r="G38" s="202"/>
      <c r="H38" s="202"/>
      <c r="I38" s="227"/>
      <c r="J38" s="227"/>
      <c r="K38" s="227"/>
      <c r="L38" s="202"/>
      <c r="M38" s="228"/>
      <c r="N38" s="288"/>
      <c r="O38">
        <f t="shared" si="20"/>
        <v>0</v>
      </c>
      <c r="P38">
        <f t="shared" si="33"/>
        <v>-1</v>
      </c>
      <c r="Q38">
        <f t="shared" si="21"/>
        <v>-1</v>
      </c>
      <c r="R38">
        <f t="shared" si="22"/>
        <v>-1</v>
      </c>
      <c r="S38">
        <f t="shared" si="23"/>
        <v>-1</v>
      </c>
      <c r="T38">
        <f t="shared" si="24"/>
        <v>1</v>
      </c>
      <c r="U38">
        <f t="shared" si="34"/>
        <v>1</v>
      </c>
      <c r="V38">
        <f>VLOOKUP($A38,'FuturesInfo (3)'!$A$2:$V$80,22)</f>
        <v>3</v>
      </c>
      <c r="W38">
        <v>1</v>
      </c>
      <c r="X38" s="356">
        <f>VLOOKUP($A38,'FuturesInfo (3)'!$A$2:$O$80,15)*V38</f>
        <v>515970.68699999998</v>
      </c>
      <c r="Y38" s="356">
        <f>VLOOKUP($A38,'FuturesInfo (3)'!$A$2:$O$80,15)*W38*V38</f>
        <v>515970.68699999998</v>
      </c>
      <c r="Z38" s="188">
        <f t="shared" si="25"/>
        <v>0</v>
      </c>
      <c r="AA38" s="188">
        <f>IF(IF(sym!$Q27=H38,1,0)=1,ABS(X38*G38),-ABS(X38*G38))</f>
        <v>0</v>
      </c>
      <c r="AB38" s="188">
        <f>IF(IF(sym!$P27=$H38,1,0)=1,ABS($X38*$G38),-ABS($X38*$G38))</f>
        <v>0</v>
      </c>
      <c r="AC38" s="188">
        <f t="shared" si="39"/>
        <v>0</v>
      </c>
      <c r="AD38" s="188">
        <f t="shared" si="26"/>
        <v>0</v>
      </c>
      <c r="AE38" s="188">
        <f t="shared" si="27"/>
        <v>0</v>
      </c>
      <c r="AF38" s="188">
        <f t="shared" si="35"/>
        <v>0</v>
      </c>
      <c r="AG38" s="188">
        <f t="shared" si="36"/>
        <v>0</v>
      </c>
      <c r="AH38" s="188">
        <f t="shared" si="37"/>
        <v>0</v>
      </c>
      <c r="AI38" s="188">
        <f t="shared" si="38"/>
        <v>0</v>
      </c>
      <c r="AJ38" s="188">
        <f t="shared" si="28"/>
        <v>0</v>
      </c>
      <c r="AK38" s="188">
        <f t="shared" si="29"/>
        <v>0</v>
      </c>
      <c r="AL38" s="188">
        <f t="shared" si="30"/>
        <v>0</v>
      </c>
      <c r="AM38" s="188">
        <f t="shared" si="31"/>
        <v>0</v>
      </c>
      <c r="AN38" s="188">
        <f t="shared" si="32"/>
        <v>0</v>
      </c>
      <c r="AO38" s="188">
        <f t="shared" si="32"/>
        <v>0</v>
      </c>
    </row>
    <row r="39" spans="1:41" ht="15.75" thickBot="1" x14ac:dyDescent="0.3">
      <c r="A39" s="330" t="s">
        <v>341</v>
      </c>
      <c r="B39" s="331" t="s">
        <v>453</v>
      </c>
      <c r="C39" s="332" t="s">
        <v>1288</v>
      </c>
      <c r="E39" s="201">
        <f>'0810'!H39</f>
        <v>0</v>
      </c>
      <c r="F39" s="186">
        <f t="shared" si="19"/>
        <v>0</v>
      </c>
      <c r="G39" s="202"/>
      <c r="H39" s="202"/>
      <c r="I39" s="227"/>
      <c r="J39" s="227"/>
      <c r="K39" s="227"/>
      <c r="L39" s="202"/>
      <c r="M39" s="228"/>
      <c r="N39" s="288"/>
      <c r="O39">
        <f t="shared" si="20"/>
        <v>0</v>
      </c>
      <c r="P39">
        <f t="shared" si="33"/>
        <v>-1</v>
      </c>
      <c r="Q39">
        <f t="shared" si="21"/>
        <v>-1</v>
      </c>
      <c r="R39">
        <f t="shared" si="22"/>
        <v>-1</v>
      </c>
      <c r="S39">
        <f t="shared" si="23"/>
        <v>-1</v>
      </c>
      <c r="T39">
        <f t="shared" si="24"/>
        <v>1</v>
      </c>
      <c r="U39">
        <f t="shared" si="34"/>
        <v>1</v>
      </c>
      <c r="V39">
        <f>VLOOKUP($A39,'FuturesInfo (3)'!$A$2:$V$80,22)</f>
        <v>0</v>
      </c>
      <c r="W39">
        <v>1</v>
      </c>
      <c r="X39" s="356">
        <f>VLOOKUP($A39,'FuturesInfo (3)'!$A$2:$O$80,15)*V39</f>
        <v>0</v>
      </c>
      <c r="Y39" s="356">
        <f>VLOOKUP($A39,'FuturesInfo (3)'!$A$2:$O$80,15)*W39*V39</f>
        <v>0</v>
      </c>
      <c r="Z39" s="188">
        <f t="shared" si="25"/>
        <v>0</v>
      </c>
      <c r="AA39" s="188">
        <f>IF(IF(sym!$Q28=H39,1,0)=1,ABS(X39*G39),-ABS(X39*G39))</f>
        <v>0</v>
      </c>
      <c r="AB39" s="188">
        <f>IF(IF(sym!$P28=$H39,1,0)=1,ABS($X39*$G39),-ABS($X39*$G39))</f>
        <v>0</v>
      </c>
      <c r="AC39" s="188">
        <f t="shared" si="39"/>
        <v>0</v>
      </c>
      <c r="AD39" s="188">
        <f t="shared" si="26"/>
        <v>0</v>
      </c>
      <c r="AE39" s="188">
        <f t="shared" si="27"/>
        <v>0</v>
      </c>
      <c r="AF39" s="188">
        <f t="shared" si="35"/>
        <v>0</v>
      </c>
      <c r="AG39" s="188">
        <f t="shared" si="36"/>
        <v>0</v>
      </c>
      <c r="AH39" s="188">
        <f t="shared" si="37"/>
        <v>0</v>
      </c>
      <c r="AI39" s="188">
        <f t="shared" si="38"/>
        <v>0</v>
      </c>
      <c r="AJ39" s="188">
        <f t="shared" si="28"/>
        <v>0</v>
      </c>
      <c r="AK39" s="188">
        <f t="shared" si="29"/>
        <v>0</v>
      </c>
      <c r="AL39" s="188">
        <f t="shared" si="30"/>
        <v>0</v>
      </c>
      <c r="AM39" s="188">
        <f t="shared" si="31"/>
        <v>0</v>
      </c>
      <c r="AN39" s="188">
        <f t="shared" si="32"/>
        <v>0</v>
      </c>
      <c r="AO39" s="188">
        <f t="shared" si="32"/>
        <v>0</v>
      </c>
    </row>
    <row r="40" spans="1:41" ht="15.75" thickBot="1" x14ac:dyDescent="0.3">
      <c r="A40" s="1" t="s">
        <v>343</v>
      </c>
      <c r="B40" s="149" t="s">
        <v>765</v>
      </c>
      <c r="C40" s="192" t="s">
        <v>1122</v>
      </c>
      <c r="E40" s="201">
        <f>'0810'!H40</f>
        <v>0</v>
      </c>
      <c r="F40" s="186">
        <f t="shared" si="19"/>
        <v>0</v>
      </c>
      <c r="G40" s="202"/>
      <c r="H40" s="202"/>
      <c r="I40" s="227"/>
      <c r="J40" s="227"/>
      <c r="K40" s="227"/>
      <c r="L40" s="202"/>
      <c r="M40" s="228"/>
      <c r="N40" s="288"/>
      <c r="O40">
        <f t="shared" si="20"/>
        <v>0</v>
      </c>
      <c r="P40">
        <f t="shared" si="33"/>
        <v>-1</v>
      </c>
      <c r="Q40">
        <f t="shared" si="21"/>
        <v>-1</v>
      </c>
      <c r="R40">
        <f t="shared" si="22"/>
        <v>-1</v>
      </c>
      <c r="S40">
        <f t="shared" si="23"/>
        <v>-1</v>
      </c>
      <c r="T40">
        <f t="shared" si="24"/>
        <v>1</v>
      </c>
      <c r="U40">
        <f t="shared" si="34"/>
        <v>1</v>
      </c>
      <c r="V40">
        <f>VLOOKUP($A40,'FuturesInfo (3)'!$A$2:$V$80,22)</f>
        <v>7</v>
      </c>
      <c r="W40">
        <v>1</v>
      </c>
      <c r="X40" s="356">
        <f>VLOOKUP($A40,'FuturesInfo (3)'!$A$2:$O$80,15)*V40</f>
        <v>851484.375</v>
      </c>
      <c r="Y40" s="356">
        <f>VLOOKUP($A40,'FuturesInfo (3)'!$A$2:$O$80,15)*W40*V40</f>
        <v>851484.375</v>
      </c>
      <c r="Z40" s="188">
        <f t="shared" si="25"/>
        <v>0</v>
      </c>
      <c r="AA40" s="188">
        <f>IF(IF(sym!$Q29=H40,1,0)=1,ABS(X40*G40),-ABS(X40*G40))</f>
        <v>0</v>
      </c>
      <c r="AB40" s="188">
        <f>IF(IF(sym!$P29=$H40,1,0)=1,ABS($X40*$G40),-ABS($X40*$G40))</f>
        <v>0</v>
      </c>
      <c r="AC40" s="188">
        <f t="shared" si="39"/>
        <v>0</v>
      </c>
      <c r="AD40" s="188">
        <f t="shared" si="26"/>
        <v>0</v>
      </c>
      <c r="AE40" s="188">
        <f t="shared" si="27"/>
        <v>0</v>
      </c>
      <c r="AF40" s="188">
        <f t="shared" si="35"/>
        <v>0</v>
      </c>
      <c r="AG40" s="188">
        <f t="shared" si="36"/>
        <v>0</v>
      </c>
      <c r="AH40" s="188">
        <f t="shared" si="37"/>
        <v>0</v>
      </c>
      <c r="AI40" s="188">
        <f t="shared" si="38"/>
        <v>0</v>
      </c>
      <c r="AJ40" s="188">
        <f t="shared" si="28"/>
        <v>0</v>
      </c>
      <c r="AK40" s="188">
        <f t="shared" si="29"/>
        <v>0</v>
      </c>
      <c r="AL40" s="188">
        <f t="shared" si="30"/>
        <v>0</v>
      </c>
      <c r="AM40" s="188">
        <f t="shared" si="31"/>
        <v>0</v>
      </c>
      <c r="AN40" s="188">
        <f t="shared" si="32"/>
        <v>0</v>
      </c>
      <c r="AO40" s="188">
        <f t="shared" si="32"/>
        <v>0</v>
      </c>
    </row>
    <row r="41" spans="1:41" ht="15.75" thickBot="1" x14ac:dyDescent="0.3">
      <c r="A41" s="1" t="s">
        <v>345</v>
      </c>
      <c r="B41" s="149" t="s">
        <v>602</v>
      </c>
      <c r="C41" s="192" t="s">
        <v>347</v>
      </c>
      <c r="E41" s="201">
        <f>'0810'!H41</f>
        <v>0</v>
      </c>
      <c r="F41" s="186">
        <f t="shared" si="19"/>
        <v>0</v>
      </c>
      <c r="G41" s="202"/>
      <c r="H41" s="202"/>
      <c r="I41" s="227"/>
      <c r="J41" s="227"/>
      <c r="K41" s="227"/>
      <c r="L41" s="202"/>
      <c r="M41" s="228"/>
      <c r="N41" s="288"/>
      <c r="O41">
        <f t="shared" si="20"/>
        <v>0</v>
      </c>
      <c r="P41">
        <f t="shared" si="33"/>
        <v>-1</v>
      </c>
      <c r="Q41">
        <f t="shared" si="21"/>
        <v>-1</v>
      </c>
      <c r="R41">
        <f t="shared" si="22"/>
        <v>-1</v>
      </c>
      <c r="S41">
        <f t="shared" si="23"/>
        <v>-1</v>
      </c>
      <c r="T41">
        <f t="shared" si="24"/>
        <v>1</v>
      </c>
      <c r="U41">
        <f t="shared" si="34"/>
        <v>1</v>
      </c>
      <c r="V41">
        <f>VLOOKUP($A41,'FuturesInfo (3)'!$A$2:$V$80,22)</f>
        <v>2</v>
      </c>
      <c r="W41">
        <v>1</v>
      </c>
      <c r="X41" s="356">
        <f>VLOOKUP($A41,'FuturesInfo (3)'!$A$2:$O$80,15)*V41</f>
        <v>269340</v>
      </c>
      <c r="Y41" s="356">
        <f>VLOOKUP($A41,'FuturesInfo (3)'!$A$2:$O$80,15)*W41*V41</f>
        <v>269340</v>
      </c>
      <c r="Z41" s="188">
        <f t="shared" si="25"/>
        <v>0</v>
      </c>
      <c r="AA41" s="188">
        <f>IF(IF(sym!$Q30=H41,1,0)=1,ABS(X41*G41),-ABS(X41*G41))</f>
        <v>0</v>
      </c>
      <c r="AB41" s="188">
        <f>IF(IF(sym!$P30=$H41,1,0)=1,ABS($X41*$G41),-ABS($X41*$G41))</f>
        <v>0</v>
      </c>
      <c r="AC41" s="188">
        <f t="shared" si="39"/>
        <v>0</v>
      </c>
      <c r="AD41" s="188">
        <f t="shared" si="26"/>
        <v>0</v>
      </c>
      <c r="AE41" s="188">
        <f t="shared" si="27"/>
        <v>0</v>
      </c>
      <c r="AF41" s="188">
        <f t="shared" si="35"/>
        <v>0</v>
      </c>
      <c r="AG41" s="188">
        <f t="shared" si="36"/>
        <v>0</v>
      </c>
      <c r="AH41" s="188">
        <f t="shared" si="37"/>
        <v>0</v>
      </c>
      <c r="AI41" s="188">
        <f t="shared" si="38"/>
        <v>0</v>
      </c>
      <c r="AJ41" s="188">
        <f t="shared" si="28"/>
        <v>0</v>
      </c>
      <c r="AK41" s="188">
        <f t="shared" si="29"/>
        <v>0</v>
      </c>
      <c r="AL41" s="188">
        <f t="shared" si="30"/>
        <v>0</v>
      </c>
      <c r="AM41" s="188">
        <f t="shared" si="31"/>
        <v>0</v>
      </c>
      <c r="AN41" s="188">
        <f t="shared" si="32"/>
        <v>0</v>
      </c>
      <c r="AO41" s="188">
        <f t="shared" si="32"/>
        <v>0</v>
      </c>
    </row>
    <row r="42" spans="1:41" ht="15.75" thickBot="1" x14ac:dyDescent="0.3">
      <c r="A42" s="1" t="s">
        <v>1023</v>
      </c>
      <c r="B42" s="149" t="s">
        <v>604</v>
      </c>
      <c r="C42" s="192" t="s">
        <v>294</v>
      </c>
      <c r="E42" s="201">
        <f>'0810'!H42</f>
        <v>0</v>
      </c>
      <c r="F42" s="186">
        <f t="shared" si="19"/>
        <v>0</v>
      </c>
      <c r="G42" s="202"/>
      <c r="H42" s="202"/>
      <c r="I42" s="227"/>
      <c r="J42" s="227"/>
      <c r="K42" s="227"/>
      <c r="L42" s="202"/>
      <c r="M42" s="228"/>
      <c r="N42" s="288"/>
      <c r="O42">
        <f t="shared" si="20"/>
        <v>0</v>
      </c>
      <c r="P42">
        <f t="shared" si="33"/>
        <v>-1</v>
      </c>
      <c r="Q42">
        <f t="shared" si="21"/>
        <v>-1</v>
      </c>
      <c r="R42">
        <f t="shared" si="22"/>
        <v>-1</v>
      </c>
      <c r="S42">
        <f t="shared" si="23"/>
        <v>-1</v>
      </c>
      <c r="T42">
        <f t="shared" si="24"/>
        <v>1</v>
      </c>
      <c r="U42">
        <f t="shared" si="34"/>
        <v>1</v>
      </c>
      <c r="V42">
        <f>VLOOKUP($A42,'FuturesInfo (3)'!$A$2:$V$80,22)</f>
        <v>3</v>
      </c>
      <c r="W42">
        <v>1</v>
      </c>
      <c r="X42" s="356">
        <f>VLOOKUP($A42,'FuturesInfo (3)'!$A$2:$O$80,15)*V42</f>
        <v>179671.81467181467</v>
      </c>
      <c r="Y42" s="356">
        <f>VLOOKUP($A42,'FuturesInfo (3)'!$A$2:$O$80,15)*W42*V42</f>
        <v>179671.81467181467</v>
      </c>
      <c r="Z42" s="188">
        <f t="shared" si="25"/>
        <v>0</v>
      </c>
      <c r="AA42" s="188">
        <f>IF(IF(sym!$Q31=H42,1,0)=1,ABS(X42*G42),-ABS(X42*G42))</f>
        <v>0</v>
      </c>
      <c r="AB42" s="188">
        <f>IF(IF(sym!$P31=$H42,1,0)=1,ABS($X42*$G42),-ABS($X42*$G42))</f>
        <v>0</v>
      </c>
      <c r="AC42" s="188">
        <f t="shared" si="39"/>
        <v>0</v>
      </c>
      <c r="AD42" s="188">
        <f t="shared" si="26"/>
        <v>0</v>
      </c>
      <c r="AE42" s="188">
        <f t="shared" si="27"/>
        <v>0</v>
      </c>
      <c r="AF42" s="188">
        <f t="shared" si="35"/>
        <v>0</v>
      </c>
      <c r="AG42" s="188">
        <f t="shared" si="36"/>
        <v>0</v>
      </c>
      <c r="AH42" s="188">
        <f t="shared" si="37"/>
        <v>0</v>
      </c>
      <c r="AI42" s="188">
        <f t="shared" si="38"/>
        <v>0</v>
      </c>
      <c r="AJ42" s="188">
        <f t="shared" si="28"/>
        <v>0</v>
      </c>
      <c r="AK42" s="188">
        <f t="shared" si="29"/>
        <v>0</v>
      </c>
      <c r="AL42" s="188">
        <f t="shared" si="30"/>
        <v>0</v>
      </c>
      <c r="AM42" s="188">
        <f t="shared" si="31"/>
        <v>0</v>
      </c>
      <c r="AN42" s="188">
        <f t="shared" si="32"/>
        <v>0</v>
      </c>
      <c r="AO42" s="188">
        <f t="shared" si="32"/>
        <v>0</v>
      </c>
    </row>
    <row r="43" spans="1:41" ht="15.75" thickBot="1" x14ac:dyDescent="0.3">
      <c r="A43" s="1" t="s">
        <v>349</v>
      </c>
      <c r="B43" s="149" t="s">
        <v>515</v>
      </c>
      <c r="C43" s="192" t="s">
        <v>347</v>
      </c>
      <c r="E43" s="201">
        <f>'0810'!H43</f>
        <v>0</v>
      </c>
      <c r="F43" s="186">
        <f t="shared" si="19"/>
        <v>0</v>
      </c>
      <c r="G43" s="202"/>
      <c r="H43" s="202"/>
      <c r="I43" s="227"/>
      <c r="J43" s="227"/>
      <c r="K43" s="227"/>
      <c r="L43" s="202"/>
      <c r="M43" s="228"/>
      <c r="N43" s="288"/>
      <c r="O43">
        <f t="shared" si="20"/>
        <v>0</v>
      </c>
      <c r="P43">
        <f t="shared" si="33"/>
        <v>-1</v>
      </c>
      <c r="Q43">
        <f t="shared" si="21"/>
        <v>-1</v>
      </c>
      <c r="R43">
        <f t="shared" si="22"/>
        <v>-1</v>
      </c>
      <c r="S43">
        <f t="shared" si="23"/>
        <v>-1</v>
      </c>
      <c r="T43">
        <f t="shared" si="24"/>
        <v>1</v>
      </c>
      <c r="U43">
        <f t="shared" si="34"/>
        <v>1</v>
      </c>
      <c r="V43">
        <f>VLOOKUP($A43,'FuturesInfo (3)'!$A$2:$V$80,22)</f>
        <v>3</v>
      </c>
      <c r="W43">
        <v>1</v>
      </c>
      <c r="X43" s="356">
        <f>VLOOKUP($A43,'FuturesInfo (3)'!$A$2:$O$80,15)*V43</f>
        <v>161250</v>
      </c>
      <c r="Y43" s="356">
        <f>VLOOKUP($A43,'FuturesInfo (3)'!$A$2:$O$80,15)*W43*V43</f>
        <v>161250</v>
      </c>
      <c r="Z43" s="188">
        <f t="shared" si="25"/>
        <v>0</v>
      </c>
      <c r="AA43" s="188">
        <f>IF(IF(sym!$Q32=H43,1,0)=1,ABS(X43*G43),-ABS(X43*G43))</f>
        <v>0</v>
      </c>
      <c r="AB43" s="188">
        <f>IF(IF(sym!$P32=$H43,1,0)=1,ABS($X43*$G43),-ABS($X43*$G43))</f>
        <v>0</v>
      </c>
      <c r="AC43" s="188">
        <f t="shared" si="39"/>
        <v>0</v>
      </c>
      <c r="AD43" s="188">
        <f t="shared" si="26"/>
        <v>0</v>
      </c>
      <c r="AE43" s="188">
        <f t="shared" si="27"/>
        <v>0</v>
      </c>
      <c r="AF43" s="188">
        <f t="shared" si="35"/>
        <v>0</v>
      </c>
      <c r="AG43" s="188">
        <f t="shared" si="36"/>
        <v>0</v>
      </c>
      <c r="AH43" s="188">
        <f t="shared" si="37"/>
        <v>0</v>
      </c>
      <c r="AI43" s="188">
        <f t="shared" si="38"/>
        <v>0</v>
      </c>
      <c r="AJ43" s="188">
        <f t="shared" si="28"/>
        <v>0</v>
      </c>
      <c r="AK43" s="188">
        <f t="shared" si="29"/>
        <v>0</v>
      </c>
      <c r="AL43" s="188">
        <f t="shared" si="30"/>
        <v>0</v>
      </c>
      <c r="AM43" s="188">
        <f t="shared" si="31"/>
        <v>0</v>
      </c>
      <c r="AN43" s="188">
        <f t="shared" si="32"/>
        <v>0</v>
      </c>
      <c r="AO43" s="188">
        <f t="shared" si="32"/>
        <v>0</v>
      </c>
    </row>
    <row r="44" spans="1:41" ht="15.75" thickBot="1" x14ac:dyDescent="0.3">
      <c r="A44" s="1" t="s">
        <v>1024</v>
      </c>
      <c r="B44" s="149" t="s">
        <v>353</v>
      </c>
      <c r="C44" s="192" t="s">
        <v>294</v>
      </c>
      <c r="E44" s="201">
        <f>'0810'!H44</f>
        <v>0</v>
      </c>
      <c r="F44" s="186">
        <f t="shared" si="19"/>
        <v>0</v>
      </c>
      <c r="G44" s="202"/>
      <c r="H44" s="202"/>
      <c r="I44" s="227"/>
      <c r="J44" s="227"/>
      <c r="K44" s="227"/>
      <c r="L44" s="202"/>
      <c r="M44" s="228"/>
      <c r="N44" s="288"/>
      <c r="O44">
        <f t="shared" si="20"/>
        <v>0</v>
      </c>
      <c r="P44">
        <f t="shared" si="33"/>
        <v>-1</v>
      </c>
      <c r="Q44">
        <f t="shared" si="21"/>
        <v>-1</v>
      </c>
      <c r="R44">
        <f t="shared" si="22"/>
        <v>-1</v>
      </c>
      <c r="S44">
        <f t="shared" si="23"/>
        <v>-1</v>
      </c>
      <c r="T44">
        <f t="shared" si="24"/>
        <v>1</v>
      </c>
      <c r="U44">
        <f t="shared" si="34"/>
        <v>1</v>
      </c>
      <c r="V44">
        <f>VLOOKUP($A44,'FuturesInfo (3)'!$A$2:$V$80,22)</f>
        <v>2</v>
      </c>
      <c r="W44">
        <v>1</v>
      </c>
      <c r="X44" s="356">
        <f>VLOOKUP($A44,'FuturesInfo (3)'!$A$2:$O$80,15)*V44</f>
        <v>288661.5186615187</v>
      </c>
      <c r="Y44" s="356">
        <f>VLOOKUP($A44,'FuturesInfo (3)'!$A$2:$O$80,15)*W44*V44</f>
        <v>288661.5186615187</v>
      </c>
      <c r="Z44" s="188">
        <f t="shared" si="25"/>
        <v>0</v>
      </c>
      <c r="AA44" s="188">
        <f>IF(IF(sym!$Q33=H44,1,0)=1,ABS(X44*G44),-ABS(X44*G44))</f>
        <v>0</v>
      </c>
      <c r="AB44" s="188">
        <f>IF(IF(sym!$P33=$H44,1,0)=1,ABS($X44*$G44),-ABS($X44*$G44))</f>
        <v>0</v>
      </c>
      <c r="AC44" s="188">
        <f t="shared" si="39"/>
        <v>0</v>
      </c>
      <c r="AD44" s="188">
        <f t="shared" si="26"/>
        <v>0</v>
      </c>
      <c r="AE44" s="188">
        <f t="shared" si="27"/>
        <v>0</v>
      </c>
      <c r="AF44" s="188">
        <f t="shared" si="35"/>
        <v>0</v>
      </c>
      <c r="AG44" s="188">
        <f t="shared" si="36"/>
        <v>0</v>
      </c>
      <c r="AH44" s="188">
        <f t="shared" si="37"/>
        <v>0</v>
      </c>
      <c r="AI44" s="188">
        <f t="shared" si="38"/>
        <v>0</v>
      </c>
      <c r="AJ44" s="188">
        <f t="shared" si="28"/>
        <v>0</v>
      </c>
      <c r="AK44" s="188">
        <f t="shared" si="29"/>
        <v>0</v>
      </c>
      <c r="AL44" s="188">
        <f t="shared" si="30"/>
        <v>0</v>
      </c>
      <c r="AM44" s="188">
        <f t="shared" si="31"/>
        <v>0</v>
      </c>
      <c r="AN44" s="188">
        <f t="shared" si="32"/>
        <v>0</v>
      </c>
      <c r="AO44" s="188">
        <f t="shared" si="32"/>
        <v>0</v>
      </c>
    </row>
    <row r="45" spans="1:41" ht="15.75" thickBot="1" x14ac:dyDescent="0.3">
      <c r="A45" s="1" t="s">
        <v>351</v>
      </c>
      <c r="B45" s="149" t="s">
        <v>617</v>
      </c>
      <c r="C45" s="192" t="s">
        <v>288</v>
      </c>
      <c r="E45" s="201">
        <f>'0810'!H45</f>
        <v>0</v>
      </c>
      <c r="F45" s="186">
        <f t="shared" si="19"/>
        <v>0</v>
      </c>
      <c r="G45" s="202"/>
      <c r="H45" s="202"/>
      <c r="I45" s="227"/>
      <c r="J45" s="227"/>
      <c r="K45" s="227"/>
      <c r="L45" s="202"/>
      <c r="M45" s="228"/>
      <c r="N45" s="288"/>
      <c r="O45">
        <f t="shared" si="20"/>
        <v>0</v>
      </c>
      <c r="P45">
        <f t="shared" si="33"/>
        <v>-1</v>
      </c>
      <c r="Q45">
        <f t="shared" si="21"/>
        <v>-1</v>
      </c>
      <c r="R45">
        <f t="shared" si="22"/>
        <v>-1</v>
      </c>
      <c r="S45">
        <f t="shared" si="23"/>
        <v>-1</v>
      </c>
      <c r="T45">
        <f t="shared" si="24"/>
        <v>1</v>
      </c>
      <c r="U45">
        <f t="shared" si="34"/>
        <v>1</v>
      </c>
      <c r="V45">
        <f>VLOOKUP($A45,'FuturesInfo (3)'!$A$2:$V$80,22)</f>
        <v>2</v>
      </c>
      <c r="W45">
        <v>1</v>
      </c>
      <c r="X45" s="356">
        <f>VLOOKUP($A45,'FuturesInfo (3)'!$A$2:$O$80,15)*V45</f>
        <v>111778.8</v>
      </c>
      <c r="Y45" s="356">
        <f>VLOOKUP($A45,'FuturesInfo (3)'!$A$2:$O$80,15)*W45*V45</f>
        <v>111778.8</v>
      </c>
      <c r="Z45" s="188">
        <f t="shared" si="25"/>
        <v>0</v>
      </c>
      <c r="AA45" s="188">
        <f>IF(IF(sym!$Q34=H45,1,0)=1,ABS(X45*G45),-ABS(X45*G45))</f>
        <v>0</v>
      </c>
      <c r="AB45" s="188">
        <f>IF(IF(sym!$P34=$H45,1,0)=1,ABS($X45*$G45),-ABS($X45*$G45))</f>
        <v>0</v>
      </c>
      <c r="AC45" s="188">
        <f t="shared" si="39"/>
        <v>0</v>
      </c>
      <c r="AD45" s="188">
        <f t="shared" si="26"/>
        <v>0</v>
      </c>
      <c r="AE45" s="188">
        <f t="shared" si="27"/>
        <v>0</v>
      </c>
      <c r="AF45" s="188">
        <f t="shared" si="35"/>
        <v>0</v>
      </c>
      <c r="AG45" s="188">
        <f t="shared" si="36"/>
        <v>0</v>
      </c>
      <c r="AH45" s="188">
        <f t="shared" si="37"/>
        <v>0</v>
      </c>
      <c r="AI45" s="188">
        <f t="shared" si="38"/>
        <v>0</v>
      </c>
      <c r="AJ45" s="188">
        <f t="shared" si="28"/>
        <v>0</v>
      </c>
      <c r="AK45" s="188">
        <f t="shared" si="29"/>
        <v>0</v>
      </c>
      <c r="AL45" s="188">
        <f t="shared" si="30"/>
        <v>0</v>
      </c>
      <c r="AM45" s="188">
        <f t="shared" si="31"/>
        <v>0</v>
      </c>
      <c r="AN45" s="188">
        <f t="shared" si="32"/>
        <v>0</v>
      </c>
      <c r="AO45" s="188">
        <f t="shared" si="32"/>
        <v>0</v>
      </c>
    </row>
    <row r="46" spans="1:41" ht="15.75" thickBot="1" x14ac:dyDescent="0.3">
      <c r="A46" s="1" t="s">
        <v>355</v>
      </c>
      <c r="B46" s="149" t="s">
        <v>623</v>
      </c>
      <c r="C46" s="192" t="s">
        <v>1121</v>
      </c>
      <c r="E46" s="201">
        <f>'0810'!H46</f>
        <v>0</v>
      </c>
      <c r="F46" s="186">
        <f t="shared" si="19"/>
        <v>0</v>
      </c>
      <c r="G46" s="202"/>
      <c r="H46" s="202"/>
      <c r="I46" s="227"/>
      <c r="J46" s="227"/>
      <c r="K46" s="227"/>
      <c r="L46" s="202"/>
      <c r="M46" s="228"/>
      <c r="N46" s="288"/>
      <c r="O46">
        <f t="shared" si="20"/>
        <v>0</v>
      </c>
      <c r="P46">
        <f t="shared" si="33"/>
        <v>-1</v>
      </c>
      <c r="Q46">
        <f t="shared" si="21"/>
        <v>-1</v>
      </c>
      <c r="R46">
        <f t="shared" si="22"/>
        <v>-1</v>
      </c>
      <c r="S46">
        <f t="shared" si="23"/>
        <v>-1</v>
      </c>
      <c r="T46">
        <f t="shared" si="24"/>
        <v>1</v>
      </c>
      <c r="U46">
        <f t="shared" si="34"/>
        <v>1</v>
      </c>
      <c r="V46">
        <f>VLOOKUP($A46,'FuturesInfo (3)'!$A$2:$V$80,22)</f>
        <v>2</v>
      </c>
      <c r="W46">
        <v>1</v>
      </c>
      <c r="X46" s="356">
        <f>VLOOKUP($A46,'FuturesInfo (3)'!$A$2:$O$80,15)*V46</f>
        <v>245737.5</v>
      </c>
      <c r="Y46" s="356">
        <f>VLOOKUP($A46,'FuturesInfo (3)'!$A$2:$O$80,15)*W46*V46</f>
        <v>245737.5</v>
      </c>
      <c r="Z46" s="188">
        <f t="shared" si="25"/>
        <v>0</v>
      </c>
      <c r="AA46" s="188">
        <f>IF(IF(sym!$Q35=H46,1,0)=1,ABS(X46*G46),-ABS(X46*G46))</f>
        <v>0</v>
      </c>
      <c r="AB46" s="188">
        <f>IF(IF(sym!$P35=$H46,1,0)=1,ABS($X46*$G46),-ABS($X46*$G46))</f>
        <v>0</v>
      </c>
      <c r="AC46" s="188">
        <f t="shared" si="39"/>
        <v>0</v>
      </c>
      <c r="AD46" s="188">
        <f t="shared" si="26"/>
        <v>0</v>
      </c>
      <c r="AE46" s="188">
        <f t="shared" si="27"/>
        <v>0</v>
      </c>
      <c r="AF46" s="188">
        <f t="shared" si="35"/>
        <v>0</v>
      </c>
      <c r="AG46" s="188">
        <f t="shared" si="36"/>
        <v>0</v>
      </c>
      <c r="AH46" s="188">
        <f t="shared" si="37"/>
        <v>0</v>
      </c>
      <c r="AI46" s="188">
        <f t="shared" si="38"/>
        <v>0</v>
      </c>
      <c r="AJ46" s="188">
        <f t="shared" si="28"/>
        <v>0</v>
      </c>
      <c r="AK46" s="188">
        <f t="shared" si="29"/>
        <v>0</v>
      </c>
      <c r="AL46" s="188">
        <f t="shared" si="30"/>
        <v>0</v>
      </c>
      <c r="AM46" s="188">
        <f t="shared" si="31"/>
        <v>0</v>
      </c>
      <c r="AN46" s="188">
        <f t="shared" ref="AN46:AO77" si="40">IF(IF(T46=$H46,1,0)=1,ABS($X46*$G46),-ABS($X46*$G46))</f>
        <v>0</v>
      </c>
      <c r="AO46" s="188">
        <f t="shared" si="40"/>
        <v>0</v>
      </c>
    </row>
    <row r="47" spans="1:41" ht="15.75" thickBot="1" x14ac:dyDescent="0.3">
      <c r="A47" s="1" t="s">
        <v>357</v>
      </c>
      <c r="B47" s="149" t="s">
        <v>513</v>
      </c>
      <c r="C47" s="192" t="s">
        <v>304</v>
      </c>
      <c r="E47" s="201">
        <f>'0810'!H47</f>
        <v>0</v>
      </c>
      <c r="F47" s="186">
        <f t="shared" si="19"/>
        <v>0</v>
      </c>
      <c r="G47" s="202"/>
      <c r="H47" s="202"/>
      <c r="I47" s="227"/>
      <c r="J47" s="227"/>
      <c r="K47" s="227"/>
      <c r="L47" s="202"/>
      <c r="M47" s="228"/>
      <c r="N47" s="288"/>
      <c r="O47">
        <f t="shared" si="20"/>
        <v>0</v>
      </c>
      <c r="P47">
        <f t="shared" si="33"/>
        <v>-1</v>
      </c>
      <c r="Q47">
        <f t="shared" si="21"/>
        <v>-1</v>
      </c>
      <c r="R47">
        <f t="shared" si="22"/>
        <v>-1</v>
      </c>
      <c r="S47">
        <f t="shared" si="23"/>
        <v>-1</v>
      </c>
      <c r="T47">
        <f t="shared" si="24"/>
        <v>1</v>
      </c>
      <c r="U47">
        <f t="shared" si="34"/>
        <v>1</v>
      </c>
      <c r="V47">
        <f>VLOOKUP($A47,'FuturesInfo (3)'!$A$2:$V$80,22)</f>
        <v>2</v>
      </c>
      <c r="W47">
        <v>1</v>
      </c>
      <c r="X47" s="356">
        <f>VLOOKUP($A47,'FuturesInfo (3)'!$A$2:$O$80,15)*V47</f>
        <v>108562.5</v>
      </c>
      <c r="Y47" s="356">
        <f>VLOOKUP($A47,'FuturesInfo (3)'!$A$2:$O$80,15)*W47*V47</f>
        <v>108562.5</v>
      </c>
      <c r="Z47" s="188">
        <f t="shared" si="25"/>
        <v>0</v>
      </c>
      <c r="AA47" s="188">
        <f>IF(IF(sym!$Q36=H47,1,0)=1,ABS(X47*G47),-ABS(X47*G47))</f>
        <v>0</v>
      </c>
      <c r="AB47" s="188">
        <f>IF(IF(sym!$P36=$H47,1,0)=1,ABS($X47*$G47),-ABS($X47*$G47))</f>
        <v>0</v>
      </c>
      <c r="AC47" s="188">
        <f t="shared" si="39"/>
        <v>0</v>
      </c>
      <c r="AD47" s="188">
        <f t="shared" si="26"/>
        <v>0</v>
      </c>
      <c r="AE47" s="188">
        <f t="shared" si="27"/>
        <v>0</v>
      </c>
      <c r="AF47" s="188">
        <f t="shared" si="35"/>
        <v>0</v>
      </c>
      <c r="AG47" s="188">
        <f t="shared" si="36"/>
        <v>0</v>
      </c>
      <c r="AH47" s="188">
        <f t="shared" si="37"/>
        <v>0</v>
      </c>
      <c r="AI47" s="188">
        <f t="shared" si="38"/>
        <v>0</v>
      </c>
      <c r="AJ47" s="188">
        <f t="shared" si="28"/>
        <v>0</v>
      </c>
      <c r="AK47" s="188">
        <f t="shared" si="29"/>
        <v>0</v>
      </c>
      <c r="AL47" s="188">
        <f t="shared" si="30"/>
        <v>0</v>
      </c>
      <c r="AM47" s="188">
        <f t="shared" si="31"/>
        <v>0</v>
      </c>
      <c r="AN47" s="188">
        <f t="shared" si="40"/>
        <v>0</v>
      </c>
      <c r="AO47" s="188">
        <f t="shared" si="40"/>
        <v>0</v>
      </c>
    </row>
    <row r="48" spans="1:41" ht="15.75" thickBot="1" x14ac:dyDescent="0.3">
      <c r="A48" s="1" t="s">
        <v>1051</v>
      </c>
      <c r="B48" s="149" t="s">
        <v>614</v>
      </c>
      <c r="C48" s="192" t="s">
        <v>297</v>
      </c>
      <c r="E48" s="201">
        <f>'0810'!H48</f>
        <v>0</v>
      </c>
      <c r="F48" s="186">
        <f t="shared" si="19"/>
        <v>0</v>
      </c>
      <c r="G48" s="202"/>
      <c r="H48" s="202"/>
      <c r="I48" s="227"/>
      <c r="J48" s="227"/>
      <c r="K48" s="227"/>
      <c r="L48" s="202"/>
      <c r="M48" s="228"/>
      <c r="N48" s="288"/>
      <c r="O48">
        <f t="shared" si="20"/>
        <v>0</v>
      </c>
      <c r="P48">
        <f t="shared" si="33"/>
        <v>-1</v>
      </c>
      <c r="Q48">
        <f t="shared" si="21"/>
        <v>-1</v>
      </c>
      <c r="R48">
        <f t="shared" si="22"/>
        <v>-1</v>
      </c>
      <c r="S48">
        <f t="shared" si="23"/>
        <v>-1</v>
      </c>
      <c r="T48">
        <f t="shared" si="24"/>
        <v>1</v>
      </c>
      <c r="U48">
        <f t="shared" si="34"/>
        <v>1</v>
      </c>
      <c r="V48">
        <f>VLOOKUP($A48,'FuturesInfo (3)'!$A$2:$V$80,22)</f>
        <v>4</v>
      </c>
      <c r="W48">
        <v>1</v>
      </c>
      <c r="X48" s="356">
        <f>VLOOKUP($A48,'FuturesInfo (3)'!$A$2:$O$80,15)*V48</f>
        <v>82000</v>
      </c>
      <c r="Y48" s="356">
        <f>VLOOKUP($A48,'FuturesInfo (3)'!$A$2:$O$80,15)*W48*V48</f>
        <v>82000</v>
      </c>
      <c r="Z48" s="188">
        <f t="shared" si="25"/>
        <v>0</v>
      </c>
      <c r="AA48" s="188">
        <f>IF(IF(sym!$Q37=H48,1,0)=1,ABS(X48*G48),-ABS(X48*G48))</f>
        <v>0</v>
      </c>
      <c r="AB48" s="188">
        <f>IF(IF(sym!$P37=$H48,1,0)=1,ABS($X48*$G48),-ABS($X48*$G48))</f>
        <v>0</v>
      </c>
      <c r="AC48" s="188">
        <f t="shared" si="39"/>
        <v>0</v>
      </c>
      <c r="AD48" s="188">
        <f t="shared" si="26"/>
        <v>0</v>
      </c>
      <c r="AE48" s="188">
        <f t="shared" si="27"/>
        <v>0</v>
      </c>
      <c r="AF48" s="188">
        <f t="shared" si="35"/>
        <v>0</v>
      </c>
      <c r="AG48" s="188">
        <f t="shared" si="36"/>
        <v>0</v>
      </c>
      <c r="AH48" s="188">
        <f t="shared" si="37"/>
        <v>0</v>
      </c>
      <c r="AI48" s="188">
        <f t="shared" si="38"/>
        <v>0</v>
      </c>
      <c r="AJ48" s="188">
        <f t="shared" si="28"/>
        <v>0</v>
      </c>
      <c r="AK48" s="188">
        <f t="shared" si="29"/>
        <v>0</v>
      </c>
      <c r="AL48" s="188">
        <f t="shared" si="30"/>
        <v>0</v>
      </c>
      <c r="AM48" s="188">
        <f t="shared" si="31"/>
        <v>0</v>
      </c>
      <c r="AN48" s="188">
        <f t="shared" si="40"/>
        <v>0</v>
      </c>
      <c r="AO48" s="188">
        <f t="shared" si="40"/>
        <v>0</v>
      </c>
    </row>
    <row r="49" spans="1:41" ht="15.75" thickBot="1" x14ac:dyDescent="0.3">
      <c r="A49" s="4" t="s">
        <v>359</v>
      </c>
      <c r="B49" s="149" t="s">
        <v>708</v>
      </c>
      <c r="C49" s="192" t="s">
        <v>304</v>
      </c>
      <c r="E49" s="201">
        <f>'0810'!H49</f>
        <v>0</v>
      </c>
      <c r="F49" s="186">
        <f t="shared" si="19"/>
        <v>0</v>
      </c>
      <c r="G49" s="202"/>
      <c r="H49" s="234"/>
      <c r="I49" s="230"/>
      <c r="J49" s="230"/>
      <c r="K49" s="230"/>
      <c r="L49" s="202"/>
      <c r="M49" s="228"/>
      <c r="N49" s="288"/>
      <c r="O49">
        <f t="shared" si="20"/>
        <v>0</v>
      </c>
      <c r="P49">
        <f t="shared" si="33"/>
        <v>-1</v>
      </c>
      <c r="Q49">
        <f t="shared" si="21"/>
        <v>-1</v>
      </c>
      <c r="R49">
        <f t="shared" si="22"/>
        <v>-1</v>
      </c>
      <c r="S49">
        <f t="shared" si="23"/>
        <v>-1</v>
      </c>
      <c r="T49">
        <f t="shared" si="24"/>
        <v>1</v>
      </c>
      <c r="U49">
        <f t="shared" si="34"/>
        <v>1</v>
      </c>
      <c r="V49">
        <f>VLOOKUP($A49,'FuturesInfo (3)'!$A$2:$V$80,22)</f>
        <v>3</v>
      </c>
      <c r="W49">
        <v>1</v>
      </c>
      <c r="X49" s="356">
        <f>VLOOKUP($A49,'FuturesInfo (3)'!$A$2:$O$80,15)*V49</f>
        <v>109626</v>
      </c>
      <c r="Y49" s="356">
        <f>VLOOKUP($A49,'FuturesInfo (3)'!$A$2:$O$80,15)*W49*V49</f>
        <v>109626</v>
      </c>
      <c r="Z49" s="188">
        <f t="shared" si="25"/>
        <v>0</v>
      </c>
      <c r="AA49" s="188">
        <f>IF(IF(sym!$Q38=H49,1,0)=1,ABS(X49*G49),-ABS(X49*G49))</f>
        <v>0</v>
      </c>
      <c r="AB49" s="188">
        <f>IF(IF(sym!$P38=$H49,1,0)=1,ABS($X49*$G49),-ABS($X49*$G49))</f>
        <v>0</v>
      </c>
      <c r="AC49" s="188">
        <f t="shared" si="39"/>
        <v>0</v>
      </c>
      <c r="AD49" s="188">
        <f t="shared" si="26"/>
        <v>0</v>
      </c>
      <c r="AE49" s="188">
        <f t="shared" si="27"/>
        <v>0</v>
      </c>
      <c r="AF49" s="188">
        <f t="shared" si="35"/>
        <v>0</v>
      </c>
      <c r="AG49" s="188">
        <f t="shared" si="36"/>
        <v>0</v>
      </c>
      <c r="AH49" s="188">
        <f t="shared" si="37"/>
        <v>0</v>
      </c>
      <c r="AI49" s="188">
        <f t="shared" si="38"/>
        <v>0</v>
      </c>
      <c r="AJ49" s="188">
        <f t="shared" si="28"/>
        <v>0</v>
      </c>
      <c r="AK49" s="188">
        <f t="shared" si="29"/>
        <v>0</v>
      </c>
      <c r="AL49" s="188">
        <f t="shared" si="30"/>
        <v>0</v>
      </c>
      <c r="AM49" s="188">
        <f t="shared" si="31"/>
        <v>0</v>
      </c>
      <c r="AN49" s="188">
        <f t="shared" si="40"/>
        <v>0</v>
      </c>
      <c r="AO49" s="188">
        <f t="shared" si="40"/>
        <v>0</v>
      </c>
    </row>
    <row r="50" spans="1:41" ht="15.75" thickBot="1" x14ac:dyDescent="0.3">
      <c r="A50" s="1" t="s">
        <v>361</v>
      </c>
      <c r="B50" s="149" t="s">
        <v>631</v>
      </c>
      <c r="C50" s="192" t="s">
        <v>313</v>
      </c>
      <c r="E50" s="201">
        <f>'0810'!H50</f>
        <v>0</v>
      </c>
      <c r="F50" s="186">
        <f t="shared" si="19"/>
        <v>0</v>
      </c>
      <c r="G50" s="202"/>
      <c r="H50" s="202"/>
      <c r="I50" s="227"/>
      <c r="J50" s="227"/>
      <c r="K50" s="227"/>
      <c r="L50" s="202"/>
      <c r="M50" s="228"/>
      <c r="N50" s="288"/>
      <c r="O50">
        <f t="shared" si="20"/>
        <v>0</v>
      </c>
      <c r="P50">
        <f t="shared" si="33"/>
        <v>-1</v>
      </c>
      <c r="Q50">
        <f t="shared" si="21"/>
        <v>-1</v>
      </c>
      <c r="R50">
        <f t="shared" si="22"/>
        <v>-1</v>
      </c>
      <c r="S50">
        <f t="shared" si="23"/>
        <v>-1</v>
      </c>
      <c r="T50">
        <f t="shared" si="24"/>
        <v>1</v>
      </c>
      <c r="U50">
        <f t="shared" si="34"/>
        <v>1</v>
      </c>
      <c r="V50">
        <f>VLOOKUP($A50,'FuturesInfo (3)'!$A$2:$V$80,22)</f>
        <v>3</v>
      </c>
      <c r="W50">
        <v>1</v>
      </c>
      <c r="X50" s="356">
        <f>VLOOKUP($A50,'FuturesInfo (3)'!$A$2:$O$80,15)*V50</f>
        <v>138000</v>
      </c>
      <c r="Y50" s="356">
        <f>VLOOKUP($A50,'FuturesInfo (3)'!$A$2:$O$80,15)*W50*V50</f>
        <v>138000</v>
      </c>
      <c r="Z50" s="188">
        <f t="shared" si="25"/>
        <v>0</v>
      </c>
      <c r="AA50" s="188">
        <f>IF(IF(sym!$Q39=H50,1,0)=1,ABS(X50*G50),-ABS(X50*G50))</f>
        <v>0</v>
      </c>
      <c r="AB50" s="188">
        <f>IF(IF(sym!$P39=$H50,1,0)=1,ABS($X50*$G50),-ABS($X50*$G50))</f>
        <v>0</v>
      </c>
      <c r="AC50" s="188">
        <f t="shared" si="39"/>
        <v>0</v>
      </c>
      <c r="AD50" s="188">
        <f t="shared" si="26"/>
        <v>0</v>
      </c>
      <c r="AE50" s="188">
        <f t="shared" si="27"/>
        <v>0</v>
      </c>
      <c r="AF50" s="188">
        <f t="shared" si="35"/>
        <v>0</v>
      </c>
      <c r="AG50" s="188">
        <f t="shared" si="36"/>
        <v>0</v>
      </c>
      <c r="AH50" s="188">
        <f t="shared" si="37"/>
        <v>0</v>
      </c>
      <c r="AI50" s="188">
        <f t="shared" si="38"/>
        <v>0</v>
      </c>
      <c r="AJ50" s="188">
        <f t="shared" si="28"/>
        <v>0</v>
      </c>
      <c r="AK50" s="188">
        <f t="shared" si="29"/>
        <v>0</v>
      </c>
      <c r="AL50" s="188">
        <f t="shared" si="30"/>
        <v>0</v>
      </c>
      <c r="AM50" s="188">
        <f t="shared" si="31"/>
        <v>0</v>
      </c>
      <c r="AN50" s="188">
        <f t="shared" si="40"/>
        <v>0</v>
      </c>
      <c r="AO50" s="188">
        <f t="shared" si="40"/>
        <v>0</v>
      </c>
    </row>
    <row r="51" spans="1:41" ht="15.75" thickBot="1" x14ac:dyDescent="0.3">
      <c r="A51" s="1" t="s">
        <v>363</v>
      </c>
      <c r="B51" s="149" t="s">
        <v>476</v>
      </c>
      <c r="C51" s="192" t="s">
        <v>288</v>
      </c>
      <c r="E51" s="201">
        <f>'0810'!H51</f>
        <v>0</v>
      </c>
      <c r="F51" s="186">
        <f t="shared" si="19"/>
        <v>0</v>
      </c>
      <c r="G51" s="202"/>
      <c r="H51" s="202"/>
      <c r="I51" s="227"/>
      <c r="J51" s="227"/>
      <c r="K51" s="227"/>
      <c r="L51" s="202"/>
      <c r="M51" s="228"/>
      <c r="N51" s="288"/>
      <c r="O51">
        <f t="shared" si="20"/>
        <v>0</v>
      </c>
      <c r="P51">
        <f t="shared" si="33"/>
        <v>-1</v>
      </c>
      <c r="Q51">
        <f t="shared" si="21"/>
        <v>-1</v>
      </c>
      <c r="R51">
        <f t="shared" si="22"/>
        <v>-1</v>
      </c>
      <c r="S51">
        <f t="shared" si="23"/>
        <v>-1</v>
      </c>
      <c r="T51">
        <f t="shared" si="24"/>
        <v>1</v>
      </c>
      <c r="U51">
        <f t="shared" si="34"/>
        <v>1</v>
      </c>
      <c r="V51">
        <f>VLOOKUP($A51,'FuturesInfo (3)'!$A$2:$V$80,22)</f>
        <v>2</v>
      </c>
      <c r="W51">
        <v>1</v>
      </c>
      <c r="X51" s="356">
        <f>VLOOKUP($A51,'FuturesInfo (3)'!$A$2:$O$80,15)*V51</f>
        <v>91740</v>
      </c>
      <c r="Y51" s="356">
        <f>VLOOKUP($A51,'FuturesInfo (3)'!$A$2:$O$80,15)*W51*V51</f>
        <v>91740</v>
      </c>
      <c r="Z51" s="188">
        <f t="shared" si="25"/>
        <v>0</v>
      </c>
      <c r="AA51" s="188">
        <f>IF(IF(sym!$Q40=H51,1,0)=1,ABS(X51*G51),-ABS(X51*G51))</f>
        <v>0</v>
      </c>
      <c r="AB51" s="188">
        <f>IF(IF(sym!$P40=$H51,1,0)=1,ABS($X51*$G51),-ABS($X51*$G51))</f>
        <v>0</v>
      </c>
      <c r="AC51" s="188">
        <f t="shared" si="39"/>
        <v>0</v>
      </c>
      <c r="AD51" s="188">
        <f t="shared" si="26"/>
        <v>0</v>
      </c>
      <c r="AE51" s="188">
        <f t="shared" si="27"/>
        <v>0</v>
      </c>
      <c r="AF51" s="188">
        <f t="shared" si="35"/>
        <v>0</v>
      </c>
      <c r="AG51" s="188">
        <f t="shared" si="36"/>
        <v>0</v>
      </c>
      <c r="AH51" s="188">
        <f t="shared" si="37"/>
        <v>0</v>
      </c>
      <c r="AI51" s="188">
        <f t="shared" si="38"/>
        <v>0</v>
      </c>
      <c r="AJ51" s="188">
        <f t="shared" si="28"/>
        <v>0</v>
      </c>
      <c r="AK51" s="188">
        <f t="shared" si="29"/>
        <v>0</v>
      </c>
      <c r="AL51" s="188">
        <f t="shared" si="30"/>
        <v>0</v>
      </c>
      <c r="AM51" s="188">
        <f t="shared" si="31"/>
        <v>0</v>
      </c>
      <c r="AN51" s="188">
        <f t="shared" si="40"/>
        <v>0</v>
      </c>
      <c r="AO51" s="188">
        <f t="shared" si="40"/>
        <v>0</v>
      </c>
    </row>
    <row r="52" spans="1:41" ht="15.75" thickBot="1" x14ac:dyDescent="0.3">
      <c r="A52" s="1" t="s">
        <v>365</v>
      </c>
      <c r="B52" s="149" t="s">
        <v>1097</v>
      </c>
      <c r="C52" s="192" t="s">
        <v>288</v>
      </c>
      <c r="E52" s="201">
        <f>'0810'!H52</f>
        <v>0</v>
      </c>
      <c r="F52" s="186">
        <f t="shared" si="19"/>
        <v>0</v>
      </c>
      <c r="G52" s="202"/>
      <c r="H52" s="202"/>
      <c r="I52" s="227"/>
      <c r="J52" s="227"/>
      <c r="K52" s="227"/>
      <c r="L52" s="202"/>
      <c r="M52" s="228"/>
      <c r="N52" s="288"/>
      <c r="O52">
        <f t="shared" si="20"/>
        <v>0</v>
      </c>
      <c r="P52">
        <f t="shared" si="33"/>
        <v>-1</v>
      </c>
      <c r="Q52">
        <f t="shared" si="21"/>
        <v>-1</v>
      </c>
      <c r="R52">
        <f t="shared" si="22"/>
        <v>-1</v>
      </c>
      <c r="S52">
        <f t="shared" si="23"/>
        <v>-1</v>
      </c>
      <c r="T52">
        <f t="shared" si="24"/>
        <v>1</v>
      </c>
      <c r="U52">
        <f t="shared" si="34"/>
        <v>1</v>
      </c>
      <c r="V52">
        <f>VLOOKUP($A52,'FuturesInfo (3)'!$A$2:$V$80,22)</f>
        <v>2</v>
      </c>
      <c r="W52">
        <v>1</v>
      </c>
      <c r="X52" s="356">
        <f>VLOOKUP($A52,'FuturesInfo (3)'!$A$2:$O$80,15)*V52</f>
        <v>78500</v>
      </c>
      <c r="Y52" s="356">
        <f>VLOOKUP($A52,'FuturesInfo (3)'!$A$2:$O$80,15)*W52*V52</f>
        <v>78500</v>
      </c>
      <c r="Z52" s="188">
        <f t="shared" si="25"/>
        <v>0</v>
      </c>
      <c r="AA52" s="188">
        <f>IF(IF(sym!$Q41=H52,1,0)=1,ABS(X52*G52),-ABS(X52*G52))</f>
        <v>0</v>
      </c>
      <c r="AB52" s="188">
        <f>IF(IF(sym!$P41=$H52,1,0)=1,ABS($X52*$G52),-ABS($X52*$G52))</f>
        <v>0</v>
      </c>
      <c r="AC52" s="188">
        <f t="shared" si="39"/>
        <v>0</v>
      </c>
      <c r="AD52" s="188">
        <f t="shared" si="26"/>
        <v>0</v>
      </c>
      <c r="AE52" s="188">
        <f t="shared" si="27"/>
        <v>0</v>
      </c>
      <c r="AF52" s="188">
        <f t="shared" si="35"/>
        <v>0</v>
      </c>
      <c r="AG52" s="188">
        <f t="shared" si="36"/>
        <v>0</v>
      </c>
      <c r="AH52" s="188">
        <f t="shared" si="37"/>
        <v>0</v>
      </c>
      <c r="AI52" s="188">
        <f t="shared" si="38"/>
        <v>0</v>
      </c>
      <c r="AJ52" s="188">
        <f t="shared" si="28"/>
        <v>0</v>
      </c>
      <c r="AK52" s="188">
        <f t="shared" si="29"/>
        <v>0</v>
      </c>
      <c r="AL52" s="188">
        <f t="shared" si="30"/>
        <v>0</v>
      </c>
      <c r="AM52" s="188">
        <f t="shared" si="31"/>
        <v>0</v>
      </c>
      <c r="AN52" s="188">
        <f t="shared" si="40"/>
        <v>0</v>
      </c>
      <c r="AO52" s="188">
        <f t="shared" si="40"/>
        <v>0</v>
      </c>
    </row>
    <row r="53" spans="1:41" ht="15.75" thickBot="1" x14ac:dyDescent="0.3">
      <c r="A53" s="1" t="s">
        <v>367</v>
      </c>
      <c r="B53" s="149" t="s">
        <v>625</v>
      </c>
      <c r="C53" s="192" t="s">
        <v>313</v>
      </c>
      <c r="E53" s="201">
        <f>'0810'!H53</f>
        <v>0</v>
      </c>
      <c r="F53" s="186">
        <f t="shared" si="19"/>
        <v>0</v>
      </c>
      <c r="G53" s="202"/>
      <c r="H53" s="202"/>
      <c r="I53" s="227"/>
      <c r="J53" s="227"/>
      <c r="K53" s="227"/>
      <c r="L53" s="202"/>
      <c r="M53" s="228"/>
      <c r="N53" s="288"/>
      <c r="O53">
        <f t="shared" si="20"/>
        <v>0</v>
      </c>
      <c r="P53">
        <f t="shared" si="33"/>
        <v>-1</v>
      </c>
      <c r="Q53">
        <f t="shared" si="21"/>
        <v>-1</v>
      </c>
      <c r="R53">
        <f t="shared" si="22"/>
        <v>-1</v>
      </c>
      <c r="S53">
        <f t="shared" si="23"/>
        <v>-1</v>
      </c>
      <c r="T53">
        <f t="shared" si="24"/>
        <v>1</v>
      </c>
      <c r="U53">
        <f t="shared" si="34"/>
        <v>1</v>
      </c>
      <c r="V53">
        <f>VLOOKUP($A53,'FuturesInfo (3)'!$A$2:$V$80,22)</f>
        <v>4</v>
      </c>
      <c r="W53">
        <v>1</v>
      </c>
      <c r="X53" s="356">
        <f>VLOOKUP($A53,'FuturesInfo (3)'!$A$2:$O$80,15)*V53</f>
        <v>93120</v>
      </c>
      <c r="Y53" s="356">
        <f>VLOOKUP($A53,'FuturesInfo (3)'!$A$2:$O$80,15)*W53*V53</f>
        <v>93120</v>
      </c>
      <c r="Z53" s="188">
        <f t="shared" si="25"/>
        <v>0</v>
      </c>
      <c r="AA53" s="188">
        <f>IF(IF(sym!$Q42=H53,1,0)=1,ABS(X53*G53),-ABS(X53*G53))</f>
        <v>0</v>
      </c>
      <c r="AB53" s="188">
        <f>IF(IF(sym!$P42=$H53,1,0)=1,ABS($X53*$G53),-ABS($X53*$G53))</f>
        <v>0</v>
      </c>
      <c r="AC53" s="188">
        <f t="shared" si="39"/>
        <v>0</v>
      </c>
      <c r="AD53" s="188">
        <f t="shared" si="26"/>
        <v>0</v>
      </c>
      <c r="AE53" s="188">
        <f t="shared" si="27"/>
        <v>0</v>
      </c>
      <c r="AF53" s="188">
        <f t="shared" si="35"/>
        <v>0</v>
      </c>
      <c r="AG53" s="188">
        <f t="shared" si="36"/>
        <v>0</v>
      </c>
      <c r="AH53" s="188">
        <f t="shared" si="37"/>
        <v>0</v>
      </c>
      <c r="AI53" s="188">
        <f t="shared" si="38"/>
        <v>0</v>
      </c>
      <c r="AJ53" s="188">
        <f t="shared" si="28"/>
        <v>0</v>
      </c>
      <c r="AK53" s="188">
        <f t="shared" si="29"/>
        <v>0</v>
      </c>
      <c r="AL53" s="188">
        <f t="shared" si="30"/>
        <v>0</v>
      </c>
      <c r="AM53" s="188">
        <f t="shared" si="31"/>
        <v>0</v>
      </c>
      <c r="AN53" s="188">
        <f t="shared" si="40"/>
        <v>0</v>
      </c>
      <c r="AO53" s="188">
        <f t="shared" si="40"/>
        <v>0</v>
      </c>
    </row>
    <row r="54" spans="1:41" ht="15.75" thickBot="1" x14ac:dyDescent="0.3">
      <c r="A54" s="1" t="s">
        <v>511</v>
      </c>
      <c r="B54" s="149" t="s">
        <v>511</v>
      </c>
      <c r="C54" s="192" t="s">
        <v>304</v>
      </c>
      <c r="E54" s="201">
        <f>'0810'!H54</f>
        <v>0</v>
      </c>
      <c r="F54" s="186">
        <f t="shared" si="19"/>
        <v>0</v>
      </c>
      <c r="G54" s="202"/>
      <c r="H54" s="202"/>
      <c r="I54" s="227"/>
      <c r="J54" s="227"/>
      <c r="K54" s="227"/>
      <c r="L54" s="202"/>
      <c r="M54" s="228"/>
      <c r="N54" s="288"/>
      <c r="O54">
        <f t="shared" si="20"/>
        <v>0</v>
      </c>
      <c r="P54">
        <f t="shared" si="33"/>
        <v>-1</v>
      </c>
      <c r="Q54">
        <f t="shared" si="21"/>
        <v>-1</v>
      </c>
      <c r="R54">
        <f t="shared" si="22"/>
        <v>-1</v>
      </c>
      <c r="S54">
        <f t="shared" si="23"/>
        <v>-1</v>
      </c>
      <c r="T54">
        <f t="shared" si="24"/>
        <v>1</v>
      </c>
      <c r="U54">
        <f t="shared" si="34"/>
        <v>1</v>
      </c>
      <c r="V54">
        <f>VLOOKUP($A54,'FuturesInfo (3)'!$A$2:$V$80,22)</f>
        <v>8</v>
      </c>
      <c r="W54">
        <v>1</v>
      </c>
      <c r="X54" s="356">
        <f>VLOOKUP($A54,'FuturesInfo (3)'!$A$2:$O$80,15)*V54</f>
        <v>145520</v>
      </c>
      <c r="Y54" s="356">
        <f>VLOOKUP($A54,'FuturesInfo (3)'!$A$2:$O$80,15)*W54*V54</f>
        <v>145520</v>
      </c>
      <c r="Z54" s="188">
        <f t="shared" si="25"/>
        <v>0</v>
      </c>
      <c r="AA54" s="188">
        <f>IF(IF(sym!$Q43=H54,1,0)=1,ABS(X54*G54),-ABS(X54*G54))</f>
        <v>0</v>
      </c>
      <c r="AB54" s="188">
        <f>IF(IF(sym!$P43=$H54,1,0)=1,ABS($X54*$G54),-ABS($X54*$G54))</f>
        <v>0</v>
      </c>
      <c r="AC54" s="188">
        <f t="shared" si="39"/>
        <v>0</v>
      </c>
      <c r="AD54" s="188">
        <f t="shared" si="26"/>
        <v>0</v>
      </c>
      <c r="AE54" s="188">
        <f t="shared" si="27"/>
        <v>0</v>
      </c>
      <c r="AF54" s="188">
        <f t="shared" si="35"/>
        <v>0</v>
      </c>
      <c r="AG54" s="188">
        <f t="shared" si="36"/>
        <v>0</v>
      </c>
      <c r="AH54" s="188">
        <f t="shared" si="37"/>
        <v>0</v>
      </c>
      <c r="AI54" s="188">
        <f t="shared" si="38"/>
        <v>0</v>
      </c>
      <c r="AJ54" s="188">
        <f t="shared" si="28"/>
        <v>0</v>
      </c>
      <c r="AK54" s="188">
        <f t="shared" si="29"/>
        <v>0</v>
      </c>
      <c r="AL54" s="188">
        <f t="shared" si="30"/>
        <v>0</v>
      </c>
      <c r="AM54" s="188">
        <f t="shared" si="31"/>
        <v>0</v>
      </c>
      <c r="AN54" s="188">
        <f t="shared" si="40"/>
        <v>0</v>
      </c>
      <c r="AO54" s="188">
        <f t="shared" si="40"/>
        <v>0</v>
      </c>
    </row>
    <row r="55" spans="1:41" ht="15.75" thickBot="1" x14ac:dyDescent="0.3">
      <c r="A55" s="1" t="s">
        <v>988</v>
      </c>
      <c r="B55" s="149" t="s">
        <v>629</v>
      </c>
      <c r="C55" s="192" t="s">
        <v>304</v>
      </c>
      <c r="E55" s="201">
        <f>'0810'!H55</f>
        <v>0</v>
      </c>
      <c r="F55" s="186">
        <f t="shared" si="19"/>
        <v>0</v>
      </c>
      <c r="G55" s="202"/>
      <c r="H55" s="202"/>
      <c r="I55" s="227"/>
      <c r="J55" s="227"/>
      <c r="K55" s="227"/>
      <c r="L55" s="202"/>
      <c r="M55" s="228"/>
      <c r="N55" s="288"/>
      <c r="O55">
        <f t="shared" si="20"/>
        <v>0</v>
      </c>
      <c r="P55">
        <f t="shared" si="33"/>
        <v>-1</v>
      </c>
      <c r="Q55">
        <f t="shared" si="21"/>
        <v>-1</v>
      </c>
      <c r="R55">
        <f t="shared" si="22"/>
        <v>-1</v>
      </c>
      <c r="S55">
        <f t="shared" si="23"/>
        <v>-1</v>
      </c>
      <c r="T55">
        <f t="shared" si="24"/>
        <v>1</v>
      </c>
      <c r="U55">
        <f t="shared" si="34"/>
        <v>1</v>
      </c>
      <c r="V55">
        <f>VLOOKUP($A55,'FuturesInfo (3)'!$A$2:$V$80,22)</f>
        <v>4</v>
      </c>
      <c r="W55">
        <v>1</v>
      </c>
      <c r="X55" s="356">
        <f>VLOOKUP($A55,'FuturesInfo (3)'!$A$2:$O$80,15)*V55</f>
        <v>109880</v>
      </c>
      <c r="Y55" s="356">
        <f>VLOOKUP($A55,'FuturesInfo (3)'!$A$2:$O$80,15)*W55*V55</f>
        <v>109880</v>
      </c>
      <c r="Z55" s="188">
        <f t="shared" si="25"/>
        <v>0</v>
      </c>
      <c r="AA55" s="188">
        <f>IF(IF(sym!$Q44=H55,1,0)=1,ABS(X55*G55),-ABS(X55*G55))</f>
        <v>0</v>
      </c>
      <c r="AB55" s="188">
        <f>IF(IF(sym!$P44=$H55,1,0)=1,ABS($X55*$G55),-ABS($X55*$G55))</f>
        <v>0</v>
      </c>
      <c r="AC55" s="188">
        <f t="shared" si="39"/>
        <v>0</v>
      </c>
      <c r="AD55" s="188">
        <f t="shared" si="26"/>
        <v>0</v>
      </c>
      <c r="AE55" s="188">
        <f t="shared" si="27"/>
        <v>0</v>
      </c>
      <c r="AF55" s="188">
        <f t="shared" si="35"/>
        <v>0</v>
      </c>
      <c r="AG55" s="188">
        <f t="shared" si="36"/>
        <v>0</v>
      </c>
      <c r="AH55" s="188">
        <f t="shared" si="37"/>
        <v>0</v>
      </c>
      <c r="AI55" s="188">
        <f t="shared" si="38"/>
        <v>0</v>
      </c>
      <c r="AJ55" s="188">
        <f t="shared" si="28"/>
        <v>0</v>
      </c>
      <c r="AK55" s="188">
        <f t="shared" si="29"/>
        <v>0</v>
      </c>
      <c r="AL55" s="188">
        <f t="shared" si="30"/>
        <v>0</v>
      </c>
      <c r="AM55" s="188">
        <f t="shared" si="31"/>
        <v>0</v>
      </c>
      <c r="AN55" s="188">
        <f t="shared" si="40"/>
        <v>0</v>
      </c>
      <c r="AO55" s="188">
        <f t="shared" si="40"/>
        <v>0</v>
      </c>
    </row>
    <row r="56" spans="1:41" ht="15.75" thickBot="1" x14ac:dyDescent="0.3">
      <c r="A56" s="1" t="s">
        <v>989</v>
      </c>
      <c r="B56" s="149" t="s">
        <v>655</v>
      </c>
      <c r="C56" s="192" t="s">
        <v>294</v>
      </c>
      <c r="E56" s="201">
        <f>'0810'!H56</f>
        <v>0</v>
      </c>
      <c r="F56" s="186">
        <f t="shared" si="19"/>
        <v>0</v>
      </c>
      <c r="G56" s="202"/>
      <c r="H56" s="202"/>
      <c r="I56" s="227"/>
      <c r="J56" s="227"/>
      <c r="K56" s="227"/>
      <c r="L56" s="202"/>
      <c r="M56" s="228"/>
      <c r="N56" s="288"/>
      <c r="O56">
        <f t="shared" si="20"/>
        <v>0</v>
      </c>
      <c r="P56">
        <f t="shared" si="33"/>
        <v>-1</v>
      </c>
      <c r="Q56">
        <f t="shared" si="21"/>
        <v>-1</v>
      </c>
      <c r="R56">
        <f t="shared" si="22"/>
        <v>-1</v>
      </c>
      <c r="S56">
        <f t="shared" si="23"/>
        <v>-1</v>
      </c>
      <c r="T56">
        <f t="shared" si="24"/>
        <v>1</v>
      </c>
      <c r="U56">
        <f t="shared" si="34"/>
        <v>1</v>
      </c>
      <c r="V56">
        <f>VLOOKUP($A56,'FuturesInfo (3)'!$A$2:$V$80,22)</f>
        <v>4</v>
      </c>
      <c r="W56">
        <v>1</v>
      </c>
      <c r="X56" s="356">
        <f>VLOOKUP($A56,'FuturesInfo (3)'!$A$2:$O$80,15)*V56</f>
        <v>180660</v>
      </c>
      <c r="Y56" s="356">
        <f>VLOOKUP($A56,'FuturesInfo (3)'!$A$2:$O$80,15)*W56*V56</f>
        <v>180660</v>
      </c>
      <c r="Z56" s="188">
        <f t="shared" si="25"/>
        <v>0</v>
      </c>
      <c r="AA56" s="188">
        <f>IF(IF(sym!$Q45=H56,1,0)=1,ABS(X56*G56),-ABS(X56*G56))</f>
        <v>0</v>
      </c>
      <c r="AB56" s="188">
        <f>IF(IF(sym!$P45=$H56,1,0)=1,ABS($X56*$G56),-ABS($X56*$G56))</f>
        <v>0</v>
      </c>
      <c r="AC56" s="188">
        <f t="shared" si="39"/>
        <v>0</v>
      </c>
      <c r="AD56" s="188">
        <f t="shared" si="26"/>
        <v>0</v>
      </c>
      <c r="AE56" s="188">
        <f t="shared" si="27"/>
        <v>0</v>
      </c>
      <c r="AF56" s="188">
        <f t="shared" si="35"/>
        <v>0</v>
      </c>
      <c r="AG56" s="188">
        <f t="shared" si="36"/>
        <v>0</v>
      </c>
      <c r="AH56" s="188">
        <f t="shared" si="37"/>
        <v>0</v>
      </c>
      <c r="AI56" s="188">
        <f t="shared" si="38"/>
        <v>0</v>
      </c>
      <c r="AJ56" s="188">
        <f t="shared" si="28"/>
        <v>0</v>
      </c>
      <c r="AK56" s="188">
        <f t="shared" si="29"/>
        <v>0</v>
      </c>
      <c r="AL56" s="188">
        <f t="shared" si="30"/>
        <v>0</v>
      </c>
      <c r="AM56" s="188">
        <f t="shared" si="31"/>
        <v>0</v>
      </c>
      <c r="AN56" s="188">
        <f t="shared" si="40"/>
        <v>0</v>
      </c>
      <c r="AO56" s="188">
        <f t="shared" si="40"/>
        <v>0</v>
      </c>
    </row>
    <row r="57" spans="1:41" ht="15.75" thickBot="1" x14ac:dyDescent="0.3">
      <c r="A57" s="1" t="s">
        <v>369</v>
      </c>
      <c r="B57" s="149" t="s">
        <v>620</v>
      </c>
      <c r="C57" s="192" t="s">
        <v>294</v>
      </c>
      <c r="E57" s="201">
        <f>'0810'!H57</f>
        <v>0</v>
      </c>
      <c r="F57" s="186">
        <f t="shared" si="19"/>
        <v>0</v>
      </c>
      <c r="G57" s="202"/>
      <c r="H57" s="202"/>
      <c r="I57" s="227"/>
      <c r="J57" s="227"/>
      <c r="K57" s="227"/>
      <c r="L57" s="202"/>
      <c r="M57" s="228"/>
      <c r="N57" s="288"/>
      <c r="O57">
        <f t="shared" si="20"/>
        <v>0</v>
      </c>
      <c r="P57">
        <f t="shared" si="33"/>
        <v>-1</v>
      </c>
      <c r="Q57">
        <f t="shared" si="21"/>
        <v>-1</v>
      </c>
      <c r="R57">
        <f t="shared" si="22"/>
        <v>-1</v>
      </c>
      <c r="S57">
        <f t="shared" si="23"/>
        <v>-1</v>
      </c>
      <c r="T57">
        <f t="shared" si="24"/>
        <v>1</v>
      </c>
      <c r="U57">
        <f t="shared" si="34"/>
        <v>1</v>
      </c>
      <c r="V57">
        <f>VLOOKUP($A57,'FuturesInfo (3)'!$A$2:$V$80,22)</f>
        <v>2</v>
      </c>
      <c r="W57">
        <v>1</v>
      </c>
      <c r="X57" s="356">
        <f>VLOOKUP($A57,'FuturesInfo (3)'!$A$2:$O$80,15)*V57</f>
        <v>192671.856</v>
      </c>
      <c r="Y57" s="356">
        <f>VLOOKUP($A57,'FuturesInfo (3)'!$A$2:$O$80,15)*W57*V57</f>
        <v>192671.856</v>
      </c>
      <c r="Z57" s="188">
        <f t="shared" si="25"/>
        <v>0</v>
      </c>
      <c r="AA57" s="188">
        <f>IF(IF(sym!$Q46=H57,1,0)=1,ABS(X57*G57),-ABS(X57*G57))</f>
        <v>0</v>
      </c>
      <c r="AB57" s="188">
        <f>IF(IF(sym!$P46=$H57,1,0)=1,ABS($X57*$G57),-ABS($X57*$G57))</f>
        <v>0</v>
      </c>
      <c r="AC57" s="188">
        <f t="shared" si="39"/>
        <v>0</v>
      </c>
      <c r="AD57" s="188">
        <f t="shared" si="26"/>
        <v>0</v>
      </c>
      <c r="AE57" s="188">
        <f t="shared" si="27"/>
        <v>0</v>
      </c>
      <c r="AF57" s="188">
        <f t="shared" si="35"/>
        <v>0</v>
      </c>
      <c r="AG57" s="188">
        <f t="shared" si="36"/>
        <v>0</v>
      </c>
      <c r="AH57" s="188">
        <f t="shared" si="37"/>
        <v>0</v>
      </c>
      <c r="AI57" s="188">
        <f t="shared" si="38"/>
        <v>0</v>
      </c>
      <c r="AJ57" s="188">
        <f t="shared" si="28"/>
        <v>0</v>
      </c>
      <c r="AK57" s="188">
        <f t="shared" si="29"/>
        <v>0</v>
      </c>
      <c r="AL57" s="188">
        <f t="shared" si="30"/>
        <v>0</v>
      </c>
      <c r="AM57" s="188">
        <f t="shared" si="31"/>
        <v>0</v>
      </c>
      <c r="AN57" s="188">
        <f t="shared" si="40"/>
        <v>0</v>
      </c>
      <c r="AO57" s="188">
        <f t="shared" si="40"/>
        <v>0</v>
      </c>
    </row>
    <row r="58" spans="1:41" ht="15.75" thickBot="1" x14ac:dyDescent="0.3">
      <c r="A58" s="1" t="s">
        <v>371</v>
      </c>
      <c r="B58" s="149" t="s">
        <v>635</v>
      </c>
      <c r="C58" s="192" t="s">
        <v>1121</v>
      </c>
      <c r="E58" s="201">
        <f>'0810'!H58</f>
        <v>0</v>
      </c>
      <c r="F58" s="186">
        <f t="shared" si="19"/>
        <v>0</v>
      </c>
      <c r="G58" s="202"/>
      <c r="H58" s="202"/>
      <c r="I58" s="227"/>
      <c r="J58" s="227"/>
      <c r="K58" s="227"/>
      <c r="L58" s="202"/>
      <c r="M58" s="228"/>
      <c r="N58" s="288"/>
      <c r="O58">
        <f t="shared" si="20"/>
        <v>0</v>
      </c>
      <c r="P58">
        <f t="shared" si="33"/>
        <v>-1</v>
      </c>
      <c r="Q58">
        <f t="shared" si="21"/>
        <v>-1</v>
      </c>
      <c r="R58">
        <f t="shared" si="22"/>
        <v>-1</v>
      </c>
      <c r="S58">
        <f t="shared" si="23"/>
        <v>-1</v>
      </c>
      <c r="T58">
        <f t="shared" si="24"/>
        <v>1</v>
      </c>
      <c r="U58">
        <f t="shared" si="34"/>
        <v>1</v>
      </c>
      <c r="V58">
        <f>VLOOKUP($A58,'FuturesInfo (3)'!$A$2:$V$80,22)</f>
        <v>8</v>
      </c>
      <c r="W58">
        <v>1</v>
      </c>
      <c r="X58" s="356">
        <f>VLOOKUP($A58,'FuturesInfo (3)'!$A$2:$O$80,15)*V58</f>
        <v>216240</v>
      </c>
      <c r="Y58" s="356">
        <f>VLOOKUP($A58,'FuturesInfo (3)'!$A$2:$O$80,15)*W58*V58</f>
        <v>216240</v>
      </c>
      <c r="Z58" s="188">
        <f t="shared" si="25"/>
        <v>0</v>
      </c>
      <c r="AA58" s="188">
        <f>IF(IF(sym!$Q47=H58,1,0)=1,ABS(X58*G58),-ABS(X58*G58))</f>
        <v>0</v>
      </c>
      <c r="AB58" s="188">
        <f>IF(IF(sym!$P47=$H58,1,0)=1,ABS($X58*$G58),-ABS($X58*$G58))</f>
        <v>0</v>
      </c>
      <c r="AC58" s="188">
        <f t="shared" si="39"/>
        <v>0</v>
      </c>
      <c r="AD58" s="188">
        <f t="shared" si="26"/>
        <v>0</v>
      </c>
      <c r="AE58" s="188">
        <f t="shared" si="27"/>
        <v>0</v>
      </c>
      <c r="AF58" s="188">
        <f t="shared" si="35"/>
        <v>0</v>
      </c>
      <c r="AG58" s="188">
        <f t="shared" si="36"/>
        <v>0</v>
      </c>
      <c r="AH58" s="188">
        <f t="shared" si="37"/>
        <v>0</v>
      </c>
      <c r="AI58" s="188">
        <f t="shared" si="38"/>
        <v>0</v>
      </c>
      <c r="AJ58" s="188">
        <f t="shared" si="28"/>
        <v>0</v>
      </c>
      <c r="AK58" s="188">
        <f t="shared" si="29"/>
        <v>0</v>
      </c>
      <c r="AL58" s="188">
        <f t="shared" si="30"/>
        <v>0</v>
      </c>
      <c r="AM58" s="188">
        <f t="shared" si="31"/>
        <v>0</v>
      </c>
      <c r="AN58" s="188">
        <f t="shared" si="40"/>
        <v>0</v>
      </c>
      <c r="AO58" s="188">
        <f t="shared" si="40"/>
        <v>0</v>
      </c>
    </row>
    <row r="59" spans="1:41" ht="15.75" thickBot="1" x14ac:dyDescent="0.3">
      <c r="A59" s="1" t="s">
        <v>1052</v>
      </c>
      <c r="B59" s="149" t="s">
        <v>611</v>
      </c>
      <c r="C59" s="192" t="s">
        <v>297</v>
      </c>
      <c r="E59" s="201">
        <f>'0810'!H59</f>
        <v>0</v>
      </c>
      <c r="F59" s="186">
        <f t="shared" si="19"/>
        <v>0</v>
      </c>
      <c r="G59" s="202"/>
      <c r="H59" s="202"/>
      <c r="I59" s="227"/>
      <c r="J59" s="227"/>
      <c r="K59" s="227"/>
      <c r="L59" s="202"/>
      <c r="M59" s="228"/>
      <c r="N59" s="288"/>
      <c r="O59">
        <f t="shared" si="20"/>
        <v>0</v>
      </c>
      <c r="P59">
        <f t="shared" si="33"/>
        <v>-1</v>
      </c>
      <c r="Q59">
        <f t="shared" si="21"/>
        <v>-1</v>
      </c>
      <c r="R59">
        <f t="shared" si="22"/>
        <v>-1</v>
      </c>
      <c r="S59">
        <f t="shared" si="23"/>
        <v>-1</v>
      </c>
      <c r="T59">
        <f t="shared" si="24"/>
        <v>1</v>
      </c>
      <c r="U59">
        <f t="shared" si="34"/>
        <v>1</v>
      </c>
      <c r="V59">
        <f>VLOOKUP($A59,'FuturesInfo (3)'!$A$2:$V$80,22)</f>
        <v>5</v>
      </c>
      <c r="W59">
        <v>1</v>
      </c>
      <c r="X59" s="356">
        <f>VLOOKUP($A59,'FuturesInfo (3)'!$A$2:$O$80,15)*V59</f>
        <v>124562.5</v>
      </c>
      <c r="Y59" s="356">
        <f>VLOOKUP($A59,'FuturesInfo (3)'!$A$2:$O$80,15)*W59*V59</f>
        <v>124562.5</v>
      </c>
      <c r="Z59" s="188">
        <f t="shared" si="25"/>
        <v>0</v>
      </c>
      <c r="AA59" s="188">
        <f>IF(IF(sym!$Q48=H59,1,0)=1,ABS(X59*G59),-ABS(X59*G59))</f>
        <v>0</v>
      </c>
      <c r="AB59" s="188">
        <f>IF(IF(sym!$P48=$H59,1,0)=1,ABS($X59*$G59),-ABS($X59*$G59))</f>
        <v>0</v>
      </c>
      <c r="AC59" s="188">
        <f t="shared" si="39"/>
        <v>0</v>
      </c>
      <c r="AD59" s="188">
        <f t="shared" si="26"/>
        <v>0</v>
      </c>
      <c r="AE59" s="188">
        <f t="shared" si="27"/>
        <v>0</v>
      </c>
      <c r="AF59" s="188">
        <f t="shared" si="35"/>
        <v>0</v>
      </c>
      <c r="AG59" s="188">
        <f t="shared" si="36"/>
        <v>0</v>
      </c>
      <c r="AH59" s="188">
        <f t="shared" si="37"/>
        <v>0</v>
      </c>
      <c r="AI59" s="188">
        <f t="shared" si="38"/>
        <v>0</v>
      </c>
      <c r="AJ59" s="188">
        <f t="shared" si="28"/>
        <v>0</v>
      </c>
      <c r="AK59" s="188">
        <f t="shared" si="29"/>
        <v>0</v>
      </c>
      <c r="AL59" s="188">
        <f t="shared" si="30"/>
        <v>0</v>
      </c>
      <c r="AM59" s="188">
        <f t="shared" si="31"/>
        <v>0</v>
      </c>
      <c r="AN59" s="188">
        <f t="shared" si="40"/>
        <v>0</v>
      </c>
      <c r="AO59" s="188">
        <f t="shared" si="40"/>
        <v>0</v>
      </c>
    </row>
    <row r="60" spans="1:41" ht="15.75" thickBot="1" x14ac:dyDescent="0.3">
      <c r="A60" s="1" t="s">
        <v>373</v>
      </c>
      <c r="B60" s="149" t="s">
        <v>692</v>
      </c>
      <c r="C60" s="192" t="s">
        <v>1121</v>
      </c>
      <c r="E60" s="201">
        <f>'0810'!H60</f>
        <v>0</v>
      </c>
      <c r="F60" s="186">
        <f t="shared" si="19"/>
        <v>0</v>
      </c>
      <c r="G60" s="202"/>
      <c r="H60" s="202"/>
      <c r="I60" s="227"/>
      <c r="J60" s="227"/>
      <c r="K60" s="227"/>
      <c r="L60" s="202"/>
      <c r="M60" s="228"/>
      <c r="N60" s="288"/>
      <c r="O60">
        <f t="shared" si="20"/>
        <v>0</v>
      </c>
      <c r="P60">
        <f t="shared" si="33"/>
        <v>-1</v>
      </c>
      <c r="Q60">
        <f t="shared" si="21"/>
        <v>-1</v>
      </c>
      <c r="R60">
        <f t="shared" si="22"/>
        <v>-1</v>
      </c>
      <c r="S60">
        <f t="shared" si="23"/>
        <v>-1</v>
      </c>
      <c r="T60">
        <f t="shared" si="24"/>
        <v>1</v>
      </c>
      <c r="U60">
        <f t="shared" si="34"/>
        <v>1</v>
      </c>
      <c r="V60">
        <f>VLOOKUP($A60,'FuturesInfo (3)'!$A$2:$V$80,22)</f>
        <v>3</v>
      </c>
      <c r="W60">
        <v>1</v>
      </c>
      <c r="X60" s="356">
        <f>VLOOKUP($A60,'FuturesInfo (3)'!$A$2:$O$80,15)*V60</f>
        <v>214110</v>
      </c>
      <c r="Y60" s="356">
        <f>VLOOKUP($A60,'FuturesInfo (3)'!$A$2:$O$80,15)*W60*V60</f>
        <v>214110</v>
      </c>
      <c r="Z60" s="188">
        <f t="shared" si="25"/>
        <v>0</v>
      </c>
      <c r="AA60" s="188">
        <f>IF(IF(sym!$Q49=H60,1,0)=1,ABS(X60*G60),-ABS(X60*G60))</f>
        <v>0</v>
      </c>
      <c r="AB60" s="188">
        <f>IF(IF(sym!$P49=$H60,1,0)=1,ABS($X60*$G60),-ABS($X60*$G60))</f>
        <v>0</v>
      </c>
      <c r="AC60" s="188">
        <f t="shared" si="39"/>
        <v>0</v>
      </c>
      <c r="AD60" s="188">
        <f t="shared" si="26"/>
        <v>0</v>
      </c>
      <c r="AE60" s="188">
        <f t="shared" si="27"/>
        <v>0</v>
      </c>
      <c r="AF60" s="188">
        <f t="shared" si="35"/>
        <v>0</v>
      </c>
      <c r="AG60" s="188">
        <f t="shared" si="36"/>
        <v>0</v>
      </c>
      <c r="AH60" s="188">
        <f t="shared" si="37"/>
        <v>0</v>
      </c>
      <c r="AI60" s="188">
        <f t="shared" si="38"/>
        <v>0</v>
      </c>
      <c r="AJ60" s="188">
        <f t="shared" si="28"/>
        <v>0</v>
      </c>
      <c r="AK60" s="188">
        <f t="shared" si="29"/>
        <v>0</v>
      </c>
      <c r="AL60" s="188">
        <f t="shared" si="30"/>
        <v>0</v>
      </c>
      <c r="AM60" s="188">
        <f t="shared" si="31"/>
        <v>0</v>
      </c>
      <c r="AN60" s="188">
        <f t="shared" si="40"/>
        <v>0</v>
      </c>
      <c r="AO60" s="188">
        <f t="shared" si="40"/>
        <v>0</v>
      </c>
    </row>
    <row r="61" spans="1:41" ht="15.75" thickBot="1" x14ac:dyDescent="0.3">
      <c r="A61" s="1" t="s">
        <v>375</v>
      </c>
      <c r="B61" s="149" t="s">
        <v>690</v>
      </c>
      <c r="C61" s="192" t="s">
        <v>288</v>
      </c>
      <c r="E61" s="201">
        <f>'0810'!H61</f>
        <v>0</v>
      </c>
      <c r="F61" s="186">
        <f t="shared" si="19"/>
        <v>0</v>
      </c>
      <c r="G61" s="202"/>
      <c r="H61" s="202"/>
      <c r="I61" s="227"/>
      <c r="J61" s="227"/>
      <c r="K61" s="227"/>
      <c r="L61" s="202"/>
      <c r="M61" s="228"/>
      <c r="N61" s="288"/>
      <c r="O61">
        <f t="shared" si="20"/>
        <v>0</v>
      </c>
      <c r="P61">
        <f t="shared" si="33"/>
        <v>-1</v>
      </c>
      <c r="Q61">
        <f t="shared" si="21"/>
        <v>-1</v>
      </c>
      <c r="R61">
        <f t="shared" si="22"/>
        <v>-1</v>
      </c>
      <c r="S61">
        <f t="shared" si="23"/>
        <v>-1</v>
      </c>
      <c r="T61">
        <f t="shared" si="24"/>
        <v>1</v>
      </c>
      <c r="U61">
        <f t="shared" si="34"/>
        <v>1</v>
      </c>
      <c r="V61">
        <f>VLOOKUP($A61,'FuturesInfo (3)'!$A$2:$V$80,22)</f>
        <v>3</v>
      </c>
      <c r="W61">
        <v>1</v>
      </c>
      <c r="X61" s="356">
        <f>VLOOKUP($A61,'FuturesInfo (3)'!$A$2:$O$80,15)*V61</f>
        <v>78450.000000000015</v>
      </c>
      <c r="Y61" s="356">
        <f>VLOOKUP($A61,'FuturesInfo (3)'!$A$2:$O$80,15)*W61*V61</f>
        <v>78450.000000000015</v>
      </c>
      <c r="Z61" s="188">
        <f t="shared" si="25"/>
        <v>0</v>
      </c>
      <c r="AA61" s="188">
        <f>IF(IF(sym!$Q50=H61,1,0)=1,ABS(X61*G61),-ABS(X61*G61))</f>
        <v>0</v>
      </c>
      <c r="AB61" s="188">
        <f>IF(IF(sym!$P50=$H61,1,0)=1,ABS($X61*$G61),-ABS($X61*$G61))</f>
        <v>0</v>
      </c>
      <c r="AC61" s="188">
        <f t="shared" si="39"/>
        <v>0</v>
      </c>
      <c r="AD61" s="188">
        <f t="shared" si="26"/>
        <v>0</v>
      </c>
      <c r="AE61" s="188">
        <f t="shared" si="27"/>
        <v>0</v>
      </c>
      <c r="AF61" s="188">
        <f t="shared" si="35"/>
        <v>0</v>
      </c>
      <c r="AG61" s="188">
        <f t="shared" si="36"/>
        <v>0</v>
      </c>
      <c r="AH61" s="188">
        <f t="shared" si="37"/>
        <v>0</v>
      </c>
      <c r="AI61" s="188">
        <f t="shared" si="38"/>
        <v>0</v>
      </c>
      <c r="AJ61" s="188">
        <f t="shared" si="28"/>
        <v>0</v>
      </c>
      <c r="AK61" s="188">
        <f t="shared" si="29"/>
        <v>0</v>
      </c>
      <c r="AL61" s="188">
        <f t="shared" si="30"/>
        <v>0</v>
      </c>
      <c r="AM61" s="188">
        <f t="shared" si="31"/>
        <v>0</v>
      </c>
      <c r="AN61" s="188">
        <f t="shared" si="40"/>
        <v>0</v>
      </c>
      <c r="AO61" s="188">
        <f t="shared" si="40"/>
        <v>0</v>
      </c>
    </row>
    <row r="62" spans="1:41" ht="15.75" thickBot="1" x14ac:dyDescent="0.3">
      <c r="A62" s="1" t="s">
        <v>377</v>
      </c>
      <c r="B62" s="149" t="s">
        <v>694</v>
      </c>
      <c r="C62" s="192" t="s">
        <v>294</v>
      </c>
      <c r="E62" s="201">
        <f>'0810'!H62</f>
        <v>0</v>
      </c>
      <c r="F62" s="186">
        <f t="shared" si="19"/>
        <v>0</v>
      </c>
      <c r="G62" s="202"/>
      <c r="H62" s="202"/>
      <c r="I62" s="227"/>
      <c r="J62" s="227"/>
      <c r="K62" s="227"/>
      <c r="L62" s="202"/>
      <c r="M62" s="228"/>
      <c r="N62" s="288"/>
      <c r="O62">
        <f t="shared" si="20"/>
        <v>0</v>
      </c>
      <c r="P62">
        <f t="shared" si="33"/>
        <v>-1</v>
      </c>
      <c r="Q62">
        <f t="shared" si="21"/>
        <v>-1</v>
      </c>
      <c r="R62">
        <f t="shared" si="22"/>
        <v>-1</v>
      </c>
      <c r="S62">
        <f t="shared" si="23"/>
        <v>-1</v>
      </c>
      <c r="T62">
        <f t="shared" si="24"/>
        <v>1</v>
      </c>
      <c r="U62">
        <f t="shared" si="34"/>
        <v>1</v>
      </c>
      <c r="V62">
        <f>VLOOKUP($A62,'FuturesInfo (3)'!$A$2:$V$80,22)</f>
        <v>2</v>
      </c>
      <c r="W62">
        <v>1</v>
      </c>
      <c r="X62" s="356">
        <f>VLOOKUP($A62,'FuturesInfo (3)'!$A$2:$O$80,15)*V62</f>
        <v>163705.95740504467</v>
      </c>
      <c r="Y62" s="356">
        <f>VLOOKUP($A62,'FuturesInfo (3)'!$A$2:$O$80,15)*W62*V62</f>
        <v>163705.95740504467</v>
      </c>
      <c r="Z62" s="188">
        <f t="shared" si="25"/>
        <v>0</v>
      </c>
      <c r="AA62" s="188">
        <f>IF(IF(sym!$Q51=H62,1,0)=1,ABS(X62*G62),-ABS(X62*G62))</f>
        <v>0</v>
      </c>
      <c r="AB62" s="188">
        <f>IF(IF(sym!$P51=$H62,1,0)=1,ABS($X62*$G62),-ABS($X62*$G62))</f>
        <v>0</v>
      </c>
      <c r="AC62" s="188">
        <f t="shared" si="39"/>
        <v>0</v>
      </c>
      <c r="AD62" s="188">
        <f t="shared" si="26"/>
        <v>0</v>
      </c>
      <c r="AE62" s="188">
        <f t="shared" si="27"/>
        <v>0</v>
      </c>
      <c r="AF62" s="188">
        <f t="shared" si="35"/>
        <v>0</v>
      </c>
      <c r="AG62" s="188">
        <f t="shared" si="36"/>
        <v>0</v>
      </c>
      <c r="AH62" s="188">
        <f t="shared" si="37"/>
        <v>0</v>
      </c>
      <c r="AI62" s="188">
        <f t="shared" si="38"/>
        <v>0</v>
      </c>
      <c r="AJ62" s="188">
        <f t="shared" si="28"/>
        <v>0</v>
      </c>
      <c r="AK62" s="188">
        <f t="shared" si="29"/>
        <v>0</v>
      </c>
      <c r="AL62" s="188">
        <f t="shared" si="30"/>
        <v>0</v>
      </c>
      <c r="AM62" s="188">
        <f t="shared" si="31"/>
        <v>0</v>
      </c>
      <c r="AN62" s="188">
        <f t="shared" si="40"/>
        <v>0</v>
      </c>
      <c r="AO62" s="188">
        <f t="shared" si="40"/>
        <v>0</v>
      </c>
    </row>
    <row r="63" spans="1:41" ht="15.75" thickBot="1" x14ac:dyDescent="0.3">
      <c r="A63" s="1" t="s">
        <v>379</v>
      </c>
      <c r="B63" s="149" t="s">
        <v>550</v>
      </c>
      <c r="C63" s="192" t="s">
        <v>294</v>
      </c>
      <c r="E63" s="201">
        <f>'0810'!H63</f>
        <v>0</v>
      </c>
      <c r="F63" s="186">
        <f t="shared" si="19"/>
        <v>0</v>
      </c>
      <c r="G63" s="202"/>
      <c r="H63" s="202"/>
      <c r="I63" s="227"/>
      <c r="J63" s="227"/>
      <c r="K63" s="227"/>
      <c r="L63" s="202"/>
      <c r="M63" s="228"/>
      <c r="N63" s="288"/>
      <c r="O63">
        <f t="shared" si="20"/>
        <v>0</v>
      </c>
      <c r="P63">
        <f t="shared" si="33"/>
        <v>-1</v>
      </c>
      <c r="Q63">
        <f t="shared" si="21"/>
        <v>-1</v>
      </c>
      <c r="R63">
        <f t="shared" si="22"/>
        <v>-1</v>
      </c>
      <c r="S63">
        <f t="shared" si="23"/>
        <v>-1</v>
      </c>
      <c r="T63">
        <f t="shared" si="24"/>
        <v>1</v>
      </c>
      <c r="U63">
        <f t="shared" si="34"/>
        <v>1</v>
      </c>
      <c r="V63">
        <f>VLOOKUP($A63,'FuturesInfo (3)'!$A$2:$V$80,22)</f>
        <v>3</v>
      </c>
      <c r="W63">
        <v>1</v>
      </c>
      <c r="X63" s="356">
        <f>VLOOKUP($A63,'FuturesInfo (3)'!$A$2:$O$80,15)*V63</f>
        <v>287505</v>
      </c>
      <c r="Y63" s="356">
        <f>VLOOKUP($A63,'FuturesInfo (3)'!$A$2:$O$80,15)*W63*V63</f>
        <v>287505</v>
      </c>
      <c r="Z63" s="188">
        <f t="shared" si="25"/>
        <v>0</v>
      </c>
      <c r="AA63" s="188">
        <f>IF(IF(sym!$Q52=H63,1,0)=1,ABS(X63*G63),-ABS(X63*G63))</f>
        <v>0</v>
      </c>
      <c r="AB63" s="188">
        <f>IF(IF(sym!$P52=$H63,1,0)=1,ABS($X63*$G63),-ABS($X63*$G63))</f>
        <v>0</v>
      </c>
      <c r="AC63" s="188">
        <f t="shared" si="39"/>
        <v>0</v>
      </c>
      <c r="AD63" s="188">
        <f t="shared" si="26"/>
        <v>0</v>
      </c>
      <c r="AE63" s="188">
        <f t="shared" si="27"/>
        <v>0</v>
      </c>
      <c r="AF63" s="188">
        <f t="shared" si="35"/>
        <v>0</v>
      </c>
      <c r="AG63" s="188">
        <f t="shared" si="36"/>
        <v>0</v>
      </c>
      <c r="AH63" s="188">
        <f t="shared" si="37"/>
        <v>0</v>
      </c>
      <c r="AI63" s="188">
        <f t="shared" si="38"/>
        <v>0</v>
      </c>
      <c r="AJ63" s="188">
        <f t="shared" si="28"/>
        <v>0</v>
      </c>
      <c r="AK63" s="188">
        <f t="shared" si="29"/>
        <v>0</v>
      </c>
      <c r="AL63" s="188">
        <f t="shared" si="30"/>
        <v>0</v>
      </c>
      <c r="AM63" s="188">
        <f t="shared" si="31"/>
        <v>0</v>
      </c>
      <c r="AN63" s="188">
        <f t="shared" si="40"/>
        <v>0</v>
      </c>
      <c r="AO63" s="188">
        <f t="shared" si="40"/>
        <v>0</v>
      </c>
    </row>
    <row r="64" spans="1:41" ht="15.75" thickBot="1" x14ac:dyDescent="0.3">
      <c r="A64" s="4" t="s">
        <v>1050</v>
      </c>
      <c r="B64" s="149" t="s">
        <v>700</v>
      </c>
      <c r="C64" s="192" t="s">
        <v>297</v>
      </c>
      <c r="E64" s="201">
        <f>'0810'!H64</f>
        <v>0</v>
      </c>
      <c r="F64" s="186">
        <f t="shared" si="19"/>
        <v>0</v>
      </c>
      <c r="G64" s="202"/>
      <c r="H64" s="202"/>
      <c r="I64" s="227"/>
      <c r="J64" s="227"/>
      <c r="K64" s="227"/>
      <c r="L64" s="202"/>
      <c r="M64" s="228"/>
      <c r="N64" s="288"/>
      <c r="O64">
        <f t="shared" si="20"/>
        <v>0</v>
      </c>
      <c r="P64">
        <f t="shared" si="33"/>
        <v>-1</v>
      </c>
      <c r="Q64">
        <f t="shared" si="21"/>
        <v>-1</v>
      </c>
      <c r="R64">
        <f t="shared" si="22"/>
        <v>-1</v>
      </c>
      <c r="S64">
        <f t="shared" si="23"/>
        <v>-1</v>
      </c>
      <c r="T64">
        <f t="shared" si="24"/>
        <v>1</v>
      </c>
      <c r="U64">
        <f t="shared" si="34"/>
        <v>1</v>
      </c>
      <c r="V64">
        <f>VLOOKUP($A64,'FuturesInfo (3)'!$A$2:$V$80,22)</f>
        <v>9</v>
      </c>
      <c r="W64">
        <v>1</v>
      </c>
      <c r="X64" s="356">
        <f>VLOOKUP($A64,'FuturesInfo (3)'!$A$2:$O$80,15)*V64</f>
        <v>82800</v>
      </c>
      <c r="Y64" s="356">
        <f>VLOOKUP($A64,'FuturesInfo (3)'!$A$2:$O$80,15)*W64*V64</f>
        <v>82800</v>
      </c>
      <c r="Z64" s="188">
        <f t="shared" si="25"/>
        <v>0</v>
      </c>
      <c r="AA64" s="188">
        <f>IF(IF(sym!$Q53=H64,1,0)=1,ABS(X64*G64),-ABS(X64*G64))</f>
        <v>0</v>
      </c>
      <c r="AB64" s="188">
        <f>IF(IF(sym!$P53=$H64,1,0)=1,ABS($X64*$G64),-ABS($X64*$G64))</f>
        <v>0</v>
      </c>
      <c r="AC64" s="188">
        <f t="shared" si="39"/>
        <v>0</v>
      </c>
      <c r="AD64" s="188">
        <f t="shared" si="26"/>
        <v>0</v>
      </c>
      <c r="AE64" s="188">
        <f t="shared" si="27"/>
        <v>0</v>
      </c>
      <c r="AF64" s="188">
        <f t="shared" si="35"/>
        <v>0</v>
      </c>
      <c r="AG64" s="188">
        <f t="shared" si="36"/>
        <v>0</v>
      </c>
      <c r="AH64" s="188">
        <f t="shared" si="37"/>
        <v>0</v>
      </c>
      <c r="AI64" s="188">
        <f t="shared" si="38"/>
        <v>0</v>
      </c>
      <c r="AJ64" s="188">
        <f t="shared" si="28"/>
        <v>0</v>
      </c>
      <c r="AK64" s="188">
        <f t="shared" si="29"/>
        <v>0</v>
      </c>
      <c r="AL64" s="188">
        <f t="shared" si="30"/>
        <v>0</v>
      </c>
      <c r="AM64" s="188">
        <f t="shared" si="31"/>
        <v>0</v>
      </c>
      <c r="AN64" s="188">
        <f t="shared" si="40"/>
        <v>0</v>
      </c>
      <c r="AO64" s="188">
        <f t="shared" si="40"/>
        <v>0</v>
      </c>
    </row>
    <row r="65" spans="1:41" ht="15.75" thickBot="1" x14ac:dyDescent="0.3">
      <c r="A65" s="1" t="s">
        <v>0</v>
      </c>
      <c r="B65" s="149" t="s">
        <v>702</v>
      </c>
      <c r="C65" s="192" t="s">
        <v>304</v>
      </c>
      <c r="E65" s="201">
        <f>'0810'!H65</f>
        <v>0</v>
      </c>
      <c r="F65" s="186">
        <f t="shared" si="19"/>
        <v>0</v>
      </c>
      <c r="G65" s="202"/>
      <c r="H65" s="233"/>
      <c r="I65" s="229"/>
      <c r="J65" s="229"/>
      <c r="K65" s="229"/>
      <c r="L65" s="202"/>
      <c r="M65" s="228"/>
      <c r="N65" s="288"/>
      <c r="O65">
        <f t="shared" si="20"/>
        <v>0</v>
      </c>
      <c r="P65">
        <f t="shared" si="33"/>
        <v>-1</v>
      </c>
      <c r="Q65">
        <f t="shared" si="21"/>
        <v>-1</v>
      </c>
      <c r="R65">
        <f t="shared" si="22"/>
        <v>-1</v>
      </c>
      <c r="S65">
        <f t="shared" si="23"/>
        <v>-1</v>
      </c>
      <c r="T65">
        <f t="shared" si="24"/>
        <v>1</v>
      </c>
      <c r="U65">
        <f t="shared" si="34"/>
        <v>1</v>
      </c>
      <c r="V65">
        <f>VLOOKUP($A65,'FuturesInfo (3)'!$A$2:$V$80,22)</f>
        <v>2</v>
      </c>
      <c r="W65">
        <v>1</v>
      </c>
      <c r="X65" s="356">
        <f>VLOOKUP($A65,'FuturesInfo (3)'!$A$2:$O$80,15)*V65</f>
        <v>55080</v>
      </c>
      <c r="Y65" s="356">
        <f>VLOOKUP($A65,'FuturesInfo (3)'!$A$2:$O$80,15)*W65*V65</f>
        <v>55080</v>
      </c>
      <c r="Z65" s="188">
        <f t="shared" si="25"/>
        <v>0</v>
      </c>
      <c r="AA65" s="188">
        <f>IF(IF(sym!$Q54=H65,1,0)=1,ABS(X65*G65),-ABS(X65*G65))</f>
        <v>0</v>
      </c>
      <c r="AB65" s="188">
        <f>IF(IF(sym!$P54=$H65,1,0)=1,ABS($X65*$G65),-ABS($X65*$G65))</f>
        <v>0</v>
      </c>
      <c r="AC65" s="188">
        <f t="shared" si="39"/>
        <v>0</v>
      </c>
      <c r="AD65" s="188">
        <f t="shared" si="26"/>
        <v>0</v>
      </c>
      <c r="AE65" s="188">
        <f t="shared" si="27"/>
        <v>0</v>
      </c>
      <c r="AF65" s="188">
        <f t="shared" si="35"/>
        <v>0</v>
      </c>
      <c r="AG65" s="188">
        <f t="shared" si="36"/>
        <v>0</v>
      </c>
      <c r="AH65" s="188">
        <f t="shared" si="37"/>
        <v>0</v>
      </c>
      <c r="AI65" s="188">
        <f t="shared" si="38"/>
        <v>0</v>
      </c>
      <c r="AJ65" s="188">
        <f t="shared" si="28"/>
        <v>0</v>
      </c>
      <c r="AK65" s="188">
        <f t="shared" si="29"/>
        <v>0</v>
      </c>
      <c r="AL65" s="188">
        <f t="shared" si="30"/>
        <v>0</v>
      </c>
      <c r="AM65" s="188">
        <f t="shared" si="31"/>
        <v>0</v>
      </c>
      <c r="AN65" s="188">
        <f t="shared" si="40"/>
        <v>0</v>
      </c>
      <c r="AO65" s="188">
        <f t="shared" si="40"/>
        <v>0</v>
      </c>
    </row>
    <row r="66" spans="1:41" ht="15.75" thickBot="1" x14ac:dyDescent="0.3">
      <c r="A66" s="1" t="s">
        <v>384</v>
      </c>
      <c r="B66" s="149" t="s">
        <v>704</v>
      </c>
      <c r="C66" s="192" t="s">
        <v>347</v>
      </c>
      <c r="E66" s="201">
        <f>'0810'!H66</f>
        <v>0</v>
      </c>
      <c r="F66" s="186">
        <f t="shared" si="19"/>
        <v>0</v>
      </c>
      <c r="G66" s="202"/>
      <c r="H66" s="202"/>
      <c r="I66" s="227"/>
      <c r="J66" s="227"/>
      <c r="K66" s="227"/>
      <c r="L66" s="202"/>
      <c r="M66" s="228"/>
      <c r="N66" s="288"/>
      <c r="O66">
        <f t="shared" si="20"/>
        <v>0</v>
      </c>
      <c r="P66">
        <f t="shared" si="33"/>
        <v>-1</v>
      </c>
      <c r="Q66">
        <f t="shared" si="21"/>
        <v>-1</v>
      </c>
      <c r="R66">
        <f t="shared" si="22"/>
        <v>-1</v>
      </c>
      <c r="S66">
        <f t="shared" si="23"/>
        <v>-1</v>
      </c>
      <c r="T66">
        <f t="shared" si="24"/>
        <v>1</v>
      </c>
      <c r="U66">
        <f t="shared" si="34"/>
        <v>1</v>
      </c>
      <c r="V66">
        <f>VLOOKUP($A66,'FuturesInfo (3)'!$A$2:$V$80,22)</f>
        <v>2</v>
      </c>
      <c r="W66">
        <v>1</v>
      </c>
      <c r="X66" s="356">
        <f>VLOOKUP($A66,'FuturesInfo (3)'!$A$2:$O$80,15)*V66</f>
        <v>138870</v>
      </c>
      <c r="Y66" s="356">
        <f>VLOOKUP($A66,'FuturesInfo (3)'!$A$2:$O$80,15)*W66*V66</f>
        <v>138870</v>
      </c>
      <c r="Z66" s="188">
        <f t="shared" si="25"/>
        <v>0</v>
      </c>
      <c r="AA66" s="188">
        <f>IF(IF(sym!$Q55=H66,1,0)=1,ABS(X66*G66),-ABS(X66*G66))</f>
        <v>0</v>
      </c>
      <c r="AB66" s="188">
        <f>IF(IF(sym!$P55=$H66,1,0)=1,ABS($X66*$G66),-ABS($X66*$G66))</f>
        <v>0</v>
      </c>
      <c r="AC66" s="188">
        <f t="shared" si="39"/>
        <v>0</v>
      </c>
      <c r="AD66" s="188">
        <f t="shared" si="26"/>
        <v>0</v>
      </c>
      <c r="AE66" s="188">
        <f t="shared" si="27"/>
        <v>0</v>
      </c>
      <c r="AF66" s="188">
        <f t="shared" si="35"/>
        <v>0</v>
      </c>
      <c r="AG66" s="188">
        <f t="shared" si="36"/>
        <v>0</v>
      </c>
      <c r="AH66" s="188">
        <f t="shared" si="37"/>
        <v>0</v>
      </c>
      <c r="AI66" s="188">
        <f t="shared" si="38"/>
        <v>0</v>
      </c>
      <c r="AJ66" s="188">
        <f t="shared" si="28"/>
        <v>0</v>
      </c>
      <c r="AK66" s="188">
        <f t="shared" si="29"/>
        <v>0</v>
      </c>
      <c r="AL66" s="188">
        <f t="shared" si="30"/>
        <v>0</v>
      </c>
      <c r="AM66" s="188">
        <f t="shared" si="31"/>
        <v>0</v>
      </c>
      <c r="AN66" s="188">
        <f t="shared" si="40"/>
        <v>0</v>
      </c>
      <c r="AO66" s="188">
        <f t="shared" si="40"/>
        <v>0</v>
      </c>
    </row>
    <row r="67" spans="1:41" ht="15.75" thickBot="1" x14ac:dyDescent="0.3">
      <c r="A67" s="1" t="s">
        <v>386</v>
      </c>
      <c r="B67" s="149" t="s">
        <v>706</v>
      </c>
      <c r="C67" s="192" t="s">
        <v>347</v>
      </c>
      <c r="E67" s="201">
        <f>'0810'!H67</f>
        <v>0</v>
      </c>
      <c r="F67" s="186">
        <f t="shared" si="19"/>
        <v>0</v>
      </c>
      <c r="G67" s="202"/>
      <c r="H67" s="202"/>
      <c r="I67" s="227"/>
      <c r="J67" s="227"/>
      <c r="K67" s="227"/>
      <c r="L67" s="202"/>
      <c r="M67" s="228"/>
      <c r="N67" s="288"/>
      <c r="O67">
        <f t="shared" si="20"/>
        <v>0</v>
      </c>
      <c r="P67">
        <f t="shared" si="33"/>
        <v>-1</v>
      </c>
      <c r="Q67">
        <f t="shared" si="21"/>
        <v>-1</v>
      </c>
      <c r="R67">
        <f t="shared" si="22"/>
        <v>-1</v>
      </c>
      <c r="S67">
        <f t="shared" si="23"/>
        <v>-1</v>
      </c>
      <c r="T67">
        <f t="shared" si="24"/>
        <v>1</v>
      </c>
      <c r="U67">
        <f t="shared" si="34"/>
        <v>1</v>
      </c>
      <c r="V67">
        <f>VLOOKUP($A67,'FuturesInfo (3)'!$A$2:$V$80,22)</f>
        <v>2</v>
      </c>
      <c r="W67">
        <v>1</v>
      </c>
      <c r="X67" s="356">
        <f>VLOOKUP($A67,'FuturesInfo (3)'!$A$2:$O$80,15)*V67</f>
        <v>115990.00000000001</v>
      </c>
      <c r="Y67" s="356">
        <f>VLOOKUP($A67,'FuturesInfo (3)'!$A$2:$O$80,15)*W67*V67</f>
        <v>115990.00000000001</v>
      </c>
      <c r="Z67" s="188">
        <f t="shared" si="25"/>
        <v>0</v>
      </c>
      <c r="AA67" s="188">
        <f>IF(IF(sym!$Q56=H67,1,0)=1,ABS(X67*G67),-ABS(X67*G67))</f>
        <v>0</v>
      </c>
      <c r="AB67" s="188">
        <f>IF(IF(sym!$P56=$H67,1,0)=1,ABS($X67*$G67),-ABS($X67*$G67))</f>
        <v>0</v>
      </c>
      <c r="AC67" s="188">
        <f t="shared" si="39"/>
        <v>0</v>
      </c>
      <c r="AD67" s="188">
        <f t="shared" si="26"/>
        <v>0</v>
      </c>
      <c r="AE67" s="188">
        <f t="shared" si="27"/>
        <v>0</v>
      </c>
      <c r="AF67" s="188">
        <f t="shared" si="35"/>
        <v>0</v>
      </c>
      <c r="AG67" s="188">
        <f t="shared" si="36"/>
        <v>0</v>
      </c>
      <c r="AH67" s="188">
        <f t="shared" si="37"/>
        <v>0</v>
      </c>
      <c r="AI67" s="188">
        <f t="shared" si="38"/>
        <v>0</v>
      </c>
      <c r="AJ67" s="188">
        <f t="shared" si="28"/>
        <v>0</v>
      </c>
      <c r="AK67" s="188">
        <f t="shared" si="29"/>
        <v>0</v>
      </c>
      <c r="AL67" s="188">
        <f t="shared" si="30"/>
        <v>0</v>
      </c>
      <c r="AM67" s="188">
        <f t="shared" si="31"/>
        <v>0</v>
      </c>
      <c r="AN67" s="188">
        <f t="shared" si="40"/>
        <v>0</v>
      </c>
      <c r="AO67" s="188">
        <f t="shared" si="40"/>
        <v>0</v>
      </c>
    </row>
    <row r="68" spans="1:41" ht="15.75" thickBot="1" x14ac:dyDescent="0.3">
      <c r="A68" s="1" t="s">
        <v>388</v>
      </c>
      <c r="B68" s="149" t="s">
        <v>710</v>
      </c>
      <c r="C68" s="192" t="s">
        <v>288</v>
      </c>
      <c r="E68" s="201">
        <f>'0810'!H68</f>
        <v>0</v>
      </c>
      <c r="F68" s="186">
        <f t="shared" si="19"/>
        <v>0</v>
      </c>
      <c r="G68" s="202"/>
      <c r="H68" s="233"/>
      <c r="I68" s="229"/>
      <c r="J68" s="229"/>
      <c r="K68" s="229"/>
      <c r="L68" s="202"/>
      <c r="M68" s="228"/>
      <c r="N68" s="288"/>
      <c r="O68">
        <f t="shared" si="20"/>
        <v>0</v>
      </c>
      <c r="P68">
        <f t="shared" si="33"/>
        <v>-1</v>
      </c>
      <c r="Q68">
        <f t="shared" si="21"/>
        <v>-1</v>
      </c>
      <c r="R68">
        <f t="shared" si="22"/>
        <v>-1</v>
      </c>
      <c r="S68">
        <f t="shared" si="23"/>
        <v>-1</v>
      </c>
      <c r="T68">
        <f t="shared" si="24"/>
        <v>1</v>
      </c>
      <c r="U68">
        <f t="shared" si="34"/>
        <v>1</v>
      </c>
      <c r="V68">
        <f>VLOOKUP($A68,'FuturesInfo (3)'!$A$2:$V$80,22)</f>
        <v>2</v>
      </c>
      <c r="W68">
        <v>1</v>
      </c>
      <c r="X68" s="356">
        <f>VLOOKUP($A68,'FuturesInfo (3)'!$A$2:$O$80,15)*V68</f>
        <v>113080.8</v>
      </c>
      <c r="Y68" s="356">
        <f>VLOOKUP($A68,'FuturesInfo (3)'!$A$2:$O$80,15)*W68*V68</f>
        <v>113080.8</v>
      </c>
      <c r="Z68" s="188">
        <f t="shared" si="25"/>
        <v>0</v>
      </c>
      <c r="AA68" s="188">
        <f>IF(IF(sym!$Q57=H68,1,0)=1,ABS(X68*G68),-ABS(X68*G68))</f>
        <v>0</v>
      </c>
      <c r="AB68" s="188">
        <f>IF(IF(sym!$P57=$H68,1,0)=1,ABS($X68*$G68),-ABS($X68*$G68))</f>
        <v>0</v>
      </c>
      <c r="AC68" s="188">
        <f t="shared" si="39"/>
        <v>0</v>
      </c>
      <c r="AD68" s="188">
        <f t="shared" si="26"/>
        <v>0</v>
      </c>
      <c r="AE68" s="188">
        <f t="shared" si="27"/>
        <v>0</v>
      </c>
      <c r="AF68" s="188">
        <f t="shared" si="35"/>
        <v>0</v>
      </c>
      <c r="AG68" s="188">
        <f t="shared" si="36"/>
        <v>0</v>
      </c>
      <c r="AH68" s="188">
        <f t="shared" si="37"/>
        <v>0</v>
      </c>
      <c r="AI68" s="188">
        <f t="shared" si="38"/>
        <v>0</v>
      </c>
      <c r="AJ68" s="188">
        <f t="shared" si="28"/>
        <v>0</v>
      </c>
      <c r="AK68" s="188">
        <f t="shared" si="29"/>
        <v>0</v>
      </c>
      <c r="AL68" s="188">
        <f t="shared" si="30"/>
        <v>0</v>
      </c>
      <c r="AM68" s="188">
        <f t="shared" si="31"/>
        <v>0</v>
      </c>
      <c r="AN68" s="188">
        <f t="shared" si="40"/>
        <v>0</v>
      </c>
      <c r="AO68" s="188">
        <f t="shared" si="40"/>
        <v>0</v>
      </c>
    </row>
    <row r="69" spans="1:41" s="2" customFormat="1" ht="15.75" thickBot="1" x14ac:dyDescent="0.3">
      <c r="A69" s="1" t="s">
        <v>389</v>
      </c>
      <c r="B69" s="149" t="s">
        <v>712</v>
      </c>
      <c r="C69" s="192" t="s">
        <v>297</v>
      </c>
      <c r="D69"/>
      <c r="E69" s="201">
        <f>'0810'!H69</f>
        <v>0</v>
      </c>
      <c r="F69" s="186">
        <f t="shared" si="19"/>
        <v>0</v>
      </c>
      <c r="G69" s="202"/>
      <c r="H69" s="202"/>
      <c r="I69" s="227"/>
      <c r="J69" s="227"/>
      <c r="K69" s="227"/>
      <c r="L69" s="202"/>
      <c r="M69" s="228"/>
      <c r="N69" s="288"/>
      <c r="O69">
        <f t="shared" si="20"/>
        <v>0</v>
      </c>
      <c r="P69">
        <f t="shared" si="33"/>
        <v>-1</v>
      </c>
      <c r="Q69">
        <f t="shared" si="21"/>
        <v>-1</v>
      </c>
      <c r="R69">
        <f t="shared" si="22"/>
        <v>-1</v>
      </c>
      <c r="S69">
        <f t="shared" si="23"/>
        <v>-1</v>
      </c>
      <c r="T69">
        <f t="shared" si="24"/>
        <v>1</v>
      </c>
      <c r="U69">
        <f t="shared" si="34"/>
        <v>1</v>
      </c>
      <c r="V69">
        <f>VLOOKUP($A69,'FuturesInfo (3)'!$A$2:$V$80,22)</f>
        <v>5</v>
      </c>
      <c r="W69">
        <v>1</v>
      </c>
      <c r="X69" s="356">
        <f>VLOOKUP($A69,'FuturesInfo (3)'!$A$2:$O$80,15)*V69</f>
        <v>97000</v>
      </c>
      <c r="Y69" s="356">
        <f>VLOOKUP($A69,'FuturesInfo (3)'!$A$2:$O$80,15)*W69*V69</f>
        <v>97000</v>
      </c>
      <c r="Z69" s="188">
        <f t="shared" si="25"/>
        <v>0</v>
      </c>
      <c r="AA69" s="188">
        <f>IF(IF(sym!$Q58=H69,1,0)=1,ABS(X69*G69),-ABS(X69*G69))</f>
        <v>0</v>
      </c>
      <c r="AB69" s="188">
        <f>IF(IF(sym!$P58=$H69,1,0)=1,ABS($X69*$G69),-ABS($X69*$G69))</f>
        <v>0</v>
      </c>
      <c r="AC69" s="188">
        <f t="shared" si="39"/>
        <v>0</v>
      </c>
      <c r="AD69" s="188">
        <f t="shared" si="26"/>
        <v>0</v>
      </c>
      <c r="AE69" s="188">
        <f t="shared" si="27"/>
        <v>0</v>
      </c>
      <c r="AF69" s="188">
        <f t="shared" si="35"/>
        <v>0</v>
      </c>
      <c r="AG69" s="188">
        <f t="shared" si="36"/>
        <v>0</v>
      </c>
      <c r="AH69" s="188">
        <f t="shared" si="37"/>
        <v>0</v>
      </c>
      <c r="AI69" s="188">
        <f t="shared" si="38"/>
        <v>0</v>
      </c>
      <c r="AJ69" s="188">
        <f t="shared" si="28"/>
        <v>0</v>
      </c>
      <c r="AK69" s="188">
        <f t="shared" si="29"/>
        <v>0</v>
      </c>
      <c r="AL69" s="188">
        <f t="shared" si="30"/>
        <v>0</v>
      </c>
      <c r="AM69" s="188">
        <f t="shared" si="31"/>
        <v>0</v>
      </c>
      <c r="AN69" s="188">
        <f t="shared" si="40"/>
        <v>0</v>
      </c>
      <c r="AO69" s="188">
        <f t="shared" si="40"/>
        <v>0</v>
      </c>
    </row>
    <row r="70" spans="1:41" s="2" customFormat="1" ht="15.75" thickBot="1" x14ac:dyDescent="0.3">
      <c r="A70" s="1" t="s">
        <v>391</v>
      </c>
      <c r="B70" s="149" t="s">
        <v>490</v>
      </c>
      <c r="C70" s="192" t="s">
        <v>297</v>
      </c>
      <c r="D70"/>
      <c r="E70" s="201">
        <f>'0810'!H70</f>
        <v>0</v>
      </c>
      <c r="F70" s="186">
        <f t="shared" si="19"/>
        <v>0</v>
      </c>
      <c r="G70" s="202"/>
      <c r="H70" s="202"/>
      <c r="I70" s="227"/>
      <c r="J70" s="227"/>
      <c r="K70" s="227"/>
      <c r="L70" s="202"/>
      <c r="M70" s="228"/>
      <c r="N70" s="288"/>
      <c r="O70">
        <f t="shared" si="20"/>
        <v>0</v>
      </c>
      <c r="P70">
        <f t="shared" si="33"/>
        <v>-1</v>
      </c>
      <c r="Q70">
        <f t="shared" si="21"/>
        <v>-1</v>
      </c>
      <c r="R70">
        <f t="shared" si="22"/>
        <v>-1</v>
      </c>
      <c r="S70">
        <f t="shared" si="23"/>
        <v>-1</v>
      </c>
      <c r="T70">
        <f t="shared" si="24"/>
        <v>1</v>
      </c>
      <c r="U70">
        <f t="shared" si="34"/>
        <v>1</v>
      </c>
      <c r="V70">
        <f>VLOOKUP($A70,'FuturesInfo (3)'!$A$2:$V$80,22)</f>
        <v>16</v>
      </c>
      <c r="W70">
        <v>1</v>
      </c>
      <c r="X70" s="356">
        <f>VLOOKUP($A70,'FuturesInfo (3)'!$A$2:$O$80,15)*V70</f>
        <v>112164.69691193289</v>
      </c>
      <c r="Y70" s="356">
        <f>VLOOKUP($A70,'FuturesInfo (3)'!$A$2:$O$80,15)*W70*V70</f>
        <v>112164.69691193289</v>
      </c>
      <c r="Z70" s="188">
        <f t="shared" si="25"/>
        <v>0</v>
      </c>
      <c r="AA70" s="188">
        <f>IF(IF(sym!$Q59=H70,1,0)=1,ABS(X70*G70),-ABS(X70*G70))</f>
        <v>0</v>
      </c>
      <c r="AB70" s="188">
        <f>IF(IF(sym!$P59=$H70,1,0)=1,ABS($X70*$G70),-ABS($X70*$G70))</f>
        <v>0</v>
      </c>
      <c r="AC70" s="188">
        <f t="shared" si="39"/>
        <v>0</v>
      </c>
      <c r="AD70" s="188">
        <f t="shared" si="26"/>
        <v>0</v>
      </c>
      <c r="AE70" s="188">
        <f t="shared" si="27"/>
        <v>0</v>
      </c>
      <c r="AF70" s="188">
        <f t="shared" si="35"/>
        <v>0</v>
      </c>
      <c r="AG70" s="188">
        <f t="shared" si="36"/>
        <v>0</v>
      </c>
      <c r="AH70" s="188">
        <f t="shared" si="37"/>
        <v>0</v>
      </c>
      <c r="AI70" s="188">
        <f t="shared" si="38"/>
        <v>0</v>
      </c>
      <c r="AJ70" s="188">
        <f t="shared" si="28"/>
        <v>0</v>
      </c>
      <c r="AK70" s="188">
        <f t="shared" si="29"/>
        <v>0</v>
      </c>
      <c r="AL70" s="188">
        <f t="shared" si="30"/>
        <v>0</v>
      </c>
      <c r="AM70" s="188">
        <f t="shared" si="31"/>
        <v>0</v>
      </c>
      <c r="AN70" s="188">
        <f t="shared" si="40"/>
        <v>0</v>
      </c>
      <c r="AO70" s="188">
        <f t="shared" si="40"/>
        <v>0</v>
      </c>
    </row>
    <row r="71" spans="1:41" ht="15.75" thickBot="1" x14ac:dyDescent="0.3">
      <c r="A71" s="1" t="s">
        <v>29</v>
      </c>
      <c r="B71" s="149" t="s">
        <v>730</v>
      </c>
      <c r="C71" s="192" t="s">
        <v>297</v>
      </c>
      <c r="D71" s="2"/>
      <c r="E71" s="201">
        <f>'0810'!H71</f>
        <v>0</v>
      </c>
      <c r="F71" s="186">
        <f t="shared" si="19"/>
        <v>0</v>
      </c>
      <c r="G71" s="202"/>
      <c r="H71" s="202"/>
      <c r="I71" s="227"/>
      <c r="J71" s="227"/>
      <c r="K71" s="227"/>
      <c r="L71" s="202"/>
      <c r="M71" s="228"/>
      <c r="N71" s="288"/>
      <c r="O71">
        <f t="shared" si="20"/>
        <v>0</v>
      </c>
      <c r="P71">
        <f t="shared" si="33"/>
        <v>-1</v>
      </c>
      <c r="Q71">
        <f t="shared" si="21"/>
        <v>-1</v>
      </c>
      <c r="R71">
        <f t="shared" si="22"/>
        <v>-1</v>
      </c>
      <c r="S71">
        <f t="shared" si="23"/>
        <v>-1</v>
      </c>
      <c r="T71">
        <f t="shared" si="24"/>
        <v>1</v>
      </c>
      <c r="U71">
        <f t="shared" si="34"/>
        <v>1</v>
      </c>
      <c r="V71">
        <f>VLOOKUP($A71,'FuturesInfo (3)'!$A$2:$V$80,22)</f>
        <v>2</v>
      </c>
      <c r="W71">
        <v>1</v>
      </c>
      <c r="X71" s="356">
        <f>VLOOKUP($A71,'FuturesInfo (3)'!$A$2:$O$80,15)*V71</f>
        <v>98800</v>
      </c>
      <c r="Y71" s="356">
        <f>VLOOKUP($A71,'FuturesInfo (3)'!$A$2:$O$80,15)*W71*V71</f>
        <v>98800</v>
      </c>
      <c r="Z71" s="188">
        <f t="shared" si="25"/>
        <v>0</v>
      </c>
      <c r="AA71" s="188">
        <f>IF(IF(sym!$Q60=H71,1,0)=1,ABS(X71*G71),-ABS(X71*G71))</f>
        <v>0</v>
      </c>
      <c r="AB71" s="188">
        <f>IF(IF(sym!$P60=$H71,1,0)=1,ABS($X71*$G71),-ABS($X71*$G71))</f>
        <v>0</v>
      </c>
      <c r="AC71" s="188">
        <f t="shared" si="39"/>
        <v>0</v>
      </c>
      <c r="AD71" s="188">
        <f t="shared" si="26"/>
        <v>0</v>
      </c>
      <c r="AE71" s="188">
        <f t="shared" si="27"/>
        <v>0</v>
      </c>
      <c r="AF71" s="188">
        <f t="shared" si="35"/>
        <v>0</v>
      </c>
      <c r="AG71" s="188">
        <f t="shared" si="36"/>
        <v>0</v>
      </c>
      <c r="AH71" s="188">
        <f t="shared" si="37"/>
        <v>0</v>
      </c>
      <c r="AI71" s="188">
        <f t="shared" si="38"/>
        <v>0</v>
      </c>
      <c r="AJ71" s="188">
        <f t="shared" si="28"/>
        <v>0</v>
      </c>
      <c r="AK71" s="188">
        <f t="shared" si="29"/>
        <v>0</v>
      </c>
      <c r="AL71" s="188">
        <f t="shared" si="30"/>
        <v>0</v>
      </c>
      <c r="AM71" s="188">
        <f t="shared" si="31"/>
        <v>0</v>
      </c>
      <c r="AN71" s="188">
        <f t="shared" si="40"/>
        <v>0</v>
      </c>
      <c r="AO71" s="188">
        <f t="shared" si="40"/>
        <v>0</v>
      </c>
    </row>
    <row r="72" spans="1:41" ht="15.75" thickBot="1" x14ac:dyDescent="0.3">
      <c r="A72" s="1" t="s">
        <v>394</v>
      </c>
      <c r="B72" s="149" t="s">
        <v>742</v>
      </c>
      <c r="C72" s="192" t="s">
        <v>304</v>
      </c>
      <c r="E72" s="201">
        <f>'0810'!H72</f>
        <v>0</v>
      </c>
      <c r="F72" s="186">
        <f t="shared" si="19"/>
        <v>0</v>
      </c>
      <c r="G72" s="202"/>
      <c r="H72" s="202"/>
      <c r="I72" s="227"/>
      <c r="J72" s="227"/>
      <c r="K72" s="227"/>
      <c r="L72" s="202"/>
      <c r="M72" s="228"/>
      <c r="N72" s="288"/>
      <c r="O72">
        <f t="shared" si="20"/>
        <v>0</v>
      </c>
      <c r="P72">
        <f t="shared" si="33"/>
        <v>-1</v>
      </c>
      <c r="Q72">
        <f t="shared" si="21"/>
        <v>-1</v>
      </c>
      <c r="R72">
        <f t="shared" si="22"/>
        <v>-1</v>
      </c>
      <c r="S72">
        <f t="shared" si="23"/>
        <v>-1</v>
      </c>
      <c r="T72">
        <f t="shared" si="24"/>
        <v>1</v>
      </c>
      <c r="U72">
        <f t="shared" si="34"/>
        <v>1</v>
      </c>
      <c r="V72">
        <f>VLOOKUP($A72,'FuturesInfo (3)'!$A$2:$V$80,22)</f>
        <v>4</v>
      </c>
      <c r="W72">
        <v>1</v>
      </c>
      <c r="X72" s="356">
        <f>VLOOKUP($A72,'FuturesInfo (3)'!$A$2:$O$80,15)*V72</f>
        <v>91347.199999999997</v>
      </c>
      <c r="Y72" s="356">
        <f>VLOOKUP($A72,'FuturesInfo (3)'!$A$2:$O$80,15)*W72*V72</f>
        <v>91347.199999999997</v>
      </c>
      <c r="Z72" s="188">
        <f t="shared" si="25"/>
        <v>0</v>
      </c>
      <c r="AA72" s="188">
        <f>IF(IF(sym!$Q61=H72,1,0)=1,ABS(X72*G72),-ABS(X72*G72))</f>
        <v>0</v>
      </c>
      <c r="AB72" s="188">
        <f>IF(IF(sym!$P61=$H72,1,0)=1,ABS($X72*$G72),-ABS($X72*$G72))</f>
        <v>0</v>
      </c>
      <c r="AC72" s="188">
        <f t="shared" si="39"/>
        <v>0</v>
      </c>
      <c r="AD72" s="188">
        <f t="shared" si="26"/>
        <v>0</v>
      </c>
      <c r="AE72" s="188">
        <f t="shared" si="27"/>
        <v>0</v>
      </c>
      <c r="AF72" s="188">
        <f t="shared" si="35"/>
        <v>0</v>
      </c>
      <c r="AG72" s="188">
        <f t="shared" si="36"/>
        <v>0</v>
      </c>
      <c r="AH72" s="188">
        <f t="shared" si="37"/>
        <v>0</v>
      </c>
      <c r="AI72" s="188">
        <f t="shared" si="38"/>
        <v>0</v>
      </c>
      <c r="AJ72" s="188">
        <f t="shared" si="28"/>
        <v>0</v>
      </c>
      <c r="AK72" s="188">
        <f t="shared" si="29"/>
        <v>0</v>
      </c>
      <c r="AL72" s="188">
        <f t="shared" si="30"/>
        <v>0</v>
      </c>
      <c r="AM72" s="188">
        <f t="shared" si="31"/>
        <v>0</v>
      </c>
      <c r="AN72" s="188">
        <f t="shared" si="40"/>
        <v>0</v>
      </c>
      <c r="AO72" s="188">
        <f t="shared" si="40"/>
        <v>0</v>
      </c>
    </row>
    <row r="73" spans="1:41" ht="15.75" thickBot="1" x14ac:dyDescent="0.3">
      <c r="A73" s="1" t="s">
        <v>396</v>
      </c>
      <c r="B73" s="149" t="s">
        <v>744</v>
      </c>
      <c r="C73" s="192" t="s">
        <v>1121</v>
      </c>
      <c r="E73" s="201">
        <f>'0810'!H73</f>
        <v>0</v>
      </c>
      <c r="F73" s="186">
        <f t="shared" si="19"/>
        <v>0</v>
      </c>
      <c r="G73" s="202"/>
      <c r="H73" s="202"/>
      <c r="I73" s="227"/>
      <c r="J73" s="227"/>
      <c r="K73" s="227"/>
      <c r="L73" s="202"/>
      <c r="M73" s="228"/>
      <c r="N73" s="288"/>
      <c r="O73">
        <f t="shared" si="20"/>
        <v>0</v>
      </c>
      <c r="P73">
        <f t="shared" si="33"/>
        <v>-1</v>
      </c>
      <c r="Q73">
        <f t="shared" si="21"/>
        <v>-1</v>
      </c>
      <c r="R73">
        <f t="shared" si="22"/>
        <v>-1</v>
      </c>
      <c r="S73">
        <f t="shared" si="23"/>
        <v>-1</v>
      </c>
      <c r="T73">
        <f t="shared" si="24"/>
        <v>1</v>
      </c>
      <c r="U73">
        <f t="shared" si="34"/>
        <v>1</v>
      </c>
      <c r="V73">
        <f>VLOOKUP($A73,'FuturesInfo (3)'!$A$2:$V$80,22)</f>
        <v>3</v>
      </c>
      <c r="W73">
        <v>1</v>
      </c>
      <c r="X73" s="356">
        <f>VLOOKUP($A73,'FuturesInfo (3)'!$A$2:$O$80,15)*V73</f>
        <v>382537.5</v>
      </c>
      <c r="Y73" s="356">
        <f>VLOOKUP($A73,'FuturesInfo (3)'!$A$2:$O$80,15)*W73*V73</f>
        <v>382537.5</v>
      </c>
      <c r="Z73" s="188">
        <f t="shared" si="25"/>
        <v>0</v>
      </c>
      <c r="AA73" s="188">
        <f>IF(IF(sym!$Q62=H73,1,0)=1,ABS(X73*G73),-ABS(X73*G73))</f>
        <v>0</v>
      </c>
      <c r="AB73" s="188">
        <f>IF(IF(sym!$P62=$H73,1,0)=1,ABS($X73*$G73),-ABS($X73*$G73))</f>
        <v>0</v>
      </c>
      <c r="AC73" s="188">
        <f t="shared" si="39"/>
        <v>0</v>
      </c>
      <c r="AD73" s="188">
        <f t="shared" si="26"/>
        <v>0</v>
      </c>
      <c r="AE73" s="188">
        <f t="shared" si="27"/>
        <v>0</v>
      </c>
      <c r="AF73" s="188">
        <f t="shared" si="35"/>
        <v>0</v>
      </c>
      <c r="AG73" s="188">
        <f t="shared" si="36"/>
        <v>0</v>
      </c>
      <c r="AH73" s="188">
        <f t="shared" si="37"/>
        <v>0</v>
      </c>
      <c r="AI73" s="188">
        <f t="shared" si="38"/>
        <v>0</v>
      </c>
      <c r="AJ73" s="188">
        <f t="shared" si="28"/>
        <v>0</v>
      </c>
      <c r="AK73" s="188">
        <f t="shared" si="29"/>
        <v>0</v>
      </c>
      <c r="AL73" s="188">
        <f t="shared" si="30"/>
        <v>0</v>
      </c>
      <c r="AM73" s="188">
        <f t="shared" si="31"/>
        <v>0</v>
      </c>
      <c r="AN73" s="188">
        <f t="shared" si="40"/>
        <v>0</v>
      </c>
      <c r="AO73" s="188">
        <f t="shared" si="40"/>
        <v>0</v>
      </c>
    </row>
    <row r="74" spans="1:41" ht="15.75" thickBot="1" x14ac:dyDescent="0.3">
      <c r="A74" s="1" t="s">
        <v>398</v>
      </c>
      <c r="B74" s="149" t="s">
        <v>722</v>
      </c>
      <c r="C74" s="192" t="s">
        <v>347</v>
      </c>
      <c r="E74" s="201">
        <f>'0810'!H74</f>
        <v>0</v>
      </c>
      <c r="F74" s="186">
        <f t="shared" si="19"/>
        <v>0</v>
      </c>
      <c r="G74" s="202"/>
      <c r="H74" s="202"/>
      <c r="I74" s="227"/>
      <c r="J74" s="227"/>
      <c r="K74" s="227"/>
      <c r="L74" s="202"/>
      <c r="M74" s="228"/>
      <c r="N74" s="288"/>
      <c r="O74">
        <f t="shared" si="20"/>
        <v>0</v>
      </c>
      <c r="P74">
        <f t="shared" si="33"/>
        <v>-1</v>
      </c>
      <c r="Q74">
        <f t="shared" si="21"/>
        <v>-1</v>
      </c>
      <c r="R74">
        <f t="shared" si="22"/>
        <v>-1</v>
      </c>
      <c r="S74">
        <f t="shared" si="23"/>
        <v>-1</v>
      </c>
      <c r="T74">
        <f t="shared" si="24"/>
        <v>1</v>
      </c>
      <c r="U74">
        <f t="shared" si="34"/>
        <v>1</v>
      </c>
      <c r="V74">
        <f>VLOOKUP($A74,'FuturesInfo (3)'!$A$2:$V$80,22)</f>
        <v>1</v>
      </c>
      <c r="W74">
        <v>1</v>
      </c>
      <c r="X74" s="356">
        <f>VLOOKUP($A74,'FuturesInfo (3)'!$A$2:$O$80,15)*V74</f>
        <v>99250</v>
      </c>
      <c r="Y74" s="356">
        <f>VLOOKUP($A74,'FuturesInfo (3)'!$A$2:$O$80,15)*W74*V74</f>
        <v>99250</v>
      </c>
      <c r="Z74" s="188">
        <f t="shared" si="25"/>
        <v>0</v>
      </c>
      <c r="AA74" s="188">
        <f>IF(IF(sym!$Q63=H74,1,0)=1,ABS(X74*G74),-ABS(X74*G74))</f>
        <v>0</v>
      </c>
      <c r="AB74" s="188">
        <f>IF(IF(sym!$P63=$H74,1,0)=1,ABS($X74*$G74),-ABS($X74*$G74))</f>
        <v>0</v>
      </c>
      <c r="AC74" s="188">
        <f t="shared" si="39"/>
        <v>0</v>
      </c>
      <c r="AD74" s="188">
        <f t="shared" si="26"/>
        <v>0</v>
      </c>
      <c r="AE74" s="188">
        <f t="shared" si="27"/>
        <v>0</v>
      </c>
      <c r="AF74" s="188">
        <f t="shared" si="35"/>
        <v>0</v>
      </c>
      <c r="AG74" s="188">
        <f t="shared" si="36"/>
        <v>0</v>
      </c>
      <c r="AH74" s="188">
        <f t="shared" si="37"/>
        <v>0</v>
      </c>
      <c r="AI74" s="188">
        <f t="shared" si="38"/>
        <v>0</v>
      </c>
      <c r="AJ74" s="188">
        <f t="shared" si="28"/>
        <v>0</v>
      </c>
      <c r="AK74" s="188">
        <f t="shared" si="29"/>
        <v>0</v>
      </c>
      <c r="AL74" s="188">
        <f t="shared" si="30"/>
        <v>0</v>
      </c>
      <c r="AM74" s="188">
        <f t="shared" si="31"/>
        <v>0</v>
      </c>
      <c r="AN74" s="188">
        <f t="shared" si="40"/>
        <v>0</v>
      </c>
      <c r="AO74" s="188">
        <f t="shared" si="40"/>
        <v>0</v>
      </c>
    </row>
    <row r="75" spans="1:41" ht="15.75" thickBot="1" x14ac:dyDescent="0.3">
      <c r="A75" s="1" t="s">
        <v>400</v>
      </c>
      <c r="B75" s="149" t="s">
        <v>732</v>
      </c>
      <c r="C75" s="192" t="s">
        <v>294</v>
      </c>
      <c r="E75" s="201">
        <f>'0810'!H75</f>
        <v>0</v>
      </c>
      <c r="F75" s="186">
        <f t="shared" si="19"/>
        <v>0</v>
      </c>
      <c r="G75" s="291"/>
      <c r="H75" s="202"/>
      <c r="I75" s="227"/>
      <c r="J75" s="227"/>
      <c r="K75" s="227"/>
      <c r="L75" s="202"/>
      <c r="M75" s="228"/>
      <c r="N75" s="288"/>
      <c r="O75">
        <f t="shared" si="20"/>
        <v>0</v>
      </c>
      <c r="P75">
        <f t="shared" si="33"/>
        <v>-1</v>
      </c>
      <c r="Q75">
        <f t="shared" si="21"/>
        <v>-1</v>
      </c>
      <c r="R75">
        <f t="shared" si="22"/>
        <v>-1</v>
      </c>
      <c r="S75">
        <f t="shared" si="23"/>
        <v>-1</v>
      </c>
      <c r="T75">
        <f t="shared" si="24"/>
        <v>1</v>
      </c>
      <c r="U75">
        <f t="shared" si="34"/>
        <v>1</v>
      </c>
      <c r="V75">
        <f>VLOOKUP($A75,'FuturesInfo (3)'!$A$2:$V$80,22)</f>
        <v>12</v>
      </c>
      <c r="W75">
        <v>1</v>
      </c>
      <c r="X75" s="356">
        <f>VLOOKUP($A75,'FuturesInfo (3)'!$A$2:$O$80,15)*V75</f>
        <v>208968</v>
      </c>
      <c r="Y75" s="356">
        <f>VLOOKUP($A75,'FuturesInfo (3)'!$A$2:$O$80,15)*W75*V75</f>
        <v>208968</v>
      </c>
      <c r="Z75" s="188">
        <f t="shared" si="25"/>
        <v>0</v>
      </c>
      <c r="AA75" s="188">
        <f>IF(IF(sym!$Q64=H75,1,0)=1,ABS(X75*G75),-ABS(X75*G75))</f>
        <v>0</v>
      </c>
      <c r="AB75" s="188">
        <f>IF(IF(sym!$P64=$H75,1,0)=1,ABS($X75*$G75),-ABS($X75*$G75))</f>
        <v>0</v>
      </c>
      <c r="AC75" s="188">
        <f t="shared" si="39"/>
        <v>0</v>
      </c>
      <c r="AD75" s="188">
        <f t="shared" si="26"/>
        <v>0</v>
      </c>
      <c r="AE75" s="188">
        <f t="shared" si="27"/>
        <v>0</v>
      </c>
      <c r="AF75" s="188">
        <f t="shared" si="35"/>
        <v>0</v>
      </c>
      <c r="AG75" s="188">
        <f t="shared" si="36"/>
        <v>0</v>
      </c>
      <c r="AH75" s="188">
        <f t="shared" si="37"/>
        <v>0</v>
      </c>
      <c r="AI75" s="188">
        <f t="shared" si="38"/>
        <v>0</v>
      </c>
      <c r="AJ75" s="188">
        <f t="shared" si="28"/>
        <v>0</v>
      </c>
      <c r="AK75" s="188">
        <f t="shared" si="29"/>
        <v>0</v>
      </c>
      <c r="AL75" s="188">
        <f t="shared" si="30"/>
        <v>0</v>
      </c>
      <c r="AM75" s="188">
        <f t="shared" si="31"/>
        <v>0</v>
      </c>
      <c r="AN75" s="188">
        <f t="shared" si="40"/>
        <v>0</v>
      </c>
      <c r="AO75" s="188">
        <f t="shared" si="40"/>
        <v>0</v>
      </c>
    </row>
    <row r="76" spans="1:41" ht="15.75" thickBot="1" x14ac:dyDescent="0.3">
      <c r="A76" s="1" t="s">
        <v>992</v>
      </c>
      <c r="B76" s="149" t="s">
        <v>443</v>
      </c>
      <c r="C76" s="192" t="s">
        <v>1122</v>
      </c>
      <c r="E76" s="201">
        <f>'0810'!H76</f>
        <v>0</v>
      </c>
      <c r="F76" s="186">
        <f t="shared" si="19"/>
        <v>0</v>
      </c>
      <c r="G76" s="202"/>
      <c r="H76" s="202"/>
      <c r="I76" s="227"/>
      <c r="J76" s="227"/>
      <c r="K76" s="227"/>
      <c r="L76" s="202"/>
      <c r="M76" s="228"/>
      <c r="N76" s="288"/>
      <c r="O76">
        <f t="shared" si="20"/>
        <v>0</v>
      </c>
      <c r="P76">
        <f t="shared" si="33"/>
        <v>-1</v>
      </c>
      <c r="Q76">
        <f t="shared" si="21"/>
        <v>-1</v>
      </c>
      <c r="R76">
        <f t="shared" si="22"/>
        <v>-1</v>
      </c>
      <c r="S76">
        <f t="shared" si="23"/>
        <v>-1</v>
      </c>
      <c r="T76">
        <f t="shared" si="24"/>
        <v>1</v>
      </c>
      <c r="U76">
        <f t="shared" si="34"/>
        <v>1</v>
      </c>
      <c r="V76">
        <f>VLOOKUP($A76,'FuturesInfo (3)'!$A$2:$V$80,22)</f>
        <v>4</v>
      </c>
      <c r="W76">
        <v>1</v>
      </c>
      <c r="X76" s="356">
        <f>VLOOKUP($A76,'FuturesInfo (3)'!$A$2:$O$80,15)*V76</f>
        <v>595033.86004514678</v>
      </c>
      <c r="Y76" s="356">
        <f>VLOOKUP($A76,'FuturesInfo (3)'!$A$2:$O$80,15)*W76*V76</f>
        <v>595033.86004514678</v>
      </c>
      <c r="Z76" s="188">
        <f t="shared" si="25"/>
        <v>0</v>
      </c>
      <c r="AA76" s="188">
        <f>IF(IF(sym!$Q65=H76,1,0)=1,ABS(X76*G76),-ABS(X76*G76))</f>
        <v>0</v>
      </c>
      <c r="AB76" s="188">
        <f>IF(IF(sym!$P65=$H76,1,0)=1,ABS($X76*$G76),-ABS($X76*$G76))</f>
        <v>0</v>
      </c>
      <c r="AC76" s="188">
        <f t="shared" si="39"/>
        <v>0</v>
      </c>
      <c r="AD76" s="188">
        <f t="shared" si="26"/>
        <v>0</v>
      </c>
      <c r="AE76" s="188">
        <f t="shared" si="27"/>
        <v>0</v>
      </c>
      <c r="AF76" s="188">
        <f t="shared" si="35"/>
        <v>0</v>
      </c>
      <c r="AG76" s="188">
        <f t="shared" si="36"/>
        <v>0</v>
      </c>
      <c r="AH76" s="188">
        <f t="shared" si="37"/>
        <v>0</v>
      </c>
      <c r="AI76" s="188">
        <f t="shared" si="38"/>
        <v>0</v>
      </c>
      <c r="AJ76" s="188">
        <f t="shared" si="28"/>
        <v>0</v>
      </c>
      <c r="AK76" s="188">
        <f t="shared" si="29"/>
        <v>0</v>
      </c>
      <c r="AL76" s="188">
        <f t="shared" si="30"/>
        <v>0</v>
      </c>
      <c r="AM76" s="188">
        <f t="shared" si="31"/>
        <v>0</v>
      </c>
      <c r="AN76" s="188">
        <f t="shared" si="40"/>
        <v>0</v>
      </c>
      <c r="AO76" s="188">
        <f t="shared" si="40"/>
        <v>0</v>
      </c>
    </row>
    <row r="77" spans="1:41" ht="15.75" thickBot="1" x14ac:dyDescent="0.3">
      <c r="A77" s="1" t="s">
        <v>401</v>
      </c>
      <c r="B77" s="149" t="s">
        <v>726</v>
      </c>
      <c r="C77" s="192" t="s">
        <v>297</v>
      </c>
      <c r="E77" s="201">
        <f>'0810'!H77</f>
        <v>0</v>
      </c>
      <c r="F77" s="186">
        <f t="shared" si="19"/>
        <v>0</v>
      </c>
      <c r="G77" s="202"/>
      <c r="H77" s="202"/>
      <c r="I77" s="227"/>
      <c r="J77" s="227"/>
      <c r="K77" s="227"/>
      <c r="L77" s="202"/>
      <c r="M77" s="228"/>
      <c r="N77" s="288"/>
      <c r="O77">
        <f t="shared" si="20"/>
        <v>0</v>
      </c>
      <c r="P77">
        <f t="shared" si="33"/>
        <v>-1</v>
      </c>
      <c r="Q77">
        <f t="shared" si="21"/>
        <v>-1</v>
      </c>
      <c r="R77">
        <f t="shared" si="22"/>
        <v>-1</v>
      </c>
      <c r="S77">
        <f t="shared" si="23"/>
        <v>-1</v>
      </c>
      <c r="T77">
        <f t="shared" si="24"/>
        <v>1</v>
      </c>
      <c r="U77">
        <f t="shared" si="34"/>
        <v>1</v>
      </c>
      <c r="V77">
        <f>VLOOKUP($A77,'FuturesInfo (3)'!$A$2:$V$80,22)</f>
        <v>2</v>
      </c>
      <c r="W77">
        <v>1</v>
      </c>
      <c r="X77" s="356">
        <f>VLOOKUP($A77,'FuturesInfo (3)'!$A$2:$O$80,15)*V77</f>
        <v>66660</v>
      </c>
      <c r="Y77" s="356">
        <f>VLOOKUP($A77,'FuturesInfo (3)'!$A$2:$O$80,15)*W77*V77</f>
        <v>66660</v>
      </c>
      <c r="Z77" s="188">
        <f t="shared" si="25"/>
        <v>0</v>
      </c>
      <c r="AA77" s="188">
        <f>IF(IF(sym!$Q66=H77,1,0)=1,ABS(X77*G77),-ABS(X77*G77))</f>
        <v>0</v>
      </c>
      <c r="AB77" s="188">
        <f>IF(IF(sym!$P66=$H77,1,0)=1,ABS($X77*$G77),-ABS($X77*$G77))</f>
        <v>0</v>
      </c>
      <c r="AC77" s="188">
        <f t="shared" si="39"/>
        <v>0</v>
      </c>
      <c r="AD77" s="188">
        <f t="shared" si="26"/>
        <v>0</v>
      </c>
      <c r="AE77" s="188">
        <f t="shared" si="27"/>
        <v>0</v>
      </c>
      <c r="AF77" s="188">
        <f t="shared" si="35"/>
        <v>0</v>
      </c>
      <c r="AG77" s="188">
        <f t="shared" si="36"/>
        <v>0</v>
      </c>
      <c r="AH77" s="188">
        <f t="shared" si="37"/>
        <v>0</v>
      </c>
      <c r="AI77" s="188">
        <f t="shared" si="38"/>
        <v>0</v>
      </c>
      <c r="AJ77" s="188">
        <f t="shared" si="28"/>
        <v>0</v>
      </c>
      <c r="AK77" s="188">
        <f t="shared" si="29"/>
        <v>0</v>
      </c>
      <c r="AL77" s="188">
        <f t="shared" si="30"/>
        <v>0</v>
      </c>
      <c r="AM77" s="188">
        <f t="shared" si="31"/>
        <v>0</v>
      </c>
      <c r="AN77" s="188">
        <f t="shared" si="40"/>
        <v>0</v>
      </c>
      <c r="AO77" s="188">
        <f t="shared" si="40"/>
        <v>0</v>
      </c>
    </row>
    <row r="78" spans="1:41" ht="15.75" thickBot="1" x14ac:dyDescent="0.3">
      <c r="A78" s="1" t="s">
        <v>868</v>
      </c>
      <c r="B78" s="149" t="s">
        <v>746</v>
      </c>
      <c r="C78" s="192" t="s">
        <v>294</v>
      </c>
      <c r="E78" s="201">
        <f>'0810'!H78</f>
        <v>0</v>
      </c>
      <c r="F78" s="186">
        <f t="shared" ref="F78:F92" si="41">G78*X78</f>
        <v>0</v>
      </c>
      <c r="G78" s="202"/>
      <c r="H78" s="202"/>
      <c r="I78" s="227"/>
      <c r="J78" s="227"/>
      <c r="K78" s="227"/>
      <c r="L78" s="202"/>
      <c r="M78" s="228"/>
      <c r="N78" s="288"/>
      <c r="O78">
        <f t="shared" ref="O78:O92" si="42">IF(M78&lt;0,L78*-1,L78)</f>
        <v>0</v>
      </c>
      <c r="P78">
        <f t="shared" si="33"/>
        <v>-1</v>
      </c>
      <c r="Q78">
        <f t="shared" ref="Q78:Q92" si="43">IF(J78+O78+-1*E78&gt;0,1,-1)</f>
        <v>-1</v>
      </c>
      <c r="R78">
        <f t="shared" ref="R78:R92" si="44">IF(I78-L78-E78&gt;0,1,-1)</f>
        <v>-1</v>
      </c>
      <c r="S78">
        <f t="shared" ref="S78:S92" si="45">IF(P78+R78+Q78&lt;0,-1,1)</f>
        <v>-1</v>
      </c>
      <c r="T78">
        <f t="shared" ref="T78:T92" si="46">IF(E78-K78-O78&lt;0,-1,1)</f>
        <v>1</v>
      </c>
      <c r="U78">
        <f t="shared" si="34"/>
        <v>1</v>
      </c>
      <c r="V78">
        <f>VLOOKUP($A78,'FuturesInfo (3)'!$A$2:$V$80,22)</f>
        <v>3</v>
      </c>
      <c r="W78">
        <v>1</v>
      </c>
      <c r="X78" s="356">
        <f>VLOOKUP($A78,'FuturesInfo (3)'!$A$2:$O$80,15)*V78</f>
        <v>251457.10209904218</v>
      </c>
      <c r="Y78" s="356">
        <f>VLOOKUP($A78,'FuturesInfo (3)'!$A$2:$O$80,15)*W78*V78</f>
        <v>251457.10209904218</v>
      </c>
      <c r="Z78" s="188">
        <f t="shared" ref="Z78:Z92" si="47">ABS(X78*G78)</f>
        <v>0</v>
      </c>
      <c r="AA78" s="188">
        <f>IF(IF(sym!$Q67=H78,1,0)=1,ABS(X78*G78),-ABS(X78*G78))</f>
        <v>0</v>
      </c>
      <c r="AB78" s="188">
        <f>IF(IF(sym!$P67=$H78,1,0)=1,ABS($X78*$G78),-ABS($X78*$G78))</f>
        <v>0</v>
      </c>
      <c r="AC78" s="188">
        <f t="shared" si="39"/>
        <v>0</v>
      </c>
      <c r="AD78" s="188">
        <f t="shared" ref="AD78:AD92" si="48">IF(IF(-E78=H78,1,0)=1,ABS(X78*G78),-ABS(X78*G78))</f>
        <v>0</v>
      </c>
      <c r="AE78" s="188">
        <f t="shared" ref="AE78:AE92" si="49">IF(IF(J78=H78,1,0)=1,ABS(X78*G78),-ABS(X78*G78))</f>
        <v>0</v>
      </c>
      <c r="AF78" s="188">
        <f t="shared" si="35"/>
        <v>0</v>
      </c>
      <c r="AG78" s="188">
        <f t="shared" si="36"/>
        <v>0</v>
      </c>
      <c r="AH78" s="188">
        <f t="shared" si="37"/>
        <v>0</v>
      </c>
      <c r="AI78" s="188">
        <f t="shared" si="38"/>
        <v>0</v>
      </c>
      <c r="AJ78" s="188">
        <f t="shared" ref="AJ78:AJ92" si="50">IF(IF(P78=H78,1,0)=1,ABS(X78*G78),-ABS(X78*G78))</f>
        <v>0</v>
      </c>
      <c r="AK78" s="188">
        <f t="shared" ref="AK78:AK92" si="51">IF(IF(H78=Q78,1,0)=1,ABS(X78*G78),-ABS(X78*G78))</f>
        <v>0</v>
      </c>
      <c r="AL78" s="188">
        <f t="shared" ref="AL78:AL92" si="52">IF(IF(R78=H78,1,0)=1,ABS(X78*G78),-ABS(X78*G78))</f>
        <v>0</v>
      </c>
      <c r="AM78" s="188">
        <f t="shared" ref="AM78:AM92" si="53">IF(IF(S78=H78,1,0)=1,ABS(X78*G78),-ABS(X78*G78))</f>
        <v>0</v>
      </c>
      <c r="AN78" s="188">
        <f t="shared" ref="AN78:AO92" si="54">IF(IF(T78=$H78,1,0)=1,ABS($X78*$G78),-ABS($X78*$G78))</f>
        <v>0</v>
      </c>
      <c r="AO78" s="188">
        <f t="shared" si="54"/>
        <v>0</v>
      </c>
    </row>
    <row r="79" spans="1:41" ht="15.75" thickBot="1" x14ac:dyDescent="0.3">
      <c r="A79" s="1" t="s">
        <v>403</v>
      </c>
      <c r="B79" s="149" t="s">
        <v>681</v>
      </c>
      <c r="C79" s="192" t="s">
        <v>294</v>
      </c>
      <c r="E79" s="201">
        <f>'0810'!H79</f>
        <v>0</v>
      </c>
      <c r="F79" s="186">
        <f t="shared" si="41"/>
        <v>0</v>
      </c>
      <c r="G79" s="202"/>
      <c r="H79" s="202"/>
      <c r="I79" s="227"/>
      <c r="J79" s="227"/>
      <c r="K79" s="227"/>
      <c r="L79" s="202"/>
      <c r="M79" s="228"/>
      <c r="N79" s="288"/>
      <c r="O79">
        <f t="shared" si="42"/>
        <v>0</v>
      </c>
      <c r="P79">
        <f t="shared" ref="P79:P92" si="55">IF(E79+K79-L79&gt;0,1,-1)</f>
        <v>-1</v>
      </c>
      <c r="Q79">
        <f t="shared" si="43"/>
        <v>-1</v>
      </c>
      <c r="R79">
        <f t="shared" si="44"/>
        <v>-1</v>
      </c>
      <c r="S79">
        <f t="shared" si="45"/>
        <v>-1</v>
      </c>
      <c r="T79">
        <f t="shared" si="46"/>
        <v>1</v>
      </c>
      <c r="U79">
        <f t="shared" ref="U79:U92" si="56">IF(-E79+J79-L79&lt;0,-1,1)</f>
        <v>1</v>
      </c>
      <c r="V79">
        <f>VLOOKUP($A79,'FuturesInfo (3)'!$A$2:$V$80,22)</f>
        <v>4</v>
      </c>
      <c r="W79">
        <v>1</v>
      </c>
      <c r="X79" s="356">
        <f>VLOOKUP($A79,'FuturesInfo (3)'!$A$2:$O$80,15)*V79</f>
        <v>188567.1641791045</v>
      </c>
      <c r="Y79" s="356">
        <f>VLOOKUP($A79,'FuturesInfo (3)'!$A$2:$O$80,15)*W79*V79</f>
        <v>188567.1641791045</v>
      </c>
      <c r="Z79" s="188">
        <f t="shared" si="47"/>
        <v>0</v>
      </c>
      <c r="AA79" s="188">
        <f>IF(IF(sym!$Q68=H79,1,0)=1,ABS(X79*G79),-ABS(X79*G79))</f>
        <v>0</v>
      </c>
      <c r="AB79" s="188">
        <f>IF(IF(sym!$P68=$H79,1,0)=1,ABS($X79*$G79),-ABS($X79*$G79))</f>
        <v>0</v>
      </c>
      <c r="AC79" s="188">
        <f t="shared" si="39"/>
        <v>0</v>
      </c>
      <c r="AD79" s="188">
        <f t="shared" si="48"/>
        <v>0</v>
      </c>
      <c r="AE79" s="188">
        <f t="shared" si="49"/>
        <v>0</v>
      </c>
      <c r="AF79" s="188">
        <f t="shared" ref="AF79:AF92" si="57">IF(IF(I79=H79,1,0)=1,ABS(X79*G79),-ABS(X79*G79))</f>
        <v>0</v>
      </c>
      <c r="AG79" s="188">
        <f t="shared" ref="AG79:AG92" si="58">IF(IF(K79=H79,1,0)=1,ABS(X79*G79),-ABS(X79*G79))</f>
        <v>0</v>
      </c>
      <c r="AH79" s="188">
        <f t="shared" ref="AH79:AH92" si="59">IF(IF(L79=H79,1,0)=1,ABS(X79*G79),-ABS(X79*G79))</f>
        <v>0</v>
      </c>
      <c r="AI79" s="188">
        <f t="shared" ref="AI79:AI92" si="60">IF(IF(O79=H79,1,0)=1,ABS(X79*G79),-ABS(X79*G79))</f>
        <v>0</v>
      </c>
      <c r="AJ79" s="188">
        <f t="shared" si="50"/>
        <v>0</v>
      </c>
      <c r="AK79" s="188">
        <f t="shared" si="51"/>
        <v>0</v>
      </c>
      <c r="AL79" s="188">
        <f t="shared" si="52"/>
        <v>0</v>
      </c>
      <c r="AM79" s="188">
        <f t="shared" si="53"/>
        <v>0</v>
      </c>
      <c r="AN79" s="188">
        <f t="shared" si="54"/>
        <v>0</v>
      </c>
      <c r="AO79" s="188">
        <f t="shared" si="54"/>
        <v>0</v>
      </c>
    </row>
    <row r="80" spans="1:41" ht="15.75" thickBot="1" x14ac:dyDescent="0.3">
      <c r="A80" s="1" t="s">
        <v>405</v>
      </c>
      <c r="B80" s="149" t="s">
        <v>686</v>
      </c>
      <c r="C80" s="192" t="s">
        <v>294</v>
      </c>
      <c r="E80" s="201">
        <f>'0810'!H80</f>
        <v>0</v>
      </c>
      <c r="F80" s="186">
        <f t="shared" si="41"/>
        <v>0</v>
      </c>
      <c r="G80" s="202"/>
      <c r="H80" s="202"/>
      <c r="I80" s="227"/>
      <c r="J80" s="227"/>
      <c r="K80" s="227"/>
      <c r="L80" s="202"/>
      <c r="M80" s="228"/>
      <c r="N80" s="288"/>
      <c r="O80">
        <f t="shared" si="42"/>
        <v>0</v>
      </c>
      <c r="P80">
        <f t="shared" si="55"/>
        <v>-1</v>
      </c>
      <c r="Q80">
        <f t="shared" si="43"/>
        <v>-1</v>
      </c>
      <c r="R80">
        <f t="shared" si="44"/>
        <v>-1</v>
      </c>
      <c r="S80">
        <f t="shared" si="45"/>
        <v>-1</v>
      </c>
      <c r="T80">
        <f t="shared" si="46"/>
        <v>1</v>
      </c>
      <c r="U80">
        <f t="shared" si="56"/>
        <v>1</v>
      </c>
      <c r="V80">
        <f>VLOOKUP($A80,'FuturesInfo (3)'!$A$2:$V$80,22)</f>
        <v>6</v>
      </c>
      <c r="W80">
        <v>1</v>
      </c>
      <c r="X80" s="356">
        <f>VLOOKUP($A80,'FuturesInfo (3)'!$A$2:$O$80,15)*V80</f>
        <v>204540</v>
      </c>
      <c r="Y80" s="356">
        <f>VLOOKUP($A80,'FuturesInfo (3)'!$A$2:$O$80,15)*W80*V80</f>
        <v>204540</v>
      </c>
      <c r="Z80" s="188">
        <f t="shared" si="47"/>
        <v>0</v>
      </c>
      <c r="AA80" s="188">
        <f>IF(IF(sym!$Q69=H80,1,0)=1,ABS(X80*G80),-ABS(X80*G80))</f>
        <v>0</v>
      </c>
      <c r="AB80" s="188">
        <f>IF(IF(sym!$P69=$H80,1,0)=1,ABS($X80*$G80),-ABS($X80*$G80))</f>
        <v>0</v>
      </c>
      <c r="AC80" s="188">
        <f t="shared" ref="AC80:AC92" si="61">IF(IF(E80=H80,1,0)=1,ABS(X80*G80),-ABS(X80*G80))</f>
        <v>0</v>
      </c>
      <c r="AD80" s="188">
        <f t="shared" si="48"/>
        <v>0</v>
      </c>
      <c r="AE80" s="188">
        <f t="shared" si="49"/>
        <v>0</v>
      </c>
      <c r="AF80" s="188">
        <f t="shared" si="57"/>
        <v>0</v>
      </c>
      <c r="AG80" s="188">
        <f t="shared" si="58"/>
        <v>0</v>
      </c>
      <c r="AH80" s="188">
        <f t="shared" si="59"/>
        <v>0</v>
      </c>
      <c r="AI80" s="188">
        <f t="shared" si="60"/>
        <v>0</v>
      </c>
      <c r="AJ80" s="188">
        <f t="shared" si="50"/>
        <v>0</v>
      </c>
      <c r="AK80" s="188">
        <f t="shared" si="51"/>
        <v>0</v>
      </c>
      <c r="AL80" s="188">
        <f t="shared" si="52"/>
        <v>0</v>
      </c>
      <c r="AM80" s="188">
        <f t="shared" si="53"/>
        <v>0</v>
      </c>
      <c r="AN80" s="188">
        <f t="shared" si="54"/>
        <v>0</v>
      </c>
      <c r="AO80" s="188">
        <f t="shared" si="54"/>
        <v>0</v>
      </c>
    </row>
    <row r="81" spans="1:41" ht="15.75" thickBot="1" x14ac:dyDescent="0.3">
      <c r="A81" s="1" t="s">
        <v>408</v>
      </c>
      <c r="B81" s="149" t="s">
        <v>527</v>
      </c>
      <c r="C81" s="192" t="s">
        <v>294</v>
      </c>
      <c r="D81" s="2"/>
      <c r="E81" s="201">
        <f>'0810'!H81</f>
        <v>0</v>
      </c>
      <c r="F81" s="186">
        <f t="shared" si="41"/>
        <v>0</v>
      </c>
      <c r="G81" s="202"/>
      <c r="H81" s="202"/>
      <c r="I81" s="227"/>
      <c r="J81" s="227"/>
      <c r="K81" s="227"/>
      <c r="L81" s="202"/>
      <c r="M81" s="228"/>
      <c r="N81" s="288"/>
      <c r="O81">
        <f t="shared" si="42"/>
        <v>0</v>
      </c>
      <c r="P81">
        <f t="shared" si="55"/>
        <v>-1</v>
      </c>
      <c r="Q81">
        <f t="shared" si="43"/>
        <v>-1</v>
      </c>
      <c r="R81">
        <f t="shared" si="44"/>
        <v>-1</v>
      </c>
      <c r="S81">
        <f t="shared" si="45"/>
        <v>-1</v>
      </c>
      <c r="T81">
        <f t="shared" si="46"/>
        <v>1</v>
      </c>
      <c r="U81">
        <f t="shared" si="56"/>
        <v>1</v>
      </c>
      <c r="V81">
        <f>VLOOKUP($A81,'FuturesInfo (3)'!$A$2:$V$80,22)</f>
        <v>5</v>
      </c>
      <c r="W81">
        <v>1</v>
      </c>
      <c r="X81" s="356">
        <f>VLOOKUP($A81,'FuturesInfo (3)'!$A$2:$O$80,15)*V81</f>
        <v>168281.1</v>
      </c>
      <c r="Y81" s="356">
        <f>VLOOKUP($A81,'FuturesInfo (3)'!$A$2:$O$80,15)*W81*V81</f>
        <v>168281.1</v>
      </c>
      <c r="Z81" s="188">
        <f t="shared" si="47"/>
        <v>0</v>
      </c>
      <c r="AA81" s="188">
        <f>IF(IF(sym!$Q70=H81,1,0)=1,ABS(X81*G81),-ABS(X81*G81))</f>
        <v>0</v>
      </c>
      <c r="AB81" s="188">
        <f>IF(IF(sym!$P70=$H81,1,0)=1,ABS($X81*$G81),-ABS($X81*$G81))</f>
        <v>0</v>
      </c>
      <c r="AC81" s="188">
        <f t="shared" si="61"/>
        <v>0</v>
      </c>
      <c r="AD81" s="188">
        <f t="shared" si="48"/>
        <v>0</v>
      </c>
      <c r="AE81" s="188">
        <f t="shared" si="49"/>
        <v>0</v>
      </c>
      <c r="AF81" s="188">
        <f t="shared" si="57"/>
        <v>0</v>
      </c>
      <c r="AG81" s="188">
        <f t="shared" si="58"/>
        <v>0</v>
      </c>
      <c r="AH81" s="188">
        <f t="shared" si="59"/>
        <v>0</v>
      </c>
      <c r="AI81" s="188">
        <f t="shared" si="60"/>
        <v>0</v>
      </c>
      <c r="AJ81" s="188">
        <f t="shared" si="50"/>
        <v>0</v>
      </c>
      <c r="AK81" s="188">
        <f t="shared" si="51"/>
        <v>0</v>
      </c>
      <c r="AL81" s="188">
        <f t="shared" si="52"/>
        <v>0</v>
      </c>
      <c r="AM81" s="188">
        <f t="shared" si="53"/>
        <v>0</v>
      </c>
      <c r="AN81" s="188">
        <f t="shared" si="54"/>
        <v>0</v>
      </c>
      <c r="AO81" s="188">
        <f t="shared" si="54"/>
        <v>0</v>
      </c>
    </row>
    <row r="82" spans="1:41" ht="15.75" thickBot="1" x14ac:dyDescent="0.3">
      <c r="A82" s="1" t="s">
        <v>410</v>
      </c>
      <c r="B82" s="149" t="s">
        <v>556</v>
      </c>
      <c r="C82" s="192" t="s">
        <v>294</v>
      </c>
      <c r="E82" s="201">
        <f>'0810'!H82</f>
        <v>0</v>
      </c>
      <c r="F82" s="186">
        <f t="shared" si="41"/>
        <v>0</v>
      </c>
      <c r="G82" s="202"/>
      <c r="H82" s="202"/>
      <c r="I82" s="227"/>
      <c r="J82" s="227"/>
      <c r="K82" s="227"/>
      <c r="L82" s="202"/>
      <c r="M82" s="228"/>
      <c r="N82" s="288"/>
      <c r="O82">
        <f t="shared" si="42"/>
        <v>0</v>
      </c>
      <c r="P82">
        <f t="shared" si="55"/>
        <v>-1</v>
      </c>
      <c r="Q82">
        <f t="shared" si="43"/>
        <v>-1</v>
      </c>
      <c r="R82">
        <f t="shared" si="44"/>
        <v>-1</v>
      </c>
      <c r="S82">
        <f t="shared" si="45"/>
        <v>-1</v>
      </c>
      <c r="T82">
        <f t="shared" si="46"/>
        <v>1</v>
      </c>
      <c r="U82">
        <f t="shared" si="56"/>
        <v>1</v>
      </c>
      <c r="V82">
        <f>VLOOKUP($A82,'FuturesInfo (3)'!$A$2:$V$80,22)</f>
        <v>2</v>
      </c>
      <c r="W82">
        <v>1</v>
      </c>
      <c r="X82" s="356">
        <f>VLOOKUP($A82,'FuturesInfo (3)'!$A$2:$O$80,15)*V82</f>
        <v>245980.00000000003</v>
      </c>
      <c r="Y82" s="356">
        <f>VLOOKUP($A82,'FuturesInfo (3)'!$A$2:$O$80,15)*W82*V82</f>
        <v>245980.00000000003</v>
      </c>
      <c r="Z82" s="188">
        <f t="shared" si="47"/>
        <v>0</v>
      </c>
      <c r="AA82" s="188">
        <f>IF(IF(sym!$Q71=H82,1,0)=1,ABS(X82*G82),-ABS(X82*G82))</f>
        <v>0</v>
      </c>
      <c r="AB82" s="188">
        <f>IF(IF(sym!$P71=$H82,1,0)=1,ABS($X82*$G82),-ABS($X82*$G82))</f>
        <v>0</v>
      </c>
      <c r="AC82" s="188">
        <f t="shared" si="61"/>
        <v>0</v>
      </c>
      <c r="AD82" s="188">
        <f t="shared" si="48"/>
        <v>0</v>
      </c>
      <c r="AE82" s="188">
        <f t="shared" si="49"/>
        <v>0</v>
      </c>
      <c r="AF82" s="188">
        <f t="shared" si="57"/>
        <v>0</v>
      </c>
      <c r="AG82" s="188">
        <f t="shared" si="58"/>
        <v>0</v>
      </c>
      <c r="AH82" s="188">
        <f t="shared" si="59"/>
        <v>0</v>
      </c>
      <c r="AI82" s="188">
        <f t="shared" si="60"/>
        <v>0</v>
      </c>
      <c r="AJ82" s="188">
        <f t="shared" si="50"/>
        <v>0</v>
      </c>
      <c r="AK82" s="188">
        <f t="shared" si="51"/>
        <v>0</v>
      </c>
      <c r="AL82" s="188">
        <f t="shared" si="52"/>
        <v>0</v>
      </c>
      <c r="AM82" s="188">
        <f t="shared" si="53"/>
        <v>0</v>
      </c>
      <c r="AN82" s="188">
        <f t="shared" si="54"/>
        <v>0</v>
      </c>
      <c r="AO82" s="188">
        <f t="shared" si="54"/>
        <v>0</v>
      </c>
    </row>
    <row r="83" spans="1:41" ht="15.75" thickBot="1" x14ac:dyDescent="0.3">
      <c r="A83" s="1" t="s">
        <v>412</v>
      </c>
      <c r="B83" s="149" t="s">
        <v>763</v>
      </c>
      <c r="C83" s="192" t="s">
        <v>1122</v>
      </c>
      <c r="E83" s="201">
        <f>'0810'!H83</f>
        <v>0</v>
      </c>
      <c r="F83" s="186">
        <f t="shared" si="41"/>
        <v>0</v>
      </c>
      <c r="G83" s="202"/>
      <c r="H83" s="202"/>
      <c r="I83" s="227"/>
      <c r="J83" s="227"/>
      <c r="K83" s="227"/>
      <c r="L83" s="202"/>
      <c r="M83" s="228"/>
      <c r="N83" s="288"/>
      <c r="O83">
        <f t="shared" si="42"/>
        <v>0</v>
      </c>
      <c r="P83">
        <f t="shared" si="55"/>
        <v>-1</v>
      </c>
      <c r="Q83">
        <f t="shared" si="43"/>
        <v>-1</v>
      </c>
      <c r="R83">
        <f t="shared" si="44"/>
        <v>-1</v>
      </c>
      <c r="S83">
        <f t="shared" si="45"/>
        <v>-1</v>
      </c>
      <c r="T83">
        <f t="shared" si="46"/>
        <v>1</v>
      </c>
      <c r="U83">
        <f t="shared" si="56"/>
        <v>1</v>
      </c>
      <c r="V83">
        <f>VLOOKUP($A83,'FuturesInfo (3)'!$A$2:$V$80,22)</f>
        <v>11</v>
      </c>
      <c r="W83">
        <v>1</v>
      </c>
      <c r="X83" s="356">
        <f>VLOOKUP($A83,'FuturesInfo (3)'!$A$2:$O$80,15)*V83</f>
        <v>2406593.75</v>
      </c>
      <c r="Y83" s="356">
        <f>VLOOKUP($A83,'FuturesInfo (3)'!$A$2:$O$80,15)*W83*V83</f>
        <v>2406593.75</v>
      </c>
      <c r="Z83" s="188">
        <f t="shared" si="47"/>
        <v>0</v>
      </c>
      <c r="AA83" s="188">
        <f>IF(IF(sym!$Q72=H83,1,0)=1,ABS(X83*G83),-ABS(X83*G83))</f>
        <v>0</v>
      </c>
      <c r="AB83" s="188">
        <f>IF(IF(sym!$P72=$H83,1,0)=1,ABS($X83*$G83),-ABS($X83*$G83))</f>
        <v>0</v>
      </c>
      <c r="AC83" s="188">
        <f t="shared" si="61"/>
        <v>0</v>
      </c>
      <c r="AD83" s="188">
        <f t="shared" si="48"/>
        <v>0</v>
      </c>
      <c r="AE83" s="188">
        <f t="shared" si="49"/>
        <v>0</v>
      </c>
      <c r="AF83" s="188">
        <f t="shared" si="57"/>
        <v>0</v>
      </c>
      <c r="AG83" s="188">
        <f t="shared" si="58"/>
        <v>0</v>
      </c>
      <c r="AH83" s="188">
        <f t="shared" si="59"/>
        <v>0</v>
      </c>
      <c r="AI83" s="188">
        <f t="shared" si="60"/>
        <v>0</v>
      </c>
      <c r="AJ83" s="188">
        <f t="shared" si="50"/>
        <v>0</v>
      </c>
      <c r="AK83" s="188">
        <f t="shared" si="51"/>
        <v>0</v>
      </c>
      <c r="AL83" s="188">
        <f t="shared" si="52"/>
        <v>0</v>
      </c>
      <c r="AM83" s="188">
        <f t="shared" si="53"/>
        <v>0</v>
      </c>
      <c r="AN83" s="188">
        <f t="shared" si="54"/>
        <v>0</v>
      </c>
      <c r="AO83" s="188">
        <f t="shared" si="54"/>
        <v>0</v>
      </c>
    </row>
    <row r="84" spans="1:41" ht="15.75" thickBot="1" x14ac:dyDescent="0.3">
      <c r="A84" s="1" t="s">
        <v>413</v>
      </c>
      <c r="B84" s="149" t="s">
        <v>761</v>
      </c>
      <c r="C84" s="192" t="s">
        <v>1122</v>
      </c>
      <c r="E84" s="201">
        <f>'0810'!H84</f>
        <v>0</v>
      </c>
      <c r="F84" s="186">
        <f t="shared" si="41"/>
        <v>0</v>
      </c>
      <c r="G84" s="202"/>
      <c r="H84" s="202"/>
      <c r="I84" s="227"/>
      <c r="J84" s="227"/>
      <c r="K84" s="227"/>
      <c r="L84" s="202"/>
      <c r="M84" s="228"/>
      <c r="N84" s="288"/>
      <c r="O84">
        <f t="shared" si="42"/>
        <v>0</v>
      </c>
      <c r="P84">
        <f t="shared" si="55"/>
        <v>-1</v>
      </c>
      <c r="Q84">
        <f t="shared" si="43"/>
        <v>-1</v>
      </c>
      <c r="R84">
        <f t="shared" si="44"/>
        <v>-1</v>
      </c>
      <c r="S84">
        <f t="shared" si="45"/>
        <v>-1</v>
      </c>
      <c r="T84">
        <f t="shared" si="46"/>
        <v>1</v>
      </c>
      <c r="U84">
        <f t="shared" si="56"/>
        <v>1</v>
      </c>
      <c r="V84">
        <f>VLOOKUP($A84,'FuturesInfo (3)'!$A$2:$V$80,22)</f>
        <v>4</v>
      </c>
      <c r="W84">
        <v>1</v>
      </c>
      <c r="X84" s="356">
        <f>VLOOKUP($A84,'FuturesInfo (3)'!$A$2:$O$80,15)*V84</f>
        <v>529375</v>
      </c>
      <c r="Y84" s="356">
        <f>VLOOKUP($A84,'FuturesInfo (3)'!$A$2:$O$80,15)*W84*V84</f>
        <v>529375</v>
      </c>
      <c r="Z84" s="188">
        <f t="shared" si="47"/>
        <v>0</v>
      </c>
      <c r="AA84" s="188">
        <f>IF(IF(sym!$Q73=H84,1,0)=1,ABS(X84*G84),-ABS(X84*G84))</f>
        <v>0</v>
      </c>
      <c r="AB84" s="188">
        <f>IF(IF(sym!$P73=$H84,1,0)=1,ABS($X84*$G84),-ABS($X84*$G84))</f>
        <v>0</v>
      </c>
      <c r="AC84" s="188">
        <f t="shared" si="61"/>
        <v>0</v>
      </c>
      <c r="AD84" s="188">
        <f t="shared" si="48"/>
        <v>0</v>
      </c>
      <c r="AE84" s="188">
        <f t="shared" si="49"/>
        <v>0</v>
      </c>
      <c r="AF84" s="188">
        <f t="shared" si="57"/>
        <v>0</v>
      </c>
      <c r="AG84" s="188">
        <f t="shared" si="58"/>
        <v>0</v>
      </c>
      <c r="AH84" s="188">
        <f t="shared" si="59"/>
        <v>0</v>
      </c>
      <c r="AI84" s="188">
        <f t="shared" si="60"/>
        <v>0</v>
      </c>
      <c r="AJ84" s="188">
        <f t="shared" si="50"/>
        <v>0</v>
      </c>
      <c r="AK84" s="188">
        <f t="shared" si="51"/>
        <v>0</v>
      </c>
      <c r="AL84" s="188">
        <f t="shared" si="52"/>
        <v>0</v>
      </c>
      <c r="AM84" s="188">
        <f t="shared" si="53"/>
        <v>0</v>
      </c>
      <c r="AN84" s="188">
        <f t="shared" si="54"/>
        <v>0</v>
      </c>
      <c r="AO84" s="188">
        <f t="shared" si="54"/>
        <v>0</v>
      </c>
    </row>
    <row r="85" spans="1:41" ht="15.75" thickBot="1" x14ac:dyDescent="0.3">
      <c r="A85" s="1" t="s">
        <v>414</v>
      </c>
      <c r="B85" s="149" t="s">
        <v>759</v>
      </c>
      <c r="C85" s="192" t="s">
        <v>1122</v>
      </c>
      <c r="E85" s="201">
        <f>'0810'!H85</f>
        <v>0</v>
      </c>
      <c r="F85" s="186">
        <f t="shared" si="41"/>
        <v>0</v>
      </c>
      <c r="G85" s="202"/>
      <c r="H85" s="202"/>
      <c r="I85" s="227"/>
      <c r="J85" s="227"/>
      <c r="K85" s="227"/>
      <c r="L85" s="202"/>
      <c r="M85" s="228"/>
      <c r="N85" s="288"/>
      <c r="O85">
        <f t="shared" si="42"/>
        <v>0</v>
      </c>
      <c r="P85">
        <f t="shared" si="55"/>
        <v>-1</v>
      </c>
      <c r="Q85">
        <f t="shared" si="43"/>
        <v>-1</v>
      </c>
      <c r="R85">
        <f t="shared" si="44"/>
        <v>-1</v>
      </c>
      <c r="S85">
        <f t="shared" si="45"/>
        <v>-1</v>
      </c>
      <c r="T85">
        <f t="shared" si="46"/>
        <v>1</v>
      </c>
      <c r="U85">
        <f t="shared" si="56"/>
        <v>1</v>
      </c>
      <c r="V85">
        <f>VLOOKUP($A85,'FuturesInfo (3)'!$A$2:$V$80,22)</f>
        <v>2</v>
      </c>
      <c r="W85">
        <v>1</v>
      </c>
      <c r="X85" s="356">
        <f>VLOOKUP($A85,'FuturesInfo (3)'!$A$2:$O$80,15)*V85</f>
        <v>345437.5</v>
      </c>
      <c r="Y85" s="356">
        <f>VLOOKUP($A85,'FuturesInfo (3)'!$A$2:$O$80,15)*W85*V85</f>
        <v>345437.5</v>
      </c>
      <c r="Z85" s="188">
        <f t="shared" si="47"/>
        <v>0</v>
      </c>
      <c r="AA85" s="188">
        <f>IF(IF(sym!$Q74=H85,1,0)=1,ABS(X85*G85),-ABS(X85*G85))</f>
        <v>0</v>
      </c>
      <c r="AB85" s="188">
        <f>IF(IF(sym!$P74=$H85,1,0)=1,ABS($X85*$G85),-ABS($X85*$G85))</f>
        <v>0</v>
      </c>
      <c r="AC85" s="188">
        <f t="shared" si="61"/>
        <v>0</v>
      </c>
      <c r="AD85" s="188">
        <f t="shared" si="48"/>
        <v>0</v>
      </c>
      <c r="AE85" s="188">
        <f t="shared" si="49"/>
        <v>0</v>
      </c>
      <c r="AF85" s="188">
        <f t="shared" si="57"/>
        <v>0</v>
      </c>
      <c r="AG85" s="188">
        <f t="shared" si="58"/>
        <v>0</v>
      </c>
      <c r="AH85" s="188">
        <f t="shared" si="59"/>
        <v>0</v>
      </c>
      <c r="AI85" s="188">
        <f t="shared" si="60"/>
        <v>0</v>
      </c>
      <c r="AJ85" s="188">
        <f t="shared" si="50"/>
        <v>0</v>
      </c>
      <c r="AK85" s="188">
        <f t="shared" si="51"/>
        <v>0</v>
      </c>
      <c r="AL85" s="188">
        <f t="shared" si="52"/>
        <v>0</v>
      </c>
      <c r="AM85" s="188">
        <f t="shared" si="53"/>
        <v>0</v>
      </c>
      <c r="AN85" s="188">
        <f t="shared" si="54"/>
        <v>0</v>
      </c>
      <c r="AO85" s="188">
        <f t="shared" si="54"/>
        <v>0</v>
      </c>
    </row>
    <row r="86" spans="1:41" ht="15.75" thickBot="1" x14ac:dyDescent="0.3">
      <c r="A86" s="1" t="s">
        <v>416</v>
      </c>
      <c r="B86" s="149" t="s">
        <v>494</v>
      </c>
      <c r="C86" s="192" t="s">
        <v>294</v>
      </c>
      <c r="E86" s="201">
        <f>'0810'!H86</f>
        <v>0</v>
      </c>
      <c r="F86" s="186">
        <f t="shared" si="41"/>
        <v>0</v>
      </c>
      <c r="G86" s="202"/>
      <c r="H86" s="202"/>
      <c r="I86" s="227"/>
      <c r="J86" s="227"/>
      <c r="K86" s="227"/>
      <c r="L86" s="202"/>
      <c r="M86" s="228"/>
      <c r="N86" s="288"/>
      <c r="O86">
        <f t="shared" si="42"/>
        <v>0</v>
      </c>
      <c r="P86">
        <f t="shared" si="55"/>
        <v>-1</v>
      </c>
      <c r="Q86">
        <f t="shared" si="43"/>
        <v>-1</v>
      </c>
      <c r="R86">
        <f t="shared" si="44"/>
        <v>-1</v>
      </c>
      <c r="S86">
        <f t="shared" si="45"/>
        <v>-1</v>
      </c>
      <c r="T86">
        <f t="shared" si="46"/>
        <v>1</v>
      </c>
      <c r="U86">
        <f t="shared" si="56"/>
        <v>1</v>
      </c>
      <c r="V86">
        <f>VLOOKUP($A86,'FuturesInfo (3)'!$A$2:$V$80,22)</f>
        <v>3</v>
      </c>
      <c r="W86">
        <v>1</v>
      </c>
      <c r="X86" s="356">
        <f>VLOOKUP($A86,'FuturesInfo (3)'!$A$2:$O$80,15)*V86</f>
        <v>37125</v>
      </c>
      <c r="Y86" s="356">
        <f>VLOOKUP($A86,'FuturesInfo (3)'!$A$2:$O$80,15)*W86*V86</f>
        <v>37125</v>
      </c>
      <c r="Z86" s="188">
        <f t="shared" si="47"/>
        <v>0</v>
      </c>
      <c r="AA86" s="188">
        <f>IF(IF(sym!$Q75=H86,1,0)=1,ABS(X86*G86),-ABS(X86*G86))</f>
        <v>0</v>
      </c>
      <c r="AB86" s="188">
        <f>IF(IF(sym!$P75=$H86,1,0)=1,ABS($X86*$G86),-ABS($X86*$G86))</f>
        <v>0</v>
      </c>
      <c r="AC86" s="188">
        <f t="shared" si="61"/>
        <v>0</v>
      </c>
      <c r="AD86" s="188">
        <f t="shared" si="48"/>
        <v>0</v>
      </c>
      <c r="AE86" s="188">
        <f t="shared" si="49"/>
        <v>0</v>
      </c>
      <c r="AF86" s="188">
        <f t="shared" si="57"/>
        <v>0</v>
      </c>
      <c r="AG86" s="188">
        <f t="shared" si="58"/>
        <v>0</v>
      </c>
      <c r="AH86" s="188">
        <f t="shared" si="59"/>
        <v>0</v>
      </c>
      <c r="AI86" s="188">
        <f t="shared" si="60"/>
        <v>0</v>
      </c>
      <c r="AJ86" s="188">
        <f t="shared" si="50"/>
        <v>0</v>
      </c>
      <c r="AK86" s="188">
        <f t="shared" si="51"/>
        <v>0</v>
      </c>
      <c r="AL86" s="188">
        <f t="shared" si="52"/>
        <v>0</v>
      </c>
      <c r="AM86" s="188">
        <f t="shared" si="53"/>
        <v>0</v>
      </c>
      <c r="AN86" s="188">
        <f t="shared" si="54"/>
        <v>0</v>
      </c>
      <c r="AO86" s="188">
        <f t="shared" si="54"/>
        <v>0</v>
      </c>
    </row>
    <row r="87" spans="1:41" s="2" customFormat="1" ht="15.75" thickBot="1" x14ac:dyDescent="0.3">
      <c r="A87" s="1" t="s">
        <v>418</v>
      </c>
      <c r="B87" s="149" t="s">
        <v>767</v>
      </c>
      <c r="C87" s="192" t="s">
        <v>297</v>
      </c>
      <c r="D87"/>
      <c r="E87" s="201">
        <f>'0810'!H87</f>
        <v>0</v>
      </c>
      <c r="F87" s="186">
        <f t="shared" si="41"/>
        <v>0</v>
      </c>
      <c r="G87" s="202"/>
      <c r="H87" s="202"/>
      <c r="I87" s="227"/>
      <c r="J87" s="227"/>
      <c r="K87" s="227"/>
      <c r="L87" s="202"/>
      <c r="M87" s="228"/>
      <c r="N87" s="288"/>
      <c r="O87">
        <f t="shared" si="42"/>
        <v>0</v>
      </c>
      <c r="P87">
        <f t="shared" si="55"/>
        <v>-1</v>
      </c>
      <c r="Q87">
        <f t="shared" si="43"/>
        <v>-1</v>
      </c>
      <c r="R87">
        <f t="shared" si="44"/>
        <v>-1</v>
      </c>
      <c r="S87">
        <f t="shared" si="45"/>
        <v>-1</v>
      </c>
      <c r="T87">
        <f t="shared" si="46"/>
        <v>1</v>
      </c>
      <c r="U87">
        <f t="shared" si="56"/>
        <v>1</v>
      </c>
      <c r="V87">
        <f>VLOOKUP($A87,'FuturesInfo (3)'!$A$2:$V$80,22)</f>
        <v>4</v>
      </c>
      <c r="W87">
        <v>1</v>
      </c>
      <c r="X87" s="356">
        <f>VLOOKUP($A87,'FuturesInfo (3)'!$A$2:$O$80,15)*V87</f>
        <v>83400</v>
      </c>
      <c r="Y87" s="356">
        <f>VLOOKUP($A87,'FuturesInfo (3)'!$A$2:$O$80,15)*W87*V87</f>
        <v>83400</v>
      </c>
      <c r="Z87" s="188">
        <f t="shared" si="47"/>
        <v>0</v>
      </c>
      <c r="AA87" s="188">
        <f>IF(IF(sym!$Q76=H87,1,0)=1,ABS(X87*G87),-ABS(X87*G87))</f>
        <v>0</v>
      </c>
      <c r="AB87" s="188">
        <f>IF(IF(sym!$P76=$H87,1,0)=1,ABS($X87*$G87),-ABS($X87*$G87))</f>
        <v>0</v>
      </c>
      <c r="AC87" s="188">
        <f t="shared" si="61"/>
        <v>0</v>
      </c>
      <c r="AD87" s="188">
        <f t="shared" si="48"/>
        <v>0</v>
      </c>
      <c r="AE87" s="188">
        <f t="shared" si="49"/>
        <v>0</v>
      </c>
      <c r="AF87" s="188">
        <f t="shared" si="57"/>
        <v>0</v>
      </c>
      <c r="AG87" s="188">
        <f t="shared" si="58"/>
        <v>0</v>
      </c>
      <c r="AH87" s="188">
        <f t="shared" si="59"/>
        <v>0</v>
      </c>
      <c r="AI87" s="188">
        <f t="shared" si="60"/>
        <v>0</v>
      </c>
      <c r="AJ87" s="188">
        <f t="shared" si="50"/>
        <v>0</v>
      </c>
      <c r="AK87" s="188">
        <f t="shared" si="51"/>
        <v>0</v>
      </c>
      <c r="AL87" s="188">
        <f t="shared" si="52"/>
        <v>0</v>
      </c>
      <c r="AM87" s="188">
        <f t="shared" si="53"/>
        <v>0</v>
      </c>
      <c r="AN87" s="188">
        <f t="shared" si="54"/>
        <v>0</v>
      </c>
      <c r="AO87" s="188">
        <f t="shared" si="54"/>
        <v>0</v>
      </c>
    </row>
    <row r="88" spans="1:41" s="2" customFormat="1" ht="15.75" thickBot="1" x14ac:dyDescent="0.3">
      <c r="A88" s="1" t="s">
        <v>1053</v>
      </c>
      <c r="B88" s="149" t="s">
        <v>738</v>
      </c>
      <c r="C88" s="192" t="s">
        <v>294</v>
      </c>
      <c r="D88"/>
      <c r="E88" s="201">
        <f>'0810'!H88</f>
        <v>0</v>
      </c>
      <c r="F88" s="186">
        <f t="shared" si="41"/>
        <v>0</v>
      </c>
      <c r="G88" s="202"/>
      <c r="H88" s="202"/>
      <c r="I88" s="227"/>
      <c r="J88" s="227"/>
      <c r="K88" s="227"/>
      <c r="L88" s="202"/>
      <c r="M88" s="228"/>
      <c r="N88" s="288"/>
      <c r="O88">
        <f t="shared" si="42"/>
        <v>0</v>
      </c>
      <c r="P88">
        <f t="shared" si="55"/>
        <v>-1</v>
      </c>
      <c r="Q88">
        <f t="shared" si="43"/>
        <v>-1</v>
      </c>
      <c r="R88">
        <f t="shared" si="44"/>
        <v>-1</v>
      </c>
      <c r="S88">
        <f t="shared" si="45"/>
        <v>-1</v>
      </c>
      <c r="T88">
        <f t="shared" si="46"/>
        <v>1</v>
      </c>
      <c r="U88">
        <f t="shared" si="56"/>
        <v>1</v>
      </c>
      <c r="V88">
        <f>VLOOKUP($A88,'FuturesInfo (3)'!$A$2:$V$80,22)</f>
        <v>3</v>
      </c>
      <c r="W88">
        <v>1</v>
      </c>
      <c r="X88" s="356">
        <f>VLOOKUP($A88,'FuturesInfo (3)'!$A$2:$O$80,15)*V88</f>
        <v>315853.42500000005</v>
      </c>
      <c r="Y88" s="356">
        <f>VLOOKUP($A88,'FuturesInfo (3)'!$A$2:$O$80,15)*W88*V88</f>
        <v>315853.42500000005</v>
      </c>
      <c r="Z88" s="188">
        <f t="shared" si="47"/>
        <v>0</v>
      </c>
      <c r="AA88" s="188">
        <f>IF(IF(sym!$Q77=H88,1,0)=1,ABS(X88*G88),-ABS(X88*G88))</f>
        <v>0</v>
      </c>
      <c r="AB88" s="188">
        <f>IF(IF(sym!$P77=$H88,1,0)=1,ABS($X88*$G88),-ABS($X88*$G88))</f>
        <v>0</v>
      </c>
      <c r="AC88" s="188">
        <f t="shared" si="61"/>
        <v>0</v>
      </c>
      <c r="AD88" s="188">
        <f t="shared" si="48"/>
        <v>0</v>
      </c>
      <c r="AE88" s="188">
        <f t="shared" si="49"/>
        <v>0</v>
      </c>
      <c r="AF88" s="188">
        <f t="shared" si="57"/>
        <v>0</v>
      </c>
      <c r="AG88" s="188">
        <f t="shared" si="58"/>
        <v>0</v>
      </c>
      <c r="AH88" s="188">
        <f t="shared" si="59"/>
        <v>0</v>
      </c>
      <c r="AI88" s="188">
        <f t="shared" si="60"/>
        <v>0</v>
      </c>
      <c r="AJ88" s="188">
        <f t="shared" si="50"/>
        <v>0</v>
      </c>
      <c r="AK88" s="188">
        <f t="shared" si="51"/>
        <v>0</v>
      </c>
      <c r="AL88" s="188">
        <f t="shared" si="52"/>
        <v>0</v>
      </c>
      <c r="AM88" s="188">
        <f t="shared" si="53"/>
        <v>0</v>
      </c>
      <c r="AN88" s="188">
        <f t="shared" si="54"/>
        <v>0</v>
      </c>
      <c r="AO88" s="188">
        <f t="shared" si="54"/>
        <v>0</v>
      </c>
    </row>
    <row r="89" spans="1:41" s="2" customFormat="1" ht="15.75" thickBot="1" x14ac:dyDescent="0.3">
      <c r="A89" s="330" t="s">
        <v>1054</v>
      </c>
      <c r="B89" s="331" t="s">
        <v>463</v>
      </c>
      <c r="C89" s="332" t="s">
        <v>1288</v>
      </c>
      <c r="D89"/>
      <c r="E89" s="201">
        <f>'0810'!H89</f>
        <v>0</v>
      </c>
      <c r="F89" s="186">
        <f t="shared" si="41"/>
        <v>0</v>
      </c>
      <c r="G89" s="202"/>
      <c r="H89" s="202"/>
      <c r="I89" s="227"/>
      <c r="J89" s="227"/>
      <c r="K89" s="227"/>
      <c r="L89" s="202"/>
      <c r="M89" s="228"/>
      <c r="N89" s="288"/>
      <c r="O89">
        <f t="shared" si="42"/>
        <v>0</v>
      </c>
      <c r="P89">
        <f t="shared" si="55"/>
        <v>-1</v>
      </c>
      <c r="Q89">
        <f t="shared" si="43"/>
        <v>-1</v>
      </c>
      <c r="R89">
        <f t="shared" si="44"/>
        <v>-1</v>
      </c>
      <c r="S89">
        <f t="shared" si="45"/>
        <v>-1</v>
      </c>
      <c r="T89">
        <f t="shared" si="46"/>
        <v>1</v>
      </c>
      <c r="U89">
        <f t="shared" si="56"/>
        <v>1</v>
      </c>
      <c r="V89">
        <f>VLOOKUP($A89,'FuturesInfo (3)'!$A$2:$V$80,22)</f>
        <v>0</v>
      </c>
      <c r="W89">
        <v>1</v>
      </c>
      <c r="X89" s="356">
        <f>VLOOKUP($A89,'FuturesInfo (3)'!$A$2:$O$80,15)*V89</f>
        <v>0</v>
      </c>
      <c r="Y89" s="356">
        <f>VLOOKUP($A89,'FuturesInfo (3)'!$A$2:$O$80,15)*W89*V89</f>
        <v>0</v>
      </c>
      <c r="Z89" s="188">
        <f t="shared" si="47"/>
        <v>0</v>
      </c>
      <c r="AA89" s="188">
        <f>IF(IF(sym!$Q78=H89,1,0)=1,ABS(X89*G89),-ABS(X89*G89))</f>
        <v>0</v>
      </c>
      <c r="AB89" s="188">
        <f>IF(IF(sym!$P78=$H89,1,0)=1,ABS($X89*$G89),-ABS($X89*$G89))</f>
        <v>0</v>
      </c>
      <c r="AC89" s="188">
        <f t="shared" si="61"/>
        <v>0</v>
      </c>
      <c r="AD89" s="188">
        <f t="shared" si="48"/>
        <v>0</v>
      </c>
      <c r="AE89" s="188">
        <f t="shared" si="49"/>
        <v>0</v>
      </c>
      <c r="AF89" s="188">
        <f t="shared" si="57"/>
        <v>0</v>
      </c>
      <c r="AG89" s="188">
        <f t="shared" si="58"/>
        <v>0</v>
      </c>
      <c r="AH89" s="188">
        <f t="shared" si="59"/>
        <v>0</v>
      </c>
      <c r="AI89" s="188">
        <f t="shared" si="60"/>
        <v>0</v>
      </c>
      <c r="AJ89" s="188">
        <f t="shared" si="50"/>
        <v>0</v>
      </c>
      <c r="AK89" s="188">
        <f t="shared" si="51"/>
        <v>0</v>
      </c>
      <c r="AL89" s="188">
        <f t="shared" si="52"/>
        <v>0</v>
      </c>
      <c r="AM89" s="188">
        <f t="shared" si="53"/>
        <v>0</v>
      </c>
      <c r="AN89" s="188">
        <f t="shared" si="54"/>
        <v>0</v>
      </c>
      <c r="AO89" s="188">
        <f t="shared" si="54"/>
        <v>0</v>
      </c>
    </row>
    <row r="90" spans="1:41" s="4" customFormat="1" ht="15.75" thickBot="1" x14ac:dyDescent="0.3">
      <c r="A90" s="1" t="s">
        <v>422</v>
      </c>
      <c r="B90" s="149" t="s">
        <v>639</v>
      </c>
      <c r="C90" s="192" t="s">
        <v>294</v>
      </c>
      <c r="E90" s="201">
        <f>'0810'!H90</f>
        <v>0</v>
      </c>
      <c r="F90" s="186">
        <f t="shared" si="41"/>
        <v>0</v>
      </c>
      <c r="G90" s="202"/>
      <c r="H90" s="202"/>
      <c r="I90" s="227"/>
      <c r="J90" s="227"/>
      <c r="K90" s="227"/>
      <c r="L90" s="202"/>
      <c r="M90" s="228"/>
      <c r="N90" s="288"/>
      <c r="O90">
        <f t="shared" si="42"/>
        <v>0</v>
      </c>
      <c r="P90">
        <f t="shared" si="55"/>
        <v>-1</v>
      </c>
      <c r="Q90">
        <f t="shared" si="43"/>
        <v>-1</v>
      </c>
      <c r="R90">
        <f t="shared" si="44"/>
        <v>-1</v>
      </c>
      <c r="S90">
        <f t="shared" si="45"/>
        <v>-1</v>
      </c>
      <c r="T90">
        <f t="shared" si="46"/>
        <v>1</v>
      </c>
      <c r="U90">
        <f t="shared" si="56"/>
        <v>1</v>
      </c>
      <c r="V90">
        <f>VLOOKUP($A90,'FuturesInfo (3)'!$A$2:$V$80,22)</f>
        <v>4</v>
      </c>
      <c r="W90">
        <v>1</v>
      </c>
      <c r="X90" s="356">
        <f>VLOOKUP($A90,'FuturesInfo (3)'!$A$2:$O$80,15)*V90</f>
        <v>369320</v>
      </c>
      <c r="Y90" s="356">
        <f>VLOOKUP($A90,'FuturesInfo (3)'!$A$2:$O$80,15)*W90*V90</f>
        <v>369320</v>
      </c>
      <c r="Z90" s="188">
        <f t="shared" si="47"/>
        <v>0</v>
      </c>
      <c r="AA90" s="188">
        <f>IF(IF(sym!$Q79=H90,1,0)=1,ABS(X90*G90),-ABS(X90*G90))</f>
        <v>0</v>
      </c>
      <c r="AB90" s="188">
        <f>IF(IF(sym!$P79=$H90,1,0)=1,ABS($X90*$G90),-ABS($X90*$G90))</f>
        <v>0</v>
      </c>
      <c r="AC90" s="188">
        <f t="shared" si="61"/>
        <v>0</v>
      </c>
      <c r="AD90" s="188">
        <f t="shared" si="48"/>
        <v>0</v>
      </c>
      <c r="AE90" s="188">
        <f t="shared" si="49"/>
        <v>0</v>
      </c>
      <c r="AF90" s="188">
        <f t="shared" si="57"/>
        <v>0</v>
      </c>
      <c r="AG90" s="188">
        <f t="shared" si="58"/>
        <v>0</v>
      </c>
      <c r="AH90" s="188">
        <f t="shared" si="59"/>
        <v>0</v>
      </c>
      <c r="AI90" s="188">
        <f t="shared" si="60"/>
        <v>0</v>
      </c>
      <c r="AJ90" s="188">
        <f t="shared" si="50"/>
        <v>0</v>
      </c>
      <c r="AK90" s="188">
        <f t="shared" si="51"/>
        <v>0</v>
      </c>
      <c r="AL90" s="188">
        <f t="shared" si="52"/>
        <v>0</v>
      </c>
      <c r="AM90" s="188">
        <f t="shared" si="53"/>
        <v>0</v>
      </c>
      <c r="AN90" s="188">
        <f t="shared" si="54"/>
        <v>0</v>
      </c>
      <c r="AO90" s="188">
        <f t="shared" si="54"/>
        <v>0</v>
      </c>
    </row>
    <row r="91" spans="1:41" s="4" customFormat="1" ht="15.75" thickBot="1" x14ac:dyDescent="0.3">
      <c r="A91" s="1" t="s">
        <v>1025</v>
      </c>
      <c r="B91" s="149" t="s">
        <v>459</v>
      </c>
      <c r="C91" s="192" t="s">
        <v>1122</v>
      </c>
      <c r="E91" s="201">
        <f>'0810'!H91</f>
        <v>0</v>
      </c>
      <c r="F91" s="186">
        <f t="shared" si="41"/>
        <v>0</v>
      </c>
      <c r="G91" s="202"/>
      <c r="H91" s="202"/>
      <c r="I91" s="227"/>
      <c r="J91" s="227"/>
      <c r="K91" s="227"/>
      <c r="L91" s="202"/>
      <c r="M91" s="228"/>
      <c r="N91" s="288"/>
      <c r="O91">
        <f t="shared" si="42"/>
        <v>0</v>
      </c>
      <c r="P91">
        <f t="shared" si="55"/>
        <v>-1</v>
      </c>
      <c r="Q91">
        <f t="shared" si="43"/>
        <v>-1</v>
      </c>
      <c r="R91">
        <f t="shared" si="44"/>
        <v>-1</v>
      </c>
      <c r="S91">
        <f t="shared" si="45"/>
        <v>-1</v>
      </c>
      <c r="T91">
        <f t="shared" si="46"/>
        <v>1</v>
      </c>
      <c r="U91">
        <f t="shared" si="56"/>
        <v>1</v>
      </c>
      <c r="V91">
        <f>VLOOKUP($A91,'FuturesInfo (3)'!$A$2:$V$80,22)</f>
        <v>16</v>
      </c>
      <c r="W91">
        <v>1</v>
      </c>
      <c r="X91" s="356">
        <f>VLOOKUP($A91,'FuturesInfo (3)'!$A$2:$O$80,15)*V91</f>
        <v>3388495.4880000004</v>
      </c>
      <c r="Y91" s="356">
        <f>VLOOKUP($A91,'FuturesInfo (3)'!$A$2:$O$80,15)*W91*V91</f>
        <v>3388495.4880000004</v>
      </c>
      <c r="Z91" s="188">
        <f t="shared" si="47"/>
        <v>0</v>
      </c>
      <c r="AA91" s="188">
        <f>IF(IF(sym!$Q80=H91,1,0)=1,ABS(X91*G91),-ABS(X91*G91))</f>
        <v>0</v>
      </c>
      <c r="AB91" s="188">
        <f>IF(IF(sym!$P80=$H91,1,0)=1,ABS($X91*$G91),-ABS($X91*$G91))</f>
        <v>0</v>
      </c>
      <c r="AC91" s="188">
        <f t="shared" si="61"/>
        <v>0</v>
      </c>
      <c r="AD91" s="188">
        <f t="shared" si="48"/>
        <v>0</v>
      </c>
      <c r="AE91" s="188">
        <f t="shared" si="49"/>
        <v>0</v>
      </c>
      <c r="AF91" s="188">
        <f t="shared" si="57"/>
        <v>0</v>
      </c>
      <c r="AG91" s="188">
        <f t="shared" si="58"/>
        <v>0</v>
      </c>
      <c r="AH91" s="188">
        <f t="shared" si="59"/>
        <v>0</v>
      </c>
      <c r="AI91" s="188">
        <f t="shared" si="60"/>
        <v>0</v>
      </c>
      <c r="AJ91" s="188">
        <f t="shared" si="50"/>
        <v>0</v>
      </c>
      <c r="AK91" s="188">
        <f t="shared" si="51"/>
        <v>0</v>
      </c>
      <c r="AL91" s="188">
        <f t="shared" si="52"/>
        <v>0</v>
      </c>
      <c r="AM91" s="188">
        <f t="shared" si="53"/>
        <v>0</v>
      </c>
      <c r="AN91" s="188">
        <f t="shared" si="54"/>
        <v>0</v>
      </c>
      <c r="AO91" s="188">
        <f t="shared" si="54"/>
        <v>0</v>
      </c>
    </row>
    <row r="92" spans="1:41" s="4" customFormat="1" ht="15.75" thickBot="1" x14ac:dyDescent="0.3">
      <c r="A92" s="1" t="s">
        <v>1026</v>
      </c>
      <c r="B92" s="149" t="s">
        <v>447</v>
      </c>
      <c r="C92" s="192" t="s">
        <v>1122</v>
      </c>
      <c r="E92" s="201">
        <f>'0810'!H92</f>
        <v>0</v>
      </c>
      <c r="F92" s="186">
        <f t="shared" si="41"/>
        <v>0</v>
      </c>
      <c r="G92" s="203"/>
      <c r="H92" s="203"/>
      <c r="I92" s="231"/>
      <c r="J92" s="231"/>
      <c r="K92" s="231"/>
      <c r="L92" s="203"/>
      <c r="M92" s="232"/>
      <c r="N92" s="289"/>
      <c r="O92">
        <f t="shared" si="42"/>
        <v>0</v>
      </c>
      <c r="P92">
        <f t="shared" si="55"/>
        <v>-1</v>
      </c>
      <c r="Q92">
        <f t="shared" si="43"/>
        <v>-1</v>
      </c>
      <c r="R92">
        <f t="shared" si="44"/>
        <v>-1</v>
      </c>
      <c r="S92">
        <f t="shared" si="45"/>
        <v>-1</v>
      </c>
      <c r="T92">
        <f t="shared" si="46"/>
        <v>1</v>
      </c>
      <c r="U92">
        <f t="shared" si="56"/>
        <v>1</v>
      </c>
      <c r="V92">
        <f>VLOOKUP($A92,'FuturesInfo (3)'!$A$2:$V$80,22)</f>
        <v>5</v>
      </c>
      <c r="W92">
        <v>1</v>
      </c>
      <c r="X92" s="356">
        <f>VLOOKUP($A92,'FuturesInfo (3)'!$A$2:$O$80,15)*V92</f>
        <v>3008412.7800000003</v>
      </c>
      <c r="Y92" s="356">
        <f>VLOOKUP($A92,'FuturesInfo (3)'!$A$2:$O$80,15)*W92*V92</f>
        <v>3008412.7800000003</v>
      </c>
      <c r="Z92" s="188">
        <f t="shared" si="47"/>
        <v>0</v>
      </c>
      <c r="AA92" s="188">
        <f>IF(IF(sym!$Q81=H92,1,0)=1,ABS(X92*G92),-ABS(X92*G92))</f>
        <v>0</v>
      </c>
      <c r="AB92" s="188">
        <f>IF(IF(sym!$P81=$H92,1,0)=1,ABS($X92*$G92),-ABS($X92*$G92))</f>
        <v>0</v>
      </c>
      <c r="AC92" s="188">
        <f t="shared" si="61"/>
        <v>0</v>
      </c>
      <c r="AD92" s="188">
        <f t="shared" si="48"/>
        <v>0</v>
      </c>
      <c r="AE92" s="188">
        <f t="shared" si="49"/>
        <v>0</v>
      </c>
      <c r="AF92" s="188">
        <f t="shared" si="57"/>
        <v>0</v>
      </c>
      <c r="AG92" s="188">
        <f t="shared" si="58"/>
        <v>0</v>
      </c>
      <c r="AH92" s="188">
        <f t="shared" si="59"/>
        <v>0</v>
      </c>
      <c r="AI92" s="188">
        <f t="shared" si="60"/>
        <v>0</v>
      </c>
      <c r="AJ92" s="188">
        <f t="shared" si="50"/>
        <v>0</v>
      </c>
      <c r="AK92" s="188">
        <f t="shared" si="51"/>
        <v>0</v>
      </c>
      <c r="AL92" s="188">
        <f t="shared" si="52"/>
        <v>0</v>
      </c>
      <c r="AM92" s="188">
        <f t="shared" si="53"/>
        <v>0</v>
      </c>
      <c r="AN92" s="188">
        <f t="shared" si="54"/>
        <v>0</v>
      </c>
      <c r="AO92" s="188">
        <f t="shared" si="54"/>
        <v>0</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v>
      </c>
      <c r="AA94" s="193">
        <f t="shared" ref="AA94:AO94" si="62">COUNTIF(AA14:AA92,"&gt;0")/$B$10</f>
        <v>0</v>
      </c>
      <c r="AB94" s="193">
        <f t="shared" si="62"/>
        <v>0</v>
      </c>
      <c r="AC94" s="193">
        <f t="shared" si="62"/>
        <v>0</v>
      </c>
      <c r="AD94" s="193">
        <f t="shared" si="62"/>
        <v>0</v>
      </c>
      <c r="AE94" s="193">
        <f t="shared" si="62"/>
        <v>0</v>
      </c>
      <c r="AF94" s="193">
        <f t="shared" si="62"/>
        <v>0</v>
      </c>
      <c r="AG94" s="193">
        <f t="shared" si="62"/>
        <v>0</v>
      </c>
      <c r="AH94" s="193">
        <f t="shared" si="62"/>
        <v>0</v>
      </c>
      <c r="AI94" s="193">
        <f t="shared" si="62"/>
        <v>0</v>
      </c>
      <c r="AJ94" s="193">
        <f t="shared" si="62"/>
        <v>0</v>
      </c>
      <c r="AK94" s="193">
        <f t="shared" si="62"/>
        <v>0</v>
      </c>
      <c r="AL94" s="193">
        <f t="shared" si="62"/>
        <v>0</v>
      </c>
      <c r="AM94" s="193">
        <f t="shared" si="62"/>
        <v>0</v>
      </c>
      <c r="AN94" s="193">
        <f t="shared" si="62"/>
        <v>0</v>
      </c>
      <c r="AO94" s="193">
        <f t="shared" si="62"/>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E95" sqref="E95"/>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20160810</v>
      </c>
      <c r="F1" t="s">
        <v>1256</v>
      </c>
      <c r="G1" t="s">
        <v>1060</v>
      </c>
      <c r="H1" s="197" t="s">
        <v>1188</v>
      </c>
      <c r="I1" t="s">
        <v>1297</v>
      </c>
      <c r="K1" s="6" t="str">
        <f>E12&amp;" l% "&amp;ROUND(E13*100,2)&amp;"%"</f>
        <v>prev ACT l% 69.62%</v>
      </c>
      <c r="L1" s="265" t="e">
        <f>I12&amp;" l% "&amp;ROUND(I13*100,2)&amp;"%"</f>
        <v>#DIV/0!</v>
      </c>
      <c r="M1" s="265" t="e">
        <f>J12&amp;" l% "&amp;ROUND(J13*100,2)&amp;"%"</f>
        <v>#DIV/0!</v>
      </c>
      <c r="N1" s="265" t="e">
        <f>K12&amp;" l% "&amp;ROUND(K13*100,2)&amp;"%"</f>
        <v>#DIV/0!</v>
      </c>
      <c r="O1" s="265" t="e">
        <f>L12&amp;" l% "&amp;ROUND(L13*100,2)&amp;"%"</f>
        <v>#DIV/0!</v>
      </c>
      <c r="P1" s="265" t="str">
        <f t="shared" ref="P1:V1" si="0">O12&amp;" l% "&amp;ROUND(O13*100,2)&amp;"%"</f>
        <v>SEA-ADJ l% 0%</v>
      </c>
      <c r="Q1" s="265" t="str">
        <f t="shared" si="0"/>
        <v>v1 l% 69.62%</v>
      </c>
      <c r="R1" s="265" t="str">
        <f t="shared" si="0"/>
        <v>v2 l% 30.38%</v>
      </c>
      <c r="S1" s="265" t="str">
        <f t="shared" si="0"/>
        <v>v3 l% 30.38%</v>
      </c>
      <c r="T1" s="265" t="str">
        <f t="shared" si="0"/>
        <v>v4 l% 30.38%</v>
      </c>
      <c r="U1" s="265" t="str">
        <f t="shared" si="0"/>
        <v>v5 l% 69.62%</v>
      </c>
      <c r="V1" s="265" t="str">
        <f t="shared" si="0"/>
        <v>v6 l% 30.38%</v>
      </c>
      <c r="W1" s="6"/>
      <c r="X1" s="285"/>
      <c r="Z1" s="333" t="str">
        <f t="shared" ref="Z1:AO1" si="1">Z12</f>
        <v>MAX ACC 0% PNL 0</v>
      </c>
      <c r="AA1" s="334" t="str">
        <f t="shared" si="1"/>
        <v>RISK-ON ACC 0% PNL 0</v>
      </c>
      <c r="AB1" s="334" t="str">
        <f t="shared" si="1"/>
        <v>RISK-OFF ACC 0% PNL 0</v>
      </c>
      <c r="AC1" s="334" t="str">
        <f t="shared" ref="AC1" si="2">AC12</f>
        <v>Previous ACC 0% PNL 0</v>
      </c>
      <c r="AD1" s="295" t="str">
        <f t="shared" si="1"/>
        <v>Anti-Previous ACC 0% PNL 0</v>
      </c>
      <c r="AE1" s="335" t="str">
        <f t="shared" si="1"/>
        <v>&gt;equity ACC 0% PNL 0</v>
      </c>
      <c r="AF1" s="335" t="str">
        <f t="shared" si="1"/>
        <v>50/50 ACC 0% PNL 0</v>
      </c>
      <c r="AG1" s="335" t="str">
        <f t="shared" si="1"/>
        <v>&lt;equity ACC 0% PNL 0</v>
      </c>
      <c r="AH1" s="336" t="str">
        <f t="shared" si="1"/>
        <v>SEASONALITY ACC 0% PNL 0</v>
      </c>
      <c r="AI1" s="336" t="str">
        <f t="shared" si="1"/>
        <v>ADJ_SEASONALITY ACC 0% PNL 0</v>
      </c>
      <c r="AJ1" s="337" t="str">
        <f t="shared" si="1"/>
        <v>V1 ACC 0% PNL 0</v>
      </c>
      <c r="AK1" s="337" t="str">
        <f t="shared" si="1"/>
        <v>V2 ACC 0% PNL 0</v>
      </c>
      <c r="AL1" s="337" t="str">
        <f t="shared" si="1"/>
        <v>V3 ACC 0% PNL 0</v>
      </c>
      <c r="AM1" s="337" t="str">
        <f t="shared" si="1"/>
        <v>V4 ACC 0% PNL 0</v>
      </c>
      <c r="AN1" s="337" t="str">
        <f t="shared" si="1"/>
        <v>V5 ACC 0% PNL 0</v>
      </c>
      <c r="AO1" s="337" t="str">
        <f t="shared" si="1"/>
        <v>V6 ACC 0% PNL 0</v>
      </c>
    </row>
    <row r="2" spans="1:41" outlineLevel="1" x14ac:dyDescent="0.25">
      <c r="A2" t="s">
        <v>1121</v>
      </c>
      <c r="B2" s="95">
        <f>COUNTIF($C$14:$C$92,A2)</f>
        <v>9</v>
      </c>
      <c r="C2" s="193">
        <f>B2/$B$10</f>
        <v>0.125</v>
      </c>
      <c r="F2" s="294">
        <f t="shared" ref="F2:F9" si="3">SUMIFS(H$14:H$92,H$14:H$92,1,$C$14:$C$92,A2)/$B2</f>
        <v>0</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v>
      </c>
      <c r="M2" s="344">
        <f t="shared" si="8"/>
        <v>0</v>
      </c>
      <c r="N2" s="344">
        <f t="shared" si="8"/>
        <v>0</v>
      </c>
      <c r="O2" s="344">
        <f t="shared" si="8"/>
        <v>0</v>
      </c>
      <c r="P2" s="344">
        <f t="shared" ref="P2:V9" si="9">SUMIF($C$14:$C$92,$A2,O$14:O$92)/$B2</f>
        <v>0</v>
      </c>
      <c r="Q2" s="344">
        <f t="shared" si="9"/>
        <v>0.55555555555555558</v>
      </c>
      <c r="R2" s="344">
        <f t="shared" si="9"/>
        <v>-0.55555555555555558</v>
      </c>
      <c r="S2" s="344">
        <f t="shared" si="9"/>
        <v>-0.55555555555555558</v>
      </c>
      <c r="T2" s="344">
        <f t="shared" si="9"/>
        <v>-0.55555555555555558</v>
      </c>
      <c r="U2" s="344">
        <f t="shared" si="9"/>
        <v>0.55555555555555558</v>
      </c>
      <c r="V2" s="344">
        <f t="shared" si="9"/>
        <v>-0.55555555555555558</v>
      </c>
      <c r="W2" s="286"/>
      <c r="X2" s="6"/>
      <c r="Y2" t="s">
        <v>1121</v>
      </c>
      <c r="Z2" s="282">
        <f t="shared" ref="Z2:AO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 t="shared" si="10"/>
        <v>0</v>
      </c>
      <c r="AJ2" s="282">
        <f t="shared" si="10"/>
        <v>0</v>
      </c>
      <c r="AK2" s="282">
        <f t="shared" si="10"/>
        <v>0</v>
      </c>
      <c r="AL2" s="282">
        <f t="shared" si="10"/>
        <v>0</v>
      </c>
      <c r="AM2" s="282">
        <f t="shared" si="10"/>
        <v>0</v>
      </c>
      <c r="AN2" s="282">
        <f t="shared" si="10"/>
        <v>0</v>
      </c>
      <c r="AO2" s="282">
        <f t="shared" si="10"/>
        <v>0</v>
      </c>
    </row>
    <row r="3" spans="1:41" outlineLevel="1" x14ac:dyDescent="0.25">
      <c r="A3" s="1" t="s">
        <v>288</v>
      </c>
      <c r="B3" s="95">
        <f t="shared" ref="B3:B9" si="11">COUNTIF($C$14:$C$92,A3)</f>
        <v>6</v>
      </c>
      <c r="C3" s="193">
        <f t="shared" ref="C3:C10" si="12">B3/$B$10</f>
        <v>8.3333333333333329E-2</v>
      </c>
      <c r="F3" s="294">
        <f t="shared" si="3"/>
        <v>0</v>
      </c>
      <c r="G3" s="137">
        <f t="shared" si="4"/>
        <v>0</v>
      </c>
      <c r="H3" s="143">
        <f t="shared" si="5"/>
        <v>0</v>
      </c>
      <c r="I3" s="186">
        <f t="shared" ref="I3:I9" si="13">SUMIF($C$14:$C$92,A3,F$14:F$92)/B3</f>
        <v>0</v>
      </c>
      <c r="J3" t="str">
        <f t="shared" si="6"/>
        <v>energy</v>
      </c>
      <c r="K3" s="344">
        <f t="shared" si="7"/>
        <v>-0.66666666666666663</v>
      </c>
      <c r="L3" s="344">
        <f t="shared" si="8"/>
        <v>0</v>
      </c>
      <c r="M3" s="344">
        <f t="shared" si="8"/>
        <v>0</v>
      </c>
      <c r="N3" s="344">
        <f t="shared" si="8"/>
        <v>0</v>
      </c>
      <c r="O3" s="344">
        <f t="shared" si="8"/>
        <v>0</v>
      </c>
      <c r="P3" s="344">
        <f t="shared" si="9"/>
        <v>0</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0</v>
      </c>
      <c r="AA3" s="282">
        <f t="shared" si="10"/>
        <v>0</v>
      </c>
      <c r="AB3" s="282">
        <f t="shared" si="10"/>
        <v>0</v>
      </c>
      <c r="AC3" s="282">
        <f t="shared" si="10"/>
        <v>0</v>
      </c>
      <c r="AD3" s="282">
        <f t="shared" si="10"/>
        <v>0</v>
      </c>
      <c r="AE3" s="282">
        <f t="shared" si="10"/>
        <v>0</v>
      </c>
      <c r="AF3" s="282">
        <f t="shared" si="10"/>
        <v>0</v>
      </c>
      <c r="AG3" s="282">
        <f t="shared" si="10"/>
        <v>0</v>
      </c>
      <c r="AH3" s="282">
        <f t="shared" si="10"/>
        <v>0</v>
      </c>
      <c r="AI3" s="282">
        <f t="shared" si="10"/>
        <v>0</v>
      </c>
      <c r="AJ3" s="282">
        <f t="shared" si="10"/>
        <v>0</v>
      </c>
      <c r="AK3" s="282">
        <f t="shared" si="10"/>
        <v>0</v>
      </c>
      <c r="AL3" s="282">
        <f t="shared" si="10"/>
        <v>0</v>
      </c>
      <c r="AM3" s="282">
        <f t="shared" si="10"/>
        <v>0</v>
      </c>
      <c r="AN3" s="282">
        <f t="shared" si="10"/>
        <v>0</v>
      </c>
      <c r="AO3" s="282">
        <f t="shared" si="10"/>
        <v>0</v>
      </c>
    </row>
    <row r="4" spans="1:41" outlineLevel="1" x14ac:dyDescent="0.25">
      <c r="A4" s="1" t="s">
        <v>297</v>
      </c>
      <c r="B4" s="95">
        <f t="shared" si="11"/>
        <v>10</v>
      </c>
      <c r="C4" s="193">
        <f t="shared" si="12"/>
        <v>0.1388888888888889</v>
      </c>
      <c r="F4" s="294">
        <f t="shared" si="3"/>
        <v>0</v>
      </c>
      <c r="G4" s="137">
        <f t="shared" si="4"/>
        <v>0</v>
      </c>
      <c r="H4" s="143">
        <f t="shared" si="5"/>
        <v>0</v>
      </c>
      <c r="I4" s="186">
        <f t="shared" si="13"/>
        <v>0</v>
      </c>
      <c r="J4" t="str">
        <f t="shared" si="6"/>
        <v>grain</v>
      </c>
      <c r="K4" s="344">
        <f t="shared" si="7"/>
        <v>0.4</v>
      </c>
      <c r="L4" s="344">
        <f t="shared" si="8"/>
        <v>0</v>
      </c>
      <c r="M4" s="344">
        <f t="shared" si="8"/>
        <v>0</v>
      </c>
      <c r="N4" s="344">
        <f t="shared" si="8"/>
        <v>0</v>
      </c>
      <c r="O4" s="344">
        <f t="shared" si="8"/>
        <v>0</v>
      </c>
      <c r="P4" s="344">
        <f t="shared" si="9"/>
        <v>0</v>
      </c>
      <c r="Q4" s="344">
        <f t="shared" si="9"/>
        <v>0.4</v>
      </c>
      <c r="R4" s="344">
        <f t="shared" si="9"/>
        <v>-0.4</v>
      </c>
      <c r="S4" s="344">
        <f t="shared" si="9"/>
        <v>-0.4</v>
      </c>
      <c r="T4" s="344">
        <f t="shared" si="9"/>
        <v>-0.4</v>
      </c>
      <c r="U4" s="344">
        <f t="shared" si="9"/>
        <v>0.4</v>
      </c>
      <c r="V4" s="344">
        <f t="shared" si="9"/>
        <v>-0.4</v>
      </c>
      <c r="W4" s="286"/>
      <c r="X4" s="6"/>
      <c r="Y4" s="1" t="s">
        <v>297</v>
      </c>
      <c r="Z4" s="282">
        <f t="shared" si="10"/>
        <v>0</v>
      </c>
      <c r="AA4" s="282">
        <f t="shared" si="10"/>
        <v>0</v>
      </c>
      <c r="AB4" s="282">
        <f t="shared" si="10"/>
        <v>0</v>
      </c>
      <c r="AC4" s="282">
        <f t="shared" si="10"/>
        <v>0</v>
      </c>
      <c r="AD4" s="282">
        <f t="shared" si="10"/>
        <v>0</v>
      </c>
      <c r="AE4" s="282">
        <f t="shared" si="10"/>
        <v>0</v>
      </c>
      <c r="AF4" s="282">
        <f t="shared" si="10"/>
        <v>0</v>
      </c>
      <c r="AG4" s="282">
        <f t="shared" si="10"/>
        <v>0</v>
      </c>
      <c r="AH4" s="282">
        <f t="shared" si="10"/>
        <v>0</v>
      </c>
      <c r="AI4" s="282">
        <f t="shared" si="10"/>
        <v>0</v>
      </c>
      <c r="AJ4" s="282">
        <f t="shared" si="10"/>
        <v>0</v>
      </c>
      <c r="AK4" s="282">
        <f t="shared" si="10"/>
        <v>0</v>
      </c>
      <c r="AL4" s="282">
        <f t="shared" si="10"/>
        <v>0</v>
      </c>
      <c r="AM4" s="282">
        <f t="shared" si="10"/>
        <v>0</v>
      </c>
      <c r="AN4" s="282">
        <f t="shared" si="10"/>
        <v>0</v>
      </c>
      <c r="AO4" s="282">
        <f t="shared" si="10"/>
        <v>0</v>
      </c>
    </row>
    <row r="5" spans="1:41" outlineLevel="1" x14ac:dyDescent="0.25">
      <c r="A5" s="1" t="s">
        <v>294</v>
      </c>
      <c r="B5" s="95">
        <f t="shared" si="11"/>
        <v>21</v>
      </c>
      <c r="C5" s="193">
        <f t="shared" si="12"/>
        <v>0.29166666666666669</v>
      </c>
      <c r="F5" s="294">
        <f t="shared" si="3"/>
        <v>0</v>
      </c>
      <c r="G5" s="137">
        <f t="shared" si="4"/>
        <v>0</v>
      </c>
      <c r="H5" s="143">
        <f t="shared" si="5"/>
        <v>0</v>
      </c>
      <c r="I5" s="186">
        <f t="shared" si="13"/>
        <v>0</v>
      </c>
      <c r="J5" t="str">
        <f t="shared" si="6"/>
        <v>index</v>
      </c>
      <c r="K5" s="344">
        <f t="shared" si="7"/>
        <v>0.61904761904761907</v>
      </c>
      <c r="L5" s="344">
        <f t="shared" si="8"/>
        <v>0</v>
      </c>
      <c r="M5" s="344">
        <f t="shared" si="8"/>
        <v>0</v>
      </c>
      <c r="N5" s="344">
        <f t="shared" si="8"/>
        <v>0</v>
      </c>
      <c r="O5" s="344">
        <f t="shared" si="8"/>
        <v>0</v>
      </c>
      <c r="P5" s="344">
        <f t="shared" si="9"/>
        <v>0</v>
      </c>
      <c r="Q5" s="344">
        <f t="shared" si="9"/>
        <v>0.61904761904761907</v>
      </c>
      <c r="R5" s="344">
        <f t="shared" si="9"/>
        <v>-0.61904761904761907</v>
      </c>
      <c r="S5" s="344">
        <f t="shared" si="9"/>
        <v>-0.61904761904761907</v>
      </c>
      <c r="T5" s="344">
        <f t="shared" si="9"/>
        <v>-0.61904761904761907</v>
      </c>
      <c r="U5" s="344">
        <f t="shared" si="9"/>
        <v>0.61904761904761907</v>
      </c>
      <c r="V5" s="344">
        <f t="shared" si="9"/>
        <v>-0.61904761904761907</v>
      </c>
      <c r="W5" s="286"/>
      <c r="X5" s="6"/>
      <c r="Y5" s="1" t="s">
        <v>294</v>
      </c>
      <c r="Z5" s="282">
        <f t="shared" si="10"/>
        <v>0</v>
      </c>
      <c r="AA5" s="282">
        <f t="shared" si="10"/>
        <v>0</v>
      </c>
      <c r="AB5" s="282">
        <f t="shared" si="10"/>
        <v>0</v>
      </c>
      <c r="AC5" s="282">
        <f t="shared" si="10"/>
        <v>0</v>
      </c>
      <c r="AD5" s="282">
        <f t="shared" si="10"/>
        <v>0</v>
      </c>
      <c r="AE5" s="282">
        <f t="shared" si="10"/>
        <v>0</v>
      </c>
      <c r="AF5" s="282">
        <f t="shared" si="10"/>
        <v>0</v>
      </c>
      <c r="AG5" s="282">
        <f t="shared" si="10"/>
        <v>0</v>
      </c>
      <c r="AH5" s="282">
        <f t="shared" si="10"/>
        <v>0</v>
      </c>
      <c r="AI5" s="282">
        <f t="shared" si="10"/>
        <v>0</v>
      </c>
      <c r="AJ5" s="282">
        <f t="shared" si="10"/>
        <v>0</v>
      </c>
      <c r="AK5" s="282">
        <f t="shared" si="10"/>
        <v>0</v>
      </c>
      <c r="AL5" s="282">
        <f t="shared" si="10"/>
        <v>0</v>
      </c>
      <c r="AM5" s="282">
        <f t="shared" si="10"/>
        <v>0</v>
      </c>
      <c r="AN5" s="282">
        <f t="shared" si="10"/>
        <v>0</v>
      </c>
      <c r="AO5" s="282">
        <f t="shared" si="10"/>
        <v>0</v>
      </c>
    </row>
    <row r="6" spans="1:41" outlineLevel="1" x14ac:dyDescent="0.25">
      <c r="A6" s="1" t="s">
        <v>313</v>
      </c>
      <c r="B6" s="95">
        <f t="shared" si="11"/>
        <v>3</v>
      </c>
      <c r="C6" s="193">
        <f t="shared" si="12"/>
        <v>4.1666666666666664E-2</v>
      </c>
      <c r="F6" s="294">
        <f t="shared" si="3"/>
        <v>0</v>
      </c>
      <c r="G6" s="137">
        <f t="shared" si="4"/>
        <v>0</v>
      </c>
      <c r="H6" s="143">
        <f t="shared" si="5"/>
        <v>0</v>
      </c>
      <c r="I6" s="186">
        <f t="shared" si="13"/>
        <v>0</v>
      </c>
      <c r="J6" t="str">
        <f t="shared" si="6"/>
        <v>meat</v>
      </c>
      <c r="K6" s="344">
        <f t="shared" si="7"/>
        <v>0.33333333333333331</v>
      </c>
      <c r="L6" s="344">
        <f t="shared" si="8"/>
        <v>0</v>
      </c>
      <c r="M6" s="344">
        <f t="shared" si="8"/>
        <v>0</v>
      </c>
      <c r="N6" s="344">
        <f t="shared" si="8"/>
        <v>0</v>
      </c>
      <c r="O6" s="344">
        <f t="shared" si="8"/>
        <v>0</v>
      </c>
      <c r="P6" s="344">
        <f t="shared" si="9"/>
        <v>0</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row>
    <row r="7" spans="1:41" outlineLevel="1" x14ac:dyDescent="0.25">
      <c r="A7" s="1" t="s">
        <v>347</v>
      </c>
      <c r="B7" s="95">
        <f t="shared" si="11"/>
        <v>5</v>
      </c>
      <c r="C7" s="193">
        <f t="shared" si="12"/>
        <v>6.9444444444444448E-2</v>
      </c>
      <c r="F7" s="294">
        <f t="shared" si="3"/>
        <v>0</v>
      </c>
      <c r="G7" s="137">
        <f t="shared" si="4"/>
        <v>0</v>
      </c>
      <c r="H7" s="143">
        <f t="shared" si="5"/>
        <v>0</v>
      </c>
      <c r="I7" s="186">
        <f t="shared" si="13"/>
        <v>0</v>
      </c>
      <c r="J7" t="str">
        <f t="shared" si="6"/>
        <v>metal</v>
      </c>
      <c r="K7" s="344">
        <f t="shared" si="7"/>
        <v>0.6</v>
      </c>
      <c r="L7" s="344">
        <f t="shared" si="8"/>
        <v>0</v>
      </c>
      <c r="M7" s="344">
        <f t="shared" si="8"/>
        <v>0</v>
      </c>
      <c r="N7" s="344">
        <f t="shared" si="8"/>
        <v>0</v>
      </c>
      <c r="O7" s="344">
        <f t="shared" si="8"/>
        <v>0</v>
      </c>
      <c r="P7" s="344">
        <f t="shared" si="9"/>
        <v>0</v>
      </c>
      <c r="Q7" s="344">
        <f t="shared" si="9"/>
        <v>0.6</v>
      </c>
      <c r="R7" s="344">
        <f t="shared" si="9"/>
        <v>-0.6</v>
      </c>
      <c r="S7" s="344">
        <f t="shared" si="9"/>
        <v>-0.6</v>
      </c>
      <c r="T7" s="344">
        <f t="shared" si="9"/>
        <v>-0.6</v>
      </c>
      <c r="U7" s="344">
        <f t="shared" si="9"/>
        <v>0.6</v>
      </c>
      <c r="V7" s="344">
        <f t="shared" si="9"/>
        <v>-0.6</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row>
    <row r="8" spans="1:41" outlineLevel="1" x14ac:dyDescent="0.25">
      <c r="A8" s="1" t="s">
        <v>1122</v>
      </c>
      <c r="B8" s="95">
        <f t="shared" si="11"/>
        <v>10</v>
      </c>
      <c r="C8" s="193">
        <f t="shared" si="12"/>
        <v>0.1388888888888889</v>
      </c>
      <c r="F8" s="294">
        <f t="shared" si="3"/>
        <v>0</v>
      </c>
      <c r="G8" s="137">
        <f t="shared" si="4"/>
        <v>0</v>
      </c>
      <c r="H8" s="143">
        <f t="shared" si="5"/>
        <v>0</v>
      </c>
      <c r="I8" s="186">
        <f t="shared" si="13"/>
        <v>0</v>
      </c>
      <c r="J8" t="str">
        <f t="shared" si="6"/>
        <v>rates</v>
      </c>
      <c r="K8" s="344">
        <f t="shared" si="7"/>
        <v>1</v>
      </c>
      <c r="L8" s="344">
        <f t="shared" si="8"/>
        <v>0</v>
      </c>
      <c r="M8" s="344">
        <f t="shared" si="8"/>
        <v>0</v>
      </c>
      <c r="N8" s="344">
        <f t="shared" si="8"/>
        <v>0</v>
      </c>
      <c r="O8" s="344">
        <f t="shared" si="8"/>
        <v>0</v>
      </c>
      <c r="P8" s="344">
        <f t="shared" si="9"/>
        <v>0</v>
      </c>
      <c r="Q8" s="344">
        <f t="shared" si="9"/>
        <v>1</v>
      </c>
      <c r="R8" s="344">
        <f t="shared" si="9"/>
        <v>-1</v>
      </c>
      <c r="S8" s="344">
        <f t="shared" si="9"/>
        <v>-1</v>
      </c>
      <c r="T8" s="344">
        <f t="shared" si="9"/>
        <v>-1</v>
      </c>
      <c r="U8" s="344">
        <f t="shared" si="9"/>
        <v>1</v>
      </c>
      <c r="V8" s="344">
        <f t="shared" si="9"/>
        <v>-1</v>
      </c>
      <c r="W8" s="286"/>
      <c r="X8" s="6"/>
      <c r="Y8" s="1" t="s">
        <v>1122</v>
      </c>
      <c r="Z8" s="282">
        <f t="shared" si="10"/>
        <v>0</v>
      </c>
      <c r="AA8" s="282">
        <f t="shared" si="10"/>
        <v>0</v>
      </c>
      <c r="AB8" s="282">
        <f t="shared" si="10"/>
        <v>0</v>
      </c>
      <c r="AC8" s="282">
        <f t="shared" si="10"/>
        <v>0</v>
      </c>
      <c r="AD8" s="282">
        <f t="shared" si="10"/>
        <v>0</v>
      </c>
      <c r="AE8" s="282">
        <f t="shared" si="10"/>
        <v>0</v>
      </c>
      <c r="AF8" s="282">
        <f t="shared" si="10"/>
        <v>0</v>
      </c>
      <c r="AG8" s="282">
        <f t="shared" si="10"/>
        <v>0</v>
      </c>
      <c r="AH8" s="282">
        <f t="shared" si="10"/>
        <v>0</v>
      </c>
      <c r="AI8" s="282">
        <f t="shared" si="10"/>
        <v>0</v>
      </c>
      <c r="AJ8" s="282">
        <f t="shared" si="10"/>
        <v>0</v>
      </c>
      <c r="AK8" s="282">
        <f t="shared" si="10"/>
        <v>0</v>
      </c>
      <c r="AL8" s="282">
        <f t="shared" si="10"/>
        <v>0</v>
      </c>
      <c r="AM8" s="282">
        <f t="shared" si="10"/>
        <v>0</v>
      </c>
      <c r="AN8" s="282">
        <f t="shared" si="10"/>
        <v>0</v>
      </c>
      <c r="AO8" s="282">
        <f t="shared" si="10"/>
        <v>0</v>
      </c>
    </row>
    <row r="9" spans="1:41" outlineLevel="1" x14ac:dyDescent="0.25">
      <c r="A9" s="17" t="s">
        <v>304</v>
      </c>
      <c r="B9" s="295">
        <f t="shared" si="11"/>
        <v>8</v>
      </c>
      <c r="C9" s="200">
        <f t="shared" si="12"/>
        <v>0.1111111111111111</v>
      </c>
      <c r="D9" s="126"/>
      <c r="F9" s="294">
        <f t="shared" si="3"/>
        <v>0</v>
      </c>
      <c r="G9" s="199">
        <f t="shared" si="4"/>
        <v>0</v>
      </c>
      <c r="H9" s="143">
        <f t="shared" si="5"/>
        <v>0</v>
      </c>
      <c r="I9" s="186">
        <f t="shared" si="13"/>
        <v>0</v>
      </c>
      <c r="J9" t="str">
        <f t="shared" si="6"/>
        <v>soft</v>
      </c>
      <c r="K9" s="344">
        <f t="shared" si="7"/>
        <v>-0.25</v>
      </c>
      <c r="L9" s="344">
        <f t="shared" si="8"/>
        <v>0</v>
      </c>
      <c r="M9" s="344">
        <f t="shared" si="8"/>
        <v>0</v>
      </c>
      <c r="N9" s="344">
        <f t="shared" si="8"/>
        <v>0</v>
      </c>
      <c r="O9" s="344">
        <f t="shared" si="8"/>
        <v>0</v>
      </c>
      <c r="P9" s="344">
        <f t="shared" si="9"/>
        <v>0</v>
      </c>
      <c r="Q9" s="344">
        <f t="shared" si="9"/>
        <v>-0.25</v>
      </c>
      <c r="R9" s="344">
        <f t="shared" si="9"/>
        <v>0.25</v>
      </c>
      <c r="S9" s="344">
        <f t="shared" si="9"/>
        <v>0.25</v>
      </c>
      <c r="T9" s="344">
        <f t="shared" si="9"/>
        <v>0.25</v>
      </c>
      <c r="U9" s="344">
        <f t="shared" si="9"/>
        <v>-0.25</v>
      </c>
      <c r="V9" s="344">
        <f t="shared" si="9"/>
        <v>0.25</v>
      </c>
      <c r="W9" s="286"/>
      <c r="X9" s="6"/>
      <c r="Y9" s="17" t="s">
        <v>304</v>
      </c>
      <c r="Z9" s="283">
        <f t="shared" si="10"/>
        <v>0</v>
      </c>
      <c r="AA9" s="283">
        <f t="shared" si="10"/>
        <v>0</v>
      </c>
      <c r="AB9" s="283">
        <f t="shared" si="10"/>
        <v>0</v>
      </c>
      <c r="AC9" s="283">
        <f t="shared" si="10"/>
        <v>0</v>
      </c>
      <c r="AD9" s="283">
        <f t="shared" si="10"/>
        <v>0</v>
      </c>
      <c r="AE9" s="283">
        <f t="shared" si="10"/>
        <v>0</v>
      </c>
      <c r="AF9" s="283">
        <f t="shared" si="10"/>
        <v>0</v>
      </c>
      <c r="AG9" s="283">
        <f t="shared" si="10"/>
        <v>0</v>
      </c>
      <c r="AH9" s="283">
        <f t="shared" si="10"/>
        <v>0</v>
      </c>
      <c r="AI9" s="283">
        <f t="shared" si="10"/>
        <v>0</v>
      </c>
      <c r="AJ9" s="283">
        <f t="shared" si="10"/>
        <v>0</v>
      </c>
      <c r="AK9" s="283">
        <f t="shared" si="10"/>
        <v>0</v>
      </c>
      <c r="AL9" s="283">
        <f t="shared" si="10"/>
        <v>0</v>
      </c>
      <c r="AM9" s="283">
        <f t="shared" si="10"/>
        <v>0</v>
      </c>
      <c r="AN9" s="283">
        <f t="shared" si="10"/>
        <v>0</v>
      </c>
      <c r="AO9" s="283">
        <f t="shared" si="10"/>
        <v>0</v>
      </c>
    </row>
    <row r="10" spans="1:41" outlineLevel="1" x14ac:dyDescent="0.25">
      <c r="B10">
        <f>SUM(B2:B9)</f>
        <v>72</v>
      </c>
      <c r="C10" s="193">
        <f t="shared" si="12"/>
        <v>1</v>
      </c>
      <c r="D10" s="126"/>
      <c r="F10" s="294">
        <f>SUMIFS(H$14:H$92,H$14:H$92,1,$C$14:$C$92,"&lt;&gt;offline")/$B10</f>
        <v>0</v>
      </c>
      <c r="G10" s="167">
        <f>SUM(G2:G9)</f>
        <v>0</v>
      </c>
      <c r="H10" s="143">
        <f t="shared" si="5"/>
        <v>0</v>
      </c>
      <c r="I10" s="186">
        <f>SUM(F14:F92)/B10</f>
        <v>0</v>
      </c>
      <c r="J10" s="137"/>
      <c r="K10" s="6"/>
      <c r="L10" s="292"/>
      <c r="M10" s="286"/>
      <c r="N10" s="292"/>
      <c r="O10" s="6"/>
      <c r="R10" s="6"/>
      <c r="S10" s="286"/>
      <c r="T10" s="286"/>
      <c r="U10" s="286"/>
      <c r="V10" s="6"/>
      <c r="W10" s="286"/>
      <c r="X10" s="6"/>
      <c r="Y10" s="6" t="s">
        <v>1245</v>
      </c>
      <c r="Z10" s="284">
        <f>SUM(Z2:Z9)</f>
        <v>0</v>
      </c>
      <c r="AA10" s="284">
        <f t="shared" ref="AA10:AO10" si="14">SUM(AA2:AA9)</f>
        <v>0</v>
      </c>
      <c r="AB10" s="284">
        <f t="shared" si="14"/>
        <v>0</v>
      </c>
      <c r="AC10" s="284">
        <f t="shared" si="14"/>
        <v>0</v>
      </c>
      <c r="AD10" s="284">
        <f t="shared" si="14"/>
        <v>0</v>
      </c>
      <c r="AE10" s="284">
        <f t="shared" si="14"/>
        <v>0</v>
      </c>
      <c r="AF10" s="284">
        <f t="shared" si="14"/>
        <v>0</v>
      </c>
      <c r="AG10" s="284">
        <f t="shared" si="14"/>
        <v>0</v>
      </c>
      <c r="AH10" s="284">
        <f t="shared" si="14"/>
        <v>0</v>
      </c>
      <c r="AI10" s="284">
        <f t="shared" si="14"/>
        <v>0</v>
      </c>
      <c r="AJ10" s="284">
        <f t="shared" si="14"/>
        <v>0</v>
      </c>
      <c r="AK10" s="284">
        <f t="shared" si="14"/>
        <v>0</v>
      </c>
      <c r="AL10" s="284">
        <f t="shared" si="14"/>
        <v>0</v>
      </c>
      <c r="AM10" s="284">
        <f t="shared" si="14"/>
        <v>0</v>
      </c>
      <c r="AN10" s="284">
        <f t="shared" si="14"/>
        <v>0</v>
      </c>
      <c r="AO10" s="284">
        <f t="shared" si="14"/>
        <v>0</v>
      </c>
    </row>
    <row r="11" spans="1:41" outlineLevel="1" x14ac:dyDescent="0.25">
      <c r="H11" t="s">
        <v>1158</v>
      </c>
      <c r="I11" s="95">
        <v>0.75</v>
      </c>
      <c r="J11">
        <v>0.5</v>
      </c>
      <c r="K11">
        <v>1</v>
      </c>
      <c r="X11" s="112" t="s">
        <v>1283</v>
      </c>
      <c r="Y11" s="354">
        <f>SUMIF('FuturesInfo (3)'!$W$2:$W$80,"&gt;0")/COUNTIF('FuturesInfo (3)'!$W$2:$W$80,"&gt;0")</f>
        <v>2509.7678798792708</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O12" si="15">Z93&amp;" ACC "&amp;ROUND(Z94,2)*100&amp;"% PNL "&amp;ROUND(Z10,0)</f>
        <v>MAX ACC 0% PNL 0</v>
      </c>
      <c r="AA12" s="310" t="str">
        <f t="shared" si="15"/>
        <v>RISK-ON ACC 0% PNL 0</v>
      </c>
      <c r="AB12" s="310" t="str">
        <f t="shared" si="15"/>
        <v>RISK-OFF ACC 0% PNL 0</v>
      </c>
      <c r="AC12" s="310" t="str">
        <f t="shared" si="15"/>
        <v>Previous ACC 0% PNL 0</v>
      </c>
      <c r="AD12" s="339" t="str">
        <f t="shared" si="15"/>
        <v>Anti-Previous ACC 0% PNL 0</v>
      </c>
      <c r="AE12" s="340" t="str">
        <f t="shared" si="15"/>
        <v>&gt;equity ACC 0% PNL 0</v>
      </c>
      <c r="AF12" s="340" t="str">
        <f t="shared" si="15"/>
        <v>50/50 ACC 0% PNL 0</v>
      </c>
      <c r="AG12" s="340" t="str">
        <f t="shared" si="15"/>
        <v>&lt;equity ACC 0% PNL 0</v>
      </c>
      <c r="AH12" s="341" t="str">
        <f t="shared" si="15"/>
        <v>SEASONALITY ACC 0% PNL 0</v>
      </c>
      <c r="AI12" s="341" t="str">
        <f t="shared" si="15"/>
        <v>ADJ_SEASONALITY ACC 0% PNL 0</v>
      </c>
      <c r="AJ12" s="342" t="str">
        <f t="shared" si="15"/>
        <v>V1 ACC 0% PNL 0</v>
      </c>
      <c r="AK12" s="342" t="str">
        <f t="shared" si="15"/>
        <v>V2 ACC 0% PNL 0</v>
      </c>
      <c r="AL12" s="342" t="str">
        <f t="shared" si="15"/>
        <v>V3 ACC 0% PNL 0</v>
      </c>
      <c r="AM12" s="342" t="str">
        <f t="shared" si="15"/>
        <v>V4 ACC 0% PNL 0</v>
      </c>
      <c r="AN12" s="342" t="str">
        <f t="shared" si="15"/>
        <v>V5 ACC 0% PNL 0</v>
      </c>
      <c r="AO12" s="342" t="str">
        <f t="shared" si="15"/>
        <v>V6 ACC 0% PNL 0</v>
      </c>
    </row>
    <row r="13" spans="1:41" ht="15.75" thickBot="1" x14ac:dyDescent="0.3">
      <c r="A13" s="3"/>
      <c r="B13" s="164"/>
      <c r="C13" s="164"/>
      <c r="E13" s="240">
        <f>COUNTIF(E14:E92,1)/COUNT(E14:E92)</f>
        <v>0.69620253164556967</v>
      </c>
      <c r="H13" s="240" t="e">
        <f>COUNTIF(H14:H92,1)/COUNT(H14:H92)</f>
        <v>#DIV/0!</v>
      </c>
      <c r="I13" s="240" t="e">
        <f>COUNTIF(I14:I92,1)/COUNT(I14:I92)</f>
        <v>#DIV/0!</v>
      </c>
      <c r="J13" s="240" t="e">
        <f t="shared" ref="J13:L13" si="16">COUNTIF(J14:J92,1)/COUNT(J14:J92)</f>
        <v>#DIV/0!</v>
      </c>
      <c r="K13" s="240" t="e">
        <f t="shared" si="16"/>
        <v>#DIV/0!</v>
      </c>
      <c r="L13" s="240" t="e">
        <f t="shared" si="16"/>
        <v>#DIV/0!</v>
      </c>
      <c r="M13" s="240"/>
      <c r="O13" s="240">
        <f t="shared" ref="O13:U13" si="17">COUNTIF(O14:O92,1)/COUNT(O14:O92)</f>
        <v>0</v>
      </c>
      <c r="P13" s="240">
        <f t="shared" si="17"/>
        <v>0.69620253164556967</v>
      </c>
      <c r="Q13" s="240">
        <f t="shared" si="17"/>
        <v>0.30379746835443039</v>
      </c>
      <c r="R13" s="240">
        <f t="shared" si="17"/>
        <v>0.30379746835443039</v>
      </c>
      <c r="S13" s="240">
        <f t="shared" si="17"/>
        <v>0.30379746835443039</v>
      </c>
      <c r="T13" s="240">
        <f t="shared" si="17"/>
        <v>0.69620253164556967</v>
      </c>
      <c r="U13" s="240">
        <f t="shared" si="17"/>
        <v>0.30379746835443039</v>
      </c>
      <c r="W13" s="179"/>
      <c r="X13" s="355">
        <f t="shared" ref="X13:Y13" si="18">SUM(X14:X92)</f>
        <v>24436540.839473609</v>
      </c>
      <c r="Y13" s="355">
        <f t="shared" si="18"/>
        <v>24436540.839473609</v>
      </c>
      <c r="Z13" s="187">
        <f t="shared" ref="Z13:AO13" si="19">SUM(Z14:Z92)</f>
        <v>0</v>
      </c>
      <c r="AA13" s="187">
        <f t="shared" si="19"/>
        <v>0</v>
      </c>
      <c r="AB13" s="187">
        <f t="shared" si="19"/>
        <v>0</v>
      </c>
      <c r="AC13" s="187">
        <f>SUM(AC14:AC92)</f>
        <v>0</v>
      </c>
      <c r="AD13" s="187">
        <f t="shared" si="19"/>
        <v>0</v>
      </c>
      <c r="AE13" s="187">
        <f t="shared" si="19"/>
        <v>0</v>
      </c>
      <c r="AF13" s="187">
        <f t="shared" si="19"/>
        <v>0</v>
      </c>
      <c r="AG13" s="187">
        <f t="shared" si="19"/>
        <v>0</v>
      </c>
      <c r="AH13" s="187">
        <f t="shared" si="19"/>
        <v>0</v>
      </c>
      <c r="AI13" s="187">
        <f>SUM(AI14:AI92)</f>
        <v>0</v>
      </c>
      <c r="AJ13" s="187">
        <f>SUM(AJ14:AJ92)</f>
        <v>0</v>
      </c>
      <c r="AK13" s="187">
        <f t="shared" si="19"/>
        <v>0</v>
      </c>
      <c r="AL13" s="187">
        <f>SUM(AL14:AL92)</f>
        <v>0</v>
      </c>
      <c r="AM13" s="187">
        <f t="shared" si="19"/>
        <v>0</v>
      </c>
      <c r="AN13" s="187">
        <f t="shared" si="19"/>
        <v>0</v>
      </c>
      <c r="AO13" s="187">
        <f t="shared" si="19"/>
        <v>0</v>
      </c>
    </row>
    <row r="14" spans="1:41" ht="15.75" thickBot="1" x14ac:dyDescent="0.3">
      <c r="A14" s="330" t="s">
        <v>287</v>
      </c>
      <c r="B14" s="331" t="s">
        <v>558</v>
      </c>
      <c r="C14" s="332" t="s">
        <v>1288</v>
      </c>
      <c r="E14" s="201">
        <f>'0809'!H14</f>
        <v>-1</v>
      </c>
      <c r="F14" s="186">
        <f t="shared" ref="F14:F77" si="20">G14*X14</f>
        <v>0</v>
      </c>
      <c r="G14" s="201"/>
      <c r="H14" s="202"/>
      <c r="I14" s="202"/>
      <c r="J14" s="225"/>
      <c r="K14" s="225"/>
      <c r="L14" s="201"/>
      <c r="M14" s="226"/>
      <c r="N14" s="287"/>
      <c r="O14">
        <f t="shared" ref="O14:O77" si="21">IF(M14&lt;0,L14*-1,L14)</f>
        <v>0</v>
      </c>
      <c r="P14">
        <f>IF(E14+K14-L14&gt;0,1,-1)</f>
        <v>-1</v>
      </c>
      <c r="Q14">
        <f t="shared" ref="Q14:Q77" si="22">IF(J14+O14+-1*E14&gt;0,1,-1)</f>
        <v>1</v>
      </c>
      <c r="R14">
        <f t="shared" ref="R14:R77" si="23">IF(I14-L14-E14&gt;0,1,-1)</f>
        <v>1</v>
      </c>
      <c r="S14">
        <f t="shared" ref="S14:S77" si="24">IF(P14+R14+Q14&lt;0,-1,1)</f>
        <v>1</v>
      </c>
      <c r="T14">
        <f t="shared" ref="T14:T77" si="25">IF(E14-K14-O14&lt;0,-1,1)</f>
        <v>-1</v>
      </c>
      <c r="U14">
        <f>IF(-E14+J14-L14&lt;0,-1,1)</f>
        <v>1</v>
      </c>
      <c r="V14">
        <f>VLOOKUP($A14,'FuturesInfo (3)'!$A$2:$V$80,22)</f>
        <v>0</v>
      </c>
      <c r="W14">
        <v>1</v>
      </c>
      <c r="X14" s="356">
        <f>VLOOKUP($A14,'FuturesInfo (3)'!$A$2:$O$80,15)*V14</f>
        <v>0</v>
      </c>
      <c r="Y14" s="356">
        <f>VLOOKUP($A14,'FuturesInfo (3)'!$A$2:$O$80,15)*W14*V14</f>
        <v>0</v>
      </c>
      <c r="Z14" s="188">
        <f t="shared" ref="Z14:Z77" si="26">ABS(X14*G14)</f>
        <v>0</v>
      </c>
      <c r="AA14" s="188">
        <f>IF(IF(sym!$Q3=H14,1,0)=1,ABS(X14*G14),-ABS(X14*G14))</f>
        <v>0</v>
      </c>
      <c r="AB14" s="188">
        <f>IF(IF(sym!$P3=$H14,1,0)=1,ABS($X14*$G14),-ABS($X14*$G14))</f>
        <v>0</v>
      </c>
      <c r="AC14" s="188">
        <f>IF(IF(E14=H14,1,0)=1,ABS(X14*G14),-ABS(X14*G14))</f>
        <v>0</v>
      </c>
      <c r="AD14" s="188">
        <f t="shared" ref="AD14:AD77" si="27">IF(IF(-E14=H14,1,0)=1,ABS(X14*G14),-ABS(X14*G14))</f>
        <v>0</v>
      </c>
      <c r="AE14" s="188">
        <f t="shared" ref="AE14:AE77" si="28">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9">IF(IF(P14=H14,1,0)=1,ABS(X14*G14),-ABS(X14*G14))</f>
        <v>0</v>
      </c>
      <c r="AK14" s="188">
        <f t="shared" ref="AK14:AK77" si="30">IF(IF(H14=Q14,1,0)=1,ABS(X14*G14),-ABS(X14*G14))</f>
        <v>0</v>
      </c>
      <c r="AL14" s="188">
        <f t="shared" ref="AL14:AL77" si="31">IF(IF(R14=H14,1,0)=1,ABS(X14*G14),-ABS(X14*G14))</f>
        <v>0</v>
      </c>
      <c r="AM14" s="188">
        <f t="shared" ref="AM14:AM77" si="32">IF(IF(S14=H14,1,0)=1,ABS(X14*G14),-ABS(X14*G14))</f>
        <v>0</v>
      </c>
      <c r="AN14" s="188">
        <f t="shared" ref="AN14:AN45" si="33">IF(IF(T14=$H14,1,0)=1,ABS($X14*$G14),-ABS($X14*$G14))</f>
        <v>0</v>
      </c>
      <c r="AO14" s="188">
        <f t="shared" ref="AO14:AO45" si="34">IF(IF(U14=$H14,1,0)=1,ABS($X14*$G14),-ABS($X14*$G14))</f>
        <v>0</v>
      </c>
    </row>
    <row r="15" spans="1:41" ht="15.75" thickBot="1" x14ac:dyDescent="0.3">
      <c r="A15" s="1" t="s">
        <v>290</v>
      </c>
      <c r="B15" s="149" t="s">
        <v>470</v>
      </c>
      <c r="C15" s="192" t="s">
        <v>1121</v>
      </c>
      <c r="E15" s="201">
        <f>'0809'!H15</f>
        <v>1</v>
      </c>
      <c r="F15" s="186">
        <f t="shared" si="20"/>
        <v>0</v>
      </c>
      <c r="G15" s="202"/>
      <c r="H15" s="202"/>
      <c r="I15" s="202"/>
      <c r="J15" s="227"/>
      <c r="K15" s="227"/>
      <c r="L15" s="202"/>
      <c r="M15" s="228"/>
      <c r="N15" s="288"/>
      <c r="O15">
        <f t="shared" si="21"/>
        <v>0</v>
      </c>
      <c r="P15">
        <f t="shared" ref="P15:P78" si="35">IF(E15+K15-L15&gt;0,1,-1)</f>
        <v>1</v>
      </c>
      <c r="Q15">
        <f t="shared" si="22"/>
        <v>-1</v>
      </c>
      <c r="R15">
        <f t="shared" si="23"/>
        <v>-1</v>
      </c>
      <c r="S15">
        <f t="shared" si="24"/>
        <v>-1</v>
      </c>
      <c r="T15">
        <f t="shared" si="25"/>
        <v>1</v>
      </c>
      <c r="U15">
        <f t="shared" ref="U15:U78" si="36">IF(-E15+J15-L15&lt;0,-1,1)</f>
        <v>-1</v>
      </c>
      <c r="V15">
        <f>VLOOKUP($A15,'FuturesInfo (3)'!$A$2:$V$80,22)</f>
        <v>3</v>
      </c>
      <c r="W15">
        <v>1</v>
      </c>
      <c r="X15" s="356">
        <f>VLOOKUP($A15,'FuturesInfo (3)'!$A$2:$O$80,15)*V15</f>
        <v>229740</v>
      </c>
      <c r="Y15" s="356">
        <f>VLOOKUP($A15,'FuturesInfo (3)'!$A$2:$O$80,15)*W15*V15</f>
        <v>229740</v>
      </c>
      <c r="Z15" s="188">
        <f t="shared" si="26"/>
        <v>0</v>
      </c>
      <c r="AA15" s="188">
        <f>IF(IF(sym!$Q4=H15,1,0)=1,ABS(X15*G15),-ABS(X15*G15))</f>
        <v>0</v>
      </c>
      <c r="AB15" s="188">
        <f>IF(IF(sym!$P4=$H15,1,0)=1,ABS($X15*$G15),-ABS($X15*$G15))</f>
        <v>0</v>
      </c>
      <c r="AC15" s="188">
        <f>IF(IF(E15=H15,1,0)=1,ABS(X15*G15),-ABS(X15*G15))</f>
        <v>0</v>
      </c>
      <c r="AD15" s="188">
        <f t="shared" si="27"/>
        <v>0</v>
      </c>
      <c r="AE15" s="188">
        <f t="shared" si="28"/>
        <v>0</v>
      </c>
      <c r="AF15" s="188">
        <f t="shared" ref="AF15:AF78" si="37">IF(IF(I15=H15,1,0)=1,ABS(X15*G15),-ABS(X15*G15))</f>
        <v>0</v>
      </c>
      <c r="AG15" s="188">
        <f t="shared" ref="AG15:AG78" si="38">IF(IF(K15=H15,1,0)=1,ABS(X15*G15),-ABS(X15*G15))</f>
        <v>0</v>
      </c>
      <c r="AH15" s="188">
        <f t="shared" ref="AH15:AH78" si="39">IF(IF(L15=H15,1,0)=1,ABS(X15*G15),-ABS(X15*G15))</f>
        <v>0</v>
      </c>
      <c r="AI15" s="188">
        <f t="shared" ref="AI15:AI78" si="40">IF(IF(O15=H15,1,0)=1,ABS(X15*G15),-ABS(X15*G15))</f>
        <v>0</v>
      </c>
      <c r="AJ15" s="188">
        <f t="shared" si="29"/>
        <v>0</v>
      </c>
      <c r="AK15" s="188">
        <f t="shared" si="30"/>
        <v>0</v>
      </c>
      <c r="AL15" s="188">
        <f t="shared" si="31"/>
        <v>0</v>
      </c>
      <c r="AM15" s="188">
        <f t="shared" si="32"/>
        <v>0</v>
      </c>
      <c r="AN15" s="188">
        <f t="shared" si="33"/>
        <v>0</v>
      </c>
      <c r="AO15" s="188">
        <f t="shared" si="34"/>
        <v>0</v>
      </c>
    </row>
    <row r="16" spans="1:41" ht="15.75" thickBot="1" x14ac:dyDescent="0.3">
      <c r="A16" s="1" t="s">
        <v>292</v>
      </c>
      <c r="B16" s="149" t="s">
        <v>292</v>
      </c>
      <c r="C16" s="192" t="s">
        <v>294</v>
      </c>
      <c r="E16" s="201">
        <f>'0809'!H16</f>
        <v>1</v>
      </c>
      <c r="F16" s="186">
        <f t="shared" si="20"/>
        <v>0</v>
      </c>
      <c r="G16" s="202"/>
      <c r="H16" s="202"/>
      <c r="I16" s="202"/>
      <c r="J16" s="227"/>
      <c r="K16" s="227"/>
      <c r="L16" s="202"/>
      <c r="M16" s="228"/>
      <c r="N16" s="288"/>
      <c r="O16">
        <f t="shared" si="21"/>
        <v>0</v>
      </c>
      <c r="P16">
        <f t="shared" si="35"/>
        <v>1</v>
      </c>
      <c r="Q16">
        <f t="shared" si="22"/>
        <v>-1</v>
      </c>
      <c r="R16">
        <f t="shared" si="23"/>
        <v>-1</v>
      </c>
      <c r="S16">
        <f t="shared" si="24"/>
        <v>-1</v>
      </c>
      <c r="T16">
        <f t="shared" si="25"/>
        <v>1</v>
      </c>
      <c r="U16">
        <f t="shared" si="36"/>
        <v>-1</v>
      </c>
      <c r="V16">
        <f>VLOOKUP($A16,'FuturesInfo (3)'!$A$2:$V$80,22)</f>
        <v>2</v>
      </c>
      <c r="W16">
        <v>1</v>
      </c>
      <c r="X16" s="356">
        <f>VLOOKUP($A16,'FuturesInfo (3)'!$A$2:$O$80,15)*V16</f>
        <v>201025.88999999998</v>
      </c>
      <c r="Y16" s="356">
        <f>VLOOKUP($A16,'FuturesInfo (3)'!$A$2:$O$80,15)*W16*V16</f>
        <v>201025.88999999998</v>
      </c>
      <c r="Z16" s="188">
        <f t="shared" si="26"/>
        <v>0</v>
      </c>
      <c r="AA16" s="188">
        <f>IF(IF(sym!$Q5=H16,1,0)=1,ABS(X16*G16),-ABS(X16*G16))</f>
        <v>0</v>
      </c>
      <c r="AB16" s="188">
        <f>IF(IF(sym!$P5=$H16,1,0)=1,ABS($X16*$G16),-ABS($X16*$G16))</f>
        <v>0</v>
      </c>
      <c r="AC16" s="188">
        <f t="shared" ref="AC16:AC79" si="41">IF(IF(E16=H16,1,0)=1,ABS(X16*G16),-ABS(X16*G16))</f>
        <v>0</v>
      </c>
      <c r="AD16" s="188">
        <f t="shared" si="27"/>
        <v>0</v>
      </c>
      <c r="AE16" s="188">
        <f t="shared" si="28"/>
        <v>0</v>
      </c>
      <c r="AF16" s="188">
        <f t="shared" si="37"/>
        <v>0</v>
      </c>
      <c r="AG16" s="188">
        <f t="shared" si="38"/>
        <v>0</v>
      </c>
      <c r="AH16" s="188">
        <f t="shared" si="39"/>
        <v>0</v>
      </c>
      <c r="AI16" s="188">
        <f t="shared" si="40"/>
        <v>0</v>
      </c>
      <c r="AJ16" s="188">
        <f t="shared" si="29"/>
        <v>0</v>
      </c>
      <c r="AK16" s="188">
        <f t="shared" si="30"/>
        <v>0</v>
      </c>
      <c r="AL16" s="188">
        <f t="shared" si="31"/>
        <v>0</v>
      </c>
      <c r="AM16" s="188">
        <f t="shared" si="32"/>
        <v>0</v>
      </c>
      <c r="AN16" s="188">
        <f t="shared" si="33"/>
        <v>0</v>
      </c>
      <c r="AO16" s="188">
        <f t="shared" si="34"/>
        <v>0</v>
      </c>
    </row>
    <row r="17" spans="1:41" ht="15.75" thickBot="1" x14ac:dyDescent="0.3">
      <c r="A17" s="1" t="s">
        <v>295</v>
      </c>
      <c r="B17" s="149" t="s">
        <v>728</v>
      </c>
      <c r="C17" s="192" t="s">
        <v>297</v>
      </c>
      <c r="E17" s="201">
        <f>'0809'!H17</f>
        <v>1</v>
      </c>
      <c r="F17" s="186">
        <f t="shared" si="20"/>
        <v>0</v>
      </c>
      <c r="G17" s="202"/>
      <c r="H17" s="202"/>
      <c r="I17" s="202"/>
      <c r="J17" s="227"/>
      <c r="K17" s="227"/>
      <c r="L17" s="202"/>
      <c r="M17" s="228"/>
      <c r="N17" s="288"/>
      <c r="O17">
        <f t="shared" si="21"/>
        <v>0</v>
      </c>
      <c r="P17">
        <f t="shared" si="35"/>
        <v>1</v>
      </c>
      <c r="Q17">
        <f t="shared" si="22"/>
        <v>-1</v>
      </c>
      <c r="R17">
        <f t="shared" si="23"/>
        <v>-1</v>
      </c>
      <c r="S17">
        <f t="shared" si="24"/>
        <v>-1</v>
      </c>
      <c r="T17">
        <f t="shared" si="25"/>
        <v>1</v>
      </c>
      <c r="U17">
        <f t="shared" si="36"/>
        <v>-1</v>
      </c>
      <c r="V17">
        <f>VLOOKUP($A17,'FuturesInfo (3)'!$A$2:$V$80,22)</f>
        <v>5</v>
      </c>
      <c r="W17">
        <v>1</v>
      </c>
      <c r="X17" s="356">
        <f>VLOOKUP($A17,'FuturesInfo (3)'!$A$2:$O$80,15)*V17</f>
        <v>94950</v>
      </c>
      <c r="Y17" s="356">
        <f>VLOOKUP($A17,'FuturesInfo (3)'!$A$2:$O$80,15)*W17*V17</f>
        <v>94950</v>
      </c>
      <c r="Z17" s="188">
        <f t="shared" si="26"/>
        <v>0</v>
      </c>
      <c r="AA17" s="188">
        <f>IF(IF(sym!$Q6=H17,1,0)=1,ABS(X17*G17),-ABS(X17*G17))</f>
        <v>0</v>
      </c>
      <c r="AB17" s="188">
        <f>IF(IF(sym!$P6=$H17,1,0)=1,ABS($X17*$G17),-ABS($X17*$G17))</f>
        <v>0</v>
      </c>
      <c r="AC17" s="188">
        <f t="shared" si="41"/>
        <v>0</v>
      </c>
      <c r="AD17" s="188">
        <f t="shared" si="27"/>
        <v>0</v>
      </c>
      <c r="AE17" s="188">
        <f t="shared" si="28"/>
        <v>0</v>
      </c>
      <c r="AF17" s="188">
        <f t="shared" si="37"/>
        <v>0</v>
      </c>
      <c r="AG17" s="188">
        <f t="shared" si="38"/>
        <v>0</v>
      </c>
      <c r="AH17" s="188">
        <f t="shared" si="39"/>
        <v>0</v>
      </c>
      <c r="AI17" s="188">
        <f t="shared" si="40"/>
        <v>0</v>
      </c>
      <c r="AJ17" s="188">
        <f t="shared" si="29"/>
        <v>0</v>
      </c>
      <c r="AK17" s="188">
        <f t="shared" si="30"/>
        <v>0</v>
      </c>
      <c r="AL17" s="188">
        <f t="shared" si="31"/>
        <v>0</v>
      </c>
      <c r="AM17" s="188">
        <f t="shared" si="32"/>
        <v>0</v>
      </c>
      <c r="AN17" s="188">
        <f t="shared" si="33"/>
        <v>0</v>
      </c>
      <c r="AO17" s="188">
        <f t="shared" si="34"/>
        <v>0</v>
      </c>
    </row>
    <row r="18" spans="1:41" ht="15.75" thickBot="1" x14ac:dyDescent="0.3">
      <c r="A18" s="1" t="s">
        <v>298</v>
      </c>
      <c r="B18" s="149" t="s">
        <v>479</v>
      </c>
      <c r="C18" s="192" t="s">
        <v>1121</v>
      </c>
      <c r="E18" s="201">
        <f>'0809'!H18</f>
        <v>-1</v>
      </c>
      <c r="F18" s="186">
        <f t="shared" si="20"/>
        <v>0</v>
      </c>
      <c r="G18" s="202"/>
      <c r="H18" s="202"/>
      <c r="I18" s="202"/>
      <c r="J18" s="227"/>
      <c r="K18" s="227"/>
      <c r="L18" s="202"/>
      <c r="M18" s="228"/>
      <c r="N18" s="288"/>
      <c r="O18">
        <f t="shared" si="21"/>
        <v>0</v>
      </c>
      <c r="P18">
        <f t="shared" si="35"/>
        <v>-1</v>
      </c>
      <c r="Q18">
        <f t="shared" si="22"/>
        <v>1</v>
      </c>
      <c r="R18">
        <f t="shared" si="23"/>
        <v>1</v>
      </c>
      <c r="S18">
        <f t="shared" si="24"/>
        <v>1</v>
      </c>
      <c r="T18">
        <f t="shared" si="25"/>
        <v>-1</v>
      </c>
      <c r="U18">
        <f t="shared" si="36"/>
        <v>1</v>
      </c>
      <c r="V18">
        <f>VLOOKUP($A18,'FuturesInfo (3)'!$A$2:$V$80,22)</f>
        <v>3</v>
      </c>
      <c r="W18">
        <v>1</v>
      </c>
      <c r="X18" s="356">
        <f>VLOOKUP($A18,'FuturesInfo (3)'!$A$2:$O$80,15)*V18</f>
        <v>243918.75</v>
      </c>
      <c r="Y18" s="356">
        <f>VLOOKUP($A18,'FuturesInfo (3)'!$A$2:$O$80,15)*W18*V18</f>
        <v>243918.75</v>
      </c>
      <c r="Z18" s="188">
        <f t="shared" si="26"/>
        <v>0</v>
      </c>
      <c r="AA18" s="188">
        <f>IF(IF(sym!$Q7=H18,1,0)=1,ABS(X18*G18),-ABS(X18*G18))</f>
        <v>0</v>
      </c>
      <c r="AB18" s="188">
        <f>IF(IF(sym!$P7=$H18,1,0)=1,ABS($X18*$G18),-ABS($X18*$G18))</f>
        <v>0</v>
      </c>
      <c r="AC18" s="188">
        <f t="shared" si="41"/>
        <v>0</v>
      </c>
      <c r="AD18" s="188">
        <f t="shared" si="27"/>
        <v>0</v>
      </c>
      <c r="AE18" s="188">
        <f t="shared" si="28"/>
        <v>0</v>
      </c>
      <c r="AF18" s="188">
        <f t="shared" si="37"/>
        <v>0</v>
      </c>
      <c r="AG18" s="188">
        <f t="shared" si="38"/>
        <v>0</v>
      </c>
      <c r="AH18" s="188">
        <f t="shared" si="39"/>
        <v>0</v>
      </c>
      <c r="AI18" s="188">
        <f t="shared" si="40"/>
        <v>0</v>
      </c>
      <c r="AJ18" s="188">
        <f t="shared" si="29"/>
        <v>0</v>
      </c>
      <c r="AK18" s="188">
        <f t="shared" si="30"/>
        <v>0</v>
      </c>
      <c r="AL18" s="188">
        <f t="shared" si="31"/>
        <v>0</v>
      </c>
      <c r="AM18" s="188">
        <f t="shared" si="32"/>
        <v>0</v>
      </c>
      <c r="AN18" s="188">
        <f t="shared" si="33"/>
        <v>0</v>
      </c>
      <c r="AO18" s="188">
        <f t="shared" si="34"/>
        <v>0</v>
      </c>
    </row>
    <row r="19" spans="1:41" ht="15.75" thickBot="1" x14ac:dyDescent="0.3">
      <c r="A19" s="1" t="s">
        <v>300</v>
      </c>
      <c r="B19" s="149" t="s">
        <v>518</v>
      </c>
      <c r="C19" s="192" t="s">
        <v>297</v>
      </c>
      <c r="E19" s="201">
        <f>'0809'!H19</f>
        <v>-1</v>
      </c>
      <c r="F19" s="186">
        <f t="shared" si="20"/>
        <v>0</v>
      </c>
      <c r="G19" s="202"/>
      <c r="H19" s="202"/>
      <c r="I19" s="202"/>
      <c r="J19" s="227"/>
      <c r="K19" s="227"/>
      <c r="L19" s="202"/>
      <c r="M19" s="228"/>
      <c r="N19" s="288"/>
      <c r="O19">
        <f t="shared" si="21"/>
        <v>0</v>
      </c>
      <c r="P19">
        <f t="shared" si="35"/>
        <v>-1</v>
      </c>
      <c r="Q19">
        <f t="shared" si="22"/>
        <v>1</v>
      </c>
      <c r="R19">
        <f t="shared" si="23"/>
        <v>1</v>
      </c>
      <c r="S19">
        <f t="shared" si="24"/>
        <v>1</v>
      </c>
      <c r="T19">
        <f t="shared" si="25"/>
        <v>-1</v>
      </c>
      <c r="U19">
        <f t="shared" si="36"/>
        <v>1</v>
      </c>
      <c r="V19">
        <f>VLOOKUP($A19,'FuturesInfo (3)'!$A$2:$V$80,22)</f>
        <v>5</v>
      </c>
      <c r="W19">
        <v>1</v>
      </c>
      <c r="X19" s="356">
        <f>VLOOKUP($A19,'FuturesInfo (3)'!$A$2:$O$80,15)*V19</f>
        <v>83125</v>
      </c>
      <c r="Y19" s="356">
        <f>VLOOKUP($A19,'FuturesInfo (3)'!$A$2:$O$80,15)*W19*V19</f>
        <v>83125</v>
      </c>
      <c r="Z19" s="188">
        <f t="shared" si="26"/>
        <v>0</v>
      </c>
      <c r="AA19" s="188">
        <f>IF(IF(sym!$Q8=H19,1,0)=1,ABS(X19*G19),-ABS(X19*G19))</f>
        <v>0</v>
      </c>
      <c r="AB19" s="188">
        <f>IF(IF(sym!$P8=$H19,1,0)=1,ABS($X19*$G19),-ABS($X19*$G19))</f>
        <v>0</v>
      </c>
      <c r="AC19" s="188">
        <f t="shared" si="41"/>
        <v>0</v>
      </c>
      <c r="AD19" s="188">
        <f t="shared" si="27"/>
        <v>0</v>
      </c>
      <c r="AE19" s="188">
        <f t="shared" si="28"/>
        <v>0</v>
      </c>
      <c r="AF19" s="188">
        <f t="shared" si="37"/>
        <v>0</v>
      </c>
      <c r="AG19" s="188">
        <f t="shared" si="38"/>
        <v>0</v>
      </c>
      <c r="AH19" s="188">
        <f t="shared" si="39"/>
        <v>0</v>
      </c>
      <c r="AI19" s="188">
        <f t="shared" si="40"/>
        <v>0</v>
      </c>
      <c r="AJ19" s="188">
        <f t="shared" si="29"/>
        <v>0</v>
      </c>
      <c r="AK19" s="188">
        <f t="shared" si="30"/>
        <v>0</v>
      </c>
      <c r="AL19" s="188">
        <f t="shared" si="31"/>
        <v>0</v>
      </c>
      <c r="AM19" s="188">
        <f t="shared" si="32"/>
        <v>0</v>
      </c>
      <c r="AN19" s="188">
        <f t="shared" si="33"/>
        <v>0</v>
      </c>
      <c r="AO19" s="188">
        <f t="shared" si="34"/>
        <v>0</v>
      </c>
    </row>
    <row r="20" spans="1:41" ht="15.75" thickBot="1" x14ac:dyDescent="0.3">
      <c r="A20" s="1" t="s">
        <v>302</v>
      </c>
      <c r="B20" s="149" t="s">
        <v>509</v>
      </c>
      <c r="C20" s="192" t="s">
        <v>304</v>
      </c>
      <c r="E20" s="201">
        <f>'0809'!H20</f>
        <v>-1</v>
      </c>
      <c r="F20" s="186">
        <f t="shared" si="20"/>
        <v>0</v>
      </c>
      <c r="G20" s="202"/>
      <c r="H20" s="202"/>
      <c r="I20" s="202"/>
      <c r="J20" s="227"/>
      <c r="K20" s="227"/>
      <c r="L20" s="202"/>
      <c r="M20" s="228"/>
      <c r="N20" s="288"/>
      <c r="O20">
        <f t="shared" si="21"/>
        <v>0</v>
      </c>
      <c r="P20">
        <f t="shared" si="35"/>
        <v>-1</v>
      </c>
      <c r="Q20">
        <f t="shared" si="22"/>
        <v>1</v>
      </c>
      <c r="R20">
        <f t="shared" si="23"/>
        <v>1</v>
      </c>
      <c r="S20">
        <f t="shared" si="24"/>
        <v>1</v>
      </c>
      <c r="T20">
        <f t="shared" si="25"/>
        <v>-1</v>
      </c>
      <c r="U20">
        <f t="shared" si="36"/>
        <v>1</v>
      </c>
      <c r="V20">
        <f>VLOOKUP($A20,'FuturesInfo (3)'!$A$2:$V$80,22)</f>
        <v>4</v>
      </c>
      <c r="W20">
        <v>1</v>
      </c>
      <c r="X20" s="356">
        <f>VLOOKUP($A20,'FuturesInfo (3)'!$A$2:$O$80,15)*V20</f>
        <v>118120</v>
      </c>
      <c r="Y20" s="356">
        <f>VLOOKUP($A20,'FuturesInfo (3)'!$A$2:$O$80,15)*W20*V20</f>
        <v>118120</v>
      </c>
      <c r="Z20" s="188">
        <f t="shared" si="26"/>
        <v>0</v>
      </c>
      <c r="AA20" s="188">
        <f>IF(IF(sym!$Q9=H20,1,0)=1,ABS(X20*G20),-ABS(X20*G20))</f>
        <v>0</v>
      </c>
      <c r="AB20" s="188">
        <f>IF(IF(sym!$P9=$H20,1,0)=1,ABS($X20*$G20),-ABS($X20*$G20))</f>
        <v>0</v>
      </c>
      <c r="AC20" s="188">
        <f t="shared" si="41"/>
        <v>0</v>
      </c>
      <c r="AD20" s="188">
        <f t="shared" si="27"/>
        <v>0</v>
      </c>
      <c r="AE20" s="188">
        <f t="shared" si="28"/>
        <v>0</v>
      </c>
      <c r="AF20" s="188">
        <f t="shared" si="37"/>
        <v>0</v>
      </c>
      <c r="AG20" s="188">
        <f t="shared" si="38"/>
        <v>0</v>
      </c>
      <c r="AH20" s="188">
        <f t="shared" si="39"/>
        <v>0</v>
      </c>
      <c r="AI20" s="188">
        <f t="shared" si="40"/>
        <v>0</v>
      </c>
      <c r="AJ20" s="188">
        <f t="shared" si="29"/>
        <v>0</v>
      </c>
      <c r="AK20" s="188">
        <f t="shared" si="30"/>
        <v>0</v>
      </c>
      <c r="AL20" s="188">
        <f t="shared" si="31"/>
        <v>0</v>
      </c>
      <c r="AM20" s="188">
        <f t="shared" si="32"/>
        <v>0</v>
      </c>
      <c r="AN20" s="188">
        <f t="shared" si="33"/>
        <v>0</v>
      </c>
      <c r="AO20" s="188">
        <f t="shared" si="34"/>
        <v>0</v>
      </c>
    </row>
    <row r="21" spans="1:41" ht="15.75" thickBot="1" x14ac:dyDescent="0.3">
      <c r="A21" s="1" t="s">
        <v>305</v>
      </c>
      <c r="B21" s="149" t="s">
        <v>488</v>
      </c>
      <c r="C21" s="192" t="s">
        <v>1121</v>
      </c>
      <c r="E21" s="201">
        <f>'0809'!H21</f>
        <v>1</v>
      </c>
      <c r="F21" s="186">
        <f t="shared" si="20"/>
        <v>0</v>
      </c>
      <c r="G21" s="202"/>
      <c r="H21" s="202"/>
      <c r="I21" s="202"/>
      <c r="J21" s="227"/>
      <c r="K21" s="227"/>
      <c r="L21" s="202"/>
      <c r="M21" s="228"/>
      <c r="N21" s="288"/>
      <c r="O21">
        <f t="shared" si="21"/>
        <v>0</v>
      </c>
      <c r="P21">
        <f t="shared" si="35"/>
        <v>1</v>
      </c>
      <c r="Q21">
        <f t="shared" si="22"/>
        <v>-1</v>
      </c>
      <c r="R21">
        <f t="shared" si="23"/>
        <v>-1</v>
      </c>
      <c r="S21">
        <f t="shared" si="24"/>
        <v>-1</v>
      </c>
      <c r="T21">
        <f t="shared" si="25"/>
        <v>1</v>
      </c>
      <c r="U21">
        <f t="shared" si="36"/>
        <v>-1</v>
      </c>
      <c r="V21">
        <f>VLOOKUP($A21,'FuturesInfo (3)'!$A$2:$V$80,22)</f>
        <v>4</v>
      </c>
      <c r="W21">
        <v>1</v>
      </c>
      <c r="X21" s="356">
        <f>VLOOKUP($A21,'FuturesInfo (3)'!$A$2:$O$80,15)*V21</f>
        <v>304560</v>
      </c>
      <c r="Y21" s="356">
        <f>VLOOKUP($A21,'FuturesInfo (3)'!$A$2:$O$80,15)*W21*V21</f>
        <v>304560</v>
      </c>
      <c r="Z21" s="188">
        <f t="shared" si="26"/>
        <v>0</v>
      </c>
      <c r="AA21" s="188">
        <f>IF(IF(sym!$Q10=H21,1,0)=1,ABS(X21*G21),-ABS(X21*G21))</f>
        <v>0</v>
      </c>
      <c r="AB21" s="188">
        <f>IF(IF(sym!$P10=$H21,1,0)=1,ABS($X21*$G21),-ABS($X21*$G21))</f>
        <v>0</v>
      </c>
      <c r="AC21" s="188">
        <f t="shared" si="41"/>
        <v>0</v>
      </c>
      <c r="AD21" s="188">
        <f t="shared" si="27"/>
        <v>0</v>
      </c>
      <c r="AE21" s="188">
        <f t="shared" si="28"/>
        <v>0</v>
      </c>
      <c r="AF21" s="188">
        <f t="shared" si="37"/>
        <v>0</v>
      </c>
      <c r="AG21" s="188">
        <f t="shared" si="38"/>
        <v>0</v>
      </c>
      <c r="AH21" s="188">
        <f t="shared" si="39"/>
        <v>0</v>
      </c>
      <c r="AI21" s="188">
        <f t="shared" si="40"/>
        <v>0</v>
      </c>
      <c r="AJ21" s="188">
        <f t="shared" si="29"/>
        <v>0</v>
      </c>
      <c r="AK21" s="188">
        <f t="shared" si="30"/>
        <v>0</v>
      </c>
      <c r="AL21" s="188">
        <f t="shared" si="31"/>
        <v>0</v>
      </c>
      <c r="AM21" s="188">
        <f t="shared" si="32"/>
        <v>0</v>
      </c>
      <c r="AN21" s="188">
        <f t="shared" si="33"/>
        <v>0</v>
      </c>
      <c r="AO21" s="188">
        <f t="shared" si="34"/>
        <v>0</v>
      </c>
    </row>
    <row r="22" spans="1:41" ht="15.75" thickBot="1" x14ac:dyDescent="0.3">
      <c r="A22" s="330" t="s">
        <v>307</v>
      </c>
      <c r="B22" s="331" t="s">
        <v>484</v>
      </c>
      <c r="C22" s="332" t="s">
        <v>1288</v>
      </c>
      <c r="E22" s="201">
        <f>'0809'!H22</f>
        <v>1</v>
      </c>
      <c r="F22" s="186">
        <f t="shared" si="20"/>
        <v>0</v>
      </c>
      <c r="G22" s="202"/>
      <c r="H22" s="202"/>
      <c r="I22" s="227"/>
      <c r="J22" s="227"/>
      <c r="K22" s="227"/>
      <c r="L22" s="202"/>
      <c r="M22" s="228"/>
      <c r="N22" s="288"/>
      <c r="O22">
        <f t="shared" si="21"/>
        <v>0</v>
      </c>
      <c r="P22">
        <f t="shared" si="35"/>
        <v>1</v>
      </c>
      <c r="Q22">
        <f t="shared" si="22"/>
        <v>-1</v>
      </c>
      <c r="R22">
        <f t="shared" si="23"/>
        <v>-1</v>
      </c>
      <c r="S22">
        <f t="shared" si="24"/>
        <v>-1</v>
      </c>
      <c r="T22">
        <f t="shared" si="25"/>
        <v>1</v>
      </c>
      <c r="U22">
        <f t="shared" si="36"/>
        <v>-1</v>
      </c>
      <c r="V22">
        <f>VLOOKUP($A22,'FuturesInfo (3)'!$A$2:$V$80,22)</f>
        <v>0</v>
      </c>
      <c r="W22">
        <v>1</v>
      </c>
      <c r="X22" s="356">
        <f>VLOOKUP($A22,'FuturesInfo (3)'!$A$2:$O$80,15)*V22</f>
        <v>0</v>
      </c>
      <c r="Y22" s="356">
        <f>VLOOKUP($A22,'FuturesInfo (3)'!$A$2:$O$80,15)*W22*V22</f>
        <v>0</v>
      </c>
      <c r="Z22" s="188">
        <f t="shared" si="26"/>
        <v>0</v>
      </c>
      <c r="AA22" s="188">
        <f>IF(IF(sym!$Q11=H22,1,0)=1,ABS(X22*G22),-ABS(X22*G22))</f>
        <v>0</v>
      </c>
      <c r="AB22" s="188">
        <f>IF(IF(sym!$P11=$H22,1,0)=1,ABS($X22*$G22),-ABS($X22*$G22))</f>
        <v>0</v>
      </c>
      <c r="AC22" s="188">
        <f t="shared" si="41"/>
        <v>0</v>
      </c>
      <c r="AD22" s="188">
        <f t="shared" si="27"/>
        <v>0</v>
      </c>
      <c r="AE22" s="188">
        <f t="shared" si="28"/>
        <v>0</v>
      </c>
      <c r="AF22" s="188">
        <f t="shared" si="37"/>
        <v>0</v>
      </c>
      <c r="AG22" s="188">
        <f t="shared" si="38"/>
        <v>0</v>
      </c>
      <c r="AH22" s="188">
        <f t="shared" si="39"/>
        <v>0</v>
      </c>
      <c r="AI22" s="188">
        <f t="shared" si="40"/>
        <v>0</v>
      </c>
      <c r="AJ22" s="188">
        <f t="shared" si="29"/>
        <v>0</v>
      </c>
      <c r="AK22" s="188">
        <f t="shared" si="30"/>
        <v>0</v>
      </c>
      <c r="AL22" s="188">
        <f t="shared" si="31"/>
        <v>0</v>
      </c>
      <c r="AM22" s="188">
        <f t="shared" si="32"/>
        <v>0</v>
      </c>
      <c r="AN22" s="188">
        <f t="shared" si="33"/>
        <v>0</v>
      </c>
      <c r="AO22" s="188">
        <f t="shared" si="34"/>
        <v>0</v>
      </c>
    </row>
    <row r="23" spans="1:41" ht="15.75" thickBot="1" x14ac:dyDescent="0.3">
      <c r="A23" s="1" t="s">
        <v>309</v>
      </c>
      <c r="B23" s="149" t="s">
        <v>522</v>
      </c>
      <c r="C23" s="192" t="s">
        <v>288</v>
      </c>
      <c r="E23" s="201">
        <f>'0809'!H23</f>
        <v>-1</v>
      </c>
      <c r="F23" s="186">
        <f t="shared" si="20"/>
        <v>0</v>
      </c>
      <c r="G23" s="202"/>
      <c r="H23" s="202"/>
      <c r="I23" s="227"/>
      <c r="J23" s="227"/>
      <c r="K23" s="227"/>
      <c r="L23" s="202"/>
      <c r="M23" s="228"/>
      <c r="N23" s="288"/>
      <c r="O23">
        <f t="shared" si="21"/>
        <v>0</v>
      </c>
      <c r="P23">
        <f t="shared" si="35"/>
        <v>-1</v>
      </c>
      <c r="Q23">
        <f t="shared" si="22"/>
        <v>1</v>
      </c>
      <c r="R23">
        <f t="shared" si="23"/>
        <v>1</v>
      </c>
      <c r="S23">
        <f t="shared" si="24"/>
        <v>1</v>
      </c>
      <c r="T23">
        <f t="shared" si="25"/>
        <v>-1</v>
      </c>
      <c r="U23">
        <f t="shared" si="36"/>
        <v>1</v>
      </c>
      <c r="V23">
        <f>VLOOKUP($A23,'FuturesInfo (3)'!$A$2:$V$80,22)</f>
        <v>2</v>
      </c>
      <c r="W23">
        <v>1</v>
      </c>
      <c r="X23" s="356">
        <f>VLOOKUP($A23,'FuturesInfo (3)'!$A$2:$O$80,15)*V23</f>
        <v>85540</v>
      </c>
      <c r="Y23" s="356">
        <f>VLOOKUP($A23,'FuturesInfo (3)'!$A$2:$O$80,15)*W23*V23</f>
        <v>85540</v>
      </c>
      <c r="Z23" s="188">
        <f t="shared" si="26"/>
        <v>0</v>
      </c>
      <c r="AA23" s="188">
        <f>IF(IF(sym!$Q12=H23,1,0)=1,ABS(X23*G23),-ABS(X23*G23))</f>
        <v>0</v>
      </c>
      <c r="AB23" s="188">
        <f>IF(IF(sym!$P12=$H23,1,0)=1,ABS($X23*$G23),-ABS($X23*$G23))</f>
        <v>0</v>
      </c>
      <c r="AC23" s="188">
        <f t="shared" si="41"/>
        <v>0</v>
      </c>
      <c r="AD23" s="188">
        <f t="shared" si="27"/>
        <v>0</v>
      </c>
      <c r="AE23" s="188">
        <f t="shared" si="28"/>
        <v>0</v>
      </c>
      <c r="AF23" s="188">
        <f t="shared" si="37"/>
        <v>0</v>
      </c>
      <c r="AG23" s="188">
        <f t="shared" si="38"/>
        <v>0</v>
      </c>
      <c r="AH23" s="188">
        <f t="shared" si="39"/>
        <v>0</v>
      </c>
      <c r="AI23" s="188">
        <f t="shared" si="40"/>
        <v>0</v>
      </c>
      <c r="AJ23" s="188">
        <f t="shared" si="29"/>
        <v>0</v>
      </c>
      <c r="AK23" s="188">
        <f t="shared" si="30"/>
        <v>0</v>
      </c>
      <c r="AL23" s="188">
        <f t="shared" si="31"/>
        <v>0</v>
      </c>
      <c r="AM23" s="188">
        <f t="shared" si="32"/>
        <v>0</v>
      </c>
      <c r="AN23" s="188">
        <f t="shared" si="33"/>
        <v>0</v>
      </c>
      <c r="AO23" s="188">
        <f t="shared" si="34"/>
        <v>0</v>
      </c>
    </row>
    <row r="24" spans="1:41" ht="15.75" thickBot="1" x14ac:dyDescent="0.3">
      <c r="A24" s="1" t="s">
        <v>311</v>
      </c>
      <c r="B24" s="149" t="s">
        <v>520</v>
      </c>
      <c r="C24" s="192" t="s">
        <v>304</v>
      </c>
      <c r="E24" s="201">
        <f>'0809'!H24</f>
        <v>-1</v>
      </c>
      <c r="F24" s="186">
        <f t="shared" si="20"/>
        <v>0</v>
      </c>
      <c r="G24" s="202"/>
      <c r="H24" s="233"/>
      <c r="I24" s="229"/>
      <c r="J24" s="229"/>
      <c r="K24" s="229"/>
      <c r="L24" s="202"/>
      <c r="M24" s="228"/>
      <c r="N24" s="288"/>
      <c r="O24">
        <f t="shared" si="21"/>
        <v>0</v>
      </c>
      <c r="P24">
        <f t="shared" si="35"/>
        <v>-1</v>
      </c>
      <c r="Q24">
        <f t="shared" si="22"/>
        <v>1</v>
      </c>
      <c r="R24">
        <f t="shared" si="23"/>
        <v>1</v>
      </c>
      <c r="S24">
        <f t="shared" si="24"/>
        <v>1</v>
      </c>
      <c r="T24">
        <f t="shared" si="25"/>
        <v>-1</v>
      </c>
      <c r="U24">
        <f t="shared" si="36"/>
        <v>1</v>
      </c>
      <c r="V24">
        <f>VLOOKUP($A24,'FuturesInfo (3)'!$A$2:$V$80,22)</f>
        <v>3</v>
      </c>
      <c r="W24">
        <v>1</v>
      </c>
      <c r="X24" s="356">
        <f>VLOOKUP($A24,'FuturesInfo (3)'!$A$2:$O$80,15)*V24</f>
        <v>109575</v>
      </c>
      <c r="Y24" s="356">
        <f>VLOOKUP($A24,'FuturesInfo (3)'!$A$2:$O$80,15)*W24*V24</f>
        <v>109575</v>
      </c>
      <c r="Z24" s="188">
        <f t="shared" si="26"/>
        <v>0</v>
      </c>
      <c r="AA24" s="188">
        <f>IF(IF(sym!$Q13=H24,1,0)=1,ABS(X24*G24),-ABS(X24*G24))</f>
        <v>0</v>
      </c>
      <c r="AB24" s="188">
        <f>IF(IF(sym!$P13=$H24,1,0)=1,ABS($X24*$G24),-ABS($X24*$G24))</f>
        <v>0</v>
      </c>
      <c r="AC24" s="188">
        <f t="shared" si="41"/>
        <v>0</v>
      </c>
      <c r="AD24" s="188">
        <f t="shared" si="27"/>
        <v>0</v>
      </c>
      <c r="AE24" s="188">
        <f t="shared" si="28"/>
        <v>0</v>
      </c>
      <c r="AF24" s="188">
        <f t="shared" si="37"/>
        <v>0</v>
      </c>
      <c r="AG24" s="188">
        <f t="shared" si="38"/>
        <v>0</v>
      </c>
      <c r="AH24" s="188">
        <f t="shared" si="39"/>
        <v>0</v>
      </c>
      <c r="AI24" s="188">
        <f t="shared" si="40"/>
        <v>0</v>
      </c>
      <c r="AJ24" s="188">
        <f t="shared" si="29"/>
        <v>0</v>
      </c>
      <c r="AK24" s="188">
        <f t="shared" si="30"/>
        <v>0</v>
      </c>
      <c r="AL24" s="188">
        <f t="shared" si="31"/>
        <v>0</v>
      </c>
      <c r="AM24" s="188">
        <f t="shared" si="32"/>
        <v>0</v>
      </c>
      <c r="AN24" s="188">
        <f t="shared" si="33"/>
        <v>0</v>
      </c>
      <c r="AO24" s="188">
        <f t="shared" si="34"/>
        <v>0</v>
      </c>
    </row>
    <row r="25" spans="1:41" ht="15.75" thickBot="1" x14ac:dyDescent="0.3">
      <c r="A25" s="1" t="s">
        <v>1008</v>
      </c>
      <c r="B25" s="149" t="s">
        <v>583</v>
      </c>
      <c r="C25" s="192" t="s">
        <v>1121</v>
      </c>
      <c r="E25" s="201">
        <f>'0809'!H25</f>
        <v>1</v>
      </c>
      <c r="F25" s="186">
        <f t="shared" si="20"/>
        <v>0</v>
      </c>
      <c r="G25" s="202"/>
      <c r="H25" s="202"/>
      <c r="I25" s="227"/>
      <c r="J25" s="227"/>
      <c r="K25" s="227"/>
      <c r="L25" s="202"/>
      <c r="M25" s="228"/>
      <c r="N25" s="288"/>
      <c r="O25">
        <f t="shared" si="21"/>
        <v>0</v>
      </c>
      <c r="P25">
        <f t="shared" si="35"/>
        <v>1</v>
      </c>
      <c r="Q25">
        <f t="shared" si="22"/>
        <v>-1</v>
      </c>
      <c r="R25">
        <f t="shared" si="23"/>
        <v>-1</v>
      </c>
      <c r="S25">
        <f t="shared" si="24"/>
        <v>-1</v>
      </c>
      <c r="T25">
        <f t="shared" si="25"/>
        <v>1</v>
      </c>
      <c r="U25">
        <f t="shared" si="36"/>
        <v>-1</v>
      </c>
      <c r="V25">
        <f>VLOOKUP($A25,'FuturesInfo (3)'!$A$2:$V$80,22)</f>
        <v>3</v>
      </c>
      <c r="W25">
        <v>1</v>
      </c>
      <c r="X25" s="356">
        <f>VLOOKUP($A25,'FuturesInfo (3)'!$A$2:$O$80,15)*V25</f>
        <v>417206.25</v>
      </c>
      <c r="Y25" s="356">
        <f>VLOOKUP($A25,'FuturesInfo (3)'!$A$2:$O$80,15)*W25*V25</f>
        <v>417206.25</v>
      </c>
      <c r="Z25" s="188">
        <f t="shared" si="26"/>
        <v>0</v>
      </c>
      <c r="AA25" s="188">
        <f>IF(IF(sym!$Q14=H25,1,0)=1,ABS(X25*G25),-ABS(X25*G25))</f>
        <v>0</v>
      </c>
      <c r="AB25" s="188">
        <f>IF(IF(sym!$P14=$H25,1,0)=1,ABS($X25*$G25),-ABS($X25*$G25))</f>
        <v>0</v>
      </c>
      <c r="AC25" s="188">
        <f t="shared" si="41"/>
        <v>0</v>
      </c>
      <c r="AD25" s="188">
        <f t="shared" si="27"/>
        <v>0</v>
      </c>
      <c r="AE25" s="188">
        <f t="shared" si="28"/>
        <v>0</v>
      </c>
      <c r="AF25" s="188">
        <f t="shared" si="37"/>
        <v>0</v>
      </c>
      <c r="AG25" s="188">
        <f t="shared" si="38"/>
        <v>0</v>
      </c>
      <c r="AH25" s="188">
        <f t="shared" si="39"/>
        <v>0</v>
      </c>
      <c r="AI25" s="188">
        <f t="shared" si="40"/>
        <v>0</v>
      </c>
      <c r="AJ25" s="188">
        <f t="shared" si="29"/>
        <v>0</v>
      </c>
      <c r="AK25" s="188">
        <f t="shared" si="30"/>
        <v>0</v>
      </c>
      <c r="AL25" s="188">
        <f t="shared" si="31"/>
        <v>0</v>
      </c>
      <c r="AM25" s="188">
        <f t="shared" si="32"/>
        <v>0</v>
      </c>
      <c r="AN25" s="188">
        <f t="shared" si="33"/>
        <v>0</v>
      </c>
      <c r="AO25" s="188">
        <f t="shared" si="34"/>
        <v>0</v>
      </c>
    </row>
    <row r="26" spans="1:41" ht="15.75" thickBot="1" x14ac:dyDescent="0.3">
      <c r="A26" s="1" t="s">
        <v>314</v>
      </c>
      <c r="B26" s="149" t="s">
        <v>755</v>
      </c>
      <c r="C26" s="192" t="s">
        <v>1121</v>
      </c>
      <c r="E26" s="201">
        <f>'0809'!H26</f>
        <v>-1</v>
      </c>
      <c r="F26" s="186">
        <f t="shared" si="20"/>
        <v>0</v>
      </c>
      <c r="G26" s="202"/>
      <c r="H26" s="202"/>
      <c r="I26" s="227"/>
      <c r="J26" s="227"/>
      <c r="K26" s="227"/>
      <c r="L26" s="202"/>
      <c r="M26" s="228"/>
      <c r="N26" s="288"/>
      <c r="O26">
        <f t="shared" si="21"/>
        <v>0</v>
      </c>
      <c r="P26">
        <f t="shared" si="35"/>
        <v>-1</v>
      </c>
      <c r="Q26">
        <f t="shared" si="22"/>
        <v>1</v>
      </c>
      <c r="R26">
        <f t="shared" si="23"/>
        <v>1</v>
      </c>
      <c r="S26">
        <f t="shared" si="24"/>
        <v>1</v>
      </c>
      <c r="T26">
        <f t="shared" si="25"/>
        <v>-1</v>
      </c>
      <c r="U26">
        <f t="shared" si="36"/>
        <v>1</v>
      </c>
      <c r="V26">
        <f>VLOOKUP($A26,'FuturesInfo (3)'!$A$2:$V$80,22)</f>
        <v>4</v>
      </c>
      <c r="W26">
        <v>1</v>
      </c>
      <c r="X26" s="356">
        <f>VLOOKUP($A26,'FuturesInfo (3)'!$A$2:$O$80,15)*V26</f>
        <v>384528</v>
      </c>
      <c r="Y26" s="356">
        <f>VLOOKUP($A26,'FuturesInfo (3)'!$A$2:$O$80,15)*W26*V26</f>
        <v>384528</v>
      </c>
      <c r="Z26" s="188">
        <f t="shared" si="26"/>
        <v>0</v>
      </c>
      <c r="AA26" s="188">
        <f>IF(IF(sym!$Q15=H26,1,0)=1,ABS(X26*G26),-ABS(X26*G26))</f>
        <v>0</v>
      </c>
      <c r="AB26" s="188">
        <f>IF(IF(sym!$P15=$H26,1,0)=1,ABS($X26*$G26),-ABS($X26*$G26))</f>
        <v>0</v>
      </c>
      <c r="AC26" s="188">
        <f t="shared" si="41"/>
        <v>0</v>
      </c>
      <c r="AD26" s="188">
        <f t="shared" si="27"/>
        <v>0</v>
      </c>
      <c r="AE26" s="188">
        <f t="shared" si="28"/>
        <v>0</v>
      </c>
      <c r="AF26" s="188">
        <f t="shared" si="37"/>
        <v>0</v>
      </c>
      <c r="AG26" s="188">
        <f t="shared" si="38"/>
        <v>0</v>
      </c>
      <c r="AH26" s="188">
        <f t="shared" si="39"/>
        <v>0</v>
      </c>
      <c r="AI26" s="188">
        <f t="shared" si="40"/>
        <v>0</v>
      </c>
      <c r="AJ26" s="188">
        <f t="shared" si="29"/>
        <v>0</v>
      </c>
      <c r="AK26" s="188">
        <f t="shared" si="30"/>
        <v>0</v>
      </c>
      <c r="AL26" s="188">
        <f t="shared" si="31"/>
        <v>0</v>
      </c>
      <c r="AM26" s="188">
        <f t="shared" si="32"/>
        <v>0</v>
      </c>
      <c r="AN26" s="188">
        <f t="shared" si="33"/>
        <v>0</v>
      </c>
      <c r="AO26" s="188">
        <f t="shared" si="34"/>
        <v>0</v>
      </c>
    </row>
    <row r="27" spans="1:41" ht="15.75" thickBot="1" x14ac:dyDescent="0.3">
      <c r="A27" s="1" t="s">
        <v>316</v>
      </c>
      <c r="B27" s="149" t="s">
        <v>562</v>
      </c>
      <c r="C27" s="192" t="s">
        <v>1122</v>
      </c>
      <c r="E27" s="201">
        <f>'0809'!H27</f>
        <v>1</v>
      </c>
      <c r="F27" s="186">
        <f t="shared" si="20"/>
        <v>0</v>
      </c>
      <c r="G27" s="202"/>
      <c r="H27" s="202"/>
      <c r="I27" s="227"/>
      <c r="J27" s="227"/>
      <c r="K27" s="227"/>
      <c r="L27" s="202"/>
      <c r="M27" s="228"/>
      <c r="N27" s="288"/>
      <c r="O27">
        <f t="shared" si="21"/>
        <v>0</v>
      </c>
      <c r="P27">
        <f t="shared" si="35"/>
        <v>1</v>
      </c>
      <c r="Q27">
        <f t="shared" si="22"/>
        <v>-1</v>
      </c>
      <c r="R27">
        <f t="shared" si="23"/>
        <v>-1</v>
      </c>
      <c r="S27">
        <f t="shared" si="24"/>
        <v>-1</v>
      </c>
      <c r="T27">
        <f t="shared" si="25"/>
        <v>1</v>
      </c>
      <c r="U27">
        <f t="shared" si="36"/>
        <v>-1</v>
      </c>
      <c r="V27">
        <f>VLOOKUP($A27,'FuturesInfo (3)'!$A$2:$V$80,22)</f>
        <v>3</v>
      </c>
      <c r="W27">
        <v>1</v>
      </c>
      <c r="X27" s="356">
        <f>VLOOKUP($A27,'FuturesInfo (3)'!$A$2:$O$80,15)*V27</f>
        <v>558328.67999999993</v>
      </c>
      <c r="Y27" s="356">
        <f>VLOOKUP($A27,'FuturesInfo (3)'!$A$2:$O$80,15)*W27*V27</f>
        <v>558328.67999999993</v>
      </c>
      <c r="Z27" s="188">
        <f t="shared" si="26"/>
        <v>0</v>
      </c>
      <c r="AA27" s="188">
        <f>IF(IF(sym!$Q16=H27,1,0)=1,ABS(X27*G27),-ABS(X27*G27))</f>
        <v>0</v>
      </c>
      <c r="AB27" s="188">
        <f>IF(IF(sym!$P16=$H27,1,0)=1,ABS($X27*$G27),-ABS($X27*$G27))</f>
        <v>0</v>
      </c>
      <c r="AC27" s="188">
        <f t="shared" si="41"/>
        <v>0</v>
      </c>
      <c r="AD27" s="188">
        <f t="shared" si="27"/>
        <v>0</v>
      </c>
      <c r="AE27" s="188">
        <f t="shared" si="28"/>
        <v>0</v>
      </c>
      <c r="AF27" s="188">
        <f t="shared" si="37"/>
        <v>0</v>
      </c>
      <c r="AG27" s="188">
        <f t="shared" si="38"/>
        <v>0</v>
      </c>
      <c r="AH27" s="188">
        <f t="shared" si="39"/>
        <v>0</v>
      </c>
      <c r="AI27" s="188">
        <f t="shared" si="40"/>
        <v>0</v>
      </c>
      <c r="AJ27" s="188">
        <f t="shared" si="29"/>
        <v>0</v>
      </c>
      <c r="AK27" s="188">
        <f t="shared" si="30"/>
        <v>0</v>
      </c>
      <c r="AL27" s="188">
        <f t="shared" si="31"/>
        <v>0</v>
      </c>
      <c r="AM27" s="188">
        <f t="shared" si="32"/>
        <v>0</v>
      </c>
      <c r="AN27" s="188">
        <f t="shared" si="33"/>
        <v>0</v>
      </c>
      <c r="AO27" s="188">
        <f t="shared" si="34"/>
        <v>0</v>
      </c>
    </row>
    <row r="28" spans="1:41" ht="15.75" thickBot="1" x14ac:dyDescent="0.3">
      <c r="A28" s="1" t="s">
        <v>318</v>
      </c>
      <c r="B28" s="149" t="s">
        <v>560</v>
      </c>
      <c r="C28" s="192" t="s">
        <v>1122</v>
      </c>
      <c r="E28" s="201">
        <f>'0809'!H28</f>
        <v>1</v>
      </c>
      <c r="F28" s="186">
        <f t="shared" si="20"/>
        <v>0</v>
      </c>
      <c r="G28" s="202"/>
      <c r="H28" s="202"/>
      <c r="I28" s="227"/>
      <c r="J28" s="227"/>
      <c r="K28" s="227"/>
      <c r="L28" s="202"/>
      <c r="M28" s="228"/>
      <c r="N28" s="288"/>
      <c r="O28">
        <f t="shared" si="21"/>
        <v>0</v>
      </c>
      <c r="P28">
        <f t="shared" si="35"/>
        <v>1</v>
      </c>
      <c r="Q28">
        <f t="shared" si="22"/>
        <v>-1</v>
      </c>
      <c r="R28">
        <f t="shared" si="23"/>
        <v>-1</v>
      </c>
      <c r="S28">
        <f t="shared" si="24"/>
        <v>-1</v>
      </c>
      <c r="T28">
        <f t="shared" si="25"/>
        <v>1</v>
      </c>
      <c r="U28">
        <f t="shared" si="36"/>
        <v>-1</v>
      </c>
      <c r="V28">
        <f>VLOOKUP($A28,'FuturesInfo (3)'!$A$2:$V$80,22)</f>
        <v>9</v>
      </c>
      <c r="W28">
        <v>1</v>
      </c>
      <c r="X28" s="356">
        <f>VLOOKUP($A28,'FuturesInfo (3)'!$A$2:$O$80,15)*V28</f>
        <v>1336867.7399999998</v>
      </c>
      <c r="Y28" s="356">
        <f>VLOOKUP($A28,'FuturesInfo (3)'!$A$2:$O$80,15)*W28*V28</f>
        <v>1336867.7399999998</v>
      </c>
      <c r="Z28" s="188">
        <f t="shared" si="26"/>
        <v>0</v>
      </c>
      <c r="AA28" s="188">
        <f>IF(IF(sym!$Q17=H28,1,0)=1,ABS(X28*G28),-ABS(X28*G28))</f>
        <v>0</v>
      </c>
      <c r="AB28" s="188">
        <f>IF(IF(sym!$P17=$H28,1,0)=1,ABS($X28*$G28),-ABS($X28*$G28))</f>
        <v>0</v>
      </c>
      <c r="AC28" s="188">
        <f t="shared" si="41"/>
        <v>0</v>
      </c>
      <c r="AD28" s="188">
        <f t="shared" si="27"/>
        <v>0</v>
      </c>
      <c r="AE28" s="188">
        <f t="shared" si="28"/>
        <v>0</v>
      </c>
      <c r="AF28" s="188">
        <f t="shared" si="37"/>
        <v>0</v>
      </c>
      <c r="AG28" s="188">
        <f t="shared" si="38"/>
        <v>0</v>
      </c>
      <c r="AH28" s="188">
        <f t="shared" si="39"/>
        <v>0</v>
      </c>
      <c r="AI28" s="188">
        <f t="shared" si="40"/>
        <v>0</v>
      </c>
      <c r="AJ28" s="188">
        <f t="shared" si="29"/>
        <v>0</v>
      </c>
      <c r="AK28" s="188">
        <f t="shared" si="30"/>
        <v>0</v>
      </c>
      <c r="AL28" s="188">
        <f t="shared" si="31"/>
        <v>0</v>
      </c>
      <c r="AM28" s="188">
        <f t="shared" si="32"/>
        <v>0</v>
      </c>
      <c r="AN28" s="188">
        <f t="shared" si="33"/>
        <v>0</v>
      </c>
      <c r="AO28" s="188">
        <f t="shared" si="34"/>
        <v>0</v>
      </c>
    </row>
    <row r="29" spans="1:41" ht="15.75" thickBot="1" x14ac:dyDescent="0.3">
      <c r="A29" s="330" t="s">
        <v>320</v>
      </c>
      <c r="B29" s="331" t="s">
        <v>564</v>
      </c>
      <c r="C29" s="332" t="s">
        <v>1288</v>
      </c>
      <c r="E29" s="201">
        <f>'0809'!H29</f>
        <v>1</v>
      </c>
      <c r="F29" s="186">
        <f t="shared" si="20"/>
        <v>0</v>
      </c>
      <c r="G29" s="202"/>
      <c r="H29" s="202"/>
      <c r="I29" s="227"/>
      <c r="J29" s="227"/>
      <c r="K29" s="227"/>
      <c r="L29" s="202"/>
      <c r="M29" s="228"/>
      <c r="N29" s="288"/>
      <c r="O29">
        <f t="shared" si="21"/>
        <v>0</v>
      </c>
      <c r="P29">
        <f t="shared" si="35"/>
        <v>1</v>
      </c>
      <c r="Q29">
        <f t="shared" si="22"/>
        <v>-1</v>
      </c>
      <c r="R29">
        <f t="shared" si="23"/>
        <v>-1</v>
      </c>
      <c r="S29">
        <f t="shared" si="24"/>
        <v>-1</v>
      </c>
      <c r="T29">
        <f t="shared" si="25"/>
        <v>1</v>
      </c>
      <c r="U29">
        <f t="shared" si="36"/>
        <v>-1</v>
      </c>
      <c r="V29">
        <f>VLOOKUP($A29,'FuturesInfo (3)'!$A$2:$V$80,22)</f>
        <v>0</v>
      </c>
      <c r="W29">
        <v>1</v>
      </c>
      <c r="X29" s="356">
        <f>VLOOKUP($A29,'FuturesInfo (3)'!$A$2:$O$80,15)*V29</f>
        <v>0</v>
      </c>
      <c r="Y29" s="356">
        <f>VLOOKUP($A29,'FuturesInfo (3)'!$A$2:$O$80,15)*W29*V29</f>
        <v>0</v>
      </c>
      <c r="Z29" s="188">
        <f t="shared" si="26"/>
        <v>0</v>
      </c>
      <c r="AA29" s="188">
        <f>IF(IF(sym!$Q18=H29,1,0)=1,ABS(X29*G29),-ABS(X29*G29))</f>
        <v>0</v>
      </c>
      <c r="AB29" s="188">
        <f>IF(IF(sym!$P18=$H29,1,0)=1,ABS($X29*$G29),-ABS($X29*$G29))</f>
        <v>0</v>
      </c>
      <c r="AC29" s="188">
        <f t="shared" si="41"/>
        <v>0</v>
      </c>
      <c r="AD29" s="188">
        <f t="shared" si="27"/>
        <v>0</v>
      </c>
      <c r="AE29" s="188">
        <f t="shared" si="28"/>
        <v>0</v>
      </c>
      <c r="AF29" s="188">
        <f t="shared" si="37"/>
        <v>0</v>
      </c>
      <c r="AG29" s="188">
        <f t="shared" si="38"/>
        <v>0</v>
      </c>
      <c r="AH29" s="188">
        <f t="shared" si="39"/>
        <v>0</v>
      </c>
      <c r="AI29" s="188">
        <f t="shared" si="40"/>
        <v>0</v>
      </c>
      <c r="AJ29" s="188">
        <f t="shared" si="29"/>
        <v>0</v>
      </c>
      <c r="AK29" s="188">
        <f t="shared" si="30"/>
        <v>0</v>
      </c>
      <c r="AL29" s="188">
        <f t="shared" si="31"/>
        <v>0</v>
      </c>
      <c r="AM29" s="188">
        <f t="shared" si="32"/>
        <v>0</v>
      </c>
      <c r="AN29" s="188">
        <f t="shared" si="33"/>
        <v>0</v>
      </c>
      <c r="AO29" s="188">
        <f t="shared" si="34"/>
        <v>0</v>
      </c>
    </row>
    <row r="30" spans="1:41" ht="15.75" thickBot="1" x14ac:dyDescent="0.3">
      <c r="A30" s="330" t="s">
        <v>323</v>
      </c>
      <c r="B30" s="331" t="s">
        <v>581</v>
      </c>
      <c r="C30" s="332" t="s">
        <v>1288</v>
      </c>
      <c r="E30" s="201">
        <f>'0809'!H30</f>
        <v>-1</v>
      </c>
      <c r="F30" s="186">
        <f t="shared" si="20"/>
        <v>0</v>
      </c>
      <c r="G30" s="202"/>
      <c r="H30" s="202"/>
      <c r="I30" s="227"/>
      <c r="J30" s="227"/>
      <c r="K30" s="227"/>
      <c r="L30" s="202"/>
      <c r="M30" s="228"/>
      <c r="N30" s="288"/>
      <c r="O30">
        <f t="shared" si="21"/>
        <v>0</v>
      </c>
      <c r="P30">
        <f t="shared" si="35"/>
        <v>-1</v>
      </c>
      <c r="Q30">
        <f t="shared" si="22"/>
        <v>1</v>
      </c>
      <c r="R30">
        <f t="shared" si="23"/>
        <v>1</v>
      </c>
      <c r="S30">
        <f t="shared" si="24"/>
        <v>1</v>
      </c>
      <c r="T30">
        <f t="shared" si="25"/>
        <v>-1</v>
      </c>
      <c r="U30">
        <f t="shared" si="36"/>
        <v>1</v>
      </c>
      <c r="V30">
        <f>VLOOKUP($A30,'FuturesInfo (3)'!$A$2:$V$80,22)</f>
        <v>0</v>
      </c>
      <c r="W30">
        <v>1</v>
      </c>
      <c r="X30" s="356">
        <f>VLOOKUP($A30,'FuturesInfo (3)'!$A$2:$O$80,15)*V30</f>
        <v>0</v>
      </c>
      <c r="Y30" s="356">
        <f>VLOOKUP($A30,'FuturesInfo (3)'!$A$2:$O$80,15)*W30*V30</f>
        <v>0</v>
      </c>
      <c r="Z30" s="188">
        <f t="shared" si="26"/>
        <v>0</v>
      </c>
      <c r="AA30" s="188">
        <f>IF(IF(sym!$Q19=H30,1,0)=1,ABS(X30*G30),-ABS(X30*G30))</f>
        <v>0</v>
      </c>
      <c r="AB30" s="188">
        <f>IF(IF(sym!$P19=$H30,1,0)=1,ABS($X30*$G30),-ABS($X30*$G30))</f>
        <v>0</v>
      </c>
      <c r="AC30" s="188">
        <f t="shared" si="41"/>
        <v>0</v>
      </c>
      <c r="AD30" s="188">
        <f t="shared" si="27"/>
        <v>0</v>
      </c>
      <c r="AE30" s="188">
        <f t="shared" si="28"/>
        <v>0</v>
      </c>
      <c r="AF30" s="188">
        <f t="shared" si="37"/>
        <v>0</v>
      </c>
      <c r="AG30" s="188">
        <f t="shared" si="38"/>
        <v>0</v>
      </c>
      <c r="AH30" s="188">
        <f t="shared" si="39"/>
        <v>0</v>
      </c>
      <c r="AI30" s="188">
        <f t="shared" si="40"/>
        <v>0</v>
      </c>
      <c r="AJ30" s="188">
        <f t="shared" si="29"/>
        <v>0</v>
      </c>
      <c r="AK30" s="188">
        <f t="shared" si="30"/>
        <v>0</v>
      </c>
      <c r="AL30" s="188">
        <f t="shared" si="31"/>
        <v>0</v>
      </c>
      <c r="AM30" s="188">
        <f t="shared" si="32"/>
        <v>0</v>
      </c>
      <c r="AN30" s="188">
        <f t="shared" si="33"/>
        <v>0</v>
      </c>
      <c r="AO30" s="188">
        <f t="shared" si="34"/>
        <v>0</v>
      </c>
    </row>
    <row r="31" spans="1:41" ht="15.75" thickBot="1" x14ac:dyDescent="0.3">
      <c r="A31" s="1" t="s">
        <v>325</v>
      </c>
      <c r="B31" s="149" t="s">
        <v>653</v>
      </c>
      <c r="C31" s="192" t="s">
        <v>294</v>
      </c>
      <c r="E31" s="201">
        <f>'0809'!H31</f>
        <v>-1</v>
      </c>
      <c r="F31" s="186">
        <f t="shared" si="20"/>
        <v>0</v>
      </c>
      <c r="G31" s="202"/>
      <c r="H31" s="202"/>
      <c r="I31" s="227"/>
      <c r="J31" s="227"/>
      <c r="K31" s="227"/>
      <c r="L31" s="202"/>
      <c r="M31" s="228"/>
      <c r="N31" s="288"/>
      <c r="O31">
        <f t="shared" si="21"/>
        <v>0</v>
      </c>
      <c r="P31">
        <f t="shared" si="35"/>
        <v>-1</v>
      </c>
      <c r="Q31">
        <f t="shared" si="22"/>
        <v>1</v>
      </c>
      <c r="R31">
        <f t="shared" si="23"/>
        <v>1</v>
      </c>
      <c r="S31">
        <f t="shared" si="24"/>
        <v>1</v>
      </c>
      <c r="T31">
        <f t="shared" si="25"/>
        <v>-1</v>
      </c>
      <c r="U31">
        <f t="shared" si="36"/>
        <v>1</v>
      </c>
      <c r="V31">
        <f>VLOOKUP($A31,'FuturesInfo (3)'!$A$2:$V$80,22)</f>
        <v>2</v>
      </c>
      <c r="W31">
        <v>1</v>
      </c>
      <c r="X31" s="356">
        <f>VLOOKUP($A31,'FuturesInfo (3)'!$A$2:$O$80,15)*V31</f>
        <v>312020</v>
      </c>
      <c r="Y31" s="356">
        <f>VLOOKUP($A31,'FuturesInfo (3)'!$A$2:$O$80,15)*W31*V31</f>
        <v>312020</v>
      </c>
      <c r="Z31" s="188">
        <f t="shared" si="26"/>
        <v>0</v>
      </c>
      <c r="AA31" s="188">
        <f>IF(IF(sym!$Q20=H31,1,0)=1,ABS(X31*G31),-ABS(X31*G31))</f>
        <v>0</v>
      </c>
      <c r="AB31" s="188">
        <f>IF(IF(sym!$P20=$H31,1,0)=1,ABS($X31*$G31),-ABS($X31*$G31))</f>
        <v>0</v>
      </c>
      <c r="AC31" s="188">
        <f t="shared" si="41"/>
        <v>0</v>
      </c>
      <c r="AD31" s="188">
        <f t="shared" si="27"/>
        <v>0</v>
      </c>
      <c r="AE31" s="188">
        <f t="shared" si="28"/>
        <v>0</v>
      </c>
      <c r="AF31" s="188">
        <f t="shared" si="37"/>
        <v>0</v>
      </c>
      <c r="AG31" s="188">
        <f t="shared" si="38"/>
        <v>0</v>
      </c>
      <c r="AH31" s="188">
        <f t="shared" si="39"/>
        <v>0</v>
      </c>
      <c r="AI31" s="188">
        <f t="shared" si="40"/>
        <v>0</v>
      </c>
      <c r="AJ31" s="188">
        <f t="shared" si="29"/>
        <v>0</v>
      </c>
      <c r="AK31" s="188">
        <f t="shared" si="30"/>
        <v>0</v>
      </c>
      <c r="AL31" s="188">
        <f t="shared" si="31"/>
        <v>0</v>
      </c>
      <c r="AM31" s="188">
        <f t="shared" si="32"/>
        <v>0</v>
      </c>
      <c r="AN31" s="188">
        <f t="shared" si="33"/>
        <v>0</v>
      </c>
      <c r="AO31" s="188">
        <f t="shared" si="34"/>
        <v>0</v>
      </c>
    </row>
    <row r="32" spans="1:41" ht="15.75" thickBot="1" x14ac:dyDescent="0.3">
      <c r="A32" s="1" t="s">
        <v>327</v>
      </c>
      <c r="B32" s="149" t="s">
        <v>552</v>
      </c>
      <c r="C32" s="192" t="s">
        <v>294</v>
      </c>
      <c r="E32" s="201">
        <f>'0809'!H32</f>
        <v>1</v>
      </c>
      <c r="F32" s="186">
        <f t="shared" si="20"/>
        <v>0</v>
      </c>
      <c r="G32" s="202"/>
      <c r="H32" s="202"/>
      <c r="I32" s="227"/>
      <c r="J32" s="227"/>
      <c r="K32" s="227"/>
      <c r="L32" s="202"/>
      <c r="M32" s="228"/>
      <c r="N32" s="288"/>
      <c r="O32">
        <f t="shared" si="21"/>
        <v>0</v>
      </c>
      <c r="P32">
        <f t="shared" si="35"/>
        <v>1</v>
      </c>
      <c r="Q32">
        <f t="shared" si="22"/>
        <v>-1</v>
      </c>
      <c r="R32">
        <f t="shared" si="23"/>
        <v>-1</v>
      </c>
      <c r="S32">
        <f t="shared" si="24"/>
        <v>-1</v>
      </c>
      <c r="T32">
        <f t="shared" si="25"/>
        <v>1</v>
      </c>
      <c r="U32">
        <f t="shared" si="36"/>
        <v>-1</v>
      </c>
      <c r="V32">
        <f>VLOOKUP($A32,'FuturesInfo (3)'!$A$2:$V$80,22)</f>
        <v>3</v>
      </c>
      <c r="W32">
        <v>1</v>
      </c>
      <c r="X32" s="356">
        <f>VLOOKUP($A32,'FuturesInfo (3)'!$A$2:$O$80,15)*V32</f>
        <v>326625</v>
      </c>
      <c r="Y32" s="356">
        <f>VLOOKUP($A32,'FuturesInfo (3)'!$A$2:$O$80,15)*W32*V32</f>
        <v>326625</v>
      </c>
      <c r="Z32" s="188">
        <f t="shared" si="26"/>
        <v>0</v>
      </c>
      <c r="AA32" s="188">
        <f>IF(IF(sym!$Q21=H32,1,0)=1,ABS(X32*G32),-ABS(X32*G32))</f>
        <v>0</v>
      </c>
      <c r="AB32" s="188">
        <f>IF(IF(sym!$P21=$H32,1,0)=1,ABS($X32*$G32),-ABS($X32*$G32))</f>
        <v>0</v>
      </c>
      <c r="AC32" s="188">
        <f t="shared" si="41"/>
        <v>0</v>
      </c>
      <c r="AD32" s="188">
        <f t="shared" si="27"/>
        <v>0</v>
      </c>
      <c r="AE32" s="188">
        <f t="shared" si="28"/>
        <v>0</v>
      </c>
      <c r="AF32" s="188">
        <f t="shared" si="37"/>
        <v>0</v>
      </c>
      <c r="AG32" s="188">
        <f t="shared" si="38"/>
        <v>0</v>
      </c>
      <c r="AH32" s="188">
        <f t="shared" si="39"/>
        <v>0</v>
      </c>
      <c r="AI32" s="188">
        <f t="shared" si="40"/>
        <v>0</v>
      </c>
      <c r="AJ32" s="188">
        <f t="shared" si="29"/>
        <v>0</v>
      </c>
      <c r="AK32" s="188">
        <f t="shared" si="30"/>
        <v>0</v>
      </c>
      <c r="AL32" s="188">
        <f t="shared" si="31"/>
        <v>0</v>
      </c>
      <c r="AM32" s="188">
        <f t="shared" si="32"/>
        <v>0</v>
      </c>
      <c r="AN32" s="188">
        <f t="shared" si="33"/>
        <v>0</v>
      </c>
      <c r="AO32" s="188">
        <f t="shared" si="34"/>
        <v>0</v>
      </c>
    </row>
    <row r="33" spans="1:41" ht="15.75" thickBot="1" x14ac:dyDescent="0.3">
      <c r="A33" s="1" t="s">
        <v>329</v>
      </c>
      <c r="B33" s="149" t="s">
        <v>589</v>
      </c>
      <c r="C33" s="192" t="s">
        <v>313</v>
      </c>
      <c r="E33" s="201">
        <f>'0809'!H33</f>
        <v>1</v>
      </c>
      <c r="F33" s="186">
        <f t="shared" si="20"/>
        <v>0</v>
      </c>
      <c r="G33" s="202"/>
      <c r="H33" s="234"/>
      <c r="I33" s="230"/>
      <c r="J33" s="230"/>
      <c r="K33" s="230"/>
      <c r="L33" s="202"/>
      <c r="M33" s="228"/>
      <c r="N33" s="288"/>
      <c r="O33">
        <f t="shared" si="21"/>
        <v>0</v>
      </c>
      <c r="P33">
        <f t="shared" si="35"/>
        <v>1</v>
      </c>
      <c r="Q33">
        <f t="shared" si="22"/>
        <v>-1</v>
      </c>
      <c r="R33">
        <f t="shared" si="23"/>
        <v>-1</v>
      </c>
      <c r="S33">
        <f t="shared" si="24"/>
        <v>-1</v>
      </c>
      <c r="T33">
        <f t="shared" si="25"/>
        <v>1</v>
      </c>
      <c r="U33">
        <f t="shared" si="36"/>
        <v>-1</v>
      </c>
      <c r="V33">
        <f>VLOOKUP($A33,'FuturesInfo (3)'!$A$2:$V$80,22)</f>
        <v>2</v>
      </c>
      <c r="W33">
        <v>1</v>
      </c>
      <c r="X33" s="356">
        <f>VLOOKUP($A33,'FuturesInfo (3)'!$A$2:$O$80,15)*V33</f>
        <v>148850</v>
      </c>
      <c r="Y33" s="356">
        <f>VLOOKUP($A33,'FuturesInfo (3)'!$A$2:$O$80,15)*W33*V33</f>
        <v>148850</v>
      </c>
      <c r="Z33" s="188">
        <f t="shared" si="26"/>
        <v>0</v>
      </c>
      <c r="AA33" s="188">
        <f>IF(IF(sym!$Q22=H33,1,0)=1,ABS(X33*G33),-ABS(X33*G33))</f>
        <v>0</v>
      </c>
      <c r="AB33" s="188">
        <f>IF(IF(sym!$P22=$H33,1,0)=1,ABS($X33*$G33),-ABS($X33*$G33))</f>
        <v>0</v>
      </c>
      <c r="AC33" s="188">
        <f t="shared" si="41"/>
        <v>0</v>
      </c>
      <c r="AD33" s="188">
        <f t="shared" si="27"/>
        <v>0</v>
      </c>
      <c r="AE33" s="188">
        <f t="shared" si="28"/>
        <v>0</v>
      </c>
      <c r="AF33" s="188">
        <f t="shared" si="37"/>
        <v>0</v>
      </c>
      <c r="AG33" s="188">
        <f t="shared" si="38"/>
        <v>0</v>
      </c>
      <c r="AH33" s="188">
        <f t="shared" si="39"/>
        <v>0</v>
      </c>
      <c r="AI33" s="188">
        <f t="shared" si="40"/>
        <v>0</v>
      </c>
      <c r="AJ33" s="188">
        <f t="shared" si="29"/>
        <v>0</v>
      </c>
      <c r="AK33" s="188">
        <f t="shared" si="30"/>
        <v>0</v>
      </c>
      <c r="AL33" s="188">
        <f t="shared" si="31"/>
        <v>0</v>
      </c>
      <c r="AM33" s="188">
        <f t="shared" si="32"/>
        <v>0</v>
      </c>
      <c r="AN33" s="188">
        <f t="shared" si="33"/>
        <v>0</v>
      </c>
      <c r="AO33" s="188">
        <f t="shared" si="34"/>
        <v>0</v>
      </c>
    </row>
    <row r="34" spans="1:41" ht="15.75" thickBot="1" x14ac:dyDescent="0.3">
      <c r="A34" s="1" t="s">
        <v>331</v>
      </c>
      <c r="B34" s="149" t="s">
        <v>481</v>
      </c>
      <c r="C34" s="192" t="s">
        <v>294</v>
      </c>
      <c r="E34" s="201">
        <f>'0809'!H34</f>
        <v>1</v>
      </c>
      <c r="F34" s="186">
        <f t="shared" si="20"/>
        <v>0</v>
      </c>
      <c r="G34" s="202"/>
      <c r="H34" s="202"/>
      <c r="I34" s="227"/>
      <c r="J34" s="227"/>
      <c r="K34" s="227"/>
      <c r="L34" s="202"/>
      <c r="M34" s="228"/>
      <c r="N34" s="288"/>
      <c r="O34">
        <f t="shared" si="21"/>
        <v>0</v>
      </c>
      <c r="P34">
        <f t="shared" si="35"/>
        <v>1</v>
      </c>
      <c r="Q34">
        <f t="shared" si="22"/>
        <v>-1</v>
      </c>
      <c r="R34">
        <f t="shared" si="23"/>
        <v>-1</v>
      </c>
      <c r="S34">
        <f t="shared" si="24"/>
        <v>-1</v>
      </c>
      <c r="T34">
        <f t="shared" si="25"/>
        <v>1</v>
      </c>
      <c r="U34">
        <f t="shared" si="36"/>
        <v>-1</v>
      </c>
      <c r="V34">
        <f>VLOOKUP($A34,'FuturesInfo (3)'!$A$2:$V$80,22)</f>
        <v>4</v>
      </c>
      <c r="W34">
        <v>1</v>
      </c>
      <c r="X34" s="356">
        <f>VLOOKUP($A34,'FuturesInfo (3)'!$A$2:$O$80,15)*V34</f>
        <v>198669.50999999998</v>
      </c>
      <c r="Y34" s="356">
        <f>VLOOKUP($A34,'FuturesInfo (3)'!$A$2:$O$80,15)*W34*V34</f>
        <v>198669.50999999998</v>
      </c>
      <c r="Z34" s="188">
        <f t="shared" si="26"/>
        <v>0</v>
      </c>
      <c r="AA34" s="188">
        <f>IF(IF(sym!$Q23=H34,1,0)=1,ABS(X34*G34),-ABS(X34*G34))</f>
        <v>0</v>
      </c>
      <c r="AB34" s="188">
        <f>IF(IF(sym!$P23=$H34,1,0)=1,ABS($X34*$G34),-ABS($X34*$G34))</f>
        <v>0</v>
      </c>
      <c r="AC34" s="188">
        <f t="shared" si="41"/>
        <v>0</v>
      </c>
      <c r="AD34" s="188">
        <f t="shared" si="27"/>
        <v>0</v>
      </c>
      <c r="AE34" s="188">
        <f t="shared" si="28"/>
        <v>0</v>
      </c>
      <c r="AF34" s="188">
        <f t="shared" si="37"/>
        <v>0</v>
      </c>
      <c r="AG34" s="188">
        <f t="shared" si="38"/>
        <v>0</v>
      </c>
      <c r="AH34" s="188">
        <f t="shared" si="39"/>
        <v>0</v>
      </c>
      <c r="AI34" s="188">
        <f t="shared" si="40"/>
        <v>0</v>
      </c>
      <c r="AJ34" s="188">
        <f t="shared" si="29"/>
        <v>0</v>
      </c>
      <c r="AK34" s="188">
        <f t="shared" si="30"/>
        <v>0</v>
      </c>
      <c r="AL34" s="188">
        <f t="shared" si="31"/>
        <v>0</v>
      </c>
      <c r="AM34" s="188">
        <f t="shared" si="32"/>
        <v>0</v>
      </c>
      <c r="AN34" s="188">
        <f t="shared" si="33"/>
        <v>0</v>
      </c>
      <c r="AO34" s="188">
        <f t="shared" si="34"/>
        <v>0</v>
      </c>
    </row>
    <row r="35" spans="1:41" ht="15.75" thickBot="1" x14ac:dyDescent="0.3">
      <c r="A35" s="1" t="s">
        <v>333</v>
      </c>
      <c r="B35" s="149" t="s">
        <v>663</v>
      </c>
      <c r="C35" s="192" t="s">
        <v>294</v>
      </c>
      <c r="E35" s="201">
        <f>'0809'!H35</f>
        <v>1</v>
      </c>
      <c r="F35" s="186">
        <f t="shared" si="20"/>
        <v>0</v>
      </c>
      <c r="G35" s="202"/>
      <c r="H35" s="202"/>
      <c r="I35" s="227"/>
      <c r="J35" s="227"/>
      <c r="K35" s="227"/>
      <c r="L35" s="202"/>
      <c r="M35" s="228"/>
      <c r="N35" s="288"/>
      <c r="O35">
        <f t="shared" si="21"/>
        <v>0</v>
      </c>
      <c r="P35">
        <f t="shared" si="35"/>
        <v>1</v>
      </c>
      <c r="Q35">
        <f t="shared" si="22"/>
        <v>-1</v>
      </c>
      <c r="R35">
        <f t="shared" si="23"/>
        <v>-1</v>
      </c>
      <c r="S35">
        <f t="shared" si="24"/>
        <v>-1</v>
      </c>
      <c r="T35">
        <f t="shared" si="25"/>
        <v>1</v>
      </c>
      <c r="U35">
        <f t="shared" si="36"/>
        <v>-1</v>
      </c>
      <c r="V35">
        <f>VLOOKUP($A35,'FuturesInfo (3)'!$A$2:$V$80,22)</f>
        <v>3</v>
      </c>
      <c r="W35">
        <v>1</v>
      </c>
      <c r="X35" s="356">
        <f>VLOOKUP($A35,'FuturesInfo (3)'!$A$2:$O$80,15)*V35</f>
        <v>178345.73249999998</v>
      </c>
      <c r="Y35" s="356">
        <f>VLOOKUP($A35,'FuturesInfo (3)'!$A$2:$O$80,15)*W35*V35</f>
        <v>178345.73249999998</v>
      </c>
      <c r="Z35" s="188">
        <f t="shared" si="26"/>
        <v>0</v>
      </c>
      <c r="AA35" s="188">
        <f>IF(IF(sym!$Q24=H35,1,0)=1,ABS(X35*G35),-ABS(X35*G35))</f>
        <v>0</v>
      </c>
      <c r="AB35" s="188">
        <f>IF(IF(sym!$P24=$H35,1,0)=1,ABS($X35*$G35),-ABS($X35*$G35))</f>
        <v>0</v>
      </c>
      <c r="AC35" s="188">
        <f t="shared" si="41"/>
        <v>0</v>
      </c>
      <c r="AD35" s="188">
        <f t="shared" si="27"/>
        <v>0</v>
      </c>
      <c r="AE35" s="188">
        <f t="shared" si="28"/>
        <v>0</v>
      </c>
      <c r="AF35" s="188">
        <f t="shared" si="37"/>
        <v>0</v>
      </c>
      <c r="AG35" s="188">
        <f t="shared" si="38"/>
        <v>0</v>
      </c>
      <c r="AH35" s="188">
        <f t="shared" si="39"/>
        <v>0</v>
      </c>
      <c r="AI35" s="188">
        <f t="shared" si="40"/>
        <v>0</v>
      </c>
      <c r="AJ35" s="188">
        <f t="shared" si="29"/>
        <v>0</v>
      </c>
      <c r="AK35" s="188">
        <f t="shared" si="30"/>
        <v>0</v>
      </c>
      <c r="AL35" s="188">
        <f t="shared" si="31"/>
        <v>0</v>
      </c>
      <c r="AM35" s="188">
        <f t="shared" si="32"/>
        <v>0</v>
      </c>
      <c r="AN35" s="188">
        <f t="shared" si="33"/>
        <v>0</v>
      </c>
      <c r="AO35" s="188">
        <f t="shared" si="34"/>
        <v>0</v>
      </c>
    </row>
    <row r="36" spans="1:41" ht="15.75" thickBot="1" x14ac:dyDescent="0.3">
      <c r="A36" s="330" t="s">
        <v>335</v>
      </c>
      <c r="B36" s="331" t="s">
        <v>568</v>
      </c>
      <c r="C36" s="332" t="s">
        <v>1288</v>
      </c>
      <c r="E36" s="201">
        <f>'0809'!H36</f>
        <v>-1</v>
      </c>
      <c r="F36" s="186">
        <f t="shared" si="20"/>
        <v>0</v>
      </c>
      <c r="G36" s="291"/>
      <c r="H36" s="202"/>
      <c r="I36" s="227"/>
      <c r="J36" s="227"/>
      <c r="K36" s="227"/>
      <c r="L36" s="202"/>
      <c r="M36" s="228"/>
      <c r="N36" s="288"/>
      <c r="O36">
        <f t="shared" si="21"/>
        <v>0</v>
      </c>
      <c r="P36">
        <f t="shared" si="35"/>
        <v>-1</v>
      </c>
      <c r="Q36">
        <f t="shared" si="22"/>
        <v>1</v>
      </c>
      <c r="R36">
        <f t="shared" si="23"/>
        <v>1</v>
      </c>
      <c r="S36">
        <f t="shared" si="24"/>
        <v>1</v>
      </c>
      <c r="T36">
        <f t="shared" si="25"/>
        <v>-1</v>
      </c>
      <c r="U36">
        <f t="shared" si="36"/>
        <v>1</v>
      </c>
      <c r="V36">
        <f>VLOOKUP($A36,'FuturesInfo (3)'!$A$2:$V$80,22)</f>
        <v>0</v>
      </c>
      <c r="W36">
        <v>1</v>
      </c>
      <c r="X36" s="356">
        <f>VLOOKUP($A36,'FuturesInfo (3)'!$A$2:$O$80,15)*V36</f>
        <v>0</v>
      </c>
      <c r="Y36" s="356">
        <f>VLOOKUP($A36,'FuturesInfo (3)'!$A$2:$O$80,15)*W36*V36</f>
        <v>0</v>
      </c>
      <c r="Z36" s="188">
        <f t="shared" si="26"/>
        <v>0</v>
      </c>
      <c r="AA36" s="188">
        <f>IF(IF(sym!$Q25=H36,1,0)=1,ABS(X36*G36),-ABS(X36*G36))</f>
        <v>0</v>
      </c>
      <c r="AB36" s="188">
        <f>IF(IF(sym!$P25=$H36,1,0)=1,ABS($X36*$G36),-ABS($X36*$G36))</f>
        <v>0</v>
      </c>
      <c r="AC36" s="188">
        <f t="shared" si="41"/>
        <v>0</v>
      </c>
      <c r="AD36" s="188">
        <f t="shared" si="27"/>
        <v>0</v>
      </c>
      <c r="AE36" s="188">
        <f t="shared" si="28"/>
        <v>0</v>
      </c>
      <c r="AF36" s="188">
        <f t="shared" si="37"/>
        <v>0</v>
      </c>
      <c r="AG36" s="188">
        <f t="shared" si="38"/>
        <v>0</v>
      </c>
      <c r="AH36" s="188">
        <f t="shared" si="39"/>
        <v>0</v>
      </c>
      <c r="AI36" s="188">
        <f t="shared" si="40"/>
        <v>0</v>
      </c>
      <c r="AJ36" s="188">
        <f t="shared" si="29"/>
        <v>0</v>
      </c>
      <c r="AK36" s="188">
        <f t="shared" si="30"/>
        <v>0</v>
      </c>
      <c r="AL36" s="188">
        <f t="shared" si="31"/>
        <v>0</v>
      </c>
      <c r="AM36" s="188">
        <f t="shared" si="32"/>
        <v>0</v>
      </c>
      <c r="AN36" s="188">
        <f t="shared" si="33"/>
        <v>0</v>
      </c>
      <c r="AO36" s="188">
        <f t="shared" si="34"/>
        <v>0</v>
      </c>
    </row>
    <row r="37" spans="1:41" ht="15.75" thickBot="1" x14ac:dyDescent="0.3">
      <c r="A37" s="1" t="s">
        <v>337</v>
      </c>
      <c r="B37" s="149" t="s">
        <v>591</v>
      </c>
      <c r="C37" s="192" t="s">
        <v>294</v>
      </c>
      <c r="E37" s="201">
        <f>'0809'!H37</f>
        <v>1</v>
      </c>
      <c r="F37" s="186">
        <f t="shared" si="20"/>
        <v>0</v>
      </c>
      <c r="G37" s="202"/>
      <c r="H37" s="202"/>
      <c r="I37" s="227"/>
      <c r="J37" s="227"/>
      <c r="K37" s="227"/>
      <c r="L37" s="202"/>
      <c r="M37" s="228"/>
      <c r="N37" s="288"/>
      <c r="O37">
        <f t="shared" si="21"/>
        <v>0</v>
      </c>
      <c r="P37">
        <f t="shared" si="35"/>
        <v>1</v>
      </c>
      <c r="Q37">
        <f t="shared" si="22"/>
        <v>-1</v>
      </c>
      <c r="R37">
        <f t="shared" si="23"/>
        <v>-1</v>
      </c>
      <c r="S37">
        <f t="shared" si="24"/>
        <v>-1</v>
      </c>
      <c r="T37">
        <f t="shared" si="25"/>
        <v>1</v>
      </c>
      <c r="U37">
        <f t="shared" si="36"/>
        <v>-1</v>
      </c>
      <c r="V37">
        <f>VLOOKUP($A37,'FuturesInfo (3)'!$A$2:$V$80,22)</f>
        <v>3</v>
      </c>
      <c r="W37">
        <v>1</v>
      </c>
      <c r="X37" s="356">
        <f>VLOOKUP($A37,'FuturesInfo (3)'!$A$2:$O$80,15)*V37</f>
        <v>265376.41200000001</v>
      </c>
      <c r="Y37" s="356">
        <f>VLOOKUP($A37,'FuturesInfo (3)'!$A$2:$O$80,15)*W37*V37</f>
        <v>265376.41200000001</v>
      </c>
      <c r="Z37" s="188">
        <f t="shared" si="26"/>
        <v>0</v>
      </c>
      <c r="AA37" s="188">
        <f>IF(IF(sym!$Q26=H37,1,0)=1,ABS(X37*G37),-ABS(X37*G37))</f>
        <v>0</v>
      </c>
      <c r="AB37" s="188">
        <f>IF(IF(sym!$P26=$H37,1,0)=1,ABS($X37*$G37),-ABS($X37*$G37))</f>
        <v>0</v>
      </c>
      <c r="AC37" s="188">
        <f t="shared" si="41"/>
        <v>0</v>
      </c>
      <c r="AD37" s="188">
        <f t="shared" si="27"/>
        <v>0</v>
      </c>
      <c r="AE37" s="188">
        <f t="shared" si="28"/>
        <v>0</v>
      </c>
      <c r="AF37" s="188">
        <f t="shared" si="37"/>
        <v>0</v>
      </c>
      <c r="AG37" s="188">
        <f t="shared" si="38"/>
        <v>0</v>
      </c>
      <c r="AH37" s="188">
        <f t="shared" si="39"/>
        <v>0</v>
      </c>
      <c r="AI37" s="188">
        <f t="shared" si="40"/>
        <v>0</v>
      </c>
      <c r="AJ37" s="188">
        <f t="shared" si="29"/>
        <v>0</v>
      </c>
      <c r="AK37" s="188">
        <f t="shared" si="30"/>
        <v>0</v>
      </c>
      <c r="AL37" s="188">
        <f t="shared" si="31"/>
        <v>0</v>
      </c>
      <c r="AM37" s="188">
        <f t="shared" si="32"/>
        <v>0</v>
      </c>
      <c r="AN37" s="188">
        <f t="shared" si="33"/>
        <v>0</v>
      </c>
      <c r="AO37" s="188">
        <f t="shared" si="34"/>
        <v>0</v>
      </c>
    </row>
    <row r="38" spans="1:41" ht="15.75" thickBot="1" x14ac:dyDescent="0.3">
      <c r="A38" s="1" t="s">
        <v>339</v>
      </c>
      <c r="B38" s="149" t="s">
        <v>596</v>
      </c>
      <c r="C38" s="192" t="s">
        <v>1122</v>
      </c>
      <c r="E38" s="201">
        <f>'0809'!H38</f>
        <v>1</v>
      </c>
      <c r="F38" s="186">
        <f t="shared" si="20"/>
        <v>0</v>
      </c>
      <c r="G38" s="202"/>
      <c r="H38" s="202"/>
      <c r="I38" s="227"/>
      <c r="J38" s="227"/>
      <c r="K38" s="227"/>
      <c r="L38" s="202"/>
      <c r="M38" s="228"/>
      <c r="N38" s="288"/>
      <c r="O38">
        <f t="shared" si="21"/>
        <v>0</v>
      </c>
      <c r="P38">
        <f t="shared" si="35"/>
        <v>1</v>
      </c>
      <c r="Q38">
        <f t="shared" si="22"/>
        <v>-1</v>
      </c>
      <c r="R38">
        <f t="shared" si="23"/>
        <v>-1</v>
      </c>
      <c r="S38">
        <f t="shared" si="24"/>
        <v>-1</v>
      </c>
      <c r="T38">
        <f t="shared" si="25"/>
        <v>1</v>
      </c>
      <c r="U38">
        <f t="shared" si="36"/>
        <v>-1</v>
      </c>
      <c r="V38">
        <f>VLOOKUP($A38,'FuturesInfo (3)'!$A$2:$V$80,22)</f>
        <v>3</v>
      </c>
      <c r="W38">
        <v>1</v>
      </c>
      <c r="X38" s="356">
        <f>VLOOKUP($A38,'FuturesInfo (3)'!$A$2:$O$80,15)*V38</f>
        <v>515970.68699999998</v>
      </c>
      <c r="Y38" s="356">
        <f>VLOOKUP($A38,'FuturesInfo (3)'!$A$2:$O$80,15)*W38*V38</f>
        <v>515970.68699999998</v>
      </c>
      <c r="Z38" s="188">
        <f t="shared" si="26"/>
        <v>0</v>
      </c>
      <c r="AA38" s="188">
        <f>IF(IF(sym!$Q27=H38,1,0)=1,ABS(X38*G38),-ABS(X38*G38))</f>
        <v>0</v>
      </c>
      <c r="AB38" s="188">
        <f>IF(IF(sym!$P27=$H38,1,0)=1,ABS($X38*$G38),-ABS($X38*$G38))</f>
        <v>0</v>
      </c>
      <c r="AC38" s="188">
        <f t="shared" si="41"/>
        <v>0</v>
      </c>
      <c r="AD38" s="188">
        <f t="shared" si="27"/>
        <v>0</v>
      </c>
      <c r="AE38" s="188">
        <f t="shared" si="28"/>
        <v>0</v>
      </c>
      <c r="AF38" s="188">
        <f t="shared" si="37"/>
        <v>0</v>
      </c>
      <c r="AG38" s="188">
        <f t="shared" si="38"/>
        <v>0</v>
      </c>
      <c r="AH38" s="188">
        <f t="shared" si="39"/>
        <v>0</v>
      </c>
      <c r="AI38" s="188">
        <f t="shared" si="40"/>
        <v>0</v>
      </c>
      <c r="AJ38" s="188">
        <f t="shared" si="29"/>
        <v>0</v>
      </c>
      <c r="AK38" s="188">
        <f t="shared" si="30"/>
        <v>0</v>
      </c>
      <c r="AL38" s="188">
        <f t="shared" si="31"/>
        <v>0</v>
      </c>
      <c r="AM38" s="188">
        <f t="shared" si="32"/>
        <v>0</v>
      </c>
      <c r="AN38" s="188">
        <f t="shared" si="33"/>
        <v>0</v>
      </c>
      <c r="AO38" s="188">
        <f t="shared" si="34"/>
        <v>0</v>
      </c>
    </row>
    <row r="39" spans="1:41" ht="15.75" thickBot="1" x14ac:dyDescent="0.3">
      <c r="A39" s="330" t="s">
        <v>341</v>
      </c>
      <c r="B39" s="331" t="s">
        <v>453</v>
      </c>
      <c r="C39" s="332" t="s">
        <v>1288</v>
      </c>
      <c r="E39" s="201">
        <f>'0809'!H39</f>
        <v>1</v>
      </c>
      <c r="F39" s="186">
        <f t="shared" si="20"/>
        <v>0</v>
      </c>
      <c r="G39" s="202"/>
      <c r="H39" s="202"/>
      <c r="I39" s="227"/>
      <c r="J39" s="227"/>
      <c r="K39" s="227"/>
      <c r="L39" s="202"/>
      <c r="M39" s="228"/>
      <c r="N39" s="288"/>
      <c r="O39">
        <f t="shared" si="21"/>
        <v>0</v>
      </c>
      <c r="P39">
        <f t="shared" si="35"/>
        <v>1</v>
      </c>
      <c r="Q39">
        <f t="shared" si="22"/>
        <v>-1</v>
      </c>
      <c r="R39">
        <f t="shared" si="23"/>
        <v>-1</v>
      </c>
      <c r="S39">
        <f t="shared" si="24"/>
        <v>-1</v>
      </c>
      <c r="T39">
        <f t="shared" si="25"/>
        <v>1</v>
      </c>
      <c r="U39">
        <f t="shared" si="36"/>
        <v>-1</v>
      </c>
      <c r="V39">
        <f>VLOOKUP($A39,'FuturesInfo (3)'!$A$2:$V$80,22)</f>
        <v>0</v>
      </c>
      <c r="W39">
        <v>1</v>
      </c>
      <c r="X39" s="356">
        <f>VLOOKUP($A39,'FuturesInfo (3)'!$A$2:$O$80,15)*V39</f>
        <v>0</v>
      </c>
      <c r="Y39" s="356">
        <f>VLOOKUP($A39,'FuturesInfo (3)'!$A$2:$O$80,15)*W39*V39</f>
        <v>0</v>
      </c>
      <c r="Z39" s="188">
        <f t="shared" si="26"/>
        <v>0</v>
      </c>
      <c r="AA39" s="188">
        <f>IF(IF(sym!$Q28=H39,1,0)=1,ABS(X39*G39),-ABS(X39*G39))</f>
        <v>0</v>
      </c>
      <c r="AB39" s="188">
        <f>IF(IF(sym!$P28=$H39,1,0)=1,ABS($X39*$G39),-ABS($X39*$G39))</f>
        <v>0</v>
      </c>
      <c r="AC39" s="188">
        <f t="shared" si="41"/>
        <v>0</v>
      </c>
      <c r="AD39" s="188">
        <f t="shared" si="27"/>
        <v>0</v>
      </c>
      <c r="AE39" s="188">
        <f t="shared" si="28"/>
        <v>0</v>
      </c>
      <c r="AF39" s="188">
        <f t="shared" si="37"/>
        <v>0</v>
      </c>
      <c r="AG39" s="188">
        <f t="shared" si="38"/>
        <v>0</v>
      </c>
      <c r="AH39" s="188">
        <f t="shared" si="39"/>
        <v>0</v>
      </c>
      <c r="AI39" s="188">
        <f t="shared" si="40"/>
        <v>0</v>
      </c>
      <c r="AJ39" s="188">
        <f t="shared" si="29"/>
        <v>0</v>
      </c>
      <c r="AK39" s="188">
        <f t="shared" si="30"/>
        <v>0</v>
      </c>
      <c r="AL39" s="188">
        <f t="shared" si="31"/>
        <v>0</v>
      </c>
      <c r="AM39" s="188">
        <f t="shared" si="32"/>
        <v>0</v>
      </c>
      <c r="AN39" s="188">
        <f t="shared" si="33"/>
        <v>0</v>
      </c>
      <c r="AO39" s="188">
        <f t="shared" si="34"/>
        <v>0</v>
      </c>
    </row>
    <row r="40" spans="1:41" ht="15.75" thickBot="1" x14ac:dyDescent="0.3">
      <c r="A40" s="1" t="s">
        <v>343</v>
      </c>
      <c r="B40" s="149" t="s">
        <v>765</v>
      </c>
      <c r="C40" s="192" t="s">
        <v>1122</v>
      </c>
      <c r="E40" s="201">
        <f>'0809'!H40</f>
        <v>1</v>
      </c>
      <c r="F40" s="186">
        <f t="shared" si="20"/>
        <v>0</v>
      </c>
      <c r="G40" s="202"/>
      <c r="H40" s="202"/>
      <c r="I40" s="227"/>
      <c r="J40" s="227"/>
      <c r="K40" s="227"/>
      <c r="L40" s="202"/>
      <c r="M40" s="228"/>
      <c r="N40" s="288"/>
      <c r="O40">
        <f t="shared" si="21"/>
        <v>0</v>
      </c>
      <c r="P40">
        <f t="shared" si="35"/>
        <v>1</v>
      </c>
      <c r="Q40">
        <f t="shared" si="22"/>
        <v>-1</v>
      </c>
      <c r="R40">
        <f t="shared" si="23"/>
        <v>-1</v>
      </c>
      <c r="S40">
        <f t="shared" si="24"/>
        <v>-1</v>
      </c>
      <c r="T40">
        <f t="shared" si="25"/>
        <v>1</v>
      </c>
      <c r="U40">
        <f t="shared" si="36"/>
        <v>-1</v>
      </c>
      <c r="V40">
        <f>VLOOKUP($A40,'FuturesInfo (3)'!$A$2:$V$80,22)</f>
        <v>7</v>
      </c>
      <c r="W40">
        <v>1</v>
      </c>
      <c r="X40" s="356">
        <f>VLOOKUP($A40,'FuturesInfo (3)'!$A$2:$O$80,15)*V40</f>
        <v>851484.375</v>
      </c>
      <c r="Y40" s="356">
        <f>VLOOKUP($A40,'FuturesInfo (3)'!$A$2:$O$80,15)*W40*V40</f>
        <v>851484.375</v>
      </c>
      <c r="Z40" s="188">
        <f t="shared" si="26"/>
        <v>0</v>
      </c>
      <c r="AA40" s="188">
        <f>IF(IF(sym!$Q29=H40,1,0)=1,ABS(X40*G40),-ABS(X40*G40))</f>
        <v>0</v>
      </c>
      <c r="AB40" s="188">
        <f>IF(IF(sym!$P29=$H40,1,0)=1,ABS($X40*$G40),-ABS($X40*$G40))</f>
        <v>0</v>
      </c>
      <c r="AC40" s="188">
        <f t="shared" si="41"/>
        <v>0</v>
      </c>
      <c r="AD40" s="188">
        <f t="shared" si="27"/>
        <v>0</v>
      </c>
      <c r="AE40" s="188">
        <f t="shared" si="28"/>
        <v>0</v>
      </c>
      <c r="AF40" s="188">
        <f t="shared" si="37"/>
        <v>0</v>
      </c>
      <c r="AG40" s="188">
        <f t="shared" si="38"/>
        <v>0</v>
      </c>
      <c r="AH40" s="188">
        <f t="shared" si="39"/>
        <v>0</v>
      </c>
      <c r="AI40" s="188">
        <f t="shared" si="40"/>
        <v>0</v>
      </c>
      <c r="AJ40" s="188">
        <f t="shared" si="29"/>
        <v>0</v>
      </c>
      <c r="AK40" s="188">
        <f t="shared" si="30"/>
        <v>0</v>
      </c>
      <c r="AL40" s="188">
        <f t="shared" si="31"/>
        <v>0</v>
      </c>
      <c r="AM40" s="188">
        <f t="shared" si="32"/>
        <v>0</v>
      </c>
      <c r="AN40" s="188">
        <f t="shared" si="33"/>
        <v>0</v>
      </c>
      <c r="AO40" s="188">
        <f t="shared" si="34"/>
        <v>0</v>
      </c>
    </row>
    <row r="41" spans="1:41" ht="15.75" thickBot="1" x14ac:dyDescent="0.3">
      <c r="A41" s="1" t="s">
        <v>345</v>
      </c>
      <c r="B41" s="149" t="s">
        <v>602</v>
      </c>
      <c r="C41" s="192" t="s">
        <v>347</v>
      </c>
      <c r="E41" s="201">
        <f>'0809'!H41</f>
        <v>1</v>
      </c>
      <c r="F41" s="186">
        <f t="shared" si="20"/>
        <v>0</v>
      </c>
      <c r="G41" s="202"/>
      <c r="H41" s="202"/>
      <c r="I41" s="227"/>
      <c r="J41" s="227"/>
      <c r="K41" s="227"/>
      <c r="L41" s="202"/>
      <c r="M41" s="228"/>
      <c r="N41" s="288"/>
      <c r="O41">
        <f t="shared" si="21"/>
        <v>0</v>
      </c>
      <c r="P41">
        <f t="shared" si="35"/>
        <v>1</v>
      </c>
      <c r="Q41">
        <f t="shared" si="22"/>
        <v>-1</v>
      </c>
      <c r="R41">
        <f t="shared" si="23"/>
        <v>-1</v>
      </c>
      <c r="S41">
        <f t="shared" si="24"/>
        <v>-1</v>
      </c>
      <c r="T41">
        <f t="shared" si="25"/>
        <v>1</v>
      </c>
      <c r="U41">
        <f t="shared" si="36"/>
        <v>-1</v>
      </c>
      <c r="V41">
        <f>VLOOKUP($A41,'FuturesInfo (3)'!$A$2:$V$80,22)</f>
        <v>2</v>
      </c>
      <c r="W41">
        <v>1</v>
      </c>
      <c r="X41" s="356">
        <f>VLOOKUP($A41,'FuturesInfo (3)'!$A$2:$O$80,15)*V41</f>
        <v>269340</v>
      </c>
      <c r="Y41" s="356">
        <f>VLOOKUP($A41,'FuturesInfo (3)'!$A$2:$O$80,15)*W41*V41</f>
        <v>269340</v>
      </c>
      <c r="Z41" s="188">
        <f t="shared" si="26"/>
        <v>0</v>
      </c>
      <c r="AA41" s="188">
        <f>IF(IF(sym!$Q30=H41,1,0)=1,ABS(X41*G41),-ABS(X41*G41))</f>
        <v>0</v>
      </c>
      <c r="AB41" s="188">
        <f>IF(IF(sym!$P30=$H41,1,0)=1,ABS($X41*$G41),-ABS($X41*$G41))</f>
        <v>0</v>
      </c>
      <c r="AC41" s="188">
        <f t="shared" si="41"/>
        <v>0</v>
      </c>
      <c r="AD41" s="188">
        <f t="shared" si="27"/>
        <v>0</v>
      </c>
      <c r="AE41" s="188">
        <f t="shared" si="28"/>
        <v>0</v>
      </c>
      <c r="AF41" s="188">
        <f t="shared" si="37"/>
        <v>0</v>
      </c>
      <c r="AG41" s="188">
        <f t="shared" si="38"/>
        <v>0</v>
      </c>
      <c r="AH41" s="188">
        <f t="shared" si="39"/>
        <v>0</v>
      </c>
      <c r="AI41" s="188">
        <f t="shared" si="40"/>
        <v>0</v>
      </c>
      <c r="AJ41" s="188">
        <f t="shared" si="29"/>
        <v>0</v>
      </c>
      <c r="AK41" s="188">
        <f t="shared" si="30"/>
        <v>0</v>
      </c>
      <c r="AL41" s="188">
        <f t="shared" si="31"/>
        <v>0</v>
      </c>
      <c r="AM41" s="188">
        <f t="shared" si="32"/>
        <v>0</v>
      </c>
      <c r="AN41" s="188">
        <f t="shared" si="33"/>
        <v>0</v>
      </c>
      <c r="AO41" s="188">
        <f t="shared" si="34"/>
        <v>0</v>
      </c>
    </row>
    <row r="42" spans="1:41" ht="15.75" thickBot="1" x14ac:dyDescent="0.3">
      <c r="A42" s="1" t="s">
        <v>1023</v>
      </c>
      <c r="B42" s="149" t="s">
        <v>604</v>
      </c>
      <c r="C42" s="192" t="s">
        <v>294</v>
      </c>
      <c r="E42" s="201">
        <f>'0809'!H42</f>
        <v>1</v>
      </c>
      <c r="F42" s="186">
        <f t="shared" si="20"/>
        <v>0</v>
      </c>
      <c r="G42" s="202"/>
      <c r="H42" s="202"/>
      <c r="I42" s="227"/>
      <c r="J42" s="227"/>
      <c r="K42" s="227"/>
      <c r="L42" s="202"/>
      <c r="M42" s="228"/>
      <c r="N42" s="288"/>
      <c r="O42">
        <f t="shared" si="21"/>
        <v>0</v>
      </c>
      <c r="P42">
        <f t="shared" si="35"/>
        <v>1</v>
      </c>
      <c r="Q42">
        <f t="shared" si="22"/>
        <v>-1</v>
      </c>
      <c r="R42">
        <f t="shared" si="23"/>
        <v>-1</v>
      </c>
      <c r="S42">
        <f t="shared" si="24"/>
        <v>-1</v>
      </c>
      <c r="T42">
        <f t="shared" si="25"/>
        <v>1</v>
      </c>
      <c r="U42">
        <f t="shared" si="36"/>
        <v>-1</v>
      </c>
      <c r="V42">
        <f>VLOOKUP($A42,'FuturesInfo (3)'!$A$2:$V$80,22)</f>
        <v>3</v>
      </c>
      <c r="W42">
        <v>1</v>
      </c>
      <c r="X42" s="356">
        <f>VLOOKUP($A42,'FuturesInfo (3)'!$A$2:$O$80,15)*V42</f>
        <v>179671.81467181467</v>
      </c>
      <c r="Y42" s="356">
        <f>VLOOKUP($A42,'FuturesInfo (3)'!$A$2:$O$80,15)*W42*V42</f>
        <v>179671.81467181467</v>
      </c>
      <c r="Z42" s="188">
        <f t="shared" si="26"/>
        <v>0</v>
      </c>
      <c r="AA42" s="188">
        <f>IF(IF(sym!$Q31=H42,1,0)=1,ABS(X42*G42),-ABS(X42*G42))</f>
        <v>0</v>
      </c>
      <c r="AB42" s="188">
        <f>IF(IF(sym!$P31=$H42,1,0)=1,ABS($X42*$G42),-ABS($X42*$G42))</f>
        <v>0</v>
      </c>
      <c r="AC42" s="188">
        <f t="shared" si="41"/>
        <v>0</v>
      </c>
      <c r="AD42" s="188">
        <f t="shared" si="27"/>
        <v>0</v>
      </c>
      <c r="AE42" s="188">
        <f t="shared" si="28"/>
        <v>0</v>
      </c>
      <c r="AF42" s="188">
        <f t="shared" si="37"/>
        <v>0</v>
      </c>
      <c r="AG42" s="188">
        <f t="shared" si="38"/>
        <v>0</v>
      </c>
      <c r="AH42" s="188">
        <f t="shared" si="39"/>
        <v>0</v>
      </c>
      <c r="AI42" s="188">
        <f t="shared" si="40"/>
        <v>0</v>
      </c>
      <c r="AJ42" s="188">
        <f t="shared" si="29"/>
        <v>0</v>
      </c>
      <c r="AK42" s="188">
        <f t="shared" si="30"/>
        <v>0</v>
      </c>
      <c r="AL42" s="188">
        <f t="shared" si="31"/>
        <v>0</v>
      </c>
      <c r="AM42" s="188">
        <f t="shared" si="32"/>
        <v>0</v>
      </c>
      <c r="AN42" s="188">
        <f t="shared" si="33"/>
        <v>0</v>
      </c>
      <c r="AO42" s="188">
        <f t="shared" si="34"/>
        <v>0</v>
      </c>
    </row>
    <row r="43" spans="1:41" ht="15.75" thickBot="1" x14ac:dyDescent="0.3">
      <c r="A43" s="1" t="s">
        <v>349</v>
      </c>
      <c r="B43" s="149" t="s">
        <v>515</v>
      </c>
      <c r="C43" s="192" t="s">
        <v>347</v>
      </c>
      <c r="E43" s="201">
        <f>'0809'!H43</f>
        <v>-1</v>
      </c>
      <c r="F43" s="186">
        <f t="shared" si="20"/>
        <v>0</v>
      </c>
      <c r="G43" s="202"/>
      <c r="H43" s="202"/>
      <c r="I43" s="227"/>
      <c r="J43" s="227"/>
      <c r="K43" s="227"/>
      <c r="L43" s="202"/>
      <c r="M43" s="228"/>
      <c r="N43" s="288"/>
      <c r="O43">
        <f t="shared" si="21"/>
        <v>0</v>
      </c>
      <c r="P43">
        <f t="shared" si="35"/>
        <v>-1</v>
      </c>
      <c r="Q43">
        <f t="shared" si="22"/>
        <v>1</v>
      </c>
      <c r="R43">
        <f t="shared" si="23"/>
        <v>1</v>
      </c>
      <c r="S43">
        <f t="shared" si="24"/>
        <v>1</v>
      </c>
      <c r="T43">
        <f t="shared" si="25"/>
        <v>-1</v>
      </c>
      <c r="U43">
        <f t="shared" si="36"/>
        <v>1</v>
      </c>
      <c r="V43">
        <f>VLOOKUP($A43,'FuturesInfo (3)'!$A$2:$V$80,22)</f>
        <v>3</v>
      </c>
      <c r="W43">
        <v>1</v>
      </c>
      <c r="X43" s="356">
        <f>VLOOKUP($A43,'FuturesInfo (3)'!$A$2:$O$80,15)*V43</f>
        <v>161250</v>
      </c>
      <c r="Y43" s="356">
        <f>VLOOKUP($A43,'FuturesInfo (3)'!$A$2:$O$80,15)*W43*V43</f>
        <v>161250</v>
      </c>
      <c r="Z43" s="188">
        <f t="shared" si="26"/>
        <v>0</v>
      </c>
      <c r="AA43" s="188">
        <f>IF(IF(sym!$Q32=H43,1,0)=1,ABS(X43*G43),-ABS(X43*G43))</f>
        <v>0</v>
      </c>
      <c r="AB43" s="188">
        <f>IF(IF(sym!$P32=$H43,1,0)=1,ABS($X43*$G43),-ABS($X43*$G43))</f>
        <v>0</v>
      </c>
      <c r="AC43" s="188">
        <f t="shared" si="41"/>
        <v>0</v>
      </c>
      <c r="AD43" s="188">
        <f t="shared" si="27"/>
        <v>0</v>
      </c>
      <c r="AE43" s="188">
        <f t="shared" si="28"/>
        <v>0</v>
      </c>
      <c r="AF43" s="188">
        <f t="shared" si="37"/>
        <v>0</v>
      </c>
      <c r="AG43" s="188">
        <f t="shared" si="38"/>
        <v>0</v>
      </c>
      <c r="AH43" s="188">
        <f t="shared" si="39"/>
        <v>0</v>
      </c>
      <c r="AI43" s="188">
        <f t="shared" si="40"/>
        <v>0</v>
      </c>
      <c r="AJ43" s="188">
        <f t="shared" si="29"/>
        <v>0</v>
      </c>
      <c r="AK43" s="188">
        <f t="shared" si="30"/>
        <v>0</v>
      </c>
      <c r="AL43" s="188">
        <f t="shared" si="31"/>
        <v>0</v>
      </c>
      <c r="AM43" s="188">
        <f t="shared" si="32"/>
        <v>0</v>
      </c>
      <c r="AN43" s="188">
        <f t="shared" si="33"/>
        <v>0</v>
      </c>
      <c r="AO43" s="188">
        <f t="shared" si="34"/>
        <v>0</v>
      </c>
    </row>
    <row r="44" spans="1:41" ht="15.75" thickBot="1" x14ac:dyDescent="0.3">
      <c r="A44" s="1" t="s">
        <v>1024</v>
      </c>
      <c r="B44" s="149" t="s">
        <v>353</v>
      </c>
      <c r="C44" s="192" t="s">
        <v>294</v>
      </c>
      <c r="E44" s="201">
        <f>'0809'!H44</f>
        <v>-1</v>
      </c>
      <c r="F44" s="186">
        <f t="shared" si="20"/>
        <v>0</v>
      </c>
      <c r="G44" s="202"/>
      <c r="H44" s="202"/>
      <c r="I44" s="227"/>
      <c r="J44" s="227"/>
      <c r="K44" s="227"/>
      <c r="L44" s="202"/>
      <c r="M44" s="228"/>
      <c r="N44" s="288"/>
      <c r="O44">
        <f t="shared" si="21"/>
        <v>0</v>
      </c>
      <c r="P44">
        <f t="shared" si="35"/>
        <v>-1</v>
      </c>
      <c r="Q44">
        <f t="shared" si="22"/>
        <v>1</v>
      </c>
      <c r="R44">
        <f t="shared" si="23"/>
        <v>1</v>
      </c>
      <c r="S44">
        <f t="shared" si="24"/>
        <v>1</v>
      </c>
      <c r="T44">
        <f t="shared" si="25"/>
        <v>-1</v>
      </c>
      <c r="U44">
        <f t="shared" si="36"/>
        <v>1</v>
      </c>
      <c r="V44">
        <f>VLOOKUP($A44,'FuturesInfo (3)'!$A$2:$V$80,22)</f>
        <v>2</v>
      </c>
      <c r="W44">
        <v>1</v>
      </c>
      <c r="X44" s="356">
        <f>VLOOKUP($A44,'FuturesInfo (3)'!$A$2:$O$80,15)*V44</f>
        <v>288661.5186615187</v>
      </c>
      <c r="Y44" s="356">
        <f>VLOOKUP($A44,'FuturesInfo (3)'!$A$2:$O$80,15)*W44*V44</f>
        <v>288661.5186615187</v>
      </c>
      <c r="Z44" s="188">
        <f t="shared" si="26"/>
        <v>0</v>
      </c>
      <c r="AA44" s="188">
        <f>IF(IF(sym!$Q33=H44,1,0)=1,ABS(X44*G44),-ABS(X44*G44))</f>
        <v>0</v>
      </c>
      <c r="AB44" s="188">
        <f>IF(IF(sym!$P33=$H44,1,0)=1,ABS($X44*$G44),-ABS($X44*$G44))</f>
        <v>0</v>
      </c>
      <c r="AC44" s="188">
        <f t="shared" si="41"/>
        <v>0</v>
      </c>
      <c r="AD44" s="188">
        <f t="shared" si="27"/>
        <v>0</v>
      </c>
      <c r="AE44" s="188">
        <f t="shared" si="28"/>
        <v>0</v>
      </c>
      <c r="AF44" s="188">
        <f t="shared" si="37"/>
        <v>0</v>
      </c>
      <c r="AG44" s="188">
        <f t="shared" si="38"/>
        <v>0</v>
      </c>
      <c r="AH44" s="188">
        <f t="shared" si="39"/>
        <v>0</v>
      </c>
      <c r="AI44" s="188">
        <f t="shared" si="40"/>
        <v>0</v>
      </c>
      <c r="AJ44" s="188">
        <f t="shared" si="29"/>
        <v>0</v>
      </c>
      <c r="AK44" s="188">
        <f t="shared" si="30"/>
        <v>0</v>
      </c>
      <c r="AL44" s="188">
        <f t="shared" si="31"/>
        <v>0</v>
      </c>
      <c r="AM44" s="188">
        <f t="shared" si="32"/>
        <v>0</v>
      </c>
      <c r="AN44" s="188">
        <f t="shared" si="33"/>
        <v>0</v>
      </c>
      <c r="AO44" s="188">
        <f t="shared" si="34"/>
        <v>0</v>
      </c>
    </row>
    <row r="45" spans="1:41" ht="15.75" thickBot="1" x14ac:dyDescent="0.3">
      <c r="A45" s="1" t="s">
        <v>351</v>
      </c>
      <c r="B45" s="149" t="s">
        <v>617</v>
      </c>
      <c r="C45" s="192" t="s">
        <v>288</v>
      </c>
      <c r="E45" s="201">
        <f>'0809'!H45</f>
        <v>-1</v>
      </c>
      <c r="F45" s="186">
        <f t="shared" si="20"/>
        <v>0</v>
      </c>
      <c r="G45" s="202"/>
      <c r="H45" s="202"/>
      <c r="I45" s="227"/>
      <c r="J45" s="227"/>
      <c r="K45" s="227"/>
      <c r="L45" s="202"/>
      <c r="M45" s="228"/>
      <c r="N45" s="288"/>
      <c r="O45">
        <f t="shared" si="21"/>
        <v>0</v>
      </c>
      <c r="P45">
        <f t="shared" si="35"/>
        <v>-1</v>
      </c>
      <c r="Q45">
        <f t="shared" si="22"/>
        <v>1</v>
      </c>
      <c r="R45">
        <f t="shared" si="23"/>
        <v>1</v>
      </c>
      <c r="S45">
        <f t="shared" si="24"/>
        <v>1</v>
      </c>
      <c r="T45">
        <f t="shared" si="25"/>
        <v>-1</v>
      </c>
      <c r="U45">
        <f t="shared" si="36"/>
        <v>1</v>
      </c>
      <c r="V45">
        <f>VLOOKUP($A45,'FuturesInfo (3)'!$A$2:$V$80,22)</f>
        <v>2</v>
      </c>
      <c r="W45">
        <v>1</v>
      </c>
      <c r="X45" s="356">
        <f>VLOOKUP($A45,'FuturesInfo (3)'!$A$2:$O$80,15)*V45</f>
        <v>111778.8</v>
      </c>
      <c r="Y45" s="356">
        <f>VLOOKUP($A45,'FuturesInfo (3)'!$A$2:$O$80,15)*W45*V45</f>
        <v>111778.8</v>
      </c>
      <c r="Z45" s="188">
        <f t="shared" si="26"/>
        <v>0</v>
      </c>
      <c r="AA45" s="188">
        <f>IF(IF(sym!$Q34=H45,1,0)=1,ABS(X45*G45),-ABS(X45*G45))</f>
        <v>0</v>
      </c>
      <c r="AB45" s="188">
        <f>IF(IF(sym!$P34=$H45,1,0)=1,ABS($X45*$G45),-ABS($X45*$G45))</f>
        <v>0</v>
      </c>
      <c r="AC45" s="188">
        <f t="shared" si="41"/>
        <v>0</v>
      </c>
      <c r="AD45" s="188">
        <f t="shared" si="27"/>
        <v>0</v>
      </c>
      <c r="AE45" s="188">
        <f t="shared" si="28"/>
        <v>0</v>
      </c>
      <c r="AF45" s="188">
        <f t="shared" si="37"/>
        <v>0</v>
      </c>
      <c r="AG45" s="188">
        <f t="shared" si="38"/>
        <v>0</v>
      </c>
      <c r="AH45" s="188">
        <f t="shared" si="39"/>
        <v>0</v>
      </c>
      <c r="AI45" s="188">
        <f t="shared" si="40"/>
        <v>0</v>
      </c>
      <c r="AJ45" s="188">
        <f t="shared" si="29"/>
        <v>0</v>
      </c>
      <c r="AK45" s="188">
        <f t="shared" si="30"/>
        <v>0</v>
      </c>
      <c r="AL45" s="188">
        <f t="shared" si="31"/>
        <v>0</v>
      </c>
      <c r="AM45" s="188">
        <f t="shared" si="32"/>
        <v>0</v>
      </c>
      <c r="AN45" s="188">
        <f t="shared" si="33"/>
        <v>0</v>
      </c>
      <c r="AO45" s="188">
        <f t="shared" si="34"/>
        <v>0</v>
      </c>
    </row>
    <row r="46" spans="1:41" ht="15.75" thickBot="1" x14ac:dyDescent="0.3">
      <c r="A46" s="1" t="s">
        <v>355</v>
      </c>
      <c r="B46" s="149" t="s">
        <v>623</v>
      </c>
      <c r="C46" s="192" t="s">
        <v>1121</v>
      </c>
      <c r="E46" s="201">
        <f>'0809'!H46</f>
        <v>1</v>
      </c>
      <c r="F46" s="186">
        <f t="shared" si="20"/>
        <v>0</v>
      </c>
      <c r="G46" s="202"/>
      <c r="H46" s="202"/>
      <c r="I46" s="227"/>
      <c r="J46" s="227"/>
      <c r="K46" s="227"/>
      <c r="L46" s="202"/>
      <c r="M46" s="228"/>
      <c r="N46" s="288"/>
      <c r="O46">
        <f t="shared" si="21"/>
        <v>0</v>
      </c>
      <c r="P46">
        <f t="shared" si="35"/>
        <v>1</v>
      </c>
      <c r="Q46">
        <f t="shared" si="22"/>
        <v>-1</v>
      </c>
      <c r="R46">
        <f t="shared" si="23"/>
        <v>-1</v>
      </c>
      <c r="S46">
        <f t="shared" si="24"/>
        <v>-1</v>
      </c>
      <c r="T46">
        <f t="shared" si="25"/>
        <v>1</v>
      </c>
      <c r="U46">
        <f t="shared" si="36"/>
        <v>-1</v>
      </c>
      <c r="V46">
        <f>VLOOKUP($A46,'FuturesInfo (3)'!$A$2:$V$80,22)</f>
        <v>2</v>
      </c>
      <c r="W46">
        <v>1</v>
      </c>
      <c r="X46" s="356">
        <f>VLOOKUP($A46,'FuturesInfo (3)'!$A$2:$O$80,15)*V46</f>
        <v>245737.5</v>
      </c>
      <c r="Y46" s="356">
        <f>VLOOKUP($A46,'FuturesInfo (3)'!$A$2:$O$80,15)*W46*V46</f>
        <v>245737.5</v>
      </c>
      <c r="Z46" s="188">
        <f t="shared" si="26"/>
        <v>0</v>
      </c>
      <c r="AA46" s="188">
        <f>IF(IF(sym!$Q35=H46,1,0)=1,ABS(X46*G46),-ABS(X46*G46))</f>
        <v>0</v>
      </c>
      <c r="AB46" s="188">
        <f>IF(IF(sym!$P35=$H46,1,0)=1,ABS($X46*$G46),-ABS($X46*$G46))</f>
        <v>0</v>
      </c>
      <c r="AC46" s="188">
        <f t="shared" si="41"/>
        <v>0</v>
      </c>
      <c r="AD46" s="188">
        <f t="shared" si="27"/>
        <v>0</v>
      </c>
      <c r="AE46" s="188">
        <f t="shared" si="28"/>
        <v>0</v>
      </c>
      <c r="AF46" s="188">
        <f t="shared" si="37"/>
        <v>0</v>
      </c>
      <c r="AG46" s="188">
        <f t="shared" si="38"/>
        <v>0</v>
      </c>
      <c r="AH46" s="188">
        <f t="shared" si="39"/>
        <v>0</v>
      </c>
      <c r="AI46" s="188">
        <f t="shared" si="40"/>
        <v>0</v>
      </c>
      <c r="AJ46" s="188">
        <f t="shared" si="29"/>
        <v>0</v>
      </c>
      <c r="AK46" s="188">
        <f t="shared" si="30"/>
        <v>0</v>
      </c>
      <c r="AL46" s="188">
        <f t="shared" si="31"/>
        <v>0</v>
      </c>
      <c r="AM46" s="188">
        <f t="shared" si="32"/>
        <v>0</v>
      </c>
      <c r="AN46" s="188">
        <f t="shared" ref="AN46:AN77" si="42">IF(IF(T46=$H46,1,0)=1,ABS($X46*$G46),-ABS($X46*$G46))</f>
        <v>0</v>
      </c>
      <c r="AO46" s="188">
        <f t="shared" ref="AO46:AO77" si="43">IF(IF(U46=$H46,1,0)=1,ABS($X46*$G46),-ABS($X46*$G46))</f>
        <v>0</v>
      </c>
    </row>
    <row r="47" spans="1:41" ht="15.75" thickBot="1" x14ac:dyDescent="0.3">
      <c r="A47" s="1" t="s">
        <v>357</v>
      </c>
      <c r="B47" s="149" t="s">
        <v>513</v>
      </c>
      <c r="C47" s="192" t="s">
        <v>304</v>
      </c>
      <c r="E47" s="201">
        <f>'0809'!H47</f>
        <v>1</v>
      </c>
      <c r="F47" s="186">
        <f t="shared" si="20"/>
        <v>0</v>
      </c>
      <c r="G47" s="202"/>
      <c r="H47" s="202"/>
      <c r="I47" s="227"/>
      <c r="J47" s="227"/>
      <c r="K47" s="227"/>
      <c r="L47" s="202"/>
      <c r="M47" s="228"/>
      <c r="N47" s="288"/>
      <c r="O47">
        <f t="shared" si="21"/>
        <v>0</v>
      </c>
      <c r="P47">
        <f t="shared" si="35"/>
        <v>1</v>
      </c>
      <c r="Q47">
        <f t="shared" si="22"/>
        <v>-1</v>
      </c>
      <c r="R47">
        <f t="shared" si="23"/>
        <v>-1</v>
      </c>
      <c r="S47">
        <f t="shared" si="24"/>
        <v>-1</v>
      </c>
      <c r="T47">
        <f t="shared" si="25"/>
        <v>1</v>
      </c>
      <c r="U47">
        <f t="shared" si="36"/>
        <v>-1</v>
      </c>
      <c r="V47">
        <f>VLOOKUP($A47,'FuturesInfo (3)'!$A$2:$V$80,22)</f>
        <v>2</v>
      </c>
      <c r="W47">
        <v>1</v>
      </c>
      <c r="X47" s="356">
        <f>VLOOKUP($A47,'FuturesInfo (3)'!$A$2:$O$80,15)*V47</f>
        <v>108562.5</v>
      </c>
      <c r="Y47" s="356">
        <f>VLOOKUP($A47,'FuturesInfo (3)'!$A$2:$O$80,15)*W47*V47</f>
        <v>108562.5</v>
      </c>
      <c r="Z47" s="188">
        <f t="shared" si="26"/>
        <v>0</v>
      </c>
      <c r="AA47" s="188">
        <f>IF(IF(sym!$Q36=H47,1,0)=1,ABS(X47*G47),-ABS(X47*G47))</f>
        <v>0</v>
      </c>
      <c r="AB47" s="188">
        <f>IF(IF(sym!$P36=$H47,1,0)=1,ABS($X47*$G47),-ABS($X47*$G47))</f>
        <v>0</v>
      </c>
      <c r="AC47" s="188">
        <f t="shared" si="41"/>
        <v>0</v>
      </c>
      <c r="AD47" s="188">
        <f t="shared" si="27"/>
        <v>0</v>
      </c>
      <c r="AE47" s="188">
        <f t="shared" si="28"/>
        <v>0</v>
      </c>
      <c r="AF47" s="188">
        <f t="shared" si="37"/>
        <v>0</v>
      </c>
      <c r="AG47" s="188">
        <f t="shared" si="38"/>
        <v>0</v>
      </c>
      <c r="AH47" s="188">
        <f t="shared" si="39"/>
        <v>0</v>
      </c>
      <c r="AI47" s="188">
        <f t="shared" si="40"/>
        <v>0</v>
      </c>
      <c r="AJ47" s="188">
        <f t="shared" si="29"/>
        <v>0</v>
      </c>
      <c r="AK47" s="188">
        <f t="shared" si="30"/>
        <v>0</v>
      </c>
      <c r="AL47" s="188">
        <f t="shared" si="31"/>
        <v>0</v>
      </c>
      <c r="AM47" s="188">
        <f t="shared" si="32"/>
        <v>0</v>
      </c>
      <c r="AN47" s="188">
        <f t="shared" si="42"/>
        <v>0</v>
      </c>
      <c r="AO47" s="188">
        <f t="shared" si="43"/>
        <v>0</v>
      </c>
    </row>
    <row r="48" spans="1:41" ht="15.75" thickBot="1" x14ac:dyDescent="0.3">
      <c r="A48" s="1" t="s">
        <v>1051</v>
      </c>
      <c r="B48" s="149" t="s">
        <v>614</v>
      </c>
      <c r="C48" s="192" t="s">
        <v>297</v>
      </c>
      <c r="E48" s="201">
        <f>'0809'!H48</f>
        <v>1</v>
      </c>
      <c r="F48" s="186">
        <f t="shared" si="20"/>
        <v>0</v>
      </c>
      <c r="G48" s="202"/>
      <c r="H48" s="202"/>
      <c r="I48" s="227"/>
      <c r="J48" s="227"/>
      <c r="K48" s="227"/>
      <c r="L48" s="202"/>
      <c r="M48" s="228"/>
      <c r="N48" s="288"/>
      <c r="O48">
        <f t="shared" si="21"/>
        <v>0</v>
      </c>
      <c r="P48">
        <f t="shared" si="35"/>
        <v>1</v>
      </c>
      <c r="Q48">
        <f t="shared" si="22"/>
        <v>-1</v>
      </c>
      <c r="R48">
        <f t="shared" si="23"/>
        <v>-1</v>
      </c>
      <c r="S48">
        <f t="shared" si="24"/>
        <v>-1</v>
      </c>
      <c r="T48">
        <f t="shared" si="25"/>
        <v>1</v>
      </c>
      <c r="U48">
        <f t="shared" si="36"/>
        <v>-1</v>
      </c>
      <c r="V48">
        <f>VLOOKUP($A48,'FuturesInfo (3)'!$A$2:$V$80,22)</f>
        <v>4</v>
      </c>
      <c r="W48">
        <v>1</v>
      </c>
      <c r="X48" s="356">
        <f>VLOOKUP($A48,'FuturesInfo (3)'!$A$2:$O$80,15)*V48</f>
        <v>82000</v>
      </c>
      <c r="Y48" s="356">
        <f>VLOOKUP($A48,'FuturesInfo (3)'!$A$2:$O$80,15)*W48*V48</f>
        <v>82000</v>
      </c>
      <c r="Z48" s="188">
        <f t="shared" si="26"/>
        <v>0</v>
      </c>
      <c r="AA48" s="188">
        <f>IF(IF(sym!$Q37=H48,1,0)=1,ABS(X48*G48),-ABS(X48*G48))</f>
        <v>0</v>
      </c>
      <c r="AB48" s="188">
        <f>IF(IF(sym!$P37=$H48,1,0)=1,ABS($X48*$G48),-ABS($X48*$G48))</f>
        <v>0</v>
      </c>
      <c r="AC48" s="188">
        <f t="shared" si="41"/>
        <v>0</v>
      </c>
      <c r="AD48" s="188">
        <f t="shared" si="27"/>
        <v>0</v>
      </c>
      <c r="AE48" s="188">
        <f t="shared" si="28"/>
        <v>0</v>
      </c>
      <c r="AF48" s="188">
        <f t="shared" si="37"/>
        <v>0</v>
      </c>
      <c r="AG48" s="188">
        <f t="shared" si="38"/>
        <v>0</v>
      </c>
      <c r="AH48" s="188">
        <f t="shared" si="39"/>
        <v>0</v>
      </c>
      <c r="AI48" s="188">
        <f t="shared" si="40"/>
        <v>0</v>
      </c>
      <c r="AJ48" s="188">
        <f t="shared" si="29"/>
        <v>0</v>
      </c>
      <c r="AK48" s="188">
        <f t="shared" si="30"/>
        <v>0</v>
      </c>
      <c r="AL48" s="188">
        <f t="shared" si="31"/>
        <v>0</v>
      </c>
      <c r="AM48" s="188">
        <f t="shared" si="32"/>
        <v>0</v>
      </c>
      <c r="AN48" s="188">
        <f t="shared" si="42"/>
        <v>0</v>
      </c>
      <c r="AO48" s="188">
        <f t="shared" si="43"/>
        <v>0</v>
      </c>
    </row>
    <row r="49" spans="1:41" ht="15.75" thickBot="1" x14ac:dyDescent="0.3">
      <c r="A49" s="4" t="s">
        <v>359</v>
      </c>
      <c r="B49" s="149" t="s">
        <v>708</v>
      </c>
      <c r="C49" s="192" t="s">
        <v>304</v>
      </c>
      <c r="E49" s="201">
        <f>'0809'!H49</f>
        <v>1</v>
      </c>
      <c r="F49" s="186">
        <f t="shared" si="20"/>
        <v>0</v>
      </c>
      <c r="G49" s="202"/>
      <c r="H49" s="234"/>
      <c r="I49" s="230"/>
      <c r="J49" s="230"/>
      <c r="K49" s="230"/>
      <c r="L49" s="202"/>
      <c r="M49" s="228"/>
      <c r="N49" s="288"/>
      <c r="O49">
        <f t="shared" si="21"/>
        <v>0</v>
      </c>
      <c r="P49">
        <f t="shared" si="35"/>
        <v>1</v>
      </c>
      <c r="Q49">
        <f t="shared" si="22"/>
        <v>-1</v>
      </c>
      <c r="R49">
        <f t="shared" si="23"/>
        <v>-1</v>
      </c>
      <c r="S49">
        <f t="shared" si="24"/>
        <v>-1</v>
      </c>
      <c r="T49">
        <f t="shared" si="25"/>
        <v>1</v>
      </c>
      <c r="U49">
        <f t="shared" si="36"/>
        <v>-1</v>
      </c>
      <c r="V49">
        <f>VLOOKUP($A49,'FuturesInfo (3)'!$A$2:$V$80,22)</f>
        <v>3</v>
      </c>
      <c r="W49">
        <v>1</v>
      </c>
      <c r="X49" s="356">
        <f>VLOOKUP($A49,'FuturesInfo (3)'!$A$2:$O$80,15)*V49</f>
        <v>109626</v>
      </c>
      <c r="Y49" s="356">
        <f>VLOOKUP($A49,'FuturesInfo (3)'!$A$2:$O$80,15)*W49*V49</f>
        <v>109626</v>
      </c>
      <c r="Z49" s="188">
        <f t="shared" si="26"/>
        <v>0</v>
      </c>
      <c r="AA49" s="188">
        <f>IF(IF(sym!$Q38=H49,1,0)=1,ABS(X49*G49),-ABS(X49*G49))</f>
        <v>0</v>
      </c>
      <c r="AB49" s="188">
        <f>IF(IF(sym!$P38=$H49,1,0)=1,ABS($X49*$G49),-ABS($X49*$G49))</f>
        <v>0</v>
      </c>
      <c r="AC49" s="188">
        <f t="shared" si="41"/>
        <v>0</v>
      </c>
      <c r="AD49" s="188">
        <f t="shared" si="27"/>
        <v>0</v>
      </c>
      <c r="AE49" s="188">
        <f t="shared" si="28"/>
        <v>0</v>
      </c>
      <c r="AF49" s="188">
        <f t="shared" si="37"/>
        <v>0</v>
      </c>
      <c r="AG49" s="188">
        <f t="shared" si="38"/>
        <v>0</v>
      </c>
      <c r="AH49" s="188">
        <f t="shared" si="39"/>
        <v>0</v>
      </c>
      <c r="AI49" s="188">
        <f t="shared" si="40"/>
        <v>0</v>
      </c>
      <c r="AJ49" s="188">
        <f t="shared" si="29"/>
        <v>0</v>
      </c>
      <c r="AK49" s="188">
        <f t="shared" si="30"/>
        <v>0</v>
      </c>
      <c r="AL49" s="188">
        <f t="shared" si="31"/>
        <v>0</v>
      </c>
      <c r="AM49" s="188">
        <f t="shared" si="32"/>
        <v>0</v>
      </c>
      <c r="AN49" s="188">
        <f t="shared" si="42"/>
        <v>0</v>
      </c>
      <c r="AO49" s="188">
        <f t="shared" si="43"/>
        <v>0</v>
      </c>
    </row>
    <row r="50" spans="1:41" ht="15.75" thickBot="1" x14ac:dyDescent="0.3">
      <c r="A50" s="1" t="s">
        <v>361</v>
      </c>
      <c r="B50" s="149" t="s">
        <v>631</v>
      </c>
      <c r="C50" s="192" t="s">
        <v>313</v>
      </c>
      <c r="E50" s="201">
        <f>'0809'!H50</f>
        <v>1</v>
      </c>
      <c r="F50" s="186">
        <f t="shared" si="20"/>
        <v>0</v>
      </c>
      <c r="G50" s="202"/>
      <c r="H50" s="202"/>
      <c r="I50" s="227"/>
      <c r="J50" s="227"/>
      <c r="K50" s="227"/>
      <c r="L50" s="202"/>
      <c r="M50" s="228"/>
      <c r="N50" s="288"/>
      <c r="O50">
        <f t="shared" si="21"/>
        <v>0</v>
      </c>
      <c r="P50">
        <f t="shared" si="35"/>
        <v>1</v>
      </c>
      <c r="Q50">
        <f t="shared" si="22"/>
        <v>-1</v>
      </c>
      <c r="R50">
        <f t="shared" si="23"/>
        <v>-1</v>
      </c>
      <c r="S50">
        <f t="shared" si="24"/>
        <v>-1</v>
      </c>
      <c r="T50">
        <f t="shared" si="25"/>
        <v>1</v>
      </c>
      <c r="U50">
        <f t="shared" si="36"/>
        <v>-1</v>
      </c>
      <c r="V50">
        <f>VLOOKUP($A50,'FuturesInfo (3)'!$A$2:$V$80,22)</f>
        <v>3</v>
      </c>
      <c r="W50">
        <v>1</v>
      </c>
      <c r="X50" s="356">
        <f>VLOOKUP($A50,'FuturesInfo (3)'!$A$2:$O$80,15)*V50</f>
        <v>138000</v>
      </c>
      <c r="Y50" s="356">
        <f>VLOOKUP($A50,'FuturesInfo (3)'!$A$2:$O$80,15)*W50*V50</f>
        <v>138000</v>
      </c>
      <c r="Z50" s="188">
        <f t="shared" si="26"/>
        <v>0</v>
      </c>
      <c r="AA50" s="188">
        <f>IF(IF(sym!$Q39=H50,1,0)=1,ABS(X50*G50),-ABS(X50*G50))</f>
        <v>0</v>
      </c>
      <c r="AB50" s="188">
        <f>IF(IF(sym!$P39=$H50,1,0)=1,ABS($X50*$G50),-ABS($X50*$G50))</f>
        <v>0</v>
      </c>
      <c r="AC50" s="188">
        <f t="shared" si="41"/>
        <v>0</v>
      </c>
      <c r="AD50" s="188">
        <f t="shared" si="27"/>
        <v>0</v>
      </c>
      <c r="AE50" s="188">
        <f t="shared" si="28"/>
        <v>0</v>
      </c>
      <c r="AF50" s="188">
        <f t="shared" si="37"/>
        <v>0</v>
      </c>
      <c r="AG50" s="188">
        <f t="shared" si="38"/>
        <v>0</v>
      </c>
      <c r="AH50" s="188">
        <f t="shared" si="39"/>
        <v>0</v>
      </c>
      <c r="AI50" s="188">
        <f t="shared" si="40"/>
        <v>0</v>
      </c>
      <c r="AJ50" s="188">
        <f t="shared" si="29"/>
        <v>0</v>
      </c>
      <c r="AK50" s="188">
        <f t="shared" si="30"/>
        <v>0</v>
      </c>
      <c r="AL50" s="188">
        <f t="shared" si="31"/>
        <v>0</v>
      </c>
      <c r="AM50" s="188">
        <f t="shared" si="32"/>
        <v>0</v>
      </c>
      <c r="AN50" s="188">
        <f t="shared" si="42"/>
        <v>0</v>
      </c>
      <c r="AO50" s="188">
        <f t="shared" si="43"/>
        <v>0</v>
      </c>
    </row>
    <row r="51" spans="1:41" ht="15.75" thickBot="1" x14ac:dyDescent="0.3">
      <c r="A51" s="1" t="s">
        <v>363</v>
      </c>
      <c r="B51" s="149" t="s">
        <v>476</v>
      </c>
      <c r="C51" s="192" t="s">
        <v>288</v>
      </c>
      <c r="E51" s="201">
        <f>'0809'!H51</f>
        <v>-1</v>
      </c>
      <c r="F51" s="186">
        <f t="shared" si="20"/>
        <v>0</v>
      </c>
      <c r="G51" s="202"/>
      <c r="H51" s="202"/>
      <c r="I51" s="227"/>
      <c r="J51" s="227"/>
      <c r="K51" s="227"/>
      <c r="L51" s="202"/>
      <c r="M51" s="228"/>
      <c r="N51" s="288"/>
      <c r="O51">
        <f t="shared" si="21"/>
        <v>0</v>
      </c>
      <c r="P51">
        <f t="shared" si="35"/>
        <v>-1</v>
      </c>
      <c r="Q51">
        <f t="shared" si="22"/>
        <v>1</v>
      </c>
      <c r="R51">
        <f t="shared" si="23"/>
        <v>1</v>
      </c>
      <c r="S51">
        <f t="shared" si="24"/>
        <v>1</v>
      </c>
      <c r="T51">
        <f t="shared" si="25"/>
        <v>-1</v>
      </c>
      <c r="U51">
        <f t="shared" si="36"/>
        <v>1</v>
      </c>
      <c r="V51">
        <f>VLOOKUP($A51,'FuturesInfo (3)'!$A$2:$V$80,22)</f>
        <v>2</v>
      </c>
      <c r="W51">
        <v>1</v>
      </c>
      <c r="X51" s="356">
        <f>VLOOKUP($A51,'FuturesInfo (3)'!$A$2:$O$80,15)*V51</f>
        <v>91740</v>
      </c>
      <c r="Y51" s="356">
        <f>VLOOKUP($A51,'FuturesInfo (3)'!$A$2:$O$80,15)*W51*V51</f>
        <v>91740</v>
      </c>
      <c r="Z51" s="188">
        <f t="shared" si="26"/>
        <v>0</v>
      </c>
      <c r="AA51" s="188">
        <f>IF(IF(sym!$Q40=H51,1,0)=1,ABS(X51*G51),-ABS(X51*G51))</f>
        <v>0</v>
      </c>
      <c r="AB51" s="188">
        <f>IF(IF(sym!$P40=$H51,1,0)=1,ABS($X51*$G51),-ABS($X51*$G51))</f>
        <v>0</v>
      </c>
      <c r="AC51" s="188">
        <f t="shared" si="41"/>
        <v>0</v>
      </c>
      <c r="AD51" s="188">
        <f t="shared" si="27"/>
        <v>0</v>
      </c>
      <c r="AE51" s="188">
        <f t="shared" si="28"/>
        <v>0</v>
      </c>
      <c r="AF51" s="188">
        <f t="shared" si="37"/>
        <v>0</v>
      </c>
      <c r="AG51" s="188">
        <f t="shared" si="38"/>
        <v>0</v>
      </c>
      <c r="AH51" s="188">
        <f t="shared" si="39"/>
        <v>0</v>
      </c>
      <c r="AI51" s="188">
        <f t="shared" si="40"/>
        <v>0</v>
      </c>
      <c r="AJ51" s="188">
        <f t="shared" si="29"/>
        <v>0</v>
      </c>
      <c r="AK51" s="188">
        <f t="shared" si="30"/>
        <v>0</v>
      </c>
      <c r="AL51" s="188">
        <f t="shared" si="31"/>
        <v>0</v>
      </c>
      <c r="AM51" s="188">
        <f t="shared" si="32"/>
        <v>0</v>
      </c>
      <c r="AN51" s="188">
        <f t="shared" si="42"/>
        <v>0</v>
      </c>
      <c r="AO51" s="188">
        <f t="shared" si="43"/>
        <v>0</v>
      </c>
    </row>
    <row r="52" spans="1:41" ht="15.75" thickBot="1" x14ac:dyDescent="0.3">
      <c r="A52" s="1" t="s">
        <v>365</v>
      </c>
      <c r="B52" s="149" t="s">
        <v>1097</v>
      </c>
      <c r="C52" s="192" t="s">
        <v>288</v>
      </c>
      <c r="E52" s="201">
        <f>'0809'!H52</f>
        <v>1</v>
      </c>
      <c r="F52" s="186">
        <f t="shared" si="20"/>
        <v>0</v>
      </c>
      <c r="G52" s="202"/>
      <c r="H52" s="202"/>
      <c r="I52" s="227"/>
      <c r="J52" s="227"/>
      <c r="K52" s="227"/>
      <c r="L52" s="202"/>
      <c r="M52" s="228"/>
      <c r="N52" s="288"/>
      <c r="O52">
        <f t="shared" si="21"/>
        <v>0</v>
      </c>
      <c r="P52">
        <f t="shared" si="35"/>
        <v>1</v>
      </c>
      <c r="Q52">
        <f t="shared" si="22"/>
        <v>-1</v>
      </c>
      <c r="R52">
        <f t="shared" si="23"/>
        <v>-1</v>
      </c>
      <c r="S52">
        <f t="shared" si="24"/>
        <v>-1</v>
      </c>
      <c r="T52">
        <f t="shared" si="25"/>
        <v>1</v>
      </c>
      <c r="U52">
        <f t="shared" si="36"/>
        <v>-1</v>
      </c>
      <c r="V52">
        <f>VLOOKUP($A52,'FuturesInfo (3)'!$A$2:$V$80,22)</f>
        <v>2</v>
      </c>
      <c r="W52">
        <v>1</v>
      </c>
      <c r="X52" s="356">
        <f>VLOOKUP($A52,'FuturesInfo (3)'!$A$2:$O$80,15)*V52</f>
        <v>78500</v>
      </c>
      <c r="Y52" s="356">
        <f>VLOOKUP($A52,'FuturesInfo (3)'!$A$2:$O$80,15)*W52*V52</f>
        <v>78500</v>
      </c>
      <c r="Z52" s="188">
        <f t="shared" si="26"/>
        <v>0</v>
      </c>
      <c r="AA52" s="188">
        <f>IF(IF(sym!$Q41=H52,1,0)=1,ABS(X52*G52),-ABS(X52*G52))</f>
        <v>0</v>
      </c>
      <c r="AB52" s="188">
        <f>IF(IF(sym!$P41=$H52,1,0)=1,ABS($X52*$G52),-ABS($X52*$G52))</f>
        <v>0</v>
      </c>
      <c r="AC52" s="188">
        <f t="shared" si="41"/>
        <v>0</v>
      </c>
      <c r="AD52" s="188">
        <f t="shared" si="27"/>
        <v>0</v>
      </c>
      <c r="AE52" s="188">
        <f t="shared" si="28"/>
        <v>0</v>
      </c>
      <c r="AF52" s="188">
        <f t="shared" si="37"/>
        <v>0</v>
      </c>
      <c r="AG52" s="188">
        <f t="shared" si="38"/>
        <v>0</v>
      </c>
      <c r="AH52" s="188">
        <f t="shared" si="39"/>
        <v>0</v>
      </c>
      <c r="AI52" s="188">
        <f t="shared" si="40"/>
        <v>0</v>
      </c>
      <c r="AJ52" s="188">
        <f t="shared" si="29"/>
        <v>0</v>
      </c>
      <c r="AK52" s="188">
        <f t="shared" si="30"/>
        <v>0</v>
      </c>
      <c r="AL52" s="188">
        <f t="shared" si="31"/>
        <v>0</v>
      </c>
      <c r="AM52" s="188">
        <f t="shared" si="32"/>
        <v>0</v>
      </c>
      <c r="AN52" s="188">
        <f t="shared" si="42"/>
        <v>0</v>
      </c>
      <c r="AO52" s="188">
        <f t="shared" si="43"/>
        <v>0</v>
      </c>
    </row>
    <row r="53" spans="1:41" ht="15.75" thickBot="1" x14ac:dyDescent="0.3">
      <c r="A53" s="1" t="s">
        <v>367</v>
      </c>
      <c r="B53" s="149" t="s">
        <v>625</v>
      </c>
      <c r="C53" s="192" t="s">
        <v>313</v>
      </c>
      <c r="E53" s="201">
        <f>'0809'!H53</f>
        <v>-1</v>
      </c>
      <c r="F53" s="186">
        <f t="shared" si="20"/>
        <v>0</v>
      </c>
      <c r="G53" s="202"/>
      <c r="H53" s="202"/>
      <c r="I53" s="227"/>
      <c r="J53" s="227"/>
      <c r="K53" s="227"/>
      <c r="L53" s="202"/>
      <c r="M53" s="228"/>
      <c r="N53" s="288"/>
      <c r="O53">
        <f t="shared" si="21"/>
        <v>0</v>
      </c>
      <c r="P53">
        <f t="shared" si="35"/>
        <v>-1</v>
      </c>
      <c r="Q53">
        <f t="shared" si="22"/>
        <v>1</v>
      </c>
      <c r="R53">
        <f t="shared" si="23"/>
        <v>1</v>
      </c>
      <c r="S53">
        <f t="shared" si="24"/>
        <v>1</v>
      </c>
      <c r="T53">
        <f t="shared" si="25"/>
        <v>-1</v>
      </c>
      <c r="U53">
        <f t="shared" si="36"/>
        <v>1</v>
      </c>
      <c r="V53">
        <f>VLOOKUP($A53,'FuturesInfo (3)'!$A$2:$V$80,22)</f>
        <v>4</v>
      </c>
      <c r="W53">
        <v>1</v>
      </c>
      <c r="X53" s="356">
        <f>VLOOKUP($A53,'FuturesInfo (3)'!$A$2:$O$80,15)*V53</f>
        <v>93120</v>
      </c>
      <c r="Y53" s="356">
        <f>VLOOKUP($A53,'FuturesInfo (3)'!$A$2:$O$80,15)*W53*V53</f>
        <v>93120</v>
      </c>
      <c r="Z53" s="188">
        <f t="shared" si="26"/>
        <v>0</v>
      </c>
      <c r="AA53" s="188">
        <f>IF(IF(sym!$Q42=H53,1,0)=1,ABS(X53*G53),-ABS(X53*G53))</f>
        <v>0</v>
      </c>
      <c r="AB53" s="188">
        <f>IF(IF(sym!$P42=$H53,1,0)=1,ABS($X53*$G53),-ABS($X53*$G53))</f>
        <v>0</v>
      </c>
      <c r="AC53" s="188">
        <f t="shared" si="41"/>
        <v>0</v>
      </c>
      <c r="AD53" s="188">
        <f t="shared" si="27"/>
        <v>0</v>
      </c>
      <c r="AE53" s="188">
        <f t="shared" si="28"/>
        <v>0</v>
      </c>
      <c r="AF53" s="188">
        <f t="shared" si="37"/>
        <v>0</v>
      </c>
      <c r="AG53" s="188">
        <f t="shared" si="38"/>
        <v>0</v>
      </c>
      <c r="AH53" s="188">
        <f t="shared" si="39"/>
        <v>0</v>
      </c>
      <c r="AI53" s="188">
        <f t="shared" si="40"/>
        <v>0</v>
      </c>
      <c r="AJ53" s="188">
        <f t="shared" si="29"/>
        <v>0</v>
      </c>
      <c r="AK53" s="188">
        <f t="shared" si="30"/>
        <v>0</v>
      </c>
      <c r="AL53" s="188">
        <f t="shared" si="31"/>
        <v>0</v>
      </c>
      <c r="AM53" s="188">
        <f t="shared" si="32"/>
        <v>0</v>
      </c>
      <c r="AN53" s="188">
        <f t="shared" si="42"/>
        <v>0</v>
      </c>
      <c r="AO53" s="188">
        <f t="shared" si="43"/>
        <v>0</v>
      </c>
    </row>
    <row r="54" spans="1:41" ht="15.75" thickBot="1" x14ac:dyDescent="0.3">
      <c r="A54" s="1" t="s">
        <v>511</v>
      </c>
      <c r="B54" s="149" t="s">
        <v>511</v>
      </c>
      <c r="C54" s="192" t="s">
        <v>304</v>
      </c>
      <c r="E54" s="201">
        <f>'0809'!H54</f>
        <v>-1</v>
      </c>
      <c r="F54" s="186">
        <f t="shared" si="20"/>
        <v>0</v>
      </c>
      <c r="G54" s="202"/>
      <c r="H54" s="202"/>
      <c r="I54" s="227"/>
      <c r="J54" s="227"/>
      <c r="K54" s="227"/>
      <c r="L54" s="202"/>
      <c r="M54" s="228"/>
      <c r="N54" s="288"/>
      <c r="O54">
        <f t="shared" si="21"/>
        <v>0</v>
      </c>
      <c r="P54">
        <f t="shared" si="35"/>
        <v>-1</v>
      </c>
      <c r="Q54">
        <f t="shared" si="22"/>
        <v>1</v>
      </c>
      <c r="R54">
        <f t="shared" si="23"/>
        <v>1</v>
      </c>
      <c r="S54">
        <f t="shared" si="24"/>
        <v>1</v>
      </c>
      <c r="T54">
        <f t="shared" si="25"/>
        <v>-1</v>
      </c>
      <c r="U54">
        <f t="shared" si="36"/>
        <v>1</v>
      </c>
      <c r="V54">
        <f>VLOOKUP($A54,'FuturesInfo (3)'!$A$2:$V$80,22)</f>
        <v>8</v>
      </c>
      <c r="W54">
        <v>1</v>
      </c>
      <c r="X54" s="356">
        <f>VLOOKUP($A54,'FuturesInfo (3)'!$A$2:$O$80,15)*V54</f>
        <v>145520</v>
      </c>
      <c r="Y54" s="356">
        <f>VLOOKUP($A54,'FuturesInfo (3)'!$A$2:$O$80,15)*W54*V54</f>
        <v>145520</v>
      </c>
      <c r="Z54" s="188">
        <f t="shared" si="26"/>
        <v>0</v>
      </c>
      <c r="AA54" s="188">
        <f>IF(IF(sym!$Q43=H54,1,0)=1,ABS(X54*G54),-ABS(X54*G54))</f>
        <v>0</v>
      </c>
      <c r="AB54" s="188">
        <f>IF(IF(sym!$P43=$H54,1,0)=1,ABS($X54*$G54),-ABS($X54*$G54))</f>
        <v>0</v>
      </c>
      <c r="AC54" s="188">
        <f t="shared" si="41"/>
        <v>0</v>
      </c>
      <c r="AD54" s="188">
        <f t="shared" si="27"/>
        <v>0</v>
      </c>
      <c r="AE54" s="188">
        <f t="shared" si="28"/>
        <v>0</v>
      </c>
      <c r="AF54" s="188">
        <f t="shared" si="37"/>
        <v>0</v>
      </c>
      <c r="AG54" s="188">
        <f t="shared" si="38"/>
        <v>0</v>
      </c>
      <c r="AH54" s="188">
        <f t="shared" si="39"/>
        <v>0</v>
      </c>
      <c r="AI54" s="188">
        <f t="shared" si="40"/>
        <v>0</v>
      </c>
      <c r="AJ54" s="188">
        <f t="shared" si="29"/>
        <v>0</v>
      </c>
      <c r="AK54" s="188">
        <f t="shared" si="30"/>
        <v>0</v>
      </c>
      <c r="AL54" s="188">
        <f t="shared" si="31"/>
        <v>0</v>
      </c>
      <c r="AM54" s="188">
        <f t="shared" si="32"/>
        <v>0</v>
      </c>
      <c r="AN54" s="188">
        <f t="shared" si="42"/>
        <v>0</v>
      </c>
      <c r="AO54" s="188">
        <f t="shared" si="43"/>
        <v>0</v>
      </c>
    </row>
    <row r="55" spans="1:41" ht="15.75" thickBot="1" x14ac:dyDescent="0.3">
      <c r="A55" s="1" t="s">
        <v>988</v>
      </c>
      <c r="B55" s="149" t="s">
        <v>629</v>
      </c>
      <c r="C55" s="192" t="s">
        <v>304</v>
      </c>
      <c r="E55" s="201">
        <f>'0809'!H55</f>
        <v>-1</v>
      </c>
      <c r="F55" s="186">
        <f t="shared" si="20"/>
        <v>0</v>
      </c>
      <c r="G55" s="202"/>
      <c r="H55" s="202"/>
      <c r="I55" s="227"/>
      <c r="J55" s="227"/>
      <c r="K55" s="227"/>
      <c r="L55" s="202"/>
      <c r="M55" s="228"/>
      <c r="N55" s="288"/>
      <c r="O55">
        <f t="shared" si="21"/>
        <v>0</v>
      </c>
      <c r="P55">
        <f t="shared" si="35"/>
        <v>-1</v>
      </c>
      <c r="Q55">
        <f t="shared" si="22"/>
        <v>1</v>
      </c>
      <c r="R55">
        <f t="shared" si="23"/>
        <v>1</v>
      </c>
      <c r="S55">
        <f t="shared" si="24"/>
        <v>1</v>
      </c>
      <c r="T55">
        <f t="shared" si="25"/>
        <v>-1</v>
      </c>
      <c r="U55">
        <f t="shared" si="36"/>
        <v>1</v>
      </c>
      <c r="V55">
        <f>VLOOKUP($A55,'FuturesInfo (3)'!$A$2:$V$80,22)</f>
        <v>4</v>
      </c>
      <c r="W55">
        <v>1</v>
      </c>
      <c r="X55" s="356">
        <f>VLOOKUP($A55,'FuturesInfo (3)'!$A$2:$O$80,15)*V55</f>
        <v>109880</v>
      </c>
      <c r="Y55" s="356">
        <f>VLOOKUP($A55,'FuturesInfo (3)'!$A$2:$O$80,15)*W55*V55</f>
        <v>109880</v>
      </c>
      <c r="Z55" s="188">
        <f t="shared" si="26"/>
        <v>0</v>
      </c>
      <c r="AA55" s="188">
        <f>IF(IF(sym!$Q44=H55,1,0)=1,ABS(X55*G55),-ABS(X55*G55))</f>
        <v>0</v>
      </c>
      <c r="AB55" s="188">
        <f>IF(IF(sym!$P44=$H55,1,0)=1,ABS($X55*$G55),-ABS($X55*$G55))</f>
        <v>0</v>
      </c>
      <c r="AC55" s="188">
        <f t="shared" si="41"/>
        <v>0</v>
      </c>
      <c r="AD55" s="188">
        <f t="shared" si="27"/>
        <v>0</v>
      </c>
      <c r="AE55" s="188">
        <f t="shared" si="28"/>
        <v>0</v>
      </c>
      <c r="AF55" s="188">
        <f t="shared" si="37"/>
        <v>0</v>
      </c>
      <c r="AG55" s="188">
        <f t="shared" si="38"/>
        <v>0</v>
      </c>
      <c r="AH55" s="188">
        <f t="shared" si="39"/>
        <v>0</v>
      </c>
      <c r="AI55" s="188">
        <f t="shared" si="40"/>
        <v>0</v>
      </c>
      <c r="AJ55" s="188">
        <f t="shared" si="29"/>
        <v>0</v>
      </c>
      <c r="AK55" s="188">
        <f t="shared" si="30"/>
        <v>0</v>
      </c>
      <c r="AL55" s="188">
        <f t="shared" si="31"/>
        <v>0</v>
      </c>
      <c r="AM55" s="188">
        <f t="shared" si="32"/>
        <v>0</v>
      </c>
      <c r="AN55" s="188">
        <f t="shared" si="42"/>
        <v>0</v>
      </c>
      <c r="AO55" s="188">
        <f t="shared" si="43"/>
        <v>0</v>
      </c>
    </row>
    <row r="56" spans="1:41" ht="15.75" thickBot="1" x14ac:dyDescent="0.3">
      <c r="A56" s="1" t="s">
        <v>989</v>
      </c>
      <c r="B56" s="149" t="s">
        <v>655</v>
      </c>
      <c r="C56" s="192" t="s">
        <v>294</v>
      </c>
      <c r="E56" s="201">
        <f>'0809'!H56</f>
        <v>1</v>
      </c>
      <c r="F56" s="186">
        <f t="shared" si="20"/>
        <v>0</v>
      </c>
      <c r="G56" s="202"/>
      <c r="H56" s="202"/>
      <c r="I56" s="227"/>
      <c r="J56" s="227"/>
      <c r="K56" s="227"/>
      <c r="L56" s="202"/>
      <c r="M56" s="228"/>
      <c r="N56" s="288"/>
      <c r="O56">
        <f t="shared" si="21"/>
        <v>0</v>
      </c>
      <c r="P56">
        <f t="shared" si="35"/>
        <v>1</v>
      </c>
      <c r="Q56">
        <f t="shared" si="22"/>
        <v>-1</v>
      </c>
      <c r="R56">
        <f t="shared" si="23"/>
        <v>-1</v>
      </c>
      <c r="S56">
        <f t="shared" si="24"/>
        <v>-1</v>
      </c>
      <c r="T56">
        <f t="shared" si="25"/>
        <v>1</v>
      </c>
      <c r="U56">
        <f t="shared" si="36"/>
        <v>-1</v>
      </c>
      <c r="V56">
        <f>VLOOKUP($A56,'FuturesInfo (3)'!$A$2:$V$80,22)</f>
        <v>4</v>
      </c>
      <c r="W56">
        <v>1</v>
      </c>
      <c r="X56" s="356">
        <f>VLOOKUP($A56,'FuturesInfo (3)'!$A$2:$O$80,15)*V56</f>
        <v>180660</v>
      </c>
      <c r="Y56" s="356">
        <f>VLOOKUP($A56,'FuturesInfo (3)'!$A$2:$O$80,15)*W56*V56</f>
        <v>180660</v>
      </c>
      <c r="Z56" s="188">
        <f t="shared" si="26"/>
        <v>0</v>
      </c>
      <c r="AA56" s="188">
        <f>IF(IF(sym!$Q45=H56,1,0)=1,ABS(X56*G56),-ABS(X56*G56))</f>
        <v>0</v>
      </c>
      <c r="AB56" s="188">
        <f>IF(IF(sym!$P45=$H56,1,0)=1,ABS($X56*$G56),-ABS($X56*$G56))</f>
        <v>0</v>
      </c>
      <c r="AC56" s="188">
        <f t="shared" si="41"/>
        <v>0</v>
      </c>
      <c r="AD56" s="188">
        <f t="shared" si="27"/>
        <v>0</v>
      </c>
      <c r="AE56" s="188">
        <f t="shared" si="28"/>
        <v>0</v>
      </c>
      <c r="AF56" s="188">
        <f t="shared" si="37"/>
        <v>0</v>
      </c>
      <c r="AG56" s="188">
        <f t="shared" si="38"/>
        <v>0</v>
      </c>
      <c r="AH56" s="188">
        <f t="shared" si="39"/>
        <v>0</v>
      </c>
      <c r="AI56" s="188">
        <f t="shared" si="40"/>
        <v>0</v>
      </c>
      <c r="AJ56" s="188">
        <f t="shared" si="29"/>
        <v>0</v>
      </c>
      <c r="AK56" s="188">
        <f t="shared" si="30"/>
        <v>0</v>
      </c>
      <c r="AL56" s="188">
        <f t="shared" si="31"/>
        <v>0</v>
      </c>
      <c r="AM56" s="188">
        <f t="shared" si="32"/>
        <v>0</v>
      </c>
      <c r="AN56" s="188">
        <f t="shared" si="42"/>
        <v>0</v>
      </c>
      <c r="AO56" s="188">
        <f t="shared" si="43"/>
        <v>0</v>
      </c>
    </row>
    <row r="57" spans="1:41" ht="15.75" thickBot="1" x14ac:dyDescent="0.3">
      <c r="A57" s="1" t="s">
        <v>369</v>
      </c>
      <c r="B57" s="149" t="s">
        <v>620</v>
      </c>
      <c r="C57" s="192" t="s">
        <v>294</v>
      </c>
      <c r="E57" s="201">
        <f>'0809'!H57</f>
        <v>1</v>
      </c>
      <c r="F57" s="186">
        <f t="shared" si="20"/>
        <v>0</v>
      </c>
      <c r="G57" s="202"/>
      <c r="H57" s="202"/>
      <c r="I57" s="227"/>
      <c r="J57" s="227"/>
      <c r="K57" s="227"/>
      <c r="L57" s="202"/>
      <c r="M57" s="228"/>
      <c r="N57" s="288"/>
      <c r="O57">
        <f t="shared" si="21"/>
        <v>0</v>
      </c>
      <c r="P57">
        <f t="shared" si="35"/>
        <v>1</v>
      </c>
      <c r="Q57">
        <f t="shared" si="22"/>
        <v>-1</v>
      </c>
      <c r="R57">
        <f t="shared" si="23"/>
        <v>-1</v>
      </c>
      <c r="S57">
        <f t="shared" si="24"/>
        <v>-1</v>
      </c>
      <c r="T57">
        <f t="shared" si="25"/>
        <v>1</v>
      </c>
      <c r="U57">
        <f t="shared" si="36"/>
        <v>-1</v>
      </c>
      <c r="V57">
        <f>VLOOKUP($A57,'FuturesInfo (3)'!$A$2:$V$80,22)</f>
        <v>2</v>
      </c>
      <c r="W57">
        <v>1</v>
      </c>
      <c r="X57" s="356">
        <f>VLOOKUP($A57,'FuturesInfo (3)'!$A$2:$O$80,15)*V57</f>
        <v>192671.856</v>
      </c>
      <c r="Y57" s="356">
        <f>VLOOKUP($A57,'FuturesInfo (3)'!$A$2:$O$80,15)*W57*V57</f>
        <v>192671.856</v>
      </c>
      <c r="Z57" s="188">
        <f t="shared" si="26"/>
        <v>0</v>
      </c>
      <c r="AA57" s="188">
        <f>IF(IF(sym!$Q46=H57,1,0)=1,ABS(X57*G57),-ABS(X57*G57))</f>
        <v>0</v>
      </c>
      <c r="AB57" s="188">
        <f>IF(IF(sym!$P46=$H57,1,0)=1,ABS($X57*$G57),-ABS($X57*$G57))</f>
        <v>0</v>
      </c>
      <c r="AC57" s="188">
        <f t="shared" si="41"/>
        <v>0</v>
      </c>
      <c r="AD57" s="188">
        <f t="shared" si="27"/>
        <v>0</v>
      </c>
      <c r="AE57" s="188">
        <f t="shared" si="28"/>
        <v>0</v>
      </c>
      <c r="AF57" s="188">
        <f t="shared" si="37"/>
        <v>0</v>
      </c>
      <c r="AG57" s="188">
        <f t="shared" si="38"/>
        <v>0</v>
      </c>
      <c r="AH57" s="188">
        <f t="shared" si="39"/>
        <v>0</v>
      </c>
      <c r="AI57" s="188">
        <f t="shared" si="40"/>
        <v>0</v>
      </c>
      <c r="AJ57" s="188">
        <f t="shared" si="29"/>
        <v>0</v>
      </c>
      <c r="AK57" s="188">
        <f t="shared" si="30"/>
        <v>0</v>
      </c>
      <c r="AL57" s="188">
        <f t="shared" si="31"/>
        <v>0</v>
      </c>
      <c r="AM57" s="188">
        <f t="shared" si="32"/>
        <v>0</v>
      </c>
      <c r="AN57" s="188">
        <f t="shared" si="42"/>
        <v>0</v>
      </c>
      <c r="AO57" s="188">
        <f t="shared" si="43"/>
        <v>0</v>
      </c>
    </row>
    <row r="58" spans="1:41" ht="15.75" thickBot="1" x14ac:dyDescent="0.3">
      <c r="A58" s="1" t="s">
        <v>371</v>
      </c>
      <c r="B58" s="149" t="s">
        <v>635</v>
      </c>
      <c r="C58" s="192" t="s">
        <v>1121</v>
      </c>
      <c r="E58" s="201">
        <f>'0809'!H58</f>
        <v>1</v>
      </c>
      <c r="F58" s="186">
        <f t="shared" si="20"/>
        <v>0</v>
      </c>
      <c r="G58" s="202"/>
      <c r="H58" s="202"/>
      <c r="I58" s="227"/>
      <c r="J58" s="227"/>
      <c r="K58" s="227"/>
      <c r="L58" s="202"/>
      <c r="M58" s="228"/>
      <c r="N58" s="288"/>
      <c r="O58">
        <f t="shared" si="21"/>
        <v>0</v>
      </c>
      <c r="P58">
        <f t="shared" si="35"/>
        <v>1</v>
      </c>
      <c r="Q58">
        <f t="shared" si="22"/>
        <v>-1</v>
      </c>
      <c r="R58">
        <f t="shared" si="23"/>
        <v>-1</v>
      </c>
      <c r="S58">
        <f t="shared" si="24"/>
        <v>-1</v>
      </c>
      <c r="T58">
        <f t="shared" si="25"/>
        <v>1</v>
      </c>
      <c r="U58">
        <f t="shared" si="36"/>
        <v>-1</v>
      </c>
      <c r="V58">
        <f>VLOOKUP($A58,'FuturesInfo (3)'!$A$2:$V$80,22)</f>
        <v>8</v>
      </c>
      <c r="W58">
        <v>1</v>
      </c>
      <c r="X58" s="356">
        <f>VLOOKUP($A58,'FuturesInfo (3)'!$A$2:$O$80,15)*V58</f>
        <v>216240</v>
      </c>
      <c r="Y58" s="356">
        <f>VLOOKUP($A58,'FuturesInfo (3)'!$A$2:$O$80,15)*W58*V58</f>
        <v>216240</v>
      </c>
      <c r="Z58" s="188">
        <f t="shared" si="26"/>
        <v>0</v>
      </c>
      <c r="AA58" s="188">
        <f>IF(IF(sym!$Q47=H58,1,0)=1,ABS(X58*G58),-ABS(X58*G58))</f>
        <v>0</v>
      </c>
      <c r="AB58" s="188">
        <f>IF(IF(sym!$P47=$H58,1,0)=1,ABS($X58*$G58),-ABS($X58*$G58))</f>
        <v>0</v>
      </c>
      <c r="AC58" s="188">
        <f t="shared" si="41"/>
        <v>0</v>
      </c>
      <c r="AD58" s="188">
        <f t="shared" si="27"/>
        <v>0</v>
      </c>
      <c r="AE58" s="188">
        <f t="shared" si="28"/>
        <v>0</v>
      </c>
      <c r="AF58" s="188">
        <f t="shared" si="37"/>
        <v>0</v>
      </c>
      <c r="AG58" s="188">
        <f t="shared" si="38"/>
        <v>0</v>
      </c>
      <c r="AH58" s="188">
        <f t="shared" si="39"/>
        <v>0</v>
      </c>
      <c r="AI58" s="188">
        <f t="shared" si="40"/>
        <v>0</v>
      </c>
      <c r="AJ58" s="188">
        <f t="shared" si="29"/>
        <v>0</v>
      </c>
      <c r="AK58" s="188">
        <f t="shared" si="30"/>
        <v>0</v>
      </c>
      <c r="AL58" s="188">
        <f t="shared" si="31"/>
        <v>0</v>
      </c>
      <c r="AM58" s="188">
        <f t="shared" si="32"/>
        <v>0</v>
      </c>
      <c r="AN58" s="188">
        <f t="shared" si="42"/>
        <v>0</v>
      </c>
      <c r="AO58" s="188">
        <f t="shared" si="43"/>
        <v>0</v>
      </c>
    </row>
    <row r="59" spans="1:41" ht="15.75" thickBot="1" x14ac:dyDescent="0.3">
      <c r="A59" s="1" t="s">
        <v>1052</v>
      </c>
      <c r="B59" s="149" t="s">
        <v>611</v>
      </c>
      <c r="C59" s="192" t="s">
        <v>297</v>
      </c>
      <c r="E59" s="201">
        <f>'0809'!H59</f>
        <v>-1</v>
      </c>
      <c r="F59" s="186">
        <f t="shared" si="20"/>
        <v>0</v>
      </c>
      <c r="G59" s="202"/>
      <c r="H59" s="202"/>
      <c r="I59" s="227"/>
      <c r="J59" s="227"/>
      <c r="K59" s="227"/>
      <c r="L59" s="202"/>
      <c r="M59" s="228"/>
      <c r="N59" s="288"/>
      <c r="O59">
        <f t="shared" si="21"/>
        <v>0</v>
      </c>
      <c r="P59">
        <f t="shared" si="35"/>
        <v>-1</v>
      </c>
      <c r="Q59">
        <f t="shared" si="22"/>
        <v>1</v>
      </c>
      <c r="R59">
        <f t="shared" si="23"/>
        <v>1</v>
      </c>
      <c r="S59">
        <f t="shared" si="24"/>
        <v>1</v>
      </c>
      <c r="T59">
        <f t="shared" si="25"/>
        <v>-1</v>
      </c>
      <c r="U59">
        <f t="shared" si="36"/>
        <v>1</v>
      </c>
      <c r="V59">
        <f>VLOOKUP($A59,'FuturesInfo (3)'!$A$2:$V$80,22)</f>
        <v>5</v>
      </c>
      <c r="W59">
        <v>1</v>
      </c>
      <c r="X59" s="356">
        <f>VLOOKUP($A59,'FuturesInfo (3)'!$A$2:$O$80,15)*V59</f>
        <v>124562.5</v>
      </c>
      <c r="Y59" s="356">
        <f>VLOOKUP($A59,'FuturesInfo (3)'!$A$2:$O$80,15)*W59*V59</f>
        <v>124562.5</v>
      </c>
      <c r="Z59" s="188">
        <f t="shared" si="26"/>
        <v>0</v>
      </c>
      <c r="AA59" s="188">
        <f>IF(IF(sym!$Q48=H59,1,0)=1,ABS(X59*G59),-ABS(X59*G59))</f>
        <v>0</v>
      </c>
      <c r="AB59" s="188">
        <f>IF(IF(sym!$P48=$H59,1,0)=1,ABS($X59*$G59),-ABS($X59*$G59))</f>
        <v>0</v>
      </c>
      <c r="AC59" s="188">
        <f t="shared" si="41"/>
        <v>0</v>
      </c>
      <c r="AD59" s="188">
        <f t="shared" si="27"/>
        <v>0</v>
      </c>
      <c r="AE59" s="188">
        <f t="shared" si="28"/>
        <v>0</v>
      </c>
      <c r="AF59" s="188">
        <f t="shared" si="37"/>
        <v>0</v>
      </c>
      <c r="AG59" s="188">
        <f t="shared" si="38"/>
        <v>0</v>
      </c>
      <c r="AH59" s="188">
        <f t="shared" si="39"/>
        <v>0</v>
      </c>
      <c r="AI59" s="188">
        <f t="shared" si="40"/>
        <v>0</v>
      </c>
      <c r="AJ59" s="188">
        <f t="shared" si="29"/>
        <v>0</v>
      </c>
      <c r="AK59" s="188">
        <f t="shared" si="30"/>
        <v>0</v>
      </c>
      <c r="AL59" s="188">
        <f t="shared" si="31"/>
        <v>0</v>
      </c>
      <c r="AM59" s="188">
        <f t="shared" si="32"/>
        <v>0</v>
      </c>
      <c r="AN59" s="188">
        <f t="shared" si="42"/>
        <v>0</v>
      </c>
      <c r="AO59" s="188">
        <f t="shared" si="43"/>
        <v>0</v>
      </c>
    </row>
    <row r="60" spans="1:41" ht="15.75" thickBot="1" x14ac:dyDescent="0.3">
      <c r="A60" s="1" t="s">
        <v>373</v>
      </c>
      <c r="B60" s="149" t="s">
        <v>692</v>
      </c>
      <c r="C60" s="192" t="s">
        <v>1121</v>
      </c>
      <c r="E60" s="201">
        <f>'0809'!H60</f>
        <v>1</v>
      </c>
      <c r="F60" s="186">
        <f t="shared" si="20"/>
        <v>0</v>
      </c>
      <c r="G60" s="202"/>
      <c r="H60" s="202"/>
      <c r="I60" s="227"/>
      <c r="J60" s="227"/>
      <c r="K60" s="227"/>
      <c r="L60" s="202"/>
      <c r="M60" s="228"/>
      <c r="N60" s="288"/>
      <c r="O60">
        <f t="shared" si="21"/>
        <v>0</v>
      </c>
      <c r="P60">
        <f t="shared" si="35"/>
        <v>1</v>
      </c>
      <c r="Q60">
        <f t="shared" si="22"/>
        <v>-1</v>
      </c>
      <c r="R60">
        <f t="shared" si="23"/>
        <v>-1</v>
      </c>
      <c r="S60">
        <f t="shared" si="24"/>
        <v>-1</v>
      </c>
      <c r="T60">
        <f t="shared" si="25"/>
        <v>1</v>
      </c>
      <c r="U60">
        <f t="shared" si="36"/>
        <v>-1</v>
      </c>
      <c r="V60">
        <f>VLOOKUP($A60,'FuturesInfo (3)'!$A$2:$V$80,22)</f>
        <v>3</v>
      </c>
      <c r="W60">
        <v>1</v>
      </c>
      <c r="X60" s="356">
        <f>VLOOKUP($A60,'FuturesInfo (3)'!$A$2:$O$80,15)*V60</f>
        <v>214110</v>
      </c>
      <c r="Y60" s="356">
        <f>VLOOKUP($A60,'FuturesInfo (3)'!$A$2:$O$80,15)*W60*V60</f>
        <v>214110</v>
      </c>
      <c r="Z60" s="188">
        <f t="shared" si="26"/>
        <v>0</v>
      </c>
      <c r="AA60" s="188">
        <f>IF(IF(sym!$Q49=H60,1,0)=1,ABS(X60*G60),-ABS(X60*G60))</f>
        <v>0</v>
      </c>
      <c r="AB60" s="188">
        <f>IF(IF(sym!$P49=$H60,1,0)=1,ABS($X60*$G60),-ABS($X60*$G60))</f>
        <v>0</v>
      </c>
      <c r="AC60" s="188">
        <f t="shared" si="41"/>
        <v>0</v>
      </c>
      <c r="AD60" s="188">
        <f t="shared" si="27"/>
        <v>0</v>
      </c>
      <c r="AE60" s="188">
        <f t="shared" si="28"/>
        <v>0</v>
      </c>
      <c r="AF60" s="188">
        <f t="shared" si="37"/>
        <v>0</v>
      </c>
      <c r="AG60" s="188">
        <f t="shared" si="38"/>
        <v>0</v>
      </c>
      <c r="AH60" s="188">
        <f t="shared" si="39"/>
        <v>0</v>
      </c>
      <c r="AI60" s="188">
        <f t="shared" si="40"/>
        <v>0</v>
      </c>
      <c r="AJ60" s="188">
        <f t="shared" si="29"/>
        <v>0</v>
      </c>
      <c r="AK60" s="188">
        <f t="shared" si="30"/>
        <v>0</v>
      </c>
      <c r="AL60" s="188">
        <f t="shared" si="31"/>
        <v>0</v>
      </c>
      <c r="AM60" s="188">
        <f t="shared" si="32"/>
        <v>0</v>
      </c>
      <c r="AN60" s="188">
        <f t="shared" si="42"/>
        <v>0</v>
      </c>
      <c r="AO60" s="188">
        <f t="shared" si="43"/>
        <v>0</v>
      </c>
    </row>
    <row r="61" spans="1:41" ht="15.75" thickBot="1" x14ac:dyDescent="0.3">
      <c r="A61" s="1" t="s">
        <v>375</v>
      </c>
      <c r="B61" s="149" t="s">
        <v>690</v>
      </c>
      <c r="C61" s="192" t="s">
        <v>288</v>
      </c>
      <c r="E61" s="201">
        <f>'0809'!H61</f>
        <v>-1</v>
      </c>
      <c r="F61" s="186">
        <f t="shared" si="20"/>
        <v>0</v>
      </c>
      <c r="G61" s="202"/>
      <c r="H61" s="202"/>
      <c r="I61" s="227"/>
      <c r="J61" s="227"/>
      <c r="K61" s="227"/>
      <c r="L61" s="202"/>
      <c r="M61" s="228"/>
      <c r="N61" s="288"/>
      <c r="O61">
        <f t="shared" si="21"/>
        <v>0</v>
      </c>
      <c r="P61">
        <f t="shared" si="35"/>
        <v>-1</v>
      </c>
      <c r="Q61">
        <f t="shared" si="22"/>
        <v>1</v>
      </c>
      <c r="R61">
        <f t="shared" si="23"/>
        <v>1</v>
      </c>
      <c r="S61">
        <f t="shared" si="24"/>
        <v>1</v>
      </c>
      <c r="T61">
        <f t="shared" si="25"/>
        <v>-1</v>
      </c>
      <c r="U61">
        <f t="shared" si="36"/>
        <v>1</v>
      </c>
      <c r="V61">
        <f>VLOOKUP($A61,'FuturesInfo (3)'!$A$2:$V$80,22)</f>
        <v>3</v>
      </c>
      <c r="W61">
        <v>1</v>
      </c>
      <c r="X61" s="356">
        <f>VLOOKUP($A61,'FuturesInfo (3)'!$A$2:$O$80,15)*V61</f>
        <v>78450.000000000015</v>
      </c>
      <c r="Y61" s="356">
        <f>VLOOKUP($A61,'FuturesInfo (3)'!$A$2:$O$80,15)*W61*V61</f>
        <v>78450.000000000015</v>
      </c>
      <c r="Z61" s="188">
        <f t="shared" si="26"/>
        <v>0</v>
      </c>
      <c r="AA61" s="188">
        <f>IF(IF(sym!$Q50=H61,1,0)=1,ABS(X61*G61),-ABS(X61*G61))</f>
        <v>0</v>
      </c>
      <c r="AB61" s="188">
        <f>IF(IF(sym!$P50=$H61,1,0)=1,ABS($X61*$G61),-ABS($X61*$G61))</f>
        <v>0</v>
      </c>
      <c r="AC61" s="188">
        <f t="shared" si="41"/>
        <v>0</v>
      </c>
      <c r="AD61" s="188">
        <f t="shared" si="27"/>
        <v>0</v>
      </c>
      <c r="AE61" s="188">
        <f t="shared" si="28"/>
        <v>0</v>
      </c>
      <c r="AF61" s="188">
        <f t="shared" si="37"/>
        <v>0</v>
      </c>
      <c r="AG61" s="188">
        <f t="shared" si="38"/>
        <v>0</v>
      </c>
      <c r="AH61" s="188">
        <f t="shared" si="39"/>
        <v>0</v>
      </c>
      <c r="AI61" s="188">
        <f t="shared" si="40"/>
        <v>0</v>
      </c>
      <c r="AJ61" s="188">
        <f t="shared" si="29"/>
        <v>0</v>
      </c>
      <c r="AK61" s="188">
        <f t="shared" si="30"/>
        <v>0</v>
      </c>
      <c r="AL61" s="188">
        <f t="shared" si="31"/>
        <v>0</v>
      </c>
      <c r="AM61" s="188">
        <f t="shared" si="32"/>
        <v>0</v>
      </c>
      <c r="AN61" s="188">
        <f t="shared" si="42"/>
        <v>0</v>
      </c>
      <c r="AO61" s="188">
        <f t="shared" si="43"/>
        <v>0</v>
      </c>
    </row>
    <row r="62" spans="1:41" ht="15.75" thickBot="1" x14ac:dyDescent="0.3">
      <c r="A62" s="1" t="s">
        <v>377</v>
      </c>
      <c r="B62" s="149" t="s">
        <v>694</v>
      </c>
      <c r="C62" s="192" t="s">
        <v>294</v>
      </c>
      <c r="E62" s="201">
        <f>'0809'!H62</f>
        <v>1</v>
      </c>
      <c r="F62" s="186">
        <f t="shared" si="20"/>
        <v>0</v>
      </c>
      <c r="G62" s="202"/>
      <c r="H62" s="202"/>
      <c r="I62" s="227"/>
      <c r="J62" s="227"/>
      <c r="K62" s="227"/>
      <c r="L62" s="202"/>
      <c r="M62" s="228"/>
      <c r="N62" s="288"/>
      <c r="O62">
        <f t="shared" si="21"/>
        <v>0</v>
      </c>
      <c r="P62">
        <f t="shared" si="35"/>
        <v>1</v>
      </c>
      <c r="Q62">
        <f t="shared" si="22"/>
        <v>-1</v>
      </c>
      <c r="R62">
        <f t="shared" si="23"/>
        <v>-1</v>
      </c>
      <c r="S62">
        <f t="shared" si="24"/>
        <v>-1</v>
      </c>
      <c r="T62">
        <f t="shared" si="25"/>
        <v>1</v>
      </c>
      <c r="U62">
        <f t="shared" si="36"/>
        <v>-1</v>
      </c>
      <c r="V62">
        <f>VLOOKUP($A62,'FuturesInfo (3)'!$A$2:$V$80,22)</f>
        <v>2</v>
      </c>
      <c r="W62">
        <v>1</v>
      </c>
      <c r="X62" s="356">
        <f>VLOOKUP($A62,'FuturesInfo (3)'!$A$2:$O$80,15)*V62</f>
        <v>163705.95740504467</v>
      </c>
      <c r="Y62" s="356">
        <f>VLOOKUP($A62,'FuturesInfo (3)'!$A$2:$O$80,15)*W62*V62</f>
        <v>163705.95740504467</v>
      </c>
      <c r="Z62" s="188">
        <f t="shared" si="26"/>
        <v>0</v>
      </c>
      <c r="AA62" s="188">
        <f>IF(IF(sym!$Q51=H62,1,0)=1,ABS(X62*G62),-ABS(X62*G62))</f>
        <v>0</v>
      </c>
      <c r="AB62" s="188">
        <f>IF(IF(sym!$P51=$H62,1,0)=1,ABS($X62*$G62),-ABS($X62*$G62))</f>
        <v>0</v>
      </c>
      <c r="AC62" s="188">
        <f t="shared" si="41"/>
        <v>0</v>
      </c>
      <c r="AD62" s="188">
        <f t="shared" si="27"/>
        <v>0</v>
      </c>
      <c r="AE62" s="188">
        <f t="shared" si="28"/>
        <v>0</v>
      </c>
      <c r="AF62" s="188">
        <f t="shared" si="37"/>
        <v>0</v>
      </c>
      <c r="AG62" s="188">
        <f t="shared" si="38"/>
        <v>0</v>
      </c>
      <c r="AH62" s="188">
        <f t="shared" si="39"/>
        <v>0</v>
      </c>
      <c r="AI62" s="188">
        <f t="shared" si="40"/>
        <v>0</v>
      </c>
      <c r="AJ62" s="188">
        <f t="shared" si="29"/>
        <v>0</v>
      </c>
      <c r="AK62" s="188">
        <f t="shared" si="30"/>
        <v>0</v>
      </c>
      <c r="AL62" s="188">
        <f t="shared" si="31"/>
        <v>0</v>
      </c>
      <c r="AM62" s="188">
        <f t="shared" si="32"/>
        <v>0</v>
      </c>
      <c r="AN62" s="188">
        <f t="shared" si="42"/>
        <v>0</v>
      </c>
      <c r="AO62" s="188">
        <f t="shared" si="43"/>
        <v>0</v>
      </c>
    </row>
    <row r="63" spans="1:41" ht="15.75" thickBot="1" x14ac:dyDescent="0.3">
      <c r="A63" s="1" t="s">
        <v>379</v>
      </c>
      <c r="B63" s="149" t="s">
        <v>550</v>
      </c>
      <c r="C63" s="192" t="s">
        <v>294</v>
      </c>
      <c r="E63" s="201">
        <f>'0809'!H63</f>
        <v>1</v>
      </c>
      <c r="F63" s="186">
        <f t="shared" si="20"/>
        <v>0</v>
      </c>
      <c r="G63" s="202"/>
      <c r="H63" s="202"/>
      <c r="I63" s="227"/>
      <c r="J63" s="227"/>
      <c r="K63" s="227"/>
      <c r="L63" s="202"/>
      <c r="M63" s="228"/>
      <c r="N63" s="288"/>
      <c r="O63">
        <f t="shared" si="21"/>
        <v>0</v>
      </c>
      <c r="P63">
        <f t="shared" si="35"/>
        <v>1</v>
      </c>
      <c r="Q63">
        <f t="shared" si="22"/>
        <v>-1</v>
      </c>
      <c r="R63">
        <f t="shared" si="23"/>
        <v>-1</v>
      </c>
      <c r="S63">
        <f t="shared" si="24"/>
        <v>-1</v>
      </c>
      <c r="T63">
        <f t="shared" si="25"/>
        <v>1</v>
      </c>
      <c r="U63">
        <f t="shared" si="36"/>
        <v>-1</v>
      </c>
      <c r="V63">
        <f>VLOOKUP($A63,'FuturesInfo (3)'!$A$2:$V$80,22)</f>
        <v>3</v>
      </c>
      <c r="W63">
        <v>1</v>
      </c>
      <c r="X63" s="356">
        <f>VLOOKUP($A63,'FuturesInfo (3)'!$A$2:$O$80,15)*V63</f>
        <v>287505</v>
      </c>
      <c r="Y63" s="356">
        <f>VLOOKUP($A63,'FuturesInfo (3)'!$A$2:$O$80,15)*W63*V63</f>
        <v>287505</v>
      </c>
      <c r="Z63" s="188">
        <f t="shared" si="26"/>
        <v>0</v>
      </c>
      <c r="AA63" s="188">
        <f>IF(IF(sym!$Q52=H63,1,0)=1,ABS(X63*G63),-ABS(X63*G63))</f>
        <v>0</v>
      </c>
      <c r="AB63" s="188">
        <f>IF(IF(sym!$P52=$H63,1,0)=1,ABS($X63*$G63),-ABS($X63*$G63))</f>
        <v>0</v>
      </c>
      <c r="AC63" s="188">
        <f t="shared" si="41"/>
        <v>0</v>
      </c>
      <c r="AD63" s="188">
        <f t="shared" si="27"/>
        <v>0</v>
      </c>
      <c r="AE63" s="188">
        <f t="shared" si="28"/>
        <v>0</v>
      </c>
      <c r="AF63" s="188">
        <f t="shared" si="37"/>
        <v>0</v>
      </c>
      <c r="AG63" s="188">
        <f t="shared" si="38"/>
        <v>0</v>
      </c>
      <c r="AH63" s="188">
        <f t="shared" si="39"/>
        <v>0</v>
      </c>
      <c r="AI63" s="188">
        <f t="shared" si="40"/>
        <v>0</v>
      </c>
      <c r="AJ63" s="188">
        <f t="shared" si="29"/>
        <v>0</v>
      </c>
      <c r="AK63" s="188">
        <f t="shared" si="30"/>
        <v>0</v>
      </c>
      <c r="AL63" s="188">
        <f t="shared" si="31"/>
        <v>0</v>
      </c>
      <c r="AM63" s="188">
        <f t="shared" si="32"/>
        <v>0</v>
      </c>
      <c r="AN63" s="188">
        <f t="shared" si="42"/>
        <v>0</v>
      </c>
      <c r="AO63" s="188">
        <f t="shared" si="43"/>
        <v>0</v>
      </c>
    </row>
    <row r="64" spans="1:41" ht="15.75" thickBot="1" x14ac:dyDescent="0.3">
      <c r="A64" s="4" t="s">
        <v>1050</v>
      </c>
      <c r="B64" s="149" t="s">
        <v>700</v>
      </c>
      <c r="C64" s="192" t="s">
        <v>297</v>
      </c>
      <c r="E64" s="201">
        <f>'0809'!H64</f>
        <v>-1</v>
      </c>
      <c r="F64" s="186">
        <f t="shared" si="20"/>
        <v>0</v>
      </c>
      <c r="G64" s="202"/>
      <c r="H64" s="202"/>
      <c r="I64" s="227"/>
      <c r="J64" s="227"/>
      <c r="K64" s="227"/>
      <c r="L64" s="202"/>
      <c r="M64" s="228"/>
      <c r="N64" s="288"/>
      <c r="O64">
        <f t="shared" si="21"/>
        <v>0</v>
      </c>
      <c r="P64">
        <f t="shared" si="35"/>
        <v>-1</v>
      </c>
      <c r="Q64">
        <f t="shared" si="22"/>
        <v>1</v>
      </c>
      <c r="R64">
        <f t="shared" si="23"/>
        <v>1</v>
      </c>
      <c r="S64">
        <f t="shared" si="24"/>
        <v>1</v>
      </c>
      <c r="T64">
        <f t="shared" si="25"/>
        <v>-1</v>
      </c>
      <c r="U64">
        <f t="shared" si="36"/>
        <v>1</v>
      </c>
      <c r="V64">
        <f>VLOOKUP($A64,'FuturesInfo (3)'!$A$2:$V$80,22)</f>
        <v>9</v>
      </c>
      <c r="W64">
        <v>1</v>
      </c>
      <c r="X64" s="356">
        <f>VLOOKUP($A64,'FuturesInfo (3)'!$A$2:$O$80,15)*V64</f>
        <v>82800</v>
      </c>
      <c r="Y64" s="356">
        <f>VLOOKUP($A64,'FuturesInfo (3)'!$A$2:$O$80,15)*W64*V64</f>
        <v>82800</v>
      </c>
      <c r="Z64" s="188">
        <f t="shared" si="26"/>
        <v>0</v>
      </c>
      <c r="AA64" s="188">
        <f>IF(IF(sym!$Q53=H64,1,0)=1,ABS(X64*G64),-ABS(X64*G64))</f>
        <v>0</v>
      </c>
      <c r="AB64" s="188">
        <f>IF(IF(sym!$P53=$H64,1,0)=1,ABS($X64*$G64),-ABS($X64*$G64))</f>
        <v>0</v>
      </c>
      <c r="AC64" s="188">
        <f t="shared" si="41"/>
        <v>0</v>
      </c>
      <c r="AD64" s="188">
        <f t="shared" si="27"/>
        <v>0</v>
      </c>
      <c r="AE64" s="188">
        <f t="shared" si="28"/>
        <v>0</v>
      </c>
      <c r="AF64" s="188">
        <f t="shared" si="37"/>
        <v>0</v>
      </c>
      <c r="AG64" s="188">
        <f t="shared" si="38"/>
        <v>0</v>
      </c>
      <c r="AH64" s="188">
        <f t="shared" si="39"/>
        <v>0</v>
      </c>
      <c r="AI64" s="188">
        <f t="shared" si="40"/>
        <v>0</v>
      </c>
      <c r="AJ64" s="188">
        <f t="shared" si="29"/>
        <v>0</v>
      </c>
      <c r="AK64" s="188">
        <f t="shared" si="30"/>
        <v>0</v>
      </c>
      <c r="AL64" s="188">
        <f t="shared" si="31"/>
        <v>0</v>
      </c>
      <c r="AM64" s="188">
        <f t="shared" si="32"/>
        <v>0</v>
      </c>
      <c r="AN64" s="188">
        <f t="shared" si="42"/>
        <v>0</v>
      </c>
      <c r="AO64" s="188">
        <f t="shared" si="43"/>
        <v>0</v>
      </c>
    </row>
    <row r="65" spans="1:41" ht="15.75" thickBot="1" x14ac:dyDescent="0.3">
      <c r="A65" s="1" t="s">
        <v>0</v>
      </c>
      <c r="B65" s="149" t="s">
        <v>702</v>
      </c>
      <c r="C65" s="192" t="s">
        <v>304</v>
      </c>
      <c r="E65" s="201">
        <f>'0809'!H65</f>
        <v>1</v>
      </c>
      <c r="F65" s="186">
        <f t="shared" si="20"/>
        <v>0</v>
      </c>
      <c r="G65" s="202"/>
      <c r="H65" s="233"/>
      <c r="I65" s="229"/>
      <c r="J65" s="229"/>
      <c r="K65" s="229"/>
      <c r="L65" s="202"/>
      <c r="M65" s="228"/>
      <c r="N65" s="288"/>
      <c r="O65">
        <f t="shared" si="21"/>
        <v>0</v>
      </c>
      <c r="P65">
        <f t="shared" si="35"/>
        <v>1</v>
      </c>
      <c r="Q65">
        <f t="shared" si="22"/>
        <v>-1</v>
      </c>
      <c r="R65">
        <f t="shared" si="23"/>
        <v>-1</v>
      </c>
      <c r="S65">
        <f t="shared" si="24"/>
        <v>-1</v>
      </c>
      <c r="T65">
        <f t="shared" si="25"/>
        <v>1</v>
      </c>
      <c r="U65">
        <f t="shared" si="36"/>
        <v>-1</v>
      </c>
      <c r="V65">
        <f>VLOOKUP($A65,'FuturesInfo (3)'!$A$2:$V$80,22)</f>
        <v>2</v>
      </c>
      <c r="W65">
        <v>1</v>
      </c>
      <c r="X65" s="356">
        <f>VLOOKUP($A65,'FuturesInfo (3)'!$A$2:$O$80,15)*V65</f>
        <v>55080</v>
      </c>
      <c r="Y65" s="356">
        <f>VLOOKUP($A65,'FuturesInfo (3)'!$A$2:$O$80,15)*W65*V65</f>
        <v>55080</v>
      </c>
      <c r="Z65" s="188">
        <f t="shared" si="26"/>
        <v>0</v>
      </c>
      <c r="AA65" s="188">
        <f>IF(IF(sym!$Q54=H65,1,0)=1,ABS(X65*G65),-ABS(X65*G65))</f>
        <v>0</v>
      </c>
      <c r="AB65" s="188">
        <f>IF(IF(sym!$P54=$H65,1,0)=1,ABS($X65*$G65),-ABS($X65*$G65))</f>
        <v>0</v>
      </c>
      <c r="AC65" s="188">
        <f t="shared" si="41"/>
        <v>0</v>
      </c>
      <c r="AD65" s="188">
        <f t="shared" si="27"/>
        <v>0</v>
      </c>
      <c r="AE65" s="188">
        <f t="shared" si="28"/>
        <v>0</v>
      </c>
      <c r="AF65" s="188">
        <f t="shared" si="37"/>
        <v>0</v>
      </c>
      <c r="AG65" s="188">
        <f t="shared" si="38"/>
        <v>0</v>
      </c>
      <c r="AH65" s="188">
        <f t="shared" si="39"/>
        <v>0</v>
      </c>
      <c r="AI65" s="188">
        <f t="shared" si="40"/>
        <v>0</v>
      </c>
      <c r="AJ65" s="188">
        <f t="shared" si="29"/>
        <v>0</v>
      </c>
      <c r="AK65" s="188">
        <f t="shared" si="30"/>
        <v>0</v>
      </c>
      <c r="AL65" s="188">
        <f t="shared" si="31"/>
        <v>0</v>
      </c>
      <c r="AM65" s="188">
        <f t="shared" si="32"/>
        <v>0</v>
      </c>
      <c r="AN65" s="188">
        <f t="shared" si="42"/>
        <v>0</v>
      </c>
      <c r="AO65" s="188">
        <f t="shared" si="43"/>
        <v>0</v>
      </c>
    </row>
    <row r="66" spans="1:41" ht="15.75" thickBot="1" x14ac:dyDescent="0.3">
      <c r="A66" s="1" t="s">
        <v>384</v>
      </c>
      <c r="B66" s="149" t="s">
        <v>704</v>
      </c>
      <c r="C66" s="192" t="s">
        <v>347</v>
      </c>
      <c r="E66" s="201">
        <f>'0809'!H66</f>
        <v>1</v>
      </c>
      <c r="F66" s="186">
        <f t="shared" si="20"/>
        <v>0</v>
      </c>
      <c r="G66" s="202"/>
      <c r="H66" s="202"/>
      <c r="I66" s="227"/>
      <c r="J66" s="227"/>
      <c r="K66" s="227"/>
      <c r="L66" s="202"/>
      <c r="M66" s="228"/>
      <c r="N66" s="288"/>
      <c r="O66">
        <f t="shared" si="21"/>
        <v>0</v>
      </c>
      <c r="P66">
        <f t="shared" si="35"/>
        <v>1</v>
      </c>
      <c r="Q66">
        <f t="shared" si="22"/>
        <v>-1</v>
      </c>
      <c r="R66">
        <f t="shared" si="23"/>
        <v>-1</v>
      </c>
      <c r="S66">
        <f t="shared" si="24"/>
        <v>-1</v>
      </c>
      <c r="T66">
        <f t="shared" si="25"/>
        <v>1</v>
      </c>
      <c r="U66">
        <f t="shared" si="36"/>
        <v>-1</v>
      </c>
      <c r="V66">
        <f>VLOOKUP($A66,'FuturesInfo (3)'!$A$2:$V$80,22)</f>
        <v>2</v>
      </c>
      <c r="W66">
        <v>1</v>
      </c>
      <c r="X66" s="356">
        <f>VLOOKUP($A66,'FuturesInfo (3)'!$A$2:$O$80,15)*V66</f>
        <v>138870</v>
      </c>
      <c r="Y66" s="356">
        <f>VLOOKUP($A66,'FuturesInfo (3)'!$A$2:$O$80,15)*W66*V66</f>
        <v>138870</v>
      </c>
      <c r="Z66" s="188">
        <f t="shared" si="26"/>
        <v>0</v>
      </c>
      <c r="AA66" s="188">
        <f>IF(IF(sym!$Q55=H66,1,0)=1,ABS(X66*G66),-ABS(X66*G66))</f>
        <v>0</v>
      </c>
      <c r="AB66" s="188">
        <f>IF(IF(sym!$P55=$H66,1,0)=1,ABS($X66*$G66),-ABS($X66*$G66))</f>
        <v>0</v>
      </c>
      <c r="AC66" s="188">
        <f t="shared" si="41"/>
        <v>0</v>
      </c>
      <c r="AD66" s="188">
        <f t="shared" si="27"/>
        <v>0</v>
      </c>
      <c r="AE66" s="188">
        <f t="shared" si="28"/>
        <v>0</v>
      </c>
      <c r="AF66" s="188">
        <f t="shared" si="37"/>
        <v>0</v>
      </c>
      <c r="AG66" s="188">
        <f t="shared" si="38"/>
        <v>0</v>
      </c>
      <c r="AH66" s="188">
        <f t="shared" si="39"/>
        <v>0</v>
      </c>
      <c r="AI66" s="188">
        <f t="shared" si="40"/>
        <v>0</v>
      </c>
      <c r="AJ66" s="188">
        <f t="shared" si="29"/>
        <v>0</v>
      </c>
      <c r="AK66" s="188">
        <f t="shared" si="30"/>
        <v>0</v>
      </c>
      <c r="AL66" s="188">
        <f t="shared" si="31"/>
        <v>0</v>
      </c>
      <c r="AM66" s="188">
        <f t="shared" si="32"/>
        <v>0</v>
      </c>
      <c r="AN66" s="188">
        <f t="shared" si="42"/>
        <v>0</v>
      </c>
      <c r="AO66" s="188">
        <f t="shared" si="43"/>
        <v>0</v>
      </c>
    </row>
    <row r="67" spans="1:41" ht="15.75" thickBot="1" x14ac:dyDescent="0.3">
      <c r="A67" s="1" t="s">
        <v>386</v>
      </c>
      <c r="B67" s="149" t="s">
        <v>706</v>
      </c>
      <c r="C67" s="192" t="s">
        <v>347</v>
      </c>
      <c r="E67" s="201">
        <f>'0809'!H67</f>
        <v>1</v>
      </c>
      <c r="F67" s="186">
        <f t="shared" si="20"/>
        <v>0</v>
      </c>
      <c r="G67" s="202"/>
      <c r="H67" s="202"/>
      <c r="I67" s="227"/>
      <c r="J67" s="227"/>
      <c r="K67" s="227"/>
      <c r="L67" s="202"/>
      <c r="M67" s="228"/>
      <c r="N67" s="288"/>
      <c r="O67">
        <f t="shared" si="21"/>
        <v>0</v>
      </c>
      <c r="P67">
        <f t="shared" si="35"/>
        <v>1</v>
      </c>
      <c r="Q67">
        <f t="shared" si="22"/>
        <v>-1</v>
      </c>
      <c r="R67">
        <f t="shared" si="23"/>
        <v>-1</v>
      </c>
      <c r="S67">
        <f t="shared" si="24"/>
        <v>-1</v>
      </c>
      <c r="T67">
        <f t="shared" si="25"/>
        <v>1</v>
      </c>
      <c r="U67">
        <f t="shared" si="36"/>
        <v>-1</v>
      </c>
      <c r="V67">
        <f>VLOOKUP($A67,'FuturesInfo (3)'!$A$2:$V$80,22)</f>
        <v>2</v>
      </c>
      <c r="W67">
        <v>1</v>
      </c>
      <c r="X67" s="356">
        <f>VLOOKUP($A67,'FuturesInfo (3)'!$A$2:$O$80,15)*V67</f>
        <v>115990.00000000001</v>
      </c>
      <c r="Y67" s="356">
        <f>VLOOKUP($A67,'FuturesInfo (3)'!$A$2:$O$80,15)*W67*V67</f>
        <v>115990.00000000001</v>
      </c>
      <c r="Z67" s="188">
        <f t="shared" si="26"/>
        <v>0</v>
      </c>
      <c r="AA67" s="188">
        <f>IF(IF(sym!$Q56=H67,1,0)=1,ABS(X67*G67),-ABS(X67*G67))</f>
        <v>0</v>
      </c>
      <c r="AB67" s="188">
        <f>IF(IF(sym!$P56=$H67,1,0)=1,ABS($X67*$G67),-ABS($X67*$G67))</f>
        <v>0</v>
      </c>
      <c r="AC67" s="188">
        <f t="shared" si="41"/>
        <v>0</v>
      </c>
      <c r="AD67" s="188">
        <f t="shared" si="27"/>
        <v>0</v>
      </c>
      <c r="AE67" s="188">
        <f t="shared" si="28"/>
        <v>0</v>
      </c>
      <c r="AF67" s="188">
        <f t="shared" si="37"/>
        <v>0</v>
      </c>
      <c r="AG67" s="188">
        <f t="shared" si="38"/>
        <v>0</v>
      </c>
      <c r="AH67" s="188">
        <f t="shared" si="39"/>
        <v>0</v>
      </c>
      <c r="AI67" s="188">
        <f t="shared" si="40"/>
        <v>0</v>
      </c>
      <c r="AJ67" s="188">
        <f t="shared" si="29"/>
        <v>0</v>
      </c>
      <c r="AK67" s="188">
        <f t="shared" si="30"/>
        <v>0</v>
      </c>
      <c r="AL67" s="188">
        <f t="shared" si="31"/>
        <v>0</v>
      </c>
      <c r="AM67" s="188">
        <f t="shared" si="32"/>
        <v>0</v>
      </c>
      <c r="AN67" s="188">
        <f t="shared" si="42"/>
        <v>0</v>
      </c>
      <c r="AO67" s="188">
        <f t="shared" si="43"/>
        <v>0</v>
      </c>
    </row>
    <row r="68" spans="1:41" ht="15.75" thickBot="1" x14ac:dyDescent="0.3">
      <c r="A68" s="1" t="s">
        <v>388</v>
      </c>
      <c r="B68" s="149" t="s">
        <v>710</v>
      </c>
      <c r="C68" s="192" t="s">
        <v>288</v>
      </c>
      <c r="E68" s="201">
        <f>'0809'!H68</f>
        <v>-1</v>
      </c>
      <c r="F68" s="186">
        <f t="shared" si="20"/>
        <v>0</v>
      </c>
      <c r="G68" s="202"/>
      <c r="H68" s="233"/>
      <c r="I68" s="229"/>
      <c r="J68" s="229"/>
      <c r="K68" s="229"/>
      <c r="L68" s="202"/>
      <c r="M68" s="228"/>
      <c r="N68" s="288"/>
      <c r="O68">
        <f t="shared" si="21"/>
        <v>0</v>
      </c>
      <c r="P68">
        <f t="shared" si="35"/>
        <v>-1</v>
      </c>
      <c r="Q68">
        <f t="shared" si="22"/>
        <v>1</v>
      </c>
      <c r="R68">
        <f t="shared" si="23"/>
        <v>1</v>
      </c>
      <c r="S68">
        <f t="shared" si="24"/>
        <v>1</v>
      </c>
      <c r="T68">
        <f t="shared" si="25"/>
        <v>-1</v>
      </c>
      <c r="U68">
        <f t="shared" si="36"/>
        <v>1</v>
      </c>
      <c r="V68">
        <f>VLOOKUP($A68,'FuturesInfo (3)'!$A$2:$V$80,22)</f>
        <v>2</v>
      </c>
      <c r="W68">
        <v>1</v>
      </c>
      <c r="X68" s="356">
        <f>VLOOKUP($A68,'FuturesInfo (3)'!$A$2:$O$80,15)*V68</f>
        <v>113080.8</v>
      </c>
      <c r="Y68" s="356">
        <f>VLOOKUP($A68,'FuturesInfo (3)'!$A$2:$O$80,15)*W68*V68</f>
        <v>113080.8</v>
      </c>
      <c r="Z68" s="188">
        <f t="shared" si="26"/>
        <v>0</v>
      </c>
      <c r="AA68" s="188">
        <f>IF(IF(sym!$Q57=H68,1,0)=1,ABS(X68*G68),-ABS(X68*G68))</f>
        <v>0</v>
      </c>
      <c r="AB68" s="188">
        <f>IF(IF(sym!$P57=$H68,1,0)=1,ABS($X68*$G68),-ABS($X68*$G68))</f>
        <v>0</v>
      </c>
      <c r="AC68" s="188">
        <f t="shared" si="41"/>
        <v>0</v>
      </c>
      <c r="AD68" s="188">
        <f t="shared" si="27"/>
        <v>0</v>
      </c>
      <c r="AE68" s="188">
        <f t="shared" si="28"/>
        <v>0</v>
      </c>
      <c r="AF68" s="188">
        <f t="shared" si="37"/>
        <v>0</v>
      </c>
      <c r="AG68" s="188">
        <f t="shared" si="38"/>
        <v>0</v>
      </c>
      <c r="AH68" s="188">
        <f t="shared" si="39"/>
        <v>0</v>
      </c>
      <c r="AI68" s="188">
        <f t="shared" si="40"/>
        <v>0</v>
      </c>
      <c r="AJ68" s="188">
        <f t="shared" si="29"/>
        <v>0</v>
      </c>
      <c r="AK68" s="188">
        <f t="shared" si="30"/>
        <v>0</v>
      </c>
      <c r="AL68" s="188">
        <f t="shared" si="31"/>
        <v>0</v>
      </c>
      <c r="AM68" s="188">
        <f t="shared" si="32"/>
        <v>0</v>
      </c>
      <c r="AN68" s="188">
        <f t="shared" si="42"/>
        <v>0</v>
      </c>
      <c r="AO68" s="188">
        <f t="shared" si="43"/>
        <v>0</v>
      </c>
    </row>
    <row r="69" spans="1:41" s="2" customFormat="1" ht="15.75" thickBot="1" x14ac:dyDescent="0.3">
      <c r="A69" s="1" t="s">
        <v>389</v>
      </c>
      <c r="B69" s="149" t="s">
        <v>712</v>
      </c>
      <c r="C69" s="192" t="s">
        <v>297</v>
      </c>
      <c r="D69"/>
      <c r="E69" s="201">
        <f>'0809'!H69</f>
        <v>1</v>
      </c>
      <c r="F69" s="186">
        <f t="shared" si="20"/>
        <v>0</v>
      </c>
      <c r="G69" s="202"/>
      <c r="H69" s="202"/>
      <c r="I69" s="227"/>
      <c r="J69" s="227"/>
      <c r="K69" s="227"/>
      <c r="L69" s="202"/>
      <c r="M69" s="228"/>
      <c r="N69" s="288"/>
      <c r="O69">
        <f t="shared" si="21"/>
        <v>0</v>
      </c>
      <c r="P69">
        <f t="shared" si="35"/>
        <v>1</v>
      </c>
      <c r="Q69">
        <f t="shared" si="22"/>
        <v>-1</v>
      </c>
      <c r="R69">
        <f t="shared" si="23"/>
        <v>-1</v>
      </c>
      <c r="S69">
        <f t="shared" si="24"/>
        <v>-1</v>
      </c>
      <c r="T69">
        <f t="shared" si="25"/>
        <v>1</v>
      </c>
      <c r="U69">
        <f t="shared" si="36"/>
        <v>-1</v>
      </c>
      <c r="V69">
        <f>VLOOKUP($A69,'FuturesInfo (3)'!$A$2:$V$80,22)</f>
        <v>5</v>
      </c>
      <c r="W69">
        <v>1</v>
      </c>
      <c r="X69" s="356">
        <f>VLOOKUP($A69,'FuturesInfo (3)'!$A$2:$O$80,15)*V69</f>
        <v>97000</v>
      </c>
      <c r="Y69" s="356">
        <f>VLOOKUP($A69,'FuturesInfo (3)'!$A$2:$O$80,15)*W69*V69</f>
        <v>97000</v>
      </c>
      <c r="Z69" s="188">
        <f t="shared" si="26"/>
        <v>0</v>
      </c>
      <c r="AA69" s="188">
        <f>IF(IF(sym!$Q58=H69,1,0)=1,ABS(X69*G69),-ABS(X69*G69))</f>
        <v>0</v>
      </c>
      <c r="AB69" s="188">
        <f>IF(IF(sym!$P58=$H69,1,0)=1,ABS($X69*$G69),-ABS($X69*$G69))</f>
        <v>0</v>
      </c>
      <c r="AC69" s="188">
        <f t="shared" si="41"/>
        <v>0</v>
      </c>
      <c r="AD69" s="188">
        <f t="shared" si="27"/>
        <v>0</v>
      </c>
      <c r="AE69" s="188">
        <f t="shared" si="28"/>
        <v>0</v>
      </c>
      <c r="AF69" s="188">
        <f t="shared" si="37"/>
        <v>0</v>
      </c>
      <c r="AG69" s="188">
        <f t="shared" si="38"/>
        <v>0</v>
      </c>
      <c r="AH69" s="188">
        <f t="shared" si="39"/>
        <v>0</v>
      </c>
      <c r="AI69" s="188">
        <f t="shared" si="40"/>
        <v>0</v>
      </c>
      <c r="AJ69" s="188">
        <f t="shared" si="29"/>
        <v>0</v>
      </c>
      <c r="AK69" s="188">
        <f t="shared" si="30"/>
        <v>0</v>
      </c>
      <c r="AL69" s="188">
        <f t="shared" si="31"/>
        <v>0</v>
      </c>
      <c r="AM69" s="188">
        <f t="shared" si="32"/>
        <v>0</v>
      </c>
      <c r="AN69" s="188">
        <f t="shared" si="42"/>
        <v>0</v>
      </c>
      <c r="AO69" s="188">
        <f t="shared" si="43"/>
        <v>0</v>
      </c>
    </row>
    <row r="70" spans="1:41" s="2" customFormat="1" ht="15.75" thickBot="1" x14ac:dyDescent="0.3">
      <c r="A70" s="1" t="s">
        <v>391</v>
      </c>
      <c r="B70" s="149" t="s">
        <v>490</v>
      </c>
      <c r="C70" s="192" t="s">
        <v>297</v>
      </c>
      <c r="D70"/>
      <c r="E70" s="201">
        <f>'0809'!H70</f>
        <v>1</v>
      </c>
      <c r="F70" s="186">
        <f t="shared" si="20"/>
        <v>0</v>
      </c>
      <c r="G70" s="202"/>
      <c r="H70" s="202"/>
      <c r="I70" s="227"/>
      <c r="J70" s="227"/>
      <c r="K70" s="227"/>
      <c r="L70" s="202"/>
      <c r="M70" s="228"/>
      <c r="N70" s="288"/>
      <c r="O70">
        <f t="shared" si="21"/>
        <v>0</v>
      </c>
      <c r="P70">
        <f t="shared" si="35"/>
        <v>1</v>
      </c>
      <c r="Q70">
        <f t="shared" si="22"/>
        <v>-1</v>
      </c>
      <c r="R70">
        <f t="shared" si="23"/>
        <v>-1</v>
      </c>
      <c r="S70">
        <f t="shared" si="24"/>
        <v>-1</v>
      </c>
      <c r="T70">
        <f t="shared" si="25"/>
        <v>1</v>
      </c>
      <c r="U70">
        <f t="shared" si="36"/>
        <v>-1</v>
      </c>
      <c r="V70">
        <f>VLOOKUP($A70,'FuturesInfo (3)'!$A$2:$V$80,22)</f>
        <v>16</v>
      </c>
      <c r="W70">
        <v>1</v>
      </c>
      <c r="X70" s="356">
        <f>VLOOKUP($A70,'FuturesInfo (3)'!$A$2:$O$80,15)*V70</f>
        <v>112164.69691193289</v>
      </c>
      <c r="Y70" s="356">
        <f>VLOOKUP($A70,'FuturesInfo (3)'!$A$2:$O$80,15)*W70*V70</f>
        <v>112164.69691193289</v>
      </c>
      <c r="Z70" s="188">
        <f t="shared" si="26"/>
        <v>0</v>
      </c>
      <c r="AA70" s="188">
        <f>IF(IF(sym!$Q59=H70,1,0)=1,ABS(X70*G70),-ABS(X70*G70))</f>
        <v>0</v>
      </c>
      <c r="AB70" s="188">
        <f>IF(IF(sym!$P59=$H70,1,0)=1,ABS($X70*$G70),-ABS($X70*$G70))</f>
        <v>0</v>
      </c>
      <c r="AC70" s="188">
        <f t="shared" si="41"/>
        <v>0</v>
      </c>
      <c r="AD70" s="188">
        <f t="shared" si="27"/>
        <v>0</v>
      </c>
      <c r="AE70" s="188">
        <f t="shared" si="28"/>
        <v>0</v>
      </c>
      <c r="AF70" s="188">
        <f t="shared" si="37"/>
        <v>0</v>
      </c>
      <c r="AG70" s="188">
        <f t="shared" si="38"/>
        <v>0</v>
      </c>
      <c r="AH70" s="188">
        <f t="shared" si="39"/>
        <v>0</v>
      </c>
      <c r="AI70" s="188">
        <f t="shared" si="40"/>
        <v>0</v>
      </c>
      <c r="AJ70" s="188">
        <f t="shared" si="29"/>
        <v>0</v>
      </c>
      <c r="AK70" s="188">
        <f t="shared" si="30"/>
        <v>0</v>
      </c>
      <c r="AL70" s="188">
        <f t="shared" si="31"/>
        <v>0</v>
      </c>
      <c r="AM70" s="188">
        <f t="shared" si="32"/>
        <v>0</v>
      </c>
      <c r="AN70" s="188">
        <f t="shared" si="42"/>
        <v>0</v>
      </c>
      <c r="AO70" s="188">
        <f t="shared" si="43"/>
        <v>0</v>
      </c>
    </row>
    <row r="71" spans="1:41" ht="15.75" thickBot="1" x14ac:dyDescent="0.3">
      <c r="A71" s="1" t="s">
        <v>29</v>
      </c>
      <c r="B71" s="149" t="s">
        <v>730</v>
      </c>
      <c r="C71" s="192" t="s">
        <v>297</v>
      </c>
      <c r="D71" s="2"/>
      <c r="E71" s="201">
        <f>'0809'!H71</f>
        <v>1</v>
      </c>
      <c r="F71" s="186">
        <f t="shared" si="20"/>
        <v>0</v>
      </c>
      <c r="G71" s="202"/>
      <c r="H71" s="202"/>
      <c r="I71" s="227"/>
      <c r="J71" s="227"/>
      <c r="K71" s="227"/>
      <c r="L71" s="202"/>
      <c r="M71" s="228"/>
      <c r="N71" s="288"/>
      <c r="O71">
        <f t="shared" si="21"/>
        <v>0</v>
      </c>
      <c r="P71">
        <f t="shared" si="35"/>
        <v>1</v>
      </c>
      <c r="Q71">
        <f t="shared" si="22"/>
        <v>-1</v>
      </c>
      <c r="R71">
        <f t="shared" si="23"/>
        <v>-1</v>
      </c>
      <c r="S71">
        <f t="shared" si="24"/>
        <v>-1</v>
      </c>
      <c r="T71">
        <f t="shared" si="25"/>
        <v>1</v>
      </c>
      <c r="U71">
        <f t="shared" si="36"/>
        <v>-1</v>
      </c>
      <c r="V71">
        <f>VLOOKUP($A71,'FuturesInfo (3)'!$A$2:$V$80,22)</f>
        <v>2</v>
      </c>
      <c r="W71">
        <v>1</v>
      </c>
      <c r="X71" s="356">
        <f>VLOOKUP($A71,'FuturesInfo (3)'!$A$2:$O$80,15)*V71</f>
        <v>98800</v>
      </c>
      <c r="Y71" s="356">
        <f>VLOOKUP($A71,'FuturesInfo (3)'!$A$2:$O$80,15)*W71*V71</f>
        <v>98800</v>
      </c>
      <c r="Z71" s="188">
        <f t="shared" si="26"/>
        <v>0</v>
      </c>
      <c r="AA71" s="188">
        <f>IF(IF(sym!$Q60=H71,1,0)=1,ABS(X71*G71),-ABS(X71*G71))</f>
        <v>0</v>
      </c>
      <c r="AB71" s="188">
        <f>IF(IF(sym!$P60=$H71,1,0)=1,ABS($X71*$G71),-ABS($X71*$G71))</f>
        <v>0</v>
      </c>
      <c r="AC71" s="188">
        <f t="shared" si="41"/>
        <v>0</v>
      </c>
      <c r="AD71" s="188">
        <f t="shared" si="27"/>
        <v>0</v>
      </c>
      <c r="AE71" s="188">
        <f t="shared" si="28"/>
        <v>0</v>
      </c>
      <c r="AF71" s="188">
        <f t="shared" si="37"/>
        <v>0</v>
      </c>
      <c r="AG71" s="188">
        <f t="shared" si="38"/>
        <v>0</v>
      </c>
      <c r="AH71" s="188">
        <f t="shared" si="39"/>
        <v>0</v>
      </c>
      <c r="AI71" s="188">
        <f t="shared" si="40"/>
        <v>0</v>
      </c>
      <c r="AJ71" s="188">
        <f t="shared" si="29"/>
        <v>0</v>
      </c>
      <c r="AK71" s="188">
        <f t="shared" si="30"/>
        <v>0</v>
      </c>
      <c r="AL71" s="188">
        <f t="shared" si="31"/>
        <v>0</v>
      </c>
      <c r="AM71" s="188">
        <f t="shared" si="32"/>
        <v>0</v>
      </c>
      <c r="AN71" s="188">
        <f t="shared" si="42"/>
        <v>0</v>
      </c>
      <c r="AO71" s="188">
        <f t="shared" si="43"/>
        <v>0</v>
      </c>
    </row>
    <row r="72" spans="1:41" ht="15.75" thickBot="1" x14ac:dyDescent="0.3">
      <c r="A72" s="1" t="s">
        <v>394</v>
      </c>
      <c r="B72" s="149" t="s">
        <v>742</v>
      </c>
      <c r="C72" s="192" t="s">
        <v>304</v>
      </c>
      <c r="E72" s="201">
        <f>'0809'!H72</f>
        <v>-1</v>
      </c>
      <c r="F72" s="186">
        <f t="shared" si="20"/>
        <v>0</v>
      </c>
      <c r="G72" s="202"/>
      <c r="H72" s="202"/>
      <c r="I72" s="227"/>
      <c r="J72" s="227"/>
      <c r="K72" s="227"/>
      <c r="L72" s="202"/>
      <c r="M72" s="228"/>
      <c r="N72" s="288"/>
      <c r="O72">
        <f t="shared" si="21"/>
        <v>0</v>
      </c>
      <c r="P72">
        <f t="shared" si="35"/>
        <v>-1</v>
      </c>
      <c r="Q72">
        <f t="shared" si="22"/>
        <v>1</v>
      </c>
      <c r="R72">
        <f t="shared" si="23"/>
        <v>1</v>
      </c>
      <c r="S72">
        <f t="shared" si="24"/>
        <v>1</v>
      </c>
      <c r="T72">
        <f t="shared" si="25"/>
        <v>-1</v>
      </c>
      <c r="U72">
        <f t="shared" si="36"/>
        <v>1</v>
      </c>
      <c r="V72">
        <f>VLOOKUP($A72,'FuturesInfo (3)'!$A$2:$V$80,22)</f>
        <v>4</v>
      </c>
      <c r="W72">
        <v>1</v>
      </c>
      <c r="X72" s="356">
        <f>VLOOKUP($A72,'FuturesInfo (3)'!$A$2:$O$80,15)*V72</f>
        <v>91347.199999999997</v>
      </c>
      <c r="Y72" s="356">
        <f>VLOOKUP($A72,'FuturesInfo (3)'!$A$2:$O$80,15)*W72*V72</f>
        <v>91347.199999999997</v>
      </c>
      <c r="Z72" s="188">
        <f t="shared" si="26"/>
        <v>0</v>
      </c>
      <c r="AA72" s="188">
        <f>IF(IF(sym!$Q61=H72,1,0)=1,ABS(X72*G72),-ABS(X72*G72))</f>
        <v>0</v>
      </c>
      <c r="AB72" s="188">
        <f>IF(IF(sym!$P61=$H72,1,0)=1,ABS($X72*$G72),-ABS($X72*$G72))</f>
        <v>0</v>
      </c>
      <c r="AC72" s="188">
        <f t="shared" si="41"/>
        <v>0</v>
      </c>
      <c r="AD72" s="188">
        <f t="shared" si="27"/>
        <v>0</v>
      </c>
      <c r="AE72" s="188">
        <f t="shared" si="28"/>
        <v>0</v>
      </c>
      <c r="AF72" s="188">
        <f t="shared" si="37"/>
        <v>0</v>
      </c>
      <c r="AG72" s="188">
        <f t="shared" si="38"/>
        <v>0</v>
      </c>
      <c r="AH72" s="188">
        <f t="shared" si="39"/>
        <v>0</v>
      </c>
      <c r="AI72" s="188">
        <f t="shared" si="40"/>
        <v>0</v>
      </c>
      <c r="AJ72" s="188">
        <f t="shared" si="29"/>
        <v>0</v>
      </c>
      <c r="AK72" s="188">
        <f t="shared" si="30"/>
        <v>0</v>
      </c>
      <c r="AL72" s="188">
        <f t="shared" si="31"/>
        <v>0</v>
      </c>
      <c r="AM72" s="188">
        <f t="shared" si="32"/>
        <v>0</v>
      </c>
      <c r="AN72" s="188">
        <f t="shared" si="42"/>
        <v>0</v>
      </c>
      <c r="AO72" s="188">
        <f t="shared" si="43"/>
        <v>0</v>
      </c>
    </row>
    <row r="73" spans="1:41" ht="15.75" thickBot="1" x14ac:dyDescent="0.3">
      <c r="A73" s="1" t="s">
        <v>396</v>
      </c>
      <c r="B73" s="149" t="s">
        <v>744</v>
      </c>
      <c r="C73" s="192" t="s">
        <v>1121</v>
      </c>
      <c r="E73" s="201">
        <f>'0809'!H73</f>
        <v>1</v>
      </c>
      <c r="F73" s="186">
        <f t="shared" si="20"/>
        <v>0</v>
      </c>
      <c r="G73" s="202"/>
      <c r="H73" s="202"/>
      <c r="I73" s="227"/>
      <c r="J73" s="227"/>
      <c r="K73" s="227"/>
      <c r="L73" s="202"/>
      <c r="M73" s="228"/>
      <c r="N73" s="288"/>
      <c r="O73">
        <f t="shared" si="21"/>
        <v>0</v>
      </c>
      <c r="P73">
        <f t="shared" si="35"/>
        <v>1</v>
      </c>
      <c r="Q73">
        <f t="shared" si="22"/>
        <v>-1</v>
      </c>
      <c r="R73">
        <f t="shared" si="23"/>
        <v>-1</v>
      </c>
      <c r="S73">
        <f t="shared" si="24"/>
        <v>-1</v>
      </c>
      <c r="T73">
        <f t="shared" si="25"/>
        <v>1</v>
      </c>
      <c r="U73">
        <f t="shared" si="36"/>
        <v>-1</v>
      </c>
      <c r="V73">
        <f>VLOOKUP($A73,'FuturesInfo (3)'!$A$2:$V$80,22)</f>
        <v>3</v>
      </c>
      <c r="W73">
        <v>1</v>
      </c>
      <c r="X73" s="356">
        <f>VLOOKUP($A73,'FuturesInfo (3)'!$A$2:$O$80,15)*V73</f>
        <v>382537.5</v>
      </c>
      <c r="Y73" s="356">
        <f>VLOOKUP($A73,'FuturesInfo (3)'!$A$2:$O$80,15)*W73*V73</f>
        <v>382537.5</v>
      </c>
      <c r="Z73" s="188">
        <f t="shared" si="26"/>
        <v>0</v>
      </c>
      <c r="AA73" s="188">
        <f>IF(IF(sym!$Q62=H73,1,0)=1,ABS(X73*G73),-ABS(X73*G73))</f>
        <v>0</v>
      </c>
      <c r="AB73" s="188">
        <f>IF(IF(sym!$P62=$H73,1,0)=1,ABS($X73*$G73),-ABS($X73*$G73))</f>
        <v>0</v>
      </c>
      <c r="AC73" s="188">
        <f t="shared" si="41"/>
        <v>0</v>
      </c>
      <c r="AD73" s="188">
        <f t="shared" si="27"/>
        <v>0</v>
      </c>
      <c r="AE73" s="188">
        <f t="shared" si="28"/>
        <v>0</v>
      </c>
      <c r="AF73" s="188">
        <f t="shared" si="37"/>
        <v>0</v>
      </c>
      <c r="AG73" s="188">
        <f t="shared" si="38"/>
        <v>0</v>
      </c>
      <c r="AH73" s="188">
        <f t="shared" si="39"/>
        <v>0</v>
      </c>
      <c r="AI73" s="188">
        <f t="shared" si="40"/>
        <v>0</v>
      </c>
      <c r="AJ73" s="188">
        <f t="shared" si="29"/>
        <v>0</v>
      </c>
      <c r="AK73" s="188">
        <f t="shared" si="30"/>
        <v>0</v>
      </c>
      <c r="AL73" s="188">
        <f t="shared" si="31"/>
        <v>0</v>
      </c>
      <c r="AM73" s="188">
        <f t="shared" si="32"/>
        <v>0</v>
      </c>
      <c r="AN73" s="188">
        <f t="shared" si="42"/>
        <v>0</v>
      </c>
      <c r="AO73" s="188">
        <f t="shared" si="43"/>
        <v>0</v>
      </c>
    </row>
    <row r="74" spans="1:41" ht="15.75" thickBot="1" x14ac:dyDescent="0.3">
      <c r="A74" s="1" t="s">
        <v>398</v>
      </c>
      <c r="B74" s="149" t="s">
        <v>722</v>
      </c>
      <c r="C74" s="192" t="s">
        <v>347</v>
      </c>
      <c r="E74" s="201">
        <f>'0809'!H74</f>
        <v>1</v>
      </c>
      <c r="F74" s="186">
        <f t="shared" si="20"/>
        <v>0</v>
      </c>
      <c r="G74" s="202"/>
      <c r="H74" s="202"/>
      <c r="I74" s="227"/>
      <c r="J74" s="227"/>
      <c r="K74" s="227"/>
      <c r="L74" s="202"/>
      <c r="M74" s="228"/>
      <c r="N74" s="288"/>
      <c r="O74">
        <f t="shared" si="21"/>
        <v>0</v>
      </c>
      <c r="P74">
        <f t="shared" si="35"/>
        <v>1</v>
      </c>
      <c r="Q74">
        <f t="shared" si="22"/>
        <v>-1</v>
      </c>
      <c r="R74">
        <f t="shared" si="23"/>
        <v>-1</v>
      </c>
      <c r="S74">
        <f t="shared" si="24"/>
        <v>-1</v>
      </c>
      <c r="T74">
        <f t="shared" si="25"/>
        <v>1</v>
      </c>
      <c r="U74">
        <f t="shared" si="36"/>
        <v>-1</v>
      </c>
      <c r="V74">
        <f>VLOOKUP($A74,'FuturesInfo (3)'!$A$2:$V$80,22)</f>
        <v>1</v>
      </c>
      <c r="W74">
        <v>1</v>
      </c>
      <c r="X74" s="356">
        <f>VLOOKUP($A74,'FuturesInfo (3)'!$A$2:$O$80,15)*V74</f>
        <v>99250</v>
      </c>
      <c r="Y74" s="356">
        <f>VLOOKUP($A74,'FuturesInfo (3)'!$A$2:$O$80,15)*W74*V74</f>
        <v>99250</v>
      </c>
      <c r="Z74" s="188">
        <f t="shared" si="26"/>
        <v>0</v>
      </c>
      <c r="AA74" s="188">
        <f>IF(IF(sym!$Q63=H74,1,0)=1,ABS(X74*G74),-ABS(X74*G74))</f>
        <v>0</v>
      </c>
      <c r="AB74" s="188">
        <f>IF(IF(sym!$P63=$H74,1,0)=1,ABS($X74*$G74),-ABS($X74*$G74))</f>
        <v>0</v>
      </c>
      <c r="AC74" s="188">
        <f t="shared" si="41"/>
        <v>0</v>
      </c>
      <c r="AD74" s="188">
        <f t="shared" si="27"/>
        <v>0</v>
      </c>
      <c r="AE74" s="188">
        <f t="shared" si="28"/>
        <v>0</v>
      </c>
      <c r="AF74" s="188">
        <f t="shared" si="37"/>
        <v>0</v>
      </c>
      <c r="AG74" s="188">
        <f t="shared" si="38"/>
        <v>0</v>
      </c>
      <c r="AH74" s="188">
        <f t="shared" si="39"/>
        <v>0</v>
      </c>
      <c r="AI74" s="188">
        <f t="shared" si="40"/>
        <v>0</v>
      </c>
      <c r="AJ74" s="188">
        <f t="shared" si="29"/>
        <v>0</v>
      </c>
      <c r="AK74" s="188">
        <f t="shared" si="30"/>
        <v>0</v>
      </c>
      <c r="AL74" s="188">
        <f t="shared" si="31"/>
        <v>0</v>
      </c>
      <c r="AM74" s="188">
        <f t="shared" si="32"/>
        <v>0</v>
      </c>
      <c r="AN74" s="188">
        <f t="shared" si="42"/>
        <v>0</v>
      </c>
      <c r="AO74" s="188">
        <f t="shared" si="43"/>
        <v>0</v>
      </c>
    </row>
    <row r="75" spans="1:41" ht="15.75" thickBot="1" x14ac:dyDescent="0.3">
      <c r="A75" s="1" t="s">
        <v>400</v>
      </c>
      <c r="B75" s="149" t="s">
        <v>732</v>
      </c>
      <c r="C75" s="192" t="s">
        <v>294</v>
      </c>
      <c r="E75" s="201">
        <f>'0809'!H75</f>
        <v>-1</v>
      </c>
      <c r="F75" s="186">
        <f t="shared" si="20"/>
        <v>0</v>
      </c>
      <c r="G75" s="291"/>
      <c r="H75" s="202"/>
      <c r="I75" s="227"/>
      <c r="J75" s="227"/>
      <c r="K75" s="227"/>
      <c r="L75" s="202"/>
      <c r="M75" s="228"/>
      <c r="N75" s="288"/>
      <c r="O75">
        <f t="shared" si="21"/>
        <v>0</v>
      </c>
      <c r="P75">
        <f t="shared" si="35"/>
        <v>-1</v>
      </c>
      <c r="Q75">
        <f t="shared" si="22"/>
        <v>1</v>
      </c>
      <c r="R75">
        <f t="shared" si="23"/>
        <v>1</v>
      </c>
      <c r="S75">
        <f t="shared" si="24"/>
        <v>1</v>
      </c>
      <c r="T75">
        <f t="shared" si="25"/>
        <v>-1</v>
      </c>
      <c r="U75">
        <f t="shared" si="36"/>
        <v>1</v>
      </c>
      <c r="V75">
        <f>VLOOKUP($A75,'FuturesInfo (3)'!$A$2:$V$80,22)</f>
        <v>12</v>
      </c>
      <c r="W75">
        <v>1</v>
      </c>
      <c r="X75" s="356">
        <f>VLOOKUP($A75,'FuturesInfo (3)'!$A$2:$O$80,15)*V75</f>
        <v>208968</v>
      </c>
      <c r="Y75" s="356">
        <f>VLOOKUP($A75,'FuturesInfo (3)'!$A$2:$O$80,15)*W75*V75</f>
        <v>208968</v>
      </c>
      <c r="Z75" s="188">
        <f t="shared" si="26"/>
        <v>0</v>
      </c>
      <c r="AA75" s="188">
        <f>IF(IF(sym!$Q64=H75,1,0)=1,ABS(X75*G75),-ABS(X75*G75))</f>
        <v>0</v>
      </c>
      <c r="AB75" s="188">
        <f>IF(IF(sym!$P64=$H75,1,0)=1,ABS($X75*$G75),-ABS($X75*$G75))</f>
        <v>0</v>
      </c>
      <c r="AC75" s="188">
        <f t="shared" si="41"/>
        <v>0</v>
      </c>
      <c r="AD75" s="188">
        <f t="shared" si="27"/>
        <v>0</v>
      </c>
      <c r="AE75" s="188">
        <f t="shared" si="28"/>
        <v>0</v>
      </c>
      <c r="AF75" s="188">
        <f t="shared" si="37"/>
        <v>0</v>
      </c>
      <c r="AG75" s="188">
        <f t="shared" si="38"/>
        <v>0</v>
      </c>
      <c r="AH75" s="188">
        <f t="shared" si="39"/>
        <v>0</v>
      </c>
      <c r="AI75" s="188">
        <f t="shared" si="40"/>
        <v>0</v>
      </c>
      <c r="AJ75" s="188">
        <f t="shared" si="29"/>
        <v>0</v>
      </c>
      <c r="AK75" s="188">
        <f t="shared" si="30"/>
        <v>0</v>
      </c>
      <c r="AL75" s="188">
        <f t="shared" si="31"/>
        <v>0</v>
      </c>
      <c r="AM75" s="188">
        <f t="shared" si="32"/>
        <v>0</v>
      </c>
      <c r="AN75" s="188">
        <f t="shared" si="42"/>
        <v>0</v>
      </c>
      <c r="AO75" s="188">
        <f t="shared" si="43"/>
        <v>0</v>
      </c>
    </row>
    <row r="76" spans="1:41" ht="15.75" thickBot="1" x14ac:dyDescent="0.3">
      <c r="A76" s="1" t="s">
        <v>992</v>
      </c>
      <c r="B76" s="149" t="s">
        <v>443</v>
      </c>
      <c r="C76" s="192" t="s">
        <v>1122</v>
      </c>
      <c r="E76" s="201">
        <f>'0809'!H76</f>
        <v>1</v>
      </c>
      <c r="F76" s="186">
        <f t="shared" si="20"/>
        <v>0</v>
      </c>
      <c r="G76" s="202"/>
      <c r="H76" s="202"/>
      <c r="I76" s="227"/>
      <c r="J76" s="227"/>
      <c r="K76" s="227"/>
      <c r="L76" s="202"/>
      <c r="M76" s="228"/>
      <c r="N76" s="288"/>
      <c r="O76">
        <f t="shared" si="21"/>
        <v>0</v>
      </c>
      <c r="P76">
        <f t="shared" si="35"/>
        <v>1</v>
      </c>
      <c r="Q76">
        <f t="shared" si="22"/>
        <v>-1</v>
      </c>
      <c r="R76">
        <f t="shared" si="23"/>
        <v>-1</v>
      </c>
      <c r="S76">
        <f t="shared" si="24"/>
        <v>-1</v>
      </c>
      <c r="T76">
        <f t="shared" si="25"/>
        <v>1</v>
      </c>
      <c r="U76">
        <f t="shared" si="36"/>
        <v>-1</v>
      </c>
      <c r="V76">
        <f>VLOOKUP($A76,'FuturesInfo (3)'!$A$2:$V$80,22)</f>
        <v>4</v>
      </c>
      <c r="W76">
        <v>1</v>
      </c>
      <c r="X76" s="356">
        <f>VLOOKUP($A76,'FuturesInfo (3)'!$A$2:$O$80,15)*V76</f>
        <v>595033.86004514678</v>
      </c>
      <c r="Y76" s="356">
        <f>VLOOKUP($A76,'FuturesInfo (3)'!$A$2:$O$80,15)*W76*V76</f>
        <v>595033.86004514678</v>
      </c>
      <c r="Z76" s="188">
        <f t="shared" si="26"/>
        <v>0</v>
      </c>
      <c r="AA76" s="188">
        <f>IF(IF(sym!$Q65=H76,1,0)=1,ABS(X76*G76),-ABS(X76*G76))</f>
        <v>0</v>
      </c>
      <c r="AB76" s="188">
        <f>IF(IF(sym!$P65=$H76,1,0)=1,ABS($X76*$G76),-ABS($X76*$G76))</f>
        <v>0</v>
      </c>
      <c r="AC76" s="188">
        <f t="shared" si="41"/>
        <v>0</v>
      </c>
      <c r="AD76" s="188">
        <f t="shared" si="27"/>
        <v>0</v>
      </c>
      <c r="AE76" s="188">
        <f t="shared" si="28"/>
        <v>0</v>
      </c>
      <c r="AF76" s="188">
        <f t="shared" si="37"/>
        <v>0</v>
      </c>
      <c r="AG76" s="188">
        <f t="shared" si="38"/>
        <v>0</v>
      </c>
      <c r="AH76" s="188">
        <f t="shared" si="39"/>
        <v>0</v>
      </c>
      <c r="AI76" s="188">
        <f t="shared" si="40"/>
        <v>0</v>
      </c>
      <c r="AJ76" s="188">
        <f t="shared" si="29"/>
        <v>0</v>
      </c>
      <c r="AK76" s="188">
        <f t="shared" si="30"/>
        <v>0</v>
      </c>
      <c r="AL76" s="188">
        <f t="shared" si="31"/>
        <v>0</v>
      </c>
      <c r="AM76" s="188">
        <f t="shared" si="32"/>
        <v>0</v>
      </c>
      <c r="AN76" s="188">
        <f t="shared" si="42"/>
        <v>0</v>
      </c>
      <c r="AO76" s="188">
        <f t="shared" si="43"/>
        <v>0</v>
      </c>
    </row>
    <row r="77" spans="1:41" ht="15.75" thickBot="1" x14ac:dyDescent="0.3">
      <c r="A77" s="1" t="s">
        <v>401</v>
      </c>
      <c r="B77" s="149" t="s">
        <v>726</v>
      </c>
      <c r="C77" s="192" t="s">
        <v>297</v>
      </c>
      <c r="E77" s="201">
        <f>'0809'!H77</f>
        <v>1</v>
      </c>
      <c r="F77" s="186">
        <f t="shared" si="20"/>
        <v>0</v>
      </c>
      <c r="G77" s="202"/>
      <c r="H77" s="202"/>
      <c r="I77" s="227"/>
      <c r="J77" s="227"/>
      <c r="K77" s="227"/>
      <c r="L77" s="202"/>
      <c r="M77" s="228"/>
      <c r="N77" s="288"/>
      <c r="O77">
        <f t="shared" si="21"/>
        <v>0</v>
      </c>
      <c r="P77">
        <f t="shared" si="35"/>
        <v>1</v>
      </c>
      <c r="Q77">
        <f t="shared" si="22"/>
        <v>-1</v>
      </c>
      <c r="R77">
        <f t="shared" si="23"/>
        <v>-1</v>
      </c>
      <c r="S77">
        <f t="shared" si="24"/>
        <v>-1</v>
      </c>
      <c r="T77">
        <f t="shared" si="25"/>
        <v>1</v>
      </c>
      <c r="U77">
        <f t="shared" si="36"/>
        <v>-1</v>
      </c>
      <c r="V77">
        <f>VLOOKUP($A77,'FuturesInfo (3)'!$A$2:$V$80,22)</f>
        <v>2</v>
      </c>
      <c r="W77">
        <v>1</v>
      </c>
      <c r="X77" s="356">
        <f>VLOOKUP($A77,'FuturesInfo (3)'!$A$2:$O$80,15)*V77</f>
        <v>66660</v>
      </c>
      <c r="Y77" s="356">
        <f>VLOOKUP($A77,'FuturesInfo (3)'!$A$2:$O$80,15)*W77*V77</f>
        <v>66660</v>
      </c>
      <c r="Z77" s="188">
        <f t="shared" si="26"/>
        <v>0</v>
      </c>
      <c r="AA77" s="188">
        <f>IF(IF(sym!$Q66=H77,1,0)=1,ABS(X77*G77),-ABS(X77*G77))</f>
        <v>0</v>
      </c>
      <c r="AB77" s="188">
        <f>IF(IF(sym!$P66=$H77,1,0)=1,ABS($X77*$G77),-ABS($X77*$G77))</f>
        <v>0</v>
      </c>
      <c r="AC77" s="188">
        <f t="shared" si="41"/>
        <v>0</v>
      </c>
      <c r="AD77" s="188">
        <f t="shared" si="27"/>
        <v>0</v>
      </c>
      <c r="AE77" s="188">
        <f t="shared" si="28"/>
        <v>0</v>
      </c>
      <c r="AF77" s="188">
        <f t="shared" si="37"/>
        <v>0</v>
      </c>
      <c r="AG77" s="188">
        <f t="shared" si="38"/>
        <v>0</v>
      </c>
      <c r="AH77" s="188">
        <f t="shared" si="39"/>
        <v>0</v>
      </c>
      <c r="AI77" s="188">
        <f t="shared" si="40"/>
        <v>0</v>
      </c>
      <c r="AJ77" s="188">
        <f t="shared" si="29"/>
        <v>0</v>
      </c>
      <c r="AK77" s="188">
        <f t="shared" si="30"/>
        <v>0</v>
      </c>
      <c r="AL77" s="188">
        <f t="shared" si="31"/>
        <v>0</v>
      </c>
      <c r="AM77" s="188">
        <f t="shared" si="32"/>
        <v>0</v>
      </c>
      <c r="AN77" s="188">
        <f t="shared" si="42"/>
        <v>0</v>
      </c>
      <c r="AO77" s="188">
        <f t="shared" si="43"/>
        <v>0</v>
      </c>
    </row>
    <row r="78" spans="1:41" ht="15.75" thickBot="1" x14ac:dyDescent="0.3">
      <c r="A78" s="1" t="s">
        <v>868</v>
      </c>
      <c r="B78" s="149" t="s">
        <v>746</v>
      </c>
      <c r="C78" s="192" t="s">
        <v>294</v>
      </c>
      <c r="E78" s="201">
        <f>'0809'!H78</f>
        <v>1</v>
      </c>
      <c r="F78" s="186">
        <f t="shared" ref="F78:F92" si="44">G78*X78</f>
        <v>0</v>
      </c>
      <c r="G78" s="202"/>
      <c r="H78" s="202"/>
      <c r="I78" s="227"/>
      <c r="J78" s="227"/>
      <c r="K78" s="227"/>
      <c r="L78" s="202"/>
      <c r="M78" s="228"/>
      <c r="N78" s="288"/>
      <c r="O78">
        <f t="shared" ref="O78:O92" si="45">IF(M78&lt;0,L78*-1,L78)</f>
        <v>0</v>
      </c>
      <c r="P78">
        <f t="shared" si="35"/>
        <v>1</v>
      </c>
      <c r="Q78">
        <f t="shared" ref="Q78:Q92" si="46">IF(J78+O78+-1*E78&gt;0,1,-1)</f>
        <v>-1</v>
      </c>
      <c r="R78">
        <f t="shared" ref="R78:R92" si="47">IF(I78-L78-E78&gt;0,1,-1)</f>
        <v>-1</v>
      </c>
      <c r="S78">
        <f t="shared" ref="S78:S92" si="48">IF(P78+R78+Q78&lt;0,-1,1)</f>
        <v>-1</v>
      </c>
      <c r="T78">
        <f t="shared" ref="T78:T92" si="49">IF(E78-K78-O78&lt;0,-1,1)</f>
        <v>1</v>
      </c>
      <c r="U78">
        <f t="shared" si="36"/>
        <v>-1</v>
      </c>
      <c r="V78">
        <f>VLOOKUP($A78,'FuturesInfo (3)'!$A$2:$V$80,22)</f>
        <v>3</v>
      </c>
      <c r="W78">
        <v>1</v>
      </c>
      <c r="X78" s="356">
        <f>VLOOKUP($A78,'FuturesInfo (3)'!$A$2:$O$80,15)*V78</f>
        <v>251457.10209904218</v>
      </c>
      <c r="Y78" s="356">
        <f>VLOOKUP($A78,'FuturesInfo (3)'!$A$2:$O$80,15)*W78*V78</f>
        <v>251457.10209904218</v>
      </c>
      <c r="Z78" s="188">
        <f t="shared" ref="Z78:Z92" si="50">ABS(X78*G78)</f>
        <v>0</v>
      </c>
      <c r="AA78" s="188">
        <f>IF(IF(sym!$Q67=H78,1,0)=1,ABS(X78*G78),-ABS(X78*G78))</f>
        <v>0</v>
      </c>
      <c r="AB78" s="188">
        <f>IF(IF(sym!$P67=$H78,1,0)=1,ABS($X78*$G78),-ABS($X78*$G78))</f>
        <v>0</v>
      </c>
      <c r="AC78" s="188">
        <f t="shared" si="41"/>
        <v>0</v>
      </c>
      <c r="AD78" s="188">
        <f t="shared" ref="AD78:AD92" si="51">IF(IF(-E78=H78,1,0)=1,ABS(X78*G78),-ABS(X78*G78))</f>
        <v>0</v>
      </c>
      <c r="AE78" s="188">
        <f t="shared" ref="AE78:AE92" si="52">IF(IF(J78=H78,1,0)=1,ABS(X78*G78),-ABS(X78*G78))</f>
        <v>0</v>
      </c>
      <c r="AF78" s="188">
        <f t="shared" si="37"/>
        <v>0</v>
      </c>
      <c r="AG78" s="188">
        <f t="shared" si="38"/>
        <v>0</v>
      </c>
      <c r="AH78" s="188">
        <f t="shared" si="39"/>
        <v>0</v>
      </c>
      <c r="AI78" s="188">
        <f t="shared" si="40"/>
        <v>0</v>
      </c>
      <c r="AJ78" s="188">
        <f t="shared" ref="AJ78:AJ92" si="53">IF(IF(P78=H78,1,0)=1,ABS(X78*G78),-ABS(X78*G78))</f>
        <v>0</v>
      </c>
      <c r="AK78" s="188">
        <f t="shared" ref="AK78:AK92" si="54">IF(IF(H78=Q78,1,0)=1,ABS(X78*G78),-ABS(X78*G78))</f>
        <v>0</v>
      </c>
      <c r="AL78" s="188">
        <f t="shared" ref="AL78:AL92" si="55">IF(IF(R78=H78,1,0)=1,ABS(X78*G78),-ABS(X78*G78))</f>
        <v>0</v>
      </c>
      <c r="AM78" s="188">
        <f t="shared" ref="AM78:AM92" si="56">IF(IF(S78=H78,1,0)=1,ABS(X78*G78),-ABS(X78*G78))</f>
        <v>0</v>
      </c>
      <c r="AN78" s="188">
        <f t="shared" ref="AN78:AN92" si="57">IF(IF(T78=$H78,1,0)=1,ABS($X78*$G78),-ABS($X78*$G78))</f>
        <v>0</v>
      </c>
      <c r="AO78" s="188">
        <f t="shared" ref="AO78:AO92" si="58">IF(IF(U78=$H78,1,0)=1,ABS($X78*$G78),-ABS($X78*$G78))</f>
        <v>0</v>
      </c>
    </row>
    <row r="79" spans="1:41" ht="15.75" thickBot="1" x14ac:dyDescent="0.3">
      <c r="A79" s="1" t="s">
        <v>403</v>
      </c>
      <c r="B79" s="149" t="s">
        <v>681</v>
      </c>
      <c r="C79" s="192" t="s">
        <v>294</v>
      </c>
      <c r="E79" s="201">
        <f>'0809'!H79</f>
        <v>1</v>
      </c>
      <c r="F79" s="186">
        <f t="shared" si="44"/>
        <v>0</v>
      </c>
      <c r="G79" s="202"/>
      <c r="H79" s="202"/>
      <c r="I79" s="227"/>
      <c r="J79" s="227"/>
      <c r="K79" s="227"/>
      <c r="L79" s="202"/>
      <c r="M79" s="228"/>
      <c r="N79" s="288"/>
      <c r="O79">
        <f t="shared" si="45"/>
        <v>0</v>
      </c>
      <c r="P79">
        <f t="shared" ref="P79:P92" si="59">IF(E79+K79-L79&gt;0,1,-1)</f>
        <v>1</v>
      </c>
      <c r="Q79">
        <f t="shared" si="46"/>
        <v>-1</v>
      </c>
      <c r="R79">
        <f t="shared" si="47"/>
        <v>-1</v>
      </c>
      <c r="S79">
        <f t="shared" si="48"/>
        <v>-1</v>
      </c>
      <c r="T79">
        <f t="shared" si="49"/>
        <v>1</v>
      </c>
      <c r="U79">
        <f t="shared" ref="U79:U92" si="60">IF(-E79+J79-L79&lt;0,-1,1)</f>
        <v>-1</v>
      </c>
      <c r="V79">
        <f>VLOOKUP($A79,'FuturesInfo (3)'!$A$2:$V$80,22)</f>
        <v>4</v>
      </c>
      <c r="W79">
        <v>1</v>
      </c>
      <c r="X79" s="356">
        <f>VLOOKUP($A79,'FuturesInfo (3)'!$A$2:$O$80,15)*V79</f>
        <v>188567.1641791045</v>
      </c>
      <c r="Y79" s="356">
        <f>VLOOKUP($A79,'FuturesInfo (3)'!$A$2:$O$80,15)*W79*V79</f>
        <v>188567.1641791045</v>
      </c>
      <c r="Z79" s="188">
        <f t="shared" si="50"/>
        <v>0</v>
      </c>
      <c r="AA79" s="188">
        <f>IF(IF(sym!$Q68=H79,1,0)=1,ABS(X79*G79),-ABS(X79*G79))</f>
        <v>0</v>
      </c>
      <c r="AB79" s="188">
        <f>IF(IF(sym!$P68=$H79,1,0)=1,ABS($X79*$G79),-ABS($X79*$G79))</f>
        <v>0</v>
      </c>
      <c r="AC79" s="188">
        <f t="shared" si="41"/>
        <v>0</v>
      </c>
      <c r="AD79" s="188">
        <f t="shared" si="51"/>
        <v>0</v>
      </c>
      <c r="AE79" s="188">
        <f t="shared" si="52"/>
        <v>0</v>
      </c>
      <c r="AF79" s="188">
        <f t="shared" ref="AF79:AF92" si="61">IF(IF(I79=H79,1,0)=1,ABS(X79*G79),-ABS(X79*G79))</f>
        <v>0</v>
      </c>
      <c r="AG79" s="188">
        <f t="shared" ref="AG79:AG92" si="62">IF(IF(K79=H79,1,0)=1,ABS(X79*G79),-ABS(X79*G79))</f>
        <v>0</v>
      </c>
      <c r="AH79" s="188">
        <f t="shared" ref="AH79:AH92" si="63">IF(IF(L79=H79,1,0)=1,ABS(X79*G79),-ABS(X79*G79))</f>
        <v>0</v>
      </c>
      <c r="AI79" s="188">
        <f t="shared" ref="AI79:AI92" si="64">IF(IF(O79=H79,1,0)=1,ABS(X79*G79),-ABS(X79*G79))</f>
        <v>0</v>
      </c>
      <c r="AJ79" s="188">
        <f t="shared" si="53"/>
        <v>0</v>
      </c>
      <c r="AK79" s="188">
        <f t="shared" si="54"/>
        <v>0</v>
      </c>
      <c r="AL79" s="188">
        <f t="shared" si="55"/>
        <v>0</v>
      </c>
      <c r="AM79" s="188">
        <f t="shared" si="56"/>
        <v>0</v>
      </c>
      <c r="AN79" s="188">
        <f t="shared" si="57"/>
        <v>0</v>
      </c>
      <c r="AO79" s="188">
        <f t="shared" si="58"/>
        <v>0</v>
      </c>
    </row>
    <row r="80" spans="1:41" ht="15.75" thickBot="1" x14ac:dyDescent="0.3">
      <c r="A80" s="1" t="s">
        <v>405</v>
      </c>
      <c r="B80" s="149" t="s">
        <v>686</v>
      </c>
      <c r="C80" s="192" t="s">
        <v>294</v>
      </c>
      <c r="E80" s="201">
        <f>'0809'!H80</f>
        <v>1</v>
      </c>
      <c r="F80" s="186">
        <f t="shared" si="44"/>
        <v>0</v>
      </c>
      <c r="G80" s="202"/>
      <c r="H80" s="202"/>
      <c r="I80" s="227"/>
      <c r="J80" s="227"/>
      <c r="K80" s="227"/>
      <c r="L80" s="202"/>
      <c r="M80" s="228"/>
      <c r="N80" s="288"/>
      <c r="O80">
        <f t="shared" si="45"/>
        <v>0</v>
      </c>
      <c r="P80">
        <f t="shared" si="59"/>
        <v>1</v>
      </c>
      <c r="Q80">
        <f t="shared" si="46"/>
        <v>-1</v>
      </c>
      <c r="R80">
        <f t="shared" si="47"/>
        <v>-1</v>
      </c>
      <c r="S80">
        <f t="shared" si="48"/>
        <v>-1</v>
      </c>
      <c r="T80">
        <f t="shared" si="49"/>
        <v>1</v>
      </c>
      <c r="U80">
        <f t="shared" si="60"/>
        <v>-1</v>
      </c>
      <c r="V80">
        <f>VLOOKUP($A80,'FuturesInfo (3)'!$A$2:$V$80,22)</f>
        <v>6</v>
      </c>
      <c r="W80">
        <v>1</v>
      </c>
      <c r="X80" s="356">
        <f>VLOOKUP($A80,'FuturesInfo (3)'!$A$2:$O$80,15)*V80</f>
        <v>204540</v>
      </c>
      <c r="Y80" s="356">
        <f>VLOOKUP($A80,'FuturesInfo (3)'!$A$2:$O$80,15)*W80*V80</f>
        <v>204540</v>
      </c>
      <c r="Z80" s="188">
        <f t="shared" si="50"/>
        <v>0</v>
      </c>
      <c r="AA80" s="188">
        <f>IF(IF(sym!$Q69=H80,1,0)=1,ABS(X80*G80),-ABS(X80*G80))</f>
        <v>0</v>
      </c>
      <c r="AB80" s="188">
        <f>IF(IF(sym!$P69=$H80,1,0)=1,ABS($X80*$G80),-ABS($X80*$G80))</f>
        <v>0</v>
      </c>
      <c r="AC80" s="188">
        <f t="shared" ref="AC80:AC92" si="65">IF(IF(E80=H80,1,0)=1,ABS(X80*G80),-ABS(X80*G80))</f>
        <v>0</v>
      </c>
      <c r="AD80" s="188">
        <f t="shared" si="51"/>
        <v>0</v>
      </c>
      <c r="AE80" s="188">
        <f t="shared" si="52"/>
        <v>0</v>
      </c>
      <c r="AF80" s="188">
        <f t="shared" si="61"/>
        <v>0</v>
      </c>
      <c r="AG80" s="188">
        <f t="shared" si="62"/>
        <v>0</v>
      </c>
      <c r="AH80" s="188">
        <f t="shared" si="63"/>
        <v>0</v>
      </c>
      <c r="AI80" s="188">
        <f t="shared" si="64"/>
        <v>0</v>
      </c>
      <c r="AJ80" s="188">
        <f t="shared" si="53"/>
        <v>0</v>
      </c>
      <c r="AK80" s="188">
        <f t="shared" si="54"/>
        <v>0</v>
      </c>
      <c r="AL80" s="188">
        <f t="shared" si="55"/>
        <v>0</v>
      </c>
      <c r="AM80" s="188">
        <f t="shared" si="56"/>
        <v>0</v>
      </c>
      <c r="AN80" s="188">
        <f t="shared" si="57"/>
        <v>0</v>
      </c>
      <c r="AO80" s="188">
        <f t="shared" si="58"/>
        <v>0</v>
      </c>
    </row>
    <row r="81" spans="1:41" ht="15.75" thickBot="1" x14ac:dyDescent="0.3">
      <c r="A81" s="1" t="s">
        <v>408</v>
      </c>
      <c r="B81" s="149" t="s">
        <v>527</v>
      </c>
      <c r="C81" s="192" t="s">
        <v>294</v>
      </c>
      <c r="D81" s="2"/>
      <c r="E81" s="201">
        <f>'0809'!H81</f>
        <v>1</v>
      </c>
      <c r="F81" s="186">
        <f t="shared" si="44"/>
        <v>0</v>
      </c>
      <c r="G81" s="202"/>
      <c r="H81" s="202"/>
      <c r="I81" s="227"/>
      <c r="J81" s="227"/>
      <c r="K81" s="227"/>
      <c r="L81" s="202"/>
      <c r="M81" s="228"/>
      <c r="N81" s="288"/>
      <c r="O81">
        <f t="shared" si="45"/>
        <v>0</v>
      </c>
      <c r="P81">
        <f t="shared" si="59"/>
        <v>1</v>
      </c>
      <c r="Q81">
        <f t="shared" si="46"/>
        <v>-1</v>
      </c>
      <c r="R81">
        <f t="shared" si="47"/>
        <v>-1</v>
      </c>
      <c r="S81">
        <f t="shared" si="48"/>
        <v>-1</v>
      </c>
      <c r="T81">
        <f t="shared" si="49"/>
        <v>1</v>
      </c>
      <c r="U81">
        <f t="shared" si="60"/>
        <v>-1</v>
      </c>
      <c r="V81">
        <f>VLOOKUP($A81,'FuturesInfo (3)'!$A$2:$V$80,22)</f>
        <v>5</v>
      </c>
      <c r="W81">
        <v>1</v>
      </c>
      <c r="X81" s="356">
        <f>VLOOKUP($A81,'FuturesInfo (3)'!$A$2:$O$80,15)*V81</f>
        <v>168281.1</v>
      </c>
      <c r="Y81" s="356">
        <f>VLOOKUP($A81,'FuturesInfo (3)'!$A$2:$O$80,15)*W81*V81</f>
        <v>168281.1</v>
      </c>
      <c r="Z81" s="188">
        <f t="shared" si="50"/>
        <v>0</v>
      </c>
      <c r="AA81" s="188">
        <f>IF(IF(sym!$Q70=H81,1,0)=1,ABS(X81*G81),-ABS(X81*G81))</f>
        <v>0</v>
      </c>
      <c r="AB81" s="188">
        <f>IF(IF(sym!$P70=$H81,1,0)=1,ABS($X81*$G81),-ABS($X81*$G81))</f>
        <v>0</v>
      </c>
      <c r="AC81" s="188">
        <f t="shared" si="65"/>
        <v>0</v>
      </c>
      <c r="AD81" s="188">
        <f t="shared" si="51"/>
        <v>0</v>
      </c>
      <c r="AE81" s="188">
        <f t="shared" si="52"/>
        <v>0</v>
      </c>
      <c r="AF81" s="188">
        <f t="shared" si="61"/>
        <v>0</v>
      </c>
      <c r="AG81" s="188">
        <f t="shared" si="62"/>
        <v>0</v>
      </c>
      <c r="AH81" s="188">
        <f t="shared" si="63"/>
        <v>0</v>
      </c>
      <c r="AI81" s="188">
        <f t="shared" si="64"/>
        <v>0</v>
      </c>
      <c r="AJ81" s="188">
        <f t="shared" si="53"/>
        <v>0</v>
      </c>
      <c r="AK81" s="188">
        <f t="shared" si="54"/>
        <v>0</v>
      </c>
      <c r="AL81" s="188">
        <f t="shared" si="55"/>
        <v>0</v>
      </c>
      <c r="AM81" s="188">
        <f t="shared" si="56"/>
        <v>0</v>
      </c>
      <c r="AN81" s="188">
        <f t="shared" si="57"/>
        <v>0</v>
      </c>
      <c r="AO81" s="188">
        <f t="shared" si="58"/>
        <v>0</v>
      </c>
    </row>
    <row r="82" spans="1:41" ht="15.75" thickBot="1" x14ac:dyDescent="0.3">
      <c r="A82" s="1" t="s">
        <v>410</v>
      </c>
      <c r="B82" s="149" t="s">
        <v>556</v>
      </c>
      <c r="C82" s="192" t="s">
        <v>294</v>
      </c>
      <c r="E82" s="201">
        <f>'0809'!H82</f>
        <v>1</v>
      </c>
      <c r="F82" s="186">
        <f t="shared" si="44"/>
        <v>0</v>
      </c>
      <c r="G82" s="202"/>
      <c r="H82" s="202"/>
      <c r="I82" s="227"/>
      <c r="J82" s="227"/>
      <c r="K82" s="227"/>
      <c r="L82" s="202"/>
      <c r="M82" s="228"/>
      <c r="N82" s="288"/>
      <c r="O82">
        <f t="shared" si="45"/>
        <v>0</v>
      </c>
      <c r="P82">
        <f t="shared" si="59"/>
        <v>1</v>
      </c>
      <c r="Q82">
        <f t="shared" si="46"/>
        <v>-1</v>
      </c>
      <c r="R82">
        <f t="shared" si="47"/>
        <v>-1</v>
      </c>
      <c r="S82">
        <f t="shared" si="48"/>
        <v>-1</v>
      </c>
      <c r="T82">
        <f t="shared" si="49"/>
        <v>1</v>
      </c>
      <c r="U82">
        <f t="shared" si="60"/>
        <v>-1</v>
      </c>
      <c r="V82">
        <f>VLOOKUP($A82,'FuturesInfo (3)'!$A$2:$V$80,22)</f>
        <v>2</v>
      </c>
      <c r="W82">
        <v>1</v>
      </c>
      <c r="X82" s="356">
        <f>VLOOKUP($A82,'FuturesInfo (3)'!$A$2:$O$80,15)*V82</f>
        <v>245980.00000000003</v>
      </c>
      <c r="Y82" s="356">
        <f>VLOOKUP($A82,'FuturesInfo (3)'!$A$2:$O$80,15)*W82*V82</f>
        <v>245980.00000000003</v>
      </c>
      <c r="Z82" s="188">
        <f t="shared" si="50"/>
        <v>0</v>
      </c>
      <c r="AA82" s="188">
        <f>IF(IF(sym!$Q71=H82,1,0)=1,ABS(X82*G82),-ABS(X82*G82))</f>
        <v>0</v>
      </c>
      <c r="AB82" s="188">
        <f>IF(IF(sym!$P71=$H82,1,0)=1,ABS($X82*$G82),-ABS($X82*$G82))</f>
        <v>0</v>
      </c>
      <c r="AC82" s="188">
        <f t="shared" si="65"/>
        <v>0</v>
      </c>
      <c r="AD82" s="188">
        <f t="shared" si="51"/>
        <v>0</v>
      </c>
      <c r="AE82" s="188">
        <f t="shared" si="52"/>
        <v>0</v>
      </c>
      <c r="AF82" s="188">
        <f t="shared" si="61"/>
        <v>0</v>
      </c>
      <c r="AG82" s="188">
        <f t="shared" si="62"/>
        <v>0</v>
      </c>
      <c r="AH82" s="188">
        <f t="shared" si="63"/>
        <v>0</v>
      </c>
      <c r="AI82" s="188">
        <f t="shared" si="64"/>
        <v>0</v>
      </c>
      <c r="AJ82" s="188">
        <f t="shared" si="53"/>
        <v>0</v>
      </c>
      <c r="AK82" s="188">
        <f t="shared" si="54"/>
        <v>0</v>
      </c>
      <c r="AL82" s="188">
        <f t="shared" si="55"/>
        <v>0</v>
      </c>
      <c r="AM82" s="188">
        <f t="shared" si="56"/>
        <v>0</v>
      </c>
      <c r="AN82" s="188">
        <f t="shared" si="57"/>
        <v>0</v>
      </c>
      <c r="AO82" s="188">
        <f t="shared" si="58"/>
        <v>0</v>
      </c>
    </row>
    <row r="83" spans="1:41" ht="15.75" thickBot="1" x14ac:dyDescent="0.3">
      <c r="A83" s="1" t="s">
        <v>412</v>
      </c>
      <c r="B83" s="149" t="s">
        <v>763</v>
      </c>
      <c r="C83" s="192" t="s">
        <v>1122</v>
      </c>
      <c r="E83" s="201">
        <f>'0809'!H83</f>
        <v>1</v>
      </c>
      <c r="F83" s="186">
        <f t="shared" si="44"/>
        <v>0</v>
      </c>
      <c r="G83" s="202"/>
      <c r="H83" s="202"/>
      <c r="I83" s="227"/>
      <c r="J83" s="227"/>
      <c r="K83" s="227"/>
      <c r="L83" s="202"/>
      <c r="M83" s="228"/>
      <c r="N83" s="288"/>
      <c r="O83">
        <f t="shared" si="45"/>
        <v>0</v>
      </c>
      <c r="P83">
        <f t="shared" si="59"/>
        <v>1</v>
      </c>
      <c r="Q83">
        <f t="shared" si="46"/>
        <v>-1</v>
      </c>
      <c r="R83">
        <f t="shared" si="47"/>
        <v>-1</v>
      </c>
      <c r="S83">
        <f t="shared" si="48"/>
        <v>-1</v>
      </c>
      <c r="T83">
        <f t="shared" si="49"/>
        <v>1</v>
      </c>
      <c r="U83">
        <f t="shared" si="60"/>
        <v>-1</v>
      </c>
      <c r="V83">
        <f>VLOOKUP($A83,'FuturesInfo (3)'!$A$2:$V$80,22)</f>
        <v>11</v>
      </c>
      <c r="W83">
        <v>1</v>
      </c>
      <c r="X83" s="356">
        <f>VLOOKUP($A83,'FuturesInfo (3)'!$A$2:$O$80,15)*V83</f>
        <v>2406593.75</v>
      </c>
      <c r="Y83" s="356">
        <f>VLOOKUP($A83,'FuturesInfo (3)'!$A$2:$O$80,15)*W83*V83</f>
        <v>2406593.75</v>
      </c>
      <c r="Z83" s="188">
        <f t="shared" si="50"/>
        <v>0</v>
      </c>
      <c r="AA83" s="188">
        <f>IF(IF(sym!$Q72=H83,1,0)=1,ABS(X83*G83),-ABS(X83*G83))</f>
        <v>0</v>
      </c>
      <c r="AB83" s="188">
        <f>IF(IF(sym!$P72=$H83,1,0)=1,ABS($X83*$G83),-ABS($X83*$G83))</f>
        <v>0</v>
      </c>
      <c r="AC83" s="188">
        <f t="shared" si="65"/>
        <v>0</v>
      </c>
      <c r="AD83" s="188">
        <f t="shared" si="51"/>
        <v>0</v>
      </c>
      <c r="AE83" s="188">
        <f t="shared" si="52"/>
        <v>0</v>
      </c>
      <c r="AF83" s="188">
        <f t="shared" si="61"/>
        <v>0</v>
      </c>
      <c r="AG83" s="188">
        <f t="shared" si="62"/>
        <v>0</v>
      </c>
      <c r="AH83" s="188">
        <f t="shared" si="63"/>
        <v>0</v>
      </c>
      <c r="AI83" s="188">
        <f t="shared" si="64"/>
        <v>0</v>
      </c>
      <c r="AJ83" s="188">
        <f t="shared" si="53"/>
        <v>0</v>
      </c>
      <c r="AK83" s="188">
        <f t="shared" si="54"/>
        <v>0</v>
      </c>
      <c r="AL83" s="188">
        <f t="shared" si="55"/>
        <v>0</v>
      </c>
      <c r="AM83" s="188">
        <f t="shared" si="56"/>
        <v>0</v>
      </c>
      <c r="AN83" s="188">
        <f t="shared" si="57"/>
        <v>0</v>
      </c>
      <c r="AO83" s="188">
        <f t="shared" si="58"/>
        <v>0</v>
      </c>
    </row>
    <row r="84" spans="1:41" ht="15.75" thickBot="1" x14ac:dyDescent="0.3">
      <c r="A84" s="1" t="s">
        <v>413</v>
      </c>
      <c r="B84" s="149" t="s">
        <v>761</v>
      </c>
      <c r="C84" s="192" t="s">
        <v>1122</v>
      </c>
      <c r="E84" s="201">
        <f>'0809'!H84</f>
        <v>1</v>
      </c>
      <c r="F84" s="186">
        <f t="shared" si="44"/>
        <v>0</v>
      </c>
      <c r="G84" s="202"/>
      <c r="H84" s="202"/>
      <c r="I84" s="227"/>
      <c r="J84" s="227"/>
      <c r="K84" s="227"/>
      <c r="L84" s="202"/>
      <c r="M84" s="228"/>
      <c r="N84" s="288"/>
      <c r="O84">
        <f t="shared" si="45"/>
        <v>0</v>
      </c>
      <c r="P84">
        <f t="shared" si="59"/>
        <v>1</v>
      </c>
      <c r="Q84">
        <f t="shared" si="46"/>
        <v>-1</v>
      </c>
      <c r="R84">
        <f t="shared" si="47"/>
        <v>-1</v>
      </c>
      <c r="S84">
        <f t="shared" si="48"/>
        <v>-1</v>
      </c>
      <c r="T84">
        <f t="shared" si="49"/>
        <v>1</v>
      </c>
      <c r="U84">
        <f t="shared" si="60"/>
        <v>-1</v>
      </c>
      <c r="V84">
        <f>VLOOKUP($A84,'FuturesInfo (3)'!$A$2:$V$80,22)</f>
        <v>4</v>
      </c>
      <c r="W84">
        <v>1</v>
      </c>
      <c r="X84" s="356">
        <f>VLOOKUP($A84,'FuturesInfo (3)'!$A$2:$O$80,15)*V84</f>
        <v>529375</v>
      </c>
      <c r="Y84" s="356">
        <f>VLOOKUP($A84,'FuturesInfo (3)'!$A$2:$O$80,15)*W84*V84</f>
        <v>529375</v>
      </c>
      <c r="Z84" s="188">
        <f t="shared" si="50"/>
        <v>0</v>
      </c>
      <c r="AA84" s="188">
        <f>IF(IF(sym!$Q73=H84,1,0)=1,ABS(X84*G84),-ABS(X84*G84))</f>
        <v>0</v>
      </c>
      <c r="AB84" s="188">
        <f>IF(IF(sym!$P73=$H84,1,0)=1,ABS($X84*$G84),-ABS($X84*$G84))</f>
        <v>0</v>
      </c>
      <c r="AC84" s="188">
        <f t="shared" si="65"/>
        <v>0</v>
      </c>
      <c r="AD84" s="188">
        <f t="shared" si="51"/>
        <v>0</v>
      </c>
      <c r="AE84" s="188">
        <f t="shared" si="52"/>
        <v>0</v>
      </c>
      <c r="AF84" s="188">
        <f t="shared" si="61"/>
        <v>0</v>
      </c>
      <c r="AG84" s="188">
        <f t="shared" si="62"/>
        <v>0</v>
      </c>
      <c r="AH84" s="188">
        <f t="shared" si="63"/>
        <v>0</v>
      </c>
      <c r="AI84" s="188">
        <f t="shared" si="64"/>
        <v>0</v>
      </c>
      <c r="AJ84" s="188">
        <f t="shared" si="53"/>
        <v>0</v>
      </c>
      <c r="AK84" s="188">
        <f t="shared" si="54"/>
        <v>0</v>
      </c>
      <c r="AL84" s="188">
        <f t="shared" si="55"/>
        <v>0</v>
      </c>
      <c r="AM84" s="188">
        <f t="shared" si="56"/>
        <v>0</v>
      </c>
      <c r="AN84" s="188">
        <f t="shared" si="57"/>
        <v>0</v>
      </c>
      <c r="AO84" s="188">
        <f t="shared" si="58"/>
        <v>0</v>
      </c>
    </row>
    <row r="85" spans="1:41" ht="15.75" thickBot="1" x14ac:dyDescent="0.3">
      <c r="A85" s="1" t="s">
        <v>414</v>
      </c>
      <c r="B85" s="149" t="s">
        <v>759</v>
      </c>
      <c r="C85" s="192" t="s">
        <v>1122</v>
      </c>
      <c r="E85" s="201">
        <f>'0809'!H85</f>
        <v>1</v>
      </c>
      <c r="F85" s="186">
        <f t="shared" si="44"/>
        <v>0</v>
      </c>
      <c r="G85" s="202"/>
      <c r="H85" s="202"/>
      <c r="I85" s="227"/>
      <c r="J85" s="227"/>
      <c r="K85" s="227"/>
      <c r="L85" s="202"/>
      <c r="M85" s="228"/>
      <c r="N85" s="288"/>
      <c r="O85">
        <f t="shared" si="45"/>
        <v>0</v>
      </c>
      <c r="P85">
        <f t="shared" si="59"/>
        <v>1</v>
      </c>
      <c r="Q85">
        <f t="shared" si="46"/>
        <v>-1</v>
      </c>
      <c r="R85">
        <f t="shared" si="47"/>
        <v>-1</v>
      </c>
      <c r="S85">
        <f t="shared" si="48"/>
        <v>-1</v>
      </c>
      <c r="T85">
        <f t="shared" si="49"/>
        <v>1</v>
      </c>
      <c r="U85">
        <f t="shared" si="60"/>
        <v>-1</v>
      </c>
      <c r="V85">
        <f>VLOOKUP($A85,'FuturesInfo (3)'!$A$2:$V$80,22)</f>
        <v>2</v>
      </c>
      <c r="W85">
        <v>1</v>
      </c>
      <c r="X85" s="356">
        <f>VLOOKUP($A85,'FuturesInfo (3)'!$A$2:$O$80,15)*V85</f>
        <v>345437.5</v>
      </c>
      <c r="Y85" s="356">
        <f>VLOOKUP($A85,'FuturesInfo (3)'!$A$2:$O$80,15)*W85*V85</f>
        <v>345437.5</v>
      </c>
      <c r="Z85" s="188">
        <f t="shared" si="50"/>
        <v>0</v>
      </c>
      <c r="AA85" s="188">
        <f>IF(IF(sym!$Q74=H85,1,0)=1,ABS(X85*G85),-ABS(X85*G85))</f>
        <v>0</v>
      </c>
      <c r="AB85" s="188">
        <f>IF(IF(sym!$P74=$H85,1,0)=1,ABS($X85*$G85),-ABS($X85*$G85))</f>
        <v>0</v>
      </c>
      <c r="AC85" s="188">
        <f t="shared" si="65"/>
        <v>0</v>
      </c>
      <c r="AD85" s="188">
        <f t="shared" si="51"/>
        <v>0</v>
      </c>
      <c r="AE85" s="188">
        <f t="shared" si="52"/>
        <v>0</v>
      </c>
      <c r="AF85" s="188">
        <f t="shared" si="61"/>
        <v>0</v>
      </c>
      <c r="AG85" s="188">
        <f t="shared" si="62"/>
        <v>0</v>
      </c>
      <c r="AH85" s="188">
        <f t="shared" si="63"/>
        <v>0</v>
      </c>
      <c r="AI85" s="188">
        <f t="shared" si="64"/>
        <v>0</v>
      </c>
      <c r="AJ85" s="188">
        <f t="shared" si="53"/>
        <v>0</v>
      </c>
      <c r="AK85" s="188">
        <f t="shared" si="54"/>
        <v>0</v>
      </c>
      <c r="AL85" s="188">
        <f t="shared" si="55"/>
        <v>0</v>
      </c>
      <c r="AM85" s="188">
        <f t="shared" si="56"/>
        <v>0</v>
      </c>
      <c r="AN85" s="188">
        <f t="shared" si="57"/>
        <v>0</v>
      </c>
      <c r="AO85" s="188">
        <f t="shared" si="58"/>
        <v>0</v>
      </c>
    </row>
    <row r="86" spans="1:41" ht="15.75" thickBot="1" x14ac:dyDescent="0.3">
      <c r="A86" s="1" t="s">
        <v>416</v>
      </c>
      <c r="B86" s="149" t="s">
        <v>494</v>
      </c>
      <c r="C86" s="192" t="s">
        <v>294</v>
      </c>
      <c r="E86" s="201">
        <f>'0809'!H86</f>
        <v>-1</v>
      </c>
      <c r="F86" s="186">
        <f t="shared" si="44"/>
        <v>0</v>
      </c>
      <c r="G86" s="202"/>
      <c r="H86" s="202"/>
      <c r="I86" s="227"/>
      <c r="J86" s="227"/>
      <c r="K86" s="227"/>
      <c r="L86" s="202"/>
      <c r="M86" s="228"/>
      <c r="N86" s="288"/>
      <c r="O86">
        <f t="shared" si="45"/>
        <v>0</v>
      </c>
      <c r="P86">
        <f t="shared" si="59"/>
        <v>-1</v>
      </c>
      <c r="Q86">
        <f t="shared" si="46"/>
        <v>1</v>
      </c>
      <c r="R86">
        <f t="shared" si="47"/>
        <v>1</v>
      </c>
      <c r="S86">
        <f t="shared" si="48"/>
        <v>1</v>
      </c>
      <c r="T86">
        <f t="shared" si="49"/>
        <v>-1</v>
      </c>
      <c r="U86">
        <f t="shared" si="60"/>
        <v>1</v>
      </c>
      <c r="V86">
        <f>VLOOKUP($A86,'FuturesInfo (3)'!$A$2:$V$80,22)</f>
        <v>3</v>
      </c>
      <c r="W86">
        <v>1</v>
      </c>
      <c r="X86" s="356">
        <f>VLOOKUP($A86,'FuturesInfo (3)'!$A$2:$O$80,15)*V86</f>
        <v>37125</v>
      </c>
      <c r="Y86" s="356">
        <f>VLOOKUP($A86,'FuturesInfo (3)'!$A$2:$O$80,15)*W86*V86</f>
        <v>37125</v>
      </c>
      <c r="Z86" s="188">
        <f t="shared" si="50"/>
        <v>0</v>
      </c>
      <c r="AA86" s="188">
        <f>IF(IF(sym!$Q75=H86,1,0)=1,ABS(X86*G86),-ABS(X86*G86))</f>
        <v>0</v>
      </c>
      <c r="AB86" s="188">
        <f>IF(IF(sym!$P75=$H86,1,0)=1,ABS($X86*$G86),-ABS($X86*$G86))</f>
        <v>0</v>
      </c>
      <c r="AC86" s="188">
        <f t="shared" si="65"/>
        <v>0</v>
      </c>
      <c r="AD86" s="188">
        <f t="shared" si="51"/>
        <v>0</v>
      </c>
      <c r="AE86" s="188">
        <f t="shared" si="52"/>
        <v>0</v>
      </c>
      <c r="AF86" s="188">
        <f t="shared" si="61"/>
        <v>0</v>
      </c>
      <c r="AG86" s="188">
        <f t="shared" si="62"/>
        <v>0</v>
      </c>
      <c r="AH86" s="188">
        <f t="shared" si="63"/>
        <v>0</v>
      </c>
      <c r="AI86" s="188">
        <f t="shared" si="64"/>
        <v>0</v>
      </c>
      <c r="AJ86" s="188">
        <f t="shared" si="53"/>
        <v>0</v>
      </c>
      <c r="AK86" s="188">
        <f t="shared" si="54"/>
        <v>0</v>
      </c>
      <c r="AL86" s="188">
        <f t="shared" si="55"/>
        <v>0</v>
      </c>
      <c r="AM86" s="188">
        <f t="shared" si="56"/>
        <v>0</v>
      </c>
      <c r="AN86" s="188">
        <f t="shared" si="57"/>
        <v>0</v>
      </c>
      <c r="AO86" s="188">
        <f t="shared" si="58"/>
        <v>0</v>
      </c>
    </row>
    <row r="87" spans="1:41" s="2" customFormat="1" ht="15.75" thickBot="1" x14ac:dyDescent="0.3">
      <c r="A87" s="1" t="s">
        <v>418</v>
      </c>
      <c r="B87" s="149" t="s">
        <v>767</v>
      </c>
      <c r="C87" s="192" t="s">
        <v>297</v>
      </c>
      <c r="D87"/>
      <c r="E87" s="201">
        <f>'0809'!H87</f>
        <v>1</v>
      </c>
      <c r="F87" s="186">
        <f t="shared" si="44"/>
        <v>0</v>
      </c>
      <c r="G87" s="202"/>
      <c r="H87" s="202"/>
      <c r="I87" s="227"/>
      <c r="J87" s="227"/>
      <c r="K87" s="227"/>
      <c r="L87" s="202"/>
      <c r="M87" s="228"/>
      <c r="N87" s="288"/>
      <c r="O87">
        <f t="shared" si="45"/>
        <v>0</v>
      </c>
      <c r="P87">
        <f t="shared" si="59"/>
        <v>1</v>
      </c>
      <c r="Q87">
        <f t="shared" si="46"/>
        <v>-1</v>
      </c>
      <c r="R87">
        <f t="shared" si="47"/>
        <v>-1</v>
      </c>
      <c r="S87">
        <f t="shared" si="48"/>
        <v>-1</v>
      </c>
      <c r="T87">
        <f t="shared" si="49"/>
        <v>1</v>
      </c>
      <c r="U87">
        <f t="shared" si="60"/>
        <v>-1</v>
      </c>
      <c r="V87">
        <f>VLOOKUP($A87,'FuturesInfo (3)'!$A$2:$V$80,22)</f>
        <v>4</v>
      </c>
      <c r="W87">
        <v>1</v>
      </c>
      <c r="X87" s="356">
        <f>VLOOKUP($A87,'FuturesInfo (3)'!$A$2:$O$80,15)*V87</f>
        <v>83400</v>
      </c>
      <c r="Y87" s="356">
        <f>VLOOKUP($A87,'FuturesInfo (3)'!$A$2:$O$80,15)*W87*V87</f>
        <v>83400</v>
      </c>
      <c r="Z87" s="188">
        <f t="shared" si="50"/>
        <v>0</v>
      </c>
      <c r="AA87" s="188">
        <f>IF(IF(sym!$Q76=H87,1,0)=1,ABS(X87*G87),-ABS(X87*G87))</f>
        <v>0</v>
      </c>
      <c r="AB87" s="188">
        <f>IF(IF(sym!$P76=$H87,1,0)=1,ABS($X87*$G87),-ABS($X87*$G87))</f>
        <v>0</v>
      </c>
      <c r="AC87" s="188">
        <f t="shared" si="65"/>
        <v>0</v>
      </c>
      <c r="AD87" s="188">
        <f t="shared" si="51"/>
        <v>0</v>
      </c>
      <c r="AE87" s="188">
        <f t="shared" si="52"/>
        <v>0</v>
      </c>
      <c r="AF87" s="188">
        <f t="shared" si="61"/>
        <v>0</v>
      </c>
      <c r="AG87" s="188">
        <f t="shared" si="62"/>
        <v>0</v>
      </c>
      <c r="AH87" s="188">
        <f t="shared" si="63"/>
        <v>0</v>
      </c>
      <c r="AI87" s="188">
        <f t="shared" si="64"/>
        <v>0</v>
      </c>
      <c r="AJ87" s="188">
        <f t="shared" si="53"/>
        <v>0</v>
      </c>
      <c r="AK87" s="188">
        <f t="shared" si="54"/>
        <v>0</v>
      </c>
      <c r="AL87" s="188">
        <f t="shared" si="55"/>
        <v>0</v>
      </c>
      <c r="AM87" s="188">
        <f t="shared" si="56"/>
        <v>0</v>
      </c>
      <c r="AN87" s="188">
        <f t="shared" si="57"/>
        <v>0</v>
      </c>
      <c r="AO87" s="188">
        <f t="shared" si="58"/>
        <v>0</v>
      </c>
    </row>
    <row r="88" spans="1:41" s="2" customFormat="1" ht="15.75" thickBot="1" x14ac:dyDescent="0.3">
      <c r="A88" s="1" t="s">
        <v>1053</v>
      </c>
      <c r="B88" s="149" t="s">
        <v>738</v>
      </c>
      <c r="C88" s="192" t="s">
        <v>294</v>
      </c>
      <c r="D88"/>
      <c r="E88" s="201">
        <f>'0809'!H88</f>
        <v>1</v>
      </c>
      <c r="F88" s="186">
        <f t="shared" si="44"/>
        <v>0</v>
      </c>
      <c r="G88" s="202"/>
      <c r="H88" s="202"/>
      <c r="I88" s="227"/>
      <c r="J88" s="227"/>
      <c r="K88" s="227"/>
      <c r="L88" s="202"/>
      <c r="M88" s="228"/>
      <c r="N88" s="288"/>
      <c r="O88">
        <f t="shared" si="45"/>
        <v>0</v>
      </c>
      <c r="P88">
        <f t="shared" si="59"/>
        <v>1</v>
      </c>
      <c r="Q88">
        <f t="shared" si="46"/>
        <v>-1</v>
      </c>
      <c r="R88">
        <f t="shared" si="47"/>
        <v>-1</v>
      </c>
      <c r="S88">
        <f t="shared" si="48"/>
        <v>-1</v>
      </c>
      <c r="T88">
        <f t="shared" si="49"/>
        <v>1</v>
      </c>
      <c r="U88">
        <f t="shared" si="60"/>
        <v>-1</v>
      </c>
      <c r="V88">
        <f>VLOOKUP($A88,'FuturesInfo (3)'!$A$2:$V$80,22)</f>
        <v>3</v>
      </c>
      <c r="W88">
        <v>1</v>
      </c>
      <c r="X88" s="356">
        <f>VLOOKUP($A88,'FuturesInfo (3)'!$A$2:$O$80,15)*V88</f>
        <v>315853.42500000005</v>
      </c>
      <c r="Y88" s="356">
        <f>VLOOKUP($A88,'FuturesInfo (3)'!$A$2:$O$80,15)*W88*V88</f>
        <v>315853.42500000005</v>
      </c>
      <c r="Z88" s="188">
        <f t="shared" si="50"/>
        <v>0</v>
      </c>
      <c r="AA88" s="188">
        <f>IF(IF(sym!$Q77=H88,1,0)=1,ABS(X88*G88),-ABS(X88*G88))</f>
        <v>0</v>
      </c>
      <c r="AB88" s="188">
        <f>IF(IF(sym!$P77=$H88,1,0)=1,ABS($X88*$G88),-ABS($X88*$G88))</f>
        <v>0</v>
      </c>
      <c r="AC88" s="188">
        <f t="shared" si="65"/>
        <v>0</v>
      </c>
      <c r="AD88" s="188">
        <f t="shared" si="51"/>
        <v>0</v>
      </c>
      <c r="AE88" s="188">
        <f t="shared" si="52"/>
        <v>0</v>
      </c>
      <c r="AF88" s="188">
        <f t="shared" si="61"/>
        <v>0</v>
      </c>
      <c r="AG88" s="188">
        <f t="shared" si="62"/>
        <v>0</v>
      </c>
      <c r="AH88" s="188">
        <f t="shared" si="63"/>
        <v>0</v>
      </c>
      <c r="AI88" s="188">
        <f t="shared" si="64"/>
        <v>0</v>
      </c>
      <c r="AJ88" s="188">
        <f t="shared" si="53"/>
        <v>0</v>
      </c>
      <c r="AK88" s="188">
        <f t="shared" si="54"/>
        <v>0</v>
      </c>
      <c r="AL88" s="188">
        <f t="shared" si="55"/>
        <v>0</v>
      </c>
      <c r="AM88" s="188">
        <f t="shared" si="56"/>
        <v>0</v>
      </c>
      <c r="AN88" s="188">
        <f t="shared" si="57"/>
        <v>0</v>
      </c>
      <c r="AO88" s="188">
        <f t="shared" si="58"/>
        <v>0</v>
      </c>
    </row>
    <row r="89" spans="1:41" s="2" customFormat="1" ht="15.75" thickBot="1" x14ac:dyDescent="0.3">
      <c r="A89" s="330" t="s">
        <v>1054</v>
      </c>
      <c r="B89" s="331" t="s">
        <v>463</v>
      </c>
      <c r="C89" s="332" t="s">
        <v>1288</v>
      </c>
      <c r="D89"/>
      <c r="E89" s="201">
        <f>'0809'!H89</f>
        <v>1</v>
      </c>
      <c r="F89" s="186">
        <f t="shared" si="44"/>
        <v>0</v>
      </c>
      <c r="G89" s="202"/>
      <c r="H89" s="202"/>
      <c r="I89" s="227"/>
      <c r="J89" s="227"/>
      <c r="K89" s="227"/>
      <c r="L89" s="202"/>
      <c r="M89" s="228"/>
      <c r="N89" s="288"/>
      <c r="O89">
        <f t="shared" si="45"/>
        <v>0</v>
      </c>
      <c r="P89">
        <f t="shared" si="59"/>
        <v>1</v>
      </c>
      <c r="Q89">
        <f t="shared" si="46"/>
        <v>-1</v>
      </c>
      <c r="R89">
        <f t="shared" si="47"/>
        <v>-1</v>
      </c>
      <c r="S89">
        <f t="shared" si="48"/>
        <v>-1</v>
      </c>
      <c r="T89">
        <f t="shared" si="49"/>
        <v>1</v>
      </c>
      <c r="U89">
        <f t="shared" si="60"/>
        <v>-1</v>
      </c>
      <c r="V89">
        <f>VLOOKUP($A89,'FuturesInfo (3)'!$A$2:$V$80,22)</f>
        <v>0</v>
      </c>
      <c r="W89">
        <v>1</v>
      </c>
      <c r="X89" s="356">
        <f>VLOOKUP($A89,'FuturesInfo (3)'!$A$2:$O$80,15)*V89</f>
        <v>0</v>
      </c>
      <c r="Y89" s="356">
        <f>VLOOKUP($A89,'FuturesInfo (3)'!$A$2:$O$80,15)*W89*V89</f>
        <v>0</v>
      </c>
      <c r="Z89" s="188">
        <f t="shared" si="50"/>
        <v>0</v>
      </c>
      <c r="AA89" s="188">
        <f>IF(IF(sym!$Q78=H89,1,0)=1,ABS(X89*G89),-ABS(X89*G89))</f>
        <v>0</v>
      </c>
      <c r="AB89" s="188">
        <f>IF(IF(sym!$P78=$H89,1,0)=1,ABS($X89*$G89),-ABS($X89*$G89))</f>
        <v>0</v>
      </c>
      <c r="AC89" s="188">
        <f t="shared" si="65"/>
        <v>0</v>
      </c>
      <c r="AD89" s="188">
        <f t="shared" si="51"/>
        <v>0</v>
      </c>
      <c r="AE89" s="188">
        <f t="shared" si="52"/>
        <v>0</v>
      </c>
      <c r="AF89" s="188">
        <f t="shared" si="61"/>
        <v>0</v>
      </c>
      <c r="AG89" s="188">
        <f t="shared" si="62"/>
        <v>0</v>
      </c>
      <c r="AH89" s="188">
        <f t="shared" si="63"/>
        <v>0</v>
      </c>
      <c r="AI89" s="188">
        <f t="shared" si="64"/>
        <v>0</v>
      </c>
      <c r="AJ89" s="188">
        <f t="shared" si="53"/>
        <v>0</v>
      </c>
      <c r="AK89" s="188">
        <f t="shared" si="54"/>
        <v>0</v>
      </c>
      <c r="AL89" s="188">
        <f t="shared" si="55"/>
        <v>0</v>
      </c>
      <c r="AM89" s="188">
        <f t="shared" si="56"/>
        <v>0</v>
      </c>
      <c r="AN89" s="188">
        <f t="shared" si="57"/>
        <v>0</v>
      </c>
      <c r="AO89" s="188">
        <f t="shared" si="58"/>
        <v>0</v>
      </c>
    </row>
    <row r="90" spans="1:41" s="4" customFormat="1" ht="15.75" thickBot="1" x14ac:dyDescent="0.3">
      <c r="A90" s="1" t="s">
        <v>422</v>
      </c>
      <c r="B90" s="149" t="s">
        <v>639</v>
      </c>
      <c r="C90" s="192" t="s">
        <v>294</v>
      </c>
      <c r="E90" s="201">
        <f>'0809'!H90</f>
        <v>1</v>
      </c>
      <c r="F90" s="186">
        <f t="shared" si="44"/>
        <v>0</v>
      </c>
      <c r="G90" s="202"/>
      <c r="H90" s="202"/>
      <c r="I90" s="227"/>
      <c r="J90" s="227"/>
      <c r="K90" s="227"/>
      <c r="L90" s="202"/>
      <c r="M90" s="228"/>
      <c r="N90" s="288"/>
      <c r="O90">
        <f t="shared" si="45"/>
        <v>0</v>
      </c>
      <c r="P90">
        <f t="shared" si="59"/>
        <v>1</v>
      </c>
      <c r="Q90">
        <f t="shared" si="46"/>
        <v>-1</v>
      </c>
      <c r="R90">
        <f t="shared" si="47"/>
        <v>-1</v>
      </c>
      <c r="S90">
        <f t="shared" si="48"/>
        <v>-1</v>
      </c>
      <c r="T90">
        <f t="shared" si="49"/>
        <v>1</v>
      </c>
      <c r="U90">
        <f t="shared" si="60"/>
        <v>-1</v>
      </c>
      <c r="V90">
        <f>VLOOKUP($A90,'FuturesInfo (3)'!$A$2:$V$80,22)</f>
        <v>4</v>
      </c>
      <c r="W90">
        <v>1</v>
      </c>
      <c r="X90" s="356">
        <f>VLOOKUP($A90,'FuturesInfo (3)'!$A$2:$O$80,15)*V90</f>
        <v>369320</v>
      </c>
      <c r="Y90" s="356">
        <f>VLOOKUP($A90,'FuturesInfo (3)'!$A$2:$O$80,15)*W90*V90</f>
        <v>369320</v>
      </c>
      <c r="Z90" s="188">
        <f t="shared" si="50"/>
        <v>0</v>
      </c>
      <c r="AA90" s="188">
        <f>IF(IF(sym!$Q79=H90,1,0)=1,ABS(X90*G90),-ABS(X90*G90))</f>
        <v>0</v>
      </c>
      <c r="AB90" s="188">
        <f>IF(IF(sym!$P79=$H90,1,0)=1,ABS($X90*$G90),-ABS($X90*$G90))</f>
        <v>0</v>
      </c>
      <c r="AC90" s="188">
        <f t="shared" si="65"/>
        <v>0</v>
      </c>
      <c r="AD90" s="188">
        <f t="shared" si="51"/>
        <v>0</v>
      </c>
      <c r="AE90" s="188">
        <f t="shared" si="52"/>
        <v>0</v>
      </c>
      <c r="AF90" s="188">
        <f t="shared" si="61"/>
        <v>0</v>
      </c>
      <c r="AG90" s="188">
        <f t="shared" si="62"/>
        <v>0</v>
      </c>
      <c r="AH90" s="188">
        <f t="shared" si="63"/>
        <v>0</v>
      </c>
      <c r="AI90" s="188">
        <f t="shared" si="64"/>
        <v>0</v>
      </c>
      <c r="AJ90" s="188">
        <f t="shared" si="53"/>
        <v>0</v>
      </c>
      <c r="AK90" s="188">
        <f t="shared" si="54"/>
        <v>0</v>
      </c>
      <c r="AL90" s="188">
        <f t="shared" si="55"/>
        <v>0</v>
      </c>
      <c r="AM90" s="188">
        <f t="shared" si="56"/>
        <v>0</v>
      </c>
      <c r="AN90" s="188">
        <f t="shared" si="57"/>
        <v>0</v>
      </c>
      <c r="AO90" s="188">
        <f t="shared" si="58"/>
        <v>0</v>
      </c>
    </row>
    <row r="91" spans="1:41" s="4" customFormat="1" ht="15.75" thickBot="1" x14ac:dyDescent="0.3">
      <c r="A91" s="1" t="s">
        <v>1025</v>
      </c>
      <c r="B91" s="149" t="s">
        <v>459</v>
      </c>
      <c r="C91" s="192" t="s">
        <v>1122</v>
      </c>
      <c r="E91" s="201">
        <f>'0809'!H91</f>
        <v>1</v>
      </c>
      <c r="F91" s="186">
        <f t="shared" si="44"/>
        <v>0</v>
      </c>
      <c r="G91" s="202"/>
      <c r="H91" s="202"/>
      <c r="I91" s="227"/>
      <c r="J91" s="227"/>
      <c r="K91" s="227"/>
      <c r="L91" s="202"/>
      <c r="M91" s="228"/>
      <c r="N91" s="288"/>
      <c r="O91">
        <f t="shared" si="45"/>
        <v>0</v>
      </c>
      <c r="P91">
        <f t="shared" si="59"/>
        <v>1</v>
      </c>
      <c r="Q91">
        <f t="shared" si="46"/>
        <v>-1</v>
      </c>
      <c r="R91">
        <f t="shared" si="47"/>
        <v>-1</v>
      </c>
      <c r="S91">
        <f t="shared" si="48"/>
        <v>-1</v>
      </c>
      <c r="T91">
        <f t="shared" si="49"/>
        <v>1</v>
      </c>
      <c r="U91">
        <f t="shared" si="60"/>
        <v>-1</v>
      </c>
      <c r="V91">
        <f>VLOOKUP($A91,'FuturesInfo (3)'!$A$2:$V$80,22)</f>
        <v>16</v>
      </c>
      <c r="W91">
        <v>1</v>
      </c>
      <c r="X91" s="356">
        <f>VLOOKUP($A91,'FuturesInfo (3)'!$A$2:$O$80,15)*V91</f>
        <v>3388495.4880000004</v>
      </c>
      <c r="Y91" s="356">
        <f>VLOOKUP($A91,'FuturesInfo (3)'!$A$2:$O$80,15)*W91*V91</f>
        <v>3388495.4880000004</v>
      </c>
      <c r="Z91" s="188">
        <f t="shared" si="50"/>
        <v>0</v>
      </c>
      <c r="AA91" s="188">
        <f>IF(IF(sym!$Q80=H91,1,0)=1,ABS(X91*G91),-ABS(X91*G91))</f>
        <v>0</v>
      </c>
      <c r="AB91" s="188">
        <f>IF(IF(sym!$P80=$H91,1,0)=1,ABS($X91*$G91),-ABS($X91*$G91))</f>
        <v>0</v>
      </c>
      <c r="AC91" s="188">
        <f t="shared" si="65"/>
        <v>0</v>
      </c>
      <c r="AD91" s="188">
        <f t="shared" si="51"/>
        <v>0</v>
      </c>
      <c r="AE91" s="188">
        <f t="shared" si="52"/>
        <v>0</v>
      </c>
      <c r="AF91" s="188">
        <f t="shared" si="61"/>
        <v>0</v>
      </c>
      <c r="AG91" s="188">
        <f t="shared" si="62"/>
        <v>0</v>
      </c>
      <c r="AH91" s="188">
        <f t="shared" si="63"/>
        <v>0</v>
      </c>
      <c r="AI91" s="188">
        <f t="shared" si="64"/>
        <v>0</v>
      </c>
      <c r="AJ91" s="188">
        <f t="shared" si="53"/>
        <v>0</v>
      </c>
      <c r="AK91" s="188">
        <f t="shared" si="54"/>
        <v>0</v>
      </c>
      <c r="AL91" s="188">
        <f t="shared" si="55"/>
        <v>0</v>
      </c>
      <c r="AM91" s="188">
        <f t="shared" si="56"/>
        <v>0</v>
      </c>
      <c r="AN91" s="188">
        <f t="shared" si="57"/>
        <v>0</v>
      </c>
      <c r="AO91" s="188">
        <f t="shared" si="58"/>
        <v>0</v>
      </c>
    </row>
    <row r="92" spans="1:41" s="4" customFormat="1" ht="15.75" thickBot="1" x14ac:dyDescent="0.3">
      <c r="A92" s="1" t="s">
        <v>1026</v>
      </c>
      <c r="B92" s="149" t="s">
        <v>447</v>
      </c>
      <c r="C92" s="192" t="s">
        <v>1122</v>
      </c>
      <c r="E92" s="201">
        <f>'0809'!H92</f>
        <v>1</v>
      </c>
      <c r="F92" s="186">
        <f t="shared" si="44"/>
        <v>0</v>
      </c>
      <c r="G92" s="203"/>
      <c r="H92" s="203"/>
      <c r="I92" s="231"/>
      <c r="J92" s="231"/>
      <c r="K92" s="231"/>
      <c r="L92" s="203"/>
      <c r="M92" s="232"/>
      <c r="N92" s="289"/>
      <c r="O92">
        <f t="shared" si="45"/>
        <v>0</v>
      </c>
      <c r="P92">
        <f t="shared" si="59"/>
        <v>1</v>
      </c>
      <c r="Q92">
        <f t="shared" si="46"/>
        <v>-1</v>
      </c>
      <c r="R92">
        <f t="shared" si="47"/>
        <v>-1</v>
      </c>
      <c r="S92">
        <f t="shared" si="48"/>
        <v>-1</v>
      </c>
      <c r="T92">
        <f t="shared" si="49"/>
        <v>1</v>
      </c>
      <c r="U92">
        <f t="shared" si="60"/>
        <v>-1</v>
      </c>
      <c r="V92">
        <f>VLOOKUP($A92,'FuturesInfo (3)'!$A$2:$V$80,22)</f>
        <v>5</v>
      </c>
      <c r="W92">
        <v>1</v>
      </c>
      <c r="X92" s="356">
        <f>VLOOKUP($A92,'FuturesInfo (3)'!$A$2:$O$80,15)*V92</f>
        <v>3008412.7800000003</v>
      </c>
      <c r="Y92" s="356">
        <f>VLOOKUP($A92,'FuturesInfo (3)'!$A$2:$O$80,15)*W92*V92</f>
        <v>3008412.7800000003</v>
      </c>
      <c r="Z92" s="188">
        <f t="shared" si="50"/>
        <v>0</v>
      </c>
      <c r="AA92" s="188">
        <f>IF(IF(sym!$Q81=H92,1,0)=1,ABS(X92*G92),-ABS(X92*G92))</f>
        <v>0</v>
      </c>
      <c r="AB92" s="188">
        <f>IF(IF(sym!$P81=$H92,1,0)=1,ABS($X92*$G92),-ABS($X92*$G92))</f>
        <v>0</v>
      </c>
      <c r="AC92" s="188">
        <f t="shared" si="65"/>
        <v>0</v>
      </c>
      <c r="AD92" s="188">
        <f t="shared" si="51"/>
        <v>0</v>
      </c>
      <c r="AE92" s="188">
        <f t="shared" si="52"/>
        <v>0</v>
      </c>
      <c r="AF92" s="188">
        <f t="shared" si="61"/>
        <v>0</v>
      </c>
      <c r="AG92" s="188">
        <f t="shared" si="62"/>
        <v>0</v>
      </c>
      <c r="AH92" s="188">
        <f t="shared" si="63"/>
        <v>0</v>
      </c>
      <c r="AI92" s="188">
        <f t="shared" si="64"/>
        <v>0</v>
      </c>
      <c r="AJ92" s="188">
        <f t="shared" si="53"/>
        <v>0</v>
      </c>
      <c r="AK92" s="188">
        <f t="shared" si="54"/>
        <v>0</v>
      </c>
      <c r="AL92" s="188">
        <f t="shared" si="55"/>
        <v>0</v>
      </c>
      <c r="AM92" s="188">
        <f t="shared" si="56"/>
        <v>0</v>
      </c>
      <c r="AN92" s="188">
        <f t="shared" si="57"/>
        <v>0</v>
      </c>
      <c r="AO92" s="188">
        <f t="shared" si="58"/>
        <v>0</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v>
      </c>
      <c r="AA94" s="193">
        <f t="shared" ref="AA94:AO94" si="66">COUNTIF(AA14:AA92,"&gt;0")/$B$10</f>
        <v>0</v>
      </c>
      <c r="AB94" s="193">
        <f t="shared" si="66"/>
        <v>0</v>
      </c>
      <c r="AC94" s="193">
        <f t="shared" ref="AC94" si="67">COUNTIF(AC14:AC92,"&gt;0")/$B$10</f>
        <v>0</v>
      </c>
      <c r="AD94" s="193">
        <f t="shared" si="66"/>
        <v>0</v>
      </c>
      <c r="AE94" s="193">
        <f t="shared" si="66"/>
        <v>0</v>
      </c>
      <c r="AF94" s="193">
        <f t="shared" si="66"/>
        <v>0</v>
      </c>
      <c r="AG94" s="193">
        <f t="shared" si="66"/>
        <v>0</v>
      </c>
      <c r="AH94" s="193">
        <f t="shared" si="66"/>
        <v>0</v>
      </c>
      <c r="AI94" s="193">
        <f t="shared" si="66"/>
        <v>0</v>
      </c>
      <c r="AJ94" s="193">
        <f t="shared" si="66"/>
        <v>0</v>
      </c>
      <c r="AK94" s="193">
        <f t="shared" si="66"/>
        <v>0</v>
      </c>
      <c r="AL94" s="193">
        <f t="shared" si="66"/>
        <v>0</v>
      </c>
      <c r="AM94" s="193">
        <f t="shared" si="66"/>
        <v>0</v>
      </c>
      <c r="AN94" s="193">
        <f t="shared" si="66"/>
        <v>0</v>
      </c>
      <c r="AO94" s="193">
        <f t="shared" si="66"/>
        <v>0</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tabSelected="1" zoomScale="85" zoomScaleNormal="85" workbookViewId="0">
      <pane xSplit="4" ySplit="12" topLeftCell="AH13" activePane="bottomRight" state="frozen"/>
      <selection activeCell="AC15" sqref="AC15:AC92"/>
      <selection pane="topRight" activeCell="AC15" sqref="AC15:AC92"/>
      <selection pane="bottomLeft" activeCell="AC15" sqref="AC15:AC92"/>
      <selection pane="bottomRight" activeCell="G14" sqref="G14:H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8.8554687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20160809</v>
      </c>
      <c r="F1" t="s">
        <v>1256</v>
      </c>
      <c r="G1" t="s">
        <v>1060</v>
      </c>
      <c r="H1" s="197" t="s">
        <v>1188</v>
      </c>
      <c r="I1" t="s">
        <v>1297</v>
      </c>
      <c r="K1" s="6" t="str">
        <f>E12&amp;" l% "&amp;ROUND(E13*100,2)&amp;"%"</f>
        <v>prev ACT l% 63.29%</v>
      </c>
      <c r="L1" s="265" t="str">
        <f>I12&amp;" l% "&amp;ROUND(I13*100,2)&amp;"%"</f>
        <v>50/50 l% 55.7%</v>
      </c>
      <c r="M1" s="265" t="str">
        <f>J12&amp;" l% "&amp;ROUND(J13*100,2)&amp;"%"</f>
        <v>&gt;equity l% 45.57%</v>
      </c>
      <c r="N1" s="265" t="str">
        <f>K12&amp;" l% "&amp;ROUND(K13*100,2)&amp;"%"</f>
        <v>&lt;equity l% 62.03%</v>
      </c>
      <c r="O1" s="265" t="str">
        <f>L12&amp;" l% "&amp;ROUND(L13*100,2)&amp;"%"</f>
        <v>SEA1 l% 56.96%</v>
      </c>
      <c r="P1" s="265" t="str">
        <f t="shared" ref="P1:T1" si="0">O12&amp;" l% "&amp;ROUND(O13*100,2)&amp;"%"</f>
        <v>SEA-ADJ l% 43.04%</v>
      </c>
      <c r="Q1" s="265" t="str">
        <f t="shared" si="0"/>
        <v>v1 l% 59.49%</v>
      </c>
      <c r="R1" s="265" t="str">
        <f t="shared" si="0"/>
        <v>v2 l% 34.18%</v>
      </c>
      <c r="S1" s="265" t="str">
        <f t="shared" si="0"/>
        <v>v3 l% 39.24%</v>
      </c>
      <c r="T1" s="265" t="str">
        <f t="shared" si="0"/>
        <v>v4 l% 37.97%</v>
      </c>
      <c r="U1" s="265" t="str">
        <f t="shared" ref="U1:V1" si="1">T12&amp;" l% "&amp;ROUND(T13*100,2)&amp;"%"</f>
        <v>v5 l% 58.23%</v>
      </c>
      <c r="V1" s="265" t="str">
        <f t="shared" si="1"/>
        <v>v6 l% 37.97%</v>
      </c>
      <c r="W1" s="6"/>
      <c r="X1" s="285"/>
      <c r="Z1" s="333" t="str">
        <f t="shared" ref="Z1:AN1" si="2">Z12</f>
        <v>MAX ACC 96% PNL 73499</v>
      </c>
      <c r="AA1" s="334" t="str">
        <f t="shared" si="2"/>
        <v>RISK-ON ACC 50% PNL 4884</v>
      </c>
      <c r="AB1" s="334" t="str">
        <f t="shared" si="2"/>
        <v>RISK-OFF ACC 46% PNL -4884</v>
      </c>
      <c r="AC1" s="334" t="str">
        <f t="shared" ref="AC1" si="3">AC12</f>
        <v>Previous ACC 44% PNL 14170</v>
      </c>
      <c r="AD1" s="295" t="str">
        <f t="shared" si="2"/>
        <v>Anti-Previous ACC 51% PNL -14170</v>
      </c>
      <c r="AE1" s="335" t="str">
        <f t="shared" si="2"/>
        <v>&gt;equity ACC 47% PNL -7288</v>
      </c>
      <c r="AF1" s="335" t="str">
        <f t="shared" si="2"/>
        <v>50/50 ACC 54% PNL 6366</v>
      </c>
      <c r="AG1" s="335" t="str">
        <f t="shared" si="2"/>
        <v>&lt;equity ACC 56% PNL 15454</v>
      </c>
      <c r="AH1" s="336" t="str">
        <f t="shared" si="2"/>
        <v>SEASONALITY ACC 54% PNL 7963</v>
      </c>
      <c r="AI1" s="336" t="str">
        <f t="shared" si="2"/>
        <v>ADJ_SEASONALITY ACC 46% PNL 6713</v>
      </c>
      <c r="AJ1" s="337" t="str">
        <f t="shared" si="2"/>
        <v>V1 ACC 46% PNL 7247</v>
      </c>
      <c r="AK1" s="337" t="str">
        <f t="shared" si="2"/>
        <v>V2 ACC 50% PNL -7923</v>
      </c>
      <c r="AL1" s="337" t="str">
        <f t="shared" si="2"/>
        <v>V3 ACC 50% PNL -8061</v>
      </c>
      <c r="AM1" s="337" t="str">
        <f t="shared" si="2"/>
        <v>V4 ACC 49% PNL -703</v>
      </c>
      <c r="AN1" s="337" t="str">
        <f t="shared" si="2"/>
        <v>V5 ACC 44% PNL -2988</v>
      </c>
      <c r="AO1" s="337" t="str">
        <f t="shared" ref="AO1" si="4">AO12</f>
        <v>V6 ACC 46% PNL -17084</v>
      </c>
    </row>
    <row r="2" spans="1:41" outlineLevel="1" x14ac:dyDescent="0.25">
      <c r="A2" t="s">
        <v>1121</v>
      </c>
      <c r="B2" s="95">
        <f>COUNTIF($C$14:$C$92,A2)</f>
        <v>9</v>
      </c>
      <c r="C2" s="193">
        <f>B2/$B$10</f>
        <v>0.125</v>
      </c>
      <c r="F2" s="294">
        <f t="shared" ref="F2:F9" si="5">SUMIFS(H$14:H$92,H$14:H$92,1,$C$14:$C$92,A2)/$B2</f>
        <v>0.77777777777777779</v>
      </c>
      <c r="G2" s="137">
        <f t="shared" ref="G2:G9" si="6">SUMIF($C$14:$C$92,A2,Z$14:Z$92)</f>
        <v>7228.9355288640172</v>
      </c>
      <c r="H2" s="143">
        <f t="shared" ref="H2:H10" si="7">G2/$B2</f>
        <v>803.2150587626686</v>
      </c>
      <c r="I2" s="186">
        <f>SUMIF($C$14:$C$92,A2,F$14:F$92)/B2</f>
        <v>460.85316864136047</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0.1111111111111111</v>
      </c>
      <c r="O2" s="344">
        <f t="shared" si="10"/>
        <v>-0.1111111111111111</v>
      </c>
      <c r="P2" s="344">
        <f t="shared" ref="P2:T9" si="11">SUMIF($C$14:$C$92,$A2,O$14:O$92)/$B2</f>
        <v>-0.33333333333333331</v>
      </c>
      <c r="Q2" s="344">
        <f t="shared" si="11"/>
        <v>0.1111111111111111</v>
      </c>
      <c r="R2" s="344">
        <f t="shared" si="11"/>
        <v>0.33333333333333331</v>
      </c>
      <c r="S2" s="344">
        <f t="shared" si="11"/>
        <v>0.1111111111111111</v>
      </c>
      <c r="T2" s="344">
        <f t="shared" si="11"/>
        <v>-0.1111111111111111</v>
      </c>
      <c r="U2" s="344">
        <f t="shared" ref="U2:V2" si="12">SUMIF($C$14:$C$92,$A2,T$14:T$92)/$B2</f>
        <v>0.1111111111111111</v>
      </c>
      <c r="V2" s="344">
        <f t="shared" si="12"/>
        <v>0.55555555555555558</v>
      </c>
      <c r="W2" s="286"/>
      <c r="X2" s="6"/>
      <c r="Y2" t="s">
        <v>1121</v>
      </c>
      <c r="Z2" s="282">
        <f t="shared" ref="Z2:AO9" si="13">SUMIF($C$14:$C$92,$Y2,Z$14:Z$92)</f>
        <v>7228.9355288640172</v>
      </c>
      <c r="AA2" s="282">
        <f t="shared" si="13"/>
        <v>2966.7539221785032</v>
      </c>
      <c r="AB2" s="282">
        <f t="shared" si="13"/>
        <v>-2966.7539221785032</v>
      </c>
      <c r="AC2" s="282">
        <f t="shared" si="13"/>
        <v>-1661.4812771069066</v>
      </c>
      <c r="AD2" s="282">
        <f t="shared" si="13"/>
        <v>1661.4812771069066</v>
      </c>
      <c r="AE2" s="282">
        <f t="shared" si="13"/>
        <v>3923.8693592479367</v>
      </c>
      <c r="AF2" s="282">
        <f t="shared" si="13"/>
        <v>322.6128633541357</v>
      </c>
      <c r="AG2" s="282">
        <f t="shared" si="13"/>
        <v>322.6128633541357</v>
      </c>
      <c r="AH2" s="282">
        <f t="shared" si="13"/>
        <v>-562.17063323908792</v>
      </c>
      <c r="AI2" s="282">
        <f t="shared" si="13"/>
        <v>539.60793156487443</v>
      </c>
      <c r="AJ2" s="282">
        <f t="shared" si="13"/>
        <v>322.6128633541357</v>
      </c>
      <c r="AK2" s="282">
        <f t="shared" si="13"/>
        <v>3923.8693592479367</v>
      </c>
      <c r="AL2" s="282">
        <f t="shared" si="13"/>
        <v>562.17063323908792</v>
      </c>
      <c r="AM2" s="282">
        <f t="shared" si="13"/>
        <v>1983.0202538424983</v>
      </c>
      <c r="AN2" s="282">
        <f t="shared" si="13"/>
        <v>-1983.0202538424983</v>
      </c>
      <c r="AO2" s="282">
        <f t="shared" si="13"/>
        <v>2503.0197386445261</v>
      </c>
    </row>
    <row r="3" spans="1:41" outlineLevel="1" x14ac:dyDescent="0.25">
      <c r="A3" s="1" t="s">
        <v>288</v>
      </c>
      <c r="B3" s="95">
        <f t="shared" ref="B3:B9" si="14">COUNTIF($C$14:$C$92,A3)</f>
        <v>6</v>
      </c>
      <c r="C3" s="193">
        <f t="shared" ref="C3:C10" si="15">B3/$B$10</f>
        <v>8.3333333333333329E-2</v>
      </c>
      <c r="F3" s="294">
        <f t="shared" si="5"/>
        <v>0.16666666666666666</v>
      </c>
      <c r="G3" s="137">
        <f t="shared" si="6"/>
        <v>7916.2668480169568</v>
      </c>
      <c r="H3" s="143">
        <f t="shared" si="7"/>
        <v>1319.3778080028262</v>
      </c>
      <c r="I3" s="186">
        <f t="shared" ref="I3:I9" si="16">SUMIF($C$14:$C$92,A3,F$14:F$92)/B3</f>
        <v>-1151.6427652676896</v>
      </c>
      <c r="J3" t="str">
        <f t="shared" si="8"/>
        <v>energy</v>
      </c>
      <c r="K3" s="344">
        <f t="shared" si="9"/>
        <v>0.33333333333333331</v>
      </c>
      <c r="L3" s="344">
        <f t="shared" si="10"/>
        <v>-0.33333333333333331</v>
      </c>
      <c r="M3" s="344">
        <f t="shared" si="10"/>
        <v>0</v>
      </c>
      <c r="N3" s="344">
        <f t="shared" si="10"/>
        <v>-0.33333333333333331</v>
      </c>
      <c r="O3" s="344">
        <f t="shared" si="10"/>
        <v>-0.66666666666666663</v>
      </c>
      <c r="P3" s="344">
        <f t="shared" si="11"/>
        <v>0.33333333333333331</v>
      </c>
      <c r="Q3" s="344">
        <f t="shared" si="11"/>
        <v>0.33333333333333331</v>
      </c>
      <c r="R3" s="344">
        <f t="shared" si="11"/>
        <v>0</v>
      </c>
      <c r="S3" s="344">
        <f t="shared" si="11"/>
        <v>0</v>
      </c>
      <c r="T3" s="344">
        <f t="shared" si="11"/>
        <v>0.33333333333333331</v>
      </c>
      <c r="U3" s="344">
        <f t="shared" ref="U3:V3" si="17">SUMIF($C$14:$C$92,$A3,T$14:T$92)/$B3</f>
        <v>0.33333333333333331</v>
      </c>
      <c r="V3" s="344">
        <f t="shared" si="17"/>
        <v>0.33333333333333331</v>
      </c>
      <c r="W3" s="286"/>
      <c r="X3" s="6"/>
      <c r="Y3" s="1" t="s">
        <v>288</v>
      </c>
      <c r="Z3" s="282">
        <f t="shared" si="13"/>
        <v>7916.2668480169568</v>
      </c>
      <c r="AA3" s="282">
        <f t="shared" si="13"/>
        <v>-6909.856591606137</v>
      </c>
      <c r="AB3" s="282">
        <f t="shared" si="13"/>
        <v>6909.856591606137</v>
      </c>
      <c r="AC3" s="282">
        <f t="shared" si="13"/>
        <v>3307.5281018423293</v>
      </c>
      <c r="AD3" s="282">
        <f t="shared" si="13"/>
        <v>-3307.5281018423293</v>
      </c>
      <c r="AE3" s="282">
        <f t="shared" si="13"/>
        <v>-3146.2668898308748</v>
      </c>
      <c r="AF3" s="282">
        <f t="shared" si="13"/>
        <v>5769.8742907091091</v>
      </c>
      <c r="AG3" s="282">
        <f t="shared" si="13"/>
        <v>5769.8742907091091</v>
      </c>
      <c r="AH3" s="282">
        <f t="shared" si="13"/>
        <v>4763.4640342982893</v>
      </c>
      <c r="AI3" s="282">
        <f t="shared" si="13"/>
        <v>-5292.6594471387225</v>
      </c>
      <c r="AJ3" s="282">
        <f t="shared" si="13"/>
        <v>3307.5281018423293</v>
      </c>
      <c r="AK3" s="282">
        <f t="shared" si="13"/>
        <v>-3146.2668898308748</v>
      </c>
      <c r="AL3" s="282">
        <f t="shared" si="13"/>
        <v>-2301.1178454315095</v>
      </c>
      <c r="AM3" s="282">
        <f t="shared" si="13"/>
        <v>-2139.8566334200545</v>
      </c>
      <c r="AN3" s="282">
        <f t="shared" si="13"/>
        <v>2830.3132582719436</v>
      </c>
      <c r="AO3" s="282">
        <f t="shared" si="13"/>
        <v>-5769.8742907091091</v>
      </c>
    </row>
    <row r="4" spans="1:41" outlineLevel="1" x14ac:dyDescent="0.25">
      <c r="A4" s="1" t="s">
        <v>297</v>
      </c>
      <c r="B4" s="95">
        <f t="shared" si="14"/>
        <v>10</v>
      </c>
      <c r="C4" s="193">
        <f t="shared" si="15"/>
        <v>0.1388888888888889</v>
      </c>
      <c r="F4" s="294">
        <f t="shared" si="5"/>
        <v>0.7</v>
      </c>
      <c r="G4" s="137">
        <f t="shared" si="6"/>
        <v>4576.3529361555093</v>
      </c>
      <c r="H4" s="143">
        <f t="shared" si="7"/>
        <v>457.63529361555095</v>
      </c>
      <c r="I4" s="186">
        <f t="shared" si="16"/>
        <v>149.63950554132091</v>
      </c>
      <c r="J4" t="str">
        <f t="shared" si="8"/>
        <v>grain</v>
      </c>
      <c r="K4" s="344">
        <f t="shared" si="9"/>
        <v>0.8</v>
      </c>
      <c r="L4" s="344">
        <f t="shared" si="10"/>
        <v>0.6</v>
      </c>
      <c r="M4" s="344">
        <f t="shared" si="10"/>
        <v>0</v>
      </c>
      <c r="N4" s="344">
        <f t="shared" si="10"/>
        <v>0.4</v>
      </c>
      <c r="O4" s="344">
        <f t="shared" si="10"/>
        <v>0.8</v>
      </c>
      <c r="P4" s="344">
        <f t="shared" si="11"/>
        <v>-0.2</v>
      </c>
      <c r="Q4" s="344">
        <f t="shared" si="11"/>
        <v>0.4</v>
      </c>
      <c r="R4" s="344">
        <f t="shared" si="11"/>
        <v>-0.6</v>
      </c>
      <c r="S4" s="344">
        <f t="shared" si="11"/>
        <v>-0.6</v>
      </c>
      <c r="T4" s="344">
        <f t="shared" si="11"/>
        <v>-0.6</v>
      </c>
      <c r="U4" s="344">
        <f t="shared" ref="U4:V4" si="18">SUMIF($C$14:$C$92,$A4,T$14:T$92)/$B4</f>
        <v>0.6</v>
      </c>
      <c r="V4" s="344">
        <f t="shared" si="18"/>
        <v>-0.6</v>
      </c>
      <c r="W4" s="286"/>
      <c r="X4" s="6"/>
      <c r="Y4" s="1" t="s">
        <v>297</v>
      </c>
      <c r="Z4" s="282">
        <f t="shared" si="13"/>
        <v>4576.3529361555093</v>
      </c>
      <c r="AA4" s="282">
        <f t="shared" si="13"/>
        <v>1496.3950554132091</v>
      </c>
      <c r="AB4" s="282">
        <f t="shared" si="13"/>
        <v>-1496.3950554132091</v>
      </c>
      <c r="AC4" s="282">
        <f t="shared" si="13"/>
        <v>1396.3340426004611</v>
      </c>
      <c r="AD4" s="282">
        <f t="shared" si="13"/>
        <v>-1396.3340426004611</v>
      </c>
      <c r="AE4" s="282">
        <f t="shared" si="13"/>
        <v>-1386.1317901906909</v>
      </c>
      <c r="AF4" s="282">
        <f t="shared" si="13"/>
        <v>19.008250376372956</v>
      </c>
      <c r="AG4" s="282">
        <f t="shared" si="13"/>
        <v>-1371.0935955822838</v>
      </c>
      <c r="AH4" s="282">
        <f t="shared" si="13"/>
        <v>106.29320945455251</v>
      </c>
      <c r="AI4" s="282">
        <f t="shared" si="13"/>
        <v>1371.0935955822838</v>
      </c>
      <c r="AJ4" s="282">
        <f t="shared" si="13"/>
        <v>-81.052762436375048</v>
      </c>
      <c r="AK4" s="282">
        <f t="shared" si="13"/>
        <v>-6.2321966418042791</v>
      </c>
      <c r="AL4" s="282">
        <f t="shared" si="13"/>
        <v>-6.2321966418042791</v>
      </c>
      <c r="AM4" s="282">
        <f t="shared" si="13"/>
        <v>-6.2321966418042791</v>
      </c>
      <c r="AN4" s="282">
        <f t="shared" si="13"/>
        <v>1396.3340426004611</v>
      </c>
      <c r="AO4" s="282">
        <f t="shared" si="13"/>
        <v>-6.2321966418042791</v>
      </c>
    </row>
    <row r="5" spans="1:41" outlineLevel="1" x14ac:dyDescent="0.25">
      <c r="A5" s="1" t="s">
        <v>294</v>
      </c>
      <c r="B5" s="95">
        <f t="shared" si="14"/>
        <v>21</v>
      </c>
      <c r="C5" s="193">
        <f t="shared" si="15"/>
        <v>0.29166666666666669</v>
      </c>
      <c r="F5" s="294">
        <f t="shared" si="5"/>
        <v>0.80952380952380953</v>
      </c>
      <c r="G5" s="137">
        <f t="shared" si="6"/>
        <v>23760.901710733338</v>
      </c>
      <c r="H5" s="143">
        <f t="shared" si="7"/>
        <v>1131.4715100349208</v>
      </c>
      <c r="I5" s="186">
        <f t="shared" si="16"/>
        <v>1017.536782955298</v>
      </c>
      <c r="J5" t="str">
        <f t="shared" si="8"/>
        <v>index</v>
      </c>
      <c r="K5" s="344">
        <f t="shared" si="9"/>
        <v>0.52380952380952384</v>
      </c>
      <c r="L5" s="344">
        <f t="shared" si="10"/>
        <v>4.7619047619047616E-2</v>
      </c>
      <c r="M5" s="344">
        <f t="shared" si="10"/>
        <v>-0.42857142857142855</v>
      </c>
      <c r="N5" s="344">
        <f t="shared" si="10"/>
        <v>0.52380952380952384</v>
      </c>
      <c r="O5" s="344">
        <f t="shared" si="10"/>
        <v>-4.7619047619047616E-2</v>
      </c>
      <c r="P5" s="344">
        <f t="shared" si="11"/>
        <v>-4.7619047619047616E-2</v>
      </c>
      <c r="Q5" s="344">
        <f t="shared" si="11"/>
        <v>0.42857142857142855</v>
      </c>
      <c r="R5" s="344">
        <f t="shared" si="11"/>
        <v>-0.52380952380952384</v>
      </c>
      <c r="S5" s="344">
        <f t="shared" si="11"/>
        <v>-0.23809523809523808</v>
      </c>
      <c r="T5" s="344">
        <f t="shared" si="11"/>
        <v>-0.23809523809523808</v>
      </c>
      <c r="U5" s="344">
        <f t="shared" ref="U5:V5" si="19">SUMIF($C$14:$C$92,$A5,T$14:T$92)/$B5</f>
        <v>4.7619047619047616E-2</v>
      </c>
      <c r="V5" s="344">
        <f t="shared" si="19"/>
        <v>-0.52380952380952384</v>
      </c>
      <c r="W5" s="286"/>
      <c r="X5" s="6"/>
      <c r="Y5" s="1" t="s">
        <v>294</v>
      </c>
      <c r="Z5" s="282">
        <f t="shared" si="13"/>
        <v>23760.901710733338</v>
      </c>
      <c r="AA5" s="282">
        <f t="shared" si="13"/>
        <v>21963.462822822912</v>
      </c>
      <c r="AB5" s="282">
        <f t="shared" si="13"/>
        <v>-21963.462822822912</v>
      </c>
      <c r="AC5" s="282">
        <f t="shared" si="13"/>
        <v>14584.632727453272</v>
      </c>
      <c r="AD5" s="282">
        <f t="shared" si="13"/>
        <v>-14584.632727453272</v>
      </c>
      <c r="AE5" s="282">
        <f t="shared" si="13"/>
        <v>-11734.97549283731</v>
      </c>
      <c r="AF5" s="282">
        <f t="shared" si="13"/>
        <v>8677.5705113504773</v>
      </c>
      <c r="AG5" s="282">
        <f t="shared" si="13"/>
        <v>16239.264369407316</v>
      </c>
      <c r="AH5" s="282">
        <f t="shared" si="13"/>
        <v>-10803.826754459902</v>
      </c>
      <c r="AI5" s="282">
        <f t="shared" si="13"/>
        <v>6174.3478333173307</v>
      </c>
      <c r="AJ5" s="282">
        <f t="shared" si="13"/>
        <v>14538.660009356738</v>
      </c>
      <c r="AK5" s="282">
        <f t="shared" si="13"/>
        <v>-16045.159081002914</v>
      </c>
      <c r="AL5" s="282">
        <f t="shared" si="13"/>
        <v>6146.2677065847074</v>
      </c>
      <c r="AM5" s="282">
        <f t="shared" si="13"/>
        <v>4685.7413530350686</v>
      </c>
      <c r="AN5" s="282">
        <f t="shared" si="13"/>
        <v>-7068.4688904336308</v>
      </c>
      <c r="AO5" s="282">
        <f t="shared" si="13"/>
        <v>-11515.909024977156</v>
      </c>
    </row>
    <row r="6" spans="1:41" outlineLevel="1" x14ac:dyDescent="0.25">
      <c r="A6" s="1" t="s">
        <v>313</v>
      </c>
      <c r="B6" s="95">
        <f t="shared" si="14"/>
        <v>3</v>
      </c>
      <c r="C6" s="193">
        <f t="shared" si="15"/>
        <v>4.1666666666666664E-2</v>
      </c>
      <c r="F6" s="294">
        <f t="shared" si="5"/>
        <v>0.66666666666666663</v>
      </c>
      <c r="G6" s="137">
        <f t="shared" si="6"/>
        <v>3118.290576736912</v>
      </c>
      <c r="H6" s="143">
        <f t="shared" si="7"/>
        <v>1039.4301922456373</v>
      </c>
      <c r="I6" s="186">
        <f t="shared" si="16"/>
        <v>353.75474619750941</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-1</v>
      </c>
      <c r="Q6" s="344">
        <f t="shared" si="11"/>
        <v>1</v>
      </c>
      <c r="R6" s="344">
        <f t="shared" si="11"/>
        <v>-1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3118.290576736912</v>
      </c>
      <c r="AA6" s="282">
        <f t="shared" si="13"/>
        <v>1061.2642385925283</v>
      </c>
      <c r="AB6" s="282">
        <f t="shared" si="13"/>
        <v>-1061.2642385925283</v>
      </c>
      <c r="AC6" s="282">
        <f t="shared" si="13"/>
        <v>218.69991238316811</v>
      </c>
      <c r="AD6" s="282">
        <f t="shared" si="13"/>
        <v>-218.69991238316811</v>
      </c>
      <c r="AE6" s="282">
        <f t="shared" si="13"/>
        <v>-3118.290576736912</v>
      </c>
      <c r="AF6" s="282">
        <f t="shared" si="13"/>
        <v>-218.69991238316811</v>
      </c>
      <c r="AG6" s="282">
        <f t="shared" si="13"/>
        <v>3118.290576736912</v>
      </c>
      <c r="AH6" s="282">
        <f t="shared" si="13"/>
        <v>-1061.2642385925283</v>
      </c>
      <c r="AI6" s="282">
        <f t="shared" si="13"/>
        <v>-1061.2642385925283</v>
      </c>
      <c r="AJ6" s="282">
        <f t="shared" si="13"/>
        <v>1061.2642385925283</v>
      </c>
      <c r="AK6" s="282">
        <f t="shared" si="13"/>
        <v>-1061.2642385925283</v>
      </c>
      <c r="AL6" s="282">
        <f t="shared" si="13"/>
        <v>-218.69991238316811</v>
      </c>
      <c r="AM6" s="282">
        <f t="shared" si="13"/>
        <v>-218.69991238316811</v>
      </c>
      <c r="AN6" s="282">
        <f t="shared" si="13"/>
        <v>218.69991238316811</v>
      </c>
      <c r="AO6" s="282">
        <f t="shared" si="13"/>
        <v>-2275.7262505275521</v>
      </c>
    </row>
    <row r="7" spans="1:41" outlineLevel="1" x14ac:dyDescent="0.25">
      <c r="A7" s="1" t="s">
        <v>347</v>
      </c>
      <c r="B7" s="95">
        <f t="shared" si="14"/>
        <v>5</v>
      </c>
      <c r="C7" s="193">
        <f t="shared" si="15"/>
        <v>6.9444444444444448E-2</v>
      </c>
      <c r="F7" s="294">
        <f t="shared" si="5"/>
        <v>0.8</v>
      </c>
      <c r="G7" s="137">
        <f t="shared" si="6"/>
        <v>3089.1354817534379</v>
      </c>
      <c r="H7" s="143">
        <f t="shared" si="7"/>
        <v>617.82709635068761</v>
      </c>
      <c r="I7" s="186">
        <f t="shared" si="16"/>
        <v>170.94487926079273</v>
      </c>
      <c r="J7" t="str">
        <f t="shared" si="8"/>
        <v>metal</v>
      </c>
      <c r="K7" s="344">
        <f t="shared" si="9"/>
        <v>-0.2</v>
      </c>
      <c r="L7" s="344">
        <f t="shared" si="10"/>
        <v>0.2</v>
      </c>
      <c r="M7" s="344">
        <f t="shared" si="10"/>
        <v>0.2</v>
      </c>
      <c r="N7" s="344">
        <f t="shared" si="10"/>
        <v>-0.2</v>
      </c>
      <c r="O7" s="344">
        <f t="shared" si="10"/>
        <v>-0.6</v>
      </c>
      <c r="P7" s="344">
        <f t="shared" si="11"/>
        <v>-0.2</v>
      </c>
      <c r="Q7" s="344">
        <f t="shared" si="11"/>
        <v>-0.2</v>
      </c>
      <c r="R7" s="344">
        <f t="shared" si="11"/>
        <v>-0.2</v>
      </c>
      <c r="S7" s="344">
        <f t="shared" si="11"/>
        <v>0.6</v>
      </c>
      <c r="T7" s="344">
        <f t="shared" si="11"/>
        <v>0.2</v>
      </c>
      <c r="U7" s="344">
        <f t="shared" ref="U7:V7" si="21">SUMIF($C$14:$C$92,$A7,T$14:T$92)/$B7</f>
        <v>0.2</v>
      </c>
      <c r="V7" s="344">
        <f t="shared" si="21"/>
        <v>0.6</v>
      </c>
      <c r="W7" s="286"/>
      <c r="X7" s="6"/>
      <c r="Y7" s="1" t="s">
        <v>347</v>
      </c>
      <c r="Z7" s="282">
        <f t="shared" si="13"/>
        <v>3089.1354817534379</v>
      </c>
      <c r="AA7" s="282">
        <f t="shared" si="13"/>
        <v>-2668.4993934786976</v>
      </c>
      <c r="AB7" s="282">
        <f t="shared" si="13"/>
        <v>2668.4993934786976</v>
      </c>
      <c r="AC7" s="282">
        <f t="shared" si="13"/>
        <v>-2185.6302021969418</v>
      </c>
      <c r="AD7" s="282">
        <f t="shared" si="13"/>
        <v>2185.6302021969418</v>
      </c>
      <c r="AE7" s="282">
        <f t="shared" si="13"/>
        <v>-499.80335232564778</v>
      </c>
      <c r="AF7" s="282">
        <f t="shared" si="13"/>
        <v>-1764.9941139222014</v>
      </c>
      <c r="AG7" s="282">
        <f t="shared" si="13"/>
        <v>-2185.6302021969418</v>
      </c>
      <c r="AH7" s="282">
        <f t="shared" si="13"/>
        <v>1313.9716448490863</v>
      </c>
      <c r="AI7" s="282">
        <f t="shared" si="13"/>
        <v>2217.4769244055828</v>
      </c>
      <c r="AJ7" s="282">
        <f t="shared" si="13"/>
        <v>-2185.6302021969418</v>
      </c>
      <c r="AK7" s="282">
        <f t="shared" si="13"/>
        <v>1734.6077331238266</v>
      </c>
      <c r="AL7" s="282">
        <f t="shared" si="13"/>
        <v>-1313.9716448490863</v>
      </c>
      <c r="AM7" s="282">
        <f t="shared" si="13"/>
        <v>-1764.9941139222014</v>
      </c>
      <c r="AN7" s="282">
        <f t="shared" si="13"/>
        <v>-2217.4769244055828</v>
      </c>
      <c r="AO7" s="282">
        <f t="shared" si="13"/>
        <v>-48.780883252532817</v>
      </c>
    </row>
    <row r="8" spans="1:41" outlineLevel="1" x14ac:dyDescent="0.25">
      <c r="A8" s="1" t="s">
        <v>1122</v>
      </c>
      <c r="B8" s="95">
        <f t="shared" si="14"/>
        <v>10</v>
      </c>
      <c r="C8" s="193">
        <f t="shared" si="15"/>
        <v>0.1388888888888889</v>
      </c>
      <c r="F8" s="294">
        <f t="shared" si="5"/>
        <v>1</v>
      </c>
      <c r="G8" s="137">
        <f t="shared" si="6"/>
        <v>11296.257468784039</v>
      </c>
      <c r="H8" s="143">
        <f t="shared" si="7"/>
        <v>1129.6257468784038</v>
      </c>
      <c r="I8" s="186">
        <f t="shared" si="16"/>
        <v>1129.6257468784038</v>
      </c>
      <c r="J8" t="str">
        <f t="shared" si="8"/>
        <v>rates</v>
      </c>
      <c r="K8" s="344">
        <f t="shared" si="9"/>
        <v>0</v>
      </c>
      <c r="L8" s="344">
        <f t="shared" si="10"/>
        <v>-0.2</v>
      </c>
      <c r="M8" s="344">
        <f t="shared" si="10"/>
        <v>0.4</v>
      </c>
      <c r="N8" s="344">
        <f t="shared" si="10"/>
        <v>-0.2</v>
      </c>
      <c r="O8" s="344">
        <f t="shared" si="10"/>
        <v>1</v>
      </c>
      <c r="P8" s="344">
        <f t="shared" si="11"/>
        <v>-0.4</v>
      </c>
      <c r="Q8" s="344">
        <f t="shared" si="11"/>
        <v>-0.6</v>
      </c>
      <c r="R8" s="344">
        <f t="shared" si="11"/>
        <v>-0.2</v>
      </c>
      <c r="S8" s="344">
        <f t="shared" si="11"/>
        <v>-0.6</v>
      </c>
      <c r="T8" s="344">
        <f t="shared" si="11"/>
        <v>-0.6</v>
      </c>
      <c r="U8" s="344">
        <f t="shared" ref="U8:V8" si="22">SUMIF($C$14:$C$92,$A8,T$14:T$92)/$B8</f>
        <v>0.4</v>
      </c>
      <c r="V8" s="344">
        <f t="shared" si="22"/>
        <v>-0.4</v>
      </c>
      <c r="W8" s="286"/>
      <c r="X8" s="6"/>
      <c r="Y8" s="1" t="s">
        <v>1122</v>
      </c>
      <c r="Z8" s="282">
        <f t="shared" si="13"/>
        <v>11296.257468784039</v>
      </c>
      <c r="AA8" s="282">
        <f t="shared" si="13"/>
        <v>-11296.257468784039</v>
      </c>
      <c r="AB8" s="282">
        <f t="shared" si="13"/>
        <v>11296.257468784039</v>
      </c>
      <c r="AC8" s="282">
        <f t="shared" si="13"/>
        <v>2377.2326535186971</v>
      </c>
      <c r="AD8" s="282">
        <f t="shared" si="13"/>
        <v>-2377.2326535186971</v>
      </c>
      <c r="AE8" s="282">
        <f t="shared" si="13"/>
        <v>3922.9377087802877</v>
      </c>
      <c r="AF8" s="282">
        <f t="shared" si="13"/>
        <v>-2201.5495412364721</v>
      </c>
      <c r="AG8" s="282">
        <f t="shared" si="13"/>
        <v>-2201.5495412364721</v>
      </c>
      <c r="AH8" s="282">
        <f t="shared" si="13"/>
        <v>11296.257468784039</v>
      </c>
      <c r="AI8" s="282">
        <f t="shared" si="13"/>
        <v>-4151.3449385863851</v>
      </c>
      <c r="AJ8" s="282">
        <f t="shared" si="13"/>
        <v>-5848.5452530844395</v>
      </c>
      <c r="AK8" s="282">
        <f t="shared" si="13"/>
        <v>-4877.7135063073456</v>
      </c>
      <c r="AL8" s="282">
        <f t="shared" si="13"/>
        <v>-7649.2617569360737</v>
      </c>
      <c r="AM8" s="282">
        <f t="shared" si="13"/>
        <v>-7649.2617569360737</v>
      </c>
      <c r="AN8" s="282">
        <f t="shared" si="13"/>
        <v>3576.9424545119477</v>
      </c>
      <c r="AO8" s="282">
        <f t="shared" si="13"/>
        <v>-5678.233111098325</v>
      </c>
    </row>
    <row r="9" spans="1:41" outlineLevel="1" x14ac:dyDescent="0.25">
      <c r="A9" s="17" t="s">
        <v>304</v>
      </c>
      <c r="B9" s="295">
        <f t="shared" si="14"/>
        <v>8</v>
      </c>
      <c r="C9" s="200">
        <f t="shared" si="15"/>
        <v>0.1111111111111111</v>
      </c>
      <c r="D9" s="126"/>
      <c r="F9" s="294">
        <f t="shared" si="5"/>
        <v>0.375</v>
      </c>
      <c r="G9" s="199">
        <f t="shared" si="6"/>
        <v>12512.434586137462</v>
      </c>
      <c r="H9" s="143">
        <f t="shared" si="7"/>
        <v>1564.0543232671828</v>
      </c>
      <c r="I9" s="186">
        <f t="shared" si="16"/>
        <v>-216.112765999777</v>
      </c>
      <c r="J9" t="str">
        <f t="shared" si="8"/>
        <v>soft</v>
      </c>
      <c r="K9" s="344">
        <f t="shared" si="9"/>
        <v>0</v>
      </c>
      <c r="L9" s="344">
        <f t="shared" si="10"/>
        <v>0.25</v>
      </c>
      <c r="M9" s="344">
        <f t="shared" si="10"/>
        <v>-0.5</v>
      </c>
      <c r="N9" s="344">
        <f t="shared" si="10"/>
        <v>0.5</v>
      </c>
      <c r="O9" s="344">
        <f t="shared" si="10"/>
        <v>0.25</v>
      </c>
      <c r="P9" s="344">
        <f t="shared" si="11"/>
        <v>0.5</v>
      </c>
      <c r="Q9" s="344">
        <f t="shared" si="11"/>
        <v>0</v>
      </c>
      <c r="R9" s="344">
        <f t="shared" si="11"/>
        <v>-0.25</v>
      </c>
      <c r="S9" s="344">
        <f t="shared" si="11"/>
        <v>0</v>
      </c>
      <c r="T9" s="344">
        <f t="shared" si="11"/>
        <v>0</v>
      </c>
      <c r="U9" s="344">
        <f t="shared" ref="U9:V9" si="23">SUMIF($C$14:$C$92,$A9,T$14:T$92)/$B9</f>
        <v>-0.75</v>
      </c>
      <c r="V9" s="344">
        <f t="shared" si="23"/>
        <v>-0.75</v>
      </c>
      <c r="W9" s="286"/>
      <c r="X9" s="6"/>
      <c r="Y9" s="17" t="s">
        <v>304</v>
      </c>
      <c r="Z9" s="283">
        <f t="shared" si="13"/>
        <v>12512.434586137462</v>
      </c>
      <c r="AA9" s="283">
        <f t="shared" si="13"/>
        <v>-1728.902127998216</v>
      </c>
      <c r="AB9" s="283">
        <f t="shared" si="13"/>
        <v>1728.902127998216</v>
      </c>
      <c r="AC9" s="283">
        <f t="shared" si="13"/>
        <v>-3867.464171941554</v>
      </c>
      <c r="AD9" s="283">
        <f t="shared" si="13"/>
        <v>3867.464171941554</v>
      </c>
      <c r="AE9" s="283">
        <f t="shared" si="13"/>
        <v>4750.7490372971888</v>
      </c>
      <c r="AF9" s="283">
        <f t="shared" si="13"/>
        <v>-4237.4934333928013</v>
      </c>
      <c r="AG9" s="283">
        <f t="shared" si="13"/>
        <v>-4237.4934333928013</v>
      </c>
      <c r="AH9" s="283">
        <f t="shared" si="13"/>
        <v>2910.6203363241584</v>
      </c>
      <c r="AI9" s="283">
        <f t="shared" si="13"/>
        <v>6916.0682861976948</v>
      </c>
      <c r="AJ9" s="283">
        <f t="shared" si="13"/>
        <v>-3867.464171941554</v>
      </c>
      <c r="AK9" s="283">
        <f t="shared" si="13"/>
        <v>11555.590750520068</v>
      </c>
      <c r="AL9" s="283">
        <f t="shared" si="13"/>
        <v>-3280.6495977754057</v>
      </c>
      <c r="AM9" s="283">
        <f t="shared" si="13"/>
        <v>4407.4769808031106</v>
      </c>
      <c r="AN9" s="283">
        <f t="shared" si="13"/>
        <v>258.80268847643288</v>
      </c>
      <c r="AO9" s="283">
        <f t="shared" si="13"/>
        <v>5707.5928729145844</v>
      </c>
    </row>
    <row r="10" spans="1:41" outlineLevel="1" x14ac:dyDescent="0.25">
      <c r="B10">
        <f>SUM(B2:B9)</f>
        <v>72</v>
      </c>
      <c r="C10" s="193">
        <f t="shared" si="15"/>
        <v>1</v>
      </c>
      <c r="D10" s="126"/>
      <c r="F10" s="294">
        <f>SUMIFS(H$14:H$92,H$14:H$92,1,$C$14:$C$92,"&lt;&gt;offline")/$B10</f>
        <v>0.70833333333333337</v>
      </c>
      <c r="G10" s="167">
        <f>SUM(G2:G9)</f>
        <v>73498.575137181673</v>
      </c>
      <c r="H10" s="143">
        <f t="shared" si="7"/>
        <v>1020.8135435719677</v>
      </c>
      <c r="I10" s="186">
        <f>SUM(F14:F92)/B10</f>
        <v>438.69213054615125</v>
      </c>
      <c r="J10" s="137"/>
      <c r="K10" s="6"/>
      <c r="L10" s="292"/>
      <c r="M10" s="286"/>
      <c r="N10" s="292"/>
      <c r="O10" s="6"/>
      <c r="R10" s="6"/>
      <c r="S10" s="286"/>
      <c r="T10" s="286"/>
      <c r="U10" s="286"/>
      <c r="V10" s="6"/>
      <c r="W10" s="286"/>
      <c r="X10" s="6"/>
      <c r="Y10" s="6" t="s">
        <v>1245</v>
      </c>
      <c r="Z10" s="284">
        <f>SUM(Z2:Z9)</f>
        <v>73498.575137181673</v>
      </c>
      <c r="AA10" s="284">
        <f t="shared" ref="AA10:AN10" si="24">SUM(AA2:AA9)</f>
        <v>4884.3604571400638</v>
      </c>
      <c r="AB10" s="284">
        <f t="shared" si="24"/>
        <v>-4884.3604571400638</v>
      </c>
      <c r="AC10" s="284">
        <f t="shared" si="24"/>
        <v>14169.851786552523</v>
      </c>
      <c r="AD10" s="284">
        <f t="shared" si="24"/>
        <v>-14169.851786552523</v>
      </c>
      <c r="AE10" s="284">
        <f t="shared" si="24"/>
        <v>-7287.9119965960208</v>
      </c>
      <c r="AF10" s="284">
        <f t="shared" si="24"/>
        <v>6366.3289148554522</v>
      </c>
      <c r="AG10" s="284">
        <f t="shared" si="24"/>
        <v>15454.275327798974</v>
      </c>
      <c r="AH10" s="284">
        <f t="shared" si="24"/>
        <v>7963.345067418607</v>
      </c>
      <c r="AI10" s="284">
        <f t="shared" si="24"/>
        <v>6713.3259467501302</v>
      </c>
      <c r="AJ10" s="284">
        <f t="shared" si="24"/>
        <v>7247.3728234864211</v>
      </c>
      <c r="AK10" s="284">
        <f t="shared" si="24"/>
        <v>-7922.5680694836356</v>
      </c>
      <c r="AL10" s="284">
        <f t="shared" si="24"/>
        <v>-8061.4946141932523</v>
      </c>
      <c r="AM10" s="284">
        <f t="shared" si="24"/>
        <v>-702.80602562262538</v>
      </c>
      <c r="AN10" s="284">
        <f t="shared" si="24"/>
        <v>-2987.8737124377585</v>
      </c>
      <c r="AO10" s="284">
        <f t="shared" ref="AO10" si="25">SUM(AO2:AO9)</f>
        <v>-17084.143145647369</v>
      </c>
    </row>
    <row r="11" spans="1:41" outlineLevel="1" x14ac:dyDescent="0.25">
      <c r="H11" t="s">
        <v>1158</v>
      </c>
      <c r="I11" s="95">
        <v>0.75</v>
      </c>
      <c r="J11">
        <v>0.5</v>
      </c>
      <c r="K11">
        <v>1</v>
      </c>
      <c r="X11" s="112" t="s">
        <v>1283</v>
      </c>
      <c r="Y11" s="354">
        <f>SUMIF('FuturesInfo (3)'!$W$2:$W$80,"&gt;0")/COUNTIF('FuturesInfo (3)'!$W$2:$W$80,"&gt;0")</f>
        <v>2509.7678798792708</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s="112" t="s">
        <v>1152</v>
      </c>
      <c r="Y12" s="112" t="s">
        <v>1153</v>
      </c>
      <c r="Z12" s="338" t="str">
        <f t="shared" ref="Z12:AN12" si="26">Z93&amp;" ACC "&amp;ROUND(Z94,2)*100&amp;"% PNL "&amp;ROUND(Z10,0)</f>
        <v>MAX ACC 96% PNL 73499</v>
      </c>
      <c r="AA12" s="310" t="str">
        <f t="shared" si="26"/>
        <v>RISK-ON ACC 50% PNL 4884</v>
      </c>
      <c r="AB12" s="310" t="str">
        <f t="shared" si="26"/>
        <v>RISK-OFF ACC 46% PNL -4884</v>
      </c>
      <c r="AC12" s="310" t="str">
        <f t="shared" si="26"/>
        <v>Previous ACC 44% PNL 14170</v>
      </c>
      <c r="AD12" s="339" t="str">
        <f t="shared" si="26"/>
        <v>Anti-Previous ACC 51% PNL -14170</v>
      </c>
      <c r="AE12" s="340" t="str">
        <f t="shared" si="26"/>
        <v>&gt;equity ACC 47% PNL -7288</v>
      </c>
      <c r="AF12" s="340" t="str">
        <f t="shared" si="26"/>
        <v>50/50 ACC 54% PNL 6366</v>
      </c>
      <c r="AG12" s="340" t="str">
        <f t="shared" si="26"/>
        <v>&lt;equity ACC 56% PNL 15454</v>
      </c>
      <c r="AH12" s="341" t="str">
        <f t="shared" si="26"/>
        <v>SEASONALITY ACC 54% PNL 7963</v>
      </c>
      <c r="AI12" s="341" t="str">
        <f t="shared" si="26"/>
        <v>ADJ_SEASONALITY ACC 46% PNL 6713</v>
      </c>
      <c r="AJ12" s="342" t="str">
        <f t="shared" si="26"/>
        <v>V1 ACC 46% PNL 7247</v>
      </c>
      <c r="AK12" s="342" t="str">
        <f t="shared" si="26"/>
        <v>V2 ACC 50% PNL -7923</v>
      </c>
      <c r="AL12" s="342" t="str">
        <f t="shared" si="26"/>
        <v>V3 ACC 50% PNL -8061</v>
      </c>
      <c r="AM12" s="342" t="str">
        <f t="shared" si="26"/>
        <v>V4 ACC 49% PNL -703</v>
      </c>
      <c r="AN12" s="342" t="str">
        <f t="shared" si="26"/>
        <v>V5 ACC 44% PNL -2988</v>
      </c>
      <c r="AO12" s="342" t="str">
        <f t="shared" ref="AO12" si="27">AO93&amp;" ACC "&amp;ROUND(AO94,2)*100&amp;"% PNL "&amp;ROUND(AO10,0)</f>
        <v>V6 ACC 46% PNL -17084</v>
      </c>
    </row>
    <row r="13" spans="1:41" ht="15.75" thickBot="1" x14ac:dyDescent="0.3">
      <c r="A13" s="3"/>
      <c r="B13" s="164"/>
      <c r="C13" s="164"/>
      <c r="E13" s="240">
        <f>COUNTIF(E14:E92,1)/COUNT(E14:E92)</f>
        <v>0.63291139240506333</v>
      </c>
      <c r="H13" s="240">
        <f>COUNTIF(H14:H92,1)/COUNT(H14:H92)</f>
        <v>0.69620253164556967</v>
      </c>
      <c r="I13" s="240">
        <f>COUNTIF(I14:I92,1)/COUNT(I14:I92)</f>
        <v>0.55696202531645567</v>
      </c>
      <c r="J13" s="240">
        <f t="shared" ref="J13:L13" si="28">COUNTIF(J14:J92,1)/COUNT(J14:J92)</f>
        <v>0.45569620253164556</v>
      </c>
      <c r="K13" s="240">
        <f t="shared" si="28"/>
        <v>0.620253164556962</v>
      </c>
      <c r="L13" s="240">
        <f t="shared" si="28"/>
        <v>0.569620253164557</v>
      </c>
      <c r="M13" s="240"/>
      <c r="O13" s="240">
        <f t="shared" ref="O13" si="29">COUNTIF(O14:O92,1)/COUNT(O14:O92)</f>
        <v>0.43037974683544306</v>
      </c>
      <c r="P13" s="240">
        <f t="shared" ref="P13" si="30">COUNTIF(P14:P92,1)/COUNT(P14:P92)</f>
        <v>0.59493670886075944</v>
      </c>
      <c r="Q13" s="240">
        <f t="shared" ref="Q13" si="31">COUNTIF(Q14:Q92,1)/COUNT(Q14:Q92)</f>
        <v>0.34177215189873417</v>
      </c>
      <c r="R13" s="240">
        <f t="shared" ref="R13" si="32">COUNTIF(R14:R92,1)/COUNT(R14:R92)</f>
        <v>0.39240506329113922</v>
      </c>
      <c r="S13" s="240">
        <f t="shared" ref="S13" si="33">COUNTIF(S14:S92,1)/COUNT(S14:S92)</f>
        <v>0.379746835443038</v>
      </c>
      <c r="T13" s="240">
        <f t="shared" ref="T13:U13" si="34">COUNTIF(T14:T92,1)/COUNT(T14:T92)</f>
        <v>0.58227848101265822</v>
      </c>
      <c r="U13" s="240">
        <f t="shared" si="34"/>
        <v>0.379746835443038</v>
      </c>
      <c r="W13" s="179"/>
      <c r="X13" s="355">
        <f t="shared" ref="X13:Y13" si="35">SUM(X14:X92)</f>
        <v>24436540.839473609</v>
      </c>
      <c r="Y13" s="355">
        <f t="shared" si="35"/>
        <v>24436540.839473609</v>
      </c>
      <c r="Z13" s="187">
        <f t="shared" ref="Z13:AN13" si="36">SUM(Z14:Z92)</f>
        <v>73498.575137181688</v>
      </c>
      <c r="AA13" s="187">
        <f t="shared" si="36"/>
        <v>4884.3604571400592</v>
      </c>
      <c r="AB13" s="187">
        <f t="shared" si="36"/>
        <v>-4884.3604571400592</v>
      </c>
      <c r="AC13" s="187">
        <f>SUM(AC14:AC92)</f>
        <v>14169.851786552521</v>
      </c>
      <c r="AD13" s="187">
        <f t="shared" si="36"/>
        <v>-14169.851786552521</v>
      </c>
      <c r="AE13" s="187">
        <f t="shared" si="36"/>
        <v>-7287.9119965960253</v>
      </c>
      <c r="AF13" s="187">
        <f t="shared" si="36"/>
        <v>6366.3289148554522</v>
      </c>
      <c r="AG13" s="187">
        <f t="shared" si="36"/>
        <v>15454.275327798972</v>
      </c>
      <c r="AH13" s="187">
        <f t="shared" si="36"/>
        <v>7963.3450674186133</v>
      </c>
      <c r="AI13" s="187">
        <f>SUM(AI14:AI92)</f>
        <v>6713.3259467501248</v>
      </c>
      <c r="AJ13" s="187">
        <f>SUM(AJ14:AJ92)</f>
        <v>7247.3728234864175</v>
      </c>
      <c r="AK13" s="187">
        <f t="shared" si="36"/>
        <v>-7922.5680694836319</v>
      </c>
      <c r="AL13" s="187">
        <f>SUM(AL14:AL92)</f>
        <v>-8061.4946141932505</v>
      </c>
      <c r="AM13" s="187">
        <f t="shared" si="36"/>
        <v>-702.80602562262413</v>
      </c>
      <c r="AN13" s="187">
        <f t="shared" si="36"/>
        <v>-2987.8737124377617</v>
      </c>
      <c r="AO13" s="187">
        <f t="shared" ref="AO13" si="37">SUM(AO14:AO92)</f>
        <v>-17084.143145647373</v>
      </c>
    </row>
    <row r="14" spans="1:41" ht="15.75" thickBot="1" x14ac:dyDescent="0.3">
      <c r="A14" s="330" t="s">
        <v>287</v>
      </c>
      <c r="B14" s="331" t="s">
        <v>558</v>
      </c>
      <c r="C14" s="332" t="s">
        <v>1288</v>
      </c>
      <c r="E14" s="201">
        <f>'0808'!H14</f>
        <v>1</v>
      </c>
      <c r="F14" s="186">
        <f t="shared" ref="F14:F45" si="38">G14*X14</f>
        <v>0</v>
      </c>
      <c r="G14" s="201">
        <v>-4.2016806722700003E-3</v>
      </c>
      <c r="H14" s="202">
        <v>-1</v>
      </c>
      <c r="I14" s="202">
        <v>1</v>
      </c>
      <c r="J14" s="225">
        <v>-1</v>
      </c>
      <c r="K14" s="225">
        <v>1</v>
      </c>
      <c r="L14" s="201">
        <v>1</v>
      </c>
      <c r="M14" s="226">
        <v>-4</v>
      </c>
      <c r="N14" s="287">
        <v>42584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356">
        <f>VLOOKUP($A14,'FuturesInfo (3)'!$A$2:$O$80,15)*V14</f>
        <v>0</v>
      </c>
      <c r="Y14" s="356">
        <f>VLOOKUP($A14,'FuturesInfo (3)'!$A$2:$O$80,15)*W14*V14</f>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7">IF(IF(P14=H14,1,0)=1,ABS(X14*G14),-ABS(X14*G14))</f>
        <v>0</v>
      </c>
      <c r="AK14" s="188">
        <f t="shared" ref="AK14:AK77" si="48">IF(IF(H14=Q14,1,0)=1,ABS(X14*G14),-ABS(X14*G14))</f>
        <v>0</v>
      </c>
      <c r="AL14" s="188">
        <f t="shared" ref="AL14:AL77" si="49">IF(IF(R14=H14,1,0)=1,ABS(X14*G14),-ABS(X14*G14))</f>
        <v>0</v>
      </c>
      <c r="AM14" s="188">
        <f t="shared" ref="AM14:AM77" si="50">IF(IF(S14=H14,1,0)=1,ABS(X14*G14),-ABS(X14*G14))</f>
        <v>0</v>
      </c>
      <c r="AN14" s="188">
        <f t="shared" ref="AN14:AN45" si="51">IF(IF(T14=$H14,1,0)=1,ABS($X14*$G14),-ABS($X14*$G14))</f>
        <v>0</v>
      </c>
      <c r="AO14" s="188">
        <f t="shared" ref="AO14:AO45" si="52">IF(IF(U14=$H14,1,0)=1,ABS($X14*$G14),-ABS($X14*$G14))</f>
        <v>0</v>
      </c>
    </row>
    <row r="15" spans="1:41" ht="15.75" thickBot="1" x14ac:dyDescent="0.3">
      <c r="A15" s="1" t="s">
        <v>290</v>
      </c>
      <c r="B15" s="149" t="s">
        <v>470</v>
      </c>
      <c r="C15" s="192" t="s">
        <v>1121</v>
      </c>
      <c r="E15" s="201">
        <f>'0808'!H15</f>
        <v>1</v>
      </c>
      <c r="F15" s="186">
        <f t="shared" si="38"/>
        <v>420.76923076881002</v>
      </c>
      <c r="G15" s="202">
        <v>1.8315018315000001E-3</v>
      </c>
      <c r="H15" s="202">
        <v>1</v>
      </c>
      <c r="I15" s="202">
        <v>1</v>
      </c>
      <c r="J15" s="227">
        <v>1</v>
      </c>
      <c r="K15" s="227">
        <v>1</v>
      </c>
      <c r="L15" s="202">
        <v>-1</v>
      </c>
      <c r="M15" s="228">
        <v>-11</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356">
        <f>VLOOKUP($A15,'FuturesInfo (3)'!$A$2:$O$80,15)*V15</f>
        <v>229740</v>
      </c>
      <c r="Y15" s="356">
        <f>VLOOKUP($A15,'FuturesInfo (3)'!$A$2:$O$80,15)*W15*V15</f>
        <v>229740</v>
      </c>
      <c r="Z15" s="188">
        <f t="shared" si="44"/>
        <v>420.76923076881002</v>
      </c>
      <c r="AA15" s="188">
        <f>IF(IF(sym!$Q4=H15,1,0)=1,ABS(X15*G15),-ABS(X15*G15))</f>
        <v>420.76923076881002</v>
      </c>
      <c r="AB15" s="188">
        <f>IF(IF(sym!$P4=$H15,1,0)=1,ABS($X15*$G15),-ABS($X15*$G15))</f>
        <v>-420.76923076881002</v>
      </c>
      <c r="AC15" s="188">
        <f>IF(IF(E15=H15,1,0)=1,ABS(X15*G15),-ABS(X15*G15))</f>
        <v>420.76923076881002</v>
      </c>
      <c r="AD15" s="188">
        <f t="shared" si="45"/>
        <v>-420.76923076881002</v>
      </c>
      <c r="AE15" s="188">
        <f t="shared" si="46"/>
        <v>420.76923076881002</v>
      </c>
      <c r="AF15" s="188">
        <f t="shared" ref="AF15:AF78" si="55">IF(IF(I15=H15,1,0)=1,ABS(X15*G15),-ABS(X15*G15))</f>
        <v>420.76923076881002</v>
      </c>
      <c r="AG15" s="188">
        <f t="shared" ref="AG15:AG78" si="56">IF(IF(K15=H15,1,0)=1,ABS(X15*G15),-ABS(X15*G15))</f>
        <v>420.76923076881002</v>
      </c>
      <c r="AH15" s="188">
        <f t="shared" ref="AH15:AH78" si="57">IF(IF(L15=H15,1,0)=1,ABS(X15*G15),-ABS(X15*G15))</f>
        <v>-420.76923076881002</v>
      </c>
      <c r="AI15" s="188">
        <f t="shared" ref="AI15:AI78" si="58">IF(IF(O15=H15,1,0)=1,ABS(X15*G15),-ABS(X15*G15))</f>
        <v>420.76923076881002</v>
      </c>
      <c r="AJ15" s="188">
        <f t="shared" si="47"/>
        <v>420.76923076881002</v>
      </c>
      <c r="AK15" s="188">
        <f t="shared" si="48"/>
        <v>420.76923076881002</v>
      </c>
      <c r="AL15" s="188">
        <f t="shared" si="49"/>
        <v>420.76923076881002</v>
      </c>
      <c r="AM15" s="188">
        <f t="shared" si="50"/>
        <v>420.76923076881002</v>
      </c>
      <c r="AN15" s="188">
        <f t="shared" si="51"/>
        <v>-420.76923076881002</v>
      </c>
      <c r="AO15" s="188">
        <f t="shared" si="52"/>
        <v>420.76923076881002</v>
      </c>
    </row>
    <row r="16" spans="1:41" ht="15.75" thickBot="1" x14ac:dyDescent="0.3">
      <c r="A16" s="1" t="s">
        <v>292</v>
      </c>
      <c r="B16" s="149" t="s">
        <v>292</v>
      </c>
      <c r="C16" s="192" t="s">
        <v>294</v>
      </c>
      <c r="E16" s="201">
        <f>'0808'!H16</f>
        <v>1</v>
      </c>
      <c r="F16" s="186">
        <f t="shared" si="38"/>
        <v>2134.271295270461</v>
      </c>
      <c r="G16" s="202">
        <v>1.0616897630799999E-2</v>
      </c>
      <c r="H16" s="202">
        <v>1</v>
      </c>
      <c r="I16" s="202">
        <v>-1</v>
      </c>
      <c r="J16" s="227">
        <v>-1</v>
      </c>
      <c r="K16" s="227">
        <v>1</v>
      </c>
      <c r="L16" s="202">
        <v>-1</v>
      </c>
      <c r="M16" s="228">
        <v>-4</v>
      </c>
      <c r="N16" s="288">
        <v>42584</v>
      </c>
      <c r="O16">
        <f t="shared" si="39"/>
        <v>1</v>
      </c>
      <c r="P16">
        <f t="shared" si="53"/>
        <v>1</v>
      </c>
      <c r="Q16">
        <f t="shared" si="40"/>
        <v>-1</v>
      </c>
      <c r="R16">
        <f t="shared" si="41"/>
        <v>-1</v>
      </c>
      <c r="S16">
        <f t="shared" si="42"/>
        <v>-1</v>
      </c>
      <c r="T16">
        <f t="shared" si="43"/>
        <v>-1</v>
      </c>
      <c r="U16">
        <f t="shared" si="54"/>
        <v>-1</v>
      </c>
      <c r="V16">
        <f>VLOOKUP($A16,'FuturesInfo (3)'!$A$2:$V$80,22)</f>
        <v>2</v>
      </c>
      <c r="W16">
        <v>1</v>
      </c>
      <c r="X16" s="356">
        <f>VLOOKUP($A16,'FuturesInfo (3)'!$A$2:$O$80,15)*V16</f>
        <v>201025.88999999998</v>
      </c>
      <c r="Y16" s="356">
        <f>VLOOKUP($A16,'FuturesInfo (3)'!$A$2:$O$80,15)*W16*V16</f>
        <v>201025.88999999998</v>
      </c>
      <c r="Z16" s="188">
        <f t="shared" si="44"/>
        <v>2134.271295270461</v>
      </c>
      <c r="AA16" s="188">
        <f>IF(IF(sym!$Q5=H16,1,0)=1,ABS(X16*G16),-ABS(X16*G16))</f>
        <v>2134.271295270461</v>
      </c>
      <c r="AB16" s="188">
        <f>IF(IF(sym!$P5=$H16,1,0)=1,ABS($X16*$G16),-ABS($X16*$G16))</f>
        <v>-2134.271295270461</v>
      </c>
      <c r="AC16" s="188">
        <f t="shared" ref="AC16:AC79" si="59">IF(IF(E16=H16,1,0)=1,ABS(X16*G16),-ABS(X16*G16))</f>
        <v>2134.271295270461</v>
      </c>
      <c r="AD16" s="188">
        <f t="shared" si="45"/>
        <v>-2134.271295270461</v>
      </c>
      <c r="AE16" s="188">
        <f t="shared" si="46"/>
        <v>-2134.271295270461</v>
      </c>
      <c r="AF16" s="188">
        <f t="shared" si="55"/>
        <v>-2134.271295270461</v>
      </c>
      <c r="AG16" s="188">
        <f t="shared" si="56"/>
        <v>2134.271295270461</v>
      </c>
      <c r="AH16" s="188">
        <f t="shared" si="57"/>
        <v>-2134.271295270461</v>
      </c>
      <c r="AI16" s="188">
        <f t="shared" si="58"/>
        <v>2134.271295270461</v>
      </c>
      <c r="AJ16" s="188">
        <f t="shared" si="47"/>
        <v>2134.271295270461</v>
      </c>
      <c r="AK16" s="188">
        <f t="shared" si="48"/>
        <v>-2134.271295270461</v>
      </c>
      <c r="AL16" s="188">
        <f t="shared" si="49"/>
        <v>-2134.271295270461</v>
      </c>
      <c r="AM16" s="188">
        <f t="shared" si="50"/>
        <v>-2134.271295270461</v>
      </c>
      <c r="AN16" s="188">
        <f t="shared" si="51"/>
        <v>-2134.271295270461</v>
      </c>
      <c r="AO16" s="188">
        <f t="shared" si="52"/>
        <v>-2134.271295270461</v>
      </c>
    </row>
    <row r="17" spans="1:41" ht="15.75" thickBot="1" x14ac:dyDescent="0.3">
      <c r="A17" s="1" t="s">
        <v>295</v>
      </c>
      <c r="B17" s="149" t="s">
        <v>728</v>
      </c>
      <c r="C17" s="192" t="s">
        <v>297</v>
      </c>
      <c r="E17" s="201">
        <f>'0808'!H17</f>
        <v>1</v>
      </c>
      <c r="F17" s="186">
        <f t="shared" si="38"/>
        <v>695.05092297932845</v>
      </c>
      <c r="G17" s="202">
        <v>7.3201782304299998E-3</v>
      </c>
      <c r="H17" s="202">
        <v>1</v>
      </c>
      <c r="I17" s="202">
        <v>1</v>
      </c>
      <c r="J17" s="227">
        <v>1</v>
      </c>
      <c r="K17" s="227">
        <v>-1</v>
      </c>
      <c r="L17" s="202">
        <v>-1</v>
      </c>
      <c r="M17" s="228">
        <v>-4</v>
      </c>
      <c r="N17" s="288">
        <v>42584</v>
      </c>
      <c r="O17">
        <f t="shared" si="39"/>
        <v>1</v>
      </c>
      <c r="P17">
        <f t="shared" si="53"/>
        <v>1</v>
      </c>
      <c r="Q17">
        <f t="shared" si="40"/>
        <v>1</v>
      </c>
      <c r="R17">
        <f t="shared" si="41"/>
        <v>1</v>
      </c>
      <c r="S17">
        <f t="shared" si="42"/>
        <v>1</v>
      </c>
      <c r="T17">
        <f t="shared" si="43"/>
        <v>1</v>
      </c>
      <c r="U17">
        <f t="shared" si="54"/>
        <v>1</v>
      </c>
      <c r="V17">
        <f>VLOOKUP($A17,'FuturesInfo (3)'!$A$2:$V$80,22)</f>
        <v>5</v>
      </c>
      <c r="W17">
        <v>1</v>
      </c>
      <c r="X17" s="356">
        <f>VLOOKUP($A17,'FuturesInfo (3)'!$A$2:$O$80,15)*V17</f>
        <v>94950</v>
      </c>
      <c r="Y17" s="356">
        <f>VLOOKUP($A17,'FuturesInfo (3)'!$A$2:$O$80,15)*W17*V17</f>
        <v>94950</v>
      </c>
      <c r="Z17" s="188">
        <f t="shared" si="44"/>
        <v>695.05092297932845</v>
      </c>
      <c r="AA17" s="188">
        <f>IF(IF(sym!$Q6=H17,1,0)=1,ABS(X17*G17),-ABS(X17*G17))</f>
        <v>695.05092297932845</v>
      </c>
      <c r="AB17" s="188">
        <f>IF(IF(sym!$P6=$H17,1,0)=1,ABS($X17*$G17),-ABS($X17*$G17))</f>
        <v>-695.05092297932845</v>
      </c>
      <c r="AC17" s="188">
        <f t="shared" si="59"/>
        <v>695.05092297932845</v>
      </c>
      <c r="AD17" s="188">
        <f t="shared" si="45"/>
        <v>-695.05092297932845</v>
      </c>
      <c r="AE17" s="188">
        <f t="shared" si="46"/>
        <v>695.05092297932845</v>
      </c>
      <c r="AF17" s="188">
        <f t="shared" si="55"/>
        <v>695.05092297932845</v>
      </c>
      <c r="AG17" s="188">
        <f t="shared" si="56"/>
        <v>-695.05092297932845</v>
      </c>
      <c r="AH17" s="188">
        <f t="shared" si="57"/>
        <v>-695.05092297932845</v>
      </c>
      <c r="AI17" s="188">
        <f t="shared" si="58"/>
        <v>695.05092297932845</v>
      </c>
      <c r="AJ17" s="188">
        <f t="shared" si="47"/>
        <v>695.05092297932845</v>
      </c>
      <c r="AK17" s="188">
        <f t="shared" si="48"/>
        <v>695.05092297932845</v>
      </c>
      <c r="AL17" s="188">
        <f t="shared" si="49"/>
        <v>695.05092297932845</v>
      </c>
      <c r="AM17" s="188">
        <f t="shared" si="50"/>
        <v>695.05092297932845</v>
      </c>
      <c r="AN17" s="188">
        <f t="shared" si="51"/>
        <v>695.05092297932845</v>
      </c>
      <c r="AO17" s="188">
        <f t="shared" si="52"/>
        <v>695.05092297932845</v>
      </c>
    </row>
    <row r="18" spans="1:41" ht="15.75" thickBot="1" x14ac:dyDescent="0.3">
      <c r="A18" s="1" t="s">
        <v>298</v>
      </c>
      <c r="B18" s="149" t="s">
        <v>479</v>
      </c>
      <c r="C18" s="192" t="s">
        <v>1121</v>
      </c>
      <c r="E18" s="201">
        <f>'0808'!H18</f>
        <v>-1</v>
      </c>
      <c r="F18" s="186">
        <f t="shared" si="38"/>
        <v>-710.42481030170518</v>
      </c>
      <c r="G18" s="202">
        <v>-2.9125469456600002E-3</v>
      </c>
      <c r="H18" s="202">
        <v>-1</v>
      </c>
      <c r="I18" s="202">
        <v>-1</v>
      </c>
      <c r="J18" s="227">
        <v>-1</v>
      </c>
      <c r="K18" s="227">
        <v>-1</v>
      </c>
      <c r="L18" s="202">
        <v>-1</v>
      </c>
      <c r="M18" s="228">
        <v>4</v>
      </c>
      <c r="N18" s="288">
        <v>42584</v>
      </c>
      <c r="O18">
        <f t="shared" si="39"/>
        <v>-1</v>
      </c>
      <c r="P18">
        <f t="shared" si="53"/>
        <v>-1</v>
      </c>
      <c r="Q18">
        <f t="shared" si="40"/>
        <v>-1</v>
      </c>
      <c r="R18">
        <f t="shared" si="41"/>
        <v>1</v>
      </c>
      <c r="S18">
        <f t="shared" si="42"/>
        <v>-1</v>
      </c>
      <c r="T18">
        <f t="shared" si="43"/>
        <v>1</v>
      </c>
      <c r="U18">
        <f t="shared" si="54"/>
        <v>1</v>
      </c>
      <c r="V18">
        <f>VLOOKUP($A18,'FuturesInfo (3)'!$A$2:$V$80,22)</f>
        <v>3</v>
      </c>
      <c r="W18">
        <v>1</v>
      </c>
      <c r="X18" s="356">
        <f>VLOOKUP($A18,'FuturesInfo (3)'!$A$2:$O$80,15)*V18</f>
        <v>243918.75</v>
      </c>
      <c r="Y18" s="356">
        <f>VLOOKUP($A18,'FuturesInfo (3)'!$A$2:$O$80,15)*W18*V18</f>
        <v>243918.75</v>
      </c>
      <c r="Z18" s="188">
        <f t="shared" si="44"/>
        <v>710.42481030170518</v>
      </c>
      <c r="AA18" s="188">
        <f>IF(IF(sym!$Q7=H18,1,0)=1,ABS(X18*G18),-ABS(X18*G18))</f>
        <v>-710.42481030170518</v>
      </c>
      <c r="AB18" s="188">
        <f>IF(IF(sym!$P7=$H18,1,0)=1,ABS($X18*$G18),-ABS($X18*$G18))</f>
        <v>710.42481030170518</v>
      </c>
      <c r="AC18" s="188">
        <f t="shared" si="59"/>
        <v>710.42481030170518</v>
      </c>
      <c r="AD18" s="188">
        <f t="shared" si="45"/>
        <v>-710.42481030170518</v>
      </c>
      <c r="AE18" s="188">
        <f t="shared" si="46"/>
        <v>710.42481030170518</v>
      </c>
      <c r="AF18" s="188">
        <f t="shared" si="55"/>
        <v>710.42481030170518</v>
      </c>
      <c r="AG18" s="188">
        <f t="shared" si="56"/>
        <v>710.42481030170518</v>
      </c>
      <c r="AH18" s="188">
        <f t="shared" si="57"/>
        <v>710.42481030170518</v>
      </c>
      <c r="AI18" s="188">
        <f t="shared" si="58"/>
        <v>710.42481030170518</v>
      </c>
      <c r="AJ18" s="188">
        <f t="shared" si="47"/>
        <v>710.42481030170518</v>
      </c>
      <c r="AK18" s="188">
        <f t="shared" si="48"/>
        <v>710.42481030170518</v>
      </c>
      <c r="AL18" s="188">
        <f t="shared" si="49"/>
        <v>-710.42481030170518</v>
      </c>
      <c r="AM18" s="188">
        <f t="shared" si="50"/>
        <v>710.42481030170518</v>
      </c>
      <c r="AN18" s="188">
        <f t="shared" si="51"/>
        <v>-710.42481030170518</v>
      </c>
      <c r="AO18" s="188">
        <f t="shared" si="52"/>
        <v>-710.42481030170518</v>
      </c>
    </row>
    <row r="19" spans="1:41" ht="15.75" thickBot="1" x14ac:dyDescent="0.3">
      <c r="A19" s="1" t="s">
        <v>300</v>
      </c>
      <c r="B19" s="149" t="s">
        <v>518</v>
      </c>
      <c r="C19" s="192" t="s">
        <v>297</v>
      </c>
      <c r="E19" s="201">
        <f>'0808'!H19</f>
        <v>1</v>
      </c>
      <c r="F19" s="186">
        <f t="shared" si="38"/>
        <v>-558.71919342793751</v>
      </c>
      <c r="G19" s="202">
        <v>-6.7214339058999997E-3</v>
      </c>
      <c r="H19" s="202">
        <v>-1</v>
      </c>
      <c r="I19" s="202">
        <v>1</v>
      </c>
      <c r="J19" s="227">
        <v>1</v>
      </c>
      <c r="K19" s="227">
        <v>1</v>
      </c>
      <c r="L19" s="202">
        <v>1</v>
      </c>
      <c r="M19" s="228">
        <v>-7</v>
      </c>
      <c r="N19" s="288">
        <v>42579</v>
      </c>
      <c r="O19">
        <f t="shared" si="39"/>
        <v>-1</v>
      </c>
      <c r="P19">
        <f t="shared" si="53"/>
        <v>1</v>
      </c>
      <c r="Q19">
        <f t="shared" si="40"/>
        <v>-1</v>
      </c>
      <c r="R19">
        <f t="shared" si="41"/>
        <v>-1</v>
      </c>
      <c r="S19">
        <f t="shared" si="42"/>
        <v>-1</v>
      </c>
      <c r="T19">
        <f t="shared" si="43"/>
        <v>1</v>
      </c>
      <c r="U19">
        <f t="shared" si="54"/>
        <v>-1</v>
      </c>
      <c r="V19">
        <f>VLOOKUP($A19,'FuturesInfo (3)'!$A$2:$V$80,22)</f>
        <v>5</v>
      </c>
      <c r="W19">
        <v>1</v>
      </c>
      <c r="X19" s="356">
        <f>VLOOKUP($A19,'FuturesInfo (3)'!$A$2:$O$80,15)*V19</f>
        <v>83125</v>
      </c>
      <c r="Y19" s="356">
        <f>VLOOKUP($A19,'FuturesInfo (3)'!$A$2:$O$80,15)*W19*V19</f>
        <v>83125</v>
      </c>
      <c r="Z19" s="188">
        <f t="shared" si="44"/>
        <v>558.71919342793751</v>
      </c>
      <c r="AA19" s="188">
        <f>IF(IF(sym!$Q8=H19,1,0)=1,ABS(X19*G19),-ABS(X19*G19))</f>
        <v>-558.71919342793751</v>
      </c>
      <c r="AB19" s="188">
        <f>IF(IF(sym!$P8=$H19,1,0)=1,ABS($X19*$G19),-ABS($X19*$G19))</f>
        <v>558.71919342793751</v>
      </c>
      <c r="AC19" s="188">
        <f t="shared" si="59"/>
        <v>-558.71919342793751</v>
      </c>
      <c r="AD19" s="188">
        <f t="shared" si="45"/>
        <v>558.71919342793751</v>
      </c>
      <c r="AE19" s="188">
        <f t="shared" si="46"/>
        <v>-558.71919342793751</v>
      </c>
      <c r="AF19" s="188">
        <f t="shared" si="55"/>
        <v>-558.71919342793751</v>
      </c>
      <c r="AG19" s="188">
        <f t="shared" si="56"/>
        <v>-558.71919342793751</v>
      </c>
      <c r="AH19" s="188">
        <f t="shared" si="57"/>
        <v>-558.71919342793751</v>
      </c>
      <c r="AI19" s="188">
        <f t="shared" si="58"/>
        <v>558.71919342793751</v>
      </c>
      <c r="AJ19" s="188">
        <f t="shared" si="47"/>
        <v>-558.71919342793751</v>
      </c>
      <c r="AK19" s="188">
        <f t="shared" si="48"/>
        <v>558.71919342793751</v>
      </c>
      <c r="AL19" s="188">
        <f t="shared" si="49"/>
        <v>558.71919342793751</v>
      </c>
      <c r="AM19" s="188">
        <f t="shared" si="50"/>
        <v>558.71919342793751</v>
      </c>
      <c r="AN19" s="188">
        <f t="shared" si="51"/>
        <v>-558.71919342793751</v>
      </c>
      <c r="AO19" s="188">
        <f t="shared" si="52"/>
        <v>558.71919342793751</v>
      </c>
    </row>
    <row r="20" spans="1:41" ht="15.75" thickBot="1" x14ac:dyDescent="0.3">
      <c r="A20" s="1" t="s">
        <v>302</v>
      </c>
      <c r="B20" s="149" t="s">
        <v>509</v>
      </c>
      <c r="C20" s="192" t="s">
        <v>304</v>
      </c>
      <c r="E20" s="201">
        <f>'0808'!H20</f>
        <v>1</v>
      </c>
      <c r="F20" s="186">
        <f t="shared" si="38"/>
        <v>-873.49243697440272</v>
      </c>
      <c r="G20" s="202">
        <v>-7.3949579831899996E-3</v>
      </c>
      <c r="H20" s="202">
        <v>-1</v>
      </c>
      <c r="I20" s="202">
        <v>1</v>
      </c>
      <c r="J20" s="227">
        <v>-1</v>
      </c>
      <c r="K20" s="227">
        <v>1</v>
      </c>
      <c r="L20" s="202">
        <v>-1</v>
      </c>
      <c r="M20" s="228">
        <v>-6</v>
      </c>
      <c r="N20" s="288">
        <v>42580</v>
      </c>
      <c r="O20">
        <f t="shared" si="39"/>
        <v>1</v>
      </c>
      <c r="P20">
        <f t="shared" si="53"/>
        <v>1</v>
      </c>
      <c r="Q20">
        <f t="shared" si="40"/>
        <v>-1</v>
      </c>
      <c r="R20">
        <f t="shared" si="41"/>
        <v>1</v>
      </c>
      <c r="S20">
        <f t="shared" si="42"/>
        <v>1</v>
      </c>
      <c r="T20">
        <f t="shared" si="43"/>
        <v>-1</v>
      </c>
      <c r="U20">
        <f t="shared" si="54"/>
        <v>-1</v>
      </c>
      <c r="V20">
        <f>VLOOKUP($A20,'FuturesInfo (3)'!$A$2:$V$80,22)</f>
        <v>4</v>
      </c>
      <c r="W20">
        <v>1</v>
      </c>
      <c r="X20" s="356">
        <f>VLOOKUP($A20,'FuturesInfo (3)'!$A$2:$O$80,15)*V20</f>
        <v>118120</v>
      </c>
      <c r="Y20" s="356">
        <f>VLOOKUP($A20,'FuturesInfo (3)'!$A$2:$O$80,15)*W20*V20</f>
        <v>118120</v>
      </c>
      <c r="Z20" s="188">
        <f t="shared" si="44"/>
        <v>873.49243697440272</v>
      </c>
      <c r="AA20" s="188">
        <f>IF(IF(sym!$Q9=H20,1,0)=1,ABS(X20*G20),-ABS(X20*G20))</f>
        <v>-873.49243697440272</v>
      </c>
      <c r="AB20" s="188">
        <f>IF(IF(sym!$P9=$H20,1,0)=1,ABS($X20*$G20),-ABS($X20*$G20))</f>
        <v>873.49243697440272</v>
      </c>
      <c r="AC20" s="188">
        <f t="shared" si="59"/>
        <v>-873.49243697440272</v>
      </c>
      <c r="AD20" s="188">
        <f t="shared" si="45"/>
        <v>873.49243697440272</v>
      </c>
      <c r="AE20" s="188">
        <f t="shared" si="46"/>
        <v>873.49243697440272</v>
      </c>
      <c r="AF20" s="188">
        <f t="shared" si="55"/>
        <v>-873.49243697440272</v>
      </c>
      <c r="AG20" s="188">
        <f t="shared" si="56"/>
        <v>-873.49243697440272</v>
      </c>
      <c r="AH20" s="188">
        <f t="shared" si="57"/>
        <v>873.49243697440272</v>
      </c>
      <c r="AI20" s="188">
        <f t="shared" si="58"/>
        <v>-873.49243697440272</v>
      </c>
      <c r="AJ20" s="188">
        <f t="shared" si="47"/>
        <v>-873.49243697440272</v>
      </c>
      <c r="AK20" s="188">
        <f t="shared" si="48"/>
        <v>873.49243697440272</v>
      </c>
      <c r="AL20" s="188">
        <f t="shared" si="49"/>
        <v>-873.49243697440272</v>
      </c>
      <c r="AM20" s="188">
        <f t="shared" si="50"/>
        <v>-873.49243697440272</v>
      </c>
      <c r="AN20" s="188">
        <f t="shared" si="51"/>
        <v>873.49243697440272</v>
      </c>
      <c r="AO20" s="188">
        <f t="shared" si="52"/>
        <v>873.49243697440272</v>
      </c>
    </row>
    <row r="21" spans="1:41" ht="15.75" thickBot="1" x14ac:dyDescent="0.3">
      <c r="A21" s="1" t="s">
        <v>305</v>
      </c>
      <c r="B21" s="149" t="s">
        <v>488</v>
      </c>
      <c r="C21" s="192" t="s">
        <v>1121</v>
      </c>
      <c r="E21" s="201">
        <f>'0808'!H21</f>
        <v>-1</v>
      </c>
      <c r="F21" s="186">
        <f t="shared" si="38"/>
        <v>721.70616113881192</v>
      </c>
      <c r="G21" s="202">
        <v>2.3696682464499999E-3</v>
      </c>
      <c r="H21" s="202">
        <v>1</v>
      </c>
      <c r="I21" s="202">
        <v>1</v>
      </c>
      <c r="J21" s="227">
        <v>1</v>
      </c>
      <c r="K21" s="227">
        <v>1</v>
      </c>
      <c r="L21" s="202">
        <v>-1</v>
      </c>
      <c r="M21" s="228">
        <v>2</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356">
        <f>VLOOKUP($A21,'FuturesInfo (3)'!$A$2:$O$80,15)*V21</f>
        <v>304560</v>
      </c>
      <c r="Y21" s="356">
        <f>VLOOKUP($A21,'FuturesInfo (3)'!$A$2:$O$80,15)*W21*V21</f>
        <v>304560</v>
      </c>
      <c r="Z21" s="188">
        <f t="shared" si="44"/>
        <v>721.70616113881192</v>
      </c>
      <c r="AA21" s="188">
        <f>IF(IF(sym!$Q10=H21,1,0)=1,ABS(X21*G21),-ABS(X21*G21))</f>
        <v>721.70616113881192</v>
      </c>
      <c r="AB21" s="188">
        <f>IF(IF(sym!$P10=$H21,1,0)=1,ABS($X21*$G21),-ABS($X21*$G21))</f>
        <v>-721.70616113881192</v>
      </c>
      <c r="AC21" s="188">
        <f t="shared" si="59"/>
        <v>-721.70616113881192</v>
      </c>
      <c r="AD21" s="188">
        <f t="shared" si="45"/>
        <v>721.70616113881192</v>
      </c>
      <c r="AE21" s="188">
        <f t="shared" si="46"/>
        <v>721.70616113881192</v>
      </c>
      <c r="AF21" s="188">
        <f t="shared" si="55"/>
        <v>721.70616113881192</v>
      </c>
      <c r="AG21" s="188">
        <f t="shared" si="56"/>
        <v>721.70616113881192</v>
      </c>
      <c r="AH21" s="188">
        <f t="shared" si="57"/>
        <v>-721.70616113881192</v>
      </c>
      <c r="AI21" s="188">
        <f t="shared" si="58"/>
        <v>-721.70616113881192</v>
      </c>
      <c r="AJ21" s="188">
        <f t="shared" si="47"/>
        <v>721.70616113881192</v>
      </c>
      <c r="AK21" s="188">
        <f t="shared" si="48"/>
        <v>721.70616113881192</v>
      </c>
      <c r="AL21" s="188">
        <f t="shared" si="49"/>
        <v>721.70616113881192</v>
      </c>
      <c r="AM21" s="188">
        <f t="shared" si="50"/>
        <v>721.70616113881192</v>
      </c>
      <c r="AN21" s="188">
        <f t="shared" si="51"/>
        <v>-721.70616113881192</v>
      </c>
      <c r="AO21" s="188">
        <f t="shared" si="52"/>
        <v>721.70616113881192</v>
      </c>
    </row>
    <row r="22" spans="1:41" ht="15.75" thickBot="1" x14ac:dyDescent="0.3">
      <c r="A22" s="330" t="s">
        <v>307</v>
      </c>
      <c r="B22" s="331" t="s">
        <v>484</v>
      </c>
      <c r="C22" s="332" t="s">
        <v>1288</v>
      </c>
      <c r="E22" s="201">
        <f>'0808'!H22</f>
        <v>1</v>
      </c>
      <c r="F22" s="186">
        <f t="shared" si="38"/>
        <v>0</v>
      </c>
      <c r="G22" s="202">
        <v>4.1213431524900002E-3</v>
      </c>
      <c r="H22" s="202">
        <v>1</v>
      </c>
      <c r="I22" s="227">
        <v>1</v>
      </c>
      <c r="J22" s="227">
        <v>1</v>
      </c>
      <c r="K22" s="227">
        <v>1</v>
      </c>
      <c r="L22" s="202">
        <v>1</v>
      </c>
      <c r="M22" s="228">
        <v>-5</v>
      </c>
      <c r="N22" s="288">
        <v>42580</v>
      </c>
      <c r="O22">
        <f t="shared" si="39"/>
        <v>-1</v>
      </c>
      <c r="P22">
        <f t="shared" si="53"/>
        <v>1</v>
      </c>
      <c r="Q22">
        <f t="shared" si="40"/>
        <v>-1</v>
      </c>
      <c r="R22">
        <f t="shared" si="41"/>
        <v>-1</v>
      </c>
      <c r="S22">
        <f t="shared" si="42"/>
        <v>-1</v>
      </c>
      <c r="T22">
        <f t="shared" si="43"/>
        <v>1</v>
      </c>
      <c r="U22">
        <f t="shared" si="54"/>
        <v>-1</v>
      </c>
      <c r="V22">
        <f>VLOOKUP($A22,'FuturesInfo (3)'!$A$2:$V$80,22)</f>
        <v>0</v>
      </c>
      <c r="W22">
        <v>1</v>
      </c>
      <c r="X22" s="356">
        <f>VLOOKUP($A22,'FuturesInfo (3)'!$A$2:$O$80,15)*V22</f>
        <v>0</v>
      </c>
      <c r="Y22" s="356">
        <f>VLOOKUP($A22,'FuturesInfo (3)'!$A$2:$O$80,15)*W22*V22</f>
        <v>0</v>
      </c>
      <c r="Z22" s="188">
        <f t="shared" si="44"/>
        <v>0</v>
      </c>
      <c r="AA22" s="188">
        <f>IF(IF(sym!$Q11=H22,1,0)=1,ABS(X22*G22),-ABS(X22*G22))</f>
        <v>0</v>
      </c>
      <c r="AB22" s="188">
        <f>IF(IF(sym!$P11=$H22,1,0)=1,ABS($X22*$G22),-ABS($X22*$G22))</f>
        <v>0</v>
      </c>
      <c r="AC22" s="188">
        <f t="shared" si="59"/>
        <v>0</v>
      </c>
      <c r="AD22" s="188">
        <f t="shared" si="45"/>
        <v>0</v>
      </c>
      <c r="AE22" s="188">
        <f t="shared" si="46"/>
        <v>0</v>
      </c>
      <c r="AF22" s="188">
        <f t="shared" si="55"/>
        <v>0</v>
      </c>
      <c r="AG22" s="188">
        <f t="shared" si="56"/>
        <v>0</v>
      </c>
      <c r="AH22" s="188">
        <f t="shared" si="57"/>
        <v>0</v>
      </c>
      <c r="AI22" s="188">
        <f t="shared" si="58"/>
        <v>0</v>
      </c>
      <c r="AJ22" s="188">
        <f t="shared" si="47"/>
        <v>0</v>
      </c>
      <c r="AK22" s="188">
        <f t="shared" si="48"/>
        <v>0</v>
      </c>
      <c r="AL22" s="188">
        <f t="shared" si="49"/>
        <v>0</v>
      </c>
      <c r="AM22" s="188">
        <f t="shared" si="50"/>
        <v>0</v>
      </c>
      <c r="AN22" s="188">
        <f t="shared" si="51"/>
        <v>0</v>
      </c>
      <c r="AO22" s="188">
        <f t="shared" si="52"/>
        <v>0</v>
      </c>
    </row>
    <row r="23" spans="1:41" ht="15.75" thickBot="1" x14ac:dyDescent="0.3">
      <c r="A23" s="1" t="s">
        <v>309</v>
      </c>
      <c r="B23" s="149" t="s">
        <v>522</v>
      </c>
      <c r="C23" s="192" t="s">
        <v>288</v>
      </c>
      <c r="E23" s="201">
        <f>'0808'!H23</f>
        <v>1</v>
      </c>
      <c r="F23" s="186">
        <f t="shared" si="38"/>
        <v>-497.09437470986018</v>
      </c>
      <c r="G23" s="202">
        <v>-5.8112505811299996E-3</v>
      </c>
      <c r="H23" s="202">
        <v>-1</v>
      </c>
      <c r="I23" s="227">
        <v>-1</v>
      </c>
      <c r="J23" s="227">
        <v>1</v>
      </c>
      <c r="K23" s="227">
        <v>-1</v>
      </c>
      <c r="L23" s="202">
        <v>-1</v>
      </c>
      <c r="M23" s="228">
        <v>-4</v>
      </c>
      <c r="N23" s="288">
        <v>42584</v>
      </c>
      <c r="O23">
        <f t="shared" si="39"/>
        <v>1</v>
      </c>
      <c r="P23">
        <f t="shared" si="53"/>
        <v>1</v>
      </c>
      <c r="Q23">
        <f t="shared" si="40"/>
        <v>1</v>
      </c>
      <c r="R23">
        <f t="shared" si="41"/>
        <v>-1</v>
      </c>
      <c r="S23">
        <f t="shared" si="42"/>
        <v>1</v>
      </c>
      <c r="T23">
        <f t="shared" si="43"/>
        <v>1</v>
      </c>
      <c r="U23">
        <f t="shared" si="54"/>
        <v>1</v>
      </c>
      <c r="V23">
        <f>VLOOKUP($A23,'FuturesInfo (3)'!$A$2:$V$80,22)</f>
        <v>2</v>
      </c>
      <c r="W23">
        <v>1</v>
      </c>
      <c r="X23" s="356">
        <f>VLOOKUP($A23,'FuturesInfo (3)'!$A$2:$O$80,15)*V23</f>
        <v>85540</v>
      </c>
      <c r="Y23" s="356">
        <f>VLOOKUP($A23,'FuturesInfo (3)'!$A$2:$O$80,15)*W23*V23</f>
        <v>85540</v>
      </c>
      <c r="Z23" s="188">
        <f t="shared" si="44"/>
        <v>497.09437470986018</v>
      </c>
      <c r="AA23" s="188">
        <f>IF(IF(sym!$Q12=H23,1,0)=1,ABS(X23*G23),-ABS(X23*G23))</f>
        <v>-497.09437470986018</v>
      </c>
      <c r="AB23" s="188">
        <f>IF(IF(sym!$P12=$H23,1,0)=1,ABS($X23*$G23),-ABS($X23*$G23))</f>
        <v>497.09437470986018</v>
      </c>
      <c r="AC23" s="188">
        <f t="shared" si="59"/>
        <v>-497.09437470986018</v>
      </c>
      <c r="AD23" s="188">
        <f t="shared" si="45"/>
        <v>497.09437470986018</v>
      </c>
      <c r="AE23" s="188">
        <f t="shared" si="46"/>
        <v>-497.09437470986018</v>
      </c>
      <c r="AF23" s="188">
        <f t="shared" si="55"/>
        <v>497.09437470986018</v>
      </c>
      <c r="AG23" s="188">
        <f t="shared" si="56"/>
        <v>497.09437470986018</v>
      </c>
      <c r="AH23" s="188">
        <f t="shared" si="57"/>
        <v>497.09437470986018</v>
      </c>
      <c r="AI23" s="188">
        <f t="shared" si="58"/>
        <v>-497.09437470986018</v>
      </c>
      <c r="AJ23" s="188">
        <f t="shared" si="47"/>
        <v>-497.09437470986018</v>
      </c>
      <c r="AK23" s="188">
        <f t="shared" si="48"/>
        <v>-497.09437470986018</v>
      </c>
      <c r="AL23" s="188">
        <f t="shared" si="49"/>
        <v>497.09437470986018</v>
      </c>
      <c r="AM23" s="188">
        <f t="shared" si="50"/>
        <v>-497.09437470986018</v>
      </c>
      <c r="AN23" s="188">
        <f t="shared" si="51"/>
        <v>-497.09437470986018</v>
      </c>
      <c r="AO23" s="188">
        <f t="shared" si="52"/>
        <v>-497.09437470986018</v>
      </c>
    </row>
    <row r="24" spans="1:41" ht="15.75" thickBot="1" x14ac:dyDescent="0.3">
      <c r="A24" s="1" t="s">
        <v>311</v>
      </c>
      <c r="B24" s="149" t="s">
        <v>520</v>
      </c>
      <c r="C24" s="192" t="s">
        <v>304</v>
      </c>
      <c r="E24" s="201">
        <f>'0808'!H24</f>
        <v>-1</v>
      </c>
      <c r="F24" s="186">
        <f t="shared" si="38"/>
        <v>-4322.485207097955</v>
      </c>
      <c r="G24" s="202">
        <v>-3.9447731755399999E-2</v>
      </c>
      <c r="H24" s="233">
        <v>-1</v>
      </c>
      <c r="I24" s="229">
        <v>1</v>
      </c>
      <c r="J24" s="229">
        <v>-1</v>
      </c>
      <c r="K24" s="229">
        <v>1</v>
      </c>
      <c r="L24" s="202">
        <v>1</v>
      </c>
      <c r="M24" s="228">
        <v>-10</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356">
        <f>VLOOKUP($A24,'FuturesInfo (3)'!$A$2:$O$80,15)*V24</f>
        <v>109575</v>
      </c>
      <c r="Y24" s="356">
        <f>VLOOKUP($A24,'FuturesInfo (3)'!$A$2:$O$80,15)*W24*V24</f>
        <v>109575</v>
      </c>
      <c r="Z24" s="188">
        <f t="shared" si="44"/>
        <v>4322.485207097955</v>
      </c>
      <c r="AA24" s="188">
        <f>IF(IF(sym!$Q13=H24,1,0)=1,ABS(X24*G24),-ABS(X24*G24))</f>
        <v>-4322.485207097955</v>
      </c>
      <c r="AB24" s="188">
        <f>IF(IF(sym!$P13=$H24,1,0)=1,ABS($X24*$G24),-ABS($X24*$G24))</f>
        <v>4322.485207097955</v>
      </c>
      <c r="AC24" s="188">
        <f t="shared" si="59"/>
        <v>4322.485207097955</v>
      </c>
      <c r="AD24" s="188">
        <f t="shared" si="45"/>
        <v>-4322.485207097955</v>
      </c>
      <c r="AE24" s="188">
        <f t="shared" si="46"/>
        <v>4322.485207097955</v>
      </c>
      <c r="AF24" s="188">
        <f t="shared" si="55"/>
        <v>-4322.485207097955</v>
      </c>
      <c r="AG24" s="188">
        <f t="shared" si="56"/>
        <v>-4322.485207097955</v>
      </c>
      <c r="AH24" s="188">
        <f t="shared" si="57"/>
        <v>-4322.485207097955</v>
      </c>
      <c r="AI24" s="188">
        <f t="shared" si="58"/>
        <v>4322.485207097955</v>
      </c>
      <c r="AJ24" s="188">
        <f t="shared" si="47"/>
        <v>4322.485207097955</v>
      </c>
      <c r="AK24" s="188">
        <f t="shared" si="48"/>
        <v>4322.485207097955</v>
      </c>
      <c r="AL24" s="188">
        <f t="shared" si="49"/>
        <v>-4322.485207097955</v>
      </c>
      <c r="AM24" s="188">
        <f t="shared" si="50"/>
        <v>4322.485207097955</v>
      </c>
      <c r="AN24" s="188">
        <f t="shared" si="51"/>
        <v>4322.485207097955</v>
      </c>
      <c r="AO24" s="188">
        <f t="shared" si="52"/>
        <v>4322.485207097955</v>
      </c>
    </row>
    <row r="25" spans="1:41" ht="15.75" thickBot="1" x14ac:dyDescent="0.3">
      <c r="A25" s="1" t="s">
        <v>1008</v>
      </c>
      <c r="B25" s="149" t="s">
        <v>583</v>
      </c>
      <c r="C25" s="192" t="s">
        <v>1121</v>
      </c>
      <c r="E25" s="201">
        <f>'0808'!H25</f>
        <v>-1</v>
      </c>
      <c r="F25" s="186">
        <f t="shared" si="38"/>
        <v>939.61139137966916</v>
      </c>
      <c r="G25" s="202">
        <v>2.25215080402E-3</v>
      </c>
      <c r="H25" s="202">
        <v>1</v>
      </c>
      <c r="I25" s="227">
        <v>-1</v>
      </c>
      <c r="J25" s="227">
        <v>1</v>
      </c>
      <c r="K25" s="227">
        <v>-1</v>
      </c>
      <c r="L25" s="202">
        <v>1</v>
      </c>
      <c r="M25" s="228">
        <v>-4</v>
      </c>
      <c r="N25" s="288">
        <v>42584</v>
      </c>
      <c r="O25">
        <f t="shared" si="39"/>
        <v>-1</v>
      </c>
      <c r="P25">
        <f t="shared" si="53"/>
        <v>-1</v>
      </c>
      <c r="Q25">
        <f t="shared" si="40"/>
        <v>1</v>
      </c>
      <c r="R25">
        <f t="shared" si="41"/>
        <v>-1</v>
      </c>
      <c r="S25">
        <f t="shared" si="42"/>
        <v>-1</v>
      </c>
      <c r="T25">
        <f t="shared" si="43"/>
        <v>1</v>
      </c>
      <c r="U25">
        <f t="shared" si="54"/>
        <v>1</v>
      </c>
      <c r="V25">
        <f>VLOOKUP($A25,'FuturesInfo (3)'!$A$2:$V$80,22)</f>
        <v>3</v>
      </c>
      <c r="W25">
        <v>1</v>
      </c>
      <c r="X25" s="356">
        <f>VLOOKUP($A25,'FuturesInfo (3)'!$A$2:$O$80,15)*V25</f>
        <v>417206.25</v>
      </c>
      <c r="Y25" s="356">
        <f>VLOOKUP($A25,'FuturesInfo (3)'!$A$2:$O$80,15)*W25*V25</f>
        <v>417206.25</v>
      </c>
      <c r="Z25" s="188">
        <f t="shared" si="44"/>
        <v>939.61139137966916</v>
      </c>
      <c r="AA25" s="188">
        <f>IF(IF(sym!$Q14=H25,1,0)=1,ABS(X25*G25),-ABS(X25*G25))</f>
        <v>939.61139137966916</v>
      </c>
      <c r="AB25" s="188">
        <f>IF(IF(sym!$P14=$H25,1,0)=1,ABS($X25*$G25),-ABS($X25*$G25))</f>
        <v>-939.61139137966916</v>
      </c>
      <c r="AC25" s="188">
        <f t="shared" si="59"/>
        <v>-939.61139137966916</v>
      </c>
      <c r="AD25" s="188">
        <f t="shared" si="45"/>
        <v>939.61139137966916</v>
      </c>
      <c r="AE25" s="188">
        <f t="shared" si="46"/>
        <v>939.61139137966916</v>
      </c>
      <c r="AF25" s="188">
        <f t="shared" si="55"/>
        <v>-939.61139137966916</v>
      </c>
      <c r="AG25" s="188">
        <f t="shared" si="56"/>
        <v>-939.61139137966916</v>
      </c>
      <c r="AH25" s="188">
        <f t="shared" si="57"/>
        <v>939.61139137966916</v>
      </c>
      <c r="AI25" s="188">
        <f t="shared" si="58"/>
        <v>-939.61139137966916</v>
      </c>
      <c r="AJ25" s="188">
        <f t="shared" si="47"/>
        <v>-939.61139137966916</v>
      </c>
      <c r="AK25" s="188">
        <f t="shared" si="48"/>
        <v>939.61139137966916</v>
      </c>
      <c r="AL25" s="188">
        <f t="shared" si="49"/>
        <v>-939.61139137966916</v>
      </c>
      <c r="AM25" s="188">
        <f t="shared" si="50"/>
        <v>-939.61139137966916</v>
      </c>
      <c r="AN25" s="188">
        <f t="shared" si="51"/>
        <v>939.61139137966916</v>
      </c>
      <c r="AO25" s="188">
        <f t="shared" si="52"/>
        <v>939.61139137966916</v>
      </c>
    </row>
    <row r="26" spans="1:41" ht="15.75" thickBot="1" x14ac:dyDescent="0.3">
      <c r="A26" s="1" t="s">
        <v>314</v>
      </c>
      <c r="B26" s="149" t="s">
        <v>755</v>
      </c>
      <c r="C26" s="192" t="s">
        <v>1121</v>
      </c>
      <c r="E26" s="201">
        <f>'0808'!H26</f>
        <v>1</v>
      </c>
      <c r="F26" s="186">
        <f t="shared" si="38"/>
        <v>-830.20369524418129</v>
      </c>
      <c r="G26" s="202">
        <v>-2.1590201370099999E-3</v>
      </c>
      <c r="H26" s="202">
        <v>-1</v>
      </c>
      <c r="I26" s="227">
        <v>1</v>
      </c>
      <c r="J26" s="227">
        <v>-1</v>
      </c>
      <c r="K26" s="227">
        <v>1</v>
      </c>
      <c r="L26" s="202">
        <v>1</v>
      </c>
      <c r="M26" s="228">
        <v>-4</v>
      </c>
      <c r="N26" s="288">
        <v>42584</v>
      </c>
      <c r="O26">
        <f t="shared" si="39"/>
        <v>-1</v>
      </c>
      <c r="P26">
        <f t="shared" si="53"/>
        <v>1</v>
      </c>
      <c r="Q26">
        <f t="shared" si="40"/>
        <v>-1</v>
      </c>
      <c r="R26">
        <f t="shared" si="41"/>
        <v>-1</v>
      </c>
      <c r="S26">
        <f t="shared" si="42"/>
        <v>-1</v>
      </c>
      <c r="T26">
        <f t="shared" si="43"/>
        <v>1</v>
      </c>
      <c r="U26">
        <f t="shared" si="54"/>
        <v>-1</v>
      </c>
      <c r="V26">
        <f>VLOOKUP($A26,'FuturesInfo (3)'!$A$2:$V$80,22)</f>
        <v>4</v>
      </c>
      <c r="W26">
        <v>1</v>
      </c>
      <c r="X26" s="356">
        <f>VLOOKUP($A26,'FuturesInfo (3)'!$A$2:$O$80,15)*V26</f>
        <v>384528</v>
      </c>
      <c r="Y26" s="356">
        <f>VLOOKUP($A26,'FuturesInfo (3)'!$A$2:$O$80,15)*W26*V26</f>
        <v>384528</v>
      </c>
      <c r="Z26" s="188">
        <f t="shared" si="44"/>
        <v>830.20369524418129</v>
      </c>
      <c r="AA26" s="188">
        <f>IF(IF(sym!$Q15=H26,1,0)=1,ABS(X26*G26),-ABS(X26*G26))</f>
        <v>830.20369524418129</v>
      </c>
      <c r="AB26" s="188">
        <f>IF(IF(sym!$P15=$H26,1,0)=1,ABS($X26*$G26),-ABS($X26*$G26))</f>
        <v>-830.20369524418129</v>
      </c>
      <c r="AC26" s="188">
        <f t="shared" si="59"/>
        <v>-830.20369524418129</v>
      </c>
      <c r="AD26" s="188">
        <f t="shared" si="45"/>
        <v>830.20369524418129</v>
      </c>
      <c r="AE26" s="188">
        <f t="shared" si="46"/>
        <v>830.20369524418129</v>
      </c>
      <c r="AF26" s="188">
        <f t="shared" si="55"/>
        <v>-830.20369524418129</v>
      </c>
      <c r="AG26" s="188">
        <f t="shared" si="56"/>
        <v>-830.20369524418129</v>
      </c>
      <c r="AH26" s="188">
        <f t="shared" si="57"/>
        <v>-830.20369524418129</v>
      </c>
      <c r="AI26" s="188">
        <f t="shared" si="58"/>
        <v>830.20369524418129</v>
      </c>
      <c r="AJ26" s="188">
        <f t="shared" si="47"/>
        <v>-830.20369524418129</v>
      </c>
      <c r="AK26" s="188">
        <f t="shared" si="48"/>
        <v>830.20369524418129</v>
      </c>
      <c r="AL26" s="188">
        <f t="shared" si="49"/>
        <v>830.20369524418129</v>
      </c>
      <c r="AM26" s="188">
        <f t="shared" si="50"/>
        <v>830.20369524418129</v>
      </c>
      <c r="AN26" s="188">
        <f t="shared" si="51"/>
        <v>-830.20369524418129</v>
      </c>
      <c r="AO26" s="188">
        <f t="shared" si="52"/>
        <v>830.20369524418129</v>
      </c>
    </row>
    <row r="27" spans="1:41" ht="15.75" thickBot="1" x14ac:dyDescent="0.3">
      <c r="A27" s="1" t="s">
        <v>316</v>
      </c>
      <c r="B27" s="149" t="s">
        <v>562</v>
      </c>
      <c r="C27" s="192" t="s">
        <v>1122</v>
      </c>
      <c r="E27" s="201">
        <f>'0808'!H27</f>
        <v>-1</v>
      </c>
      <c r="F27" s="186">
        <f t="shared" si="38"/>
        <v>1136.0368114912749</v>
      </c>
      <c r="G27" s="202">
        <v>2.0347097546399998E-3</v>
      </c>
      <c r="H27" s="202">
        <v>1</v>
      </c>
      <c r="I27" s="227">
        <v>1</v>
      </c>
      <c r="J27" s="227">
        <v>1</v>
      </c>
      <c r="K27" s="227">
        <v>1</v>
      </c>
      <c r="L27" s="202">
        <v>1</v>
      </c>
      <c r="M27" s="228">
        <v>4</v>
      </c>
      <c r="N27" s="288">
        <v>42584</v>
      </c>
      <c r="O27">
        <f t="shared" si="39"/>
        <v>1</v>
      </c>
      <c r="P27">
        <f t="shared" si="53"/>
        <v>-1</v>
      </c>
      <c r="Q27">
        <f t="shared" si="40"/>
        <v>1</v>
      </c>
      <c r="R27">
        <f t="shared" si="41"/>
        <v>1</v>
      </c>
      <c r="S27">
        <f t="shared" si="42"/>
        <v>1</v>
      </c>
      <c r="T27">
        <f t="shared" si="43"/>
        <v>-1</v>
      </c>
      <c r="U27">
        <f t="shared" si="54"/>
        <v>1</v>
      </c>
      <c r="V27">
        <f>VLOOKUP($A27,'FuturesInfo (3)'!$A$2:$V$80,22)</f>
        <v>3</v>
      </c>
      <c r="W27">
        <v>1</v>
      </c>
      <c r="X27" s="356">
        <f>VLOOKUP($A27,'FuturesInfo (3)'!$A$2:$O$80,15)*V27</f>
        <v>558328.67999999993</v>
      </c>
      <c r="Y27" s="356">
        <f>VLOOKUP($A27,'FuturesInfo (3)'!$A$2:$O$80,15)*W27*V27</f>
        <v>558328.67999999993</v>
      </c>
      <c r="Z27" s="188">
        <f t="shared" si="44"/>
        <v>1136.0368114912749</v>
      </c>
      <c r="AA27" s="188">
        <f>IF(IF(sym!$Q16=H27,1,0)=1,ABS(X27*G27),-ABS(X27*G27))</f>
        <v>-1136.0368114912749</v>
      </c>
      <c r="AB27" s="188">
        <f>IF(IF(sym!$P16=$H27,1,0)=1,ABS($X27*$G27),-ABS($X27*$G27))</f>
        <v>1136.0368114912749</v>
      </c>
      <c r="AC27" s="188">
        <f t="shared" si="59"/>
        <v>-1136.0368114912749</v>
      </c>
      <c r="AD27" s="188">
        <f t="shared" si="45"/>
        <v>1136.0368114912749</v>
      </c>
      <c r="AE27" s="188">
        <f t="shared" si="46"/>
        <v>1136.0368114912749</v>
      </c>
      <c r="AF27" s="188">
        <f t="shared" si="55"/>
        <v>1136.0368114912749</v>
      </c>
      <c r="AG27" s="188">
        <f t="shared" si="56"/>
        <v>1136.0368114912749</v>
      </c>
      <c r="AH27" s="188">
        <f t="shared" si="57"/>
        <v>1136.0368114912749</v>
      </c>
      <c r="AI27" s="188">
        <f t="shared" si="58"/>
        <v>1136.0368114912749</v>
      </c>
      <c r="AJ27" s="188">
        <f t="shared" si="47"/>
        <v>-1136.0368114912749</v>
      </c>
      <c r="AK27" s="188">
        <f t="shared" si="48"/>
        <v>1136.0368114912749</v>
      </c>
      <c r="AL27" s="188">
        <f t="shared" si="49"/>
        <v>1136.0368114912749</v>
      </c>
      <c r="AM27" s="188">
        <f t="shared" si="50"/>
        <v>1136.0368114912749</v>
      </c>
      <c r="AN27" s="188">
        <f t="shared" si="51"/>
        <v>-1136.0368114912749</v>
      </c>
      <c r="AO27" s="188">
        <f t="shared" si="52"/>
        <v>1136.0368114912749</v>
      </c>
    </row>
    <row r="28" spans="1:41" ht="15.75" thickBot="1" x14ac:dyDescent="0.3">
      <c r="A28" s="1" t="s">
        <v>318</v>
      </c>
      <c r="B28" s="149" t="s">
        <v>560</v>
      </c>
      <c r="C28" s="192" t="s">
        <v>1122</v>
      </c>
      <c r="E28" s="201">
        <f>'0808'!H28</f>
        <v>1</v>
      </c>
      <c r="F28" s="186">
        <f t="shared" si="38"/>
        <v>400.25980239548966</v>
      </c>
      <c r="G28" s="202">
        <v>2.9940119760499999E-4</v>
      </c>
      <c r="H28" s="202">
        <v>1</v>
      </c>
      <c r="I28" s="227">
        <v>-1</v>
      </c>
      <c r="J28" s="227">
        <v>1</v>
      </c>
      <c r="K28" s="227">
        <v>-1</v>
      </c>
      <c r="L28" s="202">
        <v>1</v>
      </c>
      <c r="M28" s="228">
        <v>4</v>
      </c>
      <c r="N28" s="288">
        <v>42584</v>
      </c>
      <c r="O28">
        <f t="shared" si="39"/>
        <v>1</v>
      </c>
      <c r="P28">
        <f t="shared" si="53"/>
        <v>-1</v>
      </c>
      <c r="Q28">
        <f t="shared" si="40"/>
        <v>1</v>
      </c>
      <c r="R28">
        <f t="shared" si="41"/>
        <v>-1</v>
      </c>
      <c r="S28">
        <f t="shared" si="42"/>
        <v>-1</v>
      </c>
      <c r="T28">
        <f t="shared" si="43"/>
        <v>1</v>
      </c>
      <c r="U28">
        <f t="shared" si="54"/>
        <v>-1</v>
      </c>
      <c r="V28">
        <f>VLOOKUP($A28,'FuturesInfo (3)'!$A$2:$V$80,22)</f>
        <v>9</v>
      </c>
      <c r="W28">
        <v>1</v>
      </c>
      <c r="X28" s="356">
        <f>VLOOKUP($A28,'FuturesInfo (3)'!$A$2:$O$80,15)*V28</f>
        <v>1336867.7399999998</v>
      </c>
      <c r="Y28" s="356">
        <f>VLOOKUP($A28,'FuturesInfo (3)'!$A$2:$O$80,15)*W28*V28</f>
        <v>1336867.7399999998</v>
      </c>
      <c r="Z28" s="188">
        <f t="shared" si="44"/>
        <v>400.25980239548966</v>
      </c>
      <c r="AA28" s="188">
        <f>IF(IF(sym!$Q17=H28,1,0)=1,ABS(X28*G28),-ABS(X28*G28))</f>
        <v>-400.25980239548966</v>
      </c>
      <c r="AB28" s="188">
        <f>IF(IF(sym!$P17=$H28,1,0)=1,ABS($X28*$G28),-ABS($X28*$G28))</f>
        <v>400.25980239548966</v>
      </c>
      <c r="AC28" s="188">
        <f t="shared" si="59"/>
        <v>400.25980239548966</v>
      </c>
      <c r="AD28" s="188">
        <f t="shared" si="45"/>
        <v>-400.25980239548966</v>
      </c>
      <c r="AE28" s="188">
        <f t="shared" si="46"/>
        <v>400.25980239548966</v>
      </c>
      <c r="AF28" s="188">
        <f t="shared" si="55"/>
        <v>-400.25980239548966</v>
      </c>
      <c r="AG28" s="188">
        <f t="shared" si="56"/>
        <v>-400.25980239548966</v>
      </c>
      <c r="AH28" s="188">
        <f t="shared" si="57"/>
        <v>400.25980239548966</v>
      </c>
      <c r="AI28" s="188">
        <f t="shared" si="58"/>
        <v>400.25980239548966</v>
      </c>
      <c r="AJ28" s="188">
        <f t="shared" si="47"/>
        <v>-400.25980239548966</v>
      </c>
      <c r="AK28" s="188">
        <f t="shared" si="48"/>
        <v>400.25980239548966</v>
      </c>
      <c r="AL28" s="188">
        <f t="shared" si="49"/>
        <v>-400.25980239548966</v>
      </c>
      <c r="AM28" s="188">
        <f t="shared" si="50"/>
        <v>-400.25980239548966</v>
      </c>
      <c r="AN28" s="188">
        <f t="shared" si="51"/>
        <v>400.25980239548966</v>
      </c>
      <c r="AO28" s="188">
        <f t="shared" si="52"/>
        <v>-400.25980239548966</v>
      </c>
    </row>
    <row r="29" spans="1:41" ht="15.75" thickBot="1" x14ac:dyDescent="0.3">
      <c r="A29" s="330" t="s">
        <v>320</v>
      </c>
      <c r="B29" s="331" t="s">
        <v>564</v>
      </c>
      <c r="C29" s="332" t="s">
        <v>1288</v>
      </c>
      <c r="E29" s="201">
        <f>'0808'!H29</f>
        <v>1</v>
      </c>
      <c r="F29" s="186">
        <f t="shared" si="38"/>
        <v>0</v>
      </c>
      <c r="G29" s="202">
        <v>4.4638871529400001E-5</v>
      </c>
      <c r="H29" s="202">
        <v>1</v>
      </c>
      <c r="I29" s="227">
        <v>1</v>
      </c>
      <c r="J29" s="227">
        <v>-1</v>
      </c>
      <c r="K29" s="227">
        <v>1</v>
      </c>
      <c r="L29" s="202">
        <v>1</v>
      </c>
      <c r="M29" s="228">
        <v>-20</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356">
        <f>VLOOKUP($A29,'FuturesInfo (3)'!$A$2:$O$80,15)*V29</f>
        <v>0</v>
      </c>
      <c r="Y29" s="356">
        <f>VLOOKUP($A29,'FuturesInfo (3)'!$A$2:$O$80,15)*W29*V29</f>
        <v>0</v>
      </c>
      <c r="Z29" s="188">
        <f t="shared" si="44"/>
        <v>0</v>
      </c>
      <c r="AA29" s="188">
        <f>IF(IF(sym!$Q18=H29,1,0)=1,ABS(X29*G29),-ABS(X29*G29))</f>
        <v>0</v>
      </c>
      <c r="AB29" s="188">
        <f>IF(IF(sym!$P18=$H29,1,0)=1,ABS($X29*$G29),-ABS($X29*$G29))</f>
        <v>0</v>
      </c>
      <c r="AC29" s="188">
        <f t="shared" si="59"/>
        <v>0</v>
      </c>
      <c r="AD29" s="188">
        <f t="shared" si="45"/>
        <v>0</v>
      </c>
      <c r="AE29" s="188">
        <f t="shared" si="46"/>
        <v>0</v>
      </c>
      <c r="AF29" s="188">
        <f t="shared" si="55"/>
        <v>0</v>
      </c>
      <c r="AG29" s="188">
        <f t="shared" si="56"/>
        <v>0</v>
      </c>
      <c r="AH29" s="188">
        <f t="shared" si="57"/>
        <v>0</v>
      </c>
      <c r="AI29" s="188">
        <f t="shared" si="58"/>
        <v>0</v>
      </c>
      <c r="AJ29" s="188">
        <f t="shared" si="47"/>
        <v>0</v>
      </c>
      <c r="AK29" s="188">
        <f t="shared" si="48"/>
        <v>0</v>
      </c>
      <c r="AL29" s="188">
        <f t="shared" si="49"/>
        <v>0</v>
      </c>
      <c r="AM29" s="188">
        <f t="shared" si="50"/>
        <v>0</v>
      </c>
      <c r="AN29" s="188">
        <f t="shared" si="51"/>
        <v>0</v>
      </c>
      <c r="AO29" s="188">
        <f t="shared" si="52"/>
        <v>0</v>
      </c>
    </row>
    <row r="30" spans="1:41" ht="15.75" thickBot="1" x14ac:dyDescent="0.3">
      <c r="A30" s="330" t="s">
        <v>323</v>
      </c>
      <c r="B30" s="331" t="s">
        <v>581</v>
      </c>
      <c r="C30" s="332" t="s">
        <v>1288</v>
      </c>
      <c r="E30" s="201">
        <f>'0808'!H30</f>
        <v>-1</v>
      </c>
      <c r="F30" s="186">
        <f t="shared" si="38"/>
        <v>0</v>
      </c>
      <c r="G30" s="202">
        <v>-1.00943824761E-4</v>
      </c>
      <c r="H30" s="202">
        <v>-1</v>
      </c>
      <c r="I30" s="227">
        <v>-1</v>
      </c>
      <c r="J30" s="227">
        <v>1</v>
      </c>
      <c r="K30" s="227">
        <v>-1</v>
      </c>
      <c r="L30" s="202">
        <v>-1</v>
      </c>
      <c r="M30" s="228">
        <v>-6</v>
      </c>
      <c r="N30" s="288">
        <v>42580</v>
      </c>
      <c r="O30">
        <f t="shared" si="39"/>
        <v>1</v>
      </c>
      <c r="P30">
        <f t="shared" si="53"/>
        <v>-1</v>
      </c>
      <c r="Q30">
        <f t="shared" si="40"/>
        <v>1</v>
      </c>
      <c r="R30">
        <f t="shared" si="41"/>
        <v>1</v>
      </c>
      <c r="S30">
        <f t="shared" si="42"/>
        <v>1</v>
      </c>
      <c r="T30">
        <f t="shared" si="43"/>
        <v>-1</v>
      </c>
      <c r="U30">
        <f t="shared" si="54"/>
        <v>1</v>
      </c>
      <c r="V30">
        <f>VLOOKUP($A30,'FuturesInfo (3)'!$A$2:$V$80,22)</f>
        <v>0</v>
      </c>
      <c r="W30">
        <v>1</v>
      </c>
      <c r="X30" s="356">
        <f>VLOOKUP($A30,'FuturesInfo (3)'!$A$2:$O$80,15)*V30</f>
        <v>0</v>
      </c>
      <c r="Y30" s="356">
        <f>VLOOKUP($A30,'FuturesInfo (3)'!$A$2:$O$80,15)*W30*V30</f>
        <v>0</v>
      </c>
      <c r="Z30" s="188">
        <f t="shared" si="44"/>
        <v>0</v>
      </c>
      <c r="AA30" s="188">
        <f>IF(IF(sym!$Q19=H30,1,0)=1,ABS(X30*G30),-ABS(X30*G30))</f>
        <v>0</v>
      </c>
      <c r="AB30" s="188">
        <f>IF(IF(sym!$P19=$H30,1,0)=1,ABS($X30*$G30),-ABS($X30*$G30))</f>
        <v>0</v>
      </c>
      <c r="AC30" s="188">
        <f t="shared" si="59"/>
        <v>0</v>
      </c>
      <c r="AD30" s="188">
        <f t="shared" si="45"/>
        <v>0</v>
      </c>
      <c r="AE30" s="188">
        <f t="shared" si="46"/>
        <v>0</v>
      </c>
      <c r="AF30" s="188">
        <f t="shared" si="55"/>
        <v>0</v>
      </c>
      <c r="AG30" s="188">
        <f t="shared" si="56"/>
        <v>0</v>
      </c>
      <c r="AH30" s="188">
        <f t="shared" si="57"/>
        <v>0</v>
      </c>
      <c r="AI30" s="188">
        <f t="shared" si="58"/>
        <v>0</v>
      </c>
      <c r="AJ30" s="188">
        <f t="shared" si="47"/>
        <v>0</v>
      </c>
      <c r="AK30" s="188">
        <f t="shared" si="48"/>
        <v>0</v>
      </c>
      <c r="AL30" s="188">
        <f t="shared" si="49"/>
        <v>0</v>
      </c>
      <c r="AM30" s="188">
        <f t="shared" si="50"/>
        <v>0</v>
      </c>
      <c r="AN30" s="188">
        <f t="shared" si="51"/>
        <v>0</v>
      </c>
      <c r="AO30" s="188">
        <f t="shared" si="52"/>
        <v>0</v>
      </c>
    </row>
    <row r="31" spans="1:41" ht="15.75" thickBot="1" x14ac:dyDescent="0.3">
      <c r="A31" s="1" t="s">
        <v>325</v>
      </c>
      <c r="B31" s="149" t="s">
        <v>653</v>
      </c>
      <c r="C31" s="192" t="s">
        <v>294</v>
      </c>
      <c r="E31" s="201">
        <f>'0808'!H31</f>
        <v>1</v>
      </c>
      <c r="F31" s="186">
        <f t="shared" si="38"/>
        <v>-79.979493752015372</v>
      </c>
      <c r="G31" s="202">
        <v>-2.5632809996800003E-4</v>
      </c>
      <c r="H31" s="202">
        <v>-1</v>
      </c>
      <c r="I31" s="227">
        <v>-1</v>
      </c>
      <c r="J31" s="227">
        <v>1</v>
      </c>
      <c r="K31" s="227">
        <v>-1</v>
      </c>
      <c r="L31" s="202">
        <v>1</v>
      </c>
      <c r="M31" s="228">
        <v>-18</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356">
        <f>VLOOKUP($A31,'FuturesInfo (3)'!$A$2:$O$80,15)*V31</f>
        <v>312020</v>
      </c>
      <c r="Y31" s="356">
        <f>VLOOKUP($A31,'FuturesInfo (3)'!$A$2:$O$80,15)*W31*V31</f>
        <v>312020</v>
      </c>
      <c r="Z31" s="188">
        <f t="shared" si="44"/>
        <v>79.979493752015372</v>
      </c>
      <c r="AA31" s="188">
        <f>IF(IF(sym!$Q20=H31,1,0)=1,ABS(X31*G31),-ABS(X31*G31))</f>
        <v>-79.979493752015372</v>
      </c>
      <c r="AB31" s="188">
        <f>IF(IF(sym!$P20=$H31,1,0)=1,ABS($X31*$G31),-ABS($X31*$G31))</f>
        <v>79.979493752015372</v>
      </c>
      <c r="AC31" s="188">
        <f t="shared" si="59"/>
        <v>-79.979493752015372</v>
      </c>
      <c r="AD31" s="188">
        <f t="shared" si="45"/>
        <v>79.979493752015372</v>
      </c>
      <c r="AE31" s="188">
        <f t="shared" si="46"/>
        <v>-79.979493752015372</v>
      </c>
      <c r="AF31" s="188">
        <f t="shared" si="55"/>
        <v>79.979493752015372</v>
      </c>
      <c r="AG31" s="188">
        <f t="shared" si="56"/>
        <v>79.979493752015372</v>
      </c>
      <c r="AH31" s="188">
        <f t="shared" si="57"/>
        <v>-79.979493752015372</v>
      </c>
      <c r="AI31" s="188">
        <f t="shared" si="58"/>
        <v>79.979493752015372</v>
      </c>
      <c r="AJ31" s="188">
        <f t="shared" si="47"/>
        <v>79.979493752015372</v>
      </c>
      <c r="AK31" s="188">
        <f t="shared" si="48"/>
        <v>79.979493752015372</v>
      </c>
      <c r="AL31" s="188">
        <f t="shared" si="49"/>
        <v>79.979493752015372</v>
      </c>
      <c r="AM31" s="188">
        <f t="shared" si="50"/>
        <v>79.979493752015372</v>
      </c>
      <c r="AN31" s="188">
        <f t="shared" si="51"/>
        <v>-79.979493752015372</v>
      </c>
      <c r="AO31" s="188">
        <f t="shared" si="52"/>
        <v>79.979493752015372</v>
      </c>
    </row>
    <row r="32" spans="1:41" ht="15.75" thickBot="1" x14ac:dyDescent="0.3">
      <c r="A32" s="1" t="s">
        <v>327</v>
      </c>
      <c r="B32" s="149" t="s">
        <v>552</v>
      </c>
      <c r="C32" s="192" t="s">
        <v>294</v>
      </c>
      <c r="E32" s="201">
        <f>'0808'!H32</f>
        <v>-1</v>
      </c>
      <c r="F32" s="186">
        <f t="shared" si="38"/>
        <v>300.27579866685375</v>
      </c>
      <c r="G32" s="202">
        <v>9.1932888991000004E-4</v>
      </c>
      <c r="H32" s="202">
        <v>1</v>
      </c>
      <c r="I32" s="227">
        <v>1</v>
      </c>
      <c r="J32" s="227">
        <v>-1</v>
      </c>
      <c r="K32" s="227">
        <v>1</v>
      </c>
      <c r="L32" s="202">
        <v>-1</v>
      </c>
      <c r="M32" s="228">
        <v>-16</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356">
        <f>VLOOKUP($A32,'FuturesInfo (3)'!$A$2:$O$80,15)*V32</f>
        <v>326625</v>
      </c>
      <c r="Y32" s="356">
        <f>VLOOKUP($A32,'FuturesInfo (3)'!$A$2:$O$80,15)*W32*V32</f>
        <v>326625</v>
      </c>
      <c r="Z32" s="188">
        <f t="shared" si="44"/>
        <v>300.27579866685375</v>
      </c>
      <c r="AA32" s="188">
        <f>IF(IF(sym!$Q21=H32,1,0)=1,ABS(X32*G32),-ABS(X32*G32))</f>
        <v>300.27579866685375</v>
      </c>
      <c r="AB32" s="188">
        <f>IF(IF(sym!$P21=$H32,1,0)=1,ABS($X32*$G32),-ABS($X32*$G32))</f>
        <v>-300.27579866685375</v>
      </c>
      <c r="AC32" s="188">
        <f t="shared" si="59"/>
        <v>-300.27579866685375</v>
      </c>
      <c r="AD32" s="188">
        <f t="shared" si="45"/>
        <v>300.27579866685375</v>
      </c>
      <c r="AE32" s="188">
        <f t="shared" si="46"/>
        <v>-300.27579866685375</v>
      </c>
      <c r="AF32" s="188">
        <f t="shared" si="55"/>
        <v>300.27579866685375</v>
      </c>
      <c r="AG32" s="188">
        <f t="shared" si="56"/>
        <v>300.27579866685375</v>
      </c>
      <c r="AH32" s="188">
        <f t="shared" si="57"/>
        <v>-300.27579866685375</v>
      </c>
      <c r="AI32" s="188">
        <f t="shared" si="58"/>
        <v>300.27579866685375</v>
      </c>
      <c r="AJ32" s="188">
        <f t="shared" si="47"/>
        <v>300.27579866685375</v>
      </c>
      <c r="AK32" s="188">
        <f t="shared" si="48"/>
        <v>300.27579866685375</v>
      </c>
      <c r="AL32" s="188">
        <f t="shared" si="49"/>
        <v>300.27579866685375</v>
      </c>
      <c r="AM32" s="188">
        <f t="shared" si="50"/>
        <v>300.27579866685375</v>
      </c>
      <c r="AN32" s="188">
        <f t="shared" si="51"/>
        <v>-300.27579866685375</v>
      </c>
      <c r="AO32" s="188">
        <f t="shared" si="52"/>
        <v>300.27579866685375</v>
      </c>
    </row>
    <row r="33" spans="1:41" ht="15.75" thickBot="1" x14ac:dyDescent="0.3">
      <c r="A33" s="1" t="s">
        <v>329</v>
      </c>
      <c r="B33" s="149" t="s">
        <v>589</v>
      </c>
      <c r="C33" s="192" t="s">
        <v>313</v>
      </c>
      <c r="E33" s="201">
        <f>'0808'!H33</f>
        <v>1</v>
      </c>
      <c r="F33" s="186">
        <f t="shared" si="38"/>
        <v>1668.49524456004</v>
      </c>
      <c r="G33" s="202">
        <v>1.1209239130399999E-2</v>
      </c>
      <c r="H33" s="234">
        <v>1</v>
      </c>
      <c r="I33" s="230">
        <v>-1</v>
      </c>
      <c r="J33" s="230">
        <v>-1</v>
      </c>
      <c r="K33" s="230">
        <v>1</v>
      </c>
      <c r="L33" s="202">
        <v>-1</v>
      </c>
      <c r="M33" s="228">
        <v>12</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356">
        <f>VLOOKUP($A33,'FuturesInfo (3)'!$A$2:$O$80,15)*V33</f>
        <v>148850</v>
      </c>
      <c r="Y33" s="356">
        <f>VLOOKUP($A33,'FuturesInfo (3)'!$A$2:$O$80,15)*W33*V33</f>
        <v>148850</v>
      </c>
      <c r="Z33" s="188">
        <f t="shared" si="44"/>
        <v>1668.49524456004</v>
      </c>
      <c r="AA33" s="188">
        <f>IF(IF(sym!$Q22=H33,1,0)=1,ABS(X33*G33),-ABS(X33*G33))</f>
        <v>1668.49524456004</v>
      </c>
      <c r="AB33" s="188">
        <f>IF(IF(sym!$P22=$H33,1,0)=1,ABS($X33*$G33),-ABS($X33*$G33))</f>
        <v>-1668.49524456004</v>
      </c>
      <c r="AC33" s="188">
        <f t="shared" si="59"/>
        <v>1668.49524456004</v>
      </c>
      <c r="AD33" s="188">
        <f t="shared" si="45"/>
        <v>-1668.49524456004</v>
      </c>
      <c r="AE33" s="188">
        <f t="shared" si="46"/>
        <v>-1668.49524456004</v>
      </c>
      <c r="AF33" s="188">
        <f t="shared" si="55"/>
        <v>-1668.49524456004</v>
      </c>
      <c r="AG33" s="188">
        <f t="shared" si="56"/>
        <v>1668.49524456004</v>
      </c>
      <c r="AH33" s="188">
        <f t="shared" si="57"/>
        <v>-1668.49524456004</v>
      </c>
      <c r="AI33" s="188">
        <f t="shared" si="58"/>
        <v>-1668.49524456004</v>
      </c>
      <c r="AJ33" s="188">
        <f t="shared" si="47"/>
        <v>1668.49524456004</v>
      </c>
      <c r="AK33" s="188">
        <f t="shared" si="48"/>
        <v>-1668.49524456004</v>
      </c>
      <c r="AL33" s="188">
        <f t="shared" si="49"/>
        <v>-1668.49524456004</v>
      </c>
      <c r="AM33" s="188">
        <f t="shared" si="50"/>
        <v>-1668.49524456004</v>
      </c>
      <c r="AN33" s="188">
        <f t="shared" si="51"/>
        <v>1668.49524456004</v>
      </c>
      <c r="AO33" s="188">
        <f t="shared" si="52"/>
        <v>-1668.49524456004</v>
      </c>
    </row>
    <row r="34" spans="1:41" ht="15.75" thickBot="1" x14ac:dyDescent="0.3">
      <c r="A34" s="1" t="s">
        <v>331</v>
      </c>
      <c r="B34" s="149" t="s">
        <v>481</v>
      </c>
      <c r="C34" s="192" t="s">
        <v>294</v>
      </c>
      <c r="E34" s="201">
        <f>'0808'!H34</f>
        <v>1</v>
      </c>
      <c r="F34" s="186">
        <f t="shared" si="38"/>
        <v>2384.6640312633449</v>
      </c>
      <c r="G34" s="202">
        <v>1.20031706489E-2</v>
      </c>
      <c r="H34" s="202">
        <v>1</v>
      </c>
      <c r="I34" s="227">
        <v>1</v>
      </c>
      <c r="J34" s="227">
        <v>1</v>
      </c>
      <c r="K34" s="227">
        <v>1</v>
      </c>
      <c r="L34" s="202">
        <v>-1</v>
      </c>
      <c r="M34" s="228">
        <v>8</v>
      </c>
      <c r="N34" s="288">
        <v>42578</v>
      </c>
      <c r="O34">
        <f t="shared" si="39"/>
        <v>-1</v>
      </c>
      <c r="P34">
        <f t="shared" si="53"/>
        <v>1</v>
      </c>
      <c r="Q34">
        <f t="shared" si="40"/>
        <v>-1</v>
      </c>
      <c r="R34">
        <f t="shared" si="41"/>
        <v>1</v>
      </c>
      <c r="S34">
        <f t="shared" si="42"/>
        <v>1</v>
      </c>
      <c r="T34">
        <f t="shared" si="43"/>
        <v>1</v>
      </c>
      <c r="U34">
        <f t="shared" si="54"/>
        <v>1</v>
      </c>
      <c r="V34">
        <f>VLOOKUP($A34,'FuturesInfo (3)'!$A$2:$V$80,22)</f>
        <v>4</v>
      </c>
      <c r="W34">
        <v>1</v>
      </c>
      <c r="X34" s="356">
        <f>VLOOKUP($A34,'FuturesInfo (3)'!$A$2:$O$80,15)*V34</f>
        <v>198669.50999999998</v>
      </c>
      <c r="Y34" s="356">
        <f>VLOOKUP($A34,'FuturesInfo (3)'!$A$2:$O$80,15)*W34*V34</f>
        <v>198669.50999999998</v>
      </c>
      <c r="Z34" s="188">
        <f t="shared" si="44"/>
        <v>2384.6640312633449</v>
      </c>
      <c r="AA34" s="188">
        <f>IF(IF(sym!$Q23=H34,1,0)=1,ABS(X34*G34),-ABS(X34*G34))</f>
        <v>2384.6640312633449</v>
      </c>
      <c r="AB34" s="188">
        <f>IF(IF(sym!$P23=$H34,1,0)=1,ABS($X34*$G34),-ABS($X34*$G34))</f>
        <v>-2384.6640312633449</v>
      </c>
      <c r="AC34" s="188">
        <f t="shared" si="59"/>
        <v>2384.6640312633449</v>
      </c>
      <c r="AD34" s="188">
        <f t="shared" si="45"/>
        <v>-2384.6640312633449</v>
      </c>
      <c r="AE34" s="188">
        <f t="shared" si="46"/>
        <v>2384.6640312633449</v>
      </c>
      <c r="AF34" s="188">
        <f t="shared" si="55"/>
        <v>2384.6640312633449</v>
      </c>
      <c r="AG34" s="188">
        <f t="shared" si="56"/>
        <v>2384.6640312633449</v>
      </c>
      <c r="AH34" s="188">
        <f t="shared" si="57"/>
        <v>-2384.6640312633449</v>
      </c>
      <c r="AI34" s="188">
        <f t="shared" si="58"/>
        <v>-2384.6640312633449</v>
      </c>
      <c r="AJ34" s="188">
        <f t="shared" si="47"/>
        <v>2384.6640312633449</v>
      </c>
      <c r="AK34" s="188">
        <f t="shared" si="48"/>
        <v>-2384.6640312633449</v>
      </c>
      <c r="AL34" s="188">
        <f t="shared" si="49"/>
        <v>2384.6640312633449</v>
      </c>
      <c r="AM34" s="188">
        <f t="shared" si="50"/>
        <v>2384.6640312633449</v>
      </c>
      <c r="AN34" s="188">
        <f t="shared" si="51"/>
        <v>2384.6640312633449</v>
      </c>
      <c r="AO34" s="188">
        <f t="shared" si="52"/>
        <v>2384.6640312633449</v>
      </c>
    </row>
    <row r="35" spans="1:41" ht="15.75" thickBot="1" x14ac:dyDescent="0.3">
      <c r="A35" s="1" t="s">
        <v>333</v>
      </c>
      <c r="B35" s="149" t="s">
        <v>663</v>
      </c>
      <c r="C35" s="192" t="s">
        <v>294</v>
      </c>
      <c r="E35" s="201">
        <f>'0808'!H35</f>
        <v>1</v>
      </c>
      <c r="F35" s="186">
        <f t="shared" si="38"/>
        <v>4504.1549349431243</v>
      </c>
      <c r="G35" s="202">
        <v>2.5255187616799998E-2</v>
      </c>
      <c r="H35" s="202">
        <v>1</v>
      </c>
      <c r="I35" s="227">
        <v>1</v>
      </c>
      <c r="J35" s="227">
        <v>-1</v>
      </c>
      <c r="K35" s="227">
        <v>1</v>
      </c>
      <c r="L35" s="202">
        <v>-1</v>
      </c>
      <c r="M35" s="228">
        <v>-17</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356">
        <f>VLOOKUP($A35,'FuturesInfo (3)'!$A$2:$O$80,15)*V35</f>
        <v>178345.73249999998</v>
      </c>
      <c r="Y35" s="356">
        <f>VLOOKUP($A35,'FuturesInfo (3)'!$A$2:$O$80,15)*W35*V35</f>
        <v>178345.73249999998</v>
      </c>
      <c r="Z35" s="188">
        <f t="shared" si="44"/>
        <v>4504.1549349431243</v>
      </c>
      <c r="AA35" s="188">
        <f>IF(IF(sym!$Q24=H35,1,0)=1,ABS(X35*G35),-ABS(X35*G35))</f>
        <v>4504.1549349431243</v>
      </c>
      <c r="AB35" s="188">
        <f>IF(IF(sym!$P24=$H35,1,0)=1,ABS($X35*$G35),-ABS($X35*$G35))</f>
        <v>-4504.1549349431243</v>
      </c>
      <c r="AC35" s="188">
        <f t="shared" si="59"/>
        <v>4504.1549349431243</v>
      </c>
      <c r="AD35" s="188">
        <f t="shared" si="45"/>
        <v>-4504.1549349431243</v>
      </c>
      <c r="AE35" s="188">
        <f t="shared" si="46"/>
        <v>-4504.1549349431243</v>
      </c>
      <c r="AF35" s="188">
        <f t="shared" si="55"/>
        <v>4504.1549349431243</v>
      </c>
      <c r="AG35" s="188">
        <f t="shared" si="56"/>
        <v>4504.1549349431243</v>
      </c>
      <c r="AH35" s="188">
        <f t="shared" si="57"/>
        <v>-4504.1549349431243</v>
      </c>
      <c r="AI35" s="188">
        <f t="shared" si="58"/>
        <v>4504.1549349431243</v>
      </c>
      <c r="AJ35" s="188">
        <f t="shared" si="47"/>
        <v>4504.1549349431243</v>
      </c>
      <c r="AK35" s="188">
        <f t="shared" si="48"/>
        <v>-4504.1549349431243</v>
      </c>
      <c r="AL35" s="188">
        <f t="shared" si="49"/>
        <v>4504.1549349431243</v>
      </c>
      <c r="AM35" s="188">
        <f t="shared" si="50"/>
        <v>4504.1549349431243</v>
      </c>
      <c r="AN35" s="188">
        <f t="shared" si="51"/>
        <v>-4504.1549349431243</v>
      </c>
      <c r="AO35" s="188">
        <f t="shared" si="52"/>
        <v>-4504.1549349431243</v>
      </c>
    </row>
    <row r="36" spans="1:41" ht="15.75" thickBot="1" x14ac:dyDescent="0.3">
      <c r="A36" s="330" t="s">
        <v>335</v>
      </c>
      <c r="B36" s="331" t="s">
        <v>568</v>
      </c>
      <c r="C36" s="332" t="s">
        <v>1288</v>
      </c>
      <c r="E36" s="201">
        <f>'0808'!H36</f>
        <v>1</v>
      </c>
      <c r="F36" s="186">
        <f t="shared" si="38"/>
        <v>0</v>
      </c>
      <c r="G36" s="291">
        <v>-4.9833059251399999E-5</v>
      </c>
      <c r="H36" s="202">
        <v>-1</v>
      </c>
      <c r="I36" s="227">
        <v>1</v>
      </c>
      <c r="J36" s="227">
        <v>-1</v>
      </c>
      <c r="K36" s="227">
        <v>1</v>
      </c>
      <c r="L36" s="202">
        <v>1</v>
      </c>
      <c r="M36" s="228">
        <v>-12</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356">
        <f>VLOOKUP($A36,'FuturesInfo (3)'!$A$2:$O$80,15)*V36</f>
        <v>0</v>
      </c>
      <c r="Y36" s="356">
        <f>VLOOKUP($A36,'FuturesInfo (3)'!$A$2:$O$80,15)*W36*V36</f>
        <v>0</v>
      </c>
      <c r="Z36" s="188">
        <f t="shared" si="44"/>
        <v>0</v>
      </c>
      <c r="AA36" s="188">
        <f>IF(IF(sym!$Q25=H36,1,0)=1,ABS(X36*G36),-ABS(X36*G36))</f>
        <v>0</v>
      </c>
      <c r="AB36" s="188">
        <f>IF(IF(sym!$P25=$H36,1,0)=1,ABS($X36*$G36),-ABS($X36*$G36))</f>
        <v>0</v>
      </c>
      <c r="AC36" s="188">
        <f t="shared" si="59"/>
        <v>0</v>
      </c>
      <c r="AD36" s="188">
        <f t="shared" si="45"/>
        <v>0</v>
      </c>
      <c r="AE36" s="188">
        <f t="shared" si="46"/>
        <v>0</v>
      </c>
      <c r="AF36" s="188">
        <f t="shared" si="55"/>
        <v>0</v>
      </c>
      <c r="AG36" s="188">
        <f t="shared" si="56"/>
        <v>0</v>
      </c>
      <c r="AH36" s="188">
        <f t="shared" si="57"/>
        <v>0</v>
      </c>
      <c r="AI36" s="188">
        <f t="shared" si="58"/>
        <v>0</v>
      </c>
      <c r="AJ36" s="188">
        <f t="shared" si="47"/>
        <v>0</v>
      </c>
      <c r="AK36" s="188">
        <f t="shared" si="48"/>
        <v>0</v>
      </c>
      <c r="AL36" s="188">
        <f t="shared" si="49"/>
        <v>0</v>
      </c>
      <c r="AM36" s="188">
        <f t="shared" si="50"/>
        <v>0</v>
      </c>
      <c r="AN36" s="188">
        <f t="shared" si="51"/>
        <v>0</v>
      </c>
      <c r="AO36" s="188">
        <f t="shared" si="52"/>
        <v>0</v>
      </c>
    </row>
    <row r="37" spans="1:41" ht="15.75" thickBot="1" x14ac:dyDescent="0.3">
      <c r="A37" s="1" t="s">
        <v>337</v>
      </c>
      <c r="B37" s="149" t="s">
        <v>591</v>
      </c>
      <c r="C37" s="192" t="s">
        <v>294</v>
      </c>
      <c r="E37" s="201">
        <f>'0808'!H37</f>
        <v>1</v>
      </c>
      <c r="F37" s="186">
        <f t="shared" si="38"/>
        <v>1569.3460201053601</v>
      </c>
      <c r="G37" s="202">
        <v>5.9136605558800003E-3</v>
      </c>
      <c r="H37" s="202">
        <v>1</v>
      </c>
      <c r="I37" s="227">
        <v>1</v>
      </c>
      <c r="J37" s="227">
        <v>-1</v>
      </c>
      <c r="K37" s="227">
        <v>1</v>
      </c>
      <c r="L37" s="202">
        <v>1</v>
      </c>
      <c r="M37" s="228">
        <v>-6</v>
      </c>
      <c r="N37" s="288">
        <v>42580</v>
      </c>
      <c r="O37">
        <f t="shared" si="39"/>
        <v>-1</v>
      </c>
      <c r="P37">
        <f t="shared" si="53"/>
        <v>1</v>
      </c>
      <c r="Q37">
        <f t="shared" si="40"/>
        <v>-1</v>
      </c>
      <c r="R37">
        <f t="shared" si="41"/>
        <v>-1</v>
      </c>
      <c r="S37">
        <f t="shared" si="42"/>
        <v>-1</v>
      </c>
      <c r="T37">
        <f t="shared" si="43"/>
        <v>1</v>
      </c>
      <c r="U37">
        <f t="shared" si="54"/>
        <v>-1</v>
      </c>
      <c r="V37">
        <f>VLOOKUP($A37,'FuturesInfo (3)'!$A$2:$V$80,22)</f>
        <v>3</v>
      </c>
      <c r="W37">
        <v>1</v>
      </c>
      <c r="X37" s="356">
        <f>VLOOKUP($A37,'FuturesInfo (3)'!$A$2:$O$80,15)*V37</f>
        <v>265376.41200000001</v>
      </c>
      <c r="Y37" s="356">
        <f>VLOOKUP($A37,'FuturesInfo (3)'!$A$2:$O$80,15)*W37*V37</f>
        <v>265376.41200000001</v>
      </c>
      <c r="Z37" s="188">
        <f t="shared" si="44"/>
        <v>1569.3460201053601</v>
      </c>
      <c r="AA37" s="188">
        <f>IF(IF(sym!$Q26=H37,1,0)=1,ABS(X37*G37),-ABS(X37*G37))</f>
        <v>1569.3460201053601</v>
      </c>
      <c r="AB37" s="188">
        <f>IF(IF(sym!$P26=$H37,1,0)=1,ABS($X37*$G37),-ABS($X37*$G37))</f>
        <v>-1569.3460201053601</v>
      </c>
      <c r="AC37" s="188">
        <f t="shared" si="59"/>
        <v>1569.3460201053601</v>
      </c>
      <c r="AD37" s="188">
        <f t="shared" si="45"/>
        <v>-1569.3460201053601</v>
      </c>
      <c r="AE37" s="188">
        <f t="shared" si="46"/>
        <v>-1569.3460201053601</v>
      </c>
      <c r="AF37" s="188">
        <f t="shared" si="55"/>
        <v>1569.3460201053601</v>
      </c>
      <c r="AG37" s="188">
        <f t="shared" si="56"/>
        <v>1569.3460201053601</v>
      </c>
      <c r="AH37" s="188">
        <f t="shared" si="57"/>
        <v>1569.3460201053601</v>
      </c>
      <c r="AI37" s="188">
        <f t="shared" si="58"/>
        <v>-1569.3460201053601</v>
      </c>
      <c r="AJ37" s="188">
        <f t="shared" si="47"/>
        <v>1569.3460201053601</v>
      </c>
      <c r="AK37" s="188">
        <f t="shared" si="48"/>
        <v>-1569.3460201053601</v>
      </c>
      <c r="AL37" s="188">
        <f t="shared" si="49"/>
        <v>-1569.3460201053601</v>
      </c>
      <c r="AM37" s="188">
        <f t="shared" si="50"/>
        <v>-1569.3460201053601</v>
      </c>
      <c r="AN37" s="188">
        <f t="shared" si="51"/>
        <v>1569.3460201053601</v>
      </c>
      <c r="AO37" s="188">
        <f t="shared" si="52"/>
        <v>-1569.3460201053601</v>
      </c>
    </row>
    <row r="38" spans="1:41" ht="15.75" thickBot="1" x14ac:dyDescent="0.3">
      <c r="A38" s="1" t="s">
        <v>339</v>
      </c>
      <c r="B38" s="149" t="s">
        <v>596</v>
      </c>
      <c r="C38" s="192" t="s">
        <v>1122</v>
      </c>
      <c r="E38" s="201">
        <f>'0808'!H38</f>
        <v>1</v>
      </c>
      <c r="F38" s="186">
        <f t="shared" si="38"/>
        <v>2036.1596512120627</v>
      </c>
      <c r="G38" s="202">
        <v>3.9462700159400002E-3</v>
      </c>
      <c r="H38" s="202">
        <v>1</v>
      </c>
      <c r="I38" s="227">
        <v>1</v>
      </c>
      <c r="J38" s="227">
        <v>-1</v>
      </c>
      <c r="K38" s="227">
        <v>1</v>
      </c>
      <c r="L38" s="202">
        <v>1</v>
      </c>
      <c r="M38" s="228">
        <v>4</v>
      </c>
      <c r="N38" s="288">
        <v>42584</v>
      </c>
      <c r="O38">
        <f t="shared" si="39"/>
        <v>1</v>
      </c>
      <c r="P38">
        <f t="shared" si="53"/>
        <v>1</v>
      </c>
      <c r="Q38">
        <f t="shared" si="40"/>
        <v>-1</v>
      </c>
      <c r="R38">
        <f t="shared" si="41"/>
        <v>-1</v>
      </c>
      <c r="S38">
        <f t="shared" si="42"/>
        <v>-1</v>
      </c>
      <c r="T38">
        <f t="shared" si="43"/>
        <v>-1</v>
      </c>
      <c r="U38">
        <f t="shared" si="54"/>
        <v>-1</v>
      </c>
      <c r="V38">
        <f>VLOOKUP($A38,'FuturesInfo (3)'!$A$2:$V$80,22)</f>
        <v>3</v>
      </c>
      <c r="W38">
        <v>1</v>
      </c>
      <c r="X38" s="356">
        <f>VLOOKUP($A38,'FuturesInfo (3)'!$A$2:$O$80,15)*V38</f>
        <v>515970.68699999998</v>
      </c>
      <c r="Y38" s="356">
        <f>VLOOKUP($A38,'FuturesInfo (3)'!$A$2:$O$80,15)*W38*V38</f>
        <v>515970.68699999998</v>
      </c>
      <c r="Z38" s="188">
        <f t="shared" si="44"/>
        <v>2036.1596512120627</v>
      </c>
      <c r="AA38" s="188">
        <f>IF(IF(sym!$Q27=H38,1,0)=1,ABS(X38*G38),-ABS(X38*G38))</f>
        <v>-2036.1596512120627</v>
      </c>
      <c r="AB38" s="188">
        <f>IF(IF(sym!$P27=$H38,1,0)=1,ABS($X38*$G38),-ABS($X38*$G38))</f>
        <v>2036.1596512120627</v>
      </c>
      <c r="AC38" s="188">
        <f t="shared" si="59"/>
        <v>2036.1596512120627</v>
      </c>
      <c r="AD38" s="188">
        <f t="shared" si="45"/>
        <v>-2036.1596512120627</v>
      </c>
      <c r="AE38" s="188">
        <f t="shared" si="46"/>
        <v>-2036.1596512120627</v>
      </c>
      <c r="AF38" s="188">
        <f t="shared" si="55"/>
        <v>2036.1596512120627</v>
      </c>
      <c r="AG38" s="188">
        <f t="shared" si="56"/>
        <v>2036.1596512120627</v>
      </c>
      <c r="AH38" s="188">
        <f t="shared" si="57"/>
        <v>2036.1596512120627</v>
      </c>
      <c r="AI38" s="188">
        <f t="shared" si="58"/>
        <v>2036.1596512120627</v>
      </c>
      <c r="AJ38" s="188">
        <f t="shared" si="47"/>
        <v>2036.1596512120627</v>
      </c>
      <c r="AK38" s="188">
        <f t="shared" si="48"/>
        <v>-2036.1596512120627</v>
      </c>
      <c r="AL38" s="188">
        <f t="shared" si="49"/>
        <v>-2036.1596512120627</v>
      </c>
      <c r="AM38" s="188">
        <f t="shared" si="50"/>
        <v>-2036.1596512120627</v>
      </c>
      <c r="AN38" s="188">
        <f t="shared" si="51"/>
        <v>-2036.1596512120627</v>
      </c>
      <c r="AO38" s="188">
        <f t="shared" si="52"/>
        <v>-2036.1596512120627</v>
      </c>
    </row>
    <row r="39" spans="1:41" ht="15.75" thickBot="1" x14ac:dyDescent="0.3">
      <c r="A39" s="330" t="s">
        <v>341</v>
      </c>
      <c r="B39" s="331" t="s">
        <v>453</v>
      </c>
      <c r="C39" s="332" t="s">
        <v>1288</v>
      </c>
      <c r="E39" s="201">
        <f>'0808'!H39</f>
        <v>1</v>
      </c>
      <c r="F39" s="186">
        <f t="shared" si="38"/>
        <v>0</v>
      </c>
      <c r="G39" s="202">
        <v>1.00240577386E-4</v>
      </c>
      <c r="H39" s="202">
        <v>1</v>
      </c>
      <c r="I39" s="227">
        <v>1</v>
      </c>
      <c r="J39" s="227">
        <v>-1</v>
      </c>
      <c r="K39" s="227">
        <v>1</v>
      </c>
      <c r="L39" s="202">
        <v>1</v>
      </c>
      <c r="M39" s="228">
        <v>-17</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356">
        <f>VLOOKUP($A39,'FuturesInfo (3)'!$A$2:$O$80,15)*V39</f>
        <v>0</v>
      </c>
      <c r="Y39" s="356">
        <f>VLOOKUP($A39,'FuturesInfo (3)'!$A$2:$O$80,15)*W39*V39</f>
        <v>0</v>
      </c>
      <c r="Z39" s="188">
        <f t="shared" si="44"/>
        <v>0</v>
      </c>
      <c r="AA39" s="188">
        <f>IF(IF(sym!$Q28=H39,1,0)=1,ABS(X39*G39),-ABS(X39*G39))</f>
        <v>0</v>
      </c>
      <c r="AB39" s="188">
        <f>IF(IF(sym!$P28=$H39,1,0)=1,ABS($X39*$G39),-ABS($X39*$G39))</f>
        <v>0</v>
      </c>
      <c r="AC39" s="188">
        <f t="shared" si="59"/>
        <v>0</v>
      </c>
      <c r="AD39" s="188">
        <f t="shared" si="45"/>
        <v>0</v>
      </c>
      <c r="AE39" s="188">
        <f t="shared" si="46"/>
        <v>0</v>
      </c>
      <c r="AF39" s="188">
        <f t="shared" si="55"/>
        <v>0</v>
      </c>
      <c r="AG39" s="188">
        <f t="shared" si="56"/>
        <v>0</v>
      </c>
      <c r="AH39" s="188">
        <f t="shared" si="57"/>
        <v>0</v>
      </c>
      <c r="AI39" s="188">
        <f t="shared" si="58"/>
        <v>0</v>
      </c>
      <c r="AJ39" s="188">
        <f t="shared" si="47"/>
        <v>0</v>
      </c>
      <c r="AK39" s="188">
        <f t="shared" si="48"/>
        <v>0</v>
      </c>
      <c r="AL39" s="188">
        <f t="shared" si="49"/>
        <v>0</v>
      </c>
      <c r="AM39" s="188">
        <f t="shared" si="50"/>
        <v>0</v>
      </c>
      <c r="AN39" s="188">
        <f t="shared" si="51"/>
        <v>0</v>
      </c>
      <c r="AO39" s="188">
        <f t="shared" si="52"/>
        <v>0</v>
      </c>
    </row>
    <row r="40" spans="1:41" ht="15.75" thickBot="1" x14ac:dyDescent="0.3">
      <c r="A40" s="1" t="s">
        <v>343</v>
      </c>
      <c r="B40" s="149" t="s">
        <v>765</v>
      </c>
      <c r="C40" s="192" t="s">
        <v>1122</v>
      </c>
      <c r="E40" s="201">
        <f>'0808'!H40</f>
        <v>-1</v>
      </c>
      <c r="F40" s="186">
        <f t="shared" si="38"/>
        <v>985.51432291887431</v>
      </c>
      <c r="G40" s="202">
        <v>1.1574074074100001E-3</v>
      </c>
      <c r="H40" s="202">
        <v>1</v>
      </c>
      <c r="I40" s="227">
        <v>-1</v>
      </c>
      <c r="J40" s="227">
        <v>1</v>
      </c>
      <c r="K40" s="227">
        <v>-1</v>
      </c>
      <c r="L40" s="202">
        <v>1</v>
      </c>
      <c r="M40" s="228">
        <v>-2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356">
        <f>VLOOKUP($A40,'FuturesInfo (3)'!$A$2:$O$80,15)*V40</f>
        <v>851484.375</v>
      </c>
      <c r="Y40" s="356">
        <f>VLOOKUP($A40,'FuturesInfo (3)'!$A$2:$O$80,15)*W40*V40</f>
        <v>851484.375</v>
      </c>
      <c r="Z40" s="188">
        <f t="shared" si="44"/>
        <v>985.51432291887431</v>
      </c>
      <c r="AA40" s="188">
        <f>IF(IF(sym!$Q29=H40,1,0)=1,ABS(X40*G40),-ABS(X40*G40))</f>
        <v>-985.51432291887431</v>
      </c>
      <c r="AB40" s="188">
        <f>IF(IF(sym!$P29=$H40,1,0)=1,ABS($X40*$G40),-ABS($X40*$G40))</f>
        <v>985.51432291887431</v>
      </c>
      <c r="AC40" s="188">
        <f t="shared" si="59"/>
        <v>-985.51432291887431</v>
      </c>
      <c r="AD40" s="188">
        <f t="shared" si="45"/>
        <v>985.51432291887431</v>
      </c>
      <c r="AE40" s="188">
        <f t="shared" si="46"/>
        <v>985.51432291887431</v>
      </c>
      <c r="AF40" s="188">
        <f t="shared" si="55"/>
        <v>-985.51432291887431</v>
      </c>
      <c r="AG40" s="188">
        <f t="shared" si="56"/>
        <v>-985.51432291887431</v>
      </c>
      <c r="AH40" s="188">
        <f t="shared" si="57"/>
        <v>985.51432291887431</v>
      </c>
      <c r="AI40" s="188">
        <f t="shared" si="58"/>
        <v>-985.51432291887431</v>
      </c>
      <c r="AJ40" s="188">
        <f t="shared" si="47"/>
        <v>-985.51432291887431</v>
      </c>
      <c r="AK40" s="188">
        <f t="shared" si="48"/>
        <v>985.51432291887431</v>
      </c>
      <c r="AL40" s="188">
        <f t="shared" si="49"/>
        <v>-985.51432291887431</v>
      </c>
      <c r="AM40" s="188">
        <f t="shared" si="50"/>
        <v>-985.51432291887431</v>
      </c>
      <c r="AN40" s="188">
        <f t="shared" si="51"/>
        <v>985.51432291887431</v>
      </c>
      <c r="AO40" s="188">
        <f t="shared" si="52"/>
        <v>985.51432291887431</v>
      </c>
    </row>
    <row r="41" spans="1:41" ht="15.75" thickBot="1" x14ac:dyDescent="0.3">
      <c r="A41" s="1" t="s">
        <v>345</v>
      </c>
      <c r="B41" s="149" t="s">
        <v>602</v>
      </c>
      <c r="C41" s="192" t="s">
        <v>347</v>
      </c>
      <c r="E41" s="201">
        <f>'0808'!H41</f>
        <v>-1</v>
      </c>
      <c r="F41" s="186">
        <f t="shared" si="38"/>
        <v>1084.3480205765252</v>
      </c>
      <c r="G41" s="202">
        <v>4.0259449787500004E-3</v>
      </c>
      <c r="H41" s="202">
        <v>1</v>
      </c>
      <c r="I41" s="227">
        <v>-1</v>
      </c>
      <c r="J41" s="227">
        <v>1</v>
      </c>
      <c r="K41" s="227">
        <v>-1</v>
      </c>
      <c r="L41" s="202">
        <v>1</v>
      </c>
      <c r="M41" s="228">
        <v>4</v>
      </c>
      <c r="N41" s="288">
        <v>42584</v>
      </c>
      <c r="O41">
        <f t="shared" si="39"/>
        <v>1</v>
      </c>
      <c r="P41">
        <f t="shared" si="53"/>
        <v>-1</v>
      </c>
      <c r="Q41">
        <f t="shared" si="40"/>
        <v>1</v>
      </c>
      <c r="R41">
        <f t="shared" si="41"/>
        <v>-1</v>
      </c>
      <c r="S41">
        <f t="shared" si="42"/>
        <v>-1</v>
      </c>
      <c r="T41">
        <f t="shared" si="43"/>
        <v>-1</v>
      </c>
      <c r="U41">
        <f t="shared" si="54"/>
        <v>1</v>
      </c>
      <c r="V41">
        <f>VLOOKUP($A41,'FuturesInfo (3)'!$A$2:$V$80,22)</f>
        <v>2</v>
      </c>
      <c r="W41">
        <v>1</v>
      </c>
      <c r="X41" s="356">
        <f>VLOOKUP($A41,'FuturesInfo (3)'!$A$2:$O$80,15)*V41</f>
        <v>269340</v>
      </c>
      <c r="Y41" s="356">
        <f>VLOOKUP($A41,'FuturesInfo (3)'!$A$2:$O$80,15)*W41*V41</f>
        <v>269340</v>
      </c>
      <c r="Z41" s="188">
        <f t="shared" si="44"/>
        <v>1084.3480205765252</v>
      </c>
      <c r="AA41" s="188">
        <f>IF(IF(sym!$Q30=H41,1,0)=1,ABS(X41*G41),-ABS(X41*G41))</f>
        <v>-1084.3480205765252</v>
      </c>
      <c r="AB41" s="188">
        <f>IF(IF(sym!$P30=$H41,1,0)=1,ABS($X41*$G41),-ABS($X41*$G41))</f>
        <v>1084.3480205765252</v>
      </c>
      <c r="AC41" s="188">
        <f t="shared" si="59"/>
        <v>-1084.3480205765252</v>
      </c>
      <c r="AD41" s="188">
        <f t="shared" si="45"/>
        <v>1084.3480205765252</v>
      </c>
      <c r="AE41" s="188">
        <f t="shared" si="46"/>
        <v>1084.3480205765252</v>
      </c>
      <c r="AF41" s="188">
        <f t="shared" si="55"/>
        <v>-1084.3480205765252</v>
      </c>
      <c r="AG41" s="188">
        <f t="shared" si="56"/>
        <v>-1084.3480205765252</v>
      </c>
      <c r="AH41" s="188">
        <f t="shared" si="57"/>
        <v>1084.3480205765252</v>
      </c>
      <c r="AI41" s="188">
        <f t="shared" si="58"/>
        <v>1084.3480205765252</v>
      </c>
      <c r="AJ41" s="188">
        <f t="shared" si="47"/>
        <v>-1084.3480205765252</v>
      </c>
      <c r="AK41" s="188">
        <f t="shared" si="48"/>
        <v>1084.3480205765252</v>
      </c>
      <c r="AL41" s="188">
        <f t="shared" si="49"/>
        <v>-1084.3480205765252</v>
      </c>
      <c r="AM41" s="188">
        <f t="shared" si="50"/>
        <v>-1084.3480205765252</v>
      </c>
      <c r="AN41" s="188">
        <f t="shared" si="51"/>
        <v>-1084.3480205765252</v>
      </c>
      <c r="AO41" s="188">
        <f t="shared" si="52"/>
        <v>1084.3480205765252</v>
      </c>
    </row>
    <row r="42" spans="1:41" ht="15.75" thickBot="1" x14ac:dyDescent="0.3">
      <c r="A42" s="1" t="s">
        <v>1023</v>
      </c>
      <c r="B42" s="149" t="s">
        <v>604</v>
      </c>
      <c r="C42" s="192" t="s">
        <v>294</v>
      </c>
      <c r="E42" s="201">
        <f>'0808'!H42</f>
        <v>1</v>
      </c>
      <c r="F42" s="186">
        <f t="shared" si="38"/>
        <v>697.67935801747296</v>
      </c>
      <c r="G42" s="202">
        <v>3.8830762592999999E-3</v>
      </c>
      <c r="H42" s="202">
        <v>1</v>
      </c>
      <c r="I42" s="227">
        <v>1</v>
      </c>
      <c r="J42" s="227">
        <v>-1</v>
      </c>
      <c r="K42" s="227">
        <v>1</v>
      </c>
      <c r="L42" s="202">
        <v>-1</v>
      </c>
      <c r="M42" s="228">
        <v>22</v>
      </c>
      <c r="N42" s="288">
        <v>42557</v>
      </c>
      <c r="O42">
        <f t="shared" si="39"/>
        <v>-1</v>
      </c>
      <c r="P42">
        <f t="shared" si="53"/>
        <v>1</v>
      </c>
      <c r="Q42">
        <f t="shared" si="40"/>
        <v>-1</v>
      </c>
      <c r="R42">
        <f t="shared" si="41"/>
        <v>1</v>
      </c>
      <c r="S42">
        <f t="shared" si="42"/>
        <v>1</v>
      </c>
      <c r="T42">
        <f t="shared" si="43"/>
        <v>1</v>
      </c>
      <c r="U42">
        <f t="shared" si="54"/>
        <v>-1</v>
      </c>
      <c r="V42">
        <f>VLOOKUP($A42,'FuturesInfo (3)'!$A$2:$V$80,22)</f>
        <v>3</v>
      </c>
      <c r="W42">
        <v>1</v>
      </c>
      <c r="X42" s="356">
        <f>VLOOKUP($A42,'FuturesInfo (3)'!$A$2:$O$80,15)*V42</f>
        <v>179671.81467181467</v>
      </c>
      <c r="Y42" s="356">
        <f>VLOOKUP($A42,'FuturesInfo (3)'!$A$2:$O$80,15)*W42*V42</f>
        <v>179671.81467181467</v>
      </c>
      <c r="Z42" s="188">
        <f t="shared" si="44"/>
        <v>697.67935801747296</v>
      </c>
      <c r="AA42" s="188">
        <f>IF(IF(sym!$Q31=H42,1,0)=1,ABS(X42*G42),-ABS(X42*G42))</f>
        <v>697.67935801747296</v>
      </c>
      <c r="AB42" s="188">
        <f>IF(IF(sym!$P31=$H42,1,0)=1,ABS($X42*$G42),-ABS($X42*$G42))</f>
        <v>-697.67935801747296</v>
      </c>
      <c r="AC42" s="188">
        <f t="shared" si="59"/>
        <v>697.67935801747296</v>
      </c>
      <c r="AD42" s="188">
        <f t="shared" si="45"/>
        <v>-697.67935801747296</v>
      </c>
      <c r="AE42" s="188">
        <f t="shared" si="46"/>
        <v>-697.67935801747296</v>
      </c>
      <c r="AF42" s="188">
        <f t="shared" si="55"/>
        <v>697.67935801747296</v>
      </c>
      <c r="AG42" s="188">
        <f t="shared" si="56"/>
        <v>697.67935801747296</v>
      </c>
      <c r="AH42" s="188">
        <f t="shared" si="57"/>
        <v>-697.67935801747296</v>
      </c>
      <c r="AI42" s="188">
        <f t="shared" si="58"/>
        <v>-697.67935801747296</v>
      </c>
      <c r="AJ42" s="188">
        <f t="shared" si="47"/>
        <v>697.67935801747296</v>
      </c>
      <c r="AK42" s="188">
        <f t="shared" si="48"/>
        <v>-697.67935801747296</v>
      </c>
      <c r="AL42" s="188">
        <f t="shared" si="49"/>
        <v>697.67935801747296</v>
      </c>
      <c r="AM42" s="188">
        <f t="shared" si="50"/>
        <v>697.67935801747296</v>
      </c>
      <c r="AN42" s="188">
        <f t="shared" si="51"/>
        <v>697.67935801747296</v>
      </c>
      <c r="AO42" s="188">
        <f t="shared" si="52"/>
        <v>-697.67935801747296</v>
      </c>
    </row>
    <row r="43" spans="1:41" ht="15.75" thickBot="1" x14ac:dyDescent="0.3">
      <c r="A43" s="1" t="s">
        <v>349</v>
      </c>
      <c r="B43" s="149" t="s">
        <v>515</v>
      </c>
      <c r="C43" s="192" t="s">
        <v>347</v>
      </c>
      <c r="E43" s="201">
        <f>'0808'!H43</f>
        <v>1</v>
      </c>
      <c r="F43" s="186">
        <f t="shared" si="38"/>
        <v>-1117.2055427247374</v>
      </c>
      <c r="G43" s="202">
        <v>-6.9284064665099997E-3</v>
      </c>
      <c r="H43" s="202">
        <v>-1</v>
      </c>
      <c r="I43" s="227">
        <v>1</v>
      </c>
      <c r="J43" s="227">
        <v>1</v>
      </c>
      <c r="K43" s="227">
        <v>1</v>
      </c>
      <c r="L43" s="202">
        <v>-1</v>
      </c>
      <c r="M43" s="228">
        <v>6</v>
      </c>
      <c r="N43" s="288">
        <v>42580</v>
      </c>
      <c r="O43">
        <f t="shared" si="39"/>
        <v>-1</v>
      </c>
      <c r="P43">
        <f t="shared" si="53"/>
        <v>1</v>
      </c>
      <c r="Q43">
        <f t="shared" si="40"/>
        <v>-1</v>
      </c>
      <c r="R43">
        <f t="shared" si="41"/>
        <v>1</v>
      </c>
      <c r="S43">
        <f t="shared" si="42"/>
        <v>1</v>
      </c>
      <c r="T43">
        <f t="shared" si="43"/>
        <v>1</v>
      </c>
      <c r="U43">
        <f t="shared" si="54"/>
        <v>1</v>
      </c>
      <c r="V43">
        <f>VLOOKUP($A43,'FuturesInfo (3)'!$A$2:$V$80,22)</f>
        <v>3</v>
      </c>
      <c r="W43">
        <v>1</v>
      </c>
      <c r="X43" s="356">
        <f>VLOOKUP($A43,'FuturesInfo (3)'!$A$2:$O$80,15)*V43</f>
        <v>161250</v>
      </c>
      <c r="Y43" s="356">
        <f>VLOOKUP($A43,'FuturesInfo (3)'!$A$2:$O$80,15)*W43*V43</f>
        <v>161250</v>
      </c>
      <c r="Z43" s="188">
        <f t="shared" si="44"/>
        <v>1117.2055427247374</v>
      </c>
      <c r="AA43" s="188">
        <f>IF(IF(sym!$Q32=H43,1,0)=1,ABS(X43*G43),-ABS(X43*G43))</f>
        <v>-1117.2055427247374</v>
      </c>
      <c r="AB43" s="188">
        <f>IF(IF(sym!$P32=$H43,1,0)=1,ABS($X43*$G43),-ABS($X43*$G43))</f>
        <v>1117.2055427247374</v>
      </c>
      <c r="AC43" s="188">
        <f t="shared" si="59"/>
        <v>-1117.2055427247374</v>
      </c>
      <c r="AD43" s="188">
        <f t="shared" si="45"/>
        <v>1117.2055427247374</v>
      </c>
      <c r="AE43" s="188">
        <f t="shared" si="46"/>
        <v>-1117.2055427247374</v>
      </c>
      <c r="AF43" s="188">
        <f t="shared" si="55"/>
        <v>-1117.2055427247374</v>
      </c>
      <c r="AG43" s="188">
        <f t="shared" si="56"/>
        <v>-1117.2055427247374</v>
      </c>
      <c r="AH43" s="188">
        <f t="shared" si="57"/>
        <v>1117.2055427247374</v>
      </c>
      <c r="AI43" s="188">
        <f t="shared" si="58"/>
        <v>1117.2055427247374</v>
      </c>
      <c r="AJ43" s="188">
        <f t="shared" si="47"/>
        <v>-1117.2055427247374</v>
      </c>
      <c r="AK43" s="188">
        <f t="shared" si="48"/>
        <v>1117.2055427247374</v>
      </c>
      <c r="AL43" s="188">
        <f t="shared" si="49"/>
        <v>-1117.2055427247374</v>
      </c>
      <c r="AM43" s="188">
        <f t="shared" si="50"/>
        <v>-1117.2055427247374</v>
      </c>
      <c r="AN43" s="188">
        <f t="shared" si="51"/>
        <v>-1117.2055427247374</v>
      </c>
      <c r="AO43" s="188">
        <f t="shared" si="52"/>
        <v>-1117.2055427247374</v>
      </c>
    </row>
    <row r="44" spans="1:41" ht="15.75" thickBot="1" x14ac:dyDescent="0.3">
      <c r="A44" s="1" t="s">
        <v>1024</v>
      </c>
      <c r="B44" s="149" t="s">
        <v>353</v>
      </c>
      <c r="C44" s="192" t="s">
        <v>294</v>
      </c>
      <c r="E44" s="201">
        <f>'0808'!H44</f>
        <v>1</v>
      </c>
      <c r="F44" s="186">
        <f t="shared" si="38"/>
        <v>-244.32327399192798</v>
      </c>
      <c r="G44" s="202">
        <v>-8.4640057020699997E-4</v>
      </c>
      <c r="H44" s="202">
        <v>-1</v>
      </c>
      <c r="I44" s="227">
        <v>-1</v>
      </c>
      <c r="J44" s="227">
        <v>-1</v>
      </c>
      <c r="K44" s="227">
        <v>1</v>
      </c>
      <c r="L44" s="202">
        <v>-1</v>
      </c>
      <c r="M44" s="228">
        <v>22</v>
      </c>
      <c r="N44" s="288">
        <v>42557</v>
      </c>
      <c r="O44">
        <f t="shared" si="39"/>
        <v>-1</v>
      </c>
      <c r="P44">
        <f t="shared" si="53"/>
        <v>1</v>
      </c>
      <c r="Q44">
        <f t="shared" si="40"/>
        <v>-1</v>
      </c>
      <c r="R44">
        <f t="shared" si="41"/>
        <v>-1</v>
      </c>
      <c r="S44">
        <f t="shared" si="42"/>
        <v>-1</v>
      </c>
      <c r="T44">
        <f t="shared" si="43"/>
        <v>1</v>
      </c>
      <c r="U44">
        <f t="shared" si="54"/>
        <v>-1</v>
      </c>
      <c r="V44">
        <f>VLOOKUP($A44,'FuturesInfo (3)'!$A$2:$V$80,22)</f>
        <v>2</v>
      </c>
      <c r="W44">
        <v>1</v>
      </c>
      <c r="X44" s="356">
        <f>VLOOKUP($A44,'FuturesInfo (3)'!$A$2:$O$80,15)*V44</f>
        <v>288661.5186615187</v>
      </c>
      <c r="Y44" s="356">
        <f>VLOOKUP($A44,'FuturesInfo (3)'!$A$2:$O$80,15)*W44*V44</f>
        <v>288661.5186615187</v>
      </c>
      <c r="Z44" s="188">
        <f t="shared" si="44"/>
        <v>244.32327399192798</v>
      </c>
      <c r="AA44" s="188">
        <f>IF(IF(sym!$Q33=H44,1,0)=1,ABS(X44*G44),-ABS(X44*G44))</f>
        <v>-244.32327399192798</v>
      </c>
      <c r="AB44" s="188">
        <f>IF(IF(sym!$P33=$H44,1,0)=1,ABS($X44*$G44),-ABS($X44*$G44))</f>
        <v>244.32327399192798</v>
      </c>
      <c r="AC44" s="188">
        <f t="shared" si="59"/>
        <v>-244.32327399192798</v>
      </c>
      <c r="AD44" s="188">
        <f t="shared" si="45"/>
        <v>244.32327399192798</v>
      </c>
      <c r="AE44" s="188">
        <f t="shared" si="46"/>
        <v>244.32327399192798</v>
      </c>
      <c r="AF44" s="188">
        <f t="shared" si="55"/>
        <v>244.32327399192798</v>
      </c>
      <c r="AG44" s="188">
        <f t="shared" si="56"/>
        <v>-244.32327399192798</v>
      </c>
      <c r="AH44" s="188">
        <f t="shared" si="57"/>
        <v>244.32327399192798</v>
      </c>
      <c r="AI44" s="188">
        <f t="shared" si="58"/>
        <v>244.32327399192798</v>
      </c>
      <c r="AJ44" s="188">
        <f t="shared" si="47"/>
        <v>-244.32327399192798</v>
      </c>
      <c r="AK44" s="188">
        <f t="shared" si="48"/>
        <v>244.32327399192798</v>
      </c>
      <c r="AL44" s="188">
        <f t="shared" si="49"/>
        <v>244.32327399192798</v>
      </c>
      <c r="AM44" s="188">
        <f t="shared" si="50"/>
        <v>244.32327399192798</v>
      </c>
      <c r="AN44" s="188">
        <f t="shared" si="51"/>
        <v>-244.32327399192798</v>
      </c>
      <c r="AO44" s="188">
        <f t="shared" si="52"/>
        <v>244.32327399192798</v>
      </c>
    </row>
    <row r="45" spans="1:41" ht="15.75" thickBot="1" x14ac:dyDescent="0.3">
      <c r="A45" s="1" t="s">
        <v>351</v>
      </c>
      <c r="B45" s="149" t="s">
        <v>617</v>
      </c>
      <c r="C45" s="192" t="s">
        <v>288</v>
      </c>
      <c r="E45" s="201">
        <f>'0808'!H45</f>
        <v>1</v>
      </c>
      <c r="F45" s="186">
        <f t="shared" si="38"/>
        <v>-1073.1962786539241</v>
      </c>
      <c r="G45" s="202">
        <v>-9.6010717475399996E-3</v>
      </c>
      <c r="H45" s="202">
        <v>-1</v>
      </c>
      <c r="I45" s="227">
        <v>1</v>
      </c>
      <c r="J45" s="227">
        <v>-1</v>
      </c>
      <c r="K45" s="227">
        <v>1</v>
      </c>
      <c r="L45" s="202">
        <v>1</v>
      </c>
      <c r="M45" s="228">
        <v>5</v>
      </c>
      <c r="N45" s="288">
        <v>42583</v>
      </c>
      <c r="O45">
        <f t="shared" si="39"/>
        <v>1</v>
      </c>
      <c r="P45">
        <f t="shared" si="53"/>
        <v>1</v>
      </c>
      <c r="Q45">
        <f t="shared" si="40"/>
        <v>-1</v>
      </c>
      <c r="R45">
        <f t="shared" si="41"/>
        <v>-1</v>
      </c>
      <c r="S45">
        <f t="shared" si="42"/>
        <v>-1</v>
      </c>
      <c r="T45">
        <f t="shared" si="43"/>
        <v>-1</v>
      </c>
      <c r="U45">
        <f t="shared" si="54"/>
        <v>-1</v>
      </c>
      <c r="V45">
        <f>VLOOKUP($A45,'FuturesInfo (3)'!$A$2:$V$80,22)</f>
        <v>2</v>
      </c>
      <c r="W45">
        <v>1</v>
      </c>
      <c r="X45" s="356">
        <f>VLOOKUP($A45,'FuturesInfo (3)'!$A$2:$O$80,15)*V45</f>
        <v>111778.8</v>
      </c>
      <c r="Y45" s="356">
        <f>VLOOKUP($A45,'FuturesInfo (3)'!$A$2:$O$80,15)*W45*V45</f>
        <v>111778.8</v>
      </c>
      <c r="Z45" s="188">
        <f t="shared" si="44"/>
        <v>1073.1962786539241</v>
      </c>
      <c r="AA45" s="188">
        <f>IF(IF(sym!$Q34=H45,1,0)=1,ABS(X45*G45),-ABS(X45*G45))</f>
        <v>-1073.1962786539241</v>
      </c>
      <c r="AB45" s="188">
        <f>IF(IF(sym!$P34=$H45,1,0)=1,ABS($X45*$G45),-ABS($X45*$G45))</f>
        <v>1073.1962786539241</v>
      </c>
      <c r="AC45" s="188">
        <f t="shared" si="59"/>
        <v>-1073.1962786539241</v>
      </c>
      <c r="AD45" s="188">
        <f t="shared" si="45"/>
        <v>1073.1962786539241</v>
      </c>
      <c r="AE45" s="188">
        <f t="shared" si="46"/>
        <v>1073.1962786539241</v>
      </c>
      <c r="AF45" s="188">
        <f t="shared" si="55"/>
        <v>-1073.1962786539241</v>
      </c>
      <c r="AG45" s="188">
        <f t="shared" si="56"/>
        <v>-1073.1962786539241</v>
      </c>
      <c r="AH45" s="188">
        <f t="shared" si="57"/>
        <v>-1073.1962786539241</v>
      </c>
      <c r="AI45" s="188">
        <f t="shared" si="58"/>
        <v>-1073.1962786539241</v>
      </c>
      <c r="AJ45" s="188">
        <f t="shared" si="47"/>
        <v>-1073.1962786539241</v>
      </c>
      <c r="AK45" s="188">
        <f t="shared" si="48"/>
        <v>1073.1962786539241</v>
      </c>
      <c r="AL45" s="188">
        <f t="shared" si="49"/>
        <v>1073.1962786539241</v>
      </c>
      <c r="AM45" s="188">
        <f t="shared" si="50"/>
        <v>1073.1962786539241</v>
      </c>
      <c r="AN45" s="188">
        <f t="shared" si="51"/>
        <v>1073.1962786539241</v>
      </c>
      <c r="AO45" s="188">
        <f t="shared" si="52"/>
        <v>1073.1962786539241</v>
      </c>
    </row>
    <row r="46" spans="1:41" ht="15.75" thickBot="1" x14ac:dyDescent="0.3">
      <c r="A46" s="1" t="s">
        <v>355</v>
      </c>
      <c r="B46" s="149" t="s">
        <v>623</v>
      </c>
      <c r="C46" s="192" t="s">
        <v>1121</v>
      </c>
      <c r="E46" s="201">
        <f>'0808'!H46</f>
        <v>-1</v>
      </c>
      <c r="F46" s="186">
        <f t="shared" ref="F46:F77" si="60">G46*X46</f>
        <v>1420.6659930410517</v>
      </c>
      <c r="G46" s="202">
        <v>5.7812340120700001E-3</v>
      </c>
      <c r="H46" s="202">
        <v>1</v>
      </c>
      <c r="I46" s="227">
        <v>-1</v>
      </c>
      <c r="J46" s="227">
        <v>1</v>
      </c>
      <c r="K46" s="227">
        <v>-1</v>
      </c>
      <c r="L46" s="202">
        <v>1</v>
      </c>
      <c r="M46" s="228">
        <v>-4</v>
      </c>
      <c r="N46" s="288">
        <v>42584</v>
      </c>
      <c r="O46">
        <f t="shared" si="39"/>
        <v>-1</v>
      </c>
      <c r="P46">
        <f t="shared" si="53"/>
        <v>-1</v>
      </c>
      <c r="Q46">
        <f t="shared" ref="Q46:Q77" si="61">IF(J46+O46+-1*E46&gt;0,1,-1)</f>
        <v>1</v>
      </c>
      <c r="R46">
        <f t="shared" ref="R46:R77" si="62">IF(I46-L46-E46&gt;0,1,-1)</f>
        <v>-1</v>
      </c>
      <c r="S46">
        <f t="shared" si="42"/>
        <v>-1</v>
      </c>
      <c r="T46">
        <f t="shared" ref="T46:T77" si="63">IF(E46-K46-O46&lt;0,-1,1)</f>
        <v>1</v>
      </c>
      <c r="U46">
        <f t="shared" si="54"/>
        <v>1</v>
      </c>
      <c r="V46">
        <f>VLOOKUP($A46,'FuturesInfo (3)'!$A$2:$V$80,22)</f>
        <v>2</v>
      </c>
      <c r="W46">
        <v>1</v>
      </c>
      <c r="X46" s="356">
        <f>VLOOKUP($A46,'FuturesInfo (3)'!$A$2:$O$80,15)*V46</f>
        <v>245737.5</v>
      </c>
      <c r="Y46" s="356">
        <f>VLOOKUP($A46,'FuturesInfo (3)'!$A$2:$O$80,15)*W46*V46</f>
        <v>245737.5</v>
      </c>
      <c r="Z46" s="188">
        <f t="shared" si="44"/>
        <v>1420.6659930410517</v>
      </c>
      <c r="AA46" s="188">
        <f>IF(IF(sym!$Q35=H46,1,0)=1,ABS(X46*G46),-ABS(X46*G46))</f>
        <v>-1420.6659930410517</v>
      </c>
      <c r="AB46" s="188">
        <f>IF(IF(sym!$P35=$H46,1,0)=1,ABS($X46*$G46),-ABS($X46*$G46))</f>
        <v>1420.6659930410517</v>
      </c>
      <c r="AC46" s="188">
        <f t="shared" si="59"/>
        <v>-1420.6659930410517</v>
      </c>
      <c r="AD46" s="188">
        <f t="shared" ref="AD46:AD77" si="64">IF(IF(-E46=H46,1,0)=1,ABS(X46*G46),-ABS(X46*G46))</f>
        <v>1420.6659930410517</v>
      </c>
      <c r="AE46" s="188">
        <f t="shared" si="46"/>
        <v>1420.6659930410517</v>
      </c>
      <c r="AF46" s="188">
        <f t="shared" si="55"/>
        <v>-1420.6659930410517</v>
      </c>
      <c r="AG46" s="188">
        <f t="shared" si="56"/>
        <v>-1420.6659930410517</v>
      </c>
      <c r="AH46" s="188">
        <f t="shared" si="57"/>
        <v>1420.6659930410517</v>
      </c>
      <c r="AI46" s="188">
        <f t="shared" si="58"/>
        <v>-1420.6659930410517</v>
      </c>
      <c r="AJ46" s="188">
        <f t="shared" si="47"/>
        <v>-1420.6659930410517</v>
      </c>
      <c r="AK46" s="188">
        <f t="shared" si="48"/>
        <v>1420.6659930410517</v>
      </c>
      <c r="AL46" s="188">
        <f t="shared" si="49"/>
        <v>-1420.6659930410517</v>
      </c>
      <c r="AM46" s="188">
        <f t="shared" si="50"/>
        <v>-1420.6659930410517</v>
      </c>
      <c r="AN46" s="188">
        <f t="shared" ref="AN46:AN77" si="65">IF(IF(T46=$H46,1,0)=1,ABS($X46*$G46),-ABS($X46*$G46))</f>
        <v>1420.6659930410517</v>
      </c>
      <c r="AO46" s="188">
        <f t="shared" ref="AO46:AO77" si="66">IF(IF(U46=$H46,1,0)=1,ABS($X46*$G46),-ABS($X46*$G46))</f>
        <v>1420.6659930410517</v>
      </c>
    </row>
    <row r="47" spans="1:41" ht="15.75" thickBot="1" x14ac:dyDescent="0.3">
      <c r="A47" s="1" t="s">
        <v>357</v>
      </c>
      <c r="B47" s="149" t="s">
        <v>513</v>
      </c>
      <c r="C47" s="192" t="s">
        <v>304</v>
      </c>
      <c r="E47" s="201">
        <f>'0808'!H47</f>
        <v>-1</v>
      </c>
      <c r="F47" s="186">
        <f t="shared" si="60"/>
        <v>0</v>
      </c>
      <c r="G47" s="202">
        <v>0</v>
      </c>
      <c r="H47" s="202">
        <v>1</v>
      </c>
      <c r="I47" s="227">
        <v>-1</v>
      </c>
      <c r="J47" s="227">
        <v>-1</v>
      </c>
      <c r="K47" s="227">
        <v>1</v>
      </c>
      <c r="L47" s="202">
        <v>1</v>
      </c>
      <c r="M47" s="228">
        <v>-6</v>
      </c>
      <c r="N47" s="288">
        <v>42580</v>
      </c>
      <c r="O47">
        <f t="shared" si="39"/>
        <v>-1</v>
      </c>
      <c r="P47">
        <f t="shared" si="53"/>
        <v>-1</v>
      </c>
      <c r="Q47">
        <f t="shared" si="61"/>
        <v>-1</v>
      </c>
      <c r="R47">
        <f t="shared" si="62"/>
        <v>-1</v>
      </c>
      <c r="S47">
        <f t="shared" si="42"/>
        <v>-1</v>
      </c>
      <c r="T47">
        <f t="shared" si="63"/>
        <v>-1</v>
      </c>
      <c r="U47">
        <f t="shared" si="54"/>
        <v>-1</v>
      </c>
      <c r="V47">
        <f>VLOOKUP($A47,'FuturesInfo (3)'!$A$2:$V$80,22)</f>
        <v>2</v>
      </c>
      <c r="W47">
        <v>1</v>
      </c>
      <c r="X47" s="356">
        <f>VLOOKUP($A47,'FuturesInfo (3)'!$A$2:$O$80,15)*V47</f>
        <v>108562.5</v>
      </c>
      <c r="Y47" s="356">
        <f>VLOOKUP($A47,'FuturesInfo (3)'!$A$2:$O$80,15)*W47*V47</f>
        <v>108562.5</v>
      </c>
      <c r="Z47" s="188">
        <f t="shared" si="44"/>
        <v>0</v>
      </c>
      <c r="AA47" s="188">
        <f>IF(IF(sym!$Q36=H47,1,0)=1,ABS(X47*G47),-ABS(X47*G47))</f>
        <v>0</v>
      </c>
      <c r="AB47" s="188">
        <f>IF(IF(sym!$P36=$H47,1,0)=1,ABS($X47*$G47),-ABS($X47*$G47))</f>
        <v>0</v>
      </c>
      <c r="AC47" s="188">
        <f t="shared" si="59"/>
        <v>0</v>
      </c>
      <c r="AD47" s="188">
        <f t="shared" si="64"/>
        <v>0</v>
      </c>
      <c r="AE47" s="188">
        <f t="shared" si="46"/>
        <v>0</v>
      </c>
      <c r="AF47" s="188">
        <f t="shared" si="55"/>
        <v>0</v>
      </c>
      <c r="AG47" s="188">
        <f t="shared" si="56"/>
        <v>0</v>
      </c>
      <c r="AH47" s="188">
        <f t="shared" si="57"/>
        <v>0</v>
      </c>
      <c r="AI47" s="188">
        <f t="shared" si="58"/>
        <v>0</v>
      </c>
      <c r="AJ47" s="188">
        <f t="shared" si="47"/>
        <v>0</v>
      </c>
      <c r="AK47" s="188">
        <f t="shared" si="48"/>
        <v>0</v>
      </c>
      <c r="AL47" s="188">
        <f t="shared" si="49"/>
        <v>0</v>
      </c>
      <c r="AM47" s="188">
        <f t="shared" si="50"/>
        <v>0</v>
      </c>
      <c r="AN47" s="188">
        <f t="shared" si="65"/>
        <v>0</v>
      </c>
      <c r="AO47" s="188">
        <f t="shared" si="66"/>
        <v>0</v>
      </c>
    </row>
    <row r="48" spans="1:41" ht="15.75" thickBot="1" x14ac:dyDescent="0.3">
      <c r="A48" s="1" t="s">
        <v>1051</v>
      </c>
      <c r="B48" s="149" t="s">
        <v>614</v>
      </c>
      <c r="C48" s="192" t="s">
        <v>297</v>
      </c>
      <c r="E48" s="201">
        <f>'0808'!H48</f>
        <v>-1</v>
      </c>
      <c r="F48" s="186">
        <f t="shared" si="60"/>
        <v>50.030506406374002</v>
      </c>
      <c r="G48" s="202">
        <v>6.1012812690700003E-4</v>
      </c>
      <c r="H48" s="202">
        <v>1</v>
      </c>
      <c r="I48" s="227">
        <v>1</v>
      </c>
      <c r="J48" s="227">
        <v>1</v>
      </c>
      <c r="K48" s="227">
        <v>1</v>
      </c>
      <c r="L48" s="202">
        <v>1</v>
      </c>
      <c r="M48" s="228">
        <v>-6</v>
      </c>
      <c r="N48" s="288">
        <v>42580</v>
      </c>
      <c r="O48">
        <f t="shared" si="39"/>
        <v>-1</v>
      </c>
      <c r="P48">
        <f t="shared" si="53"/>
        <v>-1</v>
      </c>
      <c r="Q48">
        <f t="shared" si="61"/>
        <v>1</v>
      </c>
      <c r="R48">
        <f t="shared" si="62"/>
        <v>1</v>
      </c>
      <c r="S48">
        <f t="shared" si="42"/>
        <v>1</v>
      </c>
      <c r="T48">
        <f t="shared" si="63"/>
        <v>-1</v>
      </c>
      <c r="U48">
        <f t="shared" si="54"/>
        <v>1</v>
      </c>
      <c r="V48">
        <f>VLOOKUP($A48,'FuturesInfo (3)'!$A$2:$V$80,22)</f>
        <v>4</v>
      </c>
      <c r="W48">
        <v>1</v>
      </c>
      <c r="X48" s="356">
        <f>VLOOKUP($A48,'FuturesInfo (3)'!$A$2:$O$80,15)*V48</f>
        <v>82000</v>
      </c>
      <c r="Y48" s="356">
        <f>VLOOKUP($A48,'FuturesInfo (3)'!$A$2:$O$80,15)*W48*V48</f>
        <v>82000</v>
      </c>
      <c r="Z48" s="188">
        <f t="shared" si="44"/>
        <v>50.030506406374002</v>
      </c>
      <c r="AA48" s="188">
        <f>IF(IF(sym!$Q37=H48,1,0)=1,ABS(X48*G48),-ABS(X48*G48))</f>
        <v>50.030506406374002</v>
      </c>
      <c r="AB48" s="188">
        <f>IF(IF(sym!$P37=$H48,1,0)=1,ABS($X48*$G48),-ABS($X48*$G48))</f>
        <v>-50.030506406374002</v>
      </c>
      <c r="AC48" s="188">
        <f t="shared" si="59"/>
        <v>-50.030506406374002</v>
      </c>
      <c r="AD48" s="188">
        <f t="shared" si="64"/>
        <v>50.030506406374002</v>
      </c>
      <c r="AE48" s="188">
        <f t="shared" si="46"/>
        <v>50.030506406374002</v>
      </c>
      <c r="AF48" s="188">
        <f t="shared" si="55"/>
        <v>50.030506406374002</v>
      </c>
      <c r="AG48" s="188">
        <f t="shared" si="56"/>
        <v>50.030506406374002</v>
      </c>
      <c r="AH48" s="188">
        <f t="shared" si="57"/>
        <v>50.030506406374002</v>
      </c>
      <c r="AI48" s="188">
        <f t="shared" si="58"/>
        <v>-50.030506406374002</v>
      </c>
      <c r="AJ48" s="188">
        <f t="shared" si="47"/>
        <v>-50.030506406374002</v>
      </c>
      <c r="AK48" s="188">
        <f t="shared" si="48"/>
        <v>50.030506406374002</v>
      </c>
      <c r="AL48" s="188">
        <f t="shared" si="49"/>
        <v>50.030506406374002</v>
      </c>
      <c r="AM48" s="188">
        <f t="shared" si="50"/>
        <v>50.030506406374002</v>
      </c>
      <c r="AN48" s="188">
        <f t="shared" si="65"/>
        <v>-50.030506406374002</v>
      </c>
      <c r="AO48" s="188">
        <f t="shared" si="66"/>
        <v>50.030506406374002</v>
      </c>
    </row>
    <row r="49" spans="1:41" ht="15.75" thickBot="1" x14ac:dyDescent="0.3">
      <c r="A49" s="4" t="s">
        <v>359</v>
      </c>
      <c r="B49" s="149" t="s">
        <v>708</v>
      </c>
      <c r="C49" s="192" t="s">
        <v>304</v>
      </c>
      <c r="E49" s="201">
        <f>'0808'!H49</f>
        <v>-1</v>
      </c>
      <c r="F49" s="186">
        <f t="shared" si="60"/>
        <v>3402.4208566114403</v>
      </c>
      <c r="G49" s="202">
        <v>3.1036623215399999E-2</v>
      </c>
      <c r="H49" s="234">
        <v>1</v>
      </c>
      <c r="I49" s="230">
        <v>1</v>
      </c>
      <c r="J49" s="230">
        <v>-1</v>
      </c>
      <c r="K49" s="230">
        <v>1</v>
      </c>
      <c r="L49" s="202">
        <v>1</v>
      </c>
      <c r="M49" s="228">
        <v>5</v>
      </c>
      <c r="N49" s="288">
        <v>42583</v>
      </c>
      <c r="O49">
        <f t="shared" si="39"/>
        <v>1</v>
      </c>
      <c r="P49">
        <f t="shared" si="53"/>
        <v>-1</v>
      </c>
      <c r="Q49">
        <f t="shared" si="61"/>
        <v>1</v>
      </c>
      <c r="R49">
        <f t="shared" si="62"/>
        <v>1</v>
      </c>
      <c r="S49">
        <f t="shared" si="42"/>
        <v>1</v>
      </c>
      <c r="T49">
        <f t="shared" si="63"/>
        <v>-1</v>
      </c>
      <c r="U49">
        <f t="shared" si="54"/>
        <v>-1</v>
      </c>
      <c r="V49">
        <f>VLOOKUP($A49,'FuturesInfo (3)'!$A$2:$V$80,22)</f>
        <v>3</v>
      </c>
      <c r="W49">
        <v>1</v>
      </c>
      <c r="X49" s="356">
        <f>VLOOKUP($A49,'FuturesInfo (3)'!$A$2:$O$80,15)*V49</f>
        <v>109626</v>
      </c>
      <c r="Y49" s="356">
        <f>VLOOKUP($A49,'FuturesInfo (3)'!$A$2:$O$80,15)*W49*V49</f>
        <v>109626</v>
      </c>
      <c r="Z49" s="188">
        <f t="shared" si="44"/>
        <v>3402.4208566114403</v>
      </c>
      <c r="AA49" s="188">
        <f>IF(IF(sym!$Q38=H49,1,0)=1,ABS(X49*G49),-ABS(X49*G49))</f>
        <v>3402.4208566114403</v>
      </c>
      <c r="AB49" s="188">
        <f>IF(IF(sym!$P38=$H49,1,0)=1,ABS($X49*$G49),-ABS($X49*$G49))</f>
        <v>-3402.4208566114403</v>
      </c>
      <c r="AC49" s="188">
        <f t="shared" si="59"/>
        <v>-3402.4208566114403</v>
      </c>
      <c r="AD49" s="188">
        <f t="shared" si="64"/>
        <v>3402.4208566114403</v>
      </c>
      <c r="AE49" s="188">
        <f t="shared" si="46"/>
        <v>-3402.4208566114403</v>
      </c>
      <c r="AF49" s="188">
        <f t="shared" si="55"/>
        <v>3402.4208566114403</v>
      </c>
      <c r="AG49" s="188">
        <f t="shared" si="56"/>
        <v>3402.4208566114403</v>
      </c>
      <c r="AH49" s="188">
        <f t="shared" si="57"/>
        <v>3402.4208566114403</v>
      </c>
      <c r="AI49" s="188">
        <f t="shared" si="58"/>
        <v>3402.4208566114403</v>
      </c>
      <c r="AJ49" s="188">
        <f t="shared" si="47"/>
        <v>-3402.4208566114403</v>
      </c>
      <c r="AK49" s="188">
        <f t="shared" si="48"/>
        <v>3402.4208566114403</v>
      </c>
      <c r="AL49" s="188">
        <f t="shared" si="49"/>
        <v>3402.4208566114403</v>
      </c>
      <c r="AM49" s="188">
        <f t="shared" si="50"/>
        <v>3402.4208566114403</v>
      </c>
      <c r="AN49" s="188">
        <f t="shared" si="65"/>
        <v>-3402.4208566114403</v>
      </c>
      <c r="AO49" s="188">
        <f t="shared" si="66"/>
        <v>-3402.4208566114403</v>
      </c>
    </row>
    <row r="50" spans="1:41" ht="15.75" thickBot="1" x14ac:dyDescent="0.3">
      <c r="A50" s="1" t="s">
        <v>361</v>
      </c>
      <c r="B50" s="149" t="s">
        <v>631</v>
      </c>
      <c r="C50" s="192" t="s">
        <v>313</v>
      </c>
      <c r="E50" s="201">
        <f>'0808'!H50</f>
        <v>-1</v>
      </c>
      <c r="F50" s="186">
        <f t="shared" si="60"/>
        <v>421.28216310468002</v>
      </c>
      <c r="G50" s="202">
        <v>3.05276929786E-3</v>
      </c>
      <c r="H50" s="202">
        <v>1</v>
      </c>
      <c r="I50" s="227">
        <v>1</v>
      </c>
      <c r="J50" s="227">
        <v>-1</v>
      </c>
      <c r="K50" s="227">
        <v>1</v>
      </c>
      <c r="L50" s="202">
        <v>-1</v>
      </c>
      <c r="M50" s="228">
        <v>12</v>
      </c>
      <c r="N50" s="288">
        <v>42572</v>
      </c>
      <c r="O50">
        <f t="shared" si="39"/>
        <v>-1</v>
      </c>
      <c r="P50">
        <f t="shared" si="53"/>
        <v>1</v>
      </c>
      <c r="Q50">
        <f t="shared" si="61"/>
        <v>-1</v>
      </c>
      <c r="R50">
        <f t="shared" si="62"/>
        <v>1</v>
      </c>
      <c r="S50">
        <f t="shared" si="42"/>
        <v>1</v>
      </c>
      <c r="T50">
        <f t="shared" si="63"/>
        <v>-1</v>
      </c>
      <c r="U50">
        <f t="shared" si="54"/>
        <v>1</v>
      </c>
      <c r="V50">
        <f>VLOOKUP($A50,'FuturesInfo (3)'!$A$2:$V$80,22)</f>
        <v>3</v>
      </c>
      <c r="W50">
        <v>1</v>
      </c>
      <c r="X50" s="356">
        <f>VLOOKUP($A50,'FuturesInfo (3)'!$A$2:$O$80,15)*V50</f>
        <v>138000</v>
      </c>
      <c r="Y50" s="356">
        <f>VLOOKUP($A50,'FuturesInfo (3)'!$A$2:$O$80,15)*W50*V50</f>
        <v>138000</v>
      </c>
      <c r="Z50" s="188">
        <f t="shared" si="44"/>
        <v>421.28216310468002</v>
      </c>
      <c r="AA50" s="188">
        <f>IF(IF(sym!$Q39=H50,1,0)=1,ABS(X50*G50),-ABS(X50*G50))</f>
        <v>421.28216310468002</v>
      </c>
      <c r="AB50" s="188">
        <f>IF(IF(sym!$P39=$H50,1,0)=1,ABS($X50*$G50),-ABS($X50*$G50))</f>
        <v>-421.28216310468002</v>
      </c>
      <c r="AC50" s="188">
        <f t="shared" si="59"/>
        <v>-421.28216310468002</v>
      </c>
      <c r="AD50" s="188">
        <f t="shared" si="64"/>
        <v>421.28216310468002</v>
      </c>
      <c r="AE50" s="188">
        <f t="shared" si="46"/>
        <v>-421.28216310468002</v>
      </c>
      <c r="AF50" s="188">
        <f t="shared" si="55"/>
        <v>421.28216310468002</v>
      </c>
      <c r="AG50" s="188">
        <f t="shared" si="56"/>
        <v>421.28216310468002</v>
      </c>
      <c r="AH50" s="188">
        <f t="shared" si="57"/>
        <v>-421.28216310468002</v>
      </c>
      <c r="AI50" s="188">
        <f t="shared" si="58"/>
        <v>-421.28216310468002</v>
      </c>
      <c r="AJ50" s="188">
        <f t="shared" si="47"/>
        <v>421.28216310468002</v>
      </c>
      <c r="AK50" s="188">
        <f t="shared" si="48"/>
        <v>-421.28216310468002</v>
      </c>
      <c r="AL50" s="188">
        <f t="shared" si="49"/>
        <v>421.28216310468002</v>
      </c>
      <c r="AM50" s="188">
        <f t="shared" si="50"/>
        <v>421.28216310468002</v>
      </c>
      <c r="AN50" s="188">
        <f t="shared" si="65"/>
        <v>-421.28216310468002</v>
      </c>
      <c r="AO50" s="188">
        <f t="shared" si="66"/>
        <v>421.28216310468002</v>
      </c>
    </row>
    <row r="51" spans="1:41" ht="15.75" thickBot="1" x14ac:dyDescent="0.3">
      <c r="A51" s="1" t="s">
        <v>363</v>
      </c>
      <c r="B51" s="149" t="s">
        <v>476</v>
      </c>
      <c r="C51" s="192" t="s">
        <v>288</v>
      </c>
      <c r="E51" s="201">
        <f>'0808'!H51</f>
        <v>1</v>
      </c>
      <c r="F51" s="186">
        <f t="shared" si="60"/>
        <v>-734.0787197235295</v>
      </c>
      <c r="G51" s="202">
        <v>-8.0017301038100008E-3</v>
      </c>
      <c r="H51" s="202">
        <v>-1</v>
      </c>
      <c r="I51" s="227">
        <v>-1</v>
      </c>
      <c r="J51" s="227">
        <v>1</v>
      </c>
      <c r="K51" s="227">
        <v>-1</v>
      </c>
      <c r="L51" s="202">
        <v>-1</v>
      </c>
      <c r="M51" s="228">
        <v>-4</v>
      </c>
      <c r="N51" s="288">
        <v>42584</v>
      </c>
      <c r="O51">
        <f t="shared" si="39"/>
        <v>1</v>
      </c>
      <c r="P51">
        <f t="shared" si="53"/>
        <v>1</v>
      </c>
      <c r="Q51">
        <f t="shared" si="61"/>
        <v>1</v>
      </c>
      <c r="R51">
        <f t="shared" si="62"/>
        <v>-1</v>
      </c>
      <c r="S51">
        <f t="shared" si="42"/>
        <v>1</v>
      </c>
      <c r="T51">
        <f t="shared" si="63"/>
        <v>1</v>
      </c>
      <c r="U51">
        <f t="shared" si="54"/>
        <v>1</v>
      </c>
      <c r="V51">
        <f>VLOOKUP($A51,'FuturesInfo (3)'!$A$2:$V$80,22)</f>
        <v>2</v>
      </c>
      <c r="W51">
        <v>1</v>
      </c>
      <c r="X51" s="356">
        <f>VLOOKUP($A51,'FuturesInfo (3)'!$A$2:$O$80,15)*V51</f>
        <v>91740</v>
      </c>
      <c r="Y51" s="356">
        <f>VLOOKUP($A51,'FuturesInfo (3)'!$A$2:$O$80,15)*W51*V51</f>
        <v>91740</v>
      </c>
      <c r="Z51" s="188">
        <f t="shared" si="44"/>
        <v>734.0787197235295</v>
      </c>
      <c r="AA51" s="188">
        <f>IF(IF(sym!$Q40=H51,1,0)=1,ABS(X51*G51),-ABS(X51*G51))</f>
        <v>-734.0787197235295</v>
      </c>
      <c r="AB51" s="188">
        <f>IF(IF(sym!$P40=$H51,1,0)=1,ABS($X51*$G51),-ABS($X51*$G51))</f>
        <v>734.0787197235295</v>
      </c>
      <c r="AC51" s="188">
        <f t="shared" si="59"/>
        <v>-734.0787197235295</v>
      </c>
      <c r="AD51" s="188">
        <f t="shared" si="64"/>
        <v>734.0787197235295</v>
      </c>
      <c r="AE51" s="188">
        <f t="shared" si="46"/>
        <v>-734.0787197235295</v>
      </c>
      <c r="AF51" s="188">
        <f t="shared" si="55"/>
        <v>734.0787197235295</v>
      </c>
      <c r="AG51" s="188">
        <f t="shared" si="56"/>
        <v>734.0787197235295</v>
      </c>
      <c r="AH51" s="188">
        <f t="shared" si="57"/>
        <v>734.0787197235295</v>
      </c>
      <c r="AI51" s="188">
        <f t="shared" si="58"/>
        <v>-734.0787197235295</v>
      </c>
      <c r="AJ51" s="188">
        <f t="shared" si="47"/>
        <v>-734.0787197235295</v>
      </c>
      <c r="AK51" s="188">
        <f t="shared" si="48"/>
        <v>-734.0787197235295</v>
      </c>
      <c r="AL51" s="188">
        <f t="shared" si="49"/>
        <v>734.0787197235295</v>
      </c>
      <c r="AM51" s="188">
        <f t="shared" si="50"/>
        <v>-734.0787197235295</v>
      </c>
      <c r="AN51" s="188">
        <f t="shared" si="65"/>
        <v>-734.0787197235295</v>
      </c>
      <c r="AO51" s="188">
        <f t="shared" si="66"/>
        <v>-734.0787197235295</v>
      </c>
    </row>
    <row r="52" spans="1:41" ht="15.75" thickBot="1" x14ac:dyDescent="0.3">
      <c r="A52" s="1" t="s">
        <v>365</v>
      </c>
      <c r="B52" s="149" t="s">
        <v>1097</v>
      </c>
      <c r="C52" s="192" t="s">
        <v>288</v>
      </c>
      <c r="E52" s="201">
        <f>'0808'!H52</f>
        <v>1</v>
      </c>
      <c r="F52" s="186">
        <f t="shared" si="60"/>
        <v>503.20512820541001</v>
      </c>
      <c r="G52" s="202">
        <v>6.41025641026E-3</v>
      </c>
      <c r="H52" s="202">
        <v>1</v>
      </c>
      <c r="I52" s="227">
        <v>1</v>
      </c>
      <c r="J52" s="227">
        <v>-1</v>
      </c>
      <c r="K52" s="227">
        <v>1</v>
      </c>
      <c r="L52" s="202">
        <v>-1</v>
      </c>
      <c r="M52" s="228">
        <v>5</v>
      </c>
      <c r="N52" s="288">
        <v>42583</v>
      </c>
      <c r="O52">
        <f t="shared" si="39"/>
        <v>-1</v>
      </c>
      <c r="P52">
        <f t="shared" si="53"/>
        <v>1</v>
      </c>
      <c r="Q52">
        <f t="shared" si="61"/>
        <v>-1</v>
      </c>
      <c r="R52">
        <f t="shared" si="62"/>
        <v>1</v>
      </c>
      <c r="S52">
        <f t="shared" si="42"/>
        <v>1</v>
      </c>
      <c r="T52">
        <f t="shared" si="63"/>
        <v>1</v>
      </c>
      <c r="U52">
        <f t="shared" si="54"/>
        <v>-1</v>
      </c>
      <c r="V52">
        <f>VLOOKUP($A52,'FuturesInfo (3)'!$A$2:$V$80,22)</f>
        <v>2</v>
      </c>
      <c r="W52">
        <v>1</v>
      </c>
      <c r="X52" s="356">
        <f>VLOOKUP($A52,'FuturesInfo (3)'!$A$2:$O$80,15)*V52</f>
        <v>78500</v>
      </c>
      <c r="Y52" s="356">
        <f>VLOOKUP($A52,'FuturesInfo (3)'!$A$2:$O$80,15)*W52*V52</f>
        <v>78500</v>
      </c>
      <c r="Z52" s="188">
        <f t="shared" si="44"/>
        <v>503.20512820541001</v>
      </c>
      <c r="AA52" s="188">
        <f>IF(IF(sym!$Q41=H52,1,0)=1,ABS(X52*G52),-ABS(X52*G52))</f>
        <v>503.20512820541001</v>
      </c>
      <c r="AB52" s="188">
        <f>IF(IF(sym!$P41=$H52,1,0)=1,ABS($X52*$G52),-ABS($X52*$G52))</f>
        <v>-503.20512820541001</v>
      </c>
      <c r="AC52" s="188">
        <f t="shared" si="59"/>
        <v>503.20512820541001</v>
      </c>
      <c r="AD52" s="188">
        <f t="shared" si="64"/>
        <v>-503.20512820541001</v>
      </c>
      <c r="AE52" s="188">
        <f t="shared" si="46"/>
        <v>-503.20512820541001</v>
      </c>
      <c r="AF52" s="188">
        <f t="shared" si="55"/>
        <v>503.20512820541001</v>
      </c>
      <c r="AG52" s="188">
        <f t="shared" si="56"/>
        <v>503.20512820541001</v>
      </c>
      <c r="AH52" s="188">
        <f t="shared" si="57"/>
        <v>-503.20512820541001</v>
      </c>
      <c r="AI52" s="188">
        <f t="shared" si="58"/>
        <v>-503.20512820541001</v>
      </c>
      <c r="AJ52" s="188">
        <f t="shared" si="47"/>
        <v>503.20512820541001</v>
      </c>
      <c r="AK52" s="188">
        <f t="shared" si="48"/>
        <v>-503.20512820541001</v>
      </c>
      <c r="AL52" s="188">
        <f t="shared" si="49"/>
        <v>503.20512820541001</v>
      </c>
      <c r="AM52" s="188">
        <f t="shared" si="50"/>
        <v>503.20512820541001</v>
      </c>
      <c r="AN52" s="188">
        <f t="shared" si="65"/>
        <v>503.20512820541001</v>
      </c>
      <c r="AO52" s="188">
        <f t="shared" si="66"/>
        <v>-503.20512820541001</v>
      </c>
    </row>
    <row r="53" spans="1:41" ht="15.75" thickBot="1" x14ac:dyDescent="0.3">
      <c r="A53" s="1" t="s">
        <v>367</v>
      </c>
      <c r="B53" s="149" t="s">
        <v>625</v>
      </c>
      <c r="C53" s="192" t="s">
        <v>313</v>
      </c>
      <c r="E53" s="201">
        <f>'0808'!H53</f>
        <v>1</v>
      </c>
      <c r="F53" s="186">
        <f t="shared" si="60"/>
        <v>-1028.5131690721919</v>
      </c>
      <c r="G53" s="202">
        <v>-1.1045029736599999E-2</v>
      </c>
      <c r="H53" s="202">
        <v>-1</v>
      </c>
      <c r="I53" s="227">
        <v>-1</v>
      </c>
      <c r="J53" s="227">
        <v>1</v>
      </c>
      <c r="K53" s="227">
        <v>-1</v>
      </c>
      <c r="L53" s="202">
        <v>-1</v>
      </c>
      <c r="M53" s="228">
        <v>6</v>
      </c>
      <c r="N53" s="288">
        <v>42583</v>
      </c>
      <c r="O53">
        <f t="shared" si="39"/>
        <v>-1</v>
      </c>
      <c r="P53">
        <f t="shared" si="53"/>
        <v>1</v>
      </c>
      <c r="Q53">
        <f t="shared" si="61"/>
        <v>-1</v>
      </c>
      <c r="R53">
        <f t="shared" si="62"/>
        <v>-1</v>
      </c>
      <c r="S53">
        <f t="shared" si="42"/>
        <v>-1</v>
      </c>
      <c r="T53">
        <f t="shared" si="63"/>
        <v>1</v>
      </c>
      <c r="U53">
        <f t="shared" si="54"/>
        <v>1</v>
      </c>
      <c r="V53">
        <f>VLOOKUP($A53,'FuturesInfo (3)'!$A$2:$V$80,22)</f>
        <v>4</v>
      </c>
      <c r="W53">
        <v>1</v>
      </c>
      <c r="X53" s="356">
        <f>VLOOKUP($A53,'FuturesInfo (3)'!$A$2:$O$80,15)*V53</f>
        <v>93120</v>
      </c>
      <c r="Y53" s="356">
        <f>VLOOKUP($A53,'FuturesInfo (3)'!$A$2:$O$80,15)*W53*V53</f>
        <v>93120</v>
      </c>
      <c r="Z53" s="188">
        <f t="shared" si="44"/>
        <v>1028.5131690721919</v>
      </c>
      <c r="AA53" s="188">
        <f>IF(IF(sym!$Q42=H53,1,0)=1,ABS(X53*G53),-ABS(X53*G53))</f>
        <v>-1028.5131690721919</v>
      </c>
      <c r="AB53" s="188">
        <f>IF(IF(sym!$P42=$H53,1,0)=1,ABS($X53*$G53),-ABS($X53*$G53))</f>
        <v>1028.5131690721919</v>
      </c>
      <c r="AC53" s="188">
        <f t="shared" si="59"/>
        <v>-1028.5131690721919</v>
      </c>
      <c r="AD53" s="188">
        <f t="shared" si="64"/>
        <v>1028.5131690721919</v>
      </c>
      <c r="AE53" s="188">
        <f t="shared" si="46"/>
        <v>-1028.5131690721919</v>
      </c>
      <c r="AF53" s="188">
        <f t="shared" si="55"/>
        <v>1028.5131690721919</v>
      </c>
      <c r="AG53" s="188">
        <f t="shared" si="56"/>
        <v>1028.5131690721919</v>
      </c>
      <c r="AH53" s="188">
        <f t="shared" si="57"/>
        <v>1028.5131690721919</v>
      </c>
      <c r="AI53" s="188">
        <f t="shared" si="58"/>
        <v>1028.5131690721919</v>
      </c>
      <c r="AJ53" s="188">
        <f t="shared" si="47"/>
        <v>-1028.5131690721919</v>
      </c>
      <c r="AK53" s="188">
        <f t="shared" si="48"/>
        <v>1028.5131690721919</v>
      </c>
      <c r="AL53" s="188">
        <f t="shared" si="49"/>
        <v>1028.5131690721919</v>
      </c>
      <c r="AM53" s="188">
        <f t="shared" si="50"/>
        <v>1028.5131690721919</v>
      </c>
      <c r="AN53" s="188">
        <f t="shared" si="65"/>
        <v>-1028.5131690721919</v>
      </c>
      <c r="AO53" s="188">
        <f t="shared" si="66"/>
        <v>-1028.5131690721919</v>
      </c>
    </row>
    <row r="54" spans="1:41" ht="15.75" thickBot="1" x14ac:dyDescent="0.3">
      <c r="A54" s="1" t="s">
        <v>511</v>
      </c>
      <c r="B54" s="149" t="s">
        <v>511</v>
      </c>
      <c r="C54" s="192" t="s">
        <v>304</v>
      </c>
      <c r="E54" s="201">
        <f>'0808'!H54</f>
        <v>1</v>
      </c>
      <c r="F54" s="186">
        <f t="shared" si="60"/>
        <v>-478.42191780869757</v>
      </c>
      <c r="G54" s="202">
        <v>-3.2876712328799998E-3</v>
      </c>
      <c r="H54" s="202">
        <v>-1</v>
      </c>
      <c r="I54" s="227">
        <v>1</v>
      </c>
      <c r="J54" s="227">
        <v>1</v>
      </c>
      <c r="K54" s="227">
        <v>1</v>
      </c>
      <c r="L54" s="202">
        <v>1</v>
      </c>
      <c r="M54" s="228">
        <v>17</v>
      </c>
      <c r="N54" s="288">
        <v>42576</v>
      </c>
      <c r="O54">
        <f t="shared" si="39"/>
        <v>1</v>
      </c>
      <c r="P54">
        <f t="shared" si="53"/>
        <v>1</v>
      </c>
      <c r="Q54">
        <f t="shared" si="61"/>
        <v>1</v>
      </c>
      <c r="R54">
        <f t="shared" si="62"/>
        <v>-1</v>
      </c>
      <c r="S54">
        <f t="shared" si="42"/>
        <v>1</v>
      </c>
      <c r="T54">
        <f t="shared" si="63"/>
        <v>-1</v>
      </c>
      <c r="U54">
        <f t="shared" si="54"/>
        <v>-1</v>
      </c>
      <c r="V54">
        <f>VLOOKUP($A54,'FuturesInfo (3)'!$A$2:$V$80,22)</f>
        <v>8</v>
      </c>
      <c r="W54">
        <v>1</v>
      </c>
      <c r="X54" s="356">
        <f>VLOOKUP($A54,'FuturesInfo (3)'!$A$2:$O$80,15)*V54</f>
        <v>145520</v>
      </c>
      <c r="Y54" s="356">
        <f>VLOOKUP($A54,'FuturesInfo (3)'!$A$2:$O$80,15)*W54*V54</f>
        <v>145520</v>
      </c>
      <c r="Z54" s="188">
        <f t="shared" si="44"/>
        <v>478.42191780869757</v>
      </c>
      <c r="AA54" s="188">
        <f>IF(IF(sym!$Q43=H54,1,0)=1,ABS(X54*G54),-ABS(X54*G54))</f>
        <v>-478.42191780869757</v>
      </c>
      <c r="AB54" s="188">
        <f>IF(IF(sym!$P43=$H54,1,0)=1,ABS($X54*$G54),-ABS($X54*$G54))</f>
        <v>478.42191780869757</v>
      </c>
      <c r="AC54" s="188">
        <f t="shared" si="59"/>
        <v>-478.42191780869757</v>
      </c>
      <c r="AD54" s="188">
        <f t="shared" si="64"/>
        <v>478.42191780869757</v>
      </c>
      <c r="AE54" s="188">
        <f t="shared" si="46"/>
        <v>-478.42191780869757</v>
      </c>
      <c r="AF54" s="188">
        <f t="shared" si="55"/>
        <v>-478.42191780869757</v>
      </c>
      <c r="AG54" s="188">
        <f t="shared" si="56"/>
        <v>-478.42191780869757</v>
      </c>
      <c r="AH54" s="188">
        <f t="shared" si="57"/>
        <v>-478.42191780869757</v>
      </c>
      <c r="AI54" s="188">
        <f t="shared" si="58"/>
        <v>-478.42191780869757</v>
      </c>
      <c r="AJ54" s="188">
        <f t="shared" si="47"/>
        <v>-478.42191780869757</v>
      </c>
      <c r="AK54" s="188">
        <f t="shared" si="48"/>
        <v>-478.42191780869757</v>
      </c>
      <c r="AL54" s="188">
        <f t="shared" si="49"/>
        <v>478.42191780869757</v>
      </c>
      <c r="AM54" s="188">
        <f t="shared" si="50"/>
        <v>-478.42191780869757</v>
      </c>
      <c r="AN54" s="188">
        <f t="shared" si="65"/>
        <v>478.42191780869757</v>
      </c>
      <c r="AO54" s="188">
        <f t="shared" si="66"/>
        <v>478.42191780869757</v>
      </c>
    </row>
    <row r="55" spans="1:41" ht="15.75" thickBot="1" x14ac:dyDescent="0.3">
      <c r="A55" s="1" t="s">
        <v>988</v>
      </c>
      <c r="B55" s="149" t="s">
        <v>629</v>
      </c>
      <c r="C55" s="192" t="s">
        <v>304</v>
      </c>
      <c r="E55" s="201">
        <f>'0808'!H55</f>
        <v>1</v>
      </c>
      <c r="F55" s="186">
        <f t="shared" si="60"/>
        <v>-735.04971976089155</v>
      </c>
      <c r="G55" s="202">
        <v>-6.6895678900699999E-3</v>
      </c>
      <c r="H55" s="202">
        <v>-1</v>
      </c>
      <c r="I55" s="227">
        <v>-1</v>
      </c>
      <c r="J55" s="227">
        <v>-1</v>
      </c>
      <c r="K55" s="227">
        <v>-1</v>
      </c>
      <c r="L55" s="202">
        <v>-1</v>
      </c>
      <c r="M55" s="228">
        <v>-7</v>
      </c>
      <c r="N55" s="288">
        <v>42579</v>
      </c>
      <c r="O55">
        <f t="shared" si="39"/>
        <v>1</v>
      </c>
      <c r="P55">
        <f t="shared" si="53"/>
        <v>1</v>
      </c>
      <c r="Q55">
        <f t="shared" si="61"/>
        <v>-1</v>
      </c>
      <c r="R55">
        <f t="shared" si="62"/>
        <v>-1</v>
      </c>
      <c r="S55">
        <f t="shared" si="42"/>
        <v>-1</v>
      </c>
      <c r="T55">
        <f t="shared" si="63"/>
        <v>1</v>
      </c>
      <c r="U55">
        <f t="shared" si="54"/>
        <v>-1</v>
      </c>
      <c r="V55">
        <f>VLOOKUP($A55,'FuturesInfo (3)'!$A$2:$V$80,22)</f>
        <v>4</v>
      </c>
      <c r="W55">
        <v>1</v>
      </c>
      <c r="X55" s="356">
        <f>VLOOKUP($A55,'FuturesInfo (3)'!$A$2:$O$80,15)*V55</f>
        <v>109880</v>
      </c>
      <c r="Y55" s="356">
        <f>VLOOKUP($A55,'FuturesInfo (3)'!$A$2:$O$80,15)*W55*V55</f>
        <v>109880</v>
      </c>
      <c r="Z55" s="188">
        <f t="shared" si="44"/>
        <v>735.04971976089155</v>
      </c>
      <c r="AA55" s="188">
        <f>IF(IF(sym!$Q44=H55,1,0)=1,ABS(X55*G55),-ABS(X55*G55))</f>
        <v>-735.04971976089155</v>
      </c>
      <c r="AB55" s="188">
        <f>IF(IF(sym!$P44=$H55,1,0)=1,ABS($X55*$G55),-ABS($X55*$G55))</f>
        <v>735.04971976089155</v>
      </c>
      <c r="AC55" s="188">
        <f t="shared" si="59"/>
        <v>-735.04971976089155</v>
      </c>
      <c r="AD55" s="188">
        <f t="shared" si="64"/>
        <v>735.04971976089155</v>
      </c>
      <c r="AE55" s="188">
        <f t="shared" si="46"/>
        <v>735.04971976089155</v>
      </c>
      <c r="AF55" s="188">
        <f t="shared" si="55"/>
        <v>735.04971976089155</v>
      </c>
      <c r="AG55" s="188">
        <f t="shared" si="56"/>
        <v>735.04971976089155</v>
      </c>
      <c r="AH55" s="188">
        <f t="shared" si="57"/>
        <v>735.04971976089155</v>
      </c>
      <c r="AI55" s="188">
        <f t="shared" si="58"/>
        <v>-735.04971976089155</v>
      </c>
      <c r="AJ55" s="188">
        <f t="shared" si="47"/>
        <v>-735.04971976089155</v>
      </c>
      <c r="AK55" s="188">
        <f t="shared" si="48"/>
        <v>735.04971976089155</v>
      </c>
      <c r="AL55" s="188">
        <f t="shared" si="49"/>
        <v>735.04971976089155</v>
      </c>
      <c r="AM55" s="188">
        <f t="shared" si="50"/>
        <v>735.04971976089155</v>
      </c>
      <c r="AN55" s="188">
        <f t="shared" si="65"/>
        <v>-735.04971976089155</v>
      </c>
      <c r="AO55" s="188">
        <f t="shared" si="66"/>
        <v>735.04971976089155</v>
      </c>
    </row>
    <row r="56" spans="1:41" ht="15.75" thickBot="1" x14ac:dyDescent="0.3">
      <c r="A56" s="1" t="s">
        <v>989</v>
      </c>
      <c r="B56" s="149" t="s">
        <v>655</v>
      </c>
      <c r="C56" s="192" t="s">
        <v>294</v>
      </c>
      <c r="E56" s="201">
        <f>'0808'!H56</f>
        <v>1</v>
      </c>
      <c r="F56" s="186">
        <f t="shared" si="60"/>
        <v>1289.1336826843499</v>
      </c>
      <c r="G56" s="202">
        <v>7.1356895974999997E-3</v>
      </c>
      <c r="H56" s="202">
        <v>1</v>
      </c>
      <c r="I56" s="227">
        <v>-1</v>
      </c>
      <c r="J56" s="227">
        <v>-1</v>
      </c>
      <c r="K56" s="227">
        <v>1</v>
      </c>
      <c r="L56" s="202">
        <v>-1</v>
      </c>
      <c r="M56" s="228">
        <v>-15</v>
      </c>
      <c r="N56" s="288">
        <v>42569</v>
      </c>
      <c r="O56">
        <f t="shared" si="39"/>
        <v>1</v>
      </c>
      <c r="P56">
        <f t="shared" si="53"/>
        <v>1</v>
      </c>
      <c r="Q56">
        <f t="shared" si="61"/>
        <v>-1</v>
      </c>
      <c r="R56">
        <f t="shared" si="62"/>
        <v>-1</v>
      </c>
      <c r="S56">
        <f t="shared" si="42"/>
        <v>-1</v>
      </c>
      <c r="T56">
        <f t="shared" si="63"/>
        <v>-1</v>
      </c>
      <c r="U56">
        <f t="shared" si="54"/>
        <v>-1</v>
      </c>
      <c r="V56">
        <f>VLOOKUP($A56,'FuturesInfo (3)'!$A$2:$V$80,22)</f>
        <v>4</v>
      </c>
      <c r="W56">
        <v>1</v>
      </c>
      <c r="X56" s="356">
        <f>VLOOKUP($A56,'FuturesInfo (3)'!$A$2:$O$80,15)*V56</f>
        <v>180660</v>
      </c>
      <c r="Y56" s="356">
        <f>VLOOKUP($A56,'FuturesInfo (3)'!$A$2:$O$80,15)*W56*V56</f>
        <v>180660</v>
      </c>
      <c r="Z56" s="188">
        <f t="shared" si="44"/>
        <v>1289.1336826843499</v>
      </c>
      <c r="AA56" s="188">
        <f>IF(IF(sym!$Q45=H56,1,0)=1,ABS(X56*G56),-ABS(X56*G56))</f>
        <v>1289.1336826843499</v>
      </c>
      <c r="AB56" s="188">
        <f>IF(IF(sym!$P45=$H56,1,0)=1,ABS($X56*$G56),-ABS($X56*$G56))</f>
        <v>-1289.1336826843499</v>
      </c>
      <c r="AC56" s="188">
        <f t="shared" si="59"/>
        <v>1289.1336826843499</v>
      </c>
      <c r="AD56" s="188">
        <f t="shared" si="64"/>
        <v>-1289.1336826843499</v>
      </c>
      <c r="AE56" s="188">
        <f t="shared" si="46"/>
        <v>-1289.1336826843499</v>
      </c>
      <c r="AF56" s="188">
        <f t="shared" si="55"/>
        <v>-1289.1336826843499</v>
      </c>
      <c r="AG56" s="188">
        <f t="shared" si="56"/>
        <v>1289.1336826843499</v>
      </c>
      <c r="AH56" s="188">
        <f t="shared" si="57"/>
        <v>-1289.1336826843499</v>
      </c>
      <c r="AI56" s="188">
        <f t="shared" si="58"/>
        <v>1289.1336826843499</v>
      </c>
      <c r="AJ56" s="188">
        <f t="shared" si="47"/>
        <v>1289.1336826843499</v>
      </c>
      <c r="AK56" s="188">
        <f t="shared" si="48"/>
        <v>-1289.1336826843499</v>
      </c>
      <c r="AL56" s="188">
        <f t="shared" si="49"/>
        <v>-1289.1336826843499</v>
      </c>
      <c r="AM56" s="188">
        <f t="shared" si="50"/>
        <v>-1289.1336826843499</v>
      </c>
      <c r="AN56" s="188">
        <f t="shared" si="65"/>
        <v>-1289.1336826843499</v>
      </c>
      <c r="AO56" s="188">
        <f t="shared" si="66"/>
        <v>-1289.1336826843499</v>
      </c>
    </row>
    <row r="57" spans="1:41" ht="15.75" thickBot="1" x14ac:dyDescent="0.3">
      <c r="A57" s="1" t="s">
        <v>369</v>
      </c>
      <c r="B57" s="149" t="s">
        <v>620</v>
      </c>
      <c r="C57" s="192" t="s">
        <v>294</v>
      </c>
      <c r="E57" s="201">
        <f>'0808'!H57</f>
        <v>1</v>
      </c>
      <c r="F57" s="186">
        <f t="shared" si="60"/>
        <v>2246.6726289971812</v>
      </c>
      <c r="G57" s="202">
        <v>1.16606165303E-2</v>
      </c>
      <c r="H57" s="202">
        <v>1</v>
      </c>
      <c r="I57" s="227">
        <v>1</v>
      </c>
      <c r="J57" s="227">
        <v>1</v>
      </c>
      <c r="K57" s="227">
        <v>1</v>
      </c>
      <c r="L57" s="202">
        <v>1</v>
      </c>
      <c r="M57" s="228">
        <v>-3</v>
      </c>
      <c r="N57" s="288">
        <v>42580</v>
      </c>
      <c r="O57">
        <f t="shared" si="39"/>
        <v>-1</v>
      </c>
      <c r="P57">
        <f t="shared" si="53"/>
        <v>1</v>
      </c>
      <c r="Q57">
        <f t="shared" si="61"/>
        <v>-1</v>
      </c>
      <c r="R57">
        <f t="shared" si="62"/>
        <v>-1</v>
      </c>
      <c r="S57">
        <f t="shared" si="42"/>
        <v>-1</v>
      </c>
      <c r="T57">
        <f t="shared" si="63"/>
        <v>1</v>
      </c>
      <c r="U57">
        <f t="shared" si="54"/>
        <v>-1</v>
      </c>
      <c r="V57">
        <f>VLOOKUP($A57,'FuturesInfo (3)'!$A$2:$V$80,22)</f>
        <v>2</v>
      </c>
      <c r="W57">
        <v>1</v>
      </c>
      <c r="X57" s="356">
        <f>VLOOKUP($A57,'FuturesInfo (3)'!$A$2:$O$80,15)*V57</f>
        <v>192671.856</v>
      </c>
      <c r="Y57" s="356">
        <f>VLOOKUP($A57,'FuturesInfo (3)'!$A$2:$O$80,15)*W57*V57</f>
        <v>192671.856</v>
      </c>
      <c r="Z57" s="188">
        <f t="shared" si="44"/>
        <v>2246.6726289971812</v>
      </c>
      <c r="AA57" s="188">
        <f>IF(IF(sym!$Q46=H57,1,0)=1,ABS(X57*G57),-ABS(X57*G57))</f>
        <v>2246.6726289971812</v>
      </c>
      <c r="AB57" s="188">
        <f>IF(IF(sym!$P46=$H57,1,0)=1,ABS($X57*$G57),-ABS($X57*$G57))</f>
        <v>-2246.6726289971812</v>
      </c>
      <c r="AC57" s="188">
        <f t="shared" si="59"/>
        <v>2246.6726289971812</v>
      </c>
      <c r="AD57" s="188">
        <f t="shared" si="64"/>
        <v>-2246.6726289971812</v>
      </c>
      <c r="AE57" s="188">
        <f t="shared" si="46"/>
        <v>2246.6726289971812</v>
      </c>
      <c r="AF57" s="188">
        <f t="shared" si="55"/>
        <v>2246.6726289971812</v>
      </c>
      <c r="AG57" s="188">
        <f t="shared" si="56"/>
        <v>2246.6726289971812</v>
      </c>
      <c r="AH57" s="188">
        <f t="shared" si="57"/>
        <v>2246.6726289971812</v>
      </c>
      <c r="AI57" s="188">
        <f t="shared" si="58"/>
        <v>-2246.6726289971812</v>
      </c>
      <c r="AJ57" s="188">
        <f t="shared" si="47"/>
        <v>2246.6726289971812</v>
      </c>
      <c r="AK57" s="188">
        <f t="shared" si="48"/>
        <v>-2246.6726289971812</v>
      </c>
      <c r="AL57" s="188">
        <f t="shared" si="49"/>
        <v>-2246.6726289971812</v>
      </c>
      <c r="AM57" s="188">
        <f t="shared" si="50"/>
        <v>-2246.6726289971812</v>
      </c>
      <c r="AN57" s="188">
        <f t="shared" si="65"/>
        <v>2246.6726289971812</v>
      </c>
      <c r="AO57" s="188">
        <f t="shared" si="66"/>
        <v>-2246.6726289971812</v>
      </c>
    </row>
    <row r="58" spans="1:41" ht="15.75" thickBot="1" x14ac:dyDescent="0.3">
      <c r="A58" s="1" t="s">
        <v>371</v>
      </c>
      <c r="B58" s="149" t="s">
        <v>635</v>
      </c>
      <c r="C58" s="192" t="s">
        <v>1121</v>
      </c>
      <c r="E58" s="201">
        <f>'0808'!H58</f>
        <v>1</v>
      </c>
      <c r="F58" s="186">
        <f t="shared" si="60"/>
        <v>1652.53308480804</v>
      </c>
      <c r="G58" s="202">
        <v>7.6421248834999999E-3</v>
      </c>
      <c r="H58" s="202">
        <v>1</v>
      </c>
      <c r="I58" s="227">
        <v>1</v>
      </c>
      <c r="J58" s="227">
        <v>-1</v>
      </c>
      <c r="K58" s="227">
        <v>1</v>
      </c>
      <c r="L58" s="202">
        <v>-1</v>
      </c>
      <c r="M58" s="228">
        <v>-4</v>
      </c>
      <c r="N58" s="288">
        <v>42584</v>
      </c>
      <c r="O58">
        <f t="shared" si="39"/>
        <v>1</v>
      </c>
      <c r="P58">
        <f t="shared" si="53"/>
        <v>1</v>
      </c>
      <c r="Q58">
        <f t="shared" si="61"/>
        <v>-1</v>
      </c>
      <c r="R58">
        <f t="shared" si="62"/>
        <v>1</v>
      </c>
      <c r="S58">
        <f t="shared" si="42"/>
        <v>1</v>
      </c>
      <c r="T58">
        <f t="shared" si="63"/>
        <v>-1</v>
      </c>
      <c r="U58">
        <f t="shared" si="54"/>
        <v>-1</v>
      </c>
      <c r="V58">
        <f>VLOOKUP($A58,'FuturesInfo (3)'!$A$2:$V$80,22)</f>
        <v>8</v>
      </c>
      <c r="W58">
        <v>1</v>
      </c>
      <c r="X58" s="356">
        <f>VLOOKUP($A58,'FuturesInfo (3)'!$A$2:$O$80,15)*V58</f>
        <v>216240</v>
      </c>
      <c r="Y58" s="356">
        <f>VLOOKUP($A58,'FuturesInfo (3)'!$A$2:$O$80,15)*W58*V58</f>
        <v>216240</v>
      </c>
      <c r="Z58" s="188">
        <f t="shared" si="44"/>
        <v>1652.53308480804</v>
      </c>
      <c r="AA58" s="188">
        <f>IF(IF(sym!$Q47=H58,1,0)=1,ABS(X58*G58),-ABS(X58*G58))</f>
        <v>1652.53308480804</v>
      </c>
      <c r="AB58" s="188">
        <f>IF(IF(sym!$P47=$H58,1,0)=1,ABS($X58*$G58),-ABS($X58*$G58))</f>
        <v>-1652.53308480804</v>
      </c>
      <c r="AC58" s="188">
        <f t="shared" si="59"/>
        <v>1652.53308480804</v>
      </c>
      <c r="AD58" s="188">
        <f t="shared" si="64"/>
        <v>-1652.53308480804</v>
      </c>
      <c r="AE58" s="188">
        <f t="shared" si="46"/>
        <v>-1652.53308480804</v>
      </c>
      <c r="AF58" s="188">
        <f t="shared" si="55"/>
        <v>1652.53308480804</v>
      </c>
      <c r="AG58" s="188">
        <f t="shared" si="56"/>
        <v>1652.53308480804</v>
      </c>
      <c r="AH58" s="188">
        <f t="shared" si="57"/>
        <v>-1652.53308480804</v>
      </c>
      <c r="AI58" s="188">
        <f t="shared" si="58"/>
        <v>1652.53308480804</v>
      </c>
      <c r="AJ58" s="188">
        <f t="shared" si="47"/>
        <v>1652.53308480804</v>
      </c>
      <c r="AK58" s="188">
        <f t="shared" si="48"/>
        <v>-1652.53308480804</v>
      </c>
      <c r="AL58" s="188">
        <f t="shared" si="49"/>
        <v>1652.53308480804</v>
      </c>
      <c r="AM58" s="188">
        <f t="shared" si="50"/>
        <v>1652.53308480804</v>
      </c>
      <c r="AN58" s="188">
        <f t="shared" si="65"/>
        <v>-1652.53308480804</v>
      </c>
      <c r="AO58" s="188">
        <f t="shared" si="66"/>
        <v>-1652.53308480804</v>
      </c>
    </row>
    <row r="59" spans="1:41" ht="15.75" thickBot="1" x14ac:dyDescent="0.3">
      <c r="A59" s="1" t="s">
        <v>1052</v>
      </c>
      <c r="B59" s="149" t="s">
        <v>611</v>
      </c>
      <c r="C59" s="192" t="s">
        <v>297</v>
      </c>
      <c r="E59" s="201">
        <f>'0808'!H59</f>
        <v>1</v>
      </c>
      <c r="F59" s="186">
        <f t="shared" si="60"/>
        <v>-311.71796796765625</v>
      </c>
      <c r="G59" s="202">
        <v>-2.5025025025000001E-3</v>
      </c>
      <c r="H59" s="202">
        <v>-1</v>
      </c>
      <c r="I59" s="227">
        <v>1</v>
      </c>
      <c r="J59" s="227">
        <v>1</v>
      </c>
      <c r="K59" s="227">
        <v>1</v>
      </c>
      <c r="L59" s="202">
        <v>1</v>
      </c>
      <c r="M59" s="228">
        <v>-5</v>
      </c>
      <c r="N59" s="288">
        <v>42583</v>
      </c>
      <c r="O59">
        <f t="shared" si="39"/>
        <v>-1</v>
      </c>
      <c r="P59">
        <f t="shared" si="53"/>
        <v>1</v>
      </c>
      <c r="Q59">
        <f t="shared" si="61"/>
        <v>-1</v>
      </c>
      <c r="R59">
        <f t="shared" si="62"/>
        <v>-1</v>
      </c>
      <c r="S59">
        <f t="shared" si="42"/>
        <v>-1</v>
      </c>
      <c r="T59">
        <f t="shared" si="63"/>
        <v>1</v>
      </c>
      <c r="U59">
        <f t="shared" si="54"/>
        <v>-1</v>
      </c>
      <c r="V59">
        <f>VLOOKUP($A59,'FuturesInfo (3)'!$A$2:$V$80,22)</f>
        <v>5</v>
      </c>
      <c r="W59">
        <v>1</v>
      </c>
      <c r="X59" s="356">
        <f>VLOOKUP($A59,'FuturesInfo (3)'!$A$2:$O$80,15)*V59</f>
        <v>124562.5</v>
      </c>
      <c r="Y59" s="356">
        <f>VLOOKUP($A59,'FuturesInfo (3)'!$A$2:$O$80,15)*W59*V59</f>
        <v>124562.5</v>
      </c>
      <c r="Z59" s="188">
        <f t="shared" si="44"/>
        <v>311.71796796765625</v>
      </c>
      <c r="AA59" s="188">
        <f>IF(IF(sym!$Q48=H59,1,0)=1,ABS(X59*G59),-ABS(X59*G59))</f>
        <v>-311.71796796765625</v>
      </c>
      <c r="AB59" s="188">
        <f>IF(IF(sym!$P48=$H59,1,0)=1,ABS($X59*$G59),-ABS($X59*$G59))</f>
        <v>311.71796796765625</v>
      </c>
      <c r="AC59" s="188">
        <f t="shared" si="59"/>
        <v>-311.71796796765625</v>
      </c>
      <c r="AD59" s="188">
        <f t="shared" si="64"/>
        <v>311.71796796765625</v>
      </c>
      <c r="AE59" s="188">
        <f t="shared" si="46"/>
        <v>-311.71796796765625</v>
      </c>
      <c r="AF59" s="188">
        <f t="shared" si="55"/>
        <v>-311.71796796765625</v>
      </c>
      <c r="AG59" s="188">
        <f t="shared" si="56"/>
        <v>-311.71796796765625</v>
      </c>
      <c r="AH59" s="188">
        <f t="shared" si="57"/>
        <v>-311.71796796765625</v>
      </c>
      <c r="AI59" s="188">
        <f t="shared" si="58"/>
        <v>311.71796796765625</v>
      </c>
      <c r="AJ59" s="188">
        <f t="shared" si="47"/>
        <v>-311.71796796765625</v>
      </c>
      <c r="AK59" s="188">
        <f t="shared" si="48"/>
        <v>311.71796796765625</v>
      </c>
      <c r="AL59" s="188">
        <f t="shared" si="49"/>
        <v>311.71796796765625</v>
      </c>
      <c r="AM59" s="188">
        <f t="shared" si="50"/>
        <v>311.71796796765625</v>
      </c>
      <c r="AN59" s="188">
        <f t="shared" si="65"/>
        <v>-311.71796796765625</v>
      </c>
      <c r="AO59" s="188">
        <f t="shared" si="66"/>
        <v>311.71796796765625</v>
      </c>
    </row>
    <row r="60" spans="1:41" ht="15.75" thickBot="1" x14ac:dyDescent="0.3">
      <c r="A60" s="1" t="s">
        <v>373</v>
      </c>
      <c r="B60" s="149" t="s">
        <v>692</v>
      </c>
      <c r="C60" s="192" t="s">
        <v>1121</v>
      </c>
      <c r="E60" s="201">
        <f>'0808'!H60</f>
        <v>-1</v>
      </c>
      <c r="F60" s="186">
        <f t="shared" si="60"/>
        <v>270.34090909170931</v>
      </c>
      <c r="G60" s="202">
        <v>1.26262626263E-3</v>
      </c>
      <c r="H60" s="202">
        <v>1</v>
      </c>
      <c r="I60" s="227">
        <v>1</v>
      </c>
      <c r="J60" s="227">
        <v>1</v>
      </c>
      <c r="K60" s="227">
        <v>1</v>
      </c>
      <c r="L60" s="202">
        <v>-1</v>
      </c>
      <c r="M60" s="228">
        <v>-12</v>
      </c>
      <c r="N60" s="288">
        <v>42572</v>
      </c>
      <c r="O60">
        <f t="shared" si="39"/>
        <v>1</v>
      </c>
      <c r="P60">
        <f t="shared" si="53"/>
        <v>1</v>
      </c>
      <c r="Q60">
        <f t="shared" si="61"/>
        <v>1</v>
      </c>
      <c r="R60">
        <f t="shared" si="62"/>
        <v>1</v>
      </c>
      <c r="S60">
        <f t="shared" si="42"/>
        <v>1</v>
      </c>
      <c r="T60">
        <f t="shared" si="63"/>
        <v>-1</v>
      </c>
      <c r="U60">
        <f t="shared" si="54"/>
        <v>1</v>
      </c>
      <c r="V60">
        <f>VLOOKUP($A60,'FuturesInfo (3)'!$A$2:$V$80,22)</f>
        <v>3</v>
      </c>
      <c r="W60">
        <v>1</v>
      </c>
      <c r="X60" s="356">
        <f>VLOOKUP($A60,'FuturesInfo (3)'!$A$2:$O$80,15)*V60</f>
        <v>214110</v>
      </c>
      <c r="Y60" s="356">
        <f>VLOOKUP($A60,'FuturesInfo (3)'!$A$2:$O$80,15)*W60*V60</f>
        <v>214110</v>
      </c>
      <c r="Z60" s="188">
        <f t="shared" si="44"/>
        <v>270.34090909170931</v>
      </c>
      <c r="AA60" s="188">
        <f>IF(IF(sym!$Q49=H60,1,0)=1,ABS(X60*G60),-ABS(X60*G60))</f>
        <v>270.34090909170931</v>
      </c>
      <c r="AB60" s="188">
        <f>IF(IF(sym!$P49=$H60,1,0)=1,ABS($X60*$G60),-ABS($X60*$G60))</f>
        <v>-270.34090909170931</v>
      </c>
      <c r="AC60" s="188">
        <f t="shared" si="59"/>
        <v>-270.34090909170931</v>
      </c>
      <c r="AD60" s="188">
        <f t="shared" si="64"/>
        <v>270.34090909170931</v>
      </c>
      <c r="AE60" s="188">
        <f t="shared" si="46"/>
        <v>270.34090909170931</v>
      </c>
      <c r="AF60" s="188">
        <f t="shared" si="55"/>
        <v>270.34090909170931</v>
      </c>
      <c r="AG60" s="188">
        <f t="shared" si="56"/>
        <v>270.34090909170931</v>
      </c>
      <c r="AH60" s="188">
        <f t="shared" si="57"/>
        <v>-270.34090909170931</v>
      </c>
      <c r="AI60" s="188">
        <f t="shared" si="58"/>
        <v>270.34090909170931</v>
      </c>
      <c r="AJ60" s="188">
        <f t="shared" si="47"/>
        <v>270.34090909170931</v>
      </c>
      <c r="AK60" s="188">
        <f t="shared" si="48"/>
        <v>270.34090909170931</v>
      </c>
      <c r="AL60" s="188">
        <f t="shared" si="49"/>
        <v>270.34090909170931</v>
      </c>
      <c r="AM60" s="188">
        <f t="shared" si="50"/>
        <v>270.34090909170931</v>
      </c>
      <c r="AN60" s="188">
        <f t="shared" si="65"/>
        <v>-270.34090909170931</v>
      </c>
      <c r="AO60" s="188">
        <f t="shared" si="66"/>
        <v>270.34090909170931</v>
      </c>
    </row>
    <row r="61" spans="1:41" ht="15.75" thickBot="1" x14ac:dyDescent="0.3">
      <c r="A61" s="1" t="s">
        <v>375</v>
      </c>
      <c r="B61" s="149" t="s">
        <v>690</v>
      </c>
      <c r="C61" s="192" t="s">
        <v>288</v>
      </c>
      <c r="E61" s="201">
        <f>'0808'!H61</f>
        <v>-1</v>
      </c>
      <c r="F61" s="186">
        <f t="shared" si="60"/>
        <v>-3796.888646285116</v>
      </c>
      <c r="G61" s="202">
        <v>-4.8398835516700003E-2</v>
      </c>
      <c r="H61" s="202">
        <v>-1</v>
      </c>
      <c r="I61" s="227">
        <v>-1</v>
      </c>
      <c r="J61" s="227">
        <v>1</v>
      </c>
      <c r="K61" s="227">
        <v>-1</v>
      </c>
      <c r="L61" s="202">
        <v>-1</v>
      </c>
      <c r="M61" s="228">
        <v>-4</v>
      </c>
      <c r="N61" s="288">
        <v>42584</v>
      </c>
      <c r="O61">
        <f t="shared" si="39"/>
        <v>1</v>
      </c>
      <c r="P61">
        <f t="shared" si="53"/>
        <v>-1</v>
      </c>
      <c r="Q61">
        <f t="shared" si="61"/>
        <v>1</v>
      </c>
      <c r="R61">
        <f t="shared" si="62"/>
        <v>1</v>
      </c>
      <c r="S61">
        <f t="shared" si="42"/>
        <v>1</v>
      </c>
      <c r="T61">
        <f t="shared" si="63"/>
        <v>-1</v>
      </c>
      <c r="U61">
        <f t="shared" si="54"/>
        <v>1</v>
      </c>
      <c r="V61">
        <f>VLOOKUP($A61,'FuturesInfo (3)'!$A$2:$V$80,22)</f>
        <v>3</v>
      </c>
      <c r="W61">
        <v>1</v>
      </c>
      <c r="X61" s="356">
        <f>VLOOKUP($A61,'FuturesInfo (3)'!$A$2:$O$80,15)*V61</f>
        <v>78450.000000000015</v>
      </c>
      <c r="Y61" s="356">
        <f>VLOOKUP($A61,'FuturesInfo (3)'!$A$2:$O$80,15)*W61*V61</f>
        <v>78450.000000000015</v>
      </c>
      <c r="Z61" s="188">
        <f t="shared" si="44"/>
        <v>3796.888646285116</v>
      </c>
      <c r="AA61" s="188">
        <f>IF(IF(sym!$Q50=H61,1,0)=1,ABS(X61*G61),-ABS(X61*G61))</f>
        <v>-3796.888646285116</v>
      </c>
      <c r="AB61" s="188">
        <f>IF(IF(sym!$P50=$H61,1,0)=1,ABS($X61*$G61),-ABS($X61*$G61))</f>
        <v>3796.888646285116</v>
      </c>
      <c r="AC61" s="188">
        <f t="shared" si="59"/>
        <v>3796.888646285116</v>
      </c>
      <c r="AD61" s="188">
        <f t="shared" si="64"/>
        <v>-3796.888646285116</v>
      </c>
      <c r="AE61" s="188">
        <f t="shared" si="46"/>
        <v>-3796.888646285116</v>
      </c>
      <c r="AF61" s="188">
        <f t="shared" si="55"/>
        <v>3796.888646285116</v>
      </c>
      <c r="AG61" s="188">
        <f t="shared" si="56"/>
        <v>3796.888646285116</v>
      </c>
      <c r="AH61" s="188">
        <f t="shared" si="57"/>
        <v>3796.888646285116</v>
      </c>
      <c r="AI61" s="188">
        <f t="shared" si="58"/>
        <v>-3796.888646285116</v>
      </c>
      <c r="AJ61" s="188">
        <f t="shared" si="47"/>
        <v>3796.888646285116</v>
      </c>
      <c r="AK61" s="188">
        <f t="shared" si="48"/>
        <v>-3796.888646285116</v>
      </c>
      <c r="AL61" s="188">
        <f t="shared" si="49"/>
        <v>-3796.888646285116</v>
      </c>
      <c r="AM61" s="188">
        <f t="shared" si="50"/>
        <v>-3796.888646285116</v>
      </c>
      <c r="AN61" s="188">
        <f t="shared" si="65"/>
        <v>3796.888646285116</v>
      </c>
      <c r="AO61" s="188">
        <f t="shared" si="66"/>
        <v>-3796.888646285116</v>
      </c>
    </row>
    <row r="62" spans="1:41" ht="15.75" thickBot="1" x14ac:dyDescent="0.3">
      <c r="A62" s="1" t="s">
        <v>377</v>
      </c>
      <c r="B62" s="149" t="s">
        <v>694</v>
      </c>
      <c r="C62" s="192" t="s">
        <v>294</v>
      </c>
      <c r="E62" s="201">
        <f>'0808'!H62</f>
        <v>1</v>
      </c>
      <c r="F62" s="186">
        <f t="shared" si="60"/>
        <v>442.84749523382084</v>
      </c>
      <c r="G62" s="202">
        <v>2.7051397655500002E-3</v>
      </c>
      <c r="H62" s="202">
        <v>1</v>
      </c>
      <c r="I62" s="227">
        <v>-1</v>
      </c>
      <c r="J62" s="227">
        <v>1</v>
      </c>
      <c r="K62" s="227">
        <v>-1</v>
      </c>
      <c r="L62" s="202">
        <v>-1</v>
      </c>
      <c r="M62" s="228">
        <v>-3</v>
      </c>
      <c r="N62" s="288">
        <v>42571</v>
      </c>
      <c r="O62">
        <f t="shared" si="39"/>
        <v>1</v>
      </c>
      <c r="P62">
        <f t="shared" si="53"/>
        <v>1</v>
      </c>
      <c r="Q62">
        <f t="shared" si="61"/>
        <v>1</v>
      </c>
      <c r="R62">
        <f t="shared" si="62"/>
        <v>-1</v>
      </c>
      <c r="S62">
        <f t="shared" si="42"/>
        <v>1</v>
      </c>
      <c r="T62">
        <f t="shared" si="63"/>
        <v>1</v>
      </c>
      <c r="U62">
        <f t="shared" si="54"/>
        <v>1</v>
      </c>
      <c r="V62">
        <f>VLOOKUP($A62,'FuturesInfo (3)'!$A$2:$V$80,22)</f>
        <v>2</v>
      </c>
      <c r="W62">
        <v>1</v>
      </c>
      <c r="X62" s="356">
        <f>VLOOKUP($A62,'FuturesInfo (3)'!$A$2:$O$80,15)*V62</f>
        <v>163705.95740504467</v>
      </c>
      <c r="Y62" s="356">
        <f>VLOOKUP($A62,'FuturesInfo (3)'!$A$2:$O$80,15)*W62*V62</f>
        <v>163705.95740504467</v>
      </c>
      <c r="Z62" s="188">
        <f t="shared" si="44"/>
        <v>442.84749523382084</v>
      </c>
      <c r="AA62" s="188">
        <f>IF(IF(sym!$Q51=H62,1,0)=1,ABS(X62*G62),-ABS(X62*G62))</f>
        <v>442.84749523382084</v>
      </c>
      <c r="AB62" s="188">
        <f>IF(IF(sym!$P51=$H62,1,0)=1,ABS($X62*$G62),-ABS($X62*$G62))</f>
        <v>-442.84749523382084</v>
      </c>
      <c r="AC62" s="188">
        <f t="shared" si="59"/>
        <v>442.84749523382084</v>
      </c>
      <c r="AD62" s="188">
        <f t="shared" si="64"/>
        <v>-442.84749523382084</v>
      </c>
      <c r="AE62" s="188">
        <f t="shared" si="46"/>
        <v>442.84749523382084</v>
      </c>
      <c r="AF62" s="188">
        <f t="shared" si="55"/>
        <v>-442.84749523382084</v>
      </c>
      <c r="AG62" s="188">
        <f t="shared" si="56"/>
        <v>-442.84749523382084</v>
      </c>
      <c r="AH62" s="188">
        <f t="shared" si="57"/>
        <v>-442.84749523382084</v>
      </c>
      <c r="AI62" s="188">
        <f t="shared" si="58"/>
        <v>442.84749523382084</v>
      </c>
      <c r="AJ62" s="188">
        <f t="shared" si="47"/>
        <v>442.84749523382084</v>
      </c>
      <c r="AK62" s="188">
        <f t="shared" si="48"/>
        <v>442.84749523382084</v>
      </c>
      <c r="AL62" s="188">
        <f t="shared" si="49"/>
        <v>-442.84749523382084</v>
      </c>
      <c r="AM62" s="188">
        <f t="shared" si="50"/>
        <v>442.84749523382084</v>
      </c>
      <c r="AN62" s="188">
        <f t="shared" si="65"/>
        <v>442.84749523382084</v>
      </c>
      <c r="AO62" s="188">
        <f t="shared" si="66"/>
        <v>442.84749523382084</v>
      </c>
    </row>
    <row r="63" spans="1:41" ht="15.75" thickBot="1" x14ac:dyDescent="0.3">
      <c r="A63" s="1" t="s">
        <v>379</v>
      </c>
      <c r="B63" s="149" t="s">
        <v>550</v>
      </c>
      <c r="C63" s="192" t="s">
        <v>294</v>
      </c>
      <c r="E63" s="201">
        <f>'0808'!H63</f>
        <v>-1</v>
      </c>
      <c r="F63" s="186">
        <f t="shared" si="60"/>
        <v>751.96160485407052</v>
      </c>
      <c r="G63" s="202">
        <v>2.61547313909E-3</v>
      </c>
      <c r="H63" s="202">
        <v>1</v>
      </c>
      <c r="I63" s="227">
        <v>1</v>
      </c>
      <c r="J63" s="227">
        <v>-1</v>
      </c>
      <c r="K63" s="227">
        <v>1</v>
      </c>
      <c r="L63" s="202">
        <v>1</v>
      </c>
      <c r="M63" s="228">
        <v>-14</v>
      </c>
      <c r="N63" s="288">
        <v>42570</v>
      </c>
      <c r="O63">
        <f t="shared" si="39"/>
        <v>-1</v>
      </c>
      <c r="P63">
        <f t="shared" si="53"/>
        <v>-1</v>
      </c>
      <c r="Q63">
        <f t="shared" si="61"/>
        <v>-1</v>
      </c>
      <c r="R63">
        <f t="shared" si="62"/>
        <v>1</v>
      </c>
      <c r="S63">
        <f t="shared" si="42"/>
        <v>-1</v>
      </c>
      <c r="T63">
        <f t="shared" si="63"/>
        <v>-1</v>
      </c>
      <c r="U63">
        <f t="shared" si="54"/>
        <v>-1</v>
      </c>
      <c r="V63">
        <f>VLOOKUP($A63,'FuturesInfo (3)'!$A$2:$V$80,22)</f>
        <v>3</v>
      </c>
      <c r="W63">
        <v>1</v>
      </c>
      <c r="X63" s="356">
        <f>VLOOKUP($A63,'FuturesInfo (3)'!$A$2:$O$80,15)*V63</f>
        <v>287505</v>
      </c>
      <c r="Y63" s="356">
        <f>VLOOKUP($A63,'FuturesInfo (3)'!$A$2:$O$80,15)*W63*V63</f>
        <v>287505</v>
      </c>
      <c r="Z63" s="188">
        <f t="shared" si="44"/>
        <v>751.96160485407052</v>
      </c>
      <c r="AA63" s="188">
        <f>IF(IF(sym!$Q52=H63,1,0)=1,ABS(X63*G63),-ABS(X63*G63))</f>
        <v>751.96160485407052</v>
      </c>
      <c r="AB63" s="188">
        <f>IF(IF(sym!$P52=$H63,1,0)=1,ABS($X63*$G63),-ABS($X63*$G63))</f>
        <v>-751.96160485407052</v>
      </c>
      <c r="AC63" s="188">
        <f t="shared" si="59"/>
        <v>-751.96160485407052</v>
      </c>
      <c r="AD63" s="188">
        <f t="shared" si="64"/>
        <v>751.96160485407052</v>
      </c>
      <c r="AE63" s="188">
        <f t="shared" si="46"/>
        <v>-751.96160485407052</v>
      </c>
      <c r="AF63" s="188">
        <f t="shared" si="55"/>
        <v>751.96160485407052</v>
      </c>
      <c r="AG63" s="188">
        <f t="shared" si="56"/>
        <v>751.96160485407052</v>
      </c>
      <c r="AH63" s="188">
        <f t="shared" si="57"/>
        <v>751.96160485407052</v>
      </c>
      <c r="AI63" s="188">
        <f t="shared" si="58"/>
        <v>-751.96160485407052</v>
      </c>
      <c r="AJ63" s="188">
        <f t="shared" si="47"/>
        <v>-751.96160485407052</v>
      </c>
      <c r="AK63" s="188">
        <f t="shared" si="48"/>
        <v>-751.96160485407052</v>
      </c>
      <c r="AL63" s="188">
        <f t="shared" si="49"/>
        <v>751.96160485407052</v>
      </c>
      <c r="AM63" s="188">
        <f t="shared" si="50"/>
        <v>-751.96160485407052</v>
      </c>
      <c r="AN63" s="188">
        <f t="shared" si="65"/>
        <v>-751.96160485407052</v>
      </c>
      <c r="AO63" s="188">
        <f t="shared" si="66"/>
        <v>-751.96160485407052</v>
      </c>
    </row>
    <row r="64" spans="1:41" ht="15.75" thickBot="1" x14ac:dyDescent="0.3">
      <c r="A64" s="4" t="s">
        <v>1050</v>
      </c>
      <c r="B64" s="149" t="s">
        <v>700</v>
      </c>
      <c r="C64" s="192" t="s">
        <v>297</v>
      </c>
      <c r="E64" s="201">
        <f>'0808'!H64</f>
        <v>1</v>
      </c>
      <c r="F64" s="186">
        <f t="shared" si="60"/>
        <v>-669.54177897555599</v>
      </c>
      <c r="G64" s="202">
        <v>-8.0862533692699998E-3</v>
      </c>
      <c r="H64" s="202">
        <v>-1</v>
      </c>
      <c r="I64" s="227">
        <v>-1</v>
      </c>
      <c r="J64" s="227">
        <v>-1</v>
      </c>
      <c r="K64" s="227">
        <v>-1</v>
      </c>
      <c r="L64" s="202">
        <v>1</v>
      </c>
      <c r="M64" s="228">
        <v>4</v>
      </c>
      <c r="N64" s="288">
        <v>42584</v>
      </c>
      <c r="O64">
        <f t="shared" si="39"/>
        <v>1</v>
      </c>
      <c r="P64">
        <f t="shared" si="53"/>
        <v>-1</v>
      </c>
      <c r="Q64">
        <f t="shared" si="61"/>
        <v>-1</v>
      </c>
      <c r="R64">
        <f t="shared" si="62"/>
        <v>-1</v>
      </c>
      <c r="S64">
        <f t="shared" si="42"/>
        <v>-1</v>
      </c>
      <c r="T64">
        <f t="shared" si="63"/>
        <v>1</v>
      </c>
      <c r="U64">
        <f t="shared" si="54"/>
        <v>-1</v>
      </c>
      <c r="V64">
        <f>VLOOKUP($A64,'FuturesInfo (3)'!$A$2:$V$80,22)</f>
        <v>9</v>
      </c>
      <c r="W64">
        <v>1</v>
      </c>
      <c r="X64" s="356">
        <f>VLOOKUP($A64,'FuturesInfo (3)'!$A$2:$O$80,15)*V64</f>
        <v>82800</v>
      </c>
      <c r="Y64" s="356">
        <f>VLOOKUP($A64,'FuturesInfo (3)'!$A$2:$O$80,15)*W64*V64</f>
        <v>82800</v>
      </c>
      <c r="Z64" s="188">
        <f t="shared" si="44"/>
        <v>669.54177897555599</v>
      </c>
      <c r="AA64" s="188">
        <f>IF(IF(sym!$Q53=H64,1,0)=1,ABS(X64*G64),-ABS(X64*G64))</f>
        <v>-669.54177897555599</v>
      </c>
      <c r="AB64" s="188">
        <f>IF(IF(sym!$P53=$H64,1,0)=1,ABS($X64*$G64),-ABS($X64*$G64))</f>
        <v>669.54177897555599</v>
      </c>
      <c r="AC64" s="188">
        <f t="shared" si="59"/>
        <v>-669.54177897555599</v>
      </c>
      <c r="AD64" s="188">
        <f t="shared" si="64"/>
        <v>669.54177897555599</v>
      </c>
      <c r="AE64" s="188">
        <f t="shared" si="46"/>
        <v>669.54177897555599</v>
      </c>
      <c r="AF64" s="188">
        <f t="shared" si="55"/>
        <v>669.54177897555599</v>
      </c>
      <c r="AG64" s="188">
        <f t="shared" si="56"/>
        <v>669.54177897555599</v>
      </c>
      <c r="AH64" s="188">
        <f t="shared" si="57"/>
        <v>-669.54177897555599</v>
      </c>
      <c r="AI64" s="188">
        <f t="shared" si="58"/>
        <v>-669.54177897555599</v>
      </c>
      <c r="AJ64" s="188">
        <f t="shared" si="47"/>
        <v>669.54177897555599</v>
      </c>
      <c r="AK64" s="188">
        <f t="shared" si="48"/>
        <v>669.54177897555599</v>
      </c>
      <c r="AL64" s="188">
        <f t="shared" si="49"/>
        <v>669.54177897555599</v>
      </c>
      <c r="AM64" s="188">
        <f t="shared" si="50"/>
        <v>669.54177897555599</v>
      </c>
      <c r="AN64" s="188">
        <f t="shared" si="65"/>
        <v>-669.54177897555599</v>
      </c>
      <c r="AO64" s="188">
        <f t="shared" si="66"/>
        <v>669.54177897555599</v>
      </c>
    </row>
    <row r="65" spans="1:41" ht="15.75" thickBot="1" x14ac:dyDescent="0.3">
      <c r="A65" s="1" t="s">
        <v>0</v>
      </c>
      <c r="B65" s="149" t="s">
        <v>702</v>
      </c>
      <c r="C65" s="192" t="s">
        <v>304</v>
      </c>
      <c r="E65" s="201">
        <f>'0808'!H65</f>
        <v>-1</v>
      </c>
      <c r="F65" s="186">
        <f t="shared" si="60"/>
        <v>1989.3453724581841</v>
      </c>
      <c r="G65" s="202">
        <v>3.6117381489800003E-2</v>
      </c>
      <c r="H65" s="233">
        <v>1</v>
      </c>
      <c r="I65" s="229">
        <v>-1</v>
      </c>
      <c r="J65" s="229">
        <v>1</v>
      </c>
      <c r="K65" s="229">
        <v>-1</v>
      </c>
      <c r="L65" s="202">
        <v>1</v>
      </c>
      <c r="M65" s="228">
        <v>1</v>
      </c>
      <c r="N65" s="288">
        <v>42584</v>
      </c>
      <c r="O65">
        <f t="shared" si="39"/>
        <v>1</v>
      </c>
      <c r="P65">
        <f t="shared" si="53"/>
        <v>-1</v>
      </c>
      <c r="Q65">
        <f t="shared" si="61"/>
        <v>1</v>
      </c>
      <c r="R65">
        <f t="shared" si="62"/>
        <v>-1</v>
      </c>
      <c r="S65">
        <f t="shared" si="42"/>
        <v>-1</v>
      </c>
      <c r="T65">
        <f t="shared" si="63"/>
        <v>-1</v>
      </c>
      <c r="U65">
        <f t="shared" si="54"/>
        <v>1</v>
      </c>
      <c r="V65">
        <f>VLOOKUP($A65,'FuturesInfo (3)'!$A$2:$V$80,22)</f>
        <v>2</v>
      </c>
      <c r="W65">
        <v>1</v>
      </c>
      <c r="X65" s="356">
        <f>VLOOKUP($A65,'FuturesInfo (3)'!$A$2:$O$80,15)*V65</f>
        <v>55080</v>
      </c>
      <c r="Y65" s="356">
        <f>VLOOKUP($A65,'FuturesInfo (3)'!$A$2:$O$80,15)*W65*V65</f>
        <v>55080</v>
      </c>
      <c r="Z65" s="188">
        <f t="shared" si="44"/>
        <v>1989.3453724581841</v>
      </c>
      <c r="AA65" s="188">
        <f>IF(IF(sym!$Q54=H65,1,0)=1,ABS(X65*G65),-ABS(X65*G65))</f>
        <v>1989.3453724581841</v>
      </c>
      <c r="AB65" s="188">
        <f>IF(IF(sym!$P54=$H65,1,0)=1,ABS($X65*$G65),-ABS($X65*$G65))</f>
        <v>-1989.3453724581841</v>
      </c>
      <c r="AC65" s="188">
        <f t="shared" si="59"/>
        <v>-1989.3453724581841</v>
      </c>
      <c r="AD65" s="188">
        <f t="shared" si="64"/>
        <v>1989.3453724581841</v>
      </c>
      <c r="AE65" s="188">
        <f t="shared" si="46"/>
        <v>1989.3453724581841</v>
      </c>
      <c r="AF65" s="188">
        <f t="shared" si="55"/>
        <v>-1989.3453724581841</v>
      </c>
      <c r="AG65" s="188">
        <f t="shared" si="56"/>
        <v>-1989.3453724581841</v>
      </c>
      <c r="AH65" s="188">
        <f t="shared" si="57"/>
        <v>1989.3453724581841</v>
      </c>
      <c r="AI65" s="188">
        <f t="shared" si="58"/>
        <v>1989.3453724581841</v>
      </c>
      <c r="AJ65" s="188">
        <f t="shared" si="47"/>
        <v>-1989.3453724581841</v>
      </c>
      <c r="AK65" s="188">
        <f t="shared" si="48"/>
        <v>1989.3453724581841</v>
      </c>
      <c r="AL65" s="188">
        <f t="shared" si="49"/>
        <v>-1989.3453724581841</v>
      </c>
      <c r="AM65" s="188">
        <f t="shared" si="50"/>
        <v>-1989.3453724581841</v>
      </c>
      <c r="AN65" s="188">
        <f t="shared" si="65"/>
        <v>-1989.3453724581841</v>
      </c>
      <c r="AO65" s="188">
        <f t="shared" si="66"/>
        <v>1989.3453724581841</v>
      </c>
    </row>
    <row r="66" spans="1:41" ht="15.75" thickBot="1" x14ac:dyDescent="0.3">
      <c r="A66" s="1" t="s">
        <v>384</v>
      </c>
      <c r="B66" s="149" t="s">
        <v>704</v>
      </c>
      <c r="C66" s="192" t="s">
        <v>347</v>
      </c>
      <c r="E66" s="201">
        <f>'0808'!H66</f>
        <v>-1</v>
      </c>
      <c r="F66" s="186">
        <f t="shared" si="60"/>
        <v>210.31804413737009</v>
      </c>
      <c r="G66" s="202">
        <v>1.51449588923E-3</v>
      </c>
      <c r="H66" s="202">
        <v>1</v>
      </c>
      <c r="I66" s="227">
        <v>1</v>
      </c>
      <c r="J66" s="227">
        <v>1</v>
      </c>
      <c r="K66" s="227">
        <v>-1</v>
      </c>
      <c r="L66" s="202">
        <v>-1</v>
      </c>
      <c r="M66" s="228">
        <v>4</v>
      </c>
      <c r="N66" s="288">
        <v>42584</v>
      </c>
      <c r="O66">
        <f t="shared" si="39"/>
        <v>-1</v>
      </c>
      <c r="P66">
        <f t="shared" si="53"/>
        <v>-1</v>
      </c>
      <c r="Q66">
        <f t="shared" si="61"/>
        <v>1</v>
      </c>
      <c r="R66">
        <f t="shared" si="62"/>
        <v>1</v>
      </c>
      <c r="S66">
        <f t="shared" si="42"/>
        <v>1</v>
      </c>
      <c r="T66">
        <f t="shared" si="63"/>
        <v>1</v>
      </c>
      <c r="U66">
        <f t="shared" si="54"/>
        <v>1</v>
      </c>
      <c r="V66">
        <f>VLOOKUP($A66,'FuturesInfo (3)'!$A$2:$V$80,22)</f>
        <v>2</v>
      </c>
      <c r="W66">
        <v>1</v>
      </c>
      <c r="X66" s="356">
        <f>VLOOKUP($A66,'FuturesInfo (3)'!$A$2:$O$80,15)*V66</f>
        <v>138870</v>
      </c>
      <c r="Y66" s="356">
        <f>VLOOKUP($A66,'FuturesInfo (3)'!$A$2:$O$80,15)*W66*V66</f>
        <v>138870</v>
      </c>
      <c r="Z66" s="188">
        <f t="shared" si="44"/>
        <v>210.31804413737009</v>
      </c>
      <c r="AA66" s="188">
        <f>IF(IF(sym!$Q55=H66,1,0)=1,ABS(X66*G66),-ABS(X66*G66))</f>
        <v>210.31804413737009</v>
      </c>
      <c r="AB66" s="188">
        <f>IF(IF(sym!$P55=$H66,1,0)=1,ABS($X66*$G66),-ABS($X66*$G66))</f>
        <v>-210.31804413737009</v>
      </c>
      <c r="AC66" s="188">
        <f t="shared" si="59"/>
        <v>-210.31804413737009</v>
      </c>
      <c r="AD66" s="188">
        <f t="shared" si="64"/>
        <v>210.31804413737009</v>
      </c>
      <c r="AE66" s="188">
        <f t="shared" si="46"/>
        <v>210.31804413737009</v>
      </c>
      <c r="AF66" s="188">
        <f t="shared" si="55"/>
        <v>210.31804413737009</v>
      </c>
      <c r="AG66" s="188">
        <f t="shared" si="56"/>
        <v>-210.31804413737009</v>
      </c>
      <c r="AH66" s="188">
        <f t="shared" si="57"/>
        <v>-210.31804413737009</v>
      </c>
      <c r="AI66" s="188">
        <f t="shared" si="58"/>
        <v>-210.31804413737009</v>
      </c>
      <c r="AJ66" s="188">
        <f t="shared" si="47"/>
        <v>-210.31804413737009</v>
      </c>
      <c r="AK66" s="188">
        <f t="shared" si="48"/>
        <v>210.31804413737009</v>
      </c>
      <c r="AL66" s="188">
        <f t="shared" si="49"/>
        <v>210.31804413737009</v>
      </c>
      <c r="AM66" s="188">
        <f t="shared" si="50"/>
        <v>210.31804413737009</v>
      </c>
      <c r="AN66" s="188">
        <f t="shared" si="65"/>
        <v>210.31804413737009</v>
      </c>
      <c r="AO66" s="188">
        <f t="shared" si="66"/>
        <v>210.31804413737009</v>
      </c>
    </row>
    <row r="67" spans="1:41" ht="15.75" thickBot="1" x14ac:dyDescent="0.3">
      <c r="A67" s="1" t="s">
        <v>386</v>
      </c>
      <c r="B67" s="149" t="s">
        <v>706</v>
      </c>
      <c r="C67" s="192" t="s">
        <v>347</v>
      </c>
      <c r="E67" s="201">
        <f>'0808'!H67</f>
        <v>1</v>
      </c>
      <c r="F67" s="186">
        <f t="shared" si="60"/>
        <v>451.75263977824824</v>
      </c>
      <c r="G67" s="202">
        <v>3.89475506318E-3</v>
      </c>
      <c r="H67" s="202">
        <v>1</v>
      </c>
      <c r="I67" s="227">
        <v>1</v>
      </c>
      <c r="J67" s="227">
        <v>-1</v>
      </c>
      <c r="K67" s="227">
        <v>1</v>
      </c>
      <c r="L67" s="202">
        <v>-1</v>
      </c>
      <c r="M67" s="228">
        <v>-17</v>
      </c>
      <c r="N67" s="288">
        <v>42565</v>
      </c>
      <c r="O67">
        <f t="shared" si="39"/>
        <v>1</v>
      </c>
      <c r="P67">
        <f t="shared" si="53"/>
        <v>1</v>
      </c>
      <c r="Q67">
        <f t="shared" si="61"/>
        <v>-1</v>
      </c>
      <c r="R67">
        <f t="shared" si="62"/>
        <v>1</v>
      </c>
      <c r="S67">
        <f t="shared" si="42"/>
        <v>1</v>
      </c>
      <c r="T67">
        <f t="shared" si="63"/>
        <v>-1</v>
      </c>
      <c r="U67">
        <f t="shared" si="54"/>
        <v>-1</v>
      </c>
      <c r="V67">
        <f>VLOOKUP($A67,'FuturesInfo (3)'!$A$2:$V$80,22)</f>
        <v>2</v>
      </c>
      <c r="W67">
        <v>1</v>
      </c>
      <c r="X67" s="356">
        <f>VLOOKUP($A67,'FuturesInfo (3)'!$A$2:$O$80,15)*V67</f>
        <v>115990.00000000001</v>
      </c>
      <c r="Y67" s="356">
        <f>VLOOKUP($A67,'FuturesInfo (3)'!$A$2:$O$80,15)*W67*V67</f>
        <v>115990.00000000001</v>
      </c>
      <c r="Z67" s="188">
        <f t="shared" si="44"/>
        <v>451.75263977824824</v>
      </c>
      <c r="AA67" s="188">
        <f>IF(IF(sym!$Q56=H67,1,0)=1,ABS(X67*G67),-ABS(X67*G67))</f>
        <v>-451.75263977824824</v>
      </c>
      <c r="AB67" s="188">
        <f>IF(IF(sym!$P56=$H67,1,0)=1,ABS($X67*$G67),-ABS($X67*$G67))</f>
        <v>451.75263977824824</v>
      </c>
      <c r="AC67" s="188">
        <f t="shared" si="59"/>
        <v>451.75263977824824</v>
      </c>
      <c r="AD67" s="188">
        <f t="shared" si="64"/>
        <v>-451.75263977824824</v>
      </c>
      <c r="AE67" s="188">
        <f t="shared" si="46"/>
        <v>-451.75263977824824</v>
      </c>
      <c r="AF67" s="188">
        <f t="shared" si="55"/>
        <v>451.75263977824824</v>
      </c>
      <c r="AG67" s="188">
        <f t="shared" si="56"/>
        <v>451.75263977824824</v>
      </c>
      <c r="AH67" s="188">
        <f t="shared" si="57"/>
        <v>-451.75263977824824</v>
      </c>
      <c r="AI67" s="188">
        <f t="shared" si="58"/>
        <v>451.75263977824824</v>
      </c>
      <c r="AJ67" s="188">
        <f t="shared" si="47"/>
        <v>451.75263977824824</v>
      </c>
      <c r="AK67" s="188">
        <f t="shared" si="48"/>
        <v>-451.75263977824824</v>
      </c>
      <c r="AL67" s="188">
        <f t="shared" si="49"/>
        <v>451.75263977824824</v>
      </c>
      <c r="AM67" s="188">
        <f t="shared" si="50"/>
        <v>451.75263977824824</v>
      </c>
      <c r="AN67" s="188">
        <f t="shared" si="65"/>
        <v>-451.75263977824824</v>
      </c>
      <c r="AO67" s="188">
        <f t="shared" si="66"/>
        <v>-451.75263977824824</v>
      </c>
    </row>
    <row r="68" spans="1:41" ht="15.75" thickBot="1" x14ac:dyDescent="0.3">
      <c r="A68" s="1" t="s">
        <v>388</v>
      </c>
      <c r="B68" s="149" t="s">
        <v>710</v>
      </c>
      <c r="C68" s="192" t="s">
        <v>288</v>
      </c>
      <c r="E68" s="201">
        <f>'0808'!H68</f>
        <v>-1</v>
      </c>
      <c r="F68" s="186">
        <f t="shared" si="60"/>
        <v>-1311.8037004391172</v>
      </c>
      <c r="G68" s="202">
        <v>-1.16005873715E-2</v>
      </c>
      <c r="H68" s="233">
        <v>-1</v>
      </c>
      <c r="I68" s="229">
        <v>-1</v>
      </c>
      <c r="J68" s="229">
        <v>-1</v>
      </c>
      <c r="K68" s="229">
        <v>-1</v>
      </c>
      <c r="L68" s="202">
        <v>-1</v>
      </c>
      <c r="M68" s="228">
        <v>7</v>
      </c>
      <c r="N68" s="288">
        <v>42579</v>
      </c>
      <c r="O68">
        <f t="shared" si="39"/>
        <v>-1</v>
      </c>
      <c r="P68">
        <f t="shared" si="53"/>
        <v>-1</v>
      </c>
      <c r="Q68">
        <f t="shared" si="61"/>
        <v>-1</v>
      </c>
      <c r="R68">
        <f t="shared" si="62"/>
        <v>1</v>
      </c>
      <c r="S68">
        <f t="shared" si="42"/>
        <v>-1</v>
      </c>
      <c r="T68">
        <f t="shared" si="63"/>
        <v>1</v>
      </c>
      <c r="U68">
        <f t="shared" si="54"/>
        <v>1</v>
      </c>
      <c r="V68">
        <f>VLOOKUP($A68,'FuturesInfo (3)'!$A$2:$V$80,22)</f>
        <v>2</v>
      </c>
      <c r="W68">
        <v>1</v>
      </c>
      <c r="X68" s="356">
        <f>VLOOKUP($A68,'FuturesInfo (3)'!$A$2:$O$80,15)*V68</f>
        <v>113080.8</v>
      </c>
      <c r="Y68" s="356">
        <f>VLOOKUP($A68,'FuturesInfo (3)'!$A$2:$O$80,15)*W68*V68</f>
        <v>113080.8</v>
      </c>
      <c r="Z68" s="188">
        <f t="shared" si="44"/>
        <v>1311.8037004391172</v>
      </c>
      <c r="AA68" s="188">
        <f>IF(IF(sym!$Q57=H68,1,0)=1,ABS(X68*G68),-ABS(X68*G68))</f>
        <v>-1311.8037004391172</v>
      </c>
      <c r="AB68" s="188">
        <f>IF(IF(sym!$P57=$H68,1,0)=1,ABS($X68*$G68),-ABS($X68*$G68))</f>
        <v>1311.8037004391172</v>
      </c>
      <c r="AC68" s="188">
        <f t="shared" si="59"/>
        <v>1311.8037004391172</v>
      </c>
      <c r="AD68" s="188">
        <f t="shared" si="64"/>
        <v>-1311.8037004391172</v>
      </c>
      <c r="AE68" s="188">
        <f t="shared" si="46"/>
        <v>1311.8037004391172</v>
      </c>
      <c r="AF68" s="188">
        <f t="shared" si="55"/>
        <v>1311.8037004391172</v>
      </c>
      <c r="AG68" s="188">
        <f t="shared" si="56"/>
        <v>1311.8037004391172</v>
      </c>
      <c r="AH68" s="188">
        <f t="shared" si="57"/>
        <v>1311.8037004391172</v>
      </c>
      <c r="AI68" s="188">
        <f t="shared" si="58"/>
        <v>1311.8037004391172</v>
      </c>
      <c r="AJ68" s="188">
        <f t="shared" si="47"/>
        <v>1311.8037004391172</v>
      </c>
      <c r="AK68" s="188">
        <f t="shared" si="48"/>
        <v>1311.8037004391172</v>
      </c>
      <c r="AL68" s="188">
        <f t="shared" si="49"/>
        <v>-1311.8037004391172</v>
      </c>
      <c r="AM68" s="188">
        <f t="shared" si="50"/>
        <v>1311.8037004391172</v>
      </c>
      <c r="AN68" s="188">
        <f t="shared" si="65"/>
        <v>-1311.8037004391172</v>
      </c>
      <c r="AO68" s="188">
        <f t="shared" si="66"/>
        <v>-1311.8037004391172</v>
      </c>
    </row>
    <row r="69" spans="1:41" s="2" customFormat="1" ht="15.75" thickBot="1" x14ac:dyDescent="0.3">
      <c r="A69" s="1" t="s">
        <v>389</v>
      </c>
      <c r="B69" s="149" t="s">
        <v>712</v>
      </c>
      <c r="C69" s="192" t="s">
        <v>297</v>
      </c>
      <c r="D69"/>
      <c r="E69" s="201">
        <f>'0808'!H69</f>
        <v>1</v>
      </c>
      <c r="F69" s="186">
        <f t="shared" si="60"/>
        <v>401.65631469956003</v>
      </c>
      <c r="G69" s="202">
        <v>4.1407867494800002E-3</v>
      </c>
      <c r="H69" s="202">
        <v>1</v>
      </c>
      <c r="I69" s="227">
        <v>1</v>
      </c>
      <c r="J69" s="227">
        <v>-1</v>
      </c>
      <c r="K69" s="227">
        <v>1</v>
      </c>
      <c r="L69" s="202">
        <v>1</v>
      </c>
      <c r="M69" s="228">
        <v>-1</v>
      </c>
      <c r="N69" s="288">
        <v>42583</v>
      </c>
      <c r="O69">
        <f t="shared" si="39"/>
        <v>-1</v>
      </c>
      <c r="P69">
        <f t="shared" si="53"/>
        <v>1</v>
      </c>
      <c r="Q69">
        <f t="shared" si="61"/>
        <v>-1</v>
      </c>
      <c r="R69">
        <f t="shared" si="62"/>
        <v>-1</v>
      </c>
      <c r="S69">
        <f t="shared" si="42"/>
        <v>-1</v>
      </c>
      <c r="T69">
        <f t="shared" si="63"/>
        <v>1</v>
      </c>
      <c r="U69">
        <f t="shared" si="54"/>
        <v>-1</v>
      </c>
      <c r="V69">
        <f>VLOOKUP($A69,'FuturesInfo (3)'!$A$2:$V$80,22)</f>
        <v>5</v>
      </c>
      <c r="W69">
        <v>1</v>
      </c>
      <c r="X69" s="356">
        <f>VLOOKUP($A69,'FuturesInfo (3)'!$A$2:$O$80,15)*V69</f>
        <v>97000</v>
      </c>
      <c r="Y69" s="356">
        <f>VLOOKUP($A69,'FuturesInfo (3)'!$A$2:$O$80,15)*W69*V69</f>
        <v>97000</v>
      </c>
      <c r="Z69" s="188">
        <f t="shared" si="44"/>
        <v>401.65631469956003</v>
      </c>
      <c r="AA69" s="188">
        <f>IF(IF(sym!$Q58=H69,1,0)=1,ABS(X69*G69),-ABS(X69*G69))</f>
        <v>401.65631469956003</v>
      </c>
      <c r="AB69" s="188">
        <f>IF(IF(sym!$P58=$H69,1,0)=1,ABS($X69*$G69),-ABS($X69*$G69))</f>
        <v>-401.65631469956003</v>
      </c>
      <c r="AC69" s="188">
        <f t="shared" si="59"/>
        <v>401.65631469956003</v>
      </c>
      <c r="AD69" s="188">
        <f t="shared" si="64"/>
        <v>-401.65631469956003</v>
      </c>
      <c r="AE69" s="188">
        <f t="shared" si="46"/>
        <v>-401.65631469956003</v>
      </c>
      <c r="AF69" s="188">
        <f t="shared" si="55"/>
        <v>401.65631469956003</v>
      </c>
      <c r="AG69" s="188">
        <f t="shared" si="56"/>
        <v>401.65631469956003</v>
      </c>
      <c r="AH69" s="188">
        <f t="shared" si="57"/>
        <v>401.65631469956003</v>
      </c>
      <c r="AI69" s="188">
        <f t="shared" si="58"/>
        <v>-401.65631469956003</v>
      </c>
      <c r="AJ69" s="188">
        <f t="shared" si="47"/>
        <v>401.65631469956003</v>
      </c>
      <c r="AK69" s="188">
        <f t="shared" si="48"/>
        <v>-401.65631469956003</v>
      </c>
      <c r="AL69" s="188">
        <f t="shared" si="49"/>
        <v>-401.65631469956003</v>
      </c>
      <c r="AM69" s="188">
        <f t="shared" si="50"/>
        <v>-401.65631469956003</v>
      </c>
      <c r="AN69" s="188">
        <f t="shared" si="65"/>
        <v>401.65631469956003</v>
      </c>
      <c r="AO69" s="188">
        <f t="shared" si="66"/>
        <v>-401.65631469956003</v>
      </c>
    </row>
    <row r="70" spans="1:41" s="2" customFormat="1" ht="15.75" thickBot="1" x14ac:dyDescent="0.3">
      <c r="A70" s="1" t="s">
        <v>391</v>
      </c>
      <c r="B70" s="149" t="s">
        <v>490</v>
      </c>
      <c r="C70" s="192" t="s">
        <v>297</v>
      </c>
      <c r="D70"/>
      <c r="E70" s="201">
        <f>'0808'!H70</f>
        <v>1</v>
      </c>
      <c r="F70" s="186">
        <f t="shared" si="60"/>
        <v>1408.2351814939741</v>
      </c>
      <c r="G70" s="202">
        <v>1.2555066079300001E-2</v>
      </c>
      <c r="H70" s="202">
        <v>1</v>
      </c>
      <c r="I70" s="227">
        <v>-1</v>
      </c>
      <c r="J70" s="227">
        <v>-1</v>
      </c>
      <c r="K70" s="227">
        <v>-1</v>
      </c>
      <c r="L70" s="202">
        <v>1</v>
      </c>
      <c r="M70" s="228">
        <v>3</v>
      </c>
      <c r="N70" s="288">
        <v>42578</v>
      </c>
      <c r="O70">
        <f t="shared" si="39"/>
        <v>1</v>
      </c>
      <c r="P70">
        <f t="shared" si="53"/>
        <v>-1</v>
      </c>
      <c r="Q70">
        <f t="shared" si="61"/>
        <v>-1</v>
      </c>
      <c r="R70">
        <f t="shared" si="62"/>
        <v>-1</v>
      </c>
      <c r="S70">
        <f t="shared" si="42"/>
        <v>-1</v>
      </c>
      <c r="T70">
        <f t="shared" si="63"/>
        <v>1</v>
      </c>
      <c r="U70">
        <f t="shared" si="54"/>
        <v>-1</v>
      </c>
      <c r="V70">
        <f>VLOOKUP($A70,'FuturesInfo (3)'!$A$2:$V$80,22)</f>
        <v>16</v>
      </c>
      <c r="W70">
        <v>1</v>
      </c>
      <c r="X70" s="356">
        <f>VLOOKUP($A70,'FuturesInfo (3)'!$A$2:$O$80,15)*V70</f>
        <v>112164.69691193289</v>
      </c>
      <c r="Y70" s="356">
        <f>VLOOKUP($A70,'FuturesInfo (3)'!$A$2:$O$80,15)*W70*V70</f>
        <v>112164.69691193289</v>
      </c>
      <c r="Z70" s="188">
        <f t="shared" si="44"/>
        <v>1408.2351814939741</v>
      </c>
      <c r="AA70" s="188">
        <f>IF(IF(sym!$Q59=H70,1,0)=1,ABS(X70*G70),-ABS(X70*G70))</f>
        <v>1408.2351814939741</v>
      </c>
      <c r="AB70" s="188">
        <f>IF(IF(sym!$P59=$H70,1,0)=1,ABS($X70*$G70),-ABS($X70*$G70))</f>
        <v>-1408.2351814939741</v>
      </c>
      <c r="AC70" s="188">
        <f t="shared" si="59"/>
        <v>1408.2351814939741</v>
      </c>
      <c r="AD70" s="188">
        <f t="shared" si="64"/>
        <v>-1408.2351814939741</v>
      </c>
      <c r="AE70" s="188">
        <f t="shared" si="46"/>
        <v>-1408.2351814939741</v>
      </c>
      <c r="AF70" s="188">
        <f t="shared" si="55"/>
        <v>-1408.2351814939741</v>
      </c>
      <c r="AG70" s="188">
        <f t="shared" si="56"/>
        <v>-1408.2351814939741</v>
      </c>
      <c r="AH70" s="188">
        <f t="shared" si="57"/>
        <v>1408.2351814939741</v>
      </c>
      <c r="AI70" s="188">
        <f t="shared" si="58"/>
        <v>1408.2351814939741</v>
      </c>
      <c r="AJ70" s="188">
        <f t="shared" si="47"/>
        <v>-1408.2351814939741</v>
      </c>
      <c r="AK70" s="188">
        <f t="shared" si="48"/>
        <v>-1408.2351814939741</v>
      </c>
      <c r="AL70" s="188">
        <f t="shared" si="49"/>
        <v>-1408.2351814939741</v>
      </c>
      <c r="AM70" s="188">
        <f t="shared" si="50"/>
        <v>-1408.2351814939741</v>
      </c>
      <c r="AN70" s="188">
        <f t="shared" si="65"/>
        <v>1408.2351814939741</v>
      </c>
      <c r="AO70" s="188">
        <f t="shared" si="66"/>
        <v>-1408.2351814939741</v>
      </c>
    </row>
    <row r="71" spans="1:41" ht="15.75" thickBot="1" x14ac:dyDescent="0.3">
      <c r="A71" s="1" t="s">
        <v>29</v>
      </c>
      <c r="B71" s="149" t="s">
        <v>730</v>
      </c>
      <c r="C71" s="192" t="s">
        <v>297</v>
      </c>
      <c r="D71" s="2"/>
      <c r="E71" s="201">
        <f>'0808'!H71</f>
        <v>1</v>
      </c>
      <c r="F71" s="186">
        <f t="shared" si="60"/>
        <v>300.91370558397199</v>
      </c>
      <c r="G71" s="202">
        <v>3.0456852791899999E-3</v>
      </c>
      <c r="H71" s="202">
        <v>1</v>
      </c>
      <c r="I71" s="227">
        <v>1</v>
      </c>
      <c r="J71" s="227">
        <v>-1</v>
      </c>
      <c r="K71" s="227">
        <v>1</v>
      </c>
      <c r="L71" s="202">
        <v>1</v>
      </c>
      <c r="M71" s="228">
        <v>-4</v>
      </c>
      <c r="N71" s="288">
        <v>42584</v>
      </c>
      <c r="O71">
        <f t="shared" si="39"/>
        <v>-1</v>
      </c>
      <c r="P71">
        <f t="shared" si="53"/>
        <v>1</v>
      </c>
      <c r="Q71">
        <f t="shared" si="61"/>
        <v>-1</v>
      </c>
      <c r="R71">
        <f t="shared" si="62"/>
        <v>-1</v>
      </c>
      <c r="S71">
        <f t="shared" si="42"/>
        <v>-1</v>
      </c>
      <c r="T71">
        <f t="shared" si="63"/>
        <v>1</v>
      </c>
      <c r="U71">
        <f t="shared" si="54"/>
        <v>-1</v>
      </c>
      <c r="V71">
        <f>VLOOKUP($A71,'FuturesInfo (3)'!$A$2:$V$80,22)</f>
        <v>2</v>
      </c>
      <c r="W71">
        <v>1</v>
      </c>
      <c r="X71" s="356">
        <f>VLOOKUP($A71,'FuturesInfo (3)'!$A$2:$O$80,15)*V71</f>
        <v>98800</v>
      </c>
      <c r="Y71" s="356">
        <f>VLOOKUP($A71,'FuturesInfo (3)'!$A$2:$O$80,15)*W71*V71</f>
        <v>98800</v>
      </c>
      <c r="Z71" s="188">
        <f t="shared" si="44"/>
        <v>300.91370558397199</v>
      </c>
      <c r="AA71" s="188">
        <f>IF(IF(sym!$Q60=H71,1,0)=1,ABS(X71*G71),-ABS(X71*G71))</f>
        <v>300.91370558397199</v>
      </c>
      <c r="AB71" s="188">
        <f>IF(IF(sym!$P60=$H71,1,0)=1,ABS($X71*$G71),-ABS($X71*$G71))</f>
        <v>-300.91370558397199</v>
      </c>
      <c r="AC71" s="188">
        <f t="shared" si="59"/>
        <v>300.91370558397199</v>
      </c>
      <c r="AD71" s="188">
        <f t="shared" si="64"/>
        <v>-300.91370558397199</v>
      </c>
      <c r="AE71" s="188">
        <f t="shared" si="46"/>
        <v>-300.91370558397199</v>
      </c>
      <c r="AF71" s="188">
        <f t="shared" si="55"/>
        <v>300.91370558397199</v>
      </c>
      <c r="AG71" s="188">
        <f t="shared" si="56"/>
        <v>300.91370558397199</v>
      </c>
      <c r="AH71" s="188">
        <f t="shared" si="57"/>
        <v>300.91370558397199</v>
      </c>
      <c r="AI71" s="188">
        <f t="shared" si="58"/>
        <v>-300.91370558397199</v>
      </c>
      <c r="AJ71" s="188">
        <f t="shared" si="47"/>
        <v>300.91370558397199</v>
      </c>
      <c r="AK71" s="188">
        <f t="shared" si="48"/>
        <v>-300.91370558397199</v>
      </c>
      <c r="AL71" s="188">
        <f t="shared" si="49"/>
        <v>-300.91370558397199</v>
      </c>
      <c r="AM71" s="188">
        <f t="shared" si="50"/>
        <v>-300.91370558397199</v>
      </c>
      <c r="AN71" s="188">
        <f t="shared" si="65"/>
        <v>300.91370558397199</v>
      </c>
      <c r="AO71" s="188">
        <f t="shared" si="66"/>
        <v>-300.91370558397199</v>
      </c>
    </row>
    <row r="72" spans="1:41" ht="15.75" thickBot="1" x14ac:dyDescent="0.3">
      <c r="A72" s="1" t="s">
        <v>394</v>
      </c>
      <c r="B72" s="149" t="s">
        <v>742</v>
      </c>
      <c r="C72" s="192" t="s">
        <v>304</v>
      </c>
      <c r="E72" s="201">
        <f>'0808'!H72</f>
        <v>1</v>
      </c>
      <c r="F72" s="186">
        <f t="shared" si="60"/>
        <v>-711.21907542589292</v>
      </c>
      <c r="G72" s="202">
        <v>-7.7858880778600001E-3</v>
      </c>
      <c r="H72" s="202">
        <v>-1</v>
      </c>
      <c r="I72" s="227">
        <v>1</v>
      </c>
      <c r="J72" s="227">
        <v>-1</v>
      </c>
      <c r="K72" s="227">
        <v>1</v>
      </c>
      <c r="L72" s="202">
        <v>-1</v>
      </c>
      <c r="M72" s="228">
        <v>-7</v>
      </c>
      <c r="N72" s="288">
        <v>42579</v>
      </c>
      <c r="O72">
        <f t="shared" si="39"/>
        <v>1</v>
      </c>
      <c r="P72">
        <f t="shared" si="53"/>
        <v>1</v>
      </c>
      <c r="Q72">
        <f t="shared" si="61"/>
        <v>-1</v>
      </c>
      <c r="R72">
        <f t="shared" si="62"/>
        <v>1</v>
      </c>
      <c r="S72">
        <f t="shared" si="42"/>
        <v>1</v>
      </c>
      <c r="T72">
        <f t="shared" si="63"/>
        <v>-1</v>
      </c>
      <c r="U72">
        <f t="shared" si="54"/>
        <v>-1</v>
      </c>
      <c r="V72">
        <f>VLOOKUP($A72,'FuturesInfo (3)'!$A$2:$V$80,22)</f>
        <v>4</v>
      </c>
      <c r="W72">
        <v>1</v>
      </c>
      <c r="X72" s="356">
        <f>VLOOKUP($A72,'FuturesInfo (3)'!$A$2:$O$80,15)*V72</f>
        <v>91347.199999999997</v>
      </c>
      <c r="Y72" s="356">
        <f>VLOOKUP($A72,'FuturesInfo (3)'!$A$2:$O$80,15)*W72*V72</f>
        <v>91347.199999999997</v>
      </c>
      <c r="Z72" s="188">
        <f t="shared" si="44"/>
        <v>711.21907542589292</v>
      </c>
      <c r="AA72" s="188">
        <f>IF(IF(sym!$Q61=H72,1,0)=1,ABS(X72*G72),-ABS(X72*G72))</f>
        <v>-711.21907542589292</v>
      </c>
      <c r="AB72" s="188">
        <f>IF(IF(sym!$P61=$H72,1,0)=1,ABS($X72*$G72),-ABS($X72*$G72))</f>
        <v>711.21907542589292</v>
      </c>
      <c r="AC72" s="188">
        <f t="shared" si="59"/>
        <v>-711.21907542589292</v>
      </c>
      <c r="AD72" s="188">
        <f t="shared" si="64"/>
        <v>711.21907542589292</v>
      </c>
      <c r="AE72" s="188">
        <f t="shared" si="46"/>
        <v>711.21907542589292</v>
      </c>
      <c r="AF72" s="188">
        <f t="shared" si="55"/>
        <v>-711.21907542589292</v>
      </c>
      <c r="AG72" s="188">
        <f t="shared" si="56"/>
        <v>-711.21907542589292</v>
      </c>
      <c r="AH72" s="188">
        <f t="shared" si="57"/>
        <v>711.21907542589292</v>
      </c>
      <c r="AI72" s="188">
        <f t="shared" si="58"/>
        <v>-711.21907542589292</v>
      </c>
      <c r="AJ72" s="188">
        <f t="shared" si="47"/>
        <v>-711.21907542589292</v>
      </c>
      <c r="AK72" s="188">
        <f t="shared" si="48"/>
        <v>711.21907542589292</v>
      </c>
      <c r="AL72" s="188">
        <f t="shared" si="49"/>
        <v>-711.21907542589292</v>
      </c>
      <c r="AM72" s="188">
        <f t="shared" si="50"/>
        <v>-711.21907542589292</v>
      </c>
      <c r="AN72" s="188">
        <f t="shared" si="65"/>
        <v>711.21907542589292</v>
      </c>
      <c r="AO72" s="188">
        <f t="shared" si="66"/>
        <v>711.21907542589292</v>
      </c>
    </row>
    <row r="73" spans="1:41" ht="15.75" thickBot="1" x14ac:dyDescent="0.3">
      <c r="A73" s="1" t="s">
        <v>396</v>
      </c>
      <c r="B73" s="149" t="s">
        <v>744</v>
      </c>
      <c r="C73" s="192" t="s">
        <v>1121</v>
      </c>
      <c r="E73" s="201">
        <f>'0808'!H73</f>
        <v>-1</v>
      </c>
      <c r="F73" s="186">
        <f t="shared" si="60"/>
        <v>262.6802530900386</v>
      </c>
      <c r="G73" s="202">
        <v>6.8667843829699996E-4</v>
      </c>
      <c r="H73" s="202">
        <v>1</v>
      </c>
      <c r="I73" s="227">
        <v>-1</v>
      </c>
      <c r="J73" s="227">
        <v>1</v>
      </c>
      <c r="K73" s="227">
        <v>-1</v>
      </c>
      <c r="L73" s="202">
        <v>1</v>
      </c>
      <c r="M73" s="228">
        <v>-4</v>
      </c>
      <c r="N73" s="288">
        <v>42584</v>
      </c>
      <c r="O73">
        <f t="shared" si="39"/>
        <v>-1</v>
      </c>
      <c r="P73">
        <f t="shared" si="53"/>
        <v>-1</v>
      </c>
      <c r="Q73">
        <f t="shared" si="61"/>
        <v>1</v>
      </c>
      <c r="R73">
        <f t="shared" si="62"/>
        <v>-1</v>
      </c>
      <c r="S73">
        <f t="shared" si="42"/>
        <v>-1</v>
      </c>
      <c r="T73">
        <f t="shared" si="63"/>
        <v>1</v>
      </c>
      <c r="U73">
        <f t="shared" si="54"/>
        <v>1</v>
      </c>
      <c r="V73">
        <f>VLOOKUP($A73,'FuturesInfo (3)'!$A$2:$V$80,22)</f>
        <v>3</v>
      </c>
      <c r="W73">
        <v>1</v>
      </c>
      <c r="X73" s="356">
        <f>VLOOKUP($A73,'FuturesInfo (3)'!$A$2:$O$80,15)*V73</f>
        <v>382537.5</v>
      </c>
      <c r="Y73" s="356">
        <f>VLOOKUP($A73,'FuturesInfo (3)'!$A$2:$O$80,15)*W73*V73</f>
        <v>382537.5</v>
      </c>
      <c r="Z73" s="188">
        <f t="shared" si="44"/>
        <v>262.6802530900386</v>
      </c>
      <c r="AA73" s="188">
        <f>IF(IF(sym!$Q62=H73,1,0)=1,ABS(X73*G73),-ABS(X73*G73))</f>
        <v>262.6802530900386</v>
      </c>
      <c r="AB73" s="188">
        <f>IF(IF(sym!$P62=$H73,1,0)=1,ABS($X73*$G73),-ABS($X73*$G73))</f>
        <v>-262.6802530900386</v>
      </c>
      <c r="AC73" s="188">
        <f t="shared" si="59"/>
        <v>-262.6802530900386</v>
      </c>
      <c r="AD73" s="188">
        <f t="shared" si="64"/>
        <v>262.6802530900386</v>
      </c>
      <c r="AE73" s="188">
        <f t="shared" si="46"/>
        <v>262.6802530900386</v>
      </c>
      <c r="AF73" s="188">
        <f t="shared" si="55"/>
        <v>-262.6802530900386</v>
      </c>
      <c r="AG73" s="188">
        <f t="shared" si="56"/>
        <v>-262.6802530900386</v>
      </c>
      <c r="AH73" s="188">
        <f t="shared" si="57"/>
        <v>262.6802530900386</v>
      </c>
      <c r="AI73" s="188">
        <f t="shared" si="58"/>
        <v>-262.6802530900386</v>
      </c>
      <c r="AJ73" s="188">
        <f t="shared" si="47"/>
        <v>-262.6802530900386</v>
      </c>
      <c r="AK73" s="188">
        <f t="shared" si="48"/>
        <v>262.6802530900386</v>
      </c>
      <c r="AL73" s="188">
        <f t="shared" si="49"/>
        <v>-262.6802530900386</v>
      </c>
      <c r="AM73" s="188">
        <f t="shared" si="50"/>
        <v>-262.6802530900386</v>
      </c>
      <c r="AN73" s="188">
        <f t="shared" si="65"/>
        <v>262.6802530900386</v>
      </c>
      <c r="AO73" s="188">
        <f t="shared" si="66"/>
        <v>262.6802530900386</v>
      </c>
    </row>
    <row r="74" spans="1:41" ht="15.75" thickBot="1" x14ac:dyDescent="0.3">
      <c r="A74" s="1" t="s">
        <v>398</v>
      </c>
      <c r="B74" s="149" t="s">
        <v>722</v>
      </c>
      <c r="C74" s="192" t="s">
        <v>347</v>
      </c>
      <c r="E74" s="201">
        <f>'0808'!H74</f>
        <v>-1</v>
      </c>
      <c r="F74" s="186">
        <f t="shared" si="60"/>
        <v>225.51123453655748</v>
      </c>
      <c r="G74" s="202">
        <v>2.2721534965899999E-3</v>
      </c>
      <c r="H74" s="202">
        <v>1</v>
      </c>
      <c r="I74" s="227">
        <v>-1</v>
      </c>
      <c r="J74" s="227">
        <v>-1</v>
      </c>
      <c r="K74" s="227">
        <v>-1</v>
      </c>
      <c r="L74" s="202">
        <v>-1</v>
      </c>
      <c r="M74" s="228">
        <v>13</v>
      </c>
      <c r="N74" s="288">
        <v>42584</v>
      </c>
      <c r="O74">
        <f t="shared" si="39"/>
        <v>-1</v>
      </c>
      <c r="P74">
        <f t="shared" si="53"/>
        <v>-1</v>
      </c>
      <c r="Q74">
        <f t="shared" si="61"/>
        <v>-1</v>
      </c>
      <c r="R74">
        <f t="shared" si="62"/>
        <v>1</v>
      </c>
      <c r="S74">
        <f t="shared" si="42"/>
        <v>-1</v>
      </c>
      <c r="T74">
        <f t="shared" si="63"/>
        <v>1</v>
      </c>
      <c r="U74">
        <f t="shared" si="54"/>
        <v>1</v>
      </c>
      <c r="V74">
        <f>VLOOKUP($A74,'FuturesInfo (3)'!$A$2:$V$80,22)</f>
        <v>1</v>
      </c>
      <c r="W74">
        <v>1</v>
      </c>
      <c r="X74" s="356">
        <f>VLOOKUP($A74,'FuturesInfo (3)'!$A$2:$O$80,15)*V74</f>
        <v>99250</v>
      </c>
      <c r="Y74" s="356">
        <f>VLOOKUP($A74,'FuturesInfo (3)'!$A$2:$O$80,15)*W74*V74</f>
        <v>99250</v>
      </c>
      <c r="Z74" s="188">
        <f t="shared" si="44"/>
        <v>225.51123453655748</v>
      </c>
      <c r="AA74" s="188">
        <f>IF(IF(sym!$Q63=H74,1,0)=1,ABS(X74*G74),-ABS(X74*G74))</f>
        <v>-225.51123453655748</v>
      </c>
      <c r="AB74" s="188">
        <f>IF(IF(sym!$P63=$H74,1,0)=1,ABS($X74*$G74),-ABS($X74*$G74))</f>
        <v>225.51123453655748</v>
      </c>
      <c r="AC74" s="188">
        <f t="shared" si="59"/>
        <v>-225.51123453655748</v>
      </c>
      <c r="AD74" s="188">
        <f t="shared" si="64"/>
        <v>225.51123453655748</v>
      </c>
      <c r="AE74" s="188">
        <f t="shared" si="46"/>
        <v>-225.51123453655748</v>
      </c>
      <c r="AF74" s="188">
        <f t="shared" si="55"/>
        <v>-225.51123453655748</v>
      </c>
      <c r="AG74" s="188">
        <f t="shared" si="56"/>
        <v>-225.51123453655748</v>
      </c>
      <c r="AH74" s="188">
        <f t="shared" si="57"/>
        <v>-225.51123453655748</v>
      </c>
      <c r="AI74" s="188">
        <f t="shared" si="58"/>
        <v>-225.51123453655748</v>
      </c>
      <c r="AJ74" s="188">
        <f t="shared" si="47"/>
        <v>-225.51123453655748</v>
      </c>
      <c r="AK74" s="188">
        <f t="shared" si="48"/>
        <v>-225.51123453655748</v>
      </c>
      <c r="AL74" s="188">
        <f t="shared" si="49"/>
        <v>225.51123453655748</v>
      </c>
      <c r="AM74" s="188">
        <f t="shared" si="50"/>
        <v>-225.51123453655748</v>
      </c>
      <c r="AN74" s="188">
        <f t="shared" si="65"/>
        <v>225.51123453655748</v>
      </c>
      <c r="AO74" s="188">
        <f t="shared" si="66"/>
        <v>225.51123453655748</v>
      </c>
    </row>
    <row r="75" spans="1:41" ht="15.75" thickBot="1" x14ac:dyDescent="0.3">
      <c r="A75" s="1" t="s">
        <v>400</v>
      </c>
      <c r="B75" s="149" t="s">
        <v>732</v>
      </c>
      <c r="C75" s="192" t="s">
        <v>294</v>
      </c>
      <c r="E75" s="201">
        <f>'0808'!H75</f>
        <v>1</v>
      </c>
      <c r="F75" s="186">
        <f t="shared" si="60"/>
        <v>-574.41667621126896</v>
      </c>
      <c r="G75" s="291">
        <v>-2.7488260222199999E-3</v>
      </c>
      <c r="H75" s="202">
        <v>-1</v>
      </c>
      <c r="I75" s="227">
        <v>1</v>
      </c>
      <c r="J75" s="227">
        <v>-1</v>
      </c>
      <c r="K75" s="227">
        <v>1</v>
      </c>
      <c r="L75" s="202">
        <v>1</v>
      </c>
      <c r="M75" s="228">
        <v>-12</v>
      </c>
      <c r="N75" s="288">
        <v>42572</v>
      </c>
      <c r="O75">
        <f t="shared" si="39"/>
        <v>-1</v>
      </c>
      <c r="P75">
        <f t="shared" si="53"/>
        <v>1</v>
      </c>
      <c r="Q75">
        <f t="shared" si="61"/>
        <v>-1</v>
      </c>
      <c r="R75">
        <f t="shared" si="62"/>
        <v>-1</v>
      </c>
      <c r="S75">
        <f t="shared" si="42"/>
        <v>-1</v>
      </c>
      <c r="T75">
        <f t="shared" si="63"/>
        <v>1</v>
      </c>
      <c r="U75">
        <f t="shared" si="54"/>
        <v>-1</v>
      </c>
      <c r="V75">
        <f>VLOOKUP($A75,'FuturesInfo (3)'!$A$2:$V$80,22)</f>
        <v>12</v>
      </c>
      <c r="W75">
        <v>1</v>
      </c>
      <c r="X75" s="356">
        <f>VLOOKUP($A75,'FuturesInfo (3)'!$A$2:$O$80,15)*V75</f>
        <v>208968</v>
      </c>
      <c r="Y75" s="356">
        <f>VLOOKUP($A75,'FuturesInfo (3)'!$A$2:$O$80,15)*W75*V75</f>
        <v>208968</v>
      </c>
      <c r="Z75" s="188">
        <f t="shared" si="44"/>
        <v>574.41667621126896</v>
      </c>
      <c r="AA75" s="188">
        <f>IF(IF(sym!$Q64=H75,1,0)=1,ABS(X75*G75),-ABS(X75*G75))</f>
        <v>-574.41667621126896</v>
      </c>
      <c r="AB75" s="188">
        <f>IF(IF(sym!$P64=$H75,1,0)=1,ABS($X75*$G75),-ABS($X75*$G75))</f>
        <v>574.41667621126896</v>
      </c>
      <c r="AC75" s="188">
        <f t="shared" si="59"/>
        <v>-574.41667621126896</v>
      </c>
      <c r="AD75" s="188">
        <f t="shared" si="64"/>
        <v>574.41667621126896</v>
      </c>
      <c r="AE75" s="188">
        <f t="shared" si="46"/>
        <v>574.41667621126896</v>
      </c>
      <c r="AF75" s="188">
        <f t="shared" si="55"/>
        <v>-574.41667621126896</v>
      </c>
      <c r="AG75" s="188">
        <f t="shared" si="56"/>
        <v>-574.41667621126896</v>
      </c>
      <c r="AH75" s="188">
        <f t="shared" si="57"/>
        <v>-574.41667621126896</v>
      </c>
      <c r="AI75" s="188">
        <f t="shared" si="58"/>
        <v>574.41667621126896</v>
      </c>
      <c r="AJ75" s="188">
        <f t="shared" si="47"/>
        <v>-574.41667621126896</v>
      </c>
      <c r="AK75" s="188">
        <f t="shared" si="48"/>
        <v>574.41667621126896</v>
      </c>
      <c r="AL75" s="188">
        <f t="shared" si="49"/>
        <v>574.41667621126896</v>
      </c>
      <c r="AM75" s="188">
        <f t="shared" si="50"/>
        <v>574.41667621126896</v>
      </c>
      <c r="AN75" s="188">
        <f t="shared" si="65"/>
        <v>-574.41667621126896</v>
      </c>
      <c r="AO75" s="188">
        <f t="shared" si="66"/>
        <v>574.41667621126896</v>
      </c>
    </row>
    <row r="76" spans="1:41" ht="15.75" thickBot="1" x14ac:dyDescent="0.3">
      <c r="A76" s="1" t="s">
        <v>992</v>
      </c>
      <c r="B76" s="149" t="s">
        <v>443</v>
      </c>
      <c r="C76" s="192" t="s">
        <v>1122</v>
      </c>
      <c r="E76" s="201">
        <f>'0808'!H76</f>
        <v>1</v>
      </c>
      <c r="F76" s="186">
        <f t="shared" si="60"/>
        <v>1574.4760469547723</v>
      </c>
      <c r="G76" s="202">
        <v>2.6460276509900002E-3</v>
      </c>
      <c r="H76" s="202">
        <v>1</v>
      </c>
      <c r="I76" s="227">
        <v>-1</v>
      </c>
      <c r="J76" s="227">
        <v>1</v>
      </c>
      <c r="K76" s="227">
        <v>-1</v>
      </c>
      <c r="L76" s="202">
        <v>1</v>
      </c>
      <c r="M76" s="228">
        <v>-8</v>
      </c>
      <c r="N76" s="288">
        <v>42578</v>
      </c>
      <c r="O76">
        <f t="shared" si="39"/>
        <v>-1</v>
      </c>
      <c r="P76">
        <f t="shared" si="53"/>
        <v>-1</v>
      </c>
      <c r="Q76">
        <f t="shared" si="61"/>
        <v>-1</v>
      </c>
      <c r="R76">
        <f t="shared" si="62"/>
        <v>-1</v>
      </c>
      <c r="S76">
        <f t="shared" si="42"/>
        <v>-1</v>
      </c>
      <c r="T76">
        <f t="shared" si="63"/>
        <v>1</v>
      </c>
      <c r="U76">
        <f t="shared" si="54"/>
        <v>-1</v>
      </c>
      <c r="V76">
        <f>VLOOKUP($A76,'FuturesInfo (3)'!$A$2:$V$80,22)</f>
        <v>4</v>
      </c>
      <c r="W76">
        <v>1</v>
      </c>
      <c r="X76" s="356">
        <f>VLOOKUP($A76,'FuturesInfo (3)'!$A$2:$O$80,15)*V76</f>
        <v>595033.86004514678</v>
      </c>
      <c r="Y76" s="356">
        <f>VLOOKUP($A76,'FuturesInfo (3)'!$A$2:$O$80,15)*W76*V76</f>
        <v>595033.86004514678</v>
      </c>
      <c r="Z76" s="188">
        <f t="shared" si="44"/>
        <v>1574.4760469547723</v>
      </c>
      <c r="AA76" s="188">
        <f>IF(IF(sym!$Q65=H76,1,0)=1,ABS(X76*G76),-ABS(X76*G76))</f>
        <v>-1574.4760469547723</v>
      </c>
      <c r="AB76" s="188">
        <f>IF(IF(sym!$P65=$H76,1,0)=1,ABS($X76*$G76),-ABS($X76*$G76))</f>
        <v>1574.4760469547723</v>
      </c>
      <c r="AC76" s="188">
        <f t="shared" si="59"/>
        <v>1574.4760469547723</v>
      </c>
      <c r="AD76" s="188">
        <f t="shared" si="64"/>
        <v>-1574.4760469547723</v>
      </c>
      <c r="AE76" s="188">
        <f t="shared" si="46"/>
        <v>1574.4760469547723</v>
      </c>
      <c r="AF76" s="188">
        <f t="shared" si="55"/>
        <v>-1574.4760469547723</v>
      </c>
      <c r="AG76" s="188">
        <f t="shared" si="56"/>
        <v>-1574.4760469547723</v>
      </c>
      <c r="AH76" s="188">
        <f t="shared" si="57"/>
        <v>1574.4760469547723</v>
      </c>
      <c r="AI76" s="188">
        <f t="shared" si="58"/>
        <v>-1574.4760469547723</v>
      </c>
      <c r="AJ76" s="188">
        <f t="shared" si="47"/>
        <v>-1574.4760469547723</v>
      </c>
      <c r="AK76" s="188">
        <f t="shared" si="48"/>
        <v>-1574.4760469547723</v>
      </c>
      <c r="AL76" s="188">
        <f t="shared" si="49"/>
        <v>-1574.4760469547723</v>
      </c>
      <c r="AM76" s="188">
        <f t="shared" si="50"/>
        <v>-1574.4760469547723</v>
      </c>
      <c r="AN76" s="188">
        <f t="shared" si="65"/>
        <v>1574.4760469547723</v>
      </c>
      <c r="AO76" s="188">
        <f t="shared" si="66"/>
        <v>-1574.4760469547723</v>
      </c>
    </row>
    <row r="77" spans="1:41" ht="15.75" thickBot="1" x14ac:dyDescent="0.3">
      <c r="A77" s="1" t="s">
        <v>401</v>
      </c>
      <c r="B77" s="149" t="s">
        <v>726</v>
      </c>
      <c r="C77" s="192" t="s">
        <v>297</v>
      </c>
      <c r="E77" s="201">
        <f>'0808'!H77</f>
        <v>1</v>
      </c>
      <c r="F77" s="186">
        <f t="shared" si="60"/>
        <v>180.48736462115042</v>
      </c>
      <c r="G77" s="202">
        <v>2.7075812274400001E-3</v>
      </c>
      <c r="H77" s="202">
        <v>1</v>
      </c>
      <c r="I77" s="227">
        <v>1</v>
      </c>
      <c r="J77" s="227">
        <v>1</v>
      </c>
      <c r="K77" s="227">
        <v>1</v>
      </c>
      <c r="L77" s="202">
        <v>1</v>
      </c>
      <c r="M77" s="228">
        <v>-2</v>
      </c>
      <c r="N77" s="288">
        <v>42580</v>
      </c>
      <c r="O77">
        <f t="shared" si="39"/>
        <v>-1</v>
      </c>
      <c r="P77">
        <f t="shared" si="53"/>
        <v>1</v>
      </c>
      <c r="Q77">
        <f t="shared" si="61"/>
        <v>-1</v>
      </c>
      <c r="R77">
        <f t="shared" si="62"/>
        <v>-1</v>
      </c>
      <c r="S77">
        <f t="shared" si="42"/>
        <v>-1</v>
      </c>
      <c r="T77">
        <f t="shared" si="63"/>
        <v>1</v>
      </c>
      <c r="U77">
        <f t="shared" si="54"/>
        <v>-1</v>
      </c>
      <c r="V77">
        <f>VLOOKUP($A77,'FuturesInfo (3)'!$A$2:$V$80,22)</f>
        <v>2</v>
      </c>
      <c r="W77">
        <v>1</v>
      </c>
      <c r="X77" s="356">
        <f>VLOOKUP($A77,'FuturesInfo (3)'!$A$2:$O$80,15)*V77</f>
        <v>66660</v>
      </c>
      <c r="Y77" s="356">
        <f>VLOOKUP($A77,'FuturesInfo (3)'!$A$2:$O$80,15)*W77*V77</f>
        <v>66660</v>
      </c>
      <c r="Z77" s="188">
        <f t="shared" si="44"/>
        <v>180.48736462115042</v>
      </c>
      <c r="AA77" s="188">
        <f>IF(IF(sym!$Q66=H77,1,0)=1,ABS(X77*G77),-ABS(X77*G77))</f>
        <v>180.48736462115042</v>
      </c>
      <c r="AB77" s="188">
        <f>IF(IF(sym!$P66=$H77,1,0)=1,ABS($X77*$G77),-ABS($X77*$G77))</f>
        <v>-180.48736462115042</v>
      </c>
      <c r="AC77" s="188">
        <f t="shared" si="59"/>
        <v>180.48736462115042</v>
      </c>
      <c r="AD77" s="188">
        <f t="shared" si="64"/>
        <v>-180.48736462115042</v>
      </c>
      <c r="AE77" s="188">
        <f t="shared" si="46"/>
        <v>180.48736462115042</v>
      </c>
      <c r="AF77" s="188">
        <f t="shared" si="55"/>
        <v>180.48736462115042</v>
      </c>
      <c r="AG77" s="188">
        <f t="shared" si="56"/>
        <v>180.48736462115042</v>
      </c>
      <c r="AH77" s="188">
        <f t="shared" si="57"/>
        <v>180.48736462115042</v>
      </c>
      <c r="AI77" s="188">
        <f t="shared" si="58"/>
        <v>-180.48736462115042</v>
      </c>
      <c r="AJ77" s="188">
        <f t="shared" si="47"/>
        <v>180.48736462115042</v>
      </c>
      <c r="AK77" s="188">
        <f t="shared" si="48"/>
        <v>-180.48736462115042</v>
      </c>
      <c r="AL77" s="188">
        <f t="shared" si="49"/>
        <v>-180.48736462115042</v>
      </c>
      <c r="AM77" s="188">
        <f t="shared" si="50"/>
        <v>-180.48736462115042</v>
      </c>
      <c r="AN77" s="188">
        <f t="shared" si="65"/>
        <v>180.48736462115042</v>
      </c>
      <c r="AO77" s="188">
        <f t="shared" si="66"/>
        <v>-180.48736462115042</v>
      </c>
    </row>
    <row r="78" spans="1:41" ht="15.75" thickBot="1" x14ac:dyDescent="0.3">
      <c r="A78" s="1" t="s">
        <v>868</v>
      </c>
      <c r="B78" s="149" t="s">
        <v>746</v>
      </c>
      <c r="C78" s="192" t="s">
        <v>294</v>
      </c>
      <c r="E78" s="201">
        <f>'0808'!H78</f>
        <v>-1</v>
      </c>
      <c r="F78" s="186">
        <f t="shared" ref="F78:F92" si="67">G78*X78</f>
        <v>2095.9895737588563</v>
      </c>
      <c r="G78" s="202">
        <v>8.3353763177199999E-3</v>
      </c>
      <c r="H78" s="202">
        <v>1</v>
      </c>
      <c r="I78" s="227">
        <v>-1</v>
      </c>
      <c r="J78" s="227">
        <v>-1</v>
      </c>
      <c r="K78" s="227">
        <v>-1</v>
      </c>
      <c r="L78" s="202">
        <v>-1</v>
      </c>
      <c r="M78" s="228">
        <v>-8</v>
      </c>
      <c r="N78" s="288">
        <v>42577</v>
      </c>
      <c r="O78">
        <f t="shared" ref="O78:O92" si="68">IF(M78&lt;0,L78*-1,L78)</f>
        <v>1</v>
      </c>
      <c r="P78">
        <f t="shared" si="53"/>
        <v>-1</v>
      </c>
      <c r="Q78">
        <f t="shared" ref="Q78:Q92" si="69">IF(J78+O78+-1*E78&gt;0,1,-1)</f>
        <v>1</v>
      </c>
      <c r="R78">
        <f t="shared" ref="R78:R92" si="70">IF(I78-L78-E78&gt;0,1,-1)</f>
        <v>1</v>
      </c>
      <c r="S78">
        <f t="shared" ref="S78:S92" si="71">IF(P78+R78+Q78&lt;0,-1,1)</f>
        <v>1</v>
      </c>
      <c r="T78">
        <f t="shared" ref="T78:T92" si="72">IF(E78-K78-O78&lt;0,-1,1)</f>
        <v>-1</v>
      </c>
      <c r="U78">
        <f t="shared" si="54"/>
        <v>1</v>
      </c>
      <c r="V78">
        <f>VLOOKUP($A78,'FuturesInfo (3)'!$A$2:$V$80,22)</f>
        <v>3</v>
      </c>
      <c r="W78">
        <v>1</v>
      </c>
      <c r="X78" s="356">
        <f>VLOOKUP($A78,'FuturesInfo (3)'!$A$2:$O$80,15)*V78</f>
        <v>251457.10209904218</v>
      </c>
      <c r="Y78" s="356">
        <f>VLOOKUP($A78,'FuturesInfo (3)'!$A$2:$O$80,15)*W78*V78</f>
        <v>251457.10209904218</v>
      </c>
      <c r="Z78" s="188">
        <f t="shared" ref="Z78:Z92" si="73">ABS(X78*G78)</f>
        <v>2095.9895737588563</v>
      </c>
      <c r="AA78" s="188">
        <f>IF(IF(sym!$Q67=H78,1,0)=1,ABS(X78*G78),-ABS(X78*G78))</f>
        <v>2095.9895737588563</v>
      </c>
      <c r="AB78" s="188">
        <f>IF(IF(sym!$P67=$H78,1,0)=1,ABS($X78*$G78),-ABS($X78*$G78))</f>
        <v>-2095.9895737588563</v>
      </c>
      <c r="AC78" s="188">
        <f t="shared" si="59"/>
        <v>-2095.9895737588563</v>
      </c>
      <c r="AD78" s="188">
        <f t="shared" ref="AD78:AD92" si="74">IF(IF(-E78=H78,1,0)=1,ABS(X78*G78),-ABS(X78*G78))</f>
        <v>2095.9895737588563</v>
      </c>
      <c r="AE78" s="188">
        <f t="shared" ref="AE78:AE92" si="75">IF(IF(J78=H78,1,0)=1,ABS(X78*G78),-ABS(X78*G78))</f>
        <v>-2095.9895737588563</v>
      </c>
      <c r="AF78" s="188">
        <f t="shared" si="55"/>
        <v>-2095.9895737588563</v>
      </c>
      <c r="AG78" s="188">
        <f t="shared" si="56"/>
        <v>-2095.9895737588563</v>
      </c>
      <c r="AH78" s="188">
        <f t="shared" si="57"/>
        <v>-2095.9895737588563</v>
      </c>
      <c r="AI78" s="188">
        <f t="shared" si="58"/>
        <v>2095.9895737588563</v>
      </c>
      <c r="AJ78" s="188">
        <f t="shared" ref="AJ78:AJ92" si="76">IF(IF(P78=H78,1,0)=1,ABS(X78*G78),-ABS(X78*G78))</f>
        <v>-2095.9895737588563</v>
      </c>
      <c r="AK78" s="188">
        <f t="shared" ref="AK78:AK92" si="77">IF(IF(H78=Q78,1,0)=1,ABS(X78*G78),-ABS(X78*G78))</f>
        <v>2095.9895737588563</v>
      </c>
      <c r="AL78" s="188">
        <f t="shared" ref="AL78:AL92" si="78">IF(IF(R78=H78,1,0)=1,ABS(X78*G78),-ABS(X78*G78))</f>
        <v>2095.9895737588563</v>
      </c>
      <c r="AM78" s="188">
        <f t="shared" ref="AM78:AM92" si="79">IF(IF(S78=H78,1,0)=1,ABS(X78*G78),-ABS(X78*G78))</f>
        <v>2095.9895737588563</v>
      </c>
      <c r="AN78" s="188">
        <f t="shared" ref="AN78:AN92" si="80">IF(IF(T78=$H78,1,0)=1,ABS($X78*$G78),-ABS($X78*$G78))</f>
        <v>-2095.9895737588563</v>
      </c>
      <c r="AO78" s="188">
        <f t="shared" ref="AO78:AO92" si="81">IF(IF(U78=$H78,1,0)=1,ABS($X78*$G78),-ABS($X78*$G78))</f>
        <v>2095.9895737588563</v>
      </c>
    </row>
    <row r="79" spans="1:41" ht="15.75" thickBot="1" x14ac:dyDescent="0.3">
      <c r="A79" s="1" t="s">
        <v>403</v>
      </c>
      <c r="B79" s="149" t="s">
        <v>681</v>
      </c>
      <c r="C79" s="192" t="s">
        <v>294</v>
      </c>
      <c r="E79" s="201">
        <f>'0808'!H79</f>
        <v>1</v>
      </c>
      <c r="F79" s="186">
        <f t="shared" si="67"/>
        <v>0</v>
      </c>
      <c r="G79" s="202"/>
      <c r="H79" s="202">
        <v>1</v>
      </c>
      <c r="I79" s="227">
        <v>-1</v>
      </c>
      <c r="J79" s="227">
        <v>-1</v>
      </c>
      <c r="K79" s="227">
        <v>1</v>
      </c>
      <c r="L79" s="202">
        <v>-1</v>
      </c>
      <c r="M79" s="228">
        <v>-3</v>
      </c>
      <c r="N79" s="288">
        <v>42572</v>
      </c>
      <c r="O79">
        <f t="shared" si="68"/>
        <v>1</v>
      </c>
      <c r="P79">
        <f t="shared" ref="P79:P92" si="82">IF(E79+K79-L79&gt;0,1,-1)</f>
        <v>1</v>
      </c>
      <c r="Q79">
        <f t="shared" si="69"/>
        <v>-1</v>
      </c>
      <c r="R79">
        <f t="shared" si="70"/>
        <v>-1</v>
      </c>
      <c r="S79">
        <f t="shared" si="71"/>
        <v>-1</v>
      </c>
      <c r="T79">
        <f t="shared" si="72"/>
        <v>-1</v>
      </c>
      <c r="U79">
        <f t="shared" ref="U79:U92" si="83">IF(-E79+J79-L79&lt;0,-1,1)</f>
        <v>-1</v>
      </c>
      <c r="V79">
        <f>VLOOKUP($A79,'FuturesInfo (3)'!$A$2:$V$80,22)</f>
        <v>4</v>
      </c>
      <c r="W79">
        <v>1</v>
      </c>
      <c r="X79" s="356">
        <f>VLOOKUP($A79,'FuturesInfo (3)'!$A$2:$O$80,15)*V79</f>
        <v>188567.1641791045</v>
      </c>
      <c r="Y79" s="356">
        <f>VLOOKUP($A79,'FuturesInfo (3)'!$A$2:$O$80,15)*W79*V79</f>
        <v>188567.1641791045</v>
      </c>
      <c r="Z79" s="188">
        <f t="shared" si="73"/>
        <v>0</v>
      </c>
      <c r="AA79" s="188">
        <f>IF(IF(sym!$Q68=H79,1,0)=1,ABS(X79*G79),-ABS(X79*G79))</f>
        <v>0</v>
      </c>
      <c r="AB79" s="188">
        <f>IF(IF(sym!$P68=$H79,1,0)=1,ABS($X79*$G79),-ABS($X79*$G79))</f>
        <v>0</v>
      </c>
      <c r="AC79" s="188">
        <f t="shared" si="59"/>
        <v>0</v>
      </c>
      <c r="AD79" s="188">
        <f t="shared" si="74"/>
        <v>0</v>
      </c>
      <c r="AE79" s="188">
        <f t="shared" si="75"/>
        <v>0</v>
      </c>
      <c r="AF79" s="188">
        <f t="shared" ref="AF79:AF92" si="84">IF(IF(I79=H79,1,0)=1,ABS(X79*G79),-ABS(X79*G79))</f>
        <v>0</v>
      </c>
      <c r="AG79" s="188">
        <f t="shared" ref="AG79:AG92" si="85">IF(IF(K79=H79,1,0)=1,ABS(X79*G79),-ABS(X79*G79))</f>
        <v>0</v>
      </c>
      <c r="AH79" s="188">
        <f t="shared" ref="AH79:AH92" si="86">IF(IF(L79=H79,1,0)=1,ABS(X79*G79),-ABS(X79*G79))</f>
        <v>0</v>
      </c>
      <c r="AI79" s="188">
        <f t="shared" ref="AI79:AI92" si="87">IF(IF(O79=H79,1,0)=1,ABS(X79*G79),-ABS(X79*G79))</f>
        <v>0</v>
      </c>
      <c r="AJ79" s="188">
        <f t="shared" si="76"/>
        <v>0</v>
      </c>
      <c r="AK79" s="188">
        <f t="shared" si="77"/>
        <v>0</v>
      </c>
      <c r="AL79" s="188">
        <f t="shared" si="78"/>
        <v>0</v>
      </c>
      <c r="AM79" s="188">
        <f t="shared" si="79"/>
        <v>0</v>
      </c>
      <c r="AN79" s="188">
        <f t="shared" si="80"/>
        <v>0</v>
      </c>
      <c r="AO79" s="188">
        <f t="shared" si="81"/>
        <v>0</v>
      </c>
    </row>
    <row r="80" spans="1:41" ht="15.75" thickBot="1" x14ac:dyDescent="0.3">
      <c r="A80" s="1" t="s">
        <v>405</v>
      </c>
      <c r="B80" s="149" t="s">
        <v>686</v>
      </c>
      <c r="C80" s="192" t="s">
        <v>294</v>
      </c>
      <c r="E80" s="201">
        <f>'0808'!H80</f>
        <v>1</v>
      </c>
      <c r="F80" s="186">
        <f t="shared" si="67"/>
        <v>601.76522506553454</v>
      </c>
      <c r="G80" s="202">
        <v>2.94204177699E-3</v>
      </c>
      <c r="H80" s="202">
        <v>1</v>
      </c>
      <c r="I80" s="227">
        <v>-1</v>
      </c>
      <c r="J80" s="227">
        <v>-1</v>
      </c>
      <c r="K80" s="227">
        <v>1</v>
      </c>
      <c r="L80" s="202">
        <v>1</v>
      </c>
      <c r="M80" s="228">
        <v>-17</v>
      </c>
      <c r="N80" s="288">
        <v>42565</v>
      </c>
      <c r="O80">
        <f t="shared" si="68"/>
        <v>-1</v>
      </c>
      <c r="P80">
        <f t="shared" si="82"/>
        <v>1</v>
      </c>
      <c r="Q80">
        <f t="shared" si="69"/>
        <v>-1</v>
      </c>
      <c r="R80">
        <f t="shared" si="70"/>
        <v>-1</v>
      </c>
      <c r="S80">
        <f t="shared" si="71"/>
        <v>-1</v>
      </c>
      <c r="T80">
        <f t="shared" si="72"/>
        <v>1</v>
      </c>
      <c r="U80">
        <f t="shared" si="83"/>
        <v>-1</v>
      </c>
      <c r="V80">
        <f>VLOOKUP($A80,'FuturesInfo (3)'!$A$2:$V$80,22)</f>
        <v>6</v>
      </c>
      <c r="W80">
        <v>1</v>
      </c>
      <c r="X80" s="356">
        <f>VLOOKUP($A80,'FuturesInfo (3)'!$A$2:$O$80,15)*V80</f>
        <v>204540</v>
      </c>
      <c r="Y80" s="356">
        <f>VLOOKUP($A80,'FuturesInfo (3)'!$A$2:$O$80,15)*W80*V80</f>
        <v>204540</v>
      </c>
      <c r="Z80" s="188">
        <f t="shared" si="73"/>
        <v>601.76522506553454</v>
      </c>
      <c r="AA80" s="188">
        <f>IF(IF(sym!$Q69=H80,1,0)=1,ABS(X80*G80),-ABS(X80*G80))</f>
        <v>601.76522506553454</v>
      </c>
      <c r="AB80" s="188">
        <f>IF(IF(sym!$P69=$H80,1,0)=1,ABS($X80*$G80),-ABS($X80*$G80))</f>
        <v>-601.76522506553454</v>
      </c>
      <c r="AC80" s="188">
        <f t="shared" ref="AC80:AC92" si="88">IF(IF(E80=H80,1,0)=1,ABS(X80*G80),-ABS(X80*G80))</f>
        <v>601.76522506553454</v>
      </c>
      <c r="AD80" s="188">
        <f t="shared" si="74"/>
        <v>-601.76522506553454</v>
      </c>
      <c r="AE80" s="188">
        <f t="shared" si="75"/>
        <v>-601.76522506553454</v>
      </c>
      <c r="AF80" s="188">
        <f t="shared" si="84"/>
        <v>-601.76522506553454</v>
      </c>
      <c r="AG80" s="188">
        <f t="shared" si="85"/>
        <v>601.76522506553454</v>
      </c>
      <c r="AH80" s="188">
        <f t="shared" si="86"/>
        <v>601.76522506553454</v>
      </c>
      <c r="AI80" s="188">
        <f t="shared" si="87"/>
        <v>-601.76522506553454</v>
      </c>
      <c r="AJ80" s="188">
        <f t="shared" si="76"/>
        <v>601.76522506553454</v>
      </c>
      <c r="AK80" s="188">
        <f t="shared" si="77"/>
        <v>-601.76522506553454</v>
      </c>
      <c r="AL80" s="188">
        <f t="shared" si="78"/>
        <v>-601.76522506553454</v>
      </c>
      <c r="AM80" s="188">
        <f t="shared" si="79"/>
        <v>-601.76522506553454</v>
      </c>
      <c r="AN80" s="188">
        <f t="shared" si="80"/>
        <v>601.76522506553454</v>
      </c>
      <c r="AO80" s="188">
        <f t="shared" si="81"/>
        <v>-601.76522506553454</v>
      </c>
    </row>
    <row r="81" spans="1:41" ht="15.75" thickBot="1" x14ac:dyDescent="0.3">
      <c r="A81" s="1" t="s">
        <v>408</v>
      </c>
      <c r="B81" s="149" t="s">
        <v>527</v>
      </c>
      <c r="C81" s="192" t="s">
        <v>294</v>
      </c>
      <c r="D81" s="2"/>
      <c r="E81" s="201">
        <f>'0808'!H81</f>
        <v>1</v>
      </c>
      <c r="F81" s="186">
        <f t="shared" si="67"/>
        <v>2481.3567024142221</v>
      </c>
      <c r="G81" s="202">
        <v>1.4745308311E-2</v>
      </c>
      <c r="H81" s="202">
        <v>1</v>
      </c>
      <c r="I81" s="227">
        <v>1</v>
      </c>
      <c r="J81" s="227">
        <v>-1</v>
      </c>
      <c r="K81" s="227">
        <v>1</v>
      </c>
      <c r="L81" s="202">
        <v>-1</v>
      </c>
      <c r="M81" s="228">
        <v>-4</v>
      </c>
      <c r="N81" s="288">
        <v>42584</v>
      </c>
      <c r="O81">
        <f t="shared" si="68"/>
        <v>1</v>
      </c>
      <c r="P81">
        <f t="shared" si="82"/>
        <v>1</v>
      </c>
      <c r="Q81">
        <f t="shared" si="69"/>
        <v>-1</v>
      </c>
      <c r="R81">
        <f t="shared" si="70"/>
        <v>1</v>
      </c>
      <c r="S81">
        <f t="shared" si="71"/>
        <v>1</v>
      </c>
      <c r="T81">
        <f t="shared" si="72"/>
        <v>-1</v>
      </c>
      <c r="U81">
        <f t="shared" si="83"/>
        <v>-1</v>
      </c>
      <c r="V81">
        <f>VLOOKUP($A81,'FuturesInfo (3)'!$A$2:$V$80,22)</f>
        <v>5</v>
      </c>
      <c r="W81">
        <v>1</v>
      </c>
      <c r="X81" s="356">
        <f>VLOOKUP($A81,'FuturesInfo (3)'!$A$2:$O$80,15)*V81</f>
        <v>168281.1</v>
      </c>
      <c r="Y81" s="356">
        <f>VLOOKUP($A81,'FuturesInfo (3)'!$A$2:$O$80,15)*W81*V81</f>
        <v>168281.1</v>
      </c>
      <c r="Z81" s="188">
        <f t="shared" si="73"/>
        <v>2481.3567024142221</v>
      </c>
      <c r="AA81" s="188">
        <f>IF(IF(sym!$Q70=H81,1,0)=1,ABS(X81*G81),-ABS(X81*G81))</f>
        <v>2481.3567024142221</v>
      </c>
      <c r="AB81" s="188">
        <f>IF(IF(sym!$P70=$H81,1,0)=1,ABS($X81*$G81),-ABS($X81*$G81))</f>
        <v>-2481.3567024142221</v>
      </c>
      <c r="AC81" s="188">
        <f t="shared" si="88"/>
        <v>2481.3567024142221</v>
      </c>
      <c r="AD81" s="188">
        <f t="shared" si="74"/>
        <v>-2481.3567024142221</v>
      </c>
      <c r="AE81" s="188">
        <f t="shared" si="75"/>
        <v>-2481.3567024142221</v>
      </c>
      <c r="AF81" s="188">
        <f t="shared" si="84"/>
        <v>2481.3567024142221</v>
      </c>
      <c r="AG81" s="188">
        <f t="shared" si="85"/>
        <v>2481.3567024142221</v>
      </c>
      <c r="AH81" s="188">
        <f t="shared" si="86"/>
        <v>-2481.3567024142221</v>
      </c>
      <c r="AI81" s="188">
        <f t="shared" si="87"/>
        <v>2481.3567024142221</v>
      </c>
      <c r="AJ81" s="188">
        <f t="shared" si="76"/>
        <v>2481.3567024142221</v>
      </c>
      <c r="AK81" s="188">
        <f t="shared" si="77"/>
        <v>-2481.3567024142221</v>
      </c>
      <c r="AL81" s="188">
        <f t="shared" si="78"/>
        <v>2481.3567024142221</v>
      </c>
      <c r="AM81" s="188">
        <f t="shared" si="79"/>
        <v>2481.3567024142221</v>
      </c>
      <c r="AN81" s="188">
        <f t="shared" si="80"/>
        <v>-2481.3567024142221</v>
      </c>
      <c r="AO81" s="188">
        <f t="shared" si="81"/>
        <v>-2481.3567024142221</v>
      </c>
    </row>
    <row r="82" spans="1:41" ht="15.75" thickBot="1" x14ac:dyDescent="0.3">
      <c r="A82" s="1" t="s">
        <v>410</v>
      </c>
      <c r="B82" s="149" t="s">
        <v>556</v>
      </c>
      <c r="C82" s="192" t="s">
        <v>294</v>
      </c>
      <c r="E82" s="201">
        <f>'0808'!H82</f>
        <v>-1</v>
      </c>
      <c r="F82" s="186">
        <f t="shared" si="67"/>
        <v>541.18807040503805</v>
      </c>
      <c r="G82" s="202">
        <v>2.2001303780999999E-3</v>
      </c>
      <c r="H82" s="202">
        <v>1</v>
      </c>
      <c r="I82" s="227">
        <v>1</v>
      </c>
      <c r="J82" s="227">
        <v>-1</v>
      </c>
      <c r="K82" s="227">
        <v>1</v>
      </c>
      <c r="L82" s="202">
        <v>1</v>
      </c>
      <c r="M82" s="228">
        <v>-23</v>
      </c>
      <c r="N82" s="288">
        <v>42557</v>
      </c>
      <c r="O82">
        <f t="shared" si="68"/>
        <v>-1</v>
      </c>
      <c r="P82">
        <f t="shared" si="82"/>
        <v>-1</v>
      </c>
      <c r="Q82">
        <f t="shared" si="69"/>
        <v>-1</v>
      </c>
      <c r="R82">
        <f t="shared" si="70"/>
        <v>1</v>
      </c>
      <c r="S82">
        <f t="shared" si="71"/>
        <v>-1</v>
      </c>
      <c r="T82">
        <f t="shared" si="72"/>
        <v>-1</v>
      </c>
      <c r="U82">
        <f t="shared" si="83"/>
        <v>-1</v>
      </c>
      <c r="V82">
        <f>VLOOKUP($A82,'FuturesInfo (3)'!$A$2:$V$80,22)</f>
        <v>2</v>
      </c>
      <c r="W82">
        <v>1</v>
      </c>
      <c r="X82" s="356">
        <f>VLOOKUP($A82,'FuturesInfo (3)'!$A$2:$O$80,15)*V82</f>
        <v>245980.00000000003</v>
      </c>
      <c r="Y82" s="356">
        <f>VLOOKUP($A82,'FuturesInfo (3)'!$A$2:$O$80,15)*W82*V82</f>
        <v>245980.00000000003</v>
      </c>
      <c r="Z82" s="188">
        <f t="shared" si="73"/>
        <v>541.18807040503805</v>
      </c>
      <c r="AA82" s="188">
        <f>IF(IF(sym!$Q71=H82,1,0)=1,ABS(X82*G82),-ABS(X82*G82))</f>
        <v>541.18807040503805</v>
      </c>
      <c r="AB82" s="188">
        <f>IF(IF(sym!$P71=$H82,1,0)=1,ABS($X82*$G82),-ABS($X82*$G82))</f>
        <v>-541.18807040503805</v>
      </c>
      <c r="AC82" s="188">
        <f t="shared" si="88"/>
        <v>-541.18807040503805</v>
      </c>
      <c r="AD82" s="188">
        <f t="shared" si="74"/>
        <v>541.18807040503805</v>
      </c>
      <c r="AE82" s="188">
        <f t="shared" si="75"/>
        <v>-541.18807040503805</v>
      </c>
      <c r="AF82" s="188">
        <f t="shared" si="84"/>
        <v>541.18807040503805</v>
      </c>
      <c r="AG82" s="188">
        <f t="shared" si="85"/>
        <v>541.18807040503805</v>
      </c>
      <c r="AH82" s="188">
        <f t="shared" si="86"/>
        <v>541.18807040503805</v>
      </c>
      <c r="AI82" s="188">
        <f t="shared" si="87"/>
        <v>-541.18807040503805</v>
      </c>
      <c r="AJ82" s="188">
        <f t="shared" si="76"/>
        <v>-541.18807040503805</v>
      </c>
      <c r="AK82" s="188">
        <f t="shared" si="77"/>
        <v>-541.18807040503805</v>
      </c>
      <c r="AL82" s="188">
        <f t="shared" si="78"/>
        <v>541.18807040503805</v>
      </c>
      <c r="AM82" s="188">
        <f t="shared" si="79"/>
        <v>-541.18807040503805</v>
      </c>
      <c r="AN82" s="188">
        <f t="shared" si="80"/>
        <v>-541.18807040503805</v>
      </c>
      <c r="AO82" s="188">
        <f t="shared" si="81"/>
        <v>-541.18807040503805</v>
      </c>
    </row>
    <row r="83" spans="1:41" ht="15.75" thickBot="1" x14ac:dyDescent="0.3">
      <c r="A83" s="1" t="s">
        <v>412</v>
      </c>
      <c r="B83" s="149" t="s">
        <v>763</v>
      </c>
      <c r="C83" s="192" t="s">
        <v>1122</v>
      </c>
      <c r="E83" s="201">
        <f>'0808'!H83</f>
        <v>1</v>
      </c>
      <c r="F83" s="186">
        <f t="shared" si="67"/>
        <v>687.69645663773758</v>
      </c>
      <c r="G83" s="202">
        <v>2.8575510787299998E-4</v>
      </c>
      <c r="H83" s="202">
        <v>1</v>
      </c>
      <c r="I83" s="227">
        <v>1</v>
      </c>
      <c r="J83" s="227">
        <v>1</v>
      </c>
      <c r="K83" s="227">
        <v>1</v>
      </c>
      <c r="L83" s="202">
        <v>1</v>
      </c>
      <c r="M83" s="228">
        <v>-2</v>
      </c>
      <c r="N83" s="288">
        <v>42576</v>
      </c>
      <c r="O83">
        <f t="shared" si="68"/>
        <v>-1</v>
      </c>
      <c r="P83">
        <f t="shared" si="82"/>
        <v>1</v>
      </c>
      <c r="Q83">
        <f t="shared" si="69"/>
        <v>-1</v>
      </c>
      <c r="R83">
        <f t="shared" si="70"/>
        <v>-1</v>
      </c>
      <c r="S83">
        <f t="shared" si="71"/>
        <v>-1</v>
      </c>
      <c r="T83">
        <f t="shared" si="72"/>
        <v>1</v>
      </c>
      <c r="U83">
        <f t="shared" si="83"/>
        <v>-1</v>
      </c>
      <c r="V83">
        <f>VLOOKUP($A83,'FuturesInfo (3)'!$A$2:$V$80,22)</f>
        <v>11</v>
      </c>
      <c r="W83">
        <v>1</v>
      </c>
      <c r="X83" s="356">
        <f>VLOOKUP($A83,'FuturesInfo (3)'!$A$2:$O$80,15)*V83</f>
        <v>2406593.75</v>
      </c>
      <c r="Y83" s="356">
        <f>VLOOKUP($A83,'FuturesInfo (3)'!$A$2:$O$80,15)*W83*V83</f>
        <v>2406593.75</v>
      </c>
      <c r="Z83" s="188">
        <f t="shared" si="73"/>
        <v>687.69645663773758</v>
      </c>
      <c r="AA83" s="188">
        <f>IF(IF(sym!$Q72=H83,1,0)=1,ABS(X83*G83),-ABS(X83*G83))</f>
        <v>-687.69645663773758</v>
      </c>
      <c r="AB83" s="188">
        <f>IF(IF(sym!$P72=$H83,1,0)=1,ABS($X83*$G83),-ABS($X83*$G83))</f>
        <v>687.69645663773758</v>
      </c>
      <c r="AC83" s="188">
        <f t="shared" si="88"/>
        <v>687.69645663773758</v>
      </c>
      <c r="AD83" s="188">
        <f t="shared" si="74"/>
        <v>-687.69645663773758</v>
      </c>
      <c r="AE83" s="188">
        <f t="shared" si="75"/>
        <v>687.69645663773758</v>
      </c>
      <c r="AF83" s="188">
        <f t="shared" si="84"/>
        <v>687.69645663773758</v>
      </c>
      <c r="AG83" s="188">
        <f t="shared" si="85"/>
        <v>687.69645663773758</v>
      </c>
      <c r="AH83" s="188">
        <f t="shared" si="86"/>
        <v>687.69645663773758</v>
      </c>
      <c r="AI83" s="188">
        <f t="shared" si="87"/>
        <v>-687.69645663773758</v>
      </c>
      <c r="AJ83" s="188">
        <f t="shared" si="76"/>
        <v>687.69645663773758</v>
      </c>
      <c r="AK83" s="188">
        <f t="shared" si="77"/>
        <v>-687.69645663773758</v>
      </c>
      <c r="AL83" s="188">
        <f t="shared" si="78"/>
        <v>-687.69645663773758</v>
      </c>
      <c r="AM83" s="188">
        <f t="shared" si="79"/>
        <v>-687.69645663773758</v>
      </c>
      <c r="AN83" s="188">
        <f t="shared" si="80"/>
        <v>687.69645663773758</v>
      </c>
      <c r="AO83" s="188">
        <f t="shared" si="81"/>
        <v>-687.69645663773758</v>
      </c>
    </row>
    <row r="84" spans="1:41" ht="15.75" thickBot="1" x14ac:dyDescent="0.3">
      <c r="A84" s="1" t="s">
        <v>413</v>
      </c>
      <c r="B84" s="149" t="s">
        <v>761</v>
      </c>
      <c r="C84" s="192" t="s">
        <v>1122</v>
      </c>
      <c r="E84" s="201">
        <f>'0808'!H84</f>
        <v>-1</v>
      </c>
      <c r="F84" s="186">
        <f t="shared" si="67"/>
        <v>1190.1698023898375</v>
      </c>
      <c r="G84" s="202">
        <v>2.2482546444199999E-3</v>
      </c>
      <c r="H84" s="202">
        <v>1</v>
      </c>
      <c r="I84" s="227">
        <v>-1</v>
      </c>
      <c r="J84" s="227">
        <v>-1</v>
      </c>
      <c r="K84" s="227">
        <v>-1</v>
      </c>
      <c r="L84" s="202">
        <v>1</v>
      </c>
      <c r="M84" s="228">
        <v>-6</v>
      </c>
      <c r="N84" s="288">
        <v>42580</v>
      </c>
      <c r="O84">
        <f t="shared" si="68"/>
        <v>-1</v>
      </c>
      <c r="P84">
        <f t="shared" si="82"/>
        <v>-1</v>
      </c>
      <c r="Q84">
        <f t="shared" si="69"/>
        <v>-1</v>
      </c>
      <c r="R84">
        <f t="shared" si="70"/>
        <v>-1</v>
      </c>
      <c r="S84">
        <f t="shared" si="71"/>
        <v>-1</v>
      </c>
      <c r="T84">
        <f t="shared" si="72"/>
        <v>1</v>
      </c>
      <c r="U84">
        <f t="shared" si="83"/>
        <v>-1</v>
      </c>
      <c r="V84">
        <f>VLOOKUP($A84,'FuturesInfo (3)'!$A$2:$V$80,22)</f>
        <v>4</v>
      </c>
      <c r="W84">
        <v>1</v>
      </c>
      <c r="X84" s="356">
        <f>VLOOKUP($A84,'FuturesInfo (3)'!$A$2:$O$80,15)*V84</f>
        <v>529375</v>
      </c>
      <c r="Y84" s="356">
        <f>VLOOKUP($A84,'FuturesInfo (3)'!$A$2:$O$80,15)*W84*V84</f>
        <v>529375</v>
      </c>
      <c r="Z84" s="188">
        <f t="shared" si="73"/>
        <v>1190.1698023898375</v>
      </c>
      <c r="AA84" s="188">
        <f>IF(IF(sym!$Q73=H84,1,0)=1,ABS(X84*G84),-ABS(X84*G84))</f>
        <v>-1190.1698023898375</v>
      </c>
      <c r="AB84" s="188">
        <f>IF(IF(sym!$P73=$H84,1,0)=1,ABS($X84*$G84),-ABS($X84*$G84))</f>
        <v>1190.1698023898375</v>
      </c>
      <c r="AC84" s="188">
        <f t="shared" si="88"/>
        <v>-1190.1698023898375</v>
      </c>
      <c r="AD84" s="188">
        <f t="shared" si="74"/>
        <v>1190.1698023898375</v>
      </c>
      <c r="AE84" s="188">
        <f t="shared" si="75"/>
        <v>-1190.1698023898375</v>
      </c>
      <c r="AF84" s="188">
        <f t="shared" si="84"/>
        <v>-1190.1698023898375</v>
      </c>
      <c r="AG84" s="188">
        <f t="shared" si="85"/>
        <v>-1190.1698023898375</v>
      </c>
      <c r="AH84" s="188">
        <f t="shared" si="86"/>
        <v>1190.1698023898375</v>
      </c>
      <c r="AI84" s="188">
        <f t="shared" si="87"/>
        <v>-1190.1698023898375</v>
      </c>
      <c r="AJ84" s="188">
        <f t="shared" si="76"/>
        <v>-1190.1698023898375</v>
      </c>
      <c r="AK84" s="188">
        <f t="shared" si="77"/>
        <v>-1190.1698023898375</v>
      </c>
      <c r="AL84" s="188">
        <f t="shared" si="78"/>
        <v>-1190.1698023898375</v>
      </c>
      <c r="AM84" s="188">
        <f t="shared" si="79"/>
        <v>-1190.1698023898375</v>
      </c>
      <c r="AN84" s="188">
        <f t="shared" si="80"/>
        <v>1190.1698023898375</v>
      </c>
      <c r="AO84" s="188">
        <f t="shared" si="81"/>
        <v>-1190.1698023898375</v>
      </c>
    </row>
    <row r="85" spans="1:41" ht="15.75" thickBot="1" x14ac:dyDescent="0.3">
      <c r="A85" s="1" t="s">
        <v>414</v>
      </c>
      <c r="B85" s="149" t="s">
        <v>759</v>
      </c>
      <c r="C85" s="192" t="s">
        <v>1122</v>
      </c>
      <c r="E85" s="201">
        <f>'0808'!H85</f>
        <v>1</v>
      </c>
      <c r="F85" s="186">
        <f t="shared" si="67"/>
        <v>2138.1531039513061</v>
      </c>
      <c r="G85" s="202">
        <v>6.1896959766999998E-3</v>
      </c>
      <c r="H85" s="202">
        <v>1</v>
      </c>
      <c r="I85" s="227">
        <v>-1</v>
      </c>
      <c r="J85" s="227">
        <v>1</v>
      </c>
      <c r="K85" s="227">
        <v>-1</v>
      </c>
      <c r="L85" s="202">
        <v>1</v>
      </c>
      <c r="M85" s="228">
        <v>-6</v>
      </c>
      <c r="N85" s="288">
        <v>42580</v>
      </c>
      <c r="O85">
        <f t="shared" si="68"/>
        <v>-1</v>
      </c>
      <c r="P85">
        <f t="shared" si="82"/>
        <v>-1</v>
      </c>
      <c r="Q85">
        <f t="shared" si="69"/>
        <v>-1</v>
      </c>
      <c r="R85">
        <f t="shared" si="70"/>
        <v>-1</v>
      </c>
      <c r="S85">
        <f t="shared" si="71"/>
        <v>-1</v>
      </c>
      <c r="T85">
        <f t="shared" si="72"/>
        <v>1</v>
      </c>
      <c r="U85">
        <f t="shared" si="83"/>
        <v>-1</v>
      </c>
      <c r="V85">
        <f>VLOOKUP($A85,'FuturesInfo (3)'!$A$2:$V$80,22)</f>
        <v>2</v>
      </c>
      <c r="W85">
        <v>1</v>
      </c>
      <c r="X85" s="356">
        <f>VLOOKUP($A85,'FuturesInfo (3)'!$A$2:$O$80,15)*V85</f>
        <v>345437.5</v>
      </c>
      <c r="Y85" s="356">
        <f>VLOOKUP($A85,'FuturesInfo (3)'!$A$2:$O$80,15)*W85*V85</f>
        <v>345437.5</v>
      </c>
      <c r="Z85" s="188">
        <f t="shared" si="73"/>
        <v>2138.1531039513061</v>
      </c>
      <c r="AA85" s="188">
        <f>IF(IF(sym!$Q74=H85,1,0)=1,ABS(X85*G85),-ABS(X85*G85))</f>
        <v>-2138.1531039513061</v>
      </c>
      <c r="AB85" s="188">
        <f>IF(IF(sym!$P74=$H85,1,0)=1,ABS($X85*$G85),-ABS($X85*$G85))</f>
        <v>2138.1531039513061</v>
      </c>
      <c r="AC85" s="188">
        <f t="shared" si="88"/>
        <v>2138.1531039513061</v>
      </c>
      <c r="AD85" s="188">
        <f t="shared" si="74"/>
        <v>-2138.1531039513061</v>
      </c>
      <c r="AE85" s="188">
        <f t="shared" si="75"/>
        <v>2138.1531039513061</v>
      </c>
      <c r="AF85" s="188">
        <f t="shared" si="84"/>
        <v>-2138.1531039513061</v>
      </c>
      <c r="AG85" s="188">
        <f t="shared" si="85"/>
        <v>-2138.1531039513061</v>
      </c>
      <c r="AH85" s="188">
        <f t="shared" si="86"/>
        <v>2138.1531039513061</v>
      </c>
      <c r="AI85" s="188">
        <f t="shared" si="87"/>
        <v>-2138.1531039513061</v>
      </c>
      <c r="AJ85" s="188">
        <f t="shared" si="76"/>
        <v>-2138.1531039513061</v>
      </c>
      <c r="AK85" s="188">
        <f t="shared" si="77"/>
        <v>-2138.1531039513061</v>
      </c>
      <c r="AL85" s="188">
        <f t="shared" si="78"/>
        <v>-2138.1531039513061</v>
      </c>
      <c r="AM85" s="188">
        <f t="shared" si="79"/>
        <v>-2138.1531039513061</v>
      </c>
      <c r="AN85" s="188">
        <f t="shared" si="80"/>
        <v>2138.1531039513061</v>
      </c>
      <c r="AO85" s="188">
        <f t="shared" si="81"/>
        <v>-2138.1531039513061</v>
      </c>
    </row>
    <row r="86" spans="1:41" ht="15.75" thickBot="1" x14ac:dyDescent="0.3">
      <c r="A86" s="1" t="s">
        <v>416</v>
      </c>
      <c r="B86" s="149" t="s">
        <v>494</v>
      </c>
      <c r="C86" s="192" t="s">
        <v>294</v>
      </c>
      <c r="E86" s="201">
        <f>'0808'!H86</f>
        <v>-1</v>
      </c>
      <c r="F86" s="186">
        <f t="shared" si="67"/>
        <v>-297.59519038082624</v>
      </c>
      <c r="G86" s="202">
        <v>-8.0160320641299992E-3</v>
      </c>
      <c r="H86" s="202">
        <v>-1</v>
      </c>
      <c r="I86" s="227">
        <v>-1</v>
      </c>
      <c r="J86" s="227">
        <v>1</v>
      </c>
      <c r="K86" s="227">
        <v>-1</v>
      </c>
      <c r="L86" s="202">
        <v>1</v>
      </c>
      <c r="M86" s="228">
        <v>-11</v>
      </c>
      <c r="N86" s="288">
        <v>42573</v>
      </c>
      <c r="O86">
        <f t="shared" si="68"/>
        <v>-1</v>
      </c>
      <c r="P86">
        <f t="shared" si="82"/>
        <v>-1</v>
      </c>
      <c r="Q86">
        <f t="shared" si="69"/>
        <v>1</v>
      </c>
      <c r="R86">
        <f t="shared" si="70"/>
        <v>-1</v>
      </c>
      <c r="S86">
        <f t="shared" si="71"/>
        <v>-1</v>
      </c>
      <c r="T86">
        <f t="shared" si="72"/>
        <v>1</v>
      </c>
      <c r="U86">
        <f t="shared" si="83"/>
        <v>1</v>
      </c>
      <c r="V86">
        <f>VLOOKUP($A86,'FuturesInfo (3)'!$A$2:$V$80,22)</f>
        <v>3</v>
      </c>
      <c r="W86">
        <v>1</v>
      </c>
      <c r="X86" s="356">
        <f>VLOOKUP($A86,'FuturesInfo (3)'!$A$2:$O$80,15)*V86</f>
        <v>37125</v>
      </c>
      <c r="Y86" s="356">
        <f>VLOOKUP($A86,'FuturesInfo (3)'!$A$2:$O$80,15)*W86*V86</f>
        <v>37125</v>
      </c>
      <c r="Z86" s="188">
        <f t="shared" si="73"/>
        <v>297.59519038082624</v>
      </c>
      <c r="AA86" s="188">
        <f>IF(IF(sym!$Q75=H86,1,0)=1,ABS(X86*G86),-ABS(X86*G86))</f>
        <v>297.59519038082624</v>
      </c>
      <c r="AB86" s="188">
        <f>IF(IF(sym!$P75=$H86,1,0)=1,ABS($X86*$G86),-ABS($X86*$G86))</f>
        <v>-297.59519038082624</v>
      </c>
      <c r="AC86" s="188">
        <f t="shared" si="88"/>
        <v>297.59519038082624</v>
      </c>
      <c r="AD86" s="188">
        <f t="shared" si="74"/>
        <v>-297.59519038082624</v>
      </c>
      <c r="AE86" s="188">
        <f t="shared" si="75"/>
        <v>-297.59519038082624</v>
      </c>
      <c r="AF86" s="188">
        <f t="shared" si="84"/>
        <v>297.59519038082624</v>
      </c>
      <c r="AG86" s="188">
        <f t="shared" si="85"/>
        <v>297.59519038082624</v>
      </c>
      <c r="AH86" s="188">
        <f t="shared" si="86"/>
        <v>-297.59519038082624</v>
      </c>
      <c r="AI86" s="188">
        <f t="shared" si="87"/>
        <v>297.59519038082624</v>
      </c>
      <c r="AJ86" s="188">
        <f t="shared" si="76"/>
        <v>297.59519038082624</v>
      </c>
      <c r="AK86" s="188">
        <f t="shared" si="77"/>
        <v>-297.59519038082624</v>
      </c>
      <c r="AL86" s="188">
        <f t="shared" si="78"/>
        <v>297.59519038082624</v>
      </c>
      <c r="AM86" s="188">
        <f t="shared" si="79"/>
        <v>297.59519038082624</v>
      </c>
      <c r="AN86" s="188">
        <f t="shared" si="80"/>
        <v>-297.59519038082624</v>
      </c>
      <c r="AO86" s="188">
        <f t="shared" si="81"/>
        <v>-297.59519038082624</v>
      </c>
    </row>
    <row r="87" spans="1:41" s="2" customFormat="1" ht="15.75" thickBot="1" x14ac:dyDescent="0.3">
      <c r="A87" s="1" t="s">
        <v>418</v>
      </c>
      <c r="B87" s="149" t="s">
        <v>767</v>
      </c>
      <c r="C87" s="192" t="s">
        <v>297</v>
      </c>
      <c r="D87"/>
      <c r="E87" s="201">
        <f>'0808'!H87</f>
        <v>1</v>
      </c>
      <c r="F87" s="186">
        <f t="shared" si="67"/>
        <v>0</v>
      </c>
      <c r="G87" s="202">
        <v>0</v>
      </c>
      <c r="H87" s="202">
        <v>1</v>
      </c>
      <c r="I87" s="227">
        <v>1</v>
      </c>
      <c r="J87" s="227">
        <v>-1</v>
      </c>
      <c r="K87" s="227">
        <v>1</v>
      </c>
      <c r="L87" s="202">
        <v>1</v>
      </c>
      <c r="M87" s="228">
        <v>4</v>
      </c>
      <c r="N87" s="288">
        <v>42584</v>
      </c>
      <c r="O87">
        <f t="shared" si="68"/>
        <v>1</v>
      </c>
      <c r="P87">
        <f t="shared" si="82"/>
        <v>1</v>
      </c>
      <c r="Q87">
        <f t="shared" si="69"/>
        <v>-1</v>
      </c>
      <c r="R87">
        <f t="shared" si="70"/>
        <v>-1</v>
      </c>
      <c r="S87">
        <f t="shared" si="71"/>
        <v>-1</v>
      </c>
      <c r="T87">
        <f t="shared" si="72"/>
        <v>-1</v>
      </c>
      <c r="U87">
        <f t="shared" si="83"/>
        <v>-1</v>
      </c>
      <c r="V87">
        <f>VLOOKUP($A87,'FuturesInfo (3)'!$A$2:$V$80,22)</f>
        <v>4</v>
      </c>
      <c r="W87">
        <v>1</v>
      </c>
      <c r="X87" s="356">
        <f>VLOOKUP($A87,'FuturesInfo (3)'!$A$2:$O$80,15)*V87</f>
        <v>83400</v>
      </c>
      <c r="Y87" s="356">
        <f>VLOOKUP($A87,'FuturesInfo (3)'!$A$2:$O$80,15)*W87*V87</f>
        <v>83400</v>
      </c>
      <c r="Z87" s="188">
        <f t="shared" si="73"/>
        <v>0</v>
      </c>
      <c r="AA87" s="188">
        <f>IF(IF(sym!$Q76=H87,1,0)=1,ABS(X87*G87),-ABS(X87*G87))</f>
        <v>0</v>
      </c>
      <c r="AB87" s="188">
        <f>IF(IF(sym!$P76=$H87,1,0)=1,ABS($X87*$G87),-ABS($X87*$G87))</f>
        <v>0</v>
      </c>
      <c r="AC87" s="188">
        <f t="shared" si="88"/>
        <v>0</v>
      </c>
      <c r="AD87" s="188">
        <f t="shared" si="74"/>
        <v>0</v>
      </c>
      <c r="AE87" s="188">
        <f t="shared" si="75"/>
        <v>0</v>
      </c>
      <c r="AF87" s="188">
        <f t="shared" si="84"/>
        <v>0</v>
      </c>
      <c r="AG87" s="188">
        <f t="shared" si="85"/>
        <v>0</v>
      </c>
      <c r="AH87" s="188">
        <f t="shared" si="86"/>
        <v>0</v>
      </c>
      <c r="AI87" s="188">
        <f t="shared" si="87"/>
        <v>0</v>
      </c>
      <c r="AJ87" s="188">
        <f t="shared" si="76"/>
        <v>0</v>
      </c>
      <c r="AK87" s="188">
        <f t="shared" si="77"/>
        <v>0</v>
      </c>
      <c r="AL87" s="188">
        <f t="shared" si="78"/>
        <v>0</v>
      </c>
      <c r="AM87" s="188">
        <f t="shared" si="79"/>
        <v>0</v>
      </c>
      <c r="AN87" s="188">
        <f t="shared" si="80"/>
        <v>0</v>
      </c>
      <c r="AO87" s="188">
        <f t="shared" si="81"/>
        <v>0</v>
      </c>
    </row>
    <row r="88" spans="1:41" s="2" customFormat="1" ht="15.75" thickBot="1" x14ac:dyDescent="0.3">
      <c r="A88" s="1" t="s">
        <v>1053</v>
      </c>
      <c r="B88" s="149" t="s">
        <v>738</v>
      </c>
      <c r="C88" s="192" t="s">
        <v>294</v>
      </c>
      <c r="D88"/>
      <c r="E88" s="201">
        <f>'0808'!H88</f>
        <v>1</v>
      </c>
      <c r="F88" s="186">
        <f t="shared" si="67"/>
        <v>403.2416514671375</v>
      </c>
      <c r="G88" s="202">
        <v>1.276673354E-3</v>
      </c>
      <c r="H88" s="202">
        <v>1</v>
      </c>
      <c r="I88" s="227">
        <v>-1</v>
      </c>
      <c r="J88" s="227">
        <v>-1</v>
      </c>
      <c r="K88" s="227">
        <v>-1</v>
      </c>
      <c r="L88" s="202">
        <v>1</v>
      </c>
      <c r="M88" s="228">
        <v>5</v>
      </c>
      <c r="N88" s="288">
        <v>42583</v>
      </c>
      <c r="O88">
        <f t="shared" si="68"/>
        <v>1</v>
      </c>
      <c r="P88">
        <f t="shared" si="82"/>
        <v>-1</v>
      </c>
      <c r="Q88">
        <f t="shared" si="69"/>
        <v>-1</v>
      </c>
      <c r="R88">
        <f t="shared" si="70"/>
        <v>-1</v>
      </c>
      <c r="S88">
        <f t="shared" si="71"/>
        <v>-1</v>
      </c>
      <c r="T88">
        <f t="shared" si="72"/>
        <v>1</v>
      </c>
      <c r="U88">
        <f t="shared" si="83"/>
        <v>-1</v>
      </c>
      <c r="V88">
        <f>VLOOKUP($A88,'FuturesInfo (3)'!$A$2:$V$80,22)</f>
        <v>3</v>
      </c>
      <c r="W88">
        <v>1</v>
      </c>
      <c r="X88" s="356">
        <f>VLOOKUP($A88,'FuturesInfo (3)'!$A$2:$O$80,15)*V88</f>
        <v>315853.42500000005</v>
      </c>
      <c r="Y88" s="356">
        <f>VLOOKUP($A88,'FuturesInfo (3)'!$A$2:$O$80,15)*W88*V88</f>
        <v>315853.42500000005</v>
      </c>
      <c r="Z88" s="188">
        <f t="shared" si="73"/>
        <v>403.2416514671375</v>
      </c>
      <c r="AA88" s="188">
        <f>IF(IF(sym!$Q77=H88,1,0)=1,ABS(X88*G88),-ABS(X88*G88))</f>
        <v>403.2416514671375</v>
      </c>
      <c r="AB88" s="188">
        <f>IF(IF(sym!$P77=$H88,1,0)=1,ABS($X88*$G88),-ABS($X88*$G88))</f>
        <v>-403.2416514671375</v>
      </c>
      <c r="AC88" s="188">
        <f t="shared" si="88"/>
        <v>403.2416514671375</v>
      </c>
      <c r="AD88" s="188">
        <f t="shared" si="74"/>
        <v>-403.2416514671375</v>
      </c>
      <c r="AE88" s="188">
        <f t="shared" si="75"/>
        <v>-403.2416514671375</v>
      </c>
      <c r="AF88" s="188">
        <f t="shared" si="84"/>
        <v>-403.2416514671375</v>
      </c>
      <c r="AG88" s="188">
        <f t="shared" si="85"/>
        <v>-403.2416514671375</v>
      </c>
      <c r="AH88" s="188">
        <f t="shared" si="86"/>
        <v>403.2416514671375</v>
      </c>
      <c r="AI88" s="188">
        <f t="shared" si="87"/>
        <v>403.2416514671375</v>
      </c>
      <c r="AJ88" s="188">
        <f t="shared" si="76"/>
        <v>-403.2416514671375</v>
      </c>
      <c r="AK88" s="188">
        <f t="shared" si="77"/>
        <v>-403.2416514671375</v>
      </c>
      <c r="AL88" s="188">
        <f t="shared" si="78"/>
        <v>-403.2416514671375</v>
      </c>
      <c r="AM88" s="188">
        <f t="shared" si="79"/>
        <v>-403.2416514671375</v>
      </c>
      <c r="AN88" s="188">
        <f t="shared" si="80"/>
        <v>403.2416514671375</v>
      </c>
      <c r="AO88" s="188">
        <f t="shared" si="81"/>
        <v>-403.2416514671375</v>
      </c>
    </row>
    <row r="89" spans="1:41" s="2" customFormat="1" ht="15.75" thickBot="1" x14ac:dyDescent="0.3">
      <c r="A89" s="330" t="s">
        <v>1054</v>
      </c>
      <c r="B89" s="331" t="s">
        <v>463</v>
      </c>
      <c r="C89" s="332" t="s">
        <v>1288</v>
      </c>
      <c r="D89"/>
      <c r="E89" s="201">
        <f>'0808'!H89</f>
        <v>-1</v>
      </c>
      <c r="F89" s="186">
        <f t="shared" si="67"/>
        <v>0</v>
      </c>
      <c r="G89" s="202">
        <v>1.01729399797E-4</v>
      </c>
      <c r="H89" s="202">
        <v>1</v>
      </c>
      <c r="I89" s="227">
        <v>-1</v>
      </c>
      <c r="J89" s="227">
        <v>1</v>
      </c>
      <c r="K89" s="227">
        <v>-1</v>
      </c>
      <c r="L89" s="202">
        <v>-1</v>
      </c>
      <c r="M89" s="228">
        <v>-4</v>
      </c>
      <c r="N89" s="288">
        <v>42584</v>
      </c>
      <c r="O89">
        <f t="shared" si="68"/>
        <v>1</v>
      </c>
      <c r="P89">
        <f t="shared" si="82"/>
        <v>-1</v>
      </c>
      <c r="Q89">
        <f t="shared" si="69"/>
        <v>1</v>
      </c>
      <c r="R89">
        <f t="shared" si="70"/>
        <v>1</v>
      </c>
      <c r="S89">
        <f t="shared" si="71"/>
        <v>1</v>
      </c>
      <c r="T89">
        <f t="shared" si="72"/>
        <v>-1</v>
      </c>
      <c r="U89">
        <f t="shared" si="83"/>
        <v>1</v>
      </c>
      <c r="V89">
        <f>VLOOKUP($A89,'FuturesInfo (3)'!$A$2:$V$80,22)</f>
        <v>0</v>
      </c>
      <c r="W89">
        <v>1</v>
      </c>
      <c r="X89" s="356">
        <f>VLOOKUP($A89,'FuturesInfo (3)'!$A$2:$O$80,15)*V89</f>
        <v>0</v>
      </c>
      <c r="Y89" s="356">
        <f>VLOOKUP($A89,'FuturesInfo (3)'!$A$2:$O$80,15)*W89*V89</f>
        <v>0</v>
      </c>
      <c r="Z89" s="188">
        <f t="shared" si="73"/>
        <v>0</v>
      </c>
      <c r="AA89" s="188">
        <f>IF(IF(sym!$Q78=H89,1,0)=1,ABS(X89*G89),-ABS(X89*G89))</f>
        <v>0</v>
      </c>
      <c r="AB89" s="188">
        <f>IF(IF(sym!$P78=$H89,1,0)=1,ABS($X89*$G89),-ABS($X89*$G89))</f>
        <v>0</v>
      </c>
      <c r="AC89" s="188">
        <f t="shared" si="88"/>
        <v>0</v>
      </c>
      <c r="AD89" s="188">
        <f t="shared" si="74"/>
        <v>0</v>
      </c>
      <c r="AE89" s="188">
        <f t="shared" si="75"/>
        <v>0</v>
      </c>
      <c r="AF89" s="188">
        <f t="shared" si="84"/>
        <v>0</v>
      </c>
      <c r="AG89" s="188">
        <f t="shared" si="85"/>
        <v>0</v>
      </c>
      <c r="AH89" s="188">
        <f t="shared" si="86"/>
        <v>0</v>
      </c>
      <c r="AI89" s="188">
        <f t="shared" si="87"/>
        <v>0</v>
      </c>
      <c r="AJ89" s="188">
        <f t="shared" si="76"/>
        <v>0</v>
      </c>
      <c r="AK89" s="188">
        <f t="shared" si="77"/>
        <v>0</v>
      </c>
      <c r="AL89" s="188">
        <f t="shared" si="78"/>
        <v>0</v>
      </c>
      <c r="AM89" s="188">
        <f t="shared" si="79"/>
        <v>0</v>
      </c>
      <c r="AN89" s="188">
        <f t="shared" si="80"/>
        <v>0</v>
      </c>
      <c r="AO89" s="188">
        <f t="shared" si="81"/>
        <v>0</v>
      </c>
    </row>
    <row r="90" spans="1:41" s="4" customFormat="1" ht="15.75" thickBot="1" x14ac:dyDescent="0.3">
      <c r="A90" s="1" t="s">
        <v>422</v>
      </c>
      <c r="B90" s="149" t="s">
        <v>639</v>
      </c>
      <c r="C90" s="192" t="s">
        <v>294</v>
      </c>
      <c r="E90" s="201">
        <f>'0808'!H90</f>
        <v>1</v>
      </c>
      <c r="F90" s="186">
        <f t="shared" si="67"/>
        <v>120.03900325046811</v>
      </c>
      <c r="G90" s="202">
        <v>3.2502708559099998E-4</v>
      </c>
      <c r="H90" s="202">
        <v>1</v>
      </c>
      <c r="I90" s="227">
        <v>1</v>
      </c>
      <c r="J90" s="227">
        <v>1</v>
      </c>
      <c r="K90" s="227">
        <v>1</v>
      </c>
      <c r="L90" s="202">
        <v>1</v>
      </c>
      <c r="M90" s="228">
        <v>13</v>
      </c>
      <c r="N90" s="288">
        <v>42571</v>
      </c>
      <c r="O90">
        <f t="shared" si="68"/>
        <v>1</v>
      </c>
      <c r="P90">
        <f t="shared" si="82"/>
        <v>1</v>
      </c>
      <c r="Q90">
        <f t="shared" si="69"/>
        <v>1</v>
      </c>
      <c r="R90">
        <f t="shared" si="70"/>
        <v>-1</v>
      </c>
      <c r="S90">
        <f t="shared" si="71"/>
        <v>1</v>
      </c>
      <c r="T90">
        <f t="shared" si="72"/>
        <v>-1</v>
      </c>
      <c r="U90">
        <f t="shared" si="83"/>
        <v>-1</v>
      </c>
      <c r="V90">
        <f>VLOOKUP($A90,'FuturesInfo (3)'!$A$2:$V$80,22)</f>
        <v>4</v>
      </c>
      <c r="W90">
        <v>1</v>
      </c>
      <c r="X90" s="356">
        <f>VLOOKUP($A90,'FuturesInfo (3)'!$A$2:$O$80,15)*V90</f>
        <v>369320</v>
      </c>
      <c r="Y90" s="356">
        <f>VLOOKUP($A90,'FuturesInfo (3)'!$A$2:$O$80,15)*W90*V90</f>
        <v>369320</v>
      </c>
      <c r="Z90" s="188">
        <f t="shared" si="73"/>
        <v>120.03900325046811</v>
      </c>
      <c r="AA90" s="188">
        <f>IF(IF(sym!$Q79=H90,1,0)=1,ABS(X90*G90),-ABS(X90*G90))</f>
        <v>120.03900325046811</v>
      </c>
      <c r="AB90" s="188">
        <f>IF(IF(sym!$P79=$H90,1,0)=1,ABS($X90*$G90),-ABS($X90*$G90))</f>
        <v>-120.03900325046811</v>
      </c>
      <c r="AC90" s="188">
        <f t="shared" si="88"/>
        <v>120.03900325046811</v>
      </c>
      <c r="AD90" s="188">
        <f t="shared" si="74"/>
        <v>-120.03900325046811</v>
      </c>
      <c r="AE90" s="188">
        <f t="shared" si="75"/>
        <v>120.03900325046811</v>
      </c>
      <c r="AF90" s="188">
        <f t="shared" si="84"/>
        <v>120.03900325046811</v>
      </c>
      <c r="AG90" s="188">
        <f t="shared" si="85"/>
        <v>120.03900325046811</v>
      </c>
      <c r="AH90" s="188">
        <f t="shared" si="86"/>
        <v>120.03900325046811</v>
      </c>
      <c r="AI90" s="188">
        <f t="shared" si="87"/>
        <v>120.03900325046811</v>
      </c>
      <c r="AJ90" s="188">
        <f t="shared" si="76"/>
        <v>120.03900325046811</v>
      </c>
      <c r="AK90" s="188">
        <f t="shared" si="77"/>
        <v>120.03900325046811</v>
      </c>
      <c r="AL90" s="188">
        <f t="shared" si="78"/>
        <v>-120.03900325046811</v>
      </c>
      <c r="AM90" s="188">
        <f t="shared" si="79"/>
        <v>120.03900325046811</v>
      </c>
      <c r="AN90" s="188">
        <f t="shared" si="80"/>
        <v>-120.03900325046811</v>
      </c>
      <c r="AO90" s="188">
        <f t="shared" si="81"/>
        <v>-120.03900325046811</v>
      </c>
    </row>
    <row r="91" spans="1:41" s="4" customFormat="1" ht="15.75" thickBot="1" x14ac:dyDescent="0.3">
      <c r="A91" s="1" t="s">
        <v>1025</v>
      </c>
      <c r="B91" s="149" t="s">
        <v>459</v>
      </c>
      <c r="C91" s="192" t="s">
        <v>1122</v>
      </c>
      <c r="E91" s="201">
        <f>'0808'!H91</f>
        <v>-1</v>
      </c>
      <c r="F91" s="186">
        <f t="shared" si="67"/>
        <v>687.4610444327086</v>
      </c>
      <c r="G91" s="202">
        <v>2.0288090890699999E-4</v>
      </c>
      <c r="H91" s="202">
        <v>1</v>
      </c>
      <c r="I91" s="227">
        <v>1</v>
      </c>
      <c r="J91" s="227">
        <v>1</v>
      </c>
      <c r="K91" s="227">
        <v>1</v>
      </c>
      <c r="L91" s="202">
        <v>1</v>
      </c>
      <c r="M91" s="228">
        <v>-4</v>
      </c>
      <c r="N91" s="288">
        <v>42584</v>
      </c>
      <c r="O91">
        <f t="shared" si="68"/>
        <v>-1</v>
      </c>
      <c r="P91">
        <f t="shared" si="82"/>
        <v>-1</v>
      </c>
      <c r="Q91">
        <f t="shared" si="69"/>
        <v>1</v>
      </c>
      <c r="R91">
        <f t="shared" si="70"/>
        <v>1</v>
      </c>
      <c r="S91">
        <f t="shared" si="71"/>
        <v>1</v>
      </c>
      <c r="T91">
        <f t="shared" si="72"/>
        <v>-1</v>
      </c>
      <c r="U91">
        <f t="shared" si="83"/>
        <v>1</v>
      </c>
      <c r="V91">
        <f>VLOOKUP($A91,'FuturesInfo (3)'!$A$2:$V$80,22)</f>
        <v>16</v>
      </c>
      <c r="W91">
        <v>1</v>
      </c>
      <c r="X91" s="356">
        <f>VLOOKUP($A91,'FuturesInfo (3)'!$A$2:$O$80,15)*V91</f>
        <v>3388495.4880000004</v>
      </c>
      <c r="Y91" s="356">
        <f>VLOOKUP($A91,'FuturesInfo (3)'!$A$2:$O$80,15)*W91*V91</f>
        <v>3388495.4880000004</v>
      </c>
      <c r="Z91" s="188">
        <f t="shared" si="73"/>
        <v>687.4610444327086</v>
      </c>
      <c r="AA91" s="188">
        <f>IF(IF(sym!$Q80=H91,1,0)=1,ABS(X91*G91),-ABS(X91*G91))</f>
        <v>-687.4610444327086</v>
      </c>
      <c r="AB91" s="188">
        <f>IF(IF(sym!$P80=$H91,1,0)=1,ABS($X91*$G91),-ABS($X91*$G91))</f>
        <v>687.4610444327086</v>
      </c>
      <c r="AC91" s="188">
        <f t="shared" si="88"/>
        <v>-687.4610444327086</v>
      </c>
      <c r="AD91" s="188">
        <f t="shared" si="74"/>
        <v>687.4610444327086</v>
      </c>
      <c r="AE91" s="188">
        <f t="shared" si="75"/>
        <v>687.4610444327086</v>
      </c>
      <c r="AF91" s="188">
        <f t="shared" si="84"/>
        <v>687.4610444327086</v>
      </c>
      <c r="AG91" s="188">
        <f t="shared" si="85"/>
        <v>687.4610444327086</v>
      </c>
      <c r="AH91" s="188">
        <f t="shared" si="86"/>
        <v>687.4610444327086</v>
      </c>
      <c r="AI91" s="188">
        <f t="shared" si="87"/>
        <v>-687.4610444327086</v>
      </c>
      <c r="AJ91" s="188">
        <f t="shared" si="76"/>
        <v>-687.4610444327086</v>
      </c>
      <c r="AK91" s="188">
        <f t="shared" si="77"/>
        <v>687.4610444327086</v>
      </c>
      <c r="AL91" s="188">
        <f t="shared" si="78"/>
        <v>687.4610444327086</v>
      </c>
      <c r="AM91" s="188">
        <f t="shared" si="79"/>
        <v>687.4610444327086</v>
      </c>
      <c r="AN91" s="188">
        <f t="shared" si="80"/>
        <v>-687.4610444327086</v>
      </c>
      <c r="AO91" s="188">
        <f t="shared" si="81"/>
        <v>687.4610444327086</v>
      </c>
    </row>
    <row r="92" spans="1:41" s="4" customFormat="1" ht="15.75" thickBot="1" x14ac:dyDescent="0.3">
      <c r="A92" s="1" t="s">
        <v>1026</v>
      </c>
      <c r="B92" s="149" t="s">
        <v>447</v>
      </c>
      <c r="C92" s="192" t="s">
        <v>1122</v>
      </c>
      <c r="E92" s="201">
        <f>'0808'!H92</f>
        <v>-1</v>
      </c>
      <c r="F92" s="186">
        <f t="shared" si="67"/>
        <v>460.33042639997609</v>
      </c>
      <c r="G92" s="203">
        <v>1.53014383352E-4</v>
      </c>
      <c r="H92" s="203">
        <v>1</v>
      </c>
      <c r="I92" s="231">
        <v>-1</v>
      </c>
      <c r="J92" s="231">
        <v>-1</v>
      </c>
      <c r="K92" s="231">
        <v>-1</v>
      </c>
      <c r="L92" s="203">
        <v>1</v>
      </c>
      <c r="M92" s="232">
        <v>-4</v>
      </c>
      <c r="N92" s="289">
        <v>42584</v>
      </c>
      <c r="O92">
        <f t="shared" si="68"/>
        <v>-1</v>
      </c>
      <c r="P92">
        <f t="shared" si="82"/>
        <v>-1</v>
      </c>
      <c r="Q92">
        <f t="shared" si="69"/>
        <v>-1</v>
      </c>
      <c r="R92">
        <f t="shared" si="70"/>
        <v>-1</v>
      </c>
      <c r="S92">
        <f t="shared" si="71"/>
        <v>-1</v>
      </c>
      <c r="T92">
        <f t="shared" si="72"/>
        <v>1</v>
      </c>
      <c r="U92">
        <f t="shared" si="83"/>
        <v>-1</v>
      </c>
      <c r="V92">
        <f>VLOOKUP($A92,'FuturesInfo (3)'!$A$2:$V$80,22)</f>
        <v>5</v>
      </c>
      <c r="W92">
        <v>1</v>
      </c>
      <c r="X92" s="356">
        <f>VLOOKUP($A92,'FuturesInfo (3)'!$A$2:$O$80,15)*V92</f>
        <v>3008412.7800000003</v>
      </c>
      <c r="Y92" s="356">
        <f>VLOOKUP($A92,'FuturesInfo (3)'!$A$2:$O$80,15)*W92*V92</f>
        <v>3008412.7800000003</v>
      </c>
      <c r="Z92" s="188">
        <f t="shared" si="73"/>
        <v>460.33042639997609</v>
      </c>
      <c r="AA92" s="188">
        <f>IF(IF(sym!$Q81=H92,1,0)=1,ABS(X92*G92),-ABS(X92*G92))</f>
        <v>-460.33042639997609</v>
      </c>
      <c r="AB92" s="188">
        <f>IF(IF(sym!$P81=$H92,1,0)=1,ABS($X92*$G92),-ABS($X92*$G92))</f>
        <v>460.33042639997609</v>
      </c>
      <c r="AC92" s="188">
        <f t="shared" si="88"/>
        <v>-460.33042639997609</v>
      </c>
      <c r="AD92" s="188">
        <f t="shared" si="74"/>
        <v>460.33042639997609</v>
      </c>
      <c r="AE92" s="188">
        <f t="shared" si="75"/>
        <v>-460.33042639997609</v>
      </c>
      <c r="AF92" s="188">
        <f t="shared" si="84"/>
        <v>-460.33042639997609</v>
      </c>
      <c r="AG92" s="188">
        <f t="shared" si="85"/>
        <v>-460.33042639997609</v>
      </c>
      <c r="AH92" s="188">
        <f t="shared" si="86"/>
        <v>460.33042639997609</v>
      </c>
      <c r="AI92" s="188">
        <f t="shared" si="87"/>
        <v>-460.33042639997609</v>
      </c>
      <c r="AJ92" s="188">
        <f t="shared" si="76"/>
        <v>-460.33042639997609</v>
      </c>
      <c r="AK92" s="188">
        <f t="shared" si="77"/>
        <v>-460.33042639997609</v>
      </c>
      <c r="AL92" s="188">
        <f t="shared" si="78"/>
        <v>-460.33042639997609</v>
      </c>
      <c r="AM92" s="188">
        <f t="shared" si="79"/>
        <v>-460.33042639997609</v>
      </c>
      <c r="AN92" s="188">
        <f t="shared" si="80"/>
        <v>460.33042639997609</v>
      </c>
      <c r="AO92" s="188">
        <f t="shared" si="81"/>
        <v>-460.33042639997609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0.95833333333333337</v>
      </c>
      <c r="AA94" s="193">
        <f t="shared" ref="AA94:AN94" si="89">COUNTIF(AA14:AA92,"&gt;0")/$B$10</f>
        <v>0.5</v>
      </c>
      <c r="AB94" s="193">
        <f t="shared" si="89"/>
        <v>0.45833333333333331</v>
      </c>
      <c r="AC94" s="193">
        <f t="shared" ref="AC94" si="90">COUNTIF(AC14:AC92,"&gt;0")/$B$10</f>
        <v>0.44444444444444442</v>
      </c>
      <c r="AD94" s="193">
        <f t="shared" si="89"/>
        <v>0.51388888888888884</v>
      </c>
      <c r="AE94" s="193">
        <f t="shared" si="89"/>
        <v>0.47222222222222221</v>
      </c>
      <c r="AF94" s="193">
        <f t="shared" si="89"/>
        <v>0.54166666666666663</v>
      </c>
      <c r="AG94" s="193">
        <f t="shared" si="89"/>
        <v>0.55555555555555558</v>
      </c>
      <c r="AH94" s="193">
        <f t="shared" si="89"/>
        <v>0.54166666666666663</v>
      </c>
      <c r="AI94" s="193">
        <f t="shared" si="89"/>
        <v>0.45833333333333331</v>
      </c>
      <c r="AJ94" s="193">
        <f t="shared" si="89"/>
        <v>0.45833333333333331</v>
      </c>
      <c r="AK94" s="193">
        <f t="shared" si="89"/>
        <v>0.5</v>
      </c>
      <c r="AL94" s="193">
        <f t="shared" si="89"/>
        <v>0.5</v>
      </c>
      <c r="AM94" s="193">
        <f t="shared" si="89"/>
        <v>0.4861111111111111</v>
      </c>
      <c r="AN94" s="193">
        <f t="shared" si="89"/>
        <v>0.44444444444444442</v>
      </c>
      <c r="AO94" s="193">
        <f t="shared" ref="AO94" si="91">COUNTIF(AO14:AO92,"&gt;0")/$B$10</f>
        <v>0.45833333333333331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G13" activePane="bottomRight" state="frozen"/>
      <selection activeCell="AC15" sqref="AC15:AC92"/>
      <selection pane="topRight" activeCell="AC15" sqref="AC15:AC92"/>
      <selection pane="bottomLeft" activeCell="AC15" sqref="AC15:AC92"/>
      <selection pane="bottomRight" activeCell="X26" sqref="X26"/>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5.28515625" bestFit="1" customWidth="1"/>
    <col min="6" max="6" width="7.8554687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10.425781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20160808</v>
      </c>
      <c r="F1" t="s">
        <v>1256</v>
      </c>
      <c r="G1" t="s">
        <v>1060</v>
      </c>
      <c r="H1" s="197" t="s">
        <v>1188</v>
      </c>
      <c r="I1" t="s">
        <v>1297</v>
      </c>
      <c r="K1" s="6" t="str">
        <f>E12&amp;" l% "&amp;ROUND(E13*100,2)&amp;"%"</f>
        <v>prev ACT l% 58.23%</v>
      </c>
      <c r="L1" s="265" t="str">
        <f>I12&amp;" l% "&amp;ROUND(I13*100,2)&amp;"%"</f>
        <v>50/50 l% 59.49%</v>
      </c>
      <c r="M1" s="265" t="str">
        <f>J12&amp;" l% "&amp;ROUND(J13*100,2)&amp;"%"</f>
        <v>&gt;equity l% 46.84%</v>
      </c>
      <c r="N1" s="265" t="str">
        <f>K12&amp;" l% "&amp;ROUND(K13*100,2)&amp;"%"</f>
        <v>&lt;equity l% 68.35%</v>
      </c>
      <c r="O1" s="265" t="str">
        <f>L12&amp;" l% "&amp;ROUND(L13*100,2)&amp;"%"</f>
        <v>SEA1 l% 51.9%</v>
      </c>
      <c r="P1" s="265" t="str">
        <f t="shared" ref="P1:T1" si="0">O12&amp;" l% "&amp;ROUND(O13*100,2)&amp;"%"</f>
        <v>SEA-ADJ l% 44.3%</v>
      </c>
      <c r="Q1" s="265" t="str">
        <f t="shared" si="0"/>
        <v>v1 l% 64.56%</v>
      </c>
      <c r="R1" s="265" t="str">
        <f t="shared" si="0"/>
        <v>v2 l% 40.51%</v>
      </c>
      <c r="S1" s="265" t="str">
        <f t="shared" si="0"/>
        <v>v3 l% 48.1%</v>
      </c>
      <c r="T1" s="265" t="str">
        <f t="shared" si="0"/>
        <v>v4 l% 50.63%</v>
      </c>
      <c r="U1" s="265" t="str">
        <f t="shared" ref="U1:V1" si="1">T12&amp;" l% "&amp;ROUND(T13*100,2)&amp;"%"</f>
        <v>v5 l% 48.1%</v>
      </c>
      <c r="V1" s="265" t="str">
        <f t="shared" si="1"/>
        <v>v6 l% 40.51%</v>
      </c>
      <c r="W1" s="6"/>
      <c r="X1" s="285"/>
      <c r="Z1" s="333" t="str">
        <f t="shared" ref="Z1:AN1" si="2">Z12</f>
        <v>MAX ACC 97% PNL 71563</v>
      </c>
      <c r="AA1" s="334" t="str">
        <f t="shared" si="2"/>
        <v>RISK-ON ACC 64% PNL 37402</v>
      </c>
      <c r="AB1" s="334" t="str">
        <f t="shared" si="2"/>
        <v>RISK-OFF ACC 33% PNL -37402</v>
      </c>
      <c r="AC1" s="334" t="str">
        <f t="shared" ref="AC1" si="3">AC12</f>
        <v>Previous ACC 60% PNL 3746</v>
      </c>
      <c r="AD1" s="295" t="str">
        <f t="shared" si="2"/>
        <v>Anti-Previous ACC 38% PNL -3746</v>
      </c>
      <c r="AE1" s="335" t="str">
        <f t="shared" si="2"/>
        <v>&gt;equity ACC 49% PNL 8534</v>
      </c>
      <c r="AF1" s="335" t="str">
        <f t="shared" si="2"/>
        <v>50/50 ACC 36% PNL -15318</v>
      </c>
      <c r="AG1" s="335" t="str">
        <f t="shared" si="2"/>
        <v>&lt;equity ACC 47% PNL 4402</v>
      </c>
      <c r="AH1" s="336" t="str">
        <f t="shared" si="2"/>
        <v>SEASONALITY ACC 46% PNL -18679</v>
      </c>
      <c r="AI1" s="336" t="str">
        <f t="shared" si="2"/>
        <v>ADJ_SEASONALITY ACC 53% PNL 42</v>
      </c>
      <c r="AJ1" s="337" t="str">
        <f t="shared" si="2"/>
        <v>V1 ACC 54% PNL 10554</v>
      </c>
      <c r="AK1" s="337" t="str">
        <f t="shared" si="2"/>
        <v>V2 ACC 47% PNL 3525</v>
      </c>
      <c r="AL1" s="337" t="str">
        <f t="shared" si="2"/>
        <v>V3 ACC 42% PNL 1557</v>
      </c>
      <c r="AM1" s="337" t="str">
        <f t="shared" si="2"/>
        <v>V4 ACC 49% PNL 4801</v>
      </c>
      <c r="AN1" s="337" t="str">
        <f t="shared" si="2"/>
        <v>V5 ACC 50% PNL -3769</v>
      </c>
      <c r="AO1" s="337" t="str">
        <f t="shared" ref="AO1" si="4">AO12</f>
        <v>V6 ACC 47% PNL 12466</v>
      </c>
    </row>
    <row r="2" spans="1:41" outlineLevel="1" x14ac:dyDescent="0.25">
      <c r="A2" t="s">
        <v>1121</v>
      </c>
      <c r="B2" s="95">
        <f>COUNTIF($C$14:$C$92,A2)</f>
        <v>9</v>
      </c>
      <c r="C2" s="193">
        <f>B2/$B$10</f>
        <v>0.125</v>
      </c>
      <c r="F2" s="294">
        <f t="shared" ref="F2:F9" si="5">SUMIFS(H$14:H$92,H$14:H$92,1,$C$14:$C$92,A2)/$B2</f>
        <v>0.33333333333333331</v>
      </c>
      <c r="G2" s="137">
        <f t="shared" ref="G2:G9" si="6">SUMIF($C$14:$C$92,A2,Z$14:Z$92)</f>
        <v>8010.5176120611541</v>
      </c>
      <c r="H2" s="143">
        <f t="shared" ref="H2:H10" si="7">G2/$B2</f>
        <v>890.05751245123929</v>
      </c>
      <c r="I2" s="186">
        <f>SUMIF($C$14:$C$92,A2,F$14:F$92)/B2</f>
        <v>-60.955208114843543</v>
      </c>
      <c r="J2" t="str">
        <f t="shared" ref="J2:J9" si="8">A2</f>
        <v>currency</v>
      </c>
      <c r="K2" s="344">
        <f t="shared" ref="K2:K9" si="9">SUMIF($C$14:$C$92,$A2,E$14:E$92)/$B2</f>
        <v>-0.55555555555555558</v>
      </c>
      <c r="L2" s="344">
        <f t="shared" ref="L2:O9" si="10">SUMIF($C$14:$C$92,$A2,I$14:I$92)/$B2</f>
        <v>0.33333333333333331</v>
      </c>
      <c r="M2" s="344">
        <f t="shared" si="10"/>
        <v>-0.1111111111111111</v>
      </c>
      <c r="N2" s="344">
        <f t="shared" si="10"/>
        <v>0.55555555555555558</v>
      </c>
      <c r="O2" s="344">
        <f t="shared" si="10"/>
        <v>-0.1111111111111111</v>
      </c>
      <c r="P2" s="344">
        <f t="shared" ref="P2:T9" si="11">SUMIF($C$14:$C$92,$A2,O$14:O$92)/$B2</f>
        <v>-0.33333333333333331</v>
      </c>
      <c r="Q2" s="344">
        <f t="shared" si="11"/>
        <v>0.1111111111111111</v>
      </c>
      <c r="R2" s="344">
        <f t="shared" si="11"/>
        <v>0.1111111111111111</v>
      </c>
      <c r="S2" s="344">
        <f t="shared" si="11"/>
        <v>0.55555555555555558</v>
      </c>
      <c r="T2" s="344">
        <f t="shared" si="11"/>
        <v>0.55555555555555558</v>
      </c>
      <c r="U2" s="344">
        <f t="shared" ref="U2:V2" si="12">SUMIF($C$14:$C$92,$A2,T$14:T$92)/$B2</f>
        <v>-0.33333333333333331</v>
      </c>
      <c r="V2" s="344">
        <f t="shared" si="12"/>
        <v>0.33333333333333331</v>
      </c>
      <c r="W2" s="286"/>
      <c r="X2" s="6"/>
      <c r="Y2" t="s">
        <v>1121</v>
      </c>
      <c r="Z2" s="282">
        <f t="shared" ref="Z2:AO9" si="13">SUMIF($C$14:$C$92,$Y2,Z$14:Z$92)</f>
        <v>8010.5176120611541</v>
      </c>
      <c r="AA2" s="282">
        <f t="shared" si="13"/>
        <v>1438.878282050696</v>
      </c>
      <c r="AB2" s="282">
        <f t="shared" si="13"/>
        <v>-1438.878282050696</v>
      </c>
      <c r="AC2" s="282">
        <f t="shared" si="13"/>
        <v>6384.7751937881631</v>
      </c>
      <c r="AD2" s="282">
        <f t="shared" si="13"/>
        <v>-6384.7751937881631</v>
      </c>
      <c r="AE2" s="282">
        <f t="shared" si="13"/>
        <v>2823.4659764513544</v>
      </c>
      <c r="AF2" s="282">
        <f t="shared" si="13"/>
        <v>-1119.3038515329774</v>
      </c>
      <c r="AG2" s="282">
        <f t="shared" si="13"/>
        <v>506.43856674001427</v>
      </c>
      <c r="AH2" s="282">
        <f t="shared" si="13"/>
        <v>-4803.8299864867713</v>
      </c>
      <c r="AI2" s="282">
        <f t="shared" si="13"/>
        <v>-1628.5232320253479</v>
      </c>
      <c r="AJ2" s="282">
        <f t="shared" si="13"/>
        <v>4803.8299864867713</v>
      </c>
      <c r="AK2" s="282">
        <f t="shared" si="13"/>
        <v>-3374.4450811145125</v>
      </c>
      <c r="AL2" s="282">
        <f t="shared" si="13"/>
        <v>506.43856674001427</v>
      </c>
      <c r="AM2" s="282">
        <f t="shared" si="13"/>
        <v>506.43856674001427</v>
      </c>
      <c r="AN2" s="282">
        <f t="shared" si="13"/>
        <v>3694.2766600620735</v>
      </c>
      <c r="AO2" s="282">
        <f t="shared" si="13"/>
        <v>4129.3768157767854</v>
      </c>
    </row>
    <row r="3" spans="1:41" outlineLevel="1" x14ac:dyDescent="0.25">
      <c r="A3" s="1" t="s">
        <v>288</v>
      </c>
      <c r="B3" s="95">
        <f t="shared" ref="B3:B9" si="14">COUNTIF($C$14:$C$92,A3)</f>
        <v>6</v>
      </c>
      <c r="C3" s="193">
        <f t="shared" ref="C3:C10" si="15">B3/$B$10</f>
        <v>8.3333333333333329E-2</v>
      </c>
      <c r="F3" s="294">
        <f t="shared" si="5"/>
        <v>0.66666666666666663</v>
      </c>
      <c r="G3" s="137">
        <f t="shared" si="6"/>
        <v>11411.833474122304</v>
      </c>
      <c r="H3" s="143">
        <f t="shared" si="7"/>
        <v>1901.9722456870506</v>
      </c>
      <c r="I3" s="186">
        <f t="shared" ref="I3:I9" si="16">SUMIF($C$14:$C$92,A3,F$14:F$92)/B3</f>
        <v>1267.8103944613351</v>
      </c>
      <c r="J3" t="str">
        <f t="shared" si="8"/>
        <v>energy</v>
      </c>
      <c r="K3" s="344">
        <f t="shared" si="9"/>
        <v>-0.33333333333333331</v>
      </c>
      <c r="L3" s="344">
        <f t="shared" si="10"/>
        <v>0.33333333333333331</v>
      </c>
      <c r="M3" s="344">
        <f t="shared" si="10"/>
        <v>0.33333333333333331</v>
      </c>
      <c r="N3" s="344">
        <f t="shared" si="10"/>
        <v>0.33333333333333331</v>
      </c>
      <c r="O3" s="344">
        <f t="shared" si="10"/>
        <v>-0.66666666666666663</v>
      </c>
      <c r="P3" s="344">
        <f t="shared" si="11"/>
        <v>0.33333333333333331</v>
      </c>
      <c r="Q3" s="344">
        <f t="shared" si="11"/>
        <v>0</v>
      </c>
      <c r="R3" s="344">
        <f t="shared" si="11"/>
        <v>0.33333333333333331</v>
      </c>
      <c r="S3" s="344">
        <f t="shared" si="11"/>
        <v>1</v>
      </c>
      <c r="T3" s="344">
        <f t="shared" si="11"/>
        <v>1</v>
      </c>
      <c r="U3" s="344">
        <f t="shared" ref="U3:V3" si="17">SUMIF($C$14:$C$92,$A3,T$14:T$92)/$B3</f>
        <v>-0.33333333333333331</v>
      </c>
      <c r="V3" s="344">
        <f t="shared" si="17"/>
        <v>0.66666666666666663</v>
      </c>
      <c r="W3" s="286"/>
      <c r="X3" s="6"/>
      <c r="Y3" s="1" t="s">
        <v>288</v>
      </c>
      <c r="Z3" s="282">
        <f t="shared" si="13"/>
        <v>11411.833474122304</v>
      </c>
      <c r="AA3" s="282">
        <f t="shared" si="13"/>
        <v>7606.8623667680113</v>
      </c>
      <c r="AB3" s="282">
        <f t="shared" si="13"/>
        <v>-7606.8623667680113</v>
      </c>
      <c r="AC3" s="282">
        <f t="shared" si="13"/>
        <v>-5138.2996847084169</v>
      </c>
      <c r="AD3" s="282">
        <f t="shared" si="13"/>
        <v>5138.2996847084169</v>
      </c>
      <c r="AE3" s="282">
        <f t="shared" si="13"/>
        <v>4475.3366110649276</v>
      </c>
      <c r="AF3" s="282">
        <f t="shared" si="13"/>
        <v>-2006.773929005333</v>
      </c>
      <c r="AG3" s="282">
        <f t="shared" si="13"/>
        <v>-2006.773929005333</v>
      </c>
      <c r="AH3" s="282">
        <f t="shared" si="13"/>
        <v>-3047.8041435322393</v>
      </c>
      <c r="AI3" s="282">
        <f t="shared" si="13"/>
        <v>5138.2996847084169</v>
      </c>
      <c r="AJ3" s="282">
        <f t="shared" si="13"/>
        <v>-6565.8321522411061</v>
      </c>
      <c r="AK3" s="282">
        <f t="shared" si="13"/>
        <v>5138.2996847084169</v>
      </c>
      <c r="AL3" s="282">
        <f t="shared" si="13"/>
        <v>7606.8623667680113</v>
      </c>
      <c r="AM3" s="282">
        <f t="shared" si="13"/>
        <v>7606.8623667680113</v>
      </c>
      <c r="AN3" s="282">
        <f t="shared" si="13"/>
        <v>-5138.2996847084169</v>
      </c>
      <c r="AO3" s="282">
        <f t="shared" si="13"/>
        <v>3047.8041435322393</v>
      </c>
    </row>
    <row r="4" spans="1:41" outlineLevel="1" x14ac:dyDescent="0.25">
      <c r="A4" s="1" t="s">
        <v>297</v>
      </c>
      <c r="B4" s="95">
        <f t="shared" si="14"/>
        <v>10</v>
      </c>
      <c r="C4" s="193">
        <f t="shared" si="15"/>
        <v>0.1388888888888889</v>
      </c>
      <c r="F4" s="294">
        <f t="shared" si="5"/>
        <v>0.9</v>
      </c>
      <c r="G4" s="137">
        <f t="shared" si="6"/>
        <v>9586.4611856203082</v>
      </c>
      <c r="H4" s="143">
        <f t="shared" si="7"/>
        <v>958.64611856203078</v>
      </c>
      <c r="I4" s="186">
        <f t="shared" si="16"/>
        <v>879.03470386858612</v>
      </c>
      <c r="J4" t="str">
        <f t="shared" si="8"/>
        <v>grain</v>
      </c>
      <c r="K4" s="344">
        <f t="shared" si="9"/>
        <v>0.4</v>
      </c>
      <c r="L4" s="344">
        <f t="shared" si="10"/>
        <v>0.2</v>
      </c>
      <c r="M4" s="344">
        <f t="shared" si="10"/>
        <v>0.2</v>
      </c>
      <c r="N4" s="344">
        <f t="shared" si="10"/>
        <v>0.4</v>
      </c>
      <c r="O4" s="344">
        <f t="shared" si="10"/>
        <v>0.6</v>
      </c>
      <c r="P4" s="344">
        <f t="shared" si="11"/>
        <v>0.2</v>
      </c>
      <c r="Q4" s="344">
        <f t="shared" si="11"/>
        <v>0.4</v>
      </c>
      <c r="R4" s="344">
        <f t="shared" si="11"/>
        <v>0</v>
      </c>
      <c r="S4" s="344">
        <f t="shared" si="11"/>
        <v>-0.4</v>
      </c>
      <c r="T4" s="344">
        <f t="shared" si="11"/>
        <v>-0.2</v>
      </c>
      <c r="U4" s="344">
        <f t="shared" ref="U4:V4" si="18">SUMIF($C$14:$C$92,$A4,T$14:T$92)/$B4</f>
        <v>-0.2</v>
      </c>
      <c r="V4" s="344">
        <f t="shared" si="18"/>
        <v>-0.2</v>
      </c>
      <c r="W4" s="286"/>
      <c r="X4" s="6"/>
      <c r="Y4" s="1" t="s">
        <v>297</v>
      </c>
      <c r="Z4" s="282">
        <f t="shared" si="13"/>
        <v>9586.4611856203082</v>
      </c>
      <c r="AA4" s="282">
        <f t="shared" si="13"/>
        <v>8790.3470386858608</v>
      </c>
      <c r="AB4" s="282">
        <f t="shared" si="13"/>
        <v>-8790.3470386858608</v>
      </c>
      <c r="AC4" s="282">
        <f t="shared" si="13"/>
        <v>-2079.8380869426846</v>
      </c>
      <c r="AD4" s="282">
        <f t="shared" si="13"/>
        <v>2079.8380869426846</v>
      </c>
      <c r="AE4" s="282">
        <f t="shared" si="13"/>
        <v>3375.7865291201024</v>
      </c>
      <c r="AF4" s="282">
        <f t="shared" si="13"/>
        <v>-1724.6347986091641</v>
      </c>
      <c r="AG4" s="282">
        <f t="shared" si="13"/>
        <v>162.31293340865966</v>
      </c>
      <c r="AH4" s="282">
        <f t="shared" si="13"/>
        <v>4175.1950585522954</v>
      </c>
      <c r="AI4" s="282">
        <f t="shared" si="13"/>
        <v>5004.6336142123637</v>
      </c>
      <c r="AJ4" s="282">
        <f t="shared" si="13"/>
        <v>162.31293340865966</v>
      </c>
      <c r="AK4" s="282">
        <f t="shared" si="13"/>
        <v>4603.4266136089645</v>
      </c>
      <c r="AL4" s="282">
        <f t="shared" si="13"/>
        <v>-3168.4107980372555</v>
      </c>
      <c r="AM4" s="282">
        <f t="shared" si="13"/>
        <v>-2767.4492595750753</v>
      </c>
      <c r="AN4" s="282">
        <f t="shared" si="13"/>
        <v>-5004.6336142123637</v>
      </c>
      <c r="AO4" s="282">
        <f t="shared" si="13"/>
        <v>4202.4650751467852</v>
      </c>
    </row>
    <row r="5" spans="1:41" outlineLevel="1" x14ac:dyDescent="0.25">
      <c r="A5" s="1" t="s">
        <v>294</v>
      </c>
      <c r="B5" s="95">
        <f t="shared" si="14"/>
        <v>21</v>
      </c>
      <c r="C5" s="193">
        <f t="shared" si="15"/>
        <v>0.29166666666666669</v>
      </c>
      <c r="F5" s="294">
        <f t="shared" si="5"/>
        <v>0.76190476190476186</v>
      </c>
      <c r="G5" s="137">
        <f t="shared" si="6"/>
        <v>24500.433760798845</v>
      </c>
      <c r="H5" s="143">
        <f t="shared" si="7"/>
        <v>1166.6873219428021</v>
      </c>
      <c r="I5" s="186">
        <f t="shared" si="16"/>
        <v>889.67191918739661</v>
      </c>
      <c r="J5" t="str">
        <f t="shared" si="8"/>
        <v>index</v>
      </c>
      <c r="K5" s="344">
        <f t="shared" si="9"/>
        <v>0.80952380952380953</v>
      </c>
      <c r="L5" s="344">
        <f t="shared" si="10"/>
        <v>0.14285714285714285</v>
      </c>
      <c r="M5" s="344">
        <f t="shared" si="10"/>
        <v>-0.42857142857142855</v>
      </c>
      <c r="N5" s="344">
        <f t="shared" si="10"/>
        <v>0.52380952380952384</v>
      </c>
      <c r="O5" s="344">
        <f t="shared" si="10"/>
        <v>-0.23809523809523808</v>
      </c>
      <c r="P5" s="344">
        <f t="shared" si="11"/>
        <v>-0.23809523809523808</v>
      </c>
      <c r="Q5" s="344">
        <f t="shared" si="11"/>
        <v>0.80952380952380953</v>
      </c>
      <c r="R5" s="344">
        <f t="shared" si="11"/>
        <v>-0.61904761904761907</v>
      </c>
      <c r="S5" s="344">
        <f t="shared" si="11"/>
        <v>-0.33333333333333331</v>
      </c>
      <c r="T5" s="344">
        <f t="shared" si="11"/>
        <v>-0.14285714285714285</v>
      </c>
      <c r="U5" s="344">
        <f t="shared" ref="U5:V5" si="19">SUMIF($C$14:$C$92,$A5,T$14:T$92)/$B5</f>
        <v>0.33333333333333331</v>
      </c>
      <c r="V5" s="344">
        <f t="shared" si="19"/>
        <v>-0.61904761904761907</v>
      </c>
      <c r="W5" s="286"/>
      <c r="X5" s="6"/>
      <c r="Y5" s="1" t="s">
        <v>294</v>
      </c>
      <c r="Z5" s="282">
        <f t="shared" si="13"/>
        <v>24500.433760798845</v>
      </c>
      <c r="AA5" s="282">
        <f t="shared" si="13"/>
        <v>21008.547196135576</v>
      </c>
      <c r="AB5" s="282">
        <f t="shared" si="13"/>
        <v>-21008.547196135576</v>
      </c>
      <c r="AC5" s="282">
        <f t="shared" si="13"/>
        <v>14572.186093884662</v>
      </c>
      <c r="AD5" s="282">
        <f t="shared" si="13"/>
        <v>-14572.186093884662</v>
      </c>
      <c r="AE5" s="282">
        <f t="shared" si="13"/>
        <v>-7590.5226212925854</v>
      </c>
      <c r="AF5" s="282">
        <f t="shared" si="13"/>
        <v>1576.304094999932</v>
      </c>
      <c r="AG5" s="282">
        <f t="shared" si="13"/>
        <v>15806.654639432718</v>
      </c>
      <c r="AH5" s="282">
        <f t="shared" si="13"/>
        <v>-13759.199378198939</v>
      </c>
      <c r="AI5" s="282">
        <f t="shared" si="13"/>
        <v>-14184.490360946285</v>
      </c>
      <c r="AJ5" s="282">
        <f t="shared" si="13"/>
        <v>20768.454882525893</v>
      </c>
      <c r="AK5" s="282">
        <f t="shared" si="13"/>
        <v>-12486.916357548373</v>
      </c>
      <c r="AL5" s="282">
        <f t="shared" si="13"/>
        <v>-3178.8775845771479</v>
      </c>
      <c r="AM5" s="282">
        <f t="shared" si="13"/>
        <v>-1093.6078482408591</v>
      </c>
      <c r="AN5" s="282">
        <f t="shared" si="13"/>
        <v>8257.3182935893419</v>
      </c>
      <c r="AO5" s="282">
        <f t="shared" si="13"/>
        <v>-9675.792357628874</v>
      </c>
    </row>
    <row r="6" spans="1:41" outlineLevel="1" x14ac:dyDescent="0.25">
      <c r="A6" s="1" t="s">
        <v>313</v>
      </c>
      <c r="B6" s="95">
        <f t="shared" si="14"/>
        <v>3</v>
      </c>
      <c r="C6" s="193">
        <f t="shared" si="15"/>
        <v>4.1666666666666664E-2</v>
      </c>
      <c r="F6" s="294">
        <f t="shared" si="5"/>
        <v>0.66666666666666663</v>
      </c>
      <c r="G6" s="137">
        <f t="shared" si="6"/>
        <v>1930.3490627278629</v>
      </c>
      <c r="H6" s="143">
        <f t="shared" si="7"/>
        <v>643.44968757595427</v>
      </c>
      <c r="I6" s="186">
        <f t="shared" si="16"/>
        <v>-51.248429714378403</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1930.3490627278629</v>
      </c>
      <c r="AA6" s="282">
        <f t="shared" si="13"/>
        <v>-153.74528914313521</v>
      </c>
      <c r="AB6" s="282">
        <f t="shared" si="13"/>
        <v>153.74528914313521</v>
      </c>
      <c r="AC6" s="282">
        <f t="shared" si="13"/>
        <v>-1930.3490627278629</v>
      </c>
      <c r="AD6" s="282">
        <f t="shared" si="13"/>
        <v>1930.3490627278629</v>
      </c>
      <c r="AE6" s="282">
        <f t="shared" si="13"/>
        <v>1930.3490627278629</v>
      </c>
      <c r="AF6" s="282">
        <f t="shared" si="13"/>
        <v>-1930.3490627278629</v>
      </c>
      <c r="AG6" s="282">
        <f t="shared" si="13"/>
        <v>-1930.3490627278629</v>
      </c>
      <c r="AH6" s="282">
        <f t="shared" si="13"/>
        <v>153.74528914313521</v>
      </c>
      <c r="AI6" s="282">
        <f t="shared" si="13"/>
        <v>1930.3490627278629</v>
      </c>
      <c r="AJ6" s="282">
        <f t="shared" si="13"/>
        <v>-1930.3490627278629</v>
      </c>
      <c r="AK6" s="282">
        <f t="shared" si="13"/>
        <v>1930.3490627278629</v>
      </c>
      <c r="AL6" s="282">
        <f t="shared" si="13"/>
        <v>-153.74528914313521</v>
      </c>
      <c r="AM6" s="282">
        <f t="shared" si="13"/>
        <v>-153.74528914313521</v>
      </c>
      <c r="AN6" s="282">
        <f t="shared" si="13"/>
        <v>-1930.3490627278629</v>
      </c>
      <c r="AO6" s="282">
        <f t="shared" si="13"/>
        <v>1930.3490627278629</v>
      </c>
    </row>
    <row r="7" spans="1:41" outlineLevel="1" x14ac:dyDescent="0.25">
      <c r="A7" s="1" t="s">
        <v>347</v>
      </c>
      <c r="B7" s="95">
        <f t="shared" si="14"/>
        <v>5</v>
      </c>
      <c r="C7" s="193">
        <f t="shared" si="15"/>
        <v>6.9444444444444448E-2</v>
      </c>
      <c r="F7" s="294">
        <f t="shared" si="5"/>
        <v>0.4</v>
      </c>
      <c r="G7" s="137">
        <f t="shared" si="6"/>
        <v>2220.078554637616</v>
      </c>
      <c r="H7" s="143">
        <f t="shared" si="7"/>
        <v>444.01571092752317</v>
      </c>
      <c r="I7" s="186">
        <f t="shared" si="16"/>
        <v>-66.36386542791422</v>
      </c>
      <c r="J7" t="str">
        <f t="shared" si="8"/>
        <v>metal</v>
      </c>
      <c r="K7" s="344">
        <f t="shared" si="9"/>
        <v>-1</v>
      </c>
      <c r="L7" s="344">
        <f t="shared" si="10"/>
        <v>0.2</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-1</v>
      </c>
      <c r="V7" s="344">
        <f t="shared" si="21"/>
        <v>1</v>
      </c>
      <c r="W7" s="286"/>
      <c r="X7" s="6"/>
      <c r="Y7" s="1" t="s">
        <v>347</v>
      </c>
      <c r="Z7" s="282">
        <f t="shared" si="13"/>
        <v>2220.078554637616</v>
      </c>
      <c r="AA7" s="282">
        <f t="shared" si="13"/>
        <v>242.60696830066183</v>
      </c>
      <c r="AB7" s="282">
        <f t="shared" si="13"/>
        <v>-242.60696830066183</v>
      </c>
      <c r="AC7" s="282">
        <f t="shared" si="13"/>
        <v>331.8193271395711</v>
      </c>
      <c r="AD7" s="282">
        <f t="shared" si="13"/>
        <v>-331.8193271395711</v>
      </c>
      <c r="AE7" s="282">
        <f t="shared" si="13"/>
        <v>-2220.078554637616</v>
      </c>
      <c r="AF7" s="282">
        <f t="shared" si="13"/>
        <v>122.67963318435477</v>
      </c>
      <c r="AG7" s="282">
        <f t="shared" si="13"/>
        <v>2100.1512195213086</v>
      </c>
      <c r="AH7" s="282">
        <f t="shared" si="13"/>
        <v>-905.3214047862798</v>
      </c>
      <c r="AI7" s="282">
        <f t="shared" si="13"/>
        <v>-1317.509447919384</v>
      </c>
      <c r="AJ7" s="282">
        <f t="shared" si="13"/>
        <v>2100.1512195213086</v>
      </c>
      <c r="AK7" s="282">
        <f t="shared" si="13"/>
        <v>-1437.436783035691</v>
      </c>
      <c r="AL7" s="282">
        <f t="shared" si="13"/>
        <v>905.3214047862798</v>
      </c>
      <c r="AM7" s="282">
        <f t="shared" si="13"/>
        <v>905.3214047862798</v>
      </c>
      <c r="AN7" s="282">
        <f t="shared" si="13"/>
        <v>331.8193271395711</v>
      </c>
      <c r="AO7" s="282">
        <f t="shared" si="13"/>
        <v>-331.8193271395711</v>
      </c>
    </row>
    <row r="8" spans="1:41" outlineLevel="1" x14ac:dyDescent="0.25">
      <c r="A8" s="1" t="s">
        <v>1122</v>
      </c>
      <c r="B8" s="95">
        <f t="shared" si="14"/>
        <v>10</v>
      </c>
      <c r="C8" s="193">
        <f t="shared" si="15"/>
        <v>0.1388888888888889</v>
      </c>
      <c r="F8" s="294">
        <f t="shared" si="5"/>
        <v>0.5</v>
      </c>
      <c r="G8" s="137">
        <f t="shared" si="6"/>
        <v>7210.600545893165</v>
      </c>
      <c r="H8" s="143">
        <f t="shared" si="7"/>
        <v>721.06005458931645</v>
      </c>
      <c r="I8" s="186">
        <f t="shared" si="16"/>
        <v>-156.18031620577855</v>
      </c>
      <c r="J8" t="str">
        <f t="shared" si="8"/>
        <v>rates</v>
      </c>
      <c r="K8" s="344">
        <f t="shared" si="9"/>
        <v>-0.4</v>
      </c>
      <c r="L8" s="344">
        <f t="shared" si="10"/>
        <v>0</v>
      </c>
      <c r="M8" s="344">
        <f t="shared" si="10"/>
        <v>0.4</v>
      </c>
      <c r="N8" s="344">
        <f t="shared" si="10"/>
        <v>0</v>
      </c>
      <c r="O8" s="344">
        <f t="shared" si="10"/>
        <v>1</v>
      </c>
      <c r="P8" s="344">
        <f t="shared" si="11"/>
        <v>-0.4</v>
      </c>
      <c r="Q8" s="344">
        <f t="shared" si="11"/>
        <v>-0.6</v>
      </c>
      <c r="R8" s="344">
        <f t="shared" si="11"/>
        <v>0.2</v>
      </c>
      <c r="S8" s="344">
        <f t="shared" si="11"/>
        <v>-0.4</v>
      </c>
      <c r="T8" s="344">
        <f t="shared" si="11"/>
        <v>-0.6</v>
      </c>
      <c r="U8" s="344">
        <f t="shared" ref="U8:V8" si="22">SUMIF($C$14:$C$92,$A8,T$14:T$92)/$B8</f>
        <v>0</v>
      </c>
      <c r="V8" s="344">
        <f t="shared" si="22"/>
        <v>0</v>
      </c>
      <c r="W8" s="286"/>
      <c r="X8" s="6"/>
      <c r="Y8" s="1" t="s">
        <v>1122</v>
      </c>
      <c r="Z8" s="282">
        <f t="shared" si="13"/>
        <v>7210.600545893165</v>
      </c>
      <c r="AA8" s="282">
        <f t="shared" si="13"/>
        <v>1561.8031620577856</v>
      </c>
      <c r="AB8" s="282">
        <f t="shared" si="13"/>
        <v>-1561.8031620577856</v>
      </c>
      <c r="AC8" s="282">
        <f t="shared" si="13"/>
        <v>-5300.8472614084349</v>
      </c>
      <c r="AD8" s="282">
        <f t="shared" si="13"/>
        <v>5300.8472614084349</v>
      </c>
      <c r="AE8" s="282">
        <f t="shared" si="13"/>
        <v>4405.4382411986253</v>
      </c>
      <c r="AF8" s="282">
        <f t="shared" si="13"/>
        <v>-6461.1326494764053</v>
      </c>
      <c r="AG8" s="282">
        <f t="shared" si="13"/>
        <v>-6461.1326494764053</v>
      </c>
      <c r="AH8" s="282">
        <f t="shared" si="13"/>
        <v>-1561.8031620577856</v>
      </c>
      <c r="AI8" s="282">
        <f t="shared" si="13"/>
        <v>6112.4977430064109</v>
      </c>
      <c r="AJ8" s="282">
        <f t="shared" si="13"/>
        <v>-5691.3845958577595</v>
      </c>
      <c r="AK8" s="282">
        <f t="shared" si="13"/>
        <v>5738.234764622649</v>
      </c>
      <c r="AL8" s="282">
        <f t="shared" si="13"/>
        <v>792.05510843913976</v>
      </c>
      <c r="AM8" s="282">
        <f t="shared" si="13"/>
        <v>1229.4426116533539</v>
      </c>
      <c r="AN8" s="282">
        <f t="shared" si="13"/>
        <v>-5675.1102397921968</v>
      </c>
      <c r="AO8" s="282">
        <f t="shared" si="13"/>
        <v>6070.5953150270807</v>
      </c>
    </row>
    <row r="9" spans="1:41" outlineLevel="1" x14ac:dyDescent="0.25">
      <c r="A9" s="17" t="s">
        <v>304</v>
      </c>
      <c r="B9" s="295">
        <f t="shared" si="14"/>
        <v>8</v>
      </c>
      <c r="C9" s="200">
        <f t="shared" si="15"/>
        <v>0.1111111111111111</v>
      </c>
      <c r="D9" s="126"/>
      <c r="F9" s="294">
        <f t="shared" si="5"/>
        <v>0.5</v>
      </c>
      <c r="G9" s="199">
        <f t="shared" si="6"/>
        <v>6692.8349860329417</v>
      </c>
      <c r="H9" s="143">
        <f t="shared" si="7"/>
        <v>836.60437325411772</v>
      </c>
      <c r="I9" s="186">
        <f t="shared" si="16"/>
        <v>-386.6196297878306</v>
      </c>
      <c r="J9" t="str">
        <f t="shared" si="8"/>
        <v>soft</v>
      </c>
      <c r="K9" s="344">
        <f t="shared" si="9"/>
        <v>1</v>
      </c>
      <c r="L9" s="344">
        <f t="shared" si="10"/>
        <v>0.75</v>
      </c>
      <c r="M9" s="344">
        <f t="shared" si="10"/>
        <v>-0.5</v>
      </c>
      <c r="N9" s="344">
        <f t="shared" si="10"/>
        <v>0.75</v>
      </c>
      <c r="O9" s="344">
        <f t="shared" si="10"/>
        <v>-0.25</v>
      </c>
      <c r="P9" s="344">
        <f t="shared" si="11"/>
        <v>0.75</v>
      </c>
      <c r="Q9" s="344">
        <f t="shared" si="11"/>
        <v>1</v>
      </c>
      <c r="R9" s="344">
        <f t="shared" si="11"/>
        <v>-0.75</v>
      </c>
      <c r="S9" s="344">
        <f t="shared" si="11"/>
        <v>0</v>
      </c>
      <c r="T9" s="344">
        <f t="shared" si="11"/>
        <v>0.25</v>
      </c>
      <c r="U9" s="344">
        <f t="shared" ref="U9:V9" si="23">SUMIF($C$14:$C$92,$A9,T$14:T$92)/$B9</f>
        <v>-0.5</v>
      </c>
      <c r="V9" s="344">
        <f t="shared" si="23"/>
        <v>-1</v>
      </c>
      <c r="W9" s="286"/>
      <c r="X9" s="6"/>
      <c r="Y9" s="17" t="s">
        <v>304</v>
      </c>
      <c r="Z9" s="283">
        <f t="shared" si="13"/>
        <v>6692.8349860329417</v>
      </c>
      <c r="AA9" s="283">
        <f t="shared" si="13"/>
        <v>-3092.9570383026448</v>
      </c>
      <c r="AB9" s="283">
        <f t="shared" si="13"/>
        <v>3092.9570383026448</v>
      </c>
      <c r="AC9" s="283">
        <f t="shared" si="13"/>
        <v>-3092.9570383026448</v>
      </c>
      <c r="AD9" s="283">
        <f t="shared" si="13"/>
        <v>3092.9570383026448</v>
      </c>
      <c r="AE9" s="283">
        <f t="shared" si="13"/>
        <v>1333.9396869141133</v>
      </c>
      <c r="AF9" s="283">
        <f t="shared" si="13"/>
        <v>-3775.0535199849978</v>
      </c>
      <c r="AG9" s="283">
        <f t="shared" si="13"/>
        <v>-3775.0535199849978</v>
      </c>
      <c r="AH9" s="283">
        <f t="shared" si="13"/>
        <v>1070.2670272744854</v>
      </c>
      <c r="AI9" s="283">
        <f t="shared" si="13"/>
        <v>-1013.5886172497534</v>
      </c>
      <c r="AJ9" s="283">
        <f t="shared" si="13"/>
        <v>-3092.9570383026448</v>
      </c>
      <c r="AK9" s="283">
        <f t="shared" si="13"/>
        <v>3413.3081079670051</v>
      </c>
      <c r="AL9" s="283">
        <f t="shared" si="13"/>
        <v>-1752.3635089568379</v>
      </c>
      <c r="AM9" s="283">
        <f t="shared" si="13"/>
        <v>-1432.0124392924777</v>
      </c>
      <c r="AN9" s="283">
        <f t="shared" si="13"/>
        <v>1695.6850989321056</v>
      </c>
      <c r="AO9" s="283">
        <f t="shared" si="13"/>
        <v>3092.9570383026448</v>
      </c>
    </row>
    <row r="10" spans="1:41" outlineLevel="1" x14ac:dyDescent="0.25">
      <c r="B10">
        <f>SUM(B2:B9)</f>
        <v>72</v>
      </c>
      <c r="C10" s="193">
        <f t="shared" si="15"/>
        <v>1</v>
      </c>
      <c r="D10" s="126"/>
      <c r="F10" s="294">
        <f>SUMIFS(H$14:H$92,H$14:H$92,1,$C$14:$C$92,"&lt;&gt;offline")/$B10</f>
        <v>0.625</v>
      </c>
      <c r="G10" s="167">
        <f>SUM(G2:G9)</f>
        <v>71563.109181894208</v>
      </c>
      <c r="H10" s="143">
        <f t="shared" si="7"/>
        <v>993.93207197075287</v>
      </c>
      <c r="I10" s="186">
        <f>SUM(F14:F92)/B10</f>
        <v>408.2138613710066</v>
      </c>
      <c r="J10" s="137"/>
      <c r="K10" s="6"/>
      <c r="L10" s="292"/>
      <c r="M10" s="286"/>
      <c r="N10" s="292"/>
      <c r="O10" s="6"/>
      <c r="R10" s="6"/>
      <c r="S10" s="286"/>
      <c r="T10" s="286"/>
      <c r="U10" s="286"/>
      <c r="V10" s="6"/>
      <c r="W10" s="286"/>
      <c r="X10" s="6"/>
      <c r="Y10" s="6" t="s">
        <v>1245</v>
      </c>
      <c r="Z10" s="284">
        <f>SUM(Z2:Z9)</f>
        <v>71563.109181894208</v>
      </c>
      <c r="AA10" s="284">
        <f t="shared" ref="AA10:AN10" si="24">SUM(AA2:AA9)</f>
        <v>37402.342686552809</v>
      </c>
      <c r="AB10" s="284">
        <f t="shared" si="24"/>
        <v>-37402.342686552809</v>
      </c>
      <c r="AC10" s="284">
        <f t="shared" si="24"/>
        <v>3746.4894807223509</v>
      </c>
      <c r="AD10" s="284">
        <f t="shared" si="24"/>
        <v>-3746.4894807223509</v>
      </c>
      <c r="AE10" s="284">
        <f t="shared" si="24"/>
        <v>8533.7149315467832</v>
      </c>
      <c r="AF10" s="284">
        <f t="shared" si="24"/>
        <v>-15318.264083152455</v>
      </c>
      <c r="AG10" s="284">
        <f t="shared" si="24"/>
        <v>4402.2481979081022</v>
      </c>
      <c r="AH10" s="284">
        <f t="shared" si="24"/>
        <v>-18678.750700092096</v>
      </c>
      <c r="AI10" s="284">
        <f t="shared" si="24"/>
        <v>41.668446514284028</v>
      </c>
      <c r="AJ10" s="284">
        <f t="shared" si="24"/>
        <v>10554.226172813262</v>
      </c>
      <c r="AK10" s="284">
        <f t="shared" si="24"/>
        <v>3524.8200119363223</v>
      </c>
      <c r="AL10" s="284">
        <f t="shared" si="24"/>
        <v>1557.2802660190691</v>
      </c>
      <c r="AM10" s="284">
        <f t="shared" si="24"/>
        <v>4801.2501136961127</v>
      </c>
      <c r="AN10" s="284">
        <f t="shared" si="24"/>
        <v>-3769.2932217177486</v>
      </c>
      <c r="AO10" s="284">
        <f t="shared" ref="AO10" si="25">SUM(AO2:AO9)</f>
        <v>12465.935765744955</v>
      </c>
    </row>
    <row r="11" spans="1:41" outlineLevel="1" x14ac:dyDescent="0.25">
      <c r="H11" t="s">
        <v>1158</v>
      </c>
      <c r="I11" s="95">
        <v>0.75</v>
      </c>
      <c r="J11">
        <v>0.5</v>
      </c>
      <c r="K11">
        <v>1</v>
      </c>
      <c r="X11" s="112" t="s">
        <v>1283</v>
      </c>
      <c r="Y11" s="354">
        <v>2531.8078544341006</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101" t="s">
        <v>1257</v>
      </c>
      <c r="X12" s="112" t="s">
        <v>1152</v>
      </c>
      <c r="Y12" s="112" t="s">
        <v>1153</v>
      </c>
      <c r="Z12" s="338" t="str">
        <f t="shared" ref="Z12:AN12" si="26">Z93&amp;" ACC "&amp;ROUND(Z94,2)*100&amp;"% PNL "&amp;ROUND(Z10,0)</f>
        <v>MAX ACC 97% PNL 71563</v>
      </c>
      <c r="AA12" s="310" t="str">
        <f t="shared" si="26"/>
        <v>RISK-ON ACC 64% PNL 37402</v>
      </c>
      <c r="AB12" s="310" t="str">
        <f t="shared" si="26"/>
        <v>RISK-OFF ACC 33% PNL -37402</v>
      </c>
      <c r="AC12" s="310" t="str">
        <f t="shared" si="26"/>
        <v>Previous ACC 60% PNL 3746</v>
      </c>
      <c r="AD12" s="339" t="str">
        <f t="shared" si="26"/>
        <v>Anti-Previous ACC 38% PNL -3746</v>
      </c>
      <c r="AE12" s="340" t="str">
        <f t="shared" si="26"/>
        <v>&gt;equity ACC 49% PNL 8534</v>
      </c>
      <c r="AF12" s="340" t="str">
        <f t="shared" si="26"/>
        <v>50/50 ACC 36% PNL -15318</v>
      </c>
      <c r="AG12" s="340" t="str">
        <f t="shared" si="26"/>
        <v>&lt;equity ACC 47% PNL 4402</v>
      </c>
      <c r="AH12" s="341" t="str">
        <f t="shared" si="26"/>
        <v>SEASONALITY ACC 46% PNL -18679</v>
      </c>
      <c r="AI12" s="341" t="str">
        <f t="shared" si="26"/>
        <v>ADJ_SEASONALITY ACC 53% PNL 42</v>
      </c>
      <c r="AJ12" s="342" t="str">
        <f t="shared" si="26"/>
        <v>V1 ACC 54% PNL 10554</v>
      </c>
      <c r="AK12" s="342" t="str">
        <f t="shared" si="26"/>
        <v>V2 ACC 47% PNL 3525</v>
      </c>
      <c r="AL12" s="342" t="str">
        <f t="shared" si="26"/>
        <v>V3 ACC 42% PNL 1557</v>
      </c>
      <c r="AM12" s="342" t="str">
        <f t="shared" si="26"/>
        <v>V4 ACC 49% PNL 4801</v>
      </c>
      <c r="AN12" s="342" t="str">
        <f t="shared" si="26"/>
        <v>V5 ACC 50% PNL -3769</v>
      </c>
      <c r="AO12" s="342" t="str">
        <f t="shared" ref="AO12" si="27">AO93&amp;" ACC "&amp;ROUND(AO94,2)*100&amp;"% PNL "&amp;ROUND(AO10,0)</f>
        <v>V6 ACC 47% PNL 12466</v>
      </c>
    </row>
    <row r="13" spans="1:41" ht="15.75" thickBot="1" x14ac:dyDescent="0.3">
      <c r="A13" s="3"/>
      <c r="B13" s="164"/>
      <c r="C13" s="164"/>
      <c r="E13" s="240">
        <f>COUNTIF(E14:E92,1)/COUNT(E14:E92)</f>
        <v>0.58227848101265822</v>
      </c>
      <c r="H13" s="240">
        <f>COUNTIF(H14:H92,1)/COUNT(H14:H92)</f>
        <v>0.63291139240506333</v>
      </c>
      <c r="I13" s="240">
        <f>COUNTIF(I14:I92,1)/COUNT(I14:I92)</f>
        <v>0.59493670886075944</v>
      </c>
      <c r="J13" s="240">
        <f t="shared" ref="J13:L13" si="28">COUNTIF(J14:J92,1)/COUNT(J14:J92)</f>
        <v>0.46835443037974683</v>
      </c>
      <c r="K13" s="240">
        <f t="shared" si="28"/>
        <v>0.68354430379746833</v>
      </c>
      <c r="L13" s="240">
        <f t="shared" si="28"/>
        <v>0.51898734177215189</v>
      </c>
      <c r="M13" s="240"/>
      <c r="O13" s="240">
        <f t="shared" ref="O13" si="29">COUNTIF(O14:O92,1)/COUNT(O14:O92)</f>
        <v>0.44303797468354428</v>
      </c>
      <c r="P13" s="240">
        <f t="shared" ref="P13" si="30">COUNTIF(P14:P92,1)/COUNT(P14:P92)</f>
        <v>0.64556962025316456</v>
      </c>
      <c r="Q13" s="240">
        <f t="shared" ref="Q13" si="31">COUNTIF(Q14:Q92,1)/COUNT(Q14:Q92)</f>
        <v>0.4050632911392405</v>
      </c>
      <c r="R13" s="240">
        <f t="shared" ref="R13" si="32">COUNTIF(R14:R92,1)/COUNT(R14:R92)</f>
        <v>0.48101265822784811</v>
      </c>
      <c r="S13" s="240">
        <f t="shared" ref="S13" si="33">COUNTIF(S14:S92,1)/COUNT(S14:S92)</f>
        <v>0.50632911392405067</v>
      </c>
      <c r="T13" s="240">
        <f t="shared" ref="T13:U13" si="34">COUNTIF(T14:T92,1)/COUNT(T14:T92)</f>
        <v>0.48101265822784811</v>
      </c>
      <c r="U13" s="240">
        <f t="shared" si="34"/>
        <v>0.4050632911392405</v>
      </c>
      <c r="W13" s="179"/>
      <c r="X13" s="355">
        <v>24405731.814956017</v>
      </c>
      <c r="Y13" s="355">
        <v>24405731.814956017</v>
      </c>
      <c r="Z13" s="187">
        <f t="shared" ref="Z13:AN13" si="35">SUM(Z14:Z92)</f>
        <v>71563.109181894179</v>
      </c>
      <c r="AA13" s="187">
        <f t="shared" si="35"/>
        <v>37402.342686552802</v>
      </c>
      <c r="AB13" s="187">
        <f t="shared" si="35"/>
        <v>-37402.342686552802</v>
      </c>
      <c r="AC13" s="187">
        <f>SUM(AC14:AC92)</f>
        <v>3746.4894807223509</v>
      </c>
      <c r="AD13" s="187">
        <f t="shared" si="35"/>
        <v>-3746.4894807223509</v>
      </c>
      <c r="AE13" s="187">
        <f t="shared" si="35"/>
        <v>8533.714931546785</v>
      </c>
      <c r="AF13" s="187">
        <f t="shared" si="35"/>
        <v>-15318.264083152455</v>
      </c>
      <c r="AG13" s="187">
        <f t="shared" si="35"/>
        <v>4402.2481979081022</v>
      </c>
      <c r="AH13" s="187">
        <f t="shared" si="35"/>
        <v>-18678.750700092103</v>
      </c>
      <c r="AI13" s="187">
        <f>SUM(AI14:AI92)</f>
        <v>41.668446514284369</v>
      </c>
      <c r="AJ13" s="187">
        <f>SUM(AJ14:AJ92)</f>
        <v>10554.226172813265</v>
      </c>
      <c r="AK13" s="187">
        <f t="shared" si="35"/>
        <v>3524.8200119363205</v>
      </c>
      <c r="AL13" s="187">
        <f>SUM(AL14:AL92)</f>
        <v>1557.2802660190689</v>
      </c>
      <c r="AM13" s="187">
        <f t="shared" si="35"/>
        <v>4801.2501136961127</v>
      </c>
      <c r="AN13" s="187">
        <f t="shared" si="35"/>
        <v>-3769.2932217177463</v>
      </c>
      <c r="AO13" s="187">
        <f t="shared" ref="AO13" si="36">SUM(AO14:AO92)</f>
        <v>12465.935765744951</v>
      </c>
    </row>
    <row r="14" spans="1:41" ht="15.75" thickBot="1" x14ac:dyDescent="0.3">
      <c r="A14" s="330" t="s">
        <v>287</v>
      </c>
      <c r="B14" s="331" t="s">
        <v>558</v>
      </c>
      <c r="C14" s="332" t="s">
        <v>1288</v>
      </c>
      <c r="E14" s="201">
        <f>'0805'!H14</f>
        <v>1</v>
      </c>
      <c r="F14" s="186">
        <f t="shared" ref="F14:F45" si="37">G14*X14</f>
        <v>0</v>
      </c>
      <c r="G14" s="201">
        <v>1.06157112527E-2</v>
      </c>
      <c r="H14" s="202">
        <v>1</v>
      </c>
      <c r="I14">
        <v>-1</v>
      </c>
      <c r="J14">
        <v>1</v>
      </c>
      <c r="K14">
        <v>-1</v>
      </c>
      <c r="L14">
        <v>1</v>
      </c>
      <c r="M14">
        <v>-3</v>
      </c>
      <c r="N14" s="194">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356">
        <v>0</v>
      </c>
      <c r="Y14" s="356">
        <v>0</v>
      </c>
      <c r="Z14" s="188">
        <f t="shared" ref="Z14:Z77" si="43">ABS(X14*G14)</f>
        <v>0</v>
      </c>
      <c r="AA14" s="188">
        <f>IF(IF(sym!$Q3=H14,1,0)=1,ABS(X14*G14),-ABS(X14*G14))</f>
        <v>0</v>
      </c>
      <c r="AB14" s="188">
        <f>IF(IF(sym!$P3=$H14,1,0)=1,ABS($X14*$G14),-ABS($X14*$G14))</f>
        <v>0</v>
      </c>
      <c r="AC14" s="188">
        <f>IF(IF(E14=H14,1,0)=1,ABS(X14*G14),-ABS(X14*G14))</f>
        <v>0</v>
      </c>
      <c r="AD14" s="188">
        <f t="shared" ref="AD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 t="shared" ref="AN14:AN45" si="50">IF(IF(T14=$H14,1,0)=1,ABS($X14*$G14),-ABS($X14*$G14))</f>
        <v>0</v>
      </c>
      <c r="AO14" s="188">
        <f t="shared" ref="AO14:AO45" si="51">IF(IF(U14=$H14,1,0)=1,ABS($X14*$G14),-ABS($X14*$G14))</f>
        <v>0</v>
      </c>
    </row>
    <row r="15" spans="1:41" ht="15.75" thickBot="1" x14ac:dyDescent="0.3">
      <c r="A15" s="1" t="s">
        <v>290</v>
      </c>
      <c r="B15" s="149" t="s">
        <v>470</v>
      </c>
      <c r="C15" s="192" t="s">
        <v>1121</v>
      </c>
      <c r="E15" s="201">
        <f>'0805'!H15</f>
        <v>-1</v>
      </c>
      <c r="F15" s="186">
        <f t="shared" si="37"/>
        <v>812.87120913649562</v>
      </c>
      <c r="G15" s="202">
        <v>3.54470263883E-3</v>
      </c>
      <c r="H15" s="202">
        <v>1</v>
      </c>
      <c r="I15">
        <v>-1</v>
      </c>
      <c r="J15">
        <v>-1</v>
      </c>
      <c r="K15">
        <v>1</v>
      </c>
      <c r="L15">
        <v>-1</v>
      </c>
      <c r="M15">
        <v>-10</v>
      </c>
      <c r="N15" s="194">
        <v>42573</v>
      </c>
      <c r="O15">
        <f t="shared" si="38"/>
        <v>1</v>
      </c>
      <c r="P15">
        <f t="shared" ref="P15:P78" si="52">IF(E15+K15-L15&gt;0,1,-1)</f>
        <v>1</v>
      </c>
      <c r="Q15">
        <f t="shared" si="39"/>
        <v>1</v>
      </c>
      <c r="R15">
        <f t="shared" si="40"/>
        <v>1</v>
      </c>
      <c r="S15">
        <f t="shared" si="41"/>
        <v>1</v>
      </c>
      <c r="T15">
        <f t="shared" si="42"/>
        <v>-1</v>
      </c>
      <c r="U15">
        <f t="shared" ref="U15:U78" si="53">IF(-E15+J15-L15&lt;0,-1,1)</f>
        <v>1</v>
      </c>
      <c r="V15">
        <f>VLOOKUP($A15,'FuturesInfo (3)'!$A$2:$V$80,22)</f>
        <v>3</v>
      </c>
      <c r="W15">
        <v>1</v>
      </c>
      <c r="X15" s="356">
        <v>229320</v>
      </c>
      <c r="Y15" s="356">
        <v>229320</v>
      </c>
      <c r="Z15" s="188">
        <f t="shared" si="43"/>
        <v>812.87120913649562</v>
      </c>
      <c r="AA15" s="188">
        <f>IF(IF(sym!$Q4=H15,1,0)=1,ABS(X15*G15),-ABS(X15*G15))</f>
        <v>812.87120913649562</v>
      </c>
      <c r="AB15" s="188">
        <f>IF(IF(sym!$P4=$H15,1,0)=1,ABS($X15*$G15),-ABS($X15*$G15))</f>
        <v>-812.87120913649562</v>
      </c>
      <c r="AC15" s="188">
        <f>IF(IF(E15=H15,1,0)=1,ABS(X15*G15),-ABS(X15*G15))</f>
        <v>-812.87120913649562</v>
      </c>
      <c r="AD15" s="188">
        <f t="shared" si="44"/>
        <v>812.87120913649562</v>
      </c>
      <c r="AE15" s="188">
        <f t="shared" si="45"/>
        <v>-812.87120913649562</v>
      </c>
      <c r="AF15" s="188">
        <f t="shared" ref="AF15:AF78" si="54">IF(IF(I15=H15,1,0)=1,ABS(X15*G15),-ABS(X15*G15))</f>
        <v>-812.87120913649562</v>
      </c>
      <c r="AG15" s="188">
        <f t="shared" ref="AG15:AG78" si="55">IF(IF(K15=H15,1,0)=1,ABS(X15*G15),-ABS(X15*G15))</f>
        <v>812.87120913649562</v>
      </c>
      <c r="AH15" s="188">
        <f t="shared" ref="AH15:AH78" si="56">IF(IF(L15=H15,1,0)=1,ABS(X15*G15),-ABS(X15*G15))</f>
        <v>-812.87120913649562</v>
      </c>
      <c r="AI15" s="188">
        <f t="shared" ref="AI15:AI78" si="57">IF(IF(O15=H15,1,0)=1,ABS(X15*G15),-ABS(X15*G15))</f>
        <v>812.87120913649562</v>
      </c>
      <c r="AJ15" s="188">
        <f t="shared" si="46"/>
        <v>812.87120913649562</v>
      </c>
      <c r="AK15" s="188">
        <f t="shared" si="47"/>
        <v>812.87120913649562</v>
      </c>
      <c r="AL15" s="188">
        <f t="shared" si="48"/>
        <v>812.87120913649562</v>
      </c>
      <c r="AM15" s="188">
        <f t="shared" si="49"/>
        <v>812.87120913649562</v>
      </c>
      <c r="AN15" s="188">
        <f t="shared" si="50"/>
        <v>-812.87120913649562</v>
      </c>
      <c r="AO15" s="188">
        <f t="shared" si="51"/>
        <v>812.87120913649562</v>
      </c>
    </row>
    <row r="16" spans="1:41" ht="15.75" thickBot="1" x14ac:dyDescent="0.3">
      <c r="A16" s="1" t="s">
        <v>292</v>
      </c>
      <c r="B16" s="149" t="s">
        <v>292</v>
      </c>
      <c r="C16" s="192" t="s">
        <v>294</v>
      </c>
      <c r="E16" s="201">
        <f>'0805'!H16</f>
        <v>1</v>
      </c>
      <c r="F16" s="186">
        <f t="shared" si="37"/>
        <v>399.75615856636284</v>
      </c>
      <c r="G16" s="202">
        <v>2.0156774915999999E-3</v>
      </c>
      <c r="H16" s="202">
        <v>1</v>
      </c>
      <c r="I16">
        <v>1</v>
      </c>
      <c r="J16">
        <v>-1</v>
      </c>
      <c r="K16">
        <v>1</v>
      </c>
      <c r="L16">
        <v>-1</v>
      </c>
      <c r="M16">
        <v>-3</v>
      </c>
      <c r="N16" s="194">
        <v>42580</v>
      </c>
      <c r="O16">
        <f t="shared" si="38"/>
        <v>1</v>
      </c>
      <c r="P16">
        <f t="shared" si="52"/>
        <v>1</v>
      </c>
      <c r="Q16">
        <f t="shared" si="39"/>
        <v>-1</v>
      </c>
      <c r="R16">
        <f t="shared" si="40"/>
        <v>1</v>
      </c>
      <c r="S16">
        <f t="shared" si="41"/>
        <v>1</v>
      </c>
      <c r="T16">
        <f t="shared" si="42"/>
        <v>-1</v>
      </c>
      <c r="U16">
        <f t="shared" si="53"/>
        <v>-1</v>
      </c>
      <c r="V16">
        <f>VLOOKUP($A16,'FuturesInfo (3)'!$A$2:$V$80,22)</f>
        <v>2</v>
      </c>
      <c r="W16">
        <v>1</v>
      </c>
      <c r="X16" s="356">
        <v>198323.47200000001</v>
      </c>
      <c r="Y16" s="356">
        <v>198323.47200000001</v>
      </c>
      <c r="Z16" s="188">
        <f t="shared" si="43"/>
        <v>399.75615856636284</v>
      </c>
      <c r="AA16" s="188">
        <f>IF(IF(sym!$Q5=H16,1,0)=1,ABS(X16*G16),-ABS(X16*G16))</f>
        <v>399.75615856636284</v>
      </c>
      <c r="AB16" s="188">
        <f>IF(IF(sym!$P5=$H16,1,0)=1,ABS($X16*$G16),-ABS($X16*$G16))</f>
        <v>-399.75615856636284</v>
      </c>
      <c r="AC16" s="188">
        <f t="shared" ref="AC16:AC79" si="58">IF(IF(E16=H16,1,0)=1,ABS(X16*G16),-ABS(X16*G16))</f>
        <v>399.75615856636284</v>
      </c>
      <c r="AD16" s="188">
        <f t="shared" si="44"/>
        <v>-399.75615856636284</v>
      </c>
      <c r="AE16" s="188">
        <f t="shared" si="45"/>
        <v>-399.75615856636284</v>
      </c>
      <c r="AF16" s="188">
        <f t="shared" si="54"/>
        <v>399.75615856636284</v>
      </c>
      <c r="AG16" s="188">
        <f t="shared" si="55"/>
        <v>399.75615856636284</v>
      </c>
      <c r="AH16" s="188">
        <f t="shared" si="56"/>
        <v>-399.75615856636284</v>
      </c>
      <c r="AI16" s="188">
        <f t="shared" si="57"/>
        <v>399.75615856636284</v>
      </c>
      <c r="AJ16" s="188">
        <f t="shared" si="46"/>
        <v>399.75615856636284</v>
      </c>
      <c r="AK16" s="188">
        <f t="shared" si="47"/>
        <v>-399.75615856636284</v>
      </c>
      <c r="AL16" s="188">
        <f t="shared" si="48"/>
        <v>399.75615856636284</v>
      </c>
      <c r="AM16" s="188">
        <f t="shared" si="49"/>
        <v>399.75615856636284</v>
      </c>
      <c r="AN16" s="188">
        <f t="shared" si="50"/>
        <v>-399.75615856636284</v>
      </c>
      <c r="AO16" s="188">
        <f t="shared" si="51"/>
        <v>-399.75615856636284</v>
      </c>
    </row>
    <row r="17" spans="1:41" ht="15.75" thickBot="1" x14ac:dyDescent="0.3">
      <c r="A17" s="1" t="s">
        <v>295</v>
      </c>
      <c r="B17" s="149" t="s">
        <v>728</v>
      </c>
      <c r="C17" s="192" t="s">
        <v>297</v>
      </c>
      <c r="E17" s="201">
        <f>'0805'!H17</f>
        <v>-1</v>
      </c>
      <c r="F17" s="186">
        <f t="shared" si="37"/>
        <v>1246.2624959647321</v>
      </c>
      <c r="G17" s="202">
        <v>1.32215414382E-2</v>
      </c>
      <c r="H17" s="202">
        <v>1</v>
      </c>
      <c r="I17">
        <v>-1</v>
      </c>
      <c r="J17">
        <v>-1</v>
      </c>
      <c r="K17">
        <v>1</v>
      </c>
      <c r="L17">
        <v>-1</v>
      </c>
      <c r="M17">
        <v>-3</v>
      </c>
      <c r="N17" s="194">
        <v>42583</v>
      </c>
      <c r="O17">
        <f t="shared" si="38"/>
        <v>1</v>
      </c>
      <c r="P17">
        <f t="shared" si="52"/>
        <v>1</v>
      </c>
      <c r="Q17">
        <f t="shared" si="39"/>
        <v>1</v>
      </c>
      <c r="R17">
        <f t="shared" si="40"/>
        <v>1</v>
      </c>
      <c r="S17">
        <f t="shared" si="41"/>
        <v>1</v>
      </c>
      <c r="T17">
        <f t="shared" si="42"/>
        <v>-1</v>
      </c>
      <c r="U17">
        <f t="shared" si="53"/>
        <v>1</v>
      </c>
      <c r="V17">
        <f>VLOOKUP($A17,'FuturesInfo (3)'!$A$2:$V$80,22)</f>
        <v>5</v>
      </c>
      <c r="W17">
        <v>1</v>
      </c>
      <c r="X17" s="356">
        <v>94260</v>
      </c>
      <c r="Y17" s="356">
        <v>94260</v>
      </c>
      <c r="Z17" s="188">
        <f t="shared" si="43"/>
        <v>1246.2624959647321</v>
      </c>
      <c r="AA17" s="188">
        <f>IF(IF(sym!$Q6=H17,1,0)=1,ABS(X17*G17),-ABS(X17*G17))</f>
        <v>1246.2624959647321</v>
      </c>
      <c r="AB17" s="188">
        <f>IF(IF(sym!$P6=$H17,1,0)=1,ABS($X17*$G17),-ABS($X17*$G17))</f>
        <v>-1246.2624959647321</v>
      </c>
      <c r="AC17" s="188">
        <f t="shared" si="58"/>
        <v>-1246.2624959647321</v>
      </c>
      <c r="AD17" s="188">
        <f t="shared" si="44"/>
        <v>1246.2624959647321</v>
      </c>
      <c r="AE17" s="188">
        <f t="shared" si="45"/>
        <v>-1246.2624959647321</v>
      </c>
      <c r="AF17" s="188">
        <f t="shared" si="54"/>
        <v>-1246.2624959647321</v>
      </c>
      <c r="AG17" s="188">
        <f t="shared" si="55"/>
        <v>1246.2624959647321</v>
      </c>
      <c r="AH17" s="188">
        <f t="shared" si="56"/>
        <v>-1246.2624959647321</v>
      </c>
      <c r="AI17" s="188">
        <f t="shared" si="57"/>
        <v>1246.2624959647321</v>
      </c>
      <c r="AJ17" s="188">
        <f t="shared" si="46"/>
        <v>1246.2624959647321</v>
      </c>
      <c r="AK17" s="188">
        <f t="shared" si="47"/>
        <v>1246.2624959647321</v>
      </c>
      <c r="AL17" s="188">
        <f t="shared" si="48"/>
        <v>1246.2624959647321</v>
      </c>
      <c r="AM17" s="188">
        <f t="shared" si="49"/>
        <v>1246.2624959647321</v>
      </c>
      <c r="AN17" s="188">
        <f t="shared" si="50"/>
        <v>-1246.2624959647321</v>
      </c>
      <c r="AO17" s="188">
        <f t="shared" si="51"/>
        <v>1246.2624959647321</v>
      </c>
    </row>
    <row r="18" spans="1:41" ht="15.75" thickBot="1" x14ac:dyDescent="0.3">
      <c r="A18" s="1" t="s">
        <v>298</v>
      </c>
      <c r="B18" s="149" t="s">
        <v>479</v>
      </c>
      <c r="C18" s="192" t="s">
        <v>1121</v>
      </c>
      <c r="E18" s="201">
        <f>'0805'!H18</f>
        <v>-1</v>
      </c>
      <c r="F18" s="186">
        <f t="shared" si="37"/>
        <v>-535.73433918958983</v>
      </c>
      <c r="G18" s="202">
        <v>-3.2849503437699999E-3</v>
      </c>
      <c r="H18" s="202">
        <v>-1</v>
      </c>
      <c r="I18">
        <v>1</v>
      </c>
      <c r="J18">
        <v>1</v>
      </c>
      <c r="K18">
        <v>1</v>
      </c>
      <c r="L18">
        <v>-1</v>
      </c>
      <c r="M18">
        <v>3</v>
      </c>
      <c r="N18" s="194">
        <v>42579</v>
      </c>
      <c r="O18">
        <f t="shared" si="38"/>
        <v>-1</v>
      </c>
      <c r="P18">
        <f t="shared" si="52"/>
        <v>1</v>
      </c>
      <c r="Q18">
        <f t="shared" si="39"/>
        <v>1</v>
      </c>
      <c r="R18">
        <f t="shared" si="40"/>
        <v>1</v>
      </c>
      <c r="S18">
        <f t="shared" si="41"/>
        <v>1</v>
      </c>
      <c r="T18">
        <f t="shared" si="42"/>
        <v>-1</v>
      </c>
      <c r="U18">
        <f t="shared" si="53"/>
        <v>1</v>
      </c>
      <c r="V18">
        <f>VLOOKUP($A18,'FuturesInfo (3)'!$A$2:$V$80,22)</f>
        <v>3</v>
      </c>
      <c r="W18">
        <v>1</v>
      </c>
      <c r="X18" s="356">
        <v>163087.5</v>
      </c>
      <c r="Y18" s="356">
        <v>163087.5</v>
      </c>
      <c r="Z18" s="188">
        <f t="shared" si="43"/>
        <v>535.73433918958983</v>
      </c>
      <c r="AA18" s="188">
        <f>IF(IF(sym!$Q7=H18,1,0)=1,ABS(X18*G18),-ABS(X18*G18))</f>
        <v>-535.73433918958983</v>
      </c>
      <c r="AB18" s="188">
        <f>IF(IF(sym!$P7=$H18,1,0)=1,ABS($X18*$G18),-ABS($X18*$G18))</f>
        <v>535.73433918958983</v>
      </c>
      <c r="AC18" s="188">
        <f t="shared" si="58"/>
        <v>535.73433918958983</v>
      </c>
      <c r="AD18" s="188">
        <f t="shared" si="44"/>
        <v>-535.73433918958983</v>
      </c>
      <c r="AE18" s="188">
        <f t="shared" si="45"/>
        <v>-535.73433918958983</v>
      </c>
      <c r="AF18" s="188">
        <f t="shared" si="54"/>
        <v>-535.73433918958983</v>
      </c>
      <c r="AG18" s="188">
        <f t="shared" si="55"/>
        <v>-535.73433918958983</v>
      </c>
      <c r="AH18" s="188">
        <f t="shared" si="56"/>
        <v>535.73433918958983</v>
      </c>
      <c r="AI18" s="188">
        <f t="shared" si="57"/>
        <v>535.73433918958983</v>
      </c>
      <c r="AJ18" s="188">
        <f t="shared" si="46"/>
        <v>-535.73433918958983</v>
      </c>
      <c r="AK18" s="188">
        <f t="shared" si="47"/>
        <v>-535.73433918958983</v>
      </c>
      <c r="AL18" s="188">
        <f t="shared" si="48"/>
        <v>-535.73433918958983</v>
      </c>
      <c r="AM18" s="188">
        <f t="shared" si="49"/>
        <v>-535.73433918958983</v>
      </c>
      <c r="AN18" s="188">
        <f t="shared" si="50"/>
        <v>535.73433918958983</v>
      </c>
      <c r="AO18" s="188">
        <f t="shared" si="51"/>
        <v>-535.73433918958983</v>
      </c>
    </row>
    <row r="19" spans="1:41" ht="15.75" thickBot="1" x14ac:dyDescent="0.3">
      <c r="A19" s="1" t="s">
        <v>300</v>
      </c>
      <c r="B19" s="149" t="s">
        <v>518</v>
      </c>
      <c r="C19" s="192" t="s">
        <v>297</v>
      </c>
      <c r="E19" s="201">
        <f>'0805'!H19</f>
        <v>1</v>
      </c>
      <c r="F19" s="186">
        <f t="shared" si="37"/>
        <v>125.18698578905999</v>
      </c>
      <c r="G19" s="202">
        <v>1.4958863126399999E-3</v>
      </c>
      <c r="H19" s="202">
        <v>1</v>
      </c>
      <c r="I19">
        <v>-1</v>
      </c>
      <c r="J19">
        <v>-1</v>
      </c>
      <c r="K19">
        <v>-1</v>
      </c>
      <c r="L19">
        <v>1</v>
      </c>
      <c r="M19">
        <v>-6</v>
      </c>
      <c r="N19" s="194">
        <v>42579</v>
      </c>
      <c r="O19">
        <f t="shared" si="38"/>
        <v>-1</v>
      </c>
      <c r="P19">
        <f t="shared" si="52"/>
        <v>-1</v>
      </c>
      <c r="Q19">
        <f t="shared" si="39"/>
        <v>-1</v>
      </c>
      <c r="R19">
        <f t="shared" si="40"/>
        <v>-1</v>
      </c>
      <c r="S19">
        <f t="shared" si="41"/>
        <v>-1</v>
      </c>
      <c r="T19">
        <f t="shared" si="42"/>
        <v>1</v>
      </c>
      <c r="U19">
        <f t="shared" si="53"/>
        <v>-1</v>
      </c>
      <c r="V19">
        <f>VLOOKUP($A19,'FuturesInfo (3)'!$A$2:$V$80,22)</f>
        <v>5</v>
      </c>
      <c r="W19">
        <v>1</v>
      </c>
      <c r="X19" s="356">
        <v>83687.5</v>
      </c>
      <c r="Y19" s="356">
        <v>83687.5</v>
      </c>
      <c r="Z19" s="188">
        <f t="shared" si="43"/>
        <v>125.18698578905999</v>
      </c>
      <c r="AA19" s="188">
        <f>IF(IF(sym!$Q8=H19,1,0)=1,ABS(X19*G19),-ABS(X19*G19))</f>
        <v>125.18698578905999</v>
      </c>
      <c r="AB19" s="188">
        <f>IF(IF(sym!$P8=$H19,1,0)=1,ABS($X19*$G19),-ABS($X19*$G19))</f>
        <v>-125.18698578905999</v>
      </c>
      <c r="AC19" s="188">
        <f t="shared" si="58"/>
        <v>125.18698578905999</v>
      </c>
      <c r="AD19" s="188">
        <f t="shared" si="44"/>
        <v>-125.18698578905999</v>
      </c>
      <c r="AE19" s="188">
        <f t="shared" si="45"/>
        <v>-125.18698578905999</v>
      </c>
      <c r="AF19" s="188">
        <f t="shared" si="54"/>
        <v>-125.18698578905999</v>
      </c>
      <c r="AG19" s="188">
        <f t="shared" si="55"/>
        <v>-125.18698578905999</v>
      </c>
      <c r="AH19" s="188">
        <f t="shared" si="56"/>
        <v>125.18698578905999</v>
      </c>
      <c r="AI19" s="188">
        <f t="shared" si="57"/>
        <v>-125.18698578905999</v>
      </c>
      <c r="AJ19" s="188">
        <f t="shared" si="46"/>
        <v>-125.18698578905999</v>
      </c>
      <c r="AK19" s="188">
        <f t="shared" si="47"/>
        <v>-125.18698578905999</v>
      </c>
      <c r="AL19" s="188">
        <f t="shared" si="48"/>
        <v>-125.18698578905999</v>
      </c>
      <c r="AM19" s="188">
        <f t="shared" si="49"/>
        <v>-125.18698578905999</v>
      </c>
      <c r="AN19" s="188">
        <f t="shared" si="50"/>
        <v>125.18698578905999</v>
      </c>
      <c r="AO19" s="188">
        <f t="shared" si="51"/>
        <v>-125.18698578905999</v>
      </c>
    </row>
    <row r="20" spans="1:41" ht="15.75" thickBot="1" x14ac:dyDescent="0.3">
      <c r="A20" s="1" t="s">
        <v>302</v>
      </c>
      <c r="B20" s="149" t="s">
        <v>509</v>
      </c>
      <c r="C20" s="192" t="s">
        <v>304</v>
      </c>
      <c r="E20" s="201">
        <f>'0805'!H20</f>
        <v>1</v>
      </c>
      <c r="F20" s="186">
        <f t="shared" si="37"/>
        <v>393.90930138587998</v>
      </c>
      <c r="G20" s="202">
        <v>3.3101621965200001E-3</v>
      </c>
      <c r="H20" s="202">
        <v>1</v>
      </c>
      <c r="I20">
        <v>1</v>
      </c>
      <c r="J20">
        <v>-1</v>
      </c>
      <c r="K20">
        <v>1</v>
      </c>
      <c r="L20">
        <v>-1</v>
      </c>
      <c r="M20">
        <v>-5</v>
      </c>
      <c r="N20" s="194">
        <v>42580</v>
      </c>
      <c r="O20">
        <f t="shared" si="38"/>
        <v>1</v>
      </c>
      <c r="P20">
        <f t="shared" si="52"/>
        <v>1</v>
      </c>
      <c r="Q20">
        <f t="shared" si="39"/>
        <v>-1</v>
      </c>
      <c r="R20">
        <f t="shared" si="40"/>
        <v>1</v>
      </c>
      <c r="S20">
        <f t="shared" si="41"/>
        <v>1</v>
      </c>
      <c r="T20">
        <f t="shared" si="42"/>
        <v>-1</v>
      </c>
      <c r="U20">
        <f t="shared" si="53"/>
        <v>-1</v>
      </c>
      <c r="V20">
        <f>VLOOKUP($A20,'FuturesInfo (3)'!$A$2:$V$80,22)</f>
        <v>4</v>
      </c>
      <c r="W20">
        <v>1</v>
      </c>
      <c r="X20" s="356">
        <v>119000</v>
      </c>
      <c r="Y20" s="356">
        <v>119000</v>
      </c>
      <c r="Z20" s="188">
        <f t="shared" si="43"/>
        <v>393.90930138587998</v>
      </c>
      <c r="AA20" s="188">
        <f>IF(IF(sym!$Q9=H20,1,0)=1,ABS(X20*G20),-ABS(X20*G20))</f>
        <v>393.90930138587998</v>
      </c>
      <c r="AB20" s="188">
        <f>IF(IF(sym!$P9=$H20,1,0)=1,ABS($X20*$G20),-ABS($X20*$G20))</f>
        <v>-393.90930138587998</v>
      </c>
      <c r="AC20" s="188">
        <f t="shared" si="58"/>
        <v>393.90930138587998</v>
      </c>
      <c r="AD20" s="188">
        <f t="shared" si="44"/>
        <v>-393.90930138587998</v>
      </c>
      <c r="AE20" s="188">
        <f t="shared" si="45"/>
        <v>-393.90930138587998</v>
      </c>
      <c r="AF20" s="188">
        <f t="shared" si="54"/>
        <v>393.90930138587998</v>
      </c>
      <c r="AG20" s="188">
        <f t="shared" si="55"/>
        <v>393.90930138587998</v>
      </c>
      <c r="AH20" s="188">
        <f t="shared" si="56"/>
        <v>-393.90930138587998</v>
      </c>
      <c r="AI20" s="188">
        <f t="shared" si="57"/>
        <v>393.90930138587998</v>
      </c>
      <c r="AJ20" s="188">
        <f t="shared" si="46"/>
        <v>393.90930138587998</v>
      </c>
      <c r="AK20" s="188">
        <f t="shared" si="47"/>
        <v>-393.90930138587998</v>
      </c>
      <c r="AL20" s="188">
        <f t="shared" si="48"/>
        <v>393.90930138587998</v>
      </c>
      <c r="AM20" s="188">
        <f t="shared" si="49"/>
        <v>393.90930138587998</v>
      </c>
      <c r="AN20" s="188">
        <f t="shared" si="50"/>
        <v>-393.90930138587998</v>
      </c>
      <c r="AO20" s="188">
        <f t="shared" si="51"/>
        <v>-393.90930138587998</v>
      </c>
    </row>
    <row r="21" spans="1:41" ht="15.75" thickBot="1" x14ac:dyDescent="0.3">
      <c r="A21" s="1" t="s">
        <v>305</v>
      </c>
      <c r="B21" s="149" t="s">
        <v>488</v>
      </c>
      <c r="C21" s="192" t="s">
        <v>1121</v>
      </c>
      <c r="E21" s="201">
        <f>'0805'!H21</f>
        <v>-1</v>
      </c>
      <c r="F21" s="186">
        <f t="shared" si="37"/>
        <v>-159.91578947378017</v>
      </c>
      <c r="G21" s="202">
        <v>-5.2631578947400003E-4</v>
      </c>
      <c r="H21" s="202">
        <v>-1</v>
      </c>
      <c r="I21">
        <v>1</v>
      </c>
      <c r="J21">
        <v>-1</v>
      </c>
      <c r="K21">
        <v>1</v>
      </c>
      <c r="L21">
        <v>-1</v>
      </c>
      <c r="M21">
        <v>1</v>
      </c>
      <c r="N21" s="194">
        <v>42576</v>
      </c>
      <c r="O21">
        <f t="shared" si="38"/>
        <v>-1</v>
      </c>
      <c r="P21">
        <f t="shared" si="52"/>
        <v>1</v>
      </c>
      <c r="Q21">
        <f t="shared" si="39"/>
        <v>-1</v>
      </c>
      <c r="R21">
        <f t="shared" si="40"/>
        <v>1</v>
      </c>
      <c r="S21">
        <f t="shared" si="41"/>
        <v>1</v>
      </c>
      <c r="T21">
        <f t="shared" si="42"/>
        <v>-1</v>
      </c>
      <c r="U21">
        <f t="shared" si="53"/>
        <v>1</v>
      </c>
      <c r="V21">
        <f>VLOOKUP($A21,'FuturesInfo (3)'!$A$2:$V$80,22)</f>
        <v>4</v>
      </c>
      <c r="W21">
        <v>1</v>
      </c>
      <c r="X21" s="356">
        <v>303840</v>
      </c>
      <c r="Y21" s="356">
        <v>303840</v>
      </c>
      <c r="Z21" s="188">
        <f t="shared" si="43"/>
        <v>159.91578947378017</v>
      </c>
      <c r="AA21" s="188">
        <f>IF(IF(sym!$Q10=H21,1,0)=1,ABS(X21*G21),-ABS(X21*G21))</f>
        <v>-159.91578947378017</v>
      </c>
      <c r="AB21" s="188">
        <f>IF(IF(sym!$P10=$H21,1,0)=1,ABS($X21*$G21),-ABS($X21*$G21))</f>
        <v>159.91578947378017</v>
      </c>
      <c r="AC21" s="188">
        <f t="shared" si="58"/>
        <v>159.91578947378017</v>
      </c>
      <c r="AD21" s="188">
        <f t="shared" si="44"/>
        <v>-159.91578947378017</v>
      </c>
      <c r="AE21" s="188">
        <f t="shared" si="45"/>
        <v>159.91578947378017</v>
      </c>
      <c r="AF21" s="188">
        <f t="shared" si="54"/>
        <v>-159.91578947378017</v>
      </c>
      <c r="AG21" s="188">
        <f t="shared" si="55"/>
        <v>-159.91578947378017</v>
      </c>
      <c r="AH21" s="188">
        <f t="shared" si="56"/>
        <v>159.91578947378017</v>
      </c>
      <c r="AI21" s="188">
        <f t="shared" si="57"/>
        <v>159.91578947378017</v>
      </c>
      <c r="AJ21" s="188">
        <f t="shared" si="46"/>
        <v>-159.91578947378017</v>
      </c>
      <c r="AK21" s="188">
        <f t="shared" si="47"/>
        <v>159.91578947378017</v>
      </c>
      <c r="AL21" s="188">
        <f t="shared" si="48"/>
        <v>-159.91578947378017</v>
      </c>
      <c r="AM21" s="188">
        <f t="shared" si="49"/>
        <v>-159.91578947378017</v>
      </c>
      <c r="AN21" s="188">
        <f t="shared" si="50"/>
        <v>159.91578947378017</v>
      </c>
      <c r="AO21" s="188">
        <f t="shared" si="51"/>
        <v>-159.91578947378017</v>
      </c>
    </row>
    <row r="22" spans="1:41" ht="15.75" thickBot="1" x14ac:dyDescent="0.3">
      <c r="A22" s="330" t="s">
        <v>307</v>
      </c>
      <c r="B22" s="331" t="s">
        <v>484</v>
      </c>
      <c r="C22" s="332" t="s">
        <v>1288</v>
      </c>
      <c r="E22" s="201">
        <f>'0805'!H22</f>
        <v>-1</v>
      </c>
      <c r="F22" s="186">
        <f t="shared" si="37"/>
        <v>0</v>
      </c>
      <c r="G22" s="202">
        <v>6.0843699296899995E-4</v>
      </c>
      <c r="H22" s="202">
        <v>1</v>
      </c>
      <c r="I22">
        <v>1</v>
      </c>
      <c r="J22">
        <v>-1</v>
      </c>
      <c r="K22">
        <v>1</v>
      </c>
      <c r="L22">
        <v>1</v>
      </c>
      <c r="M22">
        <v>-4</v>
      </c>
      <c r="N22" s="194">
        <v>42580</v>
      </c>
      <c r="O22">
        <f t="shared" si="38"/>
        <v>-1</v>
      </c>
      <c r="P22">
        <f t="shared" si="52"/>
        <v>-1</v>
      </c>
      <c r="Q22">
        <f t="shared" si="39"/>
        <v>-1</v>
      </c>
      <c r="R22">
        <f t="shared" si="40"/>
        <v>1</v>
      </c>
      <c r="S22">
        <f t="shared" si="41"/>
        <v>-1</v>
      </c>
      <c r="T22">
        <f t="shared" si="42"/>
        <v>-1</v>
      </c>
      <c r="U22">
        <f t="shared" si="53"/>
        <v>-1</v>
      </c>
      <c r="V22">
        <f>VLOOKUP($A22,'FuturesInfo (3)'!$A$2:$V$80,22)</f>
        <v>0</v>
      </c>
      <c r="W22">
        <v>1</v>
      </c>
      <c r="X22" s="356">
        <v>0</v>
      </c>
      <c r="Y22" s="356">
        <v>0</v>
      </c>
      <c r="Z22" s="188">
        <f t="shared" si="43"/>
        <v>0</v>
      </c>
      <c r="AA22" s="188">
        <f>IF(IF(sym!$Q11=H22,1,0)=1,ABS(X22*G22),-ABS(X22*G22))</f>
        <v>0</v>
      </c>
      <c r="AB22" s="188">
        <f>IF(IF(sym!$P11=$H22,1,0)=1,ABS($X22*$G22),-ABS($X22*$G22))</f>
        <v>0</v>
      </c>
      <c r="AC22" s="188">
        <f t="shared" si="58"/>
        <v>0</v>
      </c>
      <c r="AD22" s="188">
        <f t="shared" si="44"/>
        <v>0</v>
      </c>
      <c r="AE22" s="188">
        <f t="shared" si="45"/>
        <v>0</v>
      </c>
      <c r="AF22" s="188">
        <f t="shared" si="54"/>
        <v>0</v>
      </c>
      <c r="AG22" s="188">
        <f t="shared" si="55"/>
        <v>0</v>
      </c>
      <c r="AH22" s="188">
        <f t="shared" si="56"/>
        <v>0</v>
      </c>
      <c r="AI22" s="188">
        <f t="shared" si="57"/>
        <v>0</v>
      </c>
      <c r="AJ22" s="188">
        <f t="shared" si="46"/>
        <v>0</v>
      </c>
      <c r="AK22" s="188">
        <f t="shared" si="47"/>
        <v>0</v>
      </c>
      <c r="AL22" s="188">
        <f t="shared" si="48"/>
        <v>0</v>
      </c>
      <c r="AM22" s="188">
        <f t="shared" si="49"/>
        <v>0</v>
      </c>
      <c r="AN22" s="188">
        <f t="shared" si="50"/>
        <v>0</v>
      </c>
      <c r="AO22" s="188">
        <f t="shared" si="51"/>
        <v>0</v>
      </c>
    </row>
    <row r="23" spans="1:41" ht="15.75" thickBot="1" x14ac:dyDescent="0.3">
      <c r="A23" s="1" t="s">
        <v>309</v>
      </c>
      <c r="B23" s="149" t="s">
        <v>522</v>
      </c>
      <c r="C23" s="192" t="s">
        <v>288</v>
      </c>
      <c r="E23" s="201">
        <f>'0805'!H23</f>
        <v>-1</v>
      </c>
      <c r="F23" s="186">
        <f t="shared" si="37"/>
        <v>2511.215311003632</v>
      </c>
      <c r="G23" s="202">
        <v>2.9186602870800001E-2</v>
      </c>
      <c r="H23" s="202">
        <v>1</v>
      </c>
      <c r="I23">
        <v>-1</v>
      </c>
      <c r="J23">
        <v>1</v>
      </c>
      <c r="K23">
        <v>-1</v>
      </c>
      <c r="L23">
        <v>-1</v>
      </c>
      <c r="M23">
        <v>-3</v>
      </c>
      <c r="N23" s="194">
        <v>42563</v>
      </c>
      <c r="O23">
        <f t="shared" si="38"/>
        <v>1</v>
      </c>
      <c r="P23">
        <f t="shared" si="52"/>
        <v>-1</v>
      </c>
      <c r="Q23">
        <f t="shared" si="39"/>
        <v>1</v>
      </c>
      <c r="R23">
        <f t="shared" si="40"/>
        <v>1</v>
      </c>
      <c r="S23">
        <f t="shared" si="41"/>
        <v>1</v>
      </c>
      <c r="T23">
        <f t="shared" si="42"/>
        <v>-1</v>
      </c>
      <c r="U23">
        <f t="shared" si="53"/>
        <v>1</v>
      </c>
      <c r="V23">
        <f>VLOOKUP($A23,'FuturesInfo (3)'!$A$2:$V$80,22)</f>
        <v>2</v>
      </c>
      <c r="W23">
        <v>1</v>
      </c>
      <c r="X23" s="356">
        <v>86040</v>
      </c>
      <c r="Y23" s="356">
        <v>86040</v>
      </c>
      <c r="Z23" s="188">
        <f t="shared" si="43"/>
        <v>2511.215311003632</v>
      </c>
      <c r="AA23" s="188">
        <f>IF(IF(sym!$Q12=H23,1,0)=1,ABS(X23*G23),-ABS(X23*G23))</f>
        <v>2511.215311003632</v>
      </c>
      <c r="AB23" s="188">
        <f>IF(IF(sym!$P12=$H23,1,0)=1,ABS($X23*$G23),-ABS($X23*$G23))</f>
        <v>-2511.215311003632</v>
      </c>
      <c r="AC23" s="188">
        <f t="shared" si="58"/>
        <v>-2511.215311003632</v>
      </c>
      <c r="AD23" s="188">
        <f t="shared" si="44"/>
        <v>2511.215311003632</v>
      </c>
      <c r="AE23" s="188">
        <f t="shared" si="45"/>
        <v>2511.215311003632</v>
      </c>
      <c r="AF23" s="188">
        <f t="shared" si="54"/>
        <v>-2511.215311003632</v>
      </c>
      <c r="AG23" s="188">
        <f t="shared" si="55"/>
        <v>-2511.215311003632</v>
      </c>
      <c r="AH23" s="188">
        <f t="shared" si="56"/>
        <v>-2511.215311003632</v>
      </c>
      <c r="AI23" s="188">
        <f t="shared" si="57"/>
        <v>2511.215311003632</v>
      </c>
      <c r="AJ23" s="188">
        <f t="shared" si="46"/>
        <v>-2511.215311003632</v>
      </c>
      <c r="AK23" s="188">
        <f t="shared" si="47"/>
        <v>2511.215311003632</v>
      </c>
      <c r="AL23" s="188">
        <f t="shared" si="48"/>
        <v>2511.215311003632</v>
      </c>
      <c r="AM23" s="188">
        <f t="shared" si="49"/>
        <v>2511.215311003632</v>
      </c>
      <c r="AN23" s="188">
        <f t="shared" si="50"/>
        <v>-2511.215311003632</v>
      </c>
      <c r="AO23" s="188">
        <f t="shared" si="51"/>
        <v>2511.215311003632</v>
      </c>
    </row>
    <row r="24" spans="1:41" ht="15.75" thickBot="1" x14ac:dyDescent="0.3">
      <c r="A24" s="1" t="s">
        <v>311</v>
      </c>
      <c r="B24" s="149" t="s">
        <v>520</v>
      </c>
      <c r="C24" s="192" t="s">
        <v>304</v>
      </c>
      <c r="E24" s="201">
        <f>'0805'!H24</f>
        <v>1</v>
      </c>
      <c r="F24" s="186">
        <f t="shared" si="37"/>
        <v>-1025.6939014851359</v>
      </c>
      <c r="G24" s="202">
        <v>-8.9913995308800003E-3</v>
      </c>
      <c r="H24" s="233">
        <v>-1</v>
      </c>
      <c r="I24">
        <v>1</v>
      </c>
      <c r="J24">
        <v>-1</v>
      </c>
      <c r="K24">
        <v>1</v>
      </c>
      <c r="L24">
        <v>-1</v>
      </c>
      <c r="M24">
        <v>-9</v>
      </c>
      <c r="N24" s="194">
        <v>42576</v>
      </c>
      <c r="O24">
        <f t="shared" si="38"/>
        <v>1</v>
      </c>
      <c r="P24">
        <f t="shared" si="52"/>
        <v>1</v>
      </c>
      <c r="Q24">
        <f t="shared" si="39"/>
        <v>-1</v>
      </c>
      <c r="R24">
        <f t="shared" si="40"/>
        <v>1</v>
      </c>
      <c r="S24">
        <f t="shared" si="41"/>
        <v>1</v>
      </c>
      <c r="T24">
        <f t="shared" si="42"/>
        <v>-1</v>
      </c>
      <c r="U24">
        <f t="shared" si="53"/>
        <v>-1</v>
      </c>
      <c r="V24">
        <f>VLOOKUP($A24,'FuturesInfo (3)'!$A$2:$V$80,22)</f>
        <v>3</v>
      </c>
      <c r="W24">
        <v>1</v>
      </c>
      <c r="X24" s="356">
        <v>114075</v>
      </c>
      <c r="Y24" s="356">
        <v>114075</v>
      </c>
      <c r="Z24" s="188">
        <f t="shared" si="43"/>
        <v>1025.6939014851359</v>
      </c>
      <c r="AA24" s="188">
        <f>IF(IF(sym!$Q13=H24,1,0)=1,ABS(X24*G24),-ABS(X24*G24))</f>
        <v>-1025.6939014851359</v>
      </c>
      <c r="AB24" s="188">
        <f>IF(IF(sym!$P13=$H24,1,0)=1,ABS($X24*$G24),-ABS($X24*$G24))</f>
        <v>1025.6939014851359</v>
      </c>
      <c r="AC24" s="188">
        <f t="shared" si="58"/>
        <v>-1025.6939014851359</v>
      </c>
      <c r="AD24" s="188">
        <f t="shared" si="44"/>
        <v>1025.6939014851359</v>
      </c>
      <c r="AE24" s="188">
        <f t="shared" si="45"/>
        <v>1025.6939014851359</v>
      </c>
      <c r="AF24" s="188">
        <f t="shared" si="54"/>
        <v>-1025.6939014851359</v>
      </c>
      <c r="AG24" s="188">
        <f t="shared" si="55"/>
        <v>-1025.6939014851359</v>
      </c>
      <c r="AH24" s="188">
        <f t="shared" si="56"/>
        <v>1025.6939014851359</v>
      </c>
      <c r="AI24" s="188">
        <f t="shared" si="57"/>
        <v>-1025.6939014851359</v>
      </c>
      <c r="AJ24" s="188">
        <f t="shared" si="46"/>
        <v>-1025.6939014851359</v>
      </c>
      <c r="AK24" s="188">
        <f t="shared" si="47"/>
        <v>1025.6939014851359</v>
      </c>
      <c r="AL24" s="188">
        <f t="shared" si="48"/>
        <v>-1025.6939014851359</v>
      </c>
      <c r="AM24" s="188">
        <f t="shared" si="49"/>
        <v>-1025.6939014851359</v>
      </c>
      <c r="AN24" s="188">
        <f t="shared" si="50"/>
        <v>1025.6939014851359</v>
      </c>
      <c r="AO24" s="188">
        <f t="shared" si="51"/>
        <v>1025.6939014851359</v>
      </c>
    </row>
    <row r="25" spans="1:41" ht="15.75" thickBot="1" x14ac:dyDescent="0.3">
      <c r="A25" s="1" t="s">
        <v>1008</v>
      </c>
      <c r="B25" s="149" t="s">
        <v>583</v>
      </c>
      <c r="C25" s="192" t="s">
        <v>1121</v>
      </c>
      <c r="E25" s="201">
        <f>'0805'!H25</f>
        <v>-1</v>
      </c>
      <c r="F25" s="186">
        <f t="shared" si="37"/>
        <v>-337.22658535499312</v>
      </c>
      <c r="G25" s="202">
        <v>-8.1011746703300001E-4</v>
      </c>
      <c r="H25" s="202">
        <v>-1</v>
      </c>
      <c r="I25">
        <v>1</v>
      </c>
      <c r="J25">
        <v>1</v>
      </c>
      <c r="K25">
        <v>1</v>
      </c>
      <c r="L25">
        <v>1</v>
      </c>
      <c r="M25">
        <v>-3</v>
      </c>
      <c r="N25" s="194">
        <v>42573</v>
      </c>
      <c r="O25">
        <f t="shared" si="38"/>
        <v>-1</v>
      </c>
      <c r="P25">
        <f t="shared" si="52"/>
        <v>-1</v>
      </c>
      <c r="Q25">
        <f t="shared" si="39"/>
        <v>1</v>
      </c>
      <c r="R25">
        <f t="shared" si="40"/>
        <v>1</v>
      </c>
      <c r="S25">
        <f t="shared" si="41"/>
        <v>1</v>
      </c>
      <c r="T25">
        <f t="shared" si="42"/>
        <v>-1</v>
      </c>
      <c r="U25">
        <f t="shared" si="53"/>
        <v>1</v>
      </c>
      <c r="V25">
        <f>VLOOKUP($A25,'FuturesInfo (3)'!$A$2:$V$80,22)</f>
        <v>3</v>
      </c>
      <c r="W25">
        <v>1</v>
      </c>
      <c r="X25" s="356">
        <v>416268.75</v>
      </c>
      <c r="Y25" s="356">
        <v>416268.75</v>
      </c>
      <c r="Z25" s="188">
        <f t="shared" si="43"/>
        <v>337.22658535499312</v>
      </c>
      <c r="AA25" s="188">
        <f>IF(IF(sym!$Q14=H25,1,0)=1,ABS(X25*G25),-ABS(X25*G25))</f>
        <v>-337.22658535499312</v>
      </c>
      <c r="AB25" s="188">
        <f>IF(IF(sym!$P14=$H25,1,0)=1,ABS($X25*$G25),-ABS($X25*$G25))</f>
        <v>337.22658535499312</v>
      </c>
      <c r="AC25" s="188">
        <f t="shared" si="58"/>
        <v>337.22658535499312</v>
      </c>
      <c r="AD25" s="188">
        <f t="shared" si="44"/>
        <v>-337.22658535499312</v>
      </c>
      <c r="AE25" s="188">
        <f t="shared" si="45"/>
        <v>-337.22658535499312</v>
      </c>
      <c r="AF25" s="188">
        <f t="shared" si="54"/>
        <v>-337.22658535499312</v>
      </c>
      <c r="AG25" s="188">
        <f t="shared" si="55"/>
        <v>-337.22658535499312</v>
      </c>
      <c r="AH25" s="188">
        <f t="shared" si="56"/>
        <v>-337.22658535499312</v>
      </c>
      <c r="AI25" s="188">
        <f t="shared" si="57"/>
        <v>337.22658535499312</v>
      </c>
      <c r="AJ25" s="188">
        <f t="shared" si="46"/>
        <v>337.22658535499312</v>
      </c>
      <c r="AK25" s="188">
        <f t="shared" si="47"/>
        <v>-337.22658535499312</v>
      </c>
      <c r="AL25" s="188">
        <f t="shared" si="48"/>
        <v>-337.22658535499312</v>
      </c>
      <c r="AM25" s="188">
        <f t="shared" si="49"/>
        <v>-337.22658535499312</v>
      </c>
      <c r="AN25" s="188">
        <f t="shared" si="50"/>
        <v>337.22658535499312</v>
      </c>
      <c r="AO25" s="188">
        <f t="shared" si="51"/>
        <v>-337.22658535499312</v>
      </c>
    </row>
    <row r="26" spans="1:41" ht="15.75" thickBot="1" x14ac:dyDescent="0.3">
      <c r="A26" s="1" t="s">
        <v>314</v>
      </c>
      <c r="B26" s="149" t="s">
        <v>755</v>
      </c>
      <c r="C26" s="192" t="s">
        <v>1121</v>
      </c>
      <c r="E26" s="201">
        <f>'0805'!H26</f>
        <v>1</v>
      </c>
      <c r="F26" s="186">
        <f t="shared" si="37"/>
        <v>817.73154697624148</v>
      </c>
      <c r="G26" s="202">
        <v>2.1219938420599998E-3</v>
      </c>
      <c r="H26" s="202">
        <v>1</v>
      </c>
      <c r="I26">
        <v>-1</v>
      </c>
      <c r="J26">
        <v>-1</v>
      </c>
      <c r="K26">
        <v>-1</v>
      </c>
      <c r="L26">
        <v>1</v>
      </c>
      <c r="M26">
        <v>-3</v>
      </c>
      <c r="N26" s="194">
        <v>42573</v>
      </c>
      <c r="O26">
        <f t="shared" si="38"/>
        <v>-1</v>
      </c>
      <c r="P26">
        <f t="shared" si="52"/>
        <v>-1</v>
      </c>
      <c r="Q26">
        <f t="shared" si="39"/>
        <v>-1</v>
      </c>
      <c r="R26">
        <f t="shared" si="40"/>
        <v>-1</v>
      </c>
      <c r="S26">
        <f t="shared" si="41"/>
        <v>-1</v>
      </c>
      <c r="T26">
        <f t="shared" si="42"/>
        <v>1</v>
      </c>
      <c r="U26">
        <f t="shared" si="53"/>
        <v>-1</v>
      </c>
      <c r="V26">
        <f>VLOOKUP($A26,'FuturesInfo (3)'!$A$2:$V$80,22)</f>
        <v>4</v>
      </c>
      <c r="W26">
        <v>1</v>
      </c>
      <c r="X26" s="356">
        <v>385360</v>
      </c>
      <c r="Y26" s="356">
        <v>385360</v>
      </c>
      <c r="Z26" s="188">
        <f t="shared" si="43"/>
        <v>817.73154697624148</v>
      </c>
      <c r="AA26" s="188">
        <f>IF(IF(sym!$Q15=H26,1,0)=1,ABS(X26*G26),-ABS(X26*G26))</f>
        <v>-817.73154697624148</v>
      </c>
      <c r="AB26" s="188">
        <f>IF(IF(sym!$P15=$H26,1,0)=1,ABS($X26*$G26),-ABS($X26*$G26))</f>
        <v>817.73154697624148</v>
      </c>
      <c r="AC26" s="188">
        <f t="shared" si="58"/>
        <v>817.73154697624148</v>
      </c>
      <c r="AD26" s="188">
        <f t="shared" si="44"/>
        <v>-817.73154697624148</v>
      </c>
      <c r="AE26" s="188">
        <f t="shared" si="45"/>
        <v>-817.73154697624148</v>
      </c>
      <c r="AF26" s="188">
        <f t="shared" si="54"/>
        <v>-817.73154697624148</v>
      </c>
      <c r="AG26" s="188">
        <f t="shared" si="55"/>
        <v>-817.73154697624148</v>
      </c>
      <c r="AH26" s="188">
        <f t="shared" si="56"/>
        <v>817.73154697624148</v>
      </c>
      <c r="AI26" s="188">
        <f t="shared" si="57"/>
        <v>-817.73154697624148</v>
      </c>
      <c r="AJ26" s="188">
        <f t="shared" si="46"/>
        <v>-817.73154697624148</v>
      </c>
      <c r="AK26" s="188">
        <f t="shared" si="47"/>
        <v>-817.73154697624148</v>
      </c>
      <c r="AL26" s="188">
        <f t="shared" si="48"/>
        <v>-817.73154697624148</v>
      </c>
      <c r="AM26" s="188">
        <f t="shared" si="49"/>
        <v>-817.73154697624148</v>
      </c>
      <c r="AN26" s="188">
        <f t="shared" si="50"/>
        <v>817.73154697624148</v>
      </c>
      <c r="AO26" s="188">
        <f t="shared" si="51"/>
        <v>-817.73154697624148</v>
      </c>
    </row>
    <row r="27" spans="1:41" ht="15.75" thickBot="1" x14ac:dyDescent="0.3">
      <c r="A27" s="1" t="s">
        <v>316</v>
      </c>
      <c r="B27" s="149" t="s">
        <v>562</v>
      </c>
      <c r="C27" s="192" t="s">
        <v>1122</v>
      </c>
      <c r="E27" s="201">
        <f>'0805'!H27</f>
        <v>-1</v>
      </c>
      <c r="F27" s="186">
        <f t="shared" si="37"/>
        <v>-166.18027520221608</v>
      </c>
      <c r="G27" s="202">
        <v>-2.9913251570499999E-4</v>
      </c>
      <c r="H27" s="202">
        <v>-1</v>
      </c>
      <c r="I27">
        <v>1</v>
      </c>
      <c r="J27">
        <v>-1</v>
      </c>
      <c r="K27">
        <v>1</v>
      </c>
      <c r="L27">
        <v>1</v>
      </c>
      <c r="M27">
        <v>3</v>
      </c>
      <c r="N27" s="194">
        <v>42580</v>
      </c>
      <c r="O27">
        <f t="shared" si="38"/>
        <v>1</v>
      </c>
      <c r="P27">
        <f t="shared" si="52"/>
        <v>-1</v>
      </c>
      <c r="Q27">
        <f t="shared" si="39"/>
        <v>1</v>
      </c>
      <c r="R27">
        <f t="shared" si="40"/>
        <v>1</v>
      </c>
      <c r="S27">
        <f t="shared" si="41"/>
        <v>1</v>
      </c>
      <c r="T27">
        <f t="shared" si="42"/>
        <v>-1</v>
      </c>
      <c r="U27">
        <f t="shared" si="53"/>
        <v>-1</v>
      </c>
      <c r="V27">
        <f>VLOOKUP($A27,'FuturesInfo (3)'!$A$2:$V$80,22)</f>
        <v>3</v>
      </c>
      <c r="W27">
        <v>1</v>
      </c>
      <c r="X27" s="356">
        <v>555540.66</v>
      </c>
      <c r="Y27" s="356">
        <v>555540.66</v>
      </c>
      <c r="Z27" s="188">
        <f t="shared" si="43"/>
        <v>166.18027520221608</v>
      </c>
      <c r="AA27" s="188">
        <f>IF(IF(sym!$Q16=H27,1,0)=1,ABS(X27*G27),-ABS(X27*G27))</f>
        <v>166.18027520221608</v>
      </c>
      <c r="AB27" s="188">
        <f>IF(IF(sym!$P16=$H27,1,0)=1,ABS($X27*$G27),-ABS($X27*$G27))</f>
        <v>-166.18027520221608</v>
      </c>
      <c r="AC27" s="188">
        <f t="shared" si="58"/>
        <v>166.18027520221608</v>
      </c>
      <c r="AD27" s="188">
        <f t="shared" si="44"/>
        <v>-166.18027520221608</v>
      </c>
      <c r="AE27" s="188">
        <f t="shared" si="45"/>
        <v>166.18027520221608</v>
      </c>
      <c r="AF27" s="188">
        <f t="shared" si="54"/>
        <v>-166.18027520221608</v>
      </c>
      <c r="AG27" s="188">
        <f t="shared" si="55"/>
        <v>-166.18027520221608</v>
      </c>
      <c r="AH27" s="188">
        <f t="shared" si="56"/>
        <v>-166.18027520221608</v>
      </c>
      <c r="AI27" s="188">
        <f t="shared" si="57"/>
        <v>-166.18027520221608</v>
      </c>
      <c r="AJ27" s="188">
        <f t="shared" si="46"/>
        <v>166.18027520221608</v>
      </c>
      <c r="AK27" s="188">
        <f t="shared" si="47"/>
        <v>-166.18027520221608</v>
      </c>
      <c r="AL27" s="188">
        <f t="shared" si="48"/>
        <v>-166.18027520221608</v>
      </c>
      <c r="AM27" s="188">
        <f t="shared" si="49"/>
        <v>-166.18027520221608</v>
      </c>
      <c r="AN27" s="188">
        <f t="shared" si="50"/>
        <v>166.18027520221608</v>
      </c>
      <c r="AO27" s="188">
        <f t="shared" si="51"/>
        <v>166.18027520221608</v>
      </c>
    </row>
    <row r="28" spans="1:41" ht="15.75" thickBot="1" x14ac:dyDescent="0.3">
      <c r="A28" s="1" t="s">
        <v>318</v>
      </c>
      <c r="B28" s="149" t="s">
        <v>560</v>
      </c>
      <c r="C28" s="192" t="s">
        <v>1122</v>
      </c>
      <c r="E28" s="201">
        <f>'0805'!H28</f>
        <v>-1</v>
      </c>
      <c r="F28" s="186">
        <f t="shared" si="37"/>
        <v>399.07148247898306</v>
      </c>
      <c r="G28" s="202">
        <v>2.9949086552799999E-4</v>
      </c>
      <c r="H28" s="202">
        <v>1</v>
      </c>
      <c r="I28">
        <v>-1</v>
      </c>
      <c r="J28">
        <v>1</v>
      </c>
      <c r="K28">
        <v>-1</v>
      </c>
      <c r="L28">
        <v>1</v>
      </c>
      <c r="M28">
        <v>3</v>
      </c>
      <c r="N28" s="194">
        <v>42580</v>
      </c>
      <c r="O28">
        <f t="shared" si="38"/>
        <v>1</v>
      </c>
      <c r="P28">
        <f t="shared" si="52"/>
        <v>-1</v>
      </c>
      <c r="Q28">
        <f t="shared" si="39"/>
        <v>1</v>
      </c>
      <c r="R28">
        <f t="shared" si="40"/>
        <v>-1</v>
      </c>
      <c r="S28">
        <f t="shared" si="41"/>
        <v>-1</v>
      </c>
      <c r="T28">
        <f t="shared" si="42"/>
        <v>-1</v>
      </c>
      <c r="U28">
        <f t="shared" si="53"/>
        <v>1</v>
      </c>
      <c r="V28">
        <f>VLOOKUP($A28,'FuturesInfo (3)'!$A$2:$V$80,22)</f>
        <v>9</v>
      </c>
      <c r="W28">
        <v>1</v>
      </c>
      <c r="X28" s="356">
        <v>1332499.6800000002</v>
      </c>
      <c r="Y28" s="356">
        <v>1332499.6800000002</v>
      </c>
      <c r="Z28" s="188">
        <f t="shared" si="43"/>
        <v>399.07148247898306</v>
      </c>
      <c r="AA28" s="188">
        <f>IF(IF(sym!$Q17=H28,1,0)=1,ABS(X28*G28),-ABS(X28*G28))</f>
        <v>-399.07148247898306</v>
      </c>
      <c r="AB28" s="188">
        <f>IF(IF(sym!$P17=$H28,1,0)=1,ABS($X28*$G28),-ABS($X28*$G28))</f>
        <v>399.07148247898306</v>
      </c>
      <c r="AC28" s="188">
        <f t="shared" si="58"/>
        <v>-399.07148247898306</v>
      </c>
      <c r="AD28" s="188">
        <f t="shared" si="44"/>
        <v>399.07148247898306</v>
      </c>
      <c r="AE28" s="188">
        <f t="shared" si="45"/>
        <v>399.07148247898306</v>
      </c>
      <c r="AF28" s="188">
        <f t="shared" si="54"/>
        <v>-399.07148247898306</v>
      </c>
      <c r="AG28" s="188">
        <f t="shared" si="55"/>
        <v>-399.07148247898306</v>
      </c>
      <c r="AH28" s="188">
        <f t="shared" si="56"/>
        <v>399.07148247898306</v>
      </c>
      <c r="AI28" s="188">
        <f t="shared" si="57"/>
        <v>399.07148247898306</v>
      </c>
      <c r="AJ28" s="188">
        <f t="shared" si="46"/>
        <v>-399.07148247898306</v>
      </c>
      <c r="AK28" s="188">
        <f t="shared" si="47"/>
        <v>399.07148247898306</v>
      </c>
      <c r="AL28" s="188">
        <f t="shared" si="48"/>
        <v>-399.07148247898306</v>
      </c>
      <c r="AM28" s="188">
        <f t="shared" si="49"/>
        <v>-399.07148247898306</v>
      </c>
      <c r="AN28" s="188">
        <f t="shared" si="50"/>
        <v>-399.07148247898306</v>
      </c>
      <c r="AO28" s="188">
        <f t="shared" si="51"/>
        <v>399.07148247898306</v>
      </c>
    </row>
    <row r="29" spans="1:41" ht="15.75" thickBot="1" x14ac:dyDescent="0.3">
      <c r="A29" s="330" t="s">
        <v>320</v>
      </c>
      <c r="B29" s="331" t="s">
        <v>564</v>
      </c>
      <c r="C29" s="332" t="s">
        <v>1288</v>
      </c>
      <c r="E29" s="201">
        <f>'0805'!H29</f>
        <v>-1</v>
      </c>
      <c r="F29" s="186">
        <f t="shared" si="37"/>
        <v>0</v>
      </c>
      <c r="G29" s="202">
        <v>1.3393455065000001E-4</v>
      </c>
      <c r="H29" s="202">
        <v>1</v>
      </c>
      <c r="I29">
        <v>-1</v>
      </c>
      <c r="J29">
        <v>1</v>
      </c>
      <c r="K29">
        <v>-1</v>
      </c>
      <c r="L29">
        <v>1</v>
      </c>
      <c r="M29">
        <v>-19</v>
      </c>
      <c r="N29" s="194">
        <v>42562</v>
      </c>
      <c r="O29">
        <f t="shared" si="38"/>
        <v>-1</v>
      </c>
      <c r="P29">
        <f t="shared" si="52"/>
        <v>-1</v>
      </c>
      <c r="Q29">
        <f t="shared" si="39"/>
        <v>1</v>
      </c>
      <c r="R29">
        <f t="shared" si="40"/>
        <v>-1</v>
      </c>
      <c r="S29">
        <f t="shared" si="41"/>
        <v>-1</v>
      </c>
      <c r="T29">
        <f t="shared" si="42"/>
        <v>1</v>
      </c>
      <c r="U29">
        <f t="shared" si="53"/>
        <v>1</v>
      </c>
      <c r="V29">
        <f>VLOOKUP($A29,'FuturesInfo (3)'!$A$2:$V$80,22)</f>
        <v>0</v>
      </c>
      <c r="W29">
        <v>1</v>
      </c>
      <c r="X29" s="356">
        <v>0</v>
      </c>
      <c r="Y29" s="356">
        <v>0</v>
      </c>
      <c r="Z29" s="188">
        <f t="shared" si="43"/>
        <v>0</v>
      </c>
      <c r="AA29" s="188">
        <f>IF(IF(sym!$Q18=H29,1,0)=1,ABS(X29*G29),-ABS(X29*G29))</f>
        <v>0</v>
      </c>
      <c r="AB29" s="188">
        <f>IF(IF(sym!$P18=$H29,1,0)=1,ABS($X29*$G29),-ABS($X29*$G29))</f>
        <v>0</v>
      </c>
      <c r="AC29" s="188">
        <f t="shared" si="58"/>
        <v>0</v>
      </c>
      <c r="AD29" s="188">
        <f t="shared" si="44"/>
        <v>0</v>
      </c>
      <c r="AE29" s="188">
        <f t="shared" si="45"/>
        <v>0</v>
      </c>
      <c r="AF29" s="188">
        <f t="shared" si="54"/>
        <v>0</v>
      </c>
      <c r="AG29" s="188">
        <f t="shared" si="55"/>
        <v>0</v>
      </c>
      <c r="AH29" s="188">
        <f t="shared" si="56"/>
        <v>0</v>
      </c>
      <c r="AI29" s="188">
        <f t="shared" si="57"/>
        <v>0</v>
      </c>
      <c r="AJ29" s="188">
        <f t="shared" si="46"/>
        <v>0</v>
      </c>
      <c r="AK29" s="188">
        <f t="shared" si="47"/>
        <v>0</v>
      </c>
      <c r="AL29" s="188">
        <f t="shared" si="48"/>
        <v>0</v>
      </c>
      <c r="AM29" s="188">
        <f t="shared" si="49"/>
        <v>0</v>
      </c>
      <c r="AN29" s="188">
        <f t="shared" si="50"/>
        <v>0</v>
      </c>
      <c r="AO29" s="188">
        <f t="shared" si="51"/>
        <v>0</v>
      </c>
    </row>
    <row r="30" spans="1:41" ht="15.75" thickBot="1" x14ac:dyDescent="0.3">
      <c r="A30" s="330" t="s">
        <v>323</v>
      </c>
      <c r="B30" s="331" t="s">
        <v>581</v>
      </c>
      <c r="C30" s="332" t="s">
        <v>1288</v>
      </c>
      <c r="E30" s="201">
        <f>'0805'!H30</f>
        <v>-1</v>
      </c>
      <c r="F30" s="186">
        <f t="shared" si="37"/>
        <v>0</v>
      </c>
      <c r="G30" s="202">
        <v>-2.01846899127E-4</v>
      </c>
      <c r="H30" s="202">
        <v>-1</v>
      </c>
      <c r="I30">
        <v>-1</v>
      </c>
      <c r="J30">
        <v>-1</v>
      </c>
      <c r="K30">
        <v>-1</v>
      </c>
      <c r="L30">
        <v>1</v>
      </c>
      <c r="M30">
        <v>-5</v>
      </c>
      <c r="N30" s="194">
        <v>42580</v>
      </c>
      <c r="O30">
        <f t="shared" si="38"/>
        <v>-1</v>
      </c>
      <c r="P30">
        <f t="shared" si="52"/>
        <v>-1</v>
      </c>
      <c r="Q30">
        <f t="shared" si="39"/>
        <v>-1</v>
      </c>
      <c r="R30">
        <f t="shared" si="40"/>
        <v>-1</v>
      </c>
      <c r="S30">
        <f t="shared" si="41"/>
        <v>-1</v>
      </c>
      <c r="T30">
        <f t="shared" si="42"/>
        <v>1</v>
      </c>
      <c r="U30">
        <f t="shared" si="53"/>
        <v>-1</v>
      </c>
      <c r="V30">
        <f>VLOOKUP($A30,'FuturesInfo (3)'!$A$2:$V$80,22)</f>
        <v>0</v>
      </c>
      <c r="W30">
        <v>1</v>
      </c>
      <c r="X30" s="356">
        <v>0</v>
      </c>
      <c r="Y30" s="356">
        <v>0</v>
      </c>
      <c r="Z30" s="188">
        <f t="shared" si="43"/>
        <v>0</v>
      </c>
      <c r="AA30" s="188">
        <f>IF(IF(sym!$Q19=H30,1,0)=1,ABS(X30*G30),-ABS(X30*G30))</f>
        <v>0</v>
      </c>
      <c r="AB30" s="188">
        <f>IF(IF(sym!$P19=$H30,1,0)=1,ABS($X30*$G30),-ABS($X30*$G30))</f>
        <v>0</v>
      </c>
      <c r="AC30" s="188">
        <f t="shared" si="58"/>
        <v>0</v>
      </c>
      <c r="AD30" s="188">
        <f t="shared" si="44"/>
        <v>0</v>
      </c>
      <c r="AE30" s="188">
        <f t="shared" si="45"/>
        <v>0</v>
      </c>
      <c r="AF30" s="188">
        <f t="shared" si="54"/>
        <v>0</v>
      </c>
      <c r="AG30" s="188">
        <f t="shared" si="55"/>
        <v>0</v>
      </c>
      <c r="AH30" s="188">
        <f t="shared" si="56"/>
        <v>0</v>
      </c>
      <c r="AI30" s="188">
        <f t="shared" si="57"/>
        <v>0</v>
      </c>
      <c r="AJ30" s="188">
        <f t="shared" si="46"/>
        <v>0</v>
      </c>
      <c r="AK30" s="188">
        <f t="shared" si="47"/>
        <v>0</v>
      </c>
      <c r="AL30" s="188">
        <f t="shared" si="48"/>
        <v>0</v>
      </c>
      <c r="AM30" s="188">
        <f t="shared" si="49"/>
        <v>0</v>
      </c>
      <c r="AN30" s="188">
        <f t="shared" si="50"/>
        <v>0</v>
      </c>
      <c r="AO30" s="188">
        <f t="shared" si="51"/>
        <v>0</v>
      </c>
    </row>
    <row r="31" spans="1:41" ht="15.75" thickBot="1" x14ac:dyDescent="0.3">
      <c r="A31" s="1" t="s">
        <v>325</v>
      </c>
      <c r="B31" s="149" t="s">
        <v>653</v>
      </c>
      <c r="C31" s="192" t="s">
        <v>294</v>
      </c>
      <c r="E31" s="201">
        <f>'0805'!H31</f>
        <v>1</v>
      </c>
      <c r="F31" s="186">
        <f t="shared" si="37"/>
        <v>120.0461568048388</v>
      </c>
      <c r="G31" s="202">
        <v>3.8464004102800001E-4</v>
      </c>
      <c r="H31" s="202">
        <v>1</v>
      </c>
      <c r="I31">
        <v>-1</v>
      </c>
      <c r="J31">
        <v>-1</v>
      </c>
      <c r="K31">
        <v>-1</v>
      </c>
      <c r="L31">
        <v>1</v>
      </c>
      <c r="M31">
        <v>-17</v>
      </c>
      <c r="N31" s="194">
        <v>42564</v>
      </c>
      <c r="O31">
        <f t="shared" si="38"/>
        <v>-1</v>
      </c>
      <c r="P31">
        <f t="shared" si="52"/>
        <v>-1</v>
      </c>
      <c r="Q31">
        <f t="shared" si="39"/>
        <v>-1</v>
      </c>
      <c r="R31">
        <f t="shared" si="40"/>
        <v>-1</v>
      </c>
      <c r="S31">
        <f t="shared" si="41"/>
        <v>-1</v>
      </c>
      <c r="T31">
        <f t="shared" si="42"/>
        <v>1</v>
      </c>
      <c r="U31">
        <f t="shared" si="53"/>
        <v>-1</v>
      </c>
      <c r="V31">
        <f>VLOOKUP($A31,'FuturesInfo (3)'!$A$2:$V$80,22)</f>
        <v>2</v>
      </c>
      <c r="W31">
        <v>1</v>
      </c>
      <c r="X31" s="356">
        <v>312100</v>
      </c>
      <c r="Y31" s="356">
        <v>312100</v>
      </c>
      <c r="Z31" s="188">
        <f t="shared" si="43"/>
        <v>120.0461568048388</v>
      </c>
      <c r="AA31" s="188">
        <f>IF(IF(sym!$Q20=H31,1,0)=1,ABS(X31*G31),-ABS(X31*G31))</f>
        <v>120.0461568048388</v>
      </c>
      <c r="AB31" s="188">
        <f>IF(IF(sym!$P20=$H31,1,0)=1,ABS($X31*$G31),-ABS($X31*$G31))</f>
        <v>-120.0461568048388</v>
      </c>
      <c r="AC31" s="188">
        <f t="shared" si="58"/>
        <v>120.0461568048388</v>
      </c>
      <c r="AD31" s="188">
        <f t="shared" si="44"/>
        <v>-120.0461568048388</v>
      </c>
      <c r="AE31" s="188">
        <f t="shared" si="45"/>
        <v>-120.0461568048388</v>
      </c>
      <c r="AF31" s="188">
        <f t="shared" si="54"/>
        <v>-120.0461568048388</v>
      </c>
      <c r="AG31" s="188">
        <f t="shared" si="55"/>
        <v>-120.0461568048388</v>
      </c>
      <c r="AH31" s="188">
        <f t="shared" si="56"/>
        <v>120.0461568048388</v>
      </c>
      <c r="AI31" s="188">
        <f t="shared" si="57"/>
        <v>-120.0461568048388</v>
      </c>
      <c r="AJ31" s="188">
        <f t="shared" si="46"/>
        <v>-120.0461568048388</v>
      </c>
      <c r="AK31" s="188">
        <f t="shared" si="47"/>
        <v>-120.0461568048388</v>
      </c>
      <c r="AL31" s="188">
        <f t="shared" si="48"/>
        <v>-120.0461568048388</v>
      </c>
      <c r="AM31" s="188">
        <f t="shared" si="49"/>
        <v>-120.0461568048388</v>
      </c>
      <c r="AN31" s="188">
        <f t="shared" si="50"/>
        <v>120.0461568048388</v>
      </c>
      <c r="AO31" s="188">
        <f t="shared" si="51"/>
        <v>-120.0461568048388</v>
      </c>
    </row>
    <row r="32" spans="1:41" ht="15.75" thickBot="1" x14ac:dyDescent="0.3">
      <c r="A32" s="1" t="s">
        <v>327</v>
      </c>
      <c r="B32" s="149" t="s">
        <v>552</v>
      </c>
      <c r="C32" s="192" t="s">
        <v>294</v>
      </c>
      <c r="E32" s="201">
        <f>'0805'!H32</f>
        <v>1</v>
      </c>
      <c r="F32" s="186">
        <f t="shared" si="37"/>
        <v>-187.39232801190096</v>
      </c>
      <c r="G32" s="202">
        <v>-5.7425060296299995E-4</v>
      </c>
      <c r="H32" s="202">
        <v>-1</v>
      </c>
      <c r="I32">
        <v>1</v>
      </c>
      <c r="J32">
        <v>-1</v>
      </c>
      <c r="K32">
        <v>1</v>
      </c>
      <c r="L32">
        <v>-1</v>
      </c>
      <c r="M32">
        <v>-15</v>
      </c>
      <c r="N32" s="194">
        <v>42566</v>
      </c>
      <c r="O32">
        <f t="shared" si="38"/>
        <v>1</v>
      </c>
      <c r="P32">
        <f t="shared" si="52"/>
        <v>1</v>
      </c>
      <c r="Q32">
        <f t="shared" si="39"/>
        <v>-1</v>
      </c>
      <c r="R32">
        <f t="shared" si="40"/>
        <v>1</v>
      </c>
      <c r="S32">
        <f t="shared" si="41"/>
        <v>1</v>
      </c>
      <c r="T32">
        <f t="shared" si="42"/>
        <v>-1</v>
      </c>
      <c r="U32">
        <f t="shared" si="53"/>
        <v>-1</v>
      </c>
      <c r="V32">
        <f>VLOOKUP($A32,'FuturesInfo (3)'!$A$2:$V$80,22)</f>
        <v>3</v>
      </c>
      <c r="W32">
        <v>1</v>
      </c>
      <c r="X32" s="356">
        <v>326325</v>
      </c>
      <c r="Y32" s="356">
        <v>326325</v>
      </c>
      <c r="Z32" s="188">
        <f t="shared" si="43"/>
        <v>187.39232801190096</v>
      </c>
      <c r="AA32" s="188">
        <f>IF(IF(sym!$Q21=H32,1,0)=1,ABS(X32*G32),-ABS(X32*G32))</f>
        <v>-187.39232801190096</v>
      </c>
      <c r="AB32" s="188">
        <f>IF(IF(sym!$P21=$H32,1,0)=1,ABS($X32*$G32),-ABS($X32*$G32))</f>
        <v>187.39232801190096</v>
      </c>
      <c r="AC32" s="188">
        <f t="shared" si="58"/>
        <v>-187.39232801190096</v>
      </c>
      <c r="AD32" s="188">
        <f t="shared" si="44"/>
        <v>187.39232801190096</v>
      </c>
      <c r="AE32" s="188">
        <f t="shared" si="45"/>
        <v>187.39232801190096</v>
      </c>
      <c r="AF32" s="188">
        <f t="shared" si="54"/>
        <v>-187.39232801190096</v>
      </c>
      <c r="AG32" s="188">
        <f t="shared" si="55"/>
        <v>-187.39232801190096</v>
      </c>
      <c r="AH32" s="188">
        <f t="shared" si="56"/>
        <v>187.39232801190096</v>
      </c>
      <c r="AI32" s="188">
        <f t="shared" si="57"/>
        <v>-187.39232801190096</v>
      </c>
      <c r="AJ32" s="188">
        <f t="shared" si="46"/>
        <v>-187.39232801190096</v>
      </c>
      <c r="AK32" s="188">
        <f t="shared" si="47"/>
        <v>187.39232801190096</v>
      </c>
      <c r="AL32" s="188">
        <f t="shared" si="48"/>
        <v>-187.39232801190096</v>
      </c>
      <c r="AM32" s="188">
        <f t="shared" si="49"/>
        <v>-187.39232801190096</v>
      </c>
      <c r="AN32" s="188">
        <f t="shared" si="50"/>
        <v>187.39232801190096</v>
      </c>
      <c r="AO32" s="188">
        <f t="shared" si="51"/>
        <v>187.39232801190096</v>
      </c>
    </row>
    <row r="33" spans="1:41" ht="15.75" thickBot="1" x14ac:dyDescent="0.3">
      <c r="A33" s="1" t="s">
        <v>329</v>
      </c>
      <c r="B33" s="149" t="s">
        <v>589</v>
      </c>
      <c r="C33" s="192" t="s">
        <v>313</v>
      </c>
      <c r="E33" s="201">
        <f>'0805'!H33</f>
        <v>1</v>
      </c>
      <c r="F33" s="186">
        <f t="shared" si="37"/>
        <v>0</v>
      </c>
      <c r="G33" s="202">
        <v>0</v>
      </c>
      <c r="H33" s="234">
        <v>1</v>
      </c>
      <c r="I33">
        <v>-1</v>
      </c>
      <c r="J33">
        <v>-1</v>
      </c>
      <c r="K33">
        <v>1</v>
      </c>
      <c r="L33">
        <v>-1</v>
      </c>
      <c r="M33">
        <v>11</v>
      </c>
      <c r="N33" s="194">
        <v>42572</v>
      </c>
      <c r="O33">
        <f t="shared" si="38"/>
        <v>-1</v>
      </c>
      <c r="P33">
        <f t="shared" si="52"/>
        <v>1</v>
      </c>
      <c r="Q33">
        <f t="shared" si="39"/>
        <v>-1</v>
      </c>
      <c r="R33">
        <f t="shared" si="40"/>
        <v>-1</v>
      </c>
      <c r="S33">
        <f t="shared" si="41"/>
        <v>-1</v>
      </c>
      <c r="T33">
        <f t="shared" si="42"/>
        <v>1</v>
      </c>
      <c r="U33">
        <f t="shared" si="53"/>
        <v>-1</v>
      </c>
      <c r="V33">
        <f>VLOOKUP($A33,'FuturesInfo (3)'!$A$2:$V$80,22)</f>
        <v>2</v>
      </c>
      <c r="W33">
        <v>1</v>
      </c>
      <c r="X33" s="356">
        <v>147200</v>
      </c>
      <c r="Y33" s="356">
        <v>147200</v>
      </c>
      <c r="Z33" s="188">
        <f t="shared" si="43"/>
        <v>0</v>
      </c>
      <c r="AA33" s="188">
        <f>IF(IF(sym!$Q22=H33,1,0)=1,ABS(X33*G33),-ABS(X33*G33))</f>
        <v>0</v>
      </c>
      <c r="AB33" s="188">
        <f>IF(IF(sym!$P22=$H33,1,0)=1,ABS($X33*$G33),-ABS($X33*$G33))</f>
        <v>0</v>
      </c>
      <c r="AC33" s="188">
        <f t="shared" si="58"/>
        <v>0</v>
      </c>
      <c r="AD33" s="188">
        <f t="shared" si="44"/>
        <v>0</v>
      </c>
      <c r="AE33" s="188">
        <f t="shared" si="45"/>
        <v>0</v>
      </c>
      <c r="AF33" s="188">
        <f t="shared" si="54"/>
        <v>0</v>
      </c>
      <c r="AG33" s="188">
        <f t="shared" si="55"/>
        <v>0</v>
      </c>
      <c r="AH33" s="188">
        <f t="shared" si="56"/>
        <v>0</v>
      </c>
      <c r="AI33" s="188">
        <f t="shared" si="57"/>
        <v>0</v>
      </c>
      <c r="AJ33" s="188">
        <f t="shared" si="46"/>
        <v>0</v>
      </c>
      <c r="AK33" s="188">
        <f t="shared" si="47"/>
        <v>0</v>
      </c>
      <c r="AL33" s="188">
        <f t="shared" si="48"/>
        <v>0</v>
      </c>
      <c r="AM33" s="188">
        <f t="shared" si="49"/>
        <v>0</v>
      </c>
      <c r="AN33" s="188">
        <f t="shared" si="50"/>
        <v>0</v>
      </c>
      <c r="AO33" s="188">
        <f t="shared" si="51"/>
        <v>0</v>
      </c>
    </row>
    <row r="34" spans="1:41" ht="15.75" thickBot="1" x14ac:dyDescent="0.3">
      <c r="A34" s="1" t="s">
        <v>331</v>
      </c>
      <c r="B34" s="149" t="s">
        <v>481</v>
      </c>
      <c r="C34" s="192" t="s">
        <v>294</v>
      </c>
      <c r="E34" s="201">
        <f>'0805'!H34</f>
        <v>1</v>
      </c>
      <c r="F34" s="186">
        <f t="shared" si="37"/>
        <v>221.89126402828899</v>
      </c>
      <c r="G34" s="202">
        <v>1.13365831538E-3</v>
      </c>
      <c r="H34" s="202">
        <v>1</v>
      </c>
      <c r="I34">
        <v>1</v>
      </c>
      <c r="J34">
        <v>1</v>
      </c>
      <c r="K34">
        <v>1</v>
      </c>
      <c r="L34">
        <v>-1</v>
      </c>
      <c r="M34">
        <v>7</v>
      </c>
      <c r="N34" s="194">
        <v>42578</v>
      </c>
      <c r="O34">
        <f t="shared" si="38"/>
        <v>-1</v>
      </c>
      <c r="P34">
        <f t="shared" si="52"/>
        <v>1</v>
      </c>
      <c r="Q34">
        <f t="shared" si="39"/>
        <v>-1</v>
      </c>
      <c r="R34">
        <f t="shared" si="40"/>
        <v>1</v>
      </c>
      <c r="S34">
        <f t="shared" si="41"/>
        <v>1</v>
      </c>
      <c r="T34">
        <f t="shared" si="42"/>
        <v>1</v>
      </c>
      <c r="U34">
        <f t="shared" si="53"/>
        <v>1</v>
      </c>
      <c r="V34">
        <f>VLOOKUP($A34,'FuturesInfo (3)'!$A$2:$V$80,22)</f>
        <v>4</v>
      </c>
      <c r="W34">
        <v>1</v>
      </c>
      <c r="X34" s="356">
        <v>195730.28400000001</v>
      </c>
      <c r="Y34" s="356">
        <v>195730.28400000001</v>
      </c>
      <c r="Z34" s="188">
        <f t="shared" si="43"/>
        <v>221.89126402828899</v>
      </c>
      <c r="AA34" s="188">
        <f>IF(IF(sym!$Q23=H34,1,0)=1,ABS(X34*G34),-ABS(X34*G34))</f>
        <v>221.89126402828899</v>
      </c>
      <c r="AB34" s="188">
        <f>IF(IF(sym!$P23=$H34,1,0)=1,ABS($X34*$G34),-ABS($X34*$G34))</f>
        <v>-221.89126402828899</v>
      </c>
      <c r="AC34" s="188">
        <f t="shared" si="58"/>
        <v>221.89126402828899</v>
      </c>
      <c r="AD34" s="188">
        <f t="shared" si="44"/>
        <v>-221.89126402828899</v>
      </c>
      <c r="AE34" s="188">
        <f t="shared" si="45"/>
        <v>221.89126402828899</v>
      </c>
      <c r="AF34" s="188">
        <f t="shared" si="54"/>
        <v>221.89126402828899</v>
      </c>
      <c r="AG34" s="188">
        <f t="shared" si="55"/>
        <v>221.89126402828899</v>
      </c>
      <c r="AH34" s="188">
        <f t="shared" si="56"/>
        <v>-221.89126402828899</v>
      </c>
      <c r="AI34" s="188">
        <f t="shared" si="57"/>
        <v>-221.89126402828899</v>
      </c>
      <c r="AJ34" s="188">
        <f t="shared" si="46"/>
        <v>221.89126402828899</v>
      </c>
      <c r="AK34" s="188">
        <f t="shared" si="47"/>
        <v>-221.89126402828899</v>
      </c>
      <c r="AL34" s="188">
        <f t="shared" si="48"/>
        <v>221.89126402828899</v>
      </c>
      <c r="AM34" s="188">
        <f t="shared" si="49"/>
        <v>221.89126402828899</v>
      </c>
      <c r="AN34" s="188">
        <f t="shared" si="50"/>
        <v>221.89126402828899</v>
      </c>
      <c r="AO34" s="188">
        <f t="shared" si="51"/>
        <v>221.89126402828899</v>
      </c>
    </row>
    <row r="35" spans="1:41" ht="15.75" thickBot="1" x14ac:dyDescent="0.3">
      <c r="A35" s="1" t="s">
        <v>333</v>
      </c>
      <c r="B35" s="149" t="s">
        <v>663</v>
      </c>
      <c r="C35" s="192" t="s">
        <v>294</v>
      </c>
      <c r="E35" s="201">
        <f>'0805'!H35</f>
        <v>1</v>
      </c>
      <c r="F35" s="186">
        <f t="shared" si="37"/>
        <v>1348.5563291067194</v>
      </c>
      <c r="G35" s="202">
        <v>7.7755240026999997E-3</v>
      </c>
      <c r="H35" s="202">
        <v>1</v>
      </c>
      <c r="I35">
        <v>-1</v>
      </c>
      <c r="J35">
        <v>-1</v>
      </c>
      <c r="K35">
        <v>-1</v>
      </c>
      <c r="L35">
        <v>-1</v>
      </c>
      <c r="M35">
        <v>-16</v>
      </c>
      <c r="N35" s="194">
        <v>42565</v>
      </c>
      <c r="O35">
        <f t="shared" si="38"/>
        <v>1</v>
      </c>
      <c r="P35">
        <f t="shared" si="52"/>
        <v>1</v>
      </c>
      <c r="Q35">
        <f t="shared" si="39"/>
        <v>-1</v>
      </c>
      <c r="R35">
        <f t="shared" si="40"/>
        <v>-1</v>
      </c>
      <c r="S35">
        <f t="shared" si="41"/>
        <v>-1</v>
      </c>
      <c r="T35">
        <f t="shared" si="42"/>
        <v>1</v>
      </c>
      <c r="U35">
        <f t="shared" si="53"/>
        <v>-1</v>
      </c>
      <c r="V35">
        <f>VLOOKUP($A35,'FuturesInfo (3)'!$A$2:$V$80,22)</f>
        <v>3</v>
      </c>
      <c r="W35">
        <v>1</v>
      </c>
      <c r="X35" s="356">
        <v>173436.0705</v>
      </c>
      <c r="Y35" s="356">
        <v>173436.0705</v>
      </c>
      <c r="Z35" s="188">
        <f t="shared" si="43"/>
        <v>1348.5563291067194</v>
      </c>
      <c r="AA35" s="188">
        <f>IF(IF(sym!$Q24=H35,1,0)=1,ABS(X35*G35),-ABS(X35*G35))</f>
        <v>1348.5563291067194</v>
      </c>
      <c r="AB35" s="188">
        <f>IF(IF(sym!$P24=$H35,1,0)=1,ABS($X35*$G35),-ABS($X35*$G35))</f>
        <v>-1348.5563291067194</v>
      </c>
      <c r="AC35" s="188">
        <f t="shared" si="58"/>
        <v>1348.5563291067194</v>
      </c>
      <c r="AD35" s="188">
        <f t="shared" si="44"/>
        <v>-1348.5563291067194</v>
      </c>
      <c r="AE35" s="188">
        <f t="shared" si="45"/>
        <v>-1348.5563291067194</v>
      </c>
      <c r="AF35" s="188">
        <f t="shared" si="54"/>
        <v>-1348.5563291067194</v>
      </c>
      <c r="AG35" s="188">
        <f t="shared" si="55"/>
        <v>-1348.5563291067194</v>
      </c>
      <c r="AH35" s="188">
        <f t="shared" si="56"/>
        <v>-1348.5563291067194</v>
      </c>
      <c r="AI35" s="188">
        <f t="shared" si="57"/>
        <v>1348.5563291067194</v>
      </c>
      <c r="AJ35" s="188">
        <f t="shared" si="46"/>
        <v>1348.5563291067194</v>
      </c>
      <c r="AK35" s="188">
        <f t="shared" si="47"/>
        <v>-1348.5563291067194</v>
      </c>
      <c r="AL35" s="188">
        <f t="shared" si="48"/>
        <v>-1348.5563291067194</v>
      </c>
      <c r="AM35" s="188">
        <f t="shared" si="49"/>
        <v>-1348.5563291067194</v>
      </c>
      <c r="AN35" s="188">
        <f t="shared" si="50"/>
        <v>1348.5563291067194</v>
      </c>
      <c r="AO35" s="188">
        <f t="shared" si="51"/>
        <v>-1348.5563291067194</v>
      </c>
    </row>
    <row r="36" spans="1:41" ht="15.75" thickBot="1" x14ac:dyDescent="0.3">
      <c r="A36" s="330" t="s">
        <v>335</v>
      </c>
      <c r="B36" s="331" t="s">
        <v>568</v>
      </c>
      <c r="C36" s="332" t="s">
        <v>1288</v>
      </c>
      <c r="E36" s="201">
        <f>'0805'!H36</f>
        <v>-1</v>
      </c>
      <c r="F36" s="186">
        <f t="shared" si="37"/>
        <v>0</v>
      </c>
      <c r="G36" s="291">
        <v>4.9835542709E-5</v>
      </c>
      <c r="H36" s="202">
        <v>1</v>
      </c>
      <c r="I36">
        <v>-1</v>
      </c>
      <c r="J36">
        <v>1</v>
      </c>
      <c r="K36">
        <v>-1</v>
      </c>
      <c r="L36">
        <v>1</v>
      </c>
      <c r="M36">
        <v>-11</v>
      </c>
      <c r="N36" s="194">
        <v>42572</v>
      </c>
      <c r="O36">
        <f t="shared" si="38"/>
        <v>-1</v>
      </c>
      <c r="P36">
        <f t="shared" si="52"/>
        <v>-1</v>
      </c>
      <c r="Q36">
        <f t="shared" si="39"/>
        <v>1</v>
      </c>
      <c r="R36">
        <f t="shared" si="40"/>
        <v>-1</v>
      </c>
      <c r="S36">
        <f t="shared" si="41"/>
        <v>-1</v>
      </c>
      <c r="T36">
        <f t="shared" si="42"/>
        <v>1</v>
      </c>
      <c r="U36">
        <f t="shared" si="53"/>
        <v>1</v>
      </c>
      <c r="V36">
        <f>VLOOKUP($A36,'FuturesInfo (3)'!$A$2:$V$80,22)</f>
        <v>0</v>
      </c>
      <c r="W36">
        <v>1</v>
      </c>
      <c r="X36" s="356">
        <v>0</v>
      </c>
      <c r="Y36" s="356">
        <v>0</v>
      </c>
      <c r="Z36" s="188">
        <f t="shared" si="43"/>
        <v>0</v>
      </c>
      <c r="AA36" s="188">
        <f>IF(IF(sym!$Q25=H36,1,0)=1,ABS(X36*G36),-ABS(X36*G36))</f>
        <v>0</v>
      </c>
      <c r="AB36" s="188">
        <f>IF(IF(sym!$P25=$H36,1,0)=1,ABS($X36*$G36),-ABS($X36*$G36))</f>
        <v>0</v>
      </c>
      <c r="AC36" s="188">
        <f t="shared" si="58"/>
        <v>0</v>
      </c>
      <c r="AD36" s="188">
        <f t="shared" si="44"/>
        <v>0</v>
      </c>
      <c r="AE36" s="188">
        <f t="shared" si="45"/>
        <v>0</v>
      </c>
      <c r="AF36" s="188">
        <f t="shared" si="54"/>
        <v>0</v>
      </c>
      <c r="AG36" s="188">
        <f t="shared" si="55"/>
        <v>0</v>
      </c>
      <c r="AH36" s="188">
        <f t="shared" si="56"/>
        <v>0</v>
      </c>
      <c r="AI36" s="188">
        <f t="shared" si="57"/>
        <v>0</v>
      </c>
      <c r="AJ36" s="188">
        <f t="shared" si="46"/>
        <v>0</v>
      </c>
      <c r="AK36" s="188">
        <f t="shared" si="47"/>
        <v>0</v>
      </c>
      <c r="AL36" s="188">
        <f t="shared" si="48"/>
        <v>0</v>
      </c>
      <c r="AM36" s="188">
        <f t="shared" si="49"/>
        <v>0</v>
      </c>
      <c r="AN36" s="188">
        <f t="shared" si="50"/>
        <v>0</v>
      </c>
      <c r="AO36" s="188">
        <f t="shared" si="51"/>
        <v>0</v>
      </c>
    </row>
    <row r="37" spans="1:41" ht="15.75" thickBot="1" x14ac:dyDescent="0.3">
      <c r="A37" s="1" t="s">
        <v>337</v>
      </c>
      <c r="B37" s="149" t="s">
        <v>591</v>
      </c>
      <c r="C37" s="192" t="s">
        <v>294</v>
      </c>
      <c r="E37" s="201">
        <f>'0805'!H37</f>
        <v>1</v>
      </c>
      <c r="F37" s="186">
        <f t="shared" si="37"/>
        <v>922.59585223653073</v>
      </c>
      <c r="G37" s="202">
        <v>3.48638825013E-3</v>
      </c>
      <c r="H37" s="202">
        <v>1</v>
      </c>
      <c r="I37">
        <v>1</v>
      </c>
      <c r="J37">
        <v>1</v>
      </c>
      <c r="K37">
        <v>1</v>
      </c>
      <c r="L37">
        <v>1</v>
      </c>
      <c r="M37">
        <v>8</v>
      </c>
      <c r="N37" s="194">
        <v>42577</v>
      </c>
      <c r="O37">
        <f t="shared" si="38"/>
        <v>1</v>
      </c>
      <c r="P37">
        <f t="shared" si="52"/>
        <v>1</v>
      </c>
      <c r="Q37">
        <f t="shared" si="39"/>
        <v>1</v>
      </c>
      <c r="R37">
        <f t="shared" si="40"/>
        <v>-1</v>
      </c>
      <c r="S37">
        <f t="shared" si="41"/>
        <v>1</v>
      </c>
      <c r="T37">
        <f t="shared" si="42"/>
        <v>-1</v>
      </c>
      <c r="U37">
        <f t="shared" si="53"/>
        <v>-1</v>
      </c>
      <c r="V37">
        <f>VLOOKUP($A37,'FuturesInfo (3)'!$A$2:$V$80,22)</f>
        <v>3</v>
      </c>
      <c r="W37">
        <v>1</v>
      </c>
      <c r="X37" s="356">
        <v>264627.97200000001</v>
      </c>
      <c r="Y37" s="356">
        <v>264627.97200000001</v>
      </c>
      <c r="Z37" s="188">
        <f t="shared" si="43"/>
        <v>922.59585223653073</v>
      </c>
      <c r="AA37" s="188">
        <f>IF(IF(sym!$Q26=H37,1,0)=1,ABS(X37*G37),-ABS(X37*G37))</f>
        <v>922.59585223653073</v>
      </c>
      <c r="AB37" s="188">
        <f>IF(IF(sym!$P26=$H37,1,0)=1,ABS($X37*$G37),-ABS($X37*$G37))</f>
        <v>-922.59585223653073</v>
      </c>
      <c r="AC37" s="188">
        <f t="shared" si="58"/>
        <v>922.59585223653073</v>
      </c>
      <c r="AD37" s="188">
        <f t="shared" si="44"/>
        <v>-922.59585223653073</v>
      </c>
      <c r="AE37" s="188">
        <f t="shared" si="45"/>
        <v>922.59585223653073</v>
      </c>
      <c r="AF37" s="188">
        <f t="shared" si="54"/>
        <v>922.59585223653073</v>
      </c>
      <c r="AG37" s="188">
        <f t="shared" si="55"/>
        <v>922.59585223653073</v>
      </c>
      <c r="AH37" s="188">
        <f t="shared" si="56"/>
        <v>922.59585223653073</v>
      </c>
      <c r="AI37" s="188">
        <f t="shared" si="57"/>
        <v>922.59585223653073</v>
      </c>
      <c r="AJ37" s="188">
        <f t="shared" si="46"/>
        <v>922.59585223653073</v>
      </c>
      <c r="AK37" s="188">
        <f t="shared" si="47"/>
        <v>922.59585223653073</v>
      </c>
      <c r="AL37" s="188">
        <f t="shared" si="48"/>
        <v>-922.59585223653073</v>
      </c>
      <c r="AM37" s="188">
        <f t="shared" si="49"/>
        <v>922.59585223653073</v>
      </c>
      <c r="AN37" s="188">
        <f t="shared" si="50"/>
        <v>-922.59585223653073</v>
      </c>
      <c r="AO37" s="188">
        <f t="shared" si="51"/>
        <v>-922.59585223653073</v>
      </c>
    </row>
    <row r="38" spans="1:41" ht="15.75" thickBot="1" x14ac:dyDescent="0.3">
      <c r="A38" s="1" t="s">
        <v>339</v>
      </c>
      <c r="B38" s="149" t="s">
        <v>596</v>
      </c>
      <c r="C38" s="192" t="s">
        <v>1122</v>
      </c>
      <c r="E38" s="201">
        <f>'0805'!H38</f>
        <v>-1</v>
      </c>
      <c r="F38" s="186">
        <f t="shared" si="37"/>
        <v>2042.4560831975455</v>
      </c>
      <c r="G38" s="202">
        <v>3.9619047619000002E-3</v>
      </c>
      <c r="H38" s="202">
        <v>1</v>
      </c>
      <c r="I38">
        <v>-1</v>
      </c>
      <c r="J38">
        <v>1</v>
      </c>
      <c r="K38">
        <v>-1</v>
      </c>
      <c r="L38">
        <v>1</v>
      </c>
      <c r="M38">
        <v>3</v>
      </c>
      <c r="N38" s="194">
        <v>42580</v>
      </c>
      <c r="O38">
        <f t="shared" si="38"/>
        <v>1</v>
      </c>
      <c r="P38">
        <f t="shared" si="52"/>
        <v>-1</v>
      </c>
      <c r="Q38">
        <f t="shared" si="39"/>
        <v>1</v>
      </c>
      <c r="R38">
        <f t="shared" si="40"/>
        <v>-1</v>
      </c>
      <c r="S38">
        <f t="shared" si="41"/>
        <v>-1</v>
      </c>
      <c r="T38">
        <f t="shared" si="42"/>
        <v>-1</v>
      </c>
      <c r="U38">
        <f t="shared" si="53"/>
        <v>1</v>
      </c>
      <c r="V38">
        <f>VLOOKUP($A38,'FuturesInfo (3)'!$A$2:$V$80,22)</f>
        <v>3</v>
      </c>
      <c r="W38">
        <v>1</v>
      </c>
      <c r="X38" s="356">
        <v>515523.77100000007</v>
      </c>
      <c r="Y38" s="356">
        <v>515523.77100000007</v>
      </c>
      <c r="Z38" s="188">
        <f t="shared" si="43"/>
        <v>2042.4560831975455</v>
      </c>
      <c r="AA38" s="188">
        <f>IF(IF(sym!$Q27=H38,1,0)=1,ABS(X38*G38),-ABS(X38*G38))</f>
        <v>-2042.4560831975455</v>
      </c>
      <c r="AB38" s="188">
        <f>IF(IF(sym!$P27=$H38,1,0)=1,ABS($X38*$G38),-ABS($X38*$G38))</f>
        <v>2042.4560831975455</v>
      </c>
      <c r="AC38" s="188">
        <f t="shared" si="58"/>
        <v>-2042.4560831975455</v>
      </c>
      <c r="AD38" s="188">
        <f t="shared" si="44"/>
        <v>2042.4560831975455</v>
      </c>
      <c r="AE38" s="188">
        <f t="shared" si="45"/>
        <v>2042.4560831975455</v>
      </c>
      <c r="AF38" s="188">
        <f t="shared" si="54"/>
        <v>-2042.4560831975455</v>
      </c>
      <c r="AG38" s="188">
        <f t="shared" si="55"/>
        <v>-2042.4560831975455</v>
      </c>
      <c r="AH38" s="188">
        <f t="shared" si="56"/>
        <v>2042.4560831975455</v>
      </c>
      <c r="AI38" s="188">
        <f t="shared" si="57"/>
        <v>2042.4560831975455</v>
      </c>
      <c r="AJ38" s="188">
        <f t="shared" si="46"/>
        <v>-2042.4560831975455</v>
      </c>
      <c r="AK38" s="188">
        <f t="shared" si="47"/>
        <v>2042.4560831975455</v>
      </c>
      <c r="AL38" s="188">
        <f t="shared" si="48"/>
        <v>-2042.4560831975455</v>
      </c>
      <c r="AM38" s="188">
        <f t="shared" si="49"/>
        <v>-2042.4560831975455</v>
      </c>
      <c r="AN38" s="188">
        <f t="shared" si="50"/>
        <v>-2042.4560831975455</v>
      </c>
      <c r="AO38" s="188">
        <f t="shared" si="51"/>
        <v>2042.4560831975455</v>
      </c>
    </row>
    <row r="39" spans="1:41" ht="15.75" thickBot="1" x14ac:dyDescent="0.3">
      <c r="A39" s="330" t="s">
        <v>341</v>
      </c>
      <c r="B39" s="331" t="s">
        <v>453</v>
      </c>
      <c r="C39" s="332" t="s">
        <v>1288</v>
      </c>
      <c r="E39" s="201">
        <f>'0805'!H39</f>
        <v>1</v>
      </c>
      <c r="F39" s="186">
        <f t="shared" si="37"/>
        <v>0</v>
      </c>
      <c r="G39" s="202">
        <v>0</v>
      </c>
      <c r="H39" s="202">
        <v>1</v>
      </c>
      <c r="I39">
        <v>1</v>
      </c>
      <c r="J39">
        <v>1</v>
      </c>
      <c r="K39">
        <v>1</v>
      </c>
      <c r="L39">
        <v>1</v>
      </c>
      <c r="M39">
        <v>-16</v>
      </c>
      <c r="N39" s="194">
        <v>42565</v>
      </c>
      <c r="O39">
        <f t="shared" si="38"/>
        <v>-1</v>
      </c>
      <c r="P39">
        <f t="shared" si="52"/>
        <v>1</v>
      </c>
      <c r="Q39">
        <f t="shared" si="39"/>
        <v>-1</v>
      </c>
      <c r="R39">
        <f t="shared" si="40"/>
        <v>-1</v>
      </c>
      <c r="S39">
        <f t="shared" si="41"/>
        <v>-1</v>
      </c>
      <c r="T39">
        <f t="shared" si="42"/>
        <v>1</v>
      </c>
      <c r="U39">
        <f t="shared" si="53"/>
        <v>-1</v>
      </c>
      <c r="V39">
        <f>VLOOKUP($A39,'FuturesInfo (3)'!$A$2:$V$80,22)</f>
        <v>0</v>
      </c>
      <c r="W39">
        <v>1</v>
      </c>
      <c r="X39" s="356">
        <v>0</v>
      </c>
      <c r="Y39" s="356">
        <v>0</v>
      </c>
      <c r="Z39" s="188">
        <f t="shared" si="43"/>
        <v>0</v>
      </c>
      <c r="AA39" s="188">
        <f>IF(IF(sym!$Q28=H39,1,0)=1,ABS(X39*G39),-ABS(X39*G39))</f>
        <v>0</v>
      </c>
      <c r="AB39" s="188">
        <f>IF(IF(sym!$P28=$H39,1,0)=1,ABS($X39*$G39),-ABS($X39*$G39))</f>
        <v>0</v>
      </c>
      <c r="AC39" s="188">
        <f t="shared" si="58"/>
        <v>0</v>
      </c>
      <c r="AD39" s="188">
        <f t="shared" si="44"/>
        <v>0</v>
      </c>
      <c r="AE39" s="188">
        <f t="shared" si="45"/>
        <v>0</v>
      </c>
      <c r="AF39" s="188">
        <f t="shared" si="54"/>
        <v>0</v>
      </c>
      <c r="AG39" s="188">
        <f t="shared" si="55"/>
        <v>0</v>
      </c>
      <c r="AH39" s="188">
        <f t="shared" si="56"/>
        <v>0</v>
      </c>
      <c r="AI39" s="188">
        <f t="shared" si="57"/>
        <v>0</v>
      </c>
      <c r="AJ39" s="188">
        <f t="shared" si="46"/>
        <v>0</v>
      </c>
      <c r="AK39" s="188">
        <f t="shared" si="47"/>
        <v>0</v>
      </c>
      <c r="AL39" s="188">
        <f t="shared" si="48"/>
        <v>0</v>
      </c>
      <c r="AM39" s="188">
        <f t="shared" si="49"/>
        <v>0</v>
      </c>
      <c r="AN39" s="188">
        <f t="shared" si="50"/>
        <v>0</v>
      </c>
      <c r="AO39" s="188">
        <f t="shared" si="51"/>
        <v>0</v>
      </c>
    </row>
    <row r="40" spans="1:41" ht="15.75" thickBot="1" x14ac:dyDescent="0.3">
      <c r="A40" s="1" t="s">
        <v>343</v>
      </c>
      <c r="B40" s="149" t="s">
        <v>765</v>
      </c>
      <c r="C40" s="192" t="s">
        <v>1122</v>
      </c>
      <c r="E40" s="201">
        <f>'0805'!H40</f>
        <v>-1</v>
      </c>
      <c r="F40" s="186">
        <f t="shared" si="37"/>
        <v>-218.693751607107</v>
      </c>
      <c r="G40" s="202">
        <v>-2.5713551041399999E-4</v>
      </c>
      <c r="H40" s="202">
        <v>-1</v>
      </c>
      <c r="I40">
        <v>1</v>
      </c>
      <c r="J40">
        <v>-1</v>
      </c>
      <c r="K40">
        <v>1</v>
      </c>
      <c r="L40">
        <v>1</v>
      </c>
      <c r="M40">
        <v>-1</v>
      </c>
      <c r="N40" s="194">
        <v>42566</v>
      </c>
      <c r="O40">
        <f t="shared" si="38"/>
        <v>-1</v>
      </c>
      <c r="P40">
        <f t="shared" si="52"/>
        <v>-1</v>
      </c>
      <c r="Q40">
        <f t="shared" si="39"/>
        <v>-1</v>
      </c>
      <c r="R40">
        <f t="shared" si="40"/>
        <v>1</v>
      </c>
      <c r="S40">
        <f t="shared" si="41"/>
        <v>-1</v>
      </c>
      <c r="T40">
        <f t="shared" si="42"/>
        <v>-1</v>
      </c>
      <c r="U40">
        <f t="shared" si="53"/>
        <v>-1</v>
      </c>
      <c r="V40">
        <f>VLOOKUP($A40,'FuturesInfo (3)'!$A$2:$V$80,22)</f>
        <v>7</v>
      </c>
      <c r="W40">
        <v>1</v>
      </c>
      <c r="X40" s="356">
        <v>850500</v>
      </c>
      <c r="Y40" s="356">
        <v>850500</v>
      </c>
      <c r="Z40" s="188">
        <f t="shared" si="43"/>
        <v>218.693751607107</v>
      </c>
      <c r="AA40" s="188">
        <f>IF(IF(sym!$Q29=H40,1,0)=1,ABS(X40*G40),-ABS(X40*G40))</f>
        <v>218.693751607107</v>
      </c>
      <c r="AB40" s="188">
        <f>IF(IF(sym!$P29=$H40,1,0)=1,ABS($X40*$G40),-ABS($X40*$G40))</f>
        <v>-218.693751607107</v>
      </c>
      <c r="AC40" s="188">
        <f t="shared" si="58"/>
        <v>218.693751607107</v>
      </c>
      <c r="AD40" s="188">
        <f t="shared" si="44"/>
        <v>-218.693751607107</v>
      </c>
      <c r="AE40" s="188">
        <f t="shared" si="45"/>
        <v>218.693751607107</v>
      </c>
      <c r="AF40" s="188">
        <f t="shared" si="54"/>
        <v>-218.693751607107</v>
      </c>
      <c r="AG40" s="188">
        <f t="shared" si="55"/>
        <v>-218.693751607107</v>
      </c>
      <c r="AH40" s="188">
        <f t="shared" si="56"/>
        <v>-218.693751607107</v>
      </c>
      <c r="AI40" s="188">
        <f t="shared" si="57"/>
        <v>218.693751607107</v>
      </c>
      <c r="AJ40" s="188">
        <f t="shared" si="46"/>
        <v>218.693751607107</v>
      </c>
      <c r="AK40" s="188">
        <f t="shared" si="47"/>
        <v>218.693751607107</v>
      </c>
      <c r="AL40" s="188">
        <f t="shared" si="48"/>
        <v>-218.693751607107</v>
      </c>
      <c r="AM40" s="188">
        <f t="shared" si="49"/>
        <v>218.693751607107</v>
      </c>
      <c r="AN40" s="188">
        <f t="shared" si="50"/>
        <v>218.693751607107</v>
      </c>
      <c r="AO40" s="188">
        <f t="shared" si="51"/>
        <v>218.693751607107</v>
      </c>
    </row>
    <row r="41" spans="1:41" ht="15.75" thickBot="1" x14ac:dyDescent="0.3">
      <c r="A41" s="1" t="s">
        <v>345</v>
      </c>
      <c r="B41" s="149" t="s">
        <v>602</v>
      </c>
      <c r="C41" s="192" t="s">
        <v>347</v>
      </c>
      <c r="E41" s="201">
        <f>'0805'!H41</f>
        <v>-1</v>
      </c>
      <c r="F41" s="186">
        <f t="shared" si="37"/>
        <v>-618.57036596292539</v>
      </c>
      <c r="G41" s="202">
        <v>-2.3058613507900001E-3</v>
      </c>
      <c r="H41" s="202">
        <v>-1</v>
      </c>
      <c r="I41">
        <v>-1</v>
      </c>
      <c r="J41">
        <v>1</v>
      </c>
      <c r="K41">
        <v>-1</v>
      </c>
      <c r="L41">
        <v>1</v>
      </c>
      <c r="M41">
        <v>3</v>
      </c>
      <c r="N41" s="194">
        <v>42571</v>
      </c>
      <c r="O41">
        <f t="shared" si="38"/>
        <v>1</v>
      </c>
      <c r="P41">
        <f t="shared" si="52"/>
        <v>-1</v>
      </c>
      <c r="Q41">
        <f t="shared" si="39"/>
        <v>1</v>
      </c>
      <c r="R41">
        <f t="shared" si="40"/>
        <v>-1</v>
      </c>
      <c r="S41">
        <f t="shared" si="41"/>
        <v>-1</v>
      </c>
      <c r="T41">
        <f t="shared" si="42"/>
        <v>-1</v>
      </c>
      <c r="U41">
        <f t="shared" si="53"/>
        <v>1</v>
      </c>
      <c r="V41">
        <f>VLOOKUP($A41,'FuturesInfo (3)'!$A$2:$V$80,22)</f>
        <v>2</v>
      </c>
      <c r="W41">
        <v>1</v>
      </c>
      <c r="X41" s="356">
        <v>268260</v>
      </c>
      <c r="Y41" s="356">
        <v>268260</v>
      </c>
      <c r="Z41" s="188">
        <f t="shared" si="43"/>
        <v>618.57036596292539</v>
      </c>
      <c r="AA41" s="188">
        <f>IF(IF(sym!$Q30=H41,1,0)=1,ABS(X41*G41),-ABS(X41*G41))</f>
        <v>618.57036596292539</v>
      </c>
      <c r="AB41" s="188">
        <f>IF(IF(sym!$P30=$H41,1,0)=1,ABS($X41*$G41),-ABS($X41*$G41))</f>
        <v>-618.57036596292539</v>
      </c>
      <c r="AC41" s="188">
        <f t="shared" si="58"/>
        <v>618.57036596292539</v>
      </c>
      <c r="AD41" s="188">
        <f t="shared" si="44"/>
        <v>-618.57036596292539</v>
      </c>
      <c r="AE41" s="188">
        <f t="shared" si="45"/>
        <v>-618.57036596292539</v>
      </c>
      <c r="AF41" s="188">
        <f t="shared" si="54"/>
        <v>618.57036596292539</v>
      </c>
      <c r="AG41" s="188">
        <f t="shared" si="55"/>
        <v>618.57036596292539</v>
      </c>
      <c r="AH41" s="188">
        <f t="shared" si="56"/>
        <v>-618.57036596292539</v>
      </c>
      <c r="AI41" s="188">
        <f t="shared" si="57"/>
        <v>-618.57036596292539</v>
      </c>
      <c r="AJ41" s="188">
        <f t="shared" si="46"/>
        <v>618.57036596292539</v>
      </c>
      <c r="AK41" s="188">
        <f t="shared" si="47"/>
        <v>-618.57036596292539</v>
      </c>
      <c r="AL41" s="188">
        <f t="shared" si="48"/>
        <v>618.57036596292539</v>
      </c>
      <c r="AM41" s="188">
        <f t="shared" si="49"/>
        <v>618.57036596292539</v>
      </c>
      <c r="AN41" s="188">
        <f t="shared" si="50"/>
        <v>618.57036596292539</v>
      </c>
      <c r="AO41" s="188">
        <f t="shared" si="51"/>
        <v>-618.57036596292539</v>
      </c>
    </row>
    <row r="42" spans="1:41" ht="15.75" thickBot="1" x14ac:dyDescent="0.3">
      <c r="A42" s="1" t="s">
        <v>1023</v>
      </c>
      <c r="B42" s="149" t="s">
        <v>604</v>
      </c>
      <c r="C42" s="192" t="s">
        <v>294</v>
      </c>
      <c r="E42" s="201">
        <f>'0805'!H42</f>
        <v>1</v>
      </c>
      <c r="F42" s="186">
        <f t="shared" si="37"/>
        <v>2883.5592497355015</v>
      </c>
      <c r="G42" s="202">
        <v>1.6111354668999999E-2</v>
      </c>
      <c r="H42" s="202">
        <v>1</v>
      </c>
      <c r="I42">
        <v>1</v>
      </c>
      <c r="J42">
        <v>-1</v>
      </c>
      <c r="K42">
        <v>1</v>
      </c>
      <c r="L42">
        <v>-1</v>
      </c>
      <c r="M42">
        <v>21</v>
      </c>
      <c r="N42" s="194">
        <v>42557</v>
      </c>
      <c r="O42">
        <f t="shared" si="38"/>
        <v>-1</v>
      </c>
      <c r="P42">
        <f t="shared" si="52"/>
        <v>1</v>
      </c>
      <c r="Q42">
        <f t="shared" si="39"/>
        <v>-1</v>
      </c>
      <c r="R42">
        <f t="shared" si="40"/>
        <v>1</v>
      </c>
      <c r="S42">
        <f t="shared" si="41"/>
        <v>1</v>
      </c>
      <c r="T42">
        <f t="shared" si="42"/>
        <v>1</v>
      </c>
      <c r="U42">
        <f t="shared" si="53"/>
        <v>-1</v>
      </c>
      <c r="V42">
        <f>VLOOKUP($A42,'FuturesInfo (3)'!$A$2:$V$80,22)</f>
        <v>3</v>
      </c>
      <c r="W42">
        <v>1</v>
      </c>
      <c r="X42" s="356">
        <v>178976.83397683396</v>
      </c>
      <c r="Y42" s="356">
        <v>178976.83397683396</v>
      </c>
      <c r="Z42" s="188">
        <f t="shared" si="43"/>
        <v>2883.5592497355015</v>
      </c>
      <c r="AA42" s="188">
        <f>IF(IF(sym!$Q31=H42,1,0)=1,ABS(X42*G42),-ABS(X42*G42))</f>
        <v>2883.5592497355015</v>
      </c>
      <c r="AB42" s="188">
        <f>IF(IF(sym!$P31=$H42,1,0)=1,ABS($X42*$G42),-ABS($X42*$G42))</f>
        <v>-2883.5592497355015</v>
      </c>
      <c r="AC42" s="188">
        <f t="shared" si="58"/>
        <v>2883.5592497355015</v>
      </c>
      <c r="AD42" s="188">
        <f t="shared" si="44"/>
        <v>-2883.5592497355015</v>
      </c>
      <c r="AE42" s="188">
        <f t="shared" si="45"/>
        <v>-2883.5592497355015</v>
      </c>
      <c r="AF42" s="188">
        <f t="shared" si="54"/>
        <v>2883.5592497355015</v>
      </c>
      <c r="AG42" s="188">
        <f t="shared" si="55"/>
        <v>2883.5592497355015</v>
      </c>
      <c r="AH42" s="188">
        <f t="shared" si="56"/>
        <v>-2883.5592497355015</v>
      </c>
      <c r="AI42" s="188">
        <f t="shared" si="57"/>
        <v>-2883.5592497355015</v>
      </c>
      <c r="AJ42" s="188">
        <f t="shared" si="46"/>
        <v>2883.5592497355015</v>
      </c>
      <c r="AK42" s="188">
        <f t="shared" si="47"/>
        <v>-2883.5592497355015</v>
      </c>
      <c r="AL42" s="188">
        <f t="shared" si="48"/>
        <v>2883.5592497355015</v>
      </c>
      <c r="AM42" s="188">
        <f t="shared" si="49"/>
        <v>2883.5592497355015</v>
      </c>
      <c r="AN42" s="188">
        <f t="shared" si="50"/>
        <v>2883.5592497355015</v>
      </c>
      <c r="AO42" s="188">
        <f t="shared" si="51"/>
        <v>-2883.5592497355015</v>
      </c>
    </row>
    <row r="43" spans="1:41" ht="15.75" thickBot="1" x14ac:dyDescent="0.3">
      <c r="A43" s="1" t="s">
        <v>349</v>
      </c>
      <c r="B43" s="149" t="s">
        <v>515</v>
      </c>
      <c r="C43" s="192" t="s">
        <v>347</v>
      </c>
      <c r="E43" s="201">
        <f>'0805'!H43</f>
        <v>-1</v>
      </c>
      <c r="F43" s="186">
        <f t="shared" si="37"/>
        <v>552.80872794805998</v>
      </c>
      <c r="G43" s="202">
        <v>5.1067780872800003E-3</v>
      </c>
      <c r="H43" s="202">
        <v>1</v>
      </c>
      <c r="I43">
        <v>1</v>
      </c>
      <c r="J43">
        <v>-1</v>
      </c>
      <c r="K43">
        <v>1</v>
      </c>
      <c r="L43">
        <v>-1</v>
      </c>
      <c r="M43">
        <v>5</v>
      </c>
      <c r="N43" s="194">
        <v>42580</v>
      </c>
      <c r="O43">
        <f t="shared" si="38"/>
        <v>-1</v>
      </c>
      <c r="P43">
        <f t="shared" si="52"/>
        <v>1</v>
      </c>
      <c r="Q43">
        <f t="shared" si="39"/>
        <v>-1</v>
      </c>
      <c r="R43">
        <f t="shared" si="40"/>
        <v>1</v>
      </c>
      <c r="S43">
        <f t="shared" si="41"/>
        <v>1</v>
      </c>
      <c r="T43">
        <f t="shared" si="42"/>
        <v>-1</v>
      </c>
      <c r="U43">
        <f t="shared" si="53"/>
        <v>1</v>
      </c>
      <c r="V43">
        <f>VLOOKUP($A43,'FuturesInfo (3)'!$A$2:$V$80,22)</f>
        <v>3</v>
      </c>
      <c r="W43">
        <v>1</v>
      </c>
      <c r="X43" s="356">
        <v>108250</v>
      </c>
      <c r="Y43" s="356">
        <v>108250</v>
      </c>
      <c r="Z43" s="188">
        <f t="shared" si="43"/>
        <v>552.80872794805998</v>
      </c>
      <c r="AA43" s="188">
        <f>IF(IF(sym!$Q32=H43,1,0)=1,ABS(X43*G43),-ABS(X43*G43))</f>
        <v>552.80872794805998</v>
      </c>
      <c r="AB43" s="188">
        <f>IF(IF(sym!$P32=$H43,1,0)=1,ABS($X43*$G43),-ABS($X43*$G43))</f>
        <v>-552.80872794805998</v>
      </c>
      <c r="AC43" s="188">
        <f t="shared" si="58"/>
        <v>-552.80872794805998</v>
      </c>
      <c r="AD43" s="188">
        <f t="shared" si="44"/>
        <v>552.80872794805998</v>
      </c>
      <c r="AE43" s="188">
        <f t="shared" si="45"/>
        <v>-552.80872794805998</v>
      </c>
      <c r="AF43" s="188">
        <f t="shared" si="54"/>
        <v>552.80872794805998</v>
      </c>
      <c r="AG43" s="188">
        <f t="shared" si="55"/>
        <v>552.80872794805998</v>
      </c>
      <c r="AH43" s="188">
        <f t="shared" si="56"/>
        <v>-552.80872794805998</v>
      </c>
      <c r="AI43" s="188">
        <f t="shared" si="57"/>
        <v>-552.80872794805998</v>
      </c>
      <c r="AJ43" s="188">
        <f t="shared" si="46"/>
        <v>552.80872794805998</v>
      </c>
      <c r="AK43" s="188">
        <f t="shared" si="47"/>
        <v>-552.80872794805998</v>
      </c>
      <c r="AL43" s="188">
        <f t="shared" si="48"/>
        <v>552.80872794805998</v>
      </c>
      <c r="AM43" s="188">
        <f t="shared" si="49"/>
        <v>552.80872794805998</v>
      </c>
      <c r="AN43" s="188">
        <f t="shared" si="50"/>
        <v>-552.80872794805998</v>
      </c>
      <c r="AO43" s="188">
        <f t="shared" si="51"/>
        <v>552.80872794805998</v>
      </c>
    </row>
    <row r="44" spans="1:41" ht="15.75" thickBot="1" x14ac:dyDescent="0.3">
      <c r="A44" s="1" t="s">
        <v>1024</v>
      </c>
      <c r="B44" s="149" t="s">
        <v>353</v>
      </c>
      <c r="C44" s="192" t="s">
        <v>294</v>
      </c>
      <c r="E44" s="201">
        <f>'0805'!H44</f>
        <v>1</v>
      </c>
      <c r="F44" s="186">
        <f t="shared" si="37"/>
        <v>4244.2013241698842</v>
      </c>
      <c r="G44" s="202">
        <v>1.46905935E-2</v>
      </c>
      <c r="H44" s="202">
        <v>1</v>
      </c>
      <c r="I44">
        <v>-1</v>
      </c>
      <c r="J44">
        <v>-1</v>
      </c>
      <c r="K44">
        <v>1</v>
      </c>
      <c r="L44">
        <v>-1</v>
      </c>
      <c r="M44">
        <v>21</v>
      </c>
      <c r="N44" s="194">
        <v>42557</v>
      </c>
      <c r="O44">
        <f t="shared" si="38"/>
        <v>-1</v>
      </c>
      <c r="P44">
        <f t="shared" si="52"/>
        <v>1</v>
      </c>
      <c r="Q44">
        <f t="shared" si="39"/>
        <v>-1</v>
      </c>
      <c r="R44">
        <f t="shared" si="40"/>
        <v>-1</v>
      </c>
      <c r="S44">
        <f t="shared" si="41"/>
        <v>-1</v>
      </c>
      <c r="T44">
        <f t="shared" si="42"/>
        <v>1</v>
      </c>
      <c r="U44">
        <f t="shared" si="53"/>
        <v>-1</v>
      </c>
      <c r="V44">
        <f>VLOOKUP($A44,'FuturesInfo (3)'!$A$2:$V$80,22)</f>
        <v>2</v>
      </c>
      <c r="W44">
        <v>1</v>
      </c>
      <c r="X44" s="356">
        <v>288906.04890604893</v>
      </c>
      <c r="Y44" s="356">
        <v>288906.04890604893</v>
      </c>
      <c r="Z44" s="188">
        <f t="shared" si="43"/>
        <v>4244.2013241698842</v>
      </c>
      <c r="AA44" s="188">
        <f>IF(IF(sym!$Q33=H44,1,0)=1,ABS(X44*G44),-ABS(X44*G44))</f>
        <v>4244.2013241698842</v>
      </c>
      <c r="AB44" s="188">
        <f>IF(IF(sym!$P33=$H44,1,0)=1,ABS($X44*$G44),-ABS($X44*$G44))</f>
        <v>-4244.2013241698842</v>
      </c>
      <c r="AC44" s="188">
        <f t="shared" si="58"/>
        <v>4244.2013241698842</v>
      </c>
      <c r="AD44" s="188">
        <f t="shared" si="44"/>
        <v>-4244.2013241698842</v>
      </c>
      <c r="AE44" s="188">
        <f t="shared" si="45"/>
        <v>-4244.2013241698842</v>
      </c>
      <c r="AF44" s="188">
        <f t="shared" si="54"/>
        <v>-4244.2013241698842</v>
      </c>
      <c r="AG44" s="188">
        <f t="shared" si="55"/>
        <v>4244.2013241698842</v>
      </c>
      <c r="AH44" s="188">
        <f t="shared" si="56"/>
        <v>-4244.2013241698842</v>
      </c>
      <c r="AI44" s="188">
        <f t="shared" si="57"/>
        <v>-4244.2013241698842</v>
      </c>
      <c r="AJ44" s="188">
        <f t="shared" si="46"/>
        <v>4244.2013241698842</v>
      </c>
      <c r="AK44" s="188">
        <f t="shared" si="47"/>
        <v>-4244.2013241698842</v>
      </c>
      <c r="AL44" s="188">
        <f t="shared" si="48"/>
        <v>-4244.2013241698842</v>
      </c>
      <c r="AM44" s="188">
        <f t="shared" si="49"/>
        <v>-4244.2013241698842</v>
      </c>
      <c r="AN44" s="188">
        <f t="shared" si="50"/>
        <v>4244.2013241698842</v>
      </c>
      <c r="AO44" s="188">
        <f t="shared" si="51"/>
        <v>-4244.2013241698842</v>
      </c>
    </row>
    <row r="45" spans="1:41" ht="15.75" thickBot="1" x14ac:dyDescent="0.3">
      <c r="A45" s="1" t="s">
        <v>351</v>
      </c>
      <c r="B45" s="149" t="s">
        <v>617</v>
      </c>
      <c r="C45" s="192" t="s">
        <v>288</v>
      </c>
      <c r="E45" s="201">
        <f>'0805'!H45</f>
        <v>-1</v>
      </c>
      <c r="F45" s="186">
        <f t="shared" si="37"/>
        <v>2279.5291116178864</v>
      </c>
      <c r="G45" s="202">
        <v>2.0197418375100001E-2</v>
      </c>
      <c r="H45" s="202">
        <v>1</v>
      </c>
      <c r="I45">
        <v>1</v>
      </c>
      <c r="J45">
        <v>-1</v>
      </c>
      <c r="K45">
        <v>1</v>
      </c>
      <c r="L45">
        <v>1</v>
      </c>
      <c r="M45">
        <v>4</v>
      </c>
      <c r="N45" s="194">
        <v>42583</v>
      </c>
      <c r="O45">
        <f t="shared" si="38"/>
        <v>1</v>
      </c>
      <c r="P45">
        <f t="shared" si="52"/>
        <v>-1</v>
      </c>
      <c r="Q45">
        <f t="shared" si="39"/>
        <v>1</v>
      </c>
      <c r="R45">
        <f t="shared" si="40"/>
        <v>1</v>
      </c>
      <c r="S45">
        <f t="shared" si="41"/>
        <v>1</v>
      </c>
      <c r="T45">
        <f t="shared" si="42"/>
        <v>-1</v>
      </c>
      <c r="U45">
        <f t="shared" si="53"/>
        <v>-1</v>
      </c>
      <c r="V45">
        <f>VLOOKUP($A45,'FuturesInfo (3)'!$A$2:$V$80,22)</f>
        <v>2</v>
      </c>
      <c r="W45">
        <v>1</v>
      </c>
      <c r="X45" s="356">
        <v>112862.39999999999</v>
      </c>
      <c r="Y45" s="356">
        <v>112862.39999999999</v>
      </c>
      <c r="Z45" s="188">
        <f t="shared" si="43"/>
        <v>2279.5291116178864</v>
      </c>
      <c r="AA45" s="188">
        <f>IF(IF(sym!$Q34=H45,1,0)=1,ABS(X45*G45),-ABS(X45*G45))</f>
        <v>2279.5291116178864</v>
      </c>
      <c r="AB45" s="188">
        <f>IF(IF(sym!$P34=$H45,1,0)=1,ABS($X45*$G45),-ABS($X45*$G45))</f>
        <v>-2279.5291116178864</v>
      </c>
      <c r="AC45" s="188">
        <f t="shared" si="58"/>
        <v>-2279.5291116178864</v>
      </c>
      <c r="AD45" s="188">
        <f t="shared" si="44"/>
        <v>2279.5291116178864</v>
      </c>
      <c r="AE45" s="188">
        <f t="shared" si="45"/>
        <v>-2279.5291116178864</v>
      </c>
      <c r="AF45" s="188">
        <f t="shared" si="54"/>
        <v>2279.5291116178864</v>
      </c>
      <c r="AG45" s="188">
        <f t="shared" si="55"/>
        <v>2279.5291116178864</v>
      </c>
      <c r="AH45" s="188">
        <f t="shared" si="56"/>
        <v>2279.5291116178864</v>
      </c>
      <c r="AI45" s="188">
        <f t="shared" si="57"/>
        <v>2279.5291116178864</v>
      </c>
      <c r="AJ45" s="188">
        <f t="shared" si="46"/>
        <v>-2279.5291116178864</v>
      </c>
      <c r="AK45" s="188">
        <f t="shared" si="47"/>
        <v>2279.5291116178864</v>
      </c>
      <c r="AL45" s="188">
        <f t="shared" si="48"/>
        <v>2279.5291116178864</v>
      </c>
      <c r="AM45" s="188">
        <f t="shared" si="49"/>
        <v>2279.5291116178864</v>
      </c>
      <c r="AN45" s="188">
        <f t="shared" si="50"/>
        <v>-2279.5291116178864</v>
      </c>
      <c r="AO45" s="188">
        <f t="shared" si="51"/>
        <v>-2279.5291116178864</v>
      </c>
    </row>
    <row r="46" spans="1:41" ht="15.75" thickBot="1" x14ac:dyDescent="0.3">
      <c r="A46" s="1" t="s">
        <v>355</v>
      </c>
      <c r="B46" s="149" t="s">
        <v>623</v>
      </c>
      <c r="C46" s="192" t="s">
        <v>1121</v>
      </c>
      <c r="E46" s="201">
        <f>'0805'!H46</f>
        <v>-1</v>
      </c>
      <c r="F46" s="186">
        <f t="shared" ref="F46:F77" si="59">G46*X46</f>
        <v>-1811.4691245183856</v>
      </c>
      <c r="G46" s="202">
        <v>-7.4141783465400003E-3</v>
      </c>
      <c r="H46" s="202">
        <v>-1</v>
      </c>
      <c r="I46">
        <v>1</v>
      </c>
      <c r="J46">
        <v>-1</v>
      </c>
      <c r="K46">
        <v>1</v>
      </c>
      <c r="L46">
        <v>1</v>
      </c>
      <c r="M46">
        <v>12</v>
      </c>
      <c r="N46" s="194">
        <v>42571</v>
      </c>
      <c r="O46">
        <f t="shared" si="38"/>
        <v>1</v>
      </c>
      <c r="P46">
        <f t="shared" si="52"/>
        <v>-1</v>
      </c>
      <c r="Q46">
        <f t="shared" ref="Q46:Q77" si="60">IF(J46+O46+-1*E46&gt;0,1,-1)</f>
        <v>1</v>
      </c>
      <c r="R46">
        <f t="shared" ref="R46:R77" si="61">IF(I46-L46-E46&gt;0,1,-1)</f>
        <v>1</v>
      </c>
      <c r="S46">
        <f t="shared" si="41"/>
        <v>1</v>
      </c>
      <c r="T46">
        <f t="shared" ref="T46:T77" si="62">IF(E46-K46-O46&lt;0,-1,1)</f>
        <v>-1</v>
      </c>
      <c r="U46">
        <f t="shared" si="53"/>
        <v>-1</v>
      </c>
      <c r="V46">
        <f>VLOOKUP($A46,'FuturesInfo (3)'!$A$2:$V$80,22)</f>
        <v>2</v>
      </c>
      <c r="W46">
        <v>1</v>
      </c>
      <c r="X46" s="356">
        <v>244325</v>
      </c>
      <c r="Y46" s="356">
        <v>244325</v>
      </c>
      <c r="Z46" s="188">
        <f t="shared" si="43"/>
        <v>1811.4691245183856</v>
      </c>
      <c r="AA46" s="188">
        <f>IF(IF(sym!$Q35=H46,1,0)=1,ABS(X46*G46),-ABS(X46*G46))</f>
        <v>1811.4691245183856</v>
      </c>
      <c r="AB46" s="188">
        <f>IF(IF(sym!$P35=$H46,1,0)=1,ABS($X46*$G46),-ABS($X46*$G46))</f>
        <v>-1811.4691245183856</v>
      </c>
      <c r="AC46" s="188">
        <f t="shared" si="58"/>
        <v>1811.4691245183856</v>
      </c>
      <c r="AD46" s="188">
        <f t="shared" ref="AD46:AD77" si="63">IF(IF(-E46=H46,1,0)=1,ABS(X46*G46),-ABS(X46*G46))</f>
        <v>-1811.4691245183856</v>
      </c>
      <c r="AE46" s="188">
        <f t="shared" si="45"/>
        <v>1811.4691245183856</v>
      </c>
      <c r="AF46" s="188">
        <f t="shared" si="54"/>
        <v>-1811.4691245183856</v>
      </c>
      <c r="AG46" s="188">
        <f t="shared" si="55"/>
        <v>-1811.4691245183856</v>
      </c>
      <c r="AH46" s="188">
        <f t="shared" si="56"/>
        <v>-1811.4691245183856</v>
      </c>
      <c r="AI46" s="188">
        <f t="shared" si="57"/>
        <v>-1811.4691245183856</v>
      </c>
      <c r="AJ46" s="188">
        <f t="shared" si="46"/>
        <v>1811.4691245183856</v>
      </c>
      <c r="AK46" s="188">
        <f t="shared" si="47"/>
        <v>-1811.4691245183856</v>
      </c>
      <c r="AL46" s="188">
        <f t="shared" si="48"/>
        <v>-1811.4691245183856</v>
      </c>
      <c r="AM46" s="188">
        <f t="shared" si="49"/>
        <v>-1811.4691245183856</v>
      </c>
      <c r="AN46" s="188">
        <f t="shared" ref="AN46:AN77" si="64">IF(IF(T46=$H46,1,0)=1,ABS($X46*$G46),-ABS($X46*$G46))</f>
        <v>1811.4691245183856</v>
      </c>
      <c r="AO46" s="188">
        <f t="shared" ref="AO46:AO77" si="65">IF(IF(U46=$H46,1,0)=1,ABS($X46*$G46),-ABS($X46*$G46))</f>
        <v>1811.4691245183856</v>
      </c>
    </row>
    <row r="47" spans="1:41" ht="15.75" thickBot="1" x14ac:dyDescent="0.3">
      <c r="A47" s="1" t="s">
        <v>357</v>
      </c>
      <c r="B47" s="149" t="s">
        <v>513</v>
      </c>
      <c r="C47" s="192" t="s">
        <v>304</v>
      </c>
      <c r="E47" s="201">
        <f>'0805'!H47</f>
        <v>1</v>
      </c>
      <c r="F47" s="186">
        <f t="shared" si="59"/>
        <v>-1039.6842105264459</v>
      </c>
      <c r="G47" s="202">
        <v>-9.8245614035100005E-3</v>
      </c>
      <c r="H47" s="202">
        <v>-1</v>
      </c>
      <c r="I47">
        <v>1</v>
      </c>
      <c r="J47">
        <v>1</v>
      </c>
      <c r="K47">
        <v>1</v>
      </c>
      <c r="L47">
        <v>1</v>
      </c>
      <c r="M47">
        <v>-5</v>
      </c>
      <c r="N47" s="194">
        <v>42580</v>
      </c>
      <c r="O47">
        <f t="shared" si="38"/>
        <v>-1</v>
      </c>
      <c r="P47">
        <f t="shared" si="52"/>
        <v>1</v>
      </c>
      <c r="Q47">
        <f t="shared" si="60"/>
        <v>-1</v>
      </c>
      <c r="R47">
        <f t="shared" si="61"/>
        <v>-1</v>
      </c>
      <c r="S47">
        <f t="shared" si="41"/>
        <v>-1</v>
      </c>
      <c r="T47">
        <f t="shared" si="62"/>
        <v>1</v>
      </c>
      <c r="U47">
        <f t="shared" si="53"/>
        <v>-1</v>
      </c>
      <c r="V47">
        <f>VLOOKUP($A47,'FuturesInfo (3)'!$A$2:$V$80,22)</f>
        <v>2</v>
      </c>
      <c r="W47">
        <v>1</v>
      </c>
      <c r="X47" s="356">
        <v>105825</v>
      </c>
      <c r="Y47" s="356">
        <v>105825</v>
      </c>
      <c r="Z47" s="188">
        <f t="shared" si="43"/>
        <v>1039.6842105264459</v>
      </c>
      <c r="AA47" s="188">
        <f>IF(IF(sym!$Q36=H47,1,0)=1,ABS(X47*G47),-ABS(X47*G47))</f>
        <v>-1039.6842105264459</v>
      </c>
      <c r="AB47" s="188">
        <f>IF(IF(sym!$P36=$H47,1,0)=1,ABS($X47*$G47),-ABS($X47*$G47))</f>
        <v>1039.6842105264459</v>
      </c>
      <c r="AC47" s="188">
        <f t="shared" si="58"/>
        <v>-1039.6842105264459</v>
      </c>
      <c r="AD47" s="188">
        <f t="shared" si="63"/>
        <v>1039.6842105264459</v>
      </c>
      <c r="AE47" s="188">
        <f t="shared" si="45"/>
        <v>-1039.6842105264459</v>
      </c>
      <c r="AF47" s="188">
        <f t="shared" si="54"/>
        <v>-1039.6842105264459</v>
      </c>
      <c r="AG47" s="188">
        <f t="shared" si="55"/>
        <v>-1039.6842105264459</v>
      </c>
      <c r="AH47" s="188">
        <f t="shared" si="56"/>
        <v>-1039.6842105264459</v>
      </c>
      <c r="AI47" s="188">
        <f t="shared" si="57"/>
        <v>1039.6842105264459</v>
      </c>
      <c r="AJ47" s="188">
        <f t="shared" si="46"/>
        <v>-1039.6842105264459</v>
      </c>
      <c r="AK47" s="188">
        <f t="shared" si="47"/>
        <v>1039.6842105264459</v>
      </c>
      <c r="AL47" s="188">
        <f t="shared" si="48"/>
        <v>1039.6842105264459</v>
      </c>
      <c r="AM47" s="188">
        <f t="shared" si="49"/>
        <v>1039.6842105264459</v>
      </c>
      <c r="AN47" s="188">
        <f t="shared" si="64"/>
        <v>-1039.6842105264459</v>
      </c>
      <c r="AO47" s="188">
        <f t="shared" si="65"/>
        <v>1039.6842105264459</v>
      </c>
    </row>
    <row r="48" spans="1:41" ht="15.75" thickBot="1" x14ac:dyDescent="0.3">
      <c r="A48" s="1" t="s">
        <v>1051</v>
      </c>
      <c r="B48" s="149" t="s">
        <v>614</v>
      </c>
      <c r="C48" s="192" t="s">
        <v>297</v>
      </c>
      <c r="E48" s="201">
        <f>'0805'!H48</f>
        <v>1</v>
      </c>
      <c r="F48" s="186">
        <f t="shared" si="59"/>
        <v>-398.05707346722352</v>
      </c>
      <c r="G48" s="202">
        <v>-4.8573163327300002E-3</v>
      </c>
      <c r="H48" s="202">
        <v>-1</v>
      </c>
      <c r="I48">
        <v>1</v>
      </c>
      <c r="J48">
        <v>1</v>
      </c>
      <c r="K48">
        <v>1</v>
      </c>
      <c r="L48">
        <v>1</v>
      </c>
      <c r="M48">
        <v>-5</v>
      </c>
      <c r="N48" s="194">
        <v>42580</v>
      </c>
      <c r="O48">
        <f t="shared" si="38"/>
        <v>-1</v>
      </c>
      <c r="P48">
        <f t="shared" si="52"/>
        <v>1</v>
      </c>
      <c r="Q48">
        <f t="shared" si="60"/>
        <v>-1</v>
      </c>
      <c r="R48">
        <f t="shared" si="61"/>
        <v>-1</v>
      </c>
      <c r="S48">
        <f t="shared" si="41"/>
        <v>-1</v>
      </c>
      <c r="T48">
        <f t="shared" si="62"/>
        <v>1</v>
      </c>
      <c r="U48">
        <f t="shared" si="53"/>
        <v>-1</v>
      </c>
      <c r="V48">
        <f>VLOOKUP($A48,'FuturesInfo (3)'!$A$2:$V$80,22)</f>
        <v>4</v>
      </c>
      <c r="W48">
        <v>1</v>
      </c>
      <c r="X48" s="356">
        <v>81950</v>
      </c>
      <c r="Y48" s="356">
        <v>81950</v>
      </c>
      <c r="Z48" s="188">
        <f t="shared" si="43"/>
        <v>398.05707346722352</v>
      </c>
      <c r="AA48" s="188">
        <f>IF(IF(sym!$Q37=H48,1,0)=1,ABS(X48*G48),-ABS(X48*G48))</f>
        <v>-398.05707346722352</v>
      </c>
      <c r="AB48" s="188">
        <f>IF(IF(sym!$P37=$H48,1,0)=1,ABS($X48*$G48),-ABS($X48*$G48))</f>
        <v>398.05707346722352</v>
      </c>
      <c r="AC48" s="188">
        <f t="shared" si="58"/>
        <v>-398.05707346722352</v>
      </c>
      <c r="AD48" s="188">
        <f t="shared" si="63"/>
        <v>398.05707346722352</v>
      </c>
      <c r="AE48" s="188">
        <f t="shared" si="45"/>
        <v>-398.05707346722352</v>
      </c>
      <c r="AF48" s="188">
        <f t="shared" si="54"/>
        <v>-398.05707346722352</v>
      </c>
      <c r="AG48" s="188">
        <f t="shared" si="55"/>
        <v>-398.05707346722352</v>
      </c>
      <c r="AH48" s="188">
        <f t="shared" si="56"/>
        <v>-398.05707346722352</v>
      </c>
      <c r="AI48" s="188">
        <f t="shared" si="57"/>
        <v>398.05707346722352</v>
      </c>
      <c r="AJ48" s="188">
        <f t="shared" si="46"/>
        <v>-398.05707346722352</v>
      </c>
      <c r="AK48" s="188">
        <f t="shared" si="47"/>
        <v>398.05707346722352</v>
      </c>
      <c r="AL48" s="188">
        <f t="shared" si="48"/>
        <v>398.05707346722352</v>
      </c>
      <c r="AM48" s="188">
        <f t="shared" si="49"/>
        <v>398.05707346722352</v>
      </c>
      <c r="AN48" s="188">
        <f t="shared" si="64"/>
        <v>-398.05707346722352</v>
      </c>
      <c r="AO48" s="188">
        <f t="shared" si="65"/>
        <v>398.05707346722352</v>
      </c>
    </row>
    <row r="49" spans="1:41" ht="15.75" thickBot="1" x14ac:dyDescent="0.3">
      <c r="A49" s="4" t="s">
        <v>359</v>
      </c>
      <c r="B49" s="149" t="s">
        <v>708</v>
      </c>
      <c r="C49" s="192" t="s">
        <v>304</v>
      </c>
      <c r="E49" s="201">
        <f>'0805'!H49</f>
        <v>1</v>
      </c>
      <c r="F49" s="186">
        <f t="shared" si="59"/>
        <v>-131.83632981981395</v>
      </c>
      <c r="G49" s="202">
        <v>-1.2399256044600001E-3</v>
      </c>
      <c r="H49" s="234">
        <v>-1</v>
      </c>
      <c r="I49">
        <v>1</v>
      </c>
      <c r="J49">
        <v>-1</v>
      </c>
      <c r="K49">
        <v>1</v>
      </c>
      <c r="L49">
        <v>1</v>
      </c>
      <c r="M49">
        <v>4</v>
      </c>
      <c r="N49" s="194">
        <v>42583</v>
      </c>
      <c r="O49">
        <f t="shared" si="38"/>
        <v>1</v>
      </c>
      <c r="P49">
        <f t="shared" si="52"/>
        <v>1</v>
      </c>
      <c r="Q49">
        <f t="shared" si="60"/>
        <v>-1</v>
      </c>
      <c r="R49">
        <f t="shared" si="61"/>
        <v>-1</v>
      </c>
      <c r="S49">
        <f t="shared" si="41"/>
        <v>-1</v>
      </c>
      <c r="T49">
        <f t="shared" si="62"/>
        <v>-1</v>
      </c>
      <c r="U49">
        <f t="shared" si="53"/>
        <v>-1</v>
      </c>
      <c r="V49">
        <f>VLOOKUP($A49,'FuturesInfo (3)'!$A$2:$V$80,22)</f>
        <v>3</v>
      </c>
      <c r="W49">
        <v>1</v>
      </c>
      <c r="X49" s="356">
        <v>106326</v>
      </c>
      <c r="Y49" s="356">
        <v>106326</v>
      </c>
      <c r="Z49" s="188">
        <f t="shared" si="43"/>
        <v>131.83632981981395</v>
      </c>
      <c r="AA49" s="188">
        <f>IF(IF(sym!$Q38=H49,1,0)=1,ABS(X49*G49),-ABS(X49*G49))</f>
        <v>-131.83632981981395</v>
      </c>
      <c r="AB49" s="188">
        <f>IF(IF(sym!$P38=$H49,1,0)=1,ABS($X49*$G49),-ABS($X49*$G49))</f>
        <v>131.83632981981395</v>
      </c>
      <c r="AC49" s="188">
        <f t="shared" si="58"/>
        <v>-131.83632981981395</v>
      </c>
      <c r="AD49" s="188">
        <f t="shared" si="63"/>
        <v>131.83632981981395</v>
      </c>
      <c r="AE49" s="188">
        <f t="shared" si="45"/>
        <v>131.83632981981395</v>
      </c>
      <c r="AF49" s="188">
        <f t="shared" si="54"/>
        <v>-131.83632981981395</v>
      </c>
      <c r="AG49" s="188">
        <f t="shared" si="55"/>
        <v>-131.83632981981395</v>
      </c>
      <c r="AH49" s="188">
        <f t="shared" si="56"/>
        <v>-131.83632981981395</v>
      </c>
      <c r="AI49" s="188">
        <f t="shared" si="57"/>
        <v>-131.83632981981395</v>
      </c>
      <c r="AJ49" s="188">
        <f t="shared" si="46"/>
        <v>-131.83632981981395</v>
      </c>
      <c r="AK49" s="188">
        <f t="shared" si="47"/>
        <v>131.83632981981395</v>
      </c>
      <c r="AL49" s="188">
        <f t="shared" si="48"/>
        <v>131.83632981981395</v>
      </c>
      <c r="AM49" s="188">
        <f t="shared" si="49"/>
        <v>131.83632981981395</v>
      </c>
      <c r="AN49" s="188">
        <f t="shared" si="64"/>
        <v>131.83632981981395</v>
      </c>
      <c r="AO49" s="188">
        <f t="shared" si="65"/>
        <v>131.83632981981395</v>
      </c>
    </row>
    <row r="50" spans="1:41" ht="15.75" thickBot="1" x14ac:dyDescent="0.3">
      <c r="A50" s="1" t="s">
        <v>361</v>
      </c>
      <c r="B50" s="149" t="s">
        <v>631</v>
      </c>
      <c r="C50" s="192" t="s">
        <v>313</v>
      </c>
      <c r="E50" s="201">
        <f>'0805'!H50</f>
        <v>1</v>
      </c>
      <c r="F50" s="186">
        <f t="shared" si="59"/>
        <v>-1042.0471759354991</v>
      </c>
      <c r="G50" s="202">
        <v>-7.5741181562399996E-3</v>
      </c>
      <c r="H50" s="202">
        <v>-1</v>
      </c>
      <c r="I50">
        <v>1</v>
      </c>
      <c r="J50">
        <v>-1</v>
      </c>
      <c r="K50">
        <v>1</v>
      </c>
      <c r="L50">
        <v>-1</v>
      </c>
      <c r="M50">
        <v>11</v>
      </c>
      <c r="N50" s="194">
        <v>42572</v>
      </c>
      <c r="O50">
        <f t="shared" si="38"/>
        <v>-1</v>
      </c>
      <c r="P50">
        <f t="shared" si="52"/>
        <v>1</v>
      </c>
      <c r="Q50">
        <f t="shared" si="60"/>
        <v>-1</v>
      </c>
      <c r="R50">
        <f t="shared" si="61"/>
        <v>1</v>
      </c>
      <c r="S50">
        <f t="shared" si="41"/>
        <v>1</v>
      </c>
      <c r="T50">
        <f t="shared" si="62"/>
        <v>1</v>
      </c>
      <c r="U50">
        <f t="shared" si="53"/>
        <v>-1</v>
      </c>
      <c r="V50">
        <f>VLOOKUP($A50,'FuturesInfo (3)'!$A$2:$V$80,22)</f>
        <v>3</v>
      </c>
      <c r="W50">
        <v>1</v>
      </c>
      <c r="X50" s="356">
        <v>137580</v>
      </c>
      <c r="Y50" s="356">
        <v>137580</v>
      </c>
      <c r="Z50" s="188">
        <f t="shared" si="43"/>
        <v>1042.0471759354991</v>
      </c>
      <c r="AA50" s="188">
        <f>IF(IF(sym!$Q39=H50,1,0)=1,ABS(X50*G50),-ABS(X50*G50))</f>
        <v>-1042.0471759354991</v>
      </c>
      <c r="AB50" s="188">
        <f>IF(IF(sym!$P39=$H50,1,0)=1,ABS($X50*$G50),-ABS($X50*$G50))</f>
        <v>1042.0471759354991</v>
      </c>
      <c r="AC50" s="188">
        <f t="shared" si="58"/>
        <v>-1042.0471759354991</v>
      </c>
      <c r="AD50" s="188">
        <f t="shared" si="63"/>
        <v>1042.0471759354991</v>
      </c>
      <c r="AE50" s="188">
        <f t="shared" si="45"/>
        <v>1042.0471759354991</v>
      </c>
      <c r="AF50" s="188">
        <f t="shared" si="54"/>
        <v>-1042.0471759354991</v>
      </c>
      <c r="AG50" s="188">
        <f t="shared" si="55"/>
        <v>-1042.0471759354991</v>
      </c>
      <c r="AH50" s="188">
        <f t="shared" si="56"/>
        <v>1042.0471759354991</v>
      </c>
      <c r="AI50" s="188">
        <f t="shared" si="57"/>
        <v>1042.0471759354991</v>
      </c>
      <c r="AJ50" s="188">
        <f t="shared" si="46"/>
        <v>-1042.0471759354991</v>
      </c>
      <c r="AK50" s="188">
        <f t="shared" si="47"/>
        <v>1042.0471759354991</v>
      </c>
      <c r="AL50" s="188">
        <f t="shared" si="48"/>
        <v>-1042.0471759354991</v>
      </c>
      <c r="AM50" s="188">
        <f t="shared" si="49"/>
        <v>-1042.0471759354991</v>
      </c>
      <c r="AN50" s="188">
        <f t="shared" si="64"/>
        <v>-1042.0471759354991</v>
      </c>
      <c r="AO50" s="188">
        <f t="shared" si="65"/>
        <v>1042.0471759354991</v>
      </c>
    </row>
    <row r="51" spans="1:41" ht="15.75" thickBot="1" x14ac:dyDescent="0.3">
      <c r="A51" s="1" t="s">
        <v>363</v>
      </c>
      <c r="B51" s="149" t="s">
        <v>476</v>
      </c>
      <c r="C51" s="192" t="s">
        <v>288</v>
      </c>
      <c r="E51" s="201">
        <f>'0805'!H51</f>
        <v>-1</v>
      </c>
      <c r="F51" s="186">
        <f t="shared" si="59"/>
        <v>2295.6028368830403</v>
      </c>
      <c r="G51" s="202">
        <v>2.4822695035500001E-2</v>
      </c>
      <c r="H51" s="202">
        <v>1</v>
      </c>
      <c r="I51">
        <v>-1</v>
      </c>
      <c r="J51">
        <v>1</v>
      </c>
      <c r="K51">
        <v>-1</v>
      </c>
      <c r="L51">
        <v>-1</v>
      </c>
      <c r="M51">
        <v>-3</v>
      </c>
      <c r="N51" s="194">
        <v>42564</v>
      </c>
      <c r="O51">
        <f t="shared" si="38"/>
        <v>1</v>
      </c>
      <c r="P51">
        <f t="shared" si="52"/>
        <v>-1</v>
      </c>
      <c r="Q51">
        <f t="shared" si="60"/>
        <v>1</v>
      </c>
      <c r="R51">
        <f t="shared" si="61"/>
        <v>1</v>
      </c>
      <c r="S51">
        <f t="shared" si="41"/>
        <v>1</v>
      </c>
      <c r="T51">
        <f t="shared" si="62"/>
        <v>-1</v>
      </c>
      <c r="U51">
        <f t="shared" si="53"/>
        <v>1</v>
      </c>
      <c r="V51">
        <f>VLOOKUP($A51,'FuturesInfo (3)'!$A$2:$V$80,22)</f>
        <v>2</v>
      </c>
      <c r="W51">
        <v>1</v>
      </c>
      <c r="X51" s="356">
        <v>92480</v>
      </c>
      <c r="Y51" s="356">
        <v>92480</v>
      </c>
      <c r="Z51" s="188">
        <f t="shared" si="43"/>
        <v>2295.6028368830403</v>
      </c>
      <c r="AA51" s="188">
        <f>IF(IF(sym!$Q40=H51,1,0)=1,ABS(X51*G51),-ABS(X51*G51))</f>
        <v>2295.6028368830403</v>
      </c>
      <c r="AB51" s="188">
        <f>IF(IF(sym!$P40=$H51,1,0)=1,ABS($X51*$G51),-ABS($X51*$G51))</f>
        <v>-2295.6028368830403</v>
      </c>
      <c r="AC51" s="188">
        <f t="shared" si="58"/>
        <v>-2295.6028368830403</v>
      </c>
      <c r="AD51" s="188">
        <f t="shared" si="63"/>
        <v>2295.6028368830403</v>
      </c>
      <c r="AE51" s="188">
        <f t="shared" si="45"/>
        <v>2295.6028368830403</v>
      </c>
      <c r="AF51" s="188">
        <f t="shared" si="54"/>
        <v>-2295.6028368830403</v>
      </c>
      <c r="AG51" s="188">
        <f t="shared" si="55"/>
        <v>-2295.6028368830403</v>
      </c>
      <c r="AH51" s="188">
        <f t="shared" si="56"/>
        <v>-2295.6028368830403</v>
      </c>
      <c r="AI51" s="188">
        <f t="shared" si="57"/>
        <v>2295.6028368830403</v>
      </c>
      <c r="AJ51" s="188">
        <f t="shared" si="46"/>
        <v>-2295.6028368830403</v>
      </c>
      <c r="AK51" s="188">
        <f t="shared" si="47"/>
        <v>2295.6028368830403</v>
      </c>
      <c r="AL51" s="188">
        <f t="shared" si="48"/>
        <v>2295.6028368830403</v>
      </c>
      <c r="AM51" s="188">
        <f t="shared" si="49"/>
        <v>2295.6028368830403</v>
      </c>
      <c r="AN51" s="188">
        <f t="shared" si="64"/>
        <v>-2295.6028368830403</v>
      </c>
      <c r="AO51" s="188">
        <f t="shared" si="65"/>
        <v>2295.6028368830403</v>
      </c>
    </row>
    <row r="52" spans="1:41" ht="15.75" thickBot="1" x14ac:dyDescent="0.3">
      <c r="A52" s="1" t="s">
        <v>365</v>
      </c>
      <c r="B52" s="149" t="s">
        <v>1097</v>
      </c>
      <c r="C52" s="192" t="s">
        <v>288</v>
      </c>
      <c r="E52" s="201">
        <f>'0805'!H52</f>
        <v>1</v>
      </c>
      <c r="F52" s="186">
        <f t="shared" si="59"/>
        <v>2423.0006609406</v>
      </c>
      <c r="G52" s="202">
        <v>3.1064111037700001E-2</v>
      </c>
      <c r="H52" s="202">
        <v>1</v>
      </c>
      <c r="I52">
        <v>1</v>
      </c>
      <c r="J52">
        <v>1</v>
      </c>
      <c r="K52">
        <v>1</v>
      </c>
      <c r="L52">
        <v>-1</v>
      </c>
      <c r="M52">
        <v>4</v>
      </c>
      <c r="N52" s="194">
        <v>42583</v>
      </c>
      <c r="O52">
        <f t="shared" si="38"/>
        <v>-1</v>
      </c>
      <c r="P52">
        <f t="shared" si="52"/>
        <v>1</v>
      </c>
      <c r="Q52">
        <f t="shared" si="60"/>
        <v>-1</v>
      </c>
      <c r="R52">
        <f t="shared" si="61"/>
        <v>1</v>
      </c>
      <c r="S52">
        <f t="shared" si="41"/>
        <v>1</v>
      </c>
      <c r="T52">
        <f t="shared" si="62"/>
        <v>1</v>
      </c>
      <c r="U52">
        <f t="shared" si="53"/>
        <v>1</v>
      </c>
      <c r="V52">
        <f>VLOOKUP($A52,'FuturesInfo (3)'!$A$2:$V$80,22)</f>
        <v>2</v>
      </c>
      <c r="W52">
        <v>1</v>
      </c>
      <c r="X52" s="356">
        <v>78000</v>
      </c>
      <c r="Y52" s="356">
        <v>78000</v>
      </c>
      <c r="Z52" s="188">
        <f t="shared" si="43"/>
        <v>2423.0006609406</v>
      </c>
      <c r="AA52" s="188">
        <f>IF(IF(sym!$Q41=H52,1,0)=1,ABS(X52*G52),-ABS(X52*G52))</f>
        <v>2423.0006609406</v>
      </c>
      <c r="AB52" s="188">
        <f>IF(IF(sym!$P41=$H52,1,0)=1,ABS($X52*$G52),-ABS($X52*$G52))</f>
        <v>-2423.0006609406</v>
      </c>
      <c r="AC52" s="188">
        <f t="shared" si="58"/>
        <v>2423.0006609406</v>
      </c>
      <c r="AD52" s="188">
        <f t="shared" si="63"/>
        <v>-2423.0006609406</v>
      </c>
      <c r="AE52" s="188">
        <f t="shared" si="45"/>
        <v>2423.0006609406</v>
      </c>
      <c r="AF52" s="188">
        <f t="shared" si="54"/>
        <v>2423.0006609406</v>
      </c>
      <c r="AG52" s="188">
        <f t="shared" si="55"/>
        <v>2423.0006609406</v>
      </c>
      <c r="AH52" s="188">
        <f t="shared" si="56"/>
        <v>-2423.0006609406</v>
      </c>
      <c r="AI52" s="188">
        <f t="shared" si="57"/>
        <v>-2423.0006609406</v>
      </c>
      <c r="AJ52" s="188">
        <f t="shared" si="46"/>
        <v>2423.0006609406</v>
      </c>
      <c r="AK52" s="188">
        <f t="shared" si="47"/>
        <v>-2423.0006609406</v>
      </c>
      <c r="AL52" s="188">
        <f t="shared" si="48"/>
        <v>2423.0006609406</v>
      </c>
      <c r="AM52" s="188">
        <f t="shared" si="49"/>
        <v>2423.0006609406</v>
      </c>
      <c r="AN52" s="188">
        <f t="shared" si="64"/>
        <v>2423.0006609406</v>
      </c>
      <c r="AO52" s="188">
        <f t="shared" si="65"/>
        <v>2423.0006609406</v>
      </c>
    </row>
    <row r="53" spans="1:41" ht="15.75" thickBot="1" x14ac:dyDescent="0.3">
      <c r="A53" s="1" t="s">
        <v>367</v>
      </c>
      <c r="B53" s="149" t="s">
        <v>625</v>
      </c>
      <c r="C53" s="192" t="s">
        <v>313</v>
      </c>
      <c r="E53" s="201">
        <f>'0805'!H53</f>
        <v>-1</v>
      </c>
      <c r="F53" s="186">
        <f t="shared" si="59"/>
        <v>888.30188679236392</v>
      </c>
      <c r="G53" s="202">
        <v>9.4339622641499993E-3</v>
      </c>
      <c r="H53" s="202">
        <v>1</v>
      </c>
      <c r="I53">
        <v>-1</v>
      </c>
      <c r="J53">
        <v>1</v>
      </c>
      <c r="K53">
        <v>-1</v>
      </c>
      <c r="L53">
        <v>-1</v>
      </c>
      <c r="M53">
        <v>-4</v>
      </c>
      <c r="N53" s="194">
        <v>42583</v>
      </c>
      <c r="O53">
        <f t="shared" si="38"/>
        <v>1</v>
      </c>
      <c r="P53">
        <f t="shared" si="52"/>
        <v>-1</v>
      </c>
      <c r="Q53">
        <f t="shared" si="60"/>
        <v>1</v>
      </c>
      <c r="R53">
        <f t="shared" si="61"/>
        <v>1</v>
      </c>
      <c r="S53">
        <f t="shared" si="41"/>
        <v>1</v>
      </c>
      <c r="T53">
        <f t="shared" si="62"/>
        <v>-1</v>
      </c>
      <c r="U53">
        <f t="shared" si="53"/>
        <v>1</v>
      </c>
      <c r="V53">
        <f>VLOOKUP($A53,'FuturesInfo (3)'!$A$2:$V$80,22)</f>
        <v>4</v>
      </c>
      <c r="W53">
        <v>1</v>
      </c>
      <c r="X53" s="356">
        <v>94160</v>
      </c>
      <c r="Y53" s="356">
        <v>94160</v>
      </c>
      <c r="Z53" s="188">
        <f t="shared" si="43"/>
        <v>888.30188679236392</v>
      </c>
      <c r="AA53" s="188">
        <f>IF(IF(sym!$Q42=H53,1,0)=1,ABS(X53*G53),-ABS(X53*G53))</f>
        <v>888.30188679236392</v>
      </c>
      <c r="AB53" s="188">
        <f>IF(IF(sym!$P42=$H53,1,0)=1,ABS($X53*$G53),-ABS($X53*$G53))</f>
        <v>-888.30188679236392</v>
      </c>
      <c r="AC53" s="188">
        <f t="shared" si="58"/>
        <v>-888.30188679236392</v>
      </c>
      <c r="AD53" s="188">
        <f t="shared" si="63"/>
        <v>888.30188679236392</v>
      </c>
      <c r="AE53" s="188">
        <f t="shared" si="45"/>
        <v>888.30188679236392</v>
      </c>
      <c r="AF53" s="188">
        <f t="shared" si="54"/>
        <v>-888.30188679236392</v>
      </c>
      <c r="AG53" s="188">
        <f t="shared" si="55"/>
        <v>-888.30188679236392</v>
      </c>
      <c r="AH53" s="188">
        <f t="shared" si="56"/>
        <v>-888.30188679236392</v>
      </c>
      <c r="AI53" s="188">
        <f t="shared" si="57"/>
        <v>888.30188679236392</v>
      </c>
      <c r="AJ53" s="188">
        <f t="shared" si="46"/>
        <v>-888.30188679236392</v>
      </c>
      <c r="AK53" s="188">
        <f t="shared" si="47"/>
        <v>888.30188679236392</v>
      </c>
      <c r="AL53" s="188">
        <f t="shared" si="48"/>
        <v>888.30188679236392</v>
      </c>
      <c r="AM53" s="188">
        <f t="shared" si="49"/>
        <v>888.30188679236392</v>
      </c>
      <c r="AN53" s="188">
        <f t="shared" si="64"/>
        <v>-888.30188679236392</v>
      </c>
      <c r="AO53" s="188">
        <f t="shared" si="65"/>
        <v>888.30188679236392</v>
      </c>
    </row>
    <row r="54" spans="1:41" ht="15.75" thickBot="1" x14ac:dyDescent="0.3">
      <c r="A54" s="1" t="s">
        <v>511</v>
      </c>
      <c r="B54" s="149" t="s">
        <v>511</v>
      </c>
      <c r="C54" s="192" t="s">
        <v>304</v>
      </c>
      <c r="E54" s="201">
        <f>'0805'!H54</f>
        <v>1</v>
      </c>
      <c r="F54" s="186">
        <f t="shared" si="59"/>
        <v>160.17553483218001</v>
      </c>
      <c r="G54" s="202">
        <v>1.09709270433E-3</v>
      </c>
      <c r="H54" s="202">
        <v>1</v>
      </c>
      <c r="I54">
        <v>1</v>
      </c>
      <c r="J54">
        <v>1</v>
      </c>
      <c r="K54">
        <v>1</v>
      </c>
      <c r="L54">
        <v>1</v>
      </c>
      <c r="M54">
        <v>16</v>
      </c>
      <c r="N54" s="194">
        <v>42576</v>
      </c>
      <c r="O54">
        <f t="shared" si="38"/>
        <v>1</v>
      </c>
      <c r="P54">
        <f t="shared" si="52"/>
        <v>1</v>
      </c>
      <c r="Q54">
        <f t="shared" si="60"/>
        <v>1</v>
      </c>
      <c r="R54">
        <f t="shared" si="61"/>
        <v>-1</v>
      </c>
      <c r="S54">
        <f t="shared" si="41"/>
        <v>1</v>
      </c>
      <c r="T54">
        <f t="shared" si="62"/>
        <v>-1</v>
      </c>
      <c r="U54">
        <f t="shared" si="53"/>
        <v>-1</v>
      </c>
      <c r="V54">
        <f>VLOOKUP($A54,'FuturesInfo (3)'!$A$2:$V$80,22)</f>
        <v>8</v>
      </c>
      <c r="W54">
        <v>1</v>
      </c>
      <c r="X54" s="356">
        <v>146000</v>
      </c>
      <c r="Y54" s="356">
        <v>146000</v>
      </c>
      <c r="Z54" s="188">
        <f t="shared" si="43"/>
        <v>160.17553483218001</v>
      </c>
      <c r="AA54" s="188">
        <f>IF(IF(sym!$Q43=H54,1,0)=1,ABS(X54*G54),-ABS(X54*G54))</f>
        <v>160.17553483218001</v>
      </c>
      <c r="AB54" s="188">
        <f>IF(IF(sym!$P43=$H54,1,0)=1,ABS($X54*$G54),-ABS($X54*$G54))</f>
        <v>-160.17553483218001</v>
      </c>
      <c r="AC54" s="188">
        <f t="shared" si="58"/>
        <v>160.17553483218001</v>
      </c>
      <c r="AD54" s="188">
        <f t="shared" si="63"/>
        <v>-160.17553483218001</v>
      </c>
      <c r="AE54" s="188">
        <f t="shared" si="45"/>
        <v>160.17553483218001</v>
      </c>
      <c r="AF54" s="188">
        <f t="shared" si="54"/>
        <v>160.17553483218001</v>
      </c>
      <c r="AG54" s="188">
        <f t="shared" si="55"/>
        <v>160.17553483218001</v>
      </c>
      <c r="AH54" s="188">
        <f t="shared" si="56"/>
        <v>160.17553483218001</v>
      </c>
      <c r="AI54" s="188">
        <f t="shared" si="57"/>
        <v>160.17553483218001</v>
      </c>
      <c r="AJ54" s="188">
        <f t="shared" si="46"/>
        <v>160.17553483218001</v>
      </c>
      <c r="AK54" s="188">
        <f t="shared" si="47"/>
        <v>160.17553483218001</v>
      </c>
      <c r="AL54" s="188">
        <f t="shared" si="48"/>
        <v>-160.17553483218001</v>
      </c>
      <c r="AM54" s="188">
        <f t="shared" si="49"/>
        <v>160.17553483218001</v>
      </c>
      <c r="AN54" s="188">
        <f t="shared" si="64"/>
        <v>-160.17553483218001</v>
      </c>
      <c r="AO54" s="188">
        <f t="shared" si="65"/>
        <v>-160.17553483218001</v>
      </c>
    </row>
    <row r="55" spans="1:41" ht="15.75" thickBot="1" x14ac:dyDescent="0.3">
      <c r="A55" s="1" t="s">
        <v>988</v>
      </c>
      <c r="B55" s="149" t="s">
        <v>629</v>
      </c>
      <c r="C55" s="192" t="s">
        <v>304</v>
      </c>
      <c r="E55" s="201">
        <f>'0805'!H55</f>
        <v>1</v>
      </c>
      <c r="F55" s="186">
        <f t="shared" si="59"/>
        <v>341.04824084117621</v>
      </c>
      <c r="G55" s="202">
        <v>3.0830612985099999E-3</v>
      </c>
      <c r="H55" s="202">
        <v>1</v>
      </c>
      <c r="I55">
        <v>-1</v>
      </c>
      <c r="J55">
        <v>-1</v>
      </c>
      <c r="K55">
        <v>-1</v>
      </c>
      <c r="L55">
        <v>-1</v>
      </c>
      <c r="M55">
        <v>-6</v>
      </c>
      <c r="N55" s="194">
        <v>42579</v>
      </c>
      <c r="O55">
        <f t="shared" si="38"/>
        <v>1</v>
      </c>
      <c r="P55">
        <f t="shared" si="52"/>
        <v>1</v>
      </c>
      <c r="Q55">
        <f t="shared" si="60"/>
        <v>-1</v>
      </c>
      <c r="R55">
        <f t="shared" si="61"/>
        <v>-1</v>
      </c>
      <c r="S55">
        <f t="shared" si="41"/>
        <v>-1</v>
      </c>
      <c r="T55">
        <f t="shared" si="62"/>
        <v>1</v>
      </c>
      <c r="U55">
        <f t="shared" si="53"/>
        <v>-1</v>
      </c>
      <c r="V55">
        <f>VLOOKUP($A55,'FuturesInfo (3)'!$A$2:$V$80,22)</f>
        <v>4</v>
      </c>
      <c r="W55">
        <v>1</v>
      </c>
      <c r="X55" s="356">
        <v>110620</v>
      </c>
      <c r="Y55" s="356">
        <v>110620</v>
      </c>
      <c r="Z55" s="188">
        <f t="shared" si="43"/>
        <v>341.04824084117621</v>
      </c>
      <c r="AA55" s="188">
        <f>IF(IF(sym!$Q44=H55,1,0)=1,ABS(X55*G55),-ABS(X55*G55))</f>
        <v>341.04824084117621</v>
      </c>
      <c r="AB55" s="188">
        <f>IF(IF(sym!$P44=$H55,1,0)=1,ABS($X55*$G55),-ABS($X55*$G55))</f>
        <v>-341.04824084117621</v>
      </c>
      <c r="AC55" s="188">
        <f t="shared" si="58"/>
        <v>341.04824084117621</v>
      </c>
      <c r="AD55" s="188">
        <f t="shared" si="63"/>
        <v>-341.04824084117621</v>
      </c>
      <c r="AE55" s="188">
        <f t="shared" si="45"/>
        <v>-341.04824084117621</v>
      </c>
      <c r="AF55" s="188">
        <f t="shared" si="54"/>
        <v>-341.04824084117621</v>
      </c>
      <c r="AG55" s="188">
        <f t="shared" si="55"/>
        <v>-341.04824084117621</v>
      </c>
      <c r="AH55" s="188">
        <f t="shared" si="56"/>
        <v>-341.04824084117621</v>
      </c>
      <c r="AI55" s="188">
        <f t="shared" si="57"/>
        <v>341.04824084117621</v>
      </c>
      <c r="AJ55" s="188">
        <f t="shared" si="46"/>
        <v>341.04824084117621</v>
      </c>
      <c r="AK55" s="188">
        <f t="shared" si="47"/>
        <v>-341.04824084117621</v>
      </c>
      <c r="AL55" s="188">
        <f t="shared" si="48"/>
        <v>-341.04824084117621</v>
      </c>
      <c r="AM55" s="188">
        <f t="shared" si="49"/>
        <v>-341.04824084117621</v>
      </c>
      <c r="AN55" s="188">
        <f t="shared" si="64"/>
        <v>341.04824084117621</v>
      </c>
      <c r="AO55" s="188">
        <f t="shared" si="65"/>
        <v>-341.04824084117621</v>
      </c>
    </row>
    <row r="56" spans="1:41" ht="15.75" thickBot="1" x14ac:dyDescent="0.3">
      <c r="A56" s="1" t="s">
        <v>989</v>
      </c>
      <c r="B56" s="149" t="s">
        <v>655</v>
      </c>
      <c r="C56" s="192" t="s">
        <v>294</v>
      </c>
      <c r="E56" s="201">
        <f>'0805'!H56</f>
        <v>1</v>
      </c>
      <c r="F56" s="186">
        <f t="shared" si="59"/>
        <v>1127.0369123749392</v>
      </c>
      <c r="G56" s="202">
        <v>6.2829574778399998E-3</v>
      </c>
      <c r="H56" s="202">
        <v>1</v>
      </c>
      <c r="I56">
        <v>-1</v>
      </c>
      <c r="J56">
        <v>-1</v>
      </c>
      <c r="K56">
        <v>1</v>
      </c>
      <c r="L56">
        <v>1</v>
      </c>
      <c r="M56">
        <v>-14</v>
      </c>
      <c r="N56" s="194">
        <v>42569</v>
      </c>
      <c r="O56">
        <f t="shared" si="38"/>
        <v>-1</v>
      </c>
      <c r="P56">
        <f t="shared" si="52"/>
        <v>1</v>
      </c>
      <c r="Q56">
        <f t="shared" si="60"/>
        <v>-1</v>
      </c>
      <c r="R56">
        <f t="shared" si="61"/>
        <v>-1</v>
      </c>
      <c r="S56">
        <f t="shared" si="41"/>
        <v>-1</v>
      </c>
      <c r="T56">
        <f t="shared" si="62"/>
        <v>1</v>
      </c>
      <c r="U56">
        <f t="shared" si="53"/>
        <v>-1</v>
      </c>
      <c r="V56">
        <f>VLOOKUP($A56,'FuturesInfo (3)'!$A$2:$V$80,22)</f>
        <v>4</v>
      </c>
      <c r="W56">
        <v>1</v>
      </c>
      <c r="X56" s="356">
        <v>179380</v>
      </c>
      <c r="Y56" s="356">
        <v>179380</v>
      </c>
      <c r="Z56" s="188">
        <f t="shared" si="43"/>
        <v>1127.0369123749392</v>
      </c>
      <c r="AA56" s="188">
        <f>IF(IF(sym!$Q45=H56,1,0)=1,ABS(X56*G56),-ABS(X56*G56))</f>
        <v>1127.0369123749392</v>
      </c>
      <c r="AB56" s="188">
        <f>IF(IF(sym!$P45=$H56,1,0)=1,ABS($X56*$G56),-ABS($X56*$G56))</f>
        <v>-1127.0369123749392</v>
      </c>
      <c r="AC56" s="188">
        <f t="shared" si="58"/>
        <v>1127.0369123749392</v>
      </c>
      <c r="AD56" s="188">
        <f t="shared" si="63"/>
        <v>-1127.0369123749392</v>
      </c>
      <c r="AE56" s="188">
        <f t="shared" si="45"/>
        <v>-1127.0369123749392</v>
      </c>
      <c r="AF56" s="188">
        <f t="shared" si="54"/>
        <v>-1127.0369123749392</v>
      </c>
      <c r="AG56" s="188">
        <f t="shared" si="55"/>
        <v>1127.0369123749392</v>
      </c>
      <c r="AH56" s="188">
        <f t="shared" si="56"/>
        <v>1127.0369123749392</v>
      </c>
      <c r="AI56" s="188">
        <f t="shared" si="57"/>
        <v>-1127.0369123749392</v>
      </c>
      <c r="AJ56" s="188">
        <f t="shared" si="46"/>
        <v>1127.0369123749392</v>
      </c>
      <c r="AK56" s="188">
        <f t="shared" si="47"/>
        <v>-1127.0369123749392</v>
      </c>
      <c r="AL56" s="188">
        <f t="shared" si="48"/>
        <v>-1127.0369123749392</v>
      </c>
      <c r="AM56" s="188">
        <f t="shared" si="49"/>
        <v>-1127.0369123749392</v>
      </c>
      <c r="AN56" s="188">
        <f t="shared" si="64"/>
        <v>1127.0369123749392</v>
      </c>
      <c r="AO56" s="188">
        <f t="shared" si="65"/>
        <v>-1127.0369123749392</v>
      </c>
    </row>
    <row r="57" spans="1:41" ht="15.75" thickBot="1" x14ac:dyDescent="0.3">
      <c r="A57" s="1" t="s">
        <v>369</v>
      </c>
      <c r="B57" s="149" t="s">
        <v>620</v>
      </c>
      <c r="C57" s="192" t="s">
        <v>294</v>
      </c>
      <c r="E57" s="201">
        <f>'0805'!H57</f>
        <v>1</v>
      </c>
      <c r="F57" s="186">
        <f t="shared" si="59"/>
        <v>888.48147433842735</v>
      </c>
      <c r="G57" s="202">
        <v>4.6790346412700001E-3</v>
      </c>
      <c r="H57" s="202">
        <v>1</v>
      </c>
      <c r="I57">
        <v>1</v>
      </c>
      <c r="J57">
        <v>-1</v>
      </c>
      <c r="K57">
        <v>1</v>
      </c>
      <c r="L57">
        <v>1</v>
      </c>
      <c r="M57">
        <v>-2</v>
      </c>
      <c r="N57" s="194">
        <v>42580</v>
      </c>
      <c r="O57">
        <f t="shared" si="38"/>
        <v>-1</v>
      </c>
      <c r="P57">
        <f t="shared" si="52"/>
        <v>1</v>
      </c>
      <c r="Q57">
        <f t="shared" si="60"/>
        <v>-1</v>
      </c>
      <c r="R57">
        <f t="shared" si="61"/>
        <v>-1</v>
      </c>
      <c r="S57">
        <f t="shared" si="41"/>
        <v>-1</v>
      </c>
      <c r="T57">
        <f t="shared" si="62"/>
        <v>1</v>
      </c>
      <c r="U57">
        <f t="shared" si="53"/>
        <v>-1</v>
      </c>
      <c r="V57">
        <f>VLOOKUP($A57,'FuturesInfo (3)'!$A$2:$V$80,22)</f>
        <v>2</v>
      </c>
      <c r="W57">
        <v>1</v>
      </c>
      <c r="X57" s="356">
        <v>189885.6372</v>
      </c>
      <c r="Y57" s="356">
        <v>189885.6372</v>
      </c>
      <c r="Z57" s="188">
        <f t="shared" si="43"/>
        <v>888.48147433842735</v>
      </c>
      <c r="AA57" s="188">
        <f>IF(IF(sym!$Q46=H57,1,0)=1,ABS(X57*G57),-ABS(X57*G57))</f>
        <v>888.48147433842735</v>
      </c>
      <c r="AB57" s="188">
        <f>IF(IF(sym!$P46=$H57,1,0)=1,ABS($X57*$G57),-ABS($X57*$G57))</f>
        <v>-888.48147433842735</v>
      </c>
      <c r="AC57" s="188">
        <f t="shared" si="58"/>
        <v>888.48147433842735</v>
      </c>
      <c r="AD57" s="188">
        <f t="shared" si="63"/>
        <v>-888.48147433842735</v>
      </c>
      <c r="AE57" s="188">
        <f t="shared" si="45"/>
        <v>-888.48147433842735</v>
      </c>
      <c r="AF57" s="188">
        <f t="shared" si="54"/>
        <v>888.48147433842735</v>
      </c>
      <c r="AG57" s="188">
        <f t="shared" si="55"/>
        <v>888.48147433842735</v>
      </c>
      <c r="AH57" s="188">
        <f t="shared" si="56"/>
        <v>888.48147433842735</v>
      </c>
      <c r="AI57" s="188">
        <f t="shared" si="57"/>
        <v>-888.48147433842735</v>
      </c>
      <c r="AJ57" s="188">
        <f t="shared" si="46"/>
        <v>888.48147433842735</v>
      </c>
      <c r="AK57" s="188">
        <f t="shared" si="47"/>
        <v>-888.48147433842735</v>
      </c>
      <c r="AL57" s="188">
        <f t="shared" si="48"/>
        <v>-888.48147433842735</v>
      </c>
      <c r="AM57" s="188">
        <f t="shared" si="49"/>
        <v>-888.48147433842735</v>
      </c>
      <c r="AN57" s="188">
        <f t="shared" si="64"/>
        <v>888.48147433842735</v>
      </c>
      <c r="AO57" s="188">
        <f t="shared" si="65"/>
        <v>-888.48147433842735</v>
      </c>
    </row>
    <row r="58" spans="1:41" ht="15.75" thickBot="1" x14ac:dyDescent="0.3">
      <c r="A58" s="1" t="s">
        <v>371</v>
      </c>
      <c r="B58" s="149" t="s">
        <v>635</v>
      </c>
      <c r="C58" s="192" t="s">
        <v>1121</v>
      </c>
      <c r="E58" s="201">
        <f>'0805'!H58</f>
        <v>1</v>
      </c>
      <c r="F58" s="186">
        <f t="shared" si="59"/>
        <v>2100.3576134010441</v>
      </c>
      <c r="G58" s="202">
        <v>9.78731413514E-3</v>
      </c>
      <c r="H58" s="202">
        <v>1</v>
      </c>
      <c r="I58">
        <v>1</v>
      </c>
      <c r="J58">
        <v>1</v>
      </c>
      <c r="K58">
        <v>1</v>
      </c>
      <c r="L58">
        <v>-1</v>
      </c>
      <c r="M58">
        <v>11</v>
      </c>
      <c r="N58" s="194">
        <v>42572</v>
      </c>
      <c r="O58">
        <f t="shared" si="38"/>
        <v>-1</v>
      </c>
      <c r="P58">
        <f t="shared" si="52"/>
        <v>1</v>
      </c>
      <c r="Q58">
        <f t="shared" si="60"/>
        <v>-1</v>
      </c>
      <c r="R58">
        <f t="shared" si="61"/>
        <v>1</v>
      </c>
      <c r="S58">
        <f t="shared" si="41"/>
        <v>1</v>
      </c>
      <c r="T58">
        <f t="shared" si="62"/>
        <v>1</v>
      </c>
      <c r="U58">
        <f t="shared" si="53"/>
        <v>1</v>
      </c>
      <c r="V58">
        <f>VLOOKUP($A58,'FuturesInfo (3)'!$A$2:$V$80,22)</f>
        <v>8</v>
      </c>
      <c r="W58">
        <v>1</v>
      </c>
      <c r="X58" s="356">
        <v>214600</v>
      </c>
      <c r="Y58" s="356">
        <v>214600</v>
      </c>
      <c r="Z58" s="188">
        <f t="shared" si="43"/>
        <v>2100.3576134010441</v>
      </c>
      <c r="AA58" s="188">
        <f>IF(IF(sym!$Q47=H58,1,0)=1,ABS(X58*G58),-ABS(X58*G58))</f>
        <v>2100.3576134010441</v>
      </c>
      <c r="AB58" s="188">
        <f>IF(IF(sym!$P47=$H58,1,0)=1,ABS($X58*$G58),-ABS($X58*$G58))</f>
        <v>-2100.3576134010441</v>
      </c>
      <c r="AC58" s="188">
        <f t="shared" si="58"/>
        <v>2100.3576134010441</v>
      </c>
      <c r="AD58" s="188">
        <f t="shared" si="63"/>
        <v>-2100.3576134010441</v>
      </c>
      <c r="AE58" s="188">
        <f t="shared" si="45"/>
        <v>2100.3576134010441</v>
      </c>
      <c r="AF58" s="188">
        <f t="shared" si="54"/>
        <v>2100.3576134010441</v>
      </c>
      <c r="AG58" s="188">
        <f t="shared" si="55"/>
        <v>2100.3576134010441</v>
      </c>
      <c r="AH58" s="188">
        <f t="shared" si="56"/>
        <v>-2100.3576134010441</v>
      </c>
      <c r="AI58" s="188">
        <f t="shared" si="57"/>
        <v>-2100.3576134010441</v>
      </c>
      <c r="AJ58" s="188">
        <f t="shared" si="46"/>
        <v>2100.3576134010441</v>
      </c>
      <c r="AK58" s="188">
        <f t="shared" si="47"/>
        <v>-2100.3576134010441</v>
      </c>
      <c r="AL58" s="188">
        <f t="shared" si="48"/>
        <v>2100.3576134010441</v>
      </c>
      <c r="AM58" s="188">
        <f t="shared" si="49"/>
        <v>2100.3576134010441</v>
      </c>
      <c r="AN58" s="188">
        <f t="shared" si="64"/>
        <v>2100.3576134010441</v>
      </c>
      <c r="AO58" s="188">
        <f t="shared" si="65"/>
        <v>2100.3576134010441</v>
      </c>
    </row>
    <row r="59" spans="1:41" ht="15.75" thickBot="1" x14ac:dyDescent="0.3">
      <c r="A59" s="1" t="s">
        <v>1052</v>
      </c>
      <c r="B59" s="149" t="s">
        <v>611</v>
      </c>
      <c r="C59" s="192" t="s">
        <v>297</v>
      </c>
      <c r="E59" s="201">
        <f>'0805'!H59</f>
        <v>1</v>
      </c>
      <c r="F59" s="186">
        <f t="shared" si="59"/>
        <v>1135.2272727273862</v>
      </c>
      <c r="G59" s="202">
        <v>9.0909090909099995E-3</v>
      </c>
      <c r="H59" s="202">
        <v>1</v>
      </c>
      <c r="I59">
        <v>1</v>
      </c>
      <c r="J59">
        <v>-1</v>
      </c>
      <c r="K59">
        <v>1</v>
      </c>
      <c r="L59">
        <v>1</v>
      </c>
      <c r="M59">
        <v>-4</v>
      </c>
      <c r="N59" s="194">
        <v>42583</v>
      </c>
      <c r="O59">
        <f t="shared" si="38"/>
        <v>-1</v>
      </c>
      <c r="P59">
        <f t="shared" si="52"/>
        <v>1</v>
      </c>
      <c r="Q59">
        <f t="shared" si="60"/>
        <v>-1</v>
      </c>
      <c r="R59">
        <f t="shared" si="61"/>
        <v>-1</v>
      </c>
      <c r="S59">
        <f t="shared" si="41"/>
        <v>-1</v>
      </c>
      <c r="T59">
        <f t="shared" si="62"/>
        <v>1</v>
      </c>
      <c r="U59">
        <f t="shared" si="53"/>
        <v>-1</v>
      </c>
      <c r="V59">
        <f>VLOOKUP($A59,'FuturesInfo (3)'!$A$2:$V$80,22)</f>
        <v>5</v>
      </c>
      <c r="W59">
        <v>1</v>
      </c>
      <c r="X59" s="356">
        <v>124875</v>
      </c>
      <c r="Y59" s="356">
        <v>124875</v>
      </c>
      <c r="Z59" s="188">
        <f t="shared" si="43"/>
        <v>1135.2272727273862</v>
      </c>
      <c r="AA59" s="188">
        <f>IF(IF(sym!$Q48=H59,1,0)=1,ABS(X59*G59),-ABS(X59*G59))</f>
        <v>1135.2272727273862</v>
      </c>
      <c r="AB59" s="188">
        <f>IF(IF(sym!$P48=$H59,1,0)=1,ABS($X59*$G59),-ABS($X59*$G59))</f>
        <v>-1135.2272727273862</v>
      </c>
      <c r="AC59" s="188">
        <f t="shared" si="58"/>
        <v>1135.2272727273862</v>
      </c>
      <c r="AD59" s="188">
        <f t="shared" si="63"/>
        <v>-1135.2272727273862</v>
      </c>
      <c r="AE59" s="188">
        <f t="shared" si="45"/>
        <v>-1135.2272727273862</v>
      </c>
      <c r="AF59" s="188">
        <f t="shared" si="54"/>
        <v>1135.2272727273862</v>
      </c>
      <c r="AG59" s="188">
        <f t="shared" si="55"/>
        <v>1135.2272727273862</v>
      </c>
      <c r="AH59" s="188">
        <f t="shared" si="56"/>
        <v>1135.2272727273862</v>
      </c>
      <c r="AI59" s="188">
        <f t="shared" si="57"/>
        <v>-1135.2272727273862</v>
      </c>
      <c r="AJ59" s="188">
        <f t="shared" si="46"/>
        <v>1135.2272727273862</v>
      </c>
      <c r="AK59" s="188">
        <f t="shared" si="47"/>
        <v>-1135.2272727273862</v>
      </c>
      <c r="AL59" s="188">
        <f t="shared" si="48"/>
        <v>-1135.2272727273862</v>
      </c>
      <c r="AM59" s="188">
        <f t="shared" si="49"/>
        <v>-1135.2272727273862</v>
      </c>
      <c r="AN59" s="188">
        <f t="shared" si="64"/>
        <v>1135.2272727273862</v>
      </c>
      <c r="AO59" s="188">
        <f t="shared" si="65"/>
        <v>-1135.2272727273862</v>
      </c>
    </row>
    <row r="60" spans="1:41" ht="15.75" thickBot="1" x14ac:dyDescent="0.3">
      <c r="A60" s="1" t="s">
        <v>373</v>
      </c>
      <c r="B60" s="149" t="s">
        <v>692</v>
      </c>
      <c r="C60" s="192" t="s">
        <v>1121</v>
      </c>
      <c r="E60" s="201">
        <f>'0805'!H60</f>
        <v>-1</v>
      </c>
      <c r="F60" s="186">
        <f t="shared" si="59"/>
        <v>-89.962137147579838</v>
      </c>
      <c r="G60" s="202">
        <v>-4.2069835927600001E-4</v>
      </c>
      <c r="H60" s="202">
        <v>-1</v>
      </c>
      <c r="I60">
        <v>1</v>
      </c>
      <c r="J60">
        <v>1</v>
      </c>
      <c r="K60">
        <v>1</v>
      </c>
      <c r="L60">
        <v>-1</v>
      </c>
      <c r="M60">
        <v>-11</v>
      </c>
      <c r="N60" s="194">
        <v>42572</v>
      </c>
      <c r="O60">
        <f t="shared" si="38"/>
        <v>1</v>
      </c>
      <c r="P60">
        <f t="shared" si="52"/>
        <v>1</v>
      </c>
      <c r="Q60">
        <f t="shared" si="60"/>
        <v>1</v>
      </c>
      <c r="R60">
        <f t="shared" si="61"/>
        <v>1</v>
      </c>
      <c r="S60">
        <f t="shared" si="41"/>
        <v>1</v>
      </c>
      <c r="T60">
        <f t="shared" si="62"/>
        <v>-1</v>
      </c>
      <c r="U60">
        <f t="shared" si="53"/>
        <v>1</v>
      </c>
      <c r="V60">
        <f>VLOOKUP($A60,'FuturesInfo (3)'!$A$2:$V$80,22)</f>
        <v>3</v>
      </c>
      <c r="W60">
        <v>1</v>
      </c>
      <c r="X60" s="356">
        <v>213840</v>
      </c>
      <c r="Y60" s="356">
        <v>213840</v>
      </c>
      <c r="Z60" s="188">
        <f t="shared" si="43"/>
        <v>89.962137147579838</v>
      </c>
      <c r="AA60" s="188">
        <f>IF(IF(sym!$Q49=H60,1,0)=1,ABS(X60*G60),-ABS(X60*G60))</f>
        <v>-89.962137147579838</v>
      </c>
      <c r="AB60" s="188">
        <f>IF(IF(sym!$P49=$H60,1,0)=1,ABS($X60*$G60),-ABS($X60*$G60))</f>
        <v>89.962137147579838</v>
      </c>
      <c r="AC60" s="188">
        <f t="shared" si="58"/>
        <v>89.962137147579838</v>
      </c>
      <c r="AD60" s="188">
        <f t="shared" si="63"/>
        <v>-89.962137147579838</v>
      </c>
      <c r="AE60" s="188">
        <f t="shared" si="45"/>
        <v>-89.962137147579838</v>
      </c>
      <c r="AF60" s="188">
        <f t="shared" si="54"/>
        <v>-89.962137147579838</v>
      </c>
      <c r="AG60" s="188">
        <f t="shared" si="55"/>
        <v>-89.962137147579838</v>
      </c>
      <c r="AH60" s="188">
        <f t="shared" si="56"/>
        <v>89.962137147579838</v>
      </c>
      <c r="AI60" s="188">
        <f t="shared" si="57"/>
        <v>-89.962137147579838</v>
      </c>
      <c r="AJ60" s="188">
        <f t="shared" si="46"/>
        <v>-89.962137147579838</v>
      </c>
      <c r="AK60" s="188">
        <f t="shared" si="47"/>
        <v>-89.962137147579838</v>
      </c>
      <c r="AL60" s="188">
        <f t="shared" si="48"/>
        <v>-89.962137147579838</v>
      </c>
      <c r="AM60" s="188">
        <f t="shared" si="49"/>
        <v>-89.962137147579838</v>
      </c>
      <c r="AN60" s="188">
        <f t="shared" si="64"/>
        <v>89.962137147579838</v>
      </c>
      <c r="AO60" s="188">
        <f t="shared" si="65"/>
        <v>-89.962137147579838</v>
      </c>
    </row>
    <row r="61" spans="1:41" ht="15.75" thickBot="1" x14ac:dyDescent="0.3">
      <c r="A61" s="1" t="s">
        <v>375</v>
      </c>
      <c r="B61" s="149" t="s">
        <v>690</v>
      </c>
      <c r="C61" s="192" t="s">
        <v>288</v>
      </c>
      <c r="E61" s="201">
        <f>'0805'!H61</f>
        <v>-1</v>
      </c>
      <c r="F61" s="186">
        <f t="shared" si="59"/>
        <v>-713.76623376634461</v>
      </c>
      <c r="G61" s="202">
        <v>-8.6580086580100007E-3</v>
      </c>
      <c r="H61" s="202">
        <v>-1</v>
      </c>
      <c r="I61">
        <v>1</v>
      </c>
      <c r="J61">
        <v>-1</v>
      </c>
      <c r="K61">
        <v>1</v>
      </c>
      <c r="L61">
        <v>-1</v>
      </c>
      <c r="M61">
        <v>-3</v>
      </c>
      <c r="N61" s="194">
        <v>42580</v>
      </c>
      <c r="O61">
        <f t="shared" si="38"/>
        <v>1</v>
      </c>
      <c r="P61">
        <f t="shared" si="52"/>
        <v>1</v>
      </c>
      <c r="Q61">
        <f t="shared" si="60"/>
        <v>1</v>
      </c>
      <c r="R61">
        <f t="shared" si="61"/>
        <v>1</v>
      </c>
      <c r="S61">
        <f t="shared" si="41"/>
        <v>1</v>
      </c>
      <c r="T61">
        <f t="shared" si="62"/>
        <v>-1</v>
      </c>
      <c r="U61">
        <f t="shared" si="53"/>
        <v>1</v>
      </c>
      <c r="V61">
        <f>VLOOKUP($A61,'FuturesInfo (3)'!$A$2:$V$80,22)</f>
        <v>3</v>
      </c>
      <c r="W61">
        <v>1</v>
      </c>
      <c r="X61" s="356">
        <v>82440.000000000015</v>
      </c>
      <c r="Y61" s="356">
        <v>82440.000000000015</v>
      </c>
      <c r="Z61" s="188">
        <f t="shared" si="43"/>
        <v>713.76623376634461</v>
      </c>
      <c r="AA61" s="188">
        <f>IF(IF(sym!$Q50=H61,1,0)=1,ABS(X61*G61),-ABS(X61*G61))</f>
        <v>-713.76623376634461</v>
      </c>
      <c r="AB61" s="188">
        <f>IF(IF(sym!$P50=$H61,1,0)=1,ABS($X61*$G61),-ABS($X61*$G61))</f>
        <v>713.76623376634461</v>
      </c>
      <c r="AC61" s="188">
        <f t="shared" si="58"/>
        <v>713.76623376634461</v>
      </c>
      <c r="AD61" s="188">
        <f t="shared" si="63"/>
        <v>-713.76623376634461</v>
      </c>
      <c r="AE61" s="188">
        <f t="shared" si="45"/>
        <v>713.76623376634461</v>
      </c>
      <c r="AF61" s="188">
        <f t="shared" si="54"/>
        <v>-713.76623376634461</v>
      </c>
      <c r="AG61" s="188">
        <f t="shared" si="55"/>
        <v>-713.76623376634461</v>
      </c>
      <c r="AH61" s="188">
        <f t="shared" si="56"/>
        <v>713.76623376634461</v>
      </c>
      <c r="AI61" s="188">
        <f t="shared" si="57"/>
        <v>-713.76623376634461</v>
      </c>
      <c r="AJ61" s="188">
        <f t="shared" si="46"/>
        <v>-713.76623376634461</v>
      </c>
      <c r="AK61" s="188">
        <f t="shared" si="47"/>
        <v>-713.76623376634461</v>
      </c>
      <c r="AL61" s="188">
        <f t="shared" si="48"/>
        <v>-713.76623376634461</v>
      </c>
      <c r="AM61" s="188">
        <f t="shared" si="49"/>
        <v>-713.76623376634461</v>
      </c>
      <c r="AN61" s="188">
        <f t="shared" si="64"/>
        <v>713.76623376634461</v>
      </c>
      <c r="AO61" s="188">
        <f t="shared" si="65"/>
        <v>-713.76623376634461</v>
      </c>
    </row>
    <row r="62" spans="1:41" ht="15.75" thickBot="1" x14ac:dyDescent="0.3">
      <c r="A62" s="1" t="s">
        <v>377</v>
      </c>
      <c r="B62" s="149" t="s">
        <v>694</v>
      </c>
      <c r="C62" s="192" t="s">
        <v>294</v>
      </c>
      <c r="E62" s="201">
        <f>'0805'!H62</f>
        <v>1</v>
      </c>
      <c r="F62" s="186">
        <f t="shared" si="59"/>
        <v>2226.3056040996044</v>
      </c>
      <c r="G62" s="202">
        <v>1.3711151736699999E-2</v>
      </c>
      <c r="H62" s="202">
        <v>1</v>
      </c>
      <c r="I62">
        <v>-1</v>
      </c>
      <c r="J62">
        <v>1</v>
      </c>
      <c r="K62">
        <v>-1</v>
      </c>
      <c r="L62">
        <v>-1</v>
      </c>
      <c r="M62">
        <v>12</v>
      </c>
      <c r="N62" s="194">
        <v>42571</v>
      </c>
      <c r="O62">
        <f t="shared" si="38"/>
        <v>-1</v>
      </c>
      <c r="P62">
        <f t="shared" si="52"/>
        <v>1</v>
      </c>
      <c r="Q62">
        <f t="shared" si="60"/>
        <v>-1</v>
      </c>
      <c r="R62">
        <f t="shared" si="61"/>
        <v>-1</v>
      </c>
      <c r="S62">
        <f t="shared" si="41"/>
        <v>-1</v>
      </c>
      <c r="T62">
        <f t="shared" si="62"/>
        <v>1</v>
      </c>
      <c r="U62">
        <f t="shared" si="53"/>
        <v>1</v>
      </c>
      <c r="V62">
        <f>VLOOKUP($A62,'FuturesInfo (3)'!$A$2:$V$80,22)</f>
        <v>2</v>
      </c>
      <c r="W62">
        <v>1</v>
      </c>
      <c r="X62" s="356">
        <v>162371.88872620789</v>
      </c>
      <c r="Y62" s="356">
        <v>162371.88872620789</v>
      </c>
      <c r="Z62" s="188">
        <f t="shared" si="43"/>
        <v>2226.3056040996044</v>
      </c>
      <c r="AA62" s="188">
        <f>IF(IF(sym!$Q51=H62,1,0)=1,ABS(X62*G62),-ABS(X62*G62))</f>
        <v>2226.3056040996044</v>
      </c>
      <c r="AB62" s="188">
        <f>IF(IF(sym!$P51=$H62,1,0)=1,ABS($X62*$G62),-ABS($X62*$G62))</f>
        <v>-2226.3056040996044</v>
      </c>
      <c r="AC62" s="188">
        <f t="shared" si="58"/>
        <v>2226.3056040996044</v>
      </c>
      <c r="AD62" s="188">
        <f t="shared" si="63"/>
        <v>-2226.3056040996044</v>
      </c>
      <c r="AE62" s="188">
        <f t="shared" si="45"/>
        <v>2226.3056040996044</v>
      </c>
      <c r="AF62" s="188">
        <f t="shared" si="54"/>
        <v>-2226.3056040996044</v>
      </c>
      <c r="AG62" s="188">
        <f t="shared" si="55"/>
        <v>-2226.3056040996044</v>
      </c>
      <c r="AH62" s="188">
        <f t="shared" si="56"/>
        <v>-2226.3056040996044</v>
      </c>
      <c r="AI62" s="188">
        <f t="shared" si="57"/>
        <v>-2226.3056040996044</v>
      </c>
      <c r="AJ62" s="188">
        <f t="shared" si="46"/>
        <v>2226.3056040996044</v>
      </c>
      <c r="AK62" s="188">
        <f t="shared" si="47"/>
        <v>-2226.3056040996044</v>
      </c>
      <c r="AL62" s="188">
        <f t="shared" si="48"/>
        <v>-2226.3056040996044</v>
      </c>
      <c r="AM62" s="188">
        <f t="shared" si="49"/>
        <v>-2226.3056040996044</v>
      </c>
      <c r="AN62" s="188">
        <f t="shared" si="64"/>
        <v>2226.3056040996044</v>
      </c>
      <c r="AO62" s="188">
        <f t="shared" si="65"/>
        <v>2226.3056040996044</v>
      </c>
    </row>
    <row r="63" spans="1:41" ht="15.75" thickBot="1" x14ac:dyDescent="0.3">
      <c r="A63" s="1" t="s">
        <v>379</v>
      </c>
      <c r="B63" s="149" t="s">
        <v>550</v>
      </c>
      <c r="C63" s="192" t="s">
        <v>294</v>
      </c>
      <c r="E63" s="201">
        <f>'0805'!H63</f>
        <v>1</v>
      </c>
      <c r="F63" s="186">
        <f t="shared" si="59"/>
        <v>-224.82359397873449</v>
      </c>
      <c r="G63" s="202">
        <v>-7.8402676144700002E-4</v>
      </c>
      <c r="H63" s="202">
        <v>-1</v>
      </c>
      <c r="I63">
        <v>1</v>
      </c>
      <c r="J63">
        <v>-1</v>
      </c>
      <c r="K63">
        <v>1</v>
      </c>
      <c r="L63">
        <v>-1</v>
      </c>
      <c r="M63">
        <v>-13</v>
      </c>
      <c r="N63" s="194">
        <v>42570</v>
      </c>
      <c r="O63">
        <f t="shared" si="38"/>
        <v>1</v>
      </c>
      <c r="P63">
        <f t="shared" si="52"/>
        <v>1</v>
      </c>
      <c r="Q63">
        <f t="shared" si="60"/>
        <v>-1</v>
      </c>
      <c r="R63">
        <f t="shared" si="61"/>
        <v>1</v>
      </c>
      <c r="S63">
        <f t="shared" si="41"/>
        <v>1</v>
      </c>
      <c r="T63">
        <f t="shared" si="62"/>
        <v>-1</v>
      </c>
      <c r="U63">
        <f t="shared" si="53"/>
        <v>-1</v>
      </c>
      <c r="V63">
        <f>VLOOKUP($A63,'FuturesInfo (3)'!$A$2:$V$80,22)</f>
        <v>3</v>
      </c>
      <c r="W63">
        <v>1</v>
      </c>
      <c r="X63" s="356">
        <v>286755</v>
      </c>
      <c r="Y63" s="356">
        <v>286755</v>
      </c>
      <c r="Z63" s="188">
        <f t="shared" si="43"/>
        <v>224.82359397873449</v>
      </c>
      <c r="AA63" s="188">
        <f>IF(IF(sym!$Q52=H63,1,0)=1,ABS(X63*G63),-ABS(X63*G63))</f>
        <v>-224.82359397873449</v>
      </c>
      <c r="AB63" s="188">
        <f>IF(IF(sym!$P52=$H63,1,0)=1,ABS($X63*$G63),-ABS($X63*$G63))</f>
        <v>224.82359397873449</v>
      </c>
      <c r="AC63" s="188">
        <f t="shared" si="58"/>
        <v>-224.82359397873449</v>
      </c>
      <c r="AD63" s="188">
        <f t="shared" si="63"/>
        <v>224.82359397873449</v>
      </c>
      <c r="AE63" s="188">
        <f t="shared" si="45"/>
        <v>224.82359397873449</v>
      </c>
      <c r="AF63" s="188">
        <f t="shared" si="54"/>
        <v>-224.82359397873449</v>
      </c>
      <c r="AG63" s="188">
        <f t="shared" si="55"/>
        <v>-224.82359397873449</v>
      </c>
      <c r="AH63" s="188">
        <f t="shared" si="56"/>
        <v>224.82359397873449</v>
      </c>
      <c r="AI63" s="188">
        <f t="shared" si="57"/>
        <v>-224.82359397873449</v>
      </c>
      <c r="AJ63" s="188">
        <f t="shared" si="46"/>
        <v>-224.82359397873449</v>
      </c>
      <c r="AK63" s="188">
        <f t="shared" si="47"/>
        <v>224.82359397873449</v>
      </c>
      <c r="AL63" s="188">
        <f t="shared" si="48"/>
        <v>-224.82359397873449</v>
      </c>
      <c r="AM63" s="188">
        <f t="shared" si="49"/>
        <v>-224.82359397873449</v>
      </c>
      <c r="AN63" s="188">
        <f t="shared" si="64"/>
        <v>224.82359397873449</v>
      </c>
      <c r="AO63" s="188">
        <f t="shared" si="65"/>
        <v>224.82359397873449</v>
      </c>
    </row>
    <row r="64" spans="1:41" ht="15.75" thickBot="1" x14ac:dyDescent="0.3">
      <c r="A64" s="4" t="s">
        <v>1050</v>
      </c>
      <c r="B64" s="149" t="s">
        <v>700</v>
      </c>
      <c r="C64" s="192" t="s">
        <v>297</v>
      </c>
      <c r="E64" s="201">
        <f>'0805'!H64</f>
        <v>-1</v>
      </c>
      <c r="F64" s="186">
        <f t="shared" si="59"/>
        <v>503.39213025751997</v>
      </c>
      <c r="G64" s="202">
        <v>6.7842605155999996E-3</v>
      </c>
      <c r="H64" s="202">
        <v>1</v>
      </c>
      <c r="I64">
        <v>1</v>
      </c>
      <c r="J64">
        <v>1</v>
      </c>
      <c r="K64">
        <v>-1</v>
      </c>
      <c r="L64">
        <v>1</v>
      </c>
      <c r="M64">
        <v>3</v>
      </c>
      <c r="N64" s="194">
        <v>42572</v>
      </c>
      <c r="O64">
        <f t="shared" si="38"/>
        <v>1</v>
      </c>
      <c r="P64">
        <f t="shared" si="52"/>
        <v>-1</v>
      </c>
      <c r="Q64">
        <f t="shared" si="60"/>
        <v>1</v>
      </c>
      <c r="R64">
        <f t="shared" si="61"/>
        <v>1</v>
      </c>
      <c r="S64">
        <f t="shared" si="41"/>
        <v>1</v>
      </c>
      <c r="T64">
        <f t="shared" si="62"/>
        <v>-1</v>
      </c>
      <c r="U64">
        <f t="shared" si="53"/>
        <v>1</v>
      </c>
      <c r="V64">
        <f>VLOOKUP($A64,'FuturesInfo (3)'!$A$2:$V$80,22)</f>
        <v>9</v>
      </c>
      <c r="W64">
        <v>1</v>
      </c>
      <c r="X64" s="356">
        <v>74200</v>
      </c>
      <c r="Y64" s="356">
        <v>74200</v>
      </c>
      <c r="Z64" s="188">
        <f t="shared" si="43"/>
        <v>503.39213025751997</v>
      </c>
      <c r="AA64" s="188">
        <f>IF(IF(sym!$Q53=H64,1,0)=1,ABS(X64*G64),-ABS(X64*G64))</f>
        <v>503.39213025751997</v>
      </c>
      <c r="AB64" s="188">
        <f>IF(IF(sym!$P53=$H64,1,0)=1,ABS($X64*$G64),-ABS($X64*$G64))</f>
        <v>-503.39213025751997</v>
      </c>
      <c r="AC64" s="188">
        <f t="shared" si="58"/>
        <v>-503.39213025751997</v>
      </c>
      <c r="AD64" s="188">
        <f t="shared" si="63"/>
        <v>503.39213025751997</v>
      </c>
      <c r="AE64" s="188">
        <f t="shared" si="45"/>
        <v>503.39213025751997</v>
      </c>
      <c r="AF64" s="188">
        <f t="shared" si="54"/>
        <v>503.39213025751997</v>
      </c>
      <c r="AG64" s="188">
        <f t="shared" si="55"/>
        <v>-503.39213025751997</v>
      </c>
      <c r="AH64" s="188">
        <f t="shared" si="56"/>
        <v>503.39213025751997</v>
      </c>
      <c r="AI64" s="188">
        <f t="shared" si="57"/>
        <v>503.39213025751997</v>
      </c>
      <c r="AJ64" s="188">
        <f t="shared" si="46"/>
        <v>-503.39213025751997</v>
      </c>
      <c r="AK64" s="188">
        <f t="shared" si="47"/>
        <v>503.39213025751997</v>
      </c>
      <c r="AL64" s="188">
        <f t="shared" si="48"/>
        <v>503.39213025751997</v>
      </c>
      <c r="AM64" s="188">
        <f t="shared" si="49"/>
        <v>503.39213025751997</v>
      </c>
      <c r="AN64" s="188">
        <f t="shared" si="64"/>
        <v>-503.39213025751997</v>
      </c>
      <c r="AO64" s="188">
        <f t="shared" si="65"/>
        <v>503.39213025751997</v>
      </c>
    </row>
    <row r="65" spans="1:41" ht="15.75" thickBot="1" x14ac:dyDescent="0.3">
      <c r="A65" s="1" t="s">
        <v>0</v>
      </c>
      <c r="B65" s="149" t="s">
        <v>702</v>
      </c>
      <c r="C65" s="192" t="s">
        <v>304</v>
      </c>
      <c r="E65" s="201">
        <f>'0805'!H65</f>
        <v>1</v>
      </c>
      <c r="F65" s="186">
        <f t="shared" si="59"/>
        <v>-2695.6815703363982</v>
      </c>
      <c r="G65" s="202">
        <v>-3.38058887677E-2</v>
      </c>
      <c r="H65" s="233">
        <v>-1</v>
      </c>
      <c r="I65">
        <v>1</v>
      </c>
      <c r="J65">
        <v>-1</v>
      </c>
      <c r="K65">
        <v>1</v>
      </c>
      <c r="L65">
        <v>-1</v>
      </c>
      <c r="M65">
        <v>-3</v>
      </c>
      <c r="N65" s="194">
        <v>42583</v>
      </c>
      <c r="O65">
        <f t="shared" si="38"/>
        <v>1</v>
      </c>
      <c r="P65">
        <f t="shared" si="52"/>
        <v>1</v>
      </c>
      <c r="Q65">
        <f t="shared" si="60"/>
        <v>-1</v>
      </c>
      <c r="R65">
        <f t="shared" si="61"/>
        <v>1</v>
      </c>
      <c r="S65">
        <f t="shared" si="41"/>
        <v>1</v>
      </c>
      <c r="T65">
        <f t="shared" si="62"/>
        <v>-1</v>
      </c>
      <c r="U65">
        <f t="shared" si="53"/>
        <v>-1</v>
      </c>
      <c r="V65">
        <f>VLOOKUP($A65,'FuturesInfo (3)'!$A$2:$V$80,22)</f>
        <v>2</v>
      </c>
      <c r="W65">
        <v>1</v>
      </c>
      <c r="X65" s="356">
        <v>79740</v>
      </c>
      <c r="Y65" s="356">
        <v>79740</v>
      </c>
      <c r="Z65" s="188">
        <f t="shared" si="43"/>
        <v>2695.6815703363982</v>
      </c>
      <c r="AA65" s="188">
        <f>IF(IF(sym!$Q54=H65,1,0)=1,ABS(X65*G65),-ABS(X65*G65))</f>
        <v>-2695.6815703363982</v>
      </c>
      <c r="AB65" s="188">
        <f>IF(IF(sym!$P54=$H65,1,0)=1,ABS($X65*$G65),-ABS($X65*$G65))</f>
        <v>2695.6815703363982</v>
      </c>
      <c r="AC65" s="188">
        <f t="shared" si="58"/>
        <v>-2695.6815703363982</v>
      </c>
      <c r="AD65" s="188">
        <f t="shared" si="63"/>
        <v>2695.6815703363982</v>
      </c>
      <c r="AE65" s="188">
        <f t="shared" si="45"/>
        <v>2695.6815703363982</v>
      </c>
      <c r="AF65" s="188">
        <f t="shared" si="54"/>
        <v>-2695.6815703363982</v>
      </c>
      <c r="AG65" s="188">
        <f t="shared" si="55"/>
        <v>-2695.6815703363982</v>
      </c>
      <c r="AH65" s="188">
        <f t="shared" si="56"/>
        <v>2695.6815703363982</v>
      </c>
      <c r="AI65" s="188">
        <f t="shared" si="57"/>
        <v>-2695.6815703363982</v>
      </c>
      <c r="AJ65" s="188">
        <f t="shared" si="46"/>
        <v>-2695.6815703363982</v>
      </c>
      <c r="AK65" s="188">
        <f t="shared" si="47"/>
        <v>2695.6815703363982</v>
      </c>
      <c r="AL65" s="188">
        <f t="shared" si="48"/>
        <v>-2695.6815703363982</v>
      </c>
      <c r="AM65" s="188">
        <f t="shared" si="49"/>
        <v>-2695.6815703363982</v>
      </c>
      <c r="AN65" s="188">
        <f t="shared" si="64"/>
        <v>2695.6815703363982</v>
      </c>
      <c r="AO65" s="188">
        <f t="shared" si="65"/>
        <v>2695.6815703363982</v>
      </c>
    </row>
    <row r="66" spans="1:41" ht="15.75" thickBot="1" x14ac:dyDescent="0.3">
      <c r="A66" s="1" t="s">
        <v>384</v>
      </c>
      <c r="B66" s="149" t="s">
        <v>704</v>
      </c>
      <c r="C66" s="192" t="s">
        <v>347</v>
      </c>
      <c r="E66" s="201">
        <f>'0805'!H66</f>
        <v>-1</v>
      </c>
      <c r="F66" s="186">
        <f t="shared" si="59"/>
        <v>-597.41490736751462</v>
      </c>
      <c r="G66" s="202">
        <v>-4.30848772081E-3</v>
      </c>
      <c r="H66" s="202">
        <v>-1</v>
      </c>
      <c r="I66">
        <v>1</v>
      </c>
      <c r="J66">
        <v>1</v>
      </c>
      <c r="K66">
        <v>-1</v>
      </c>
      <c r="L66">
        <v>-1</v>
      </c>
      <c r="M66">
        <v>-4</v>
      </c>
      <c r="N66" s="194">
        <v>42583</v>
      </c>
      <c r="O66">
        <f t="shared" si="38"/>
        <v>1</v>
      </c>
      <c r="P66">
        <f t="shared" si="52"/>
        <v>-1</v>
      </c>
      <c r="Q66">
        <f t="shared" si="60"/>
        <v>1</v>
      </c>
      <c r="R66">
        <f t="shared" si="61"/>
        <v>1</v>
      </c>
      <c r="S66">
        <f t="shared" si="41"/>
        <v>1</v>
      </c>
      <c r="T66">
        <f t="shared" si="62"/>
        <v>-1</v>
      </c>
      <c r="U66">
        <f t="shared" si="53"/>
        <v>1</v>
      </c>
      <c r="V66">
        <f>VLOOKUP($A66,'FuturesInfo (3)'!$A$2:$V$80,22)</f>
        <v>2</v>
      </c>
      <c r="W66">
        <v>1</v>
      </c>
      <c r="X66" s="356">
        <v>138660</v>
      </c>
      <c r="Y66" s="356">
        <v>138660</v>
      </c>
      <c r="Z66" s="188">
        <f t="shared" si="43"/>
        <v>597.41490736751462</v>
      </c>
      <c r="AA66" s="188">
        <f>IF(IF(sym!$Q55=H66,1,0)=1,ABS(X66*G66),-ABS(X66*G66))</f>
        <v>-597.41490736751462</v>
      </c>
      <c r="AB66" s="188">
        <f>IF(IF(sym!$P55=$H66,1,0)=1,ABS($X66*$G66),-ABS($X66*$G66))</f>
        <v>597.41490736751462</v>
      </c>
      <c r="AC66" s="188">
        <f t="shared" si="58"/>
        <v>597.41490736751462</v>
      </c>
      <c r="AD66" s="188">
        <f t="shared" si="63"/>
        <v>-597.41490736751462</v>
      </c>
      <c r="AE66" s="188">
        <f t="shared" si="45"/>
        <v>-597.41490736751462</v>
      </c>
      <c r="AF66" s="188">
        <f t="shared" si="54"/>
        <v>-597.41490736751462</v>
      </c>
      <c r="AG66" s="188">
        <f t="shared" si="55"/>
        <v>597.41490736751462</v>
      </c>
      <c r="AH66" s="188">
        <f t="shared" si="56"/>
        <v>597.41490736751462</v>
      </c>
      <c r="AI66" s="188">
        <f t="shared" si="57"/>
        <v>-597.41490736751462</v>
      </c>
      <c r="AJ66" s="188">
        <f t="shared" si="46"/>
        <v>597.41490736751462</v>
      </c>
      <c r="AK66" s="188">
        <f t="shared" si="47"/>
        <v>-597.41490736751462</v>
      </c>
      <c r="AL66" s="188">
        <f t="shared" si="48"/>
        <v>-597.41490736751462</v>
      </c>
      <c r="AM66" s="188">
        <f t="shared" si="49"/>
        <v>-597.41490736751462</v>
      </c>
      <c r="AN66" s="188">
        <f t="shared" si="64"/>
        <v>597.41490736751462</v>
      </c>
      <c r="AO66" s="188">
        <f t="shared" si="65"/>
        <v>-597.41490736751462</v>
      </c>
    </row>
    <row r="67" spans="1:41" ht="15.75" thickBot="1" x14ac:dyDescent="0.3">
      <c r="A67" s="1" t="s">
        <v>386</v>
      </c>
      <c r="B67" s="149" t="s">
        <v>706</v>
      </c>
      <c r="C67" s="192" t="s">
        <v>347</v>
      </c>
      <c r="E67" s="201">
        <f>'0805'!H67</f>
        <v>-1</v>
      </c>
      <c r="F67" s="186">
        <f t="shared" si="59"/>
        <v>391.32088580096246</v>
      </c>
      <c r="G67" s="202">
        <v>3.3868866695599999E-3</v>
      </c>
      <c r="H67" s="202">
        <v>1</v>
      </c>
      <c r="I67">
        <v>-1</v>
      </c>
      <c r="J67">
        <v>-1</v>
      </c>
      <c r="K67">
        <v>1</v>
      </c>
      <c r="L67">
        <v>-1</v>
      </c>
      <c r="M67">
        <v>-16</v>
      </c>
      <c r="N67" s="194">
        <v>42565</v>
      </c>
      <c r="O67">
        <f t="shared" si="38"/>
        <v>1</v>
      </c>
      <c r="P67">
        <f t="shared" si="52"/>
        <v>1</v>
      </c>
      <c r="Q67">
        <f t="shared" si="60"/>
        <v>1</v>
      </c>
      <c r="R67">
        <f t="shared" si="61"/>
        <v>1</v>
      </c>
      <c r="S67">
        <f t="shared" si="41"/>
        <v>1</v>
      </c>
      <c r="T67">
        <f t="shared" si="62"/>
        <v>-1</v>
      </c>
      <c r="U67">
        <f t="shared" si="53"/>
        <v>1</v>
      </c>
      <c r="V67">
        <f>VLOOKUP($A67,'FuturesInfo (3)'!$A$2:$V$80,22)</f>
        <v>2</v>
      </c>
      <c r="W67">
        <v>1</v>
      </c>
      <c r="X67" s="356">
        <v>115540.00000000001</v>
      </c>
      <c r="Y67" s="356">
        <v>115540.00000000001</v>
      </c>
      <c r="Z67" s="188">
        <f t="shared" si="43"/>
        <v>391.32088580096246</v>
      </c>
      <c r="AA67" s="188">
        <f>IF(IF(sym!$Q56=H67,1,0)=1,ABS(X67*G67),-ABS(X67*G67))</f>
        <v>-391.32088580096246</v>
      </c>
      <c r="AB67" s="188">
        <f>IF(IF(sym!$P56=$H67,1,0)=1,ABS($X67*$G67),-ABS($X67*$G67))</f>
        <v>391.32088580096246</v>
      </c>
      <c r="AC67" s="188">
        <f t="shared" si="58"/>
        <v>-391.32088580096246</v>
      </c>
      <c r="AD67" s="188">
        <f t="shared" si="63"/>
        <v>391.32088580096246</v>
      </c>
      <c r="AE67" s="188">
        <f t="shared" si="45"/>
        <v>-391.32088580096246</v>
      </c>
      <c r="AF67" s="188">
        <f t="shared" si="54"/>
        <v>-391.32088580096246</v>
      </c>
      <c r="AG67" s="188">
        <f t="shared" si="55"/>
        <v>391.32088580096246</v>
      </c>
      <c r="AH67" s="188">
        <f t="shared" si="56"/>
        <v>-391.32088580096246</v>
      </c>
      <c r="AI67" s="188">
        <f t="shared" si="57"/>
        <v>391.32088580096246</v>
      </c>
      <c r="AJ67" s="188">
        <f t="shared" si="46"/>
        <v>391.32088580096246</v>
      </c>
      <c r="AK67" s="188">
        <f t="shared" si="47"/>
        <v>391.32088580096246</v>
      </c>
      <c r="AL67" s="188">
        <f t="shared" si="48"/>
        <v>391.32088580096246</v>
      </c>
      <c r="AM67" s="188">
        <f t="shared" si="49"/>
        <v>391.32088580096246</v>
      </c>
      <c r="AN67" s="188">
        <f t="shared" si="64"/>
        <v>-391.32088580096246</v>
      </c>
      <c r="AO67" s="188">
        <f t="shared" si="65"/>
        <v>391.32088580096246</v>
      </c>
    </row>
    <row r="68" spans="1:41" ht="15.75" thickBot="1" x14ac:dyDescent="0.3">
      <c r="A68" s="1" t="s">
        <v>388</v>
      </c>
      <c r="B68" s="149" t="s">
        <v>710</v>
      </c>
      <c r="C68" s="192" t="s">
        <v>288</v>
      </c>
      <c r="E68" s="201">
        <f>'0805'!H68</f>
        <v>1</v>
      </c>
      <c r="F68" s="186">
        <f t="shared" si="59"/>
        <v>-1188.7193199108026</v>
      </c>
      <c r="G68" s="202">
        <v>-1.03901765603E-2</v>
      </c>
      <c r="H68" s="233">
        <v>-1</v>
      </c>
      <c r="I68">
        <v>1</v>
      </c>
      <c r="J68">
        <v>1</v>
      </c>
      <c r="K68">
        <v>1</v>
      </c>
      <c r="L68">
        <v>-1</v>
      </c>
      <c r="M68">
        <v>6</v>
      </c>
      <c r="N68" s="194">
        <v>42579</v>
      </c>
      <c r="O68">
        <f t="shared" si="38"/>
        <v>-1</v>
      </c>
      <c r="P68">
        <f t="shared" si="52"/>
        <v>1</v>
      </c>
      <c r="Q68">
        <f t="shared" si="60"/>
        <v>-1</v>
      </c>
      <c r="R68">
        <f t="shared" si="61"/>
        <v>1</v>
      </c>
      <c r="S68">
        <f t="shared" si="41"/>
        <v>1</v>
      </c>
      <c r="T68">
        <f t="shared" si="62"/>
        <v>1</v>
      </c>
      <c r="U68">
        <f t="shared" si="53"/>
        <v>1</v>
      </c>
      <c r="V68">
        <f>VLOOKUP($A68,'FuturesInfo (3)'!$A$2:$V$80,22)</f>
        <v>2</v>
      </c>
      <c r="W68">
        <v>1</v>
      </c>
      <c r="X68" s="356">
        <v>114408.00000000001</v>
      </c>
      <c r="Y68" s="356">
        <v>114408.00000000001</v>
      </c>
      <c r="Z68" s="188">
        <f t="shared" si="43"/>
        <v>1188.7193199108026</v>
      </c>
      <c r="AA68" s="188">
        <f>IF(IF(sym!$Q57=H68,1,0)=1,ABS(X68*G68),-ABS(X68*G68))</f>
        <v>-1188.7193199108026</v>
      </c>
      <c r="AB68" s="188">
        <f>IF(IF(sym!$P57=$H68,1,0)=1,ABS($X68*$G68),-ABS($X68*$G68))</f>
        <v>1188.7193199108026</v>
      </c>
      <c r="AC68" s="188">
        <f t="shared" si="58"/>
        <v>-1188.7193199108026</v>
      </c>
      <c r="AD68" s="188">
        <f t="shared" si="63"/>
        <v>1188.7193199108026</v>
      </c>
      <c r="AE68" s="188">
        <f t="shared" si="45"/>
        <v>-1188.7193199108026</v>
      </c>
      <c r="AF68" s="188">
        <f t="shared" si="54"/>
        <v>-1188.7193199108026</v>
      </c>
      <c r="AG68" s="188">
        <f t="shared" si="55"/>
        <v>-1188.7193199108026</v>
      </c>
      <c r="AH68" s="188">
        <f t="shared" si="56"/>
        <v>1188.7193199108026</v>
      </c>
      <c r="AI68" s="188">
        <f t="shared" si="57"/>
        <v>1188.7193199108026</v>
      </c>
      <c r="AJ68" s="188">
        <f t="shared" si="46"/>
        <v>-1188.7193199108026</v>
      </c>
      <c r="AK68" s="188">
        <f t="shared" si="47"/>
        <v>1188.7193199108026</v>
      </c>
      <c r="AL68" s="188">
        <f t="shared" si="48"/>
        <v>-1188.7193199108026</v>
      </c>
      <c r="AM68" s="188">
        <f t="shared" si="49"/>
        <v>-1188.7193199108026</v>
      </c>
      <c r="AN68" s="188">
        <f t="shared" si="64"/>
        <v>-1188.7193199108026</v>
      </c>
      <c r="AO68" s="188">
        <f t="shared" si="65"/>
        <v>-1188.7193199108026</v>
      </c>
    </row>
    <row r="69" spans="1:41" s="2" customFormat="1" ht="15.75" thickBot="1" x14ac:dyDescent="0.3">
      <c r="A69" s="1" t="s">
        <v>389</v>
      </c>
      <c r="B69" s="149" t="s">
        <v>712</v>
      </c>
      <c r="C69" s="192" t="s">
        <v>297</v>
      </c>
      <c r="D69"/>
      <c r="E69" s="201">
        <f>'0805'!H69</f>
        <v>-1</v>
      </c>
      <c r="F69" s="186">
        <f t="shared" si="59"/>
        <v>3685.4379365920199</v>
      </c>
      <c r="G69" s="202">
        <v>3.8151531434700001E-2</v>
      </c>
      <c r="H69" s="202">
        <v>1</v>
      </c>
      <c r="I69">
        <v>-1</v>
      </c>
      <c r="J69">
        <v>1</v>
      </c>
      <c r="K69">
        <v>-1</v>
      </c>
      <c r="L69">
        <v>1</v>
      </c>
      <c r="M69">
        <v>4</v>
      </c>
      <c r="N69" s="194">
        <v>42583</v>
      </c>
      <c r="O69">
        <f t="shared" si="38"/>
        <v>1</v>
      </c>
      <c r="P69">
        <f t="shared" si="52"/>
        <v>-1</v>
      </c>
      <c r="Q69">
        <f t="shared" si="60"/>
        <v>1</v>
      </c>
      <c r="R69">
        <f t="shared" si="61"/>
        <v>-1</v>
      </c>
      <c r="S69">
        <f t="shared" si="41"/>
        <v>-1</v>
      </c>
      <c r="T69">
        <f t="shared" si="62"/>
        <v>-1</v>
      </c>
      <c r="U69">
        <f t="shared" si="53"/>
        <v>1</v>
      </c>
      <c r="V69">
        <f>VLOOKUP($A69,'FuturesInfo (3)'!$A$2:$V$80,22)</f>
        <v>5</v>
      </c>
      <c r="W69">
        <v>1</v>
      </c>
      <c r="X69" s="356">
        <v>96600</v>
      </c>
      <c r="Y69" s="356">
        <v>96600</v>
      </c>
      <c r="Z69" s="188">
        <f t="shared" si="43"/>
        <v>3685.4379365920199</v>
      </c>
      <c r="AA69" s="188">
        <f>IF(IF(sym!$Q58=H69,1,0)=1,ABS(X69*G69),-ABS(X69*G69))</f>
        <v>3685.4379365920199</v>
      </c>
      <c r="AB69" s="188">
        <f>IF(IF(sym!$P58=$H69,1,0)=1,ABS($X69*$G69),-ABS($X69*$G69))</f>
        <v>-3685.4379365920199</v>
      </c>
      <c r="AC69" s="188">
        <f t="shared" si="58"/>
        <v>-3685.4379365920199</v>
      </c>
      <c r="AD69" s="188">
        <f t="shared" si="63"/>
        <v>3685.4379365920199</v>
      </c>
      <c r="AE69" s="188">
        <f t="shared" si="45"/>
        <v>3685.4379365920199</v>
      </c>
      <c r="AF69" s="188">
        <f t="shared" si="54"/>
        <v>-3685.4379365920199</v>
      </c>
      <c r="AG69" s="188">
        <f t="shared" si="55"/>
        <v>-3685.4379365920199</v>
      </c>
      <c r="AH69" s="188">
        <f t="shared" si="56"/>
        <v>3685.4379365920199</v>
      </c>
      <c r="AI69" s="188">
        <f t="shared" si="57"/>
        <v>3685.4379365920199</v>
      </c>
      <c r="AJ69" s="188">
        <f t="shared" si="46"/>
        <v>-3685.4379365920199</v>
      </c>
      <c r="AK69" s="188">
        <f t="shared" si="47"/>
        <v>3685.4379365920199</v>
      </c>
      <c r="AL69" s="188">
        <f t="shared" si="48"/>
        <v>-3685.4379365920199</v>
      </c>
      <c r="AM69" s="188">
        <f t="shared" si="49"/>
        <v>-3685.4379365920199</v>
      </c>
      <c r="AN69" s="188">
        <f t="shared" si="64"/>
        <v>-3685.4379365920199</v>
      </c>
      <c r="AO69" s="188">
        <f t="shared" si="65"/>
        <v>3685.4379365920199</v>
      </c>
    </row>
    <row r="70" spans="1:41" s="2" customFormat="1" ht="15.75" thickBot="1" x14ac:dyDescent="0.3">
      <c r="A70" s="1" t="s">
        <v>391</v>
      </c>
      <c r="B70" s="149" t="s">
        <v>490</v>
      </c>
      <c r="C70" s="192" t="s">
        <v>297</v>
      </c>
      <c r="D70"/>
      <c r="E70" s="201">
        <f>'0805'!H70</f>
        <v>1</v>
      </c>
      <c r="F70" s="186">
        <f t="shared" si="59"/>
        <v>1030.4995271875248</v>
      </c>
      <c r="G70" s="202">
        <v>9.3374833259199999E-3</v>
      </c>
      <c r="H70" s="202">
        <v>1</v>
      </c>
      <c r="I70">
        <v>1</v>
      </c>
      <c r="J70">
        <v>1</v>
      </c>
      <c r="K70">
        <v>1</v>
      </c>
      <c r="L70">
        <v>1</v>
      </c>
      <c r="M70">
        <v>-8</v>
      </c>
      <c r="N70" s="194">
        <v>42578</v>
      </c>
      <c r="O70">
        <f t="shared" si="38"/>
        <v>-1</v>
      </c>
      <c r="P70">
        <f t="shared" si="52"/>
        <v>1</v>
      </c>
      <c r="Q70">
        <f t="shared" si="60"/>
        <v>-1</v>
      </c>
      <c r="R70">
        <f t="shared" si="61"/>
        <v>-1</v>
      </c>
      <c r="S70">
        <f t="shared" si="41"/>
        <v>-1</v>
      </c>
      <c r="T70">
        <f t="shared" si="62"/>
        <v>1</v>
      </c>
      <c r="U70">
        <f t="shared" si="53"/>
        <v>-1</v>
      </c>
      <c r="V70">
        <f>VLOOKUP($A70,'FuturesInfo (3)'!$A$2:$V$80,22)</f>
        <v>16</v>
      </c>
      <c r="W70">
        <v>1</v>
      </c>
      <c r="X70" s="356">
        <v>110361.59222120936</v>
      </c>
      <c r="Y70" s="356">
        <v>110361.59222120936</v>
      </c>
      <c r="Z70" s="188">
        <f t="shared" si="43"/>
        <v>1030.4995271875248</v>
      </c>
      <c r="AA70" s="188">
        <f>IF(IF(sym!$Q59=H70,1,0)=1,ABS(X70*G70),-ABS(X70*G70))</f>
        <v>1030.4995271875248</v>
      </c>
      <c r="AB70" s="188">
        <f>IF(IF(sym!$P59=$H70,1,0)=1,ABS($X70*$G70),-ABS($X70*$G70))</f>
        <v>-1030.4995271875248</v>
      </c>
      <c r="AC70" s="188">
        <f t="shared" si="58"/>
        <v>1030.4995271875248</v>
      </c>
      <c r="AD70" s="188">
        <f t="shared" si="63"/>
        <v>-1030.4995271875248</v>
      </c>
      <c r="AE70" s="188">
        <f t="shared" si="45"/>
        <v>1030.4995271875248</v>
      </c>
      <c r="AF70" s="188">
        <f t="shared" si="54"/>
        <v>1030.4995271875248</v>
      </c>
      <c r="AG70" s="188">
        <f t="shared" si="55"/>
        <v>1030.4995271875248</v>
      </c>
      <c r="AH70" s="188">
        <f t="shared" si="56"/>
        <v>1030.4995271875248</v>
      </c>
      <c r="AI70" s="188">
        <f t="shared" si="57"/>
        <v>-1030.4995271875248</v>
      </c>
      <c r="AJ70" s="188">
        <f t="shared" si="46"/>
        <v>1030.4995271875248</v>
      </c>
      <c r="AK70" s="188">
        <f t="shared" si="47"/>
        <v>-1030.4995271875248</v>
      </c>
      <c r="AL70" s="188">
        <f t="shared" si="48"/>
        <v>-1030.4995271875248</v>
      </c>
      <c r="AM70" s="188">
        <f t="shared" si="49"/>
        <v>-1030.4995271875248</v>
      </c>
      <c r="AN70" s="188">
        <f t="shared" si="64"/>
        <v>1030.4995271875248</v>
      </c>
      <c r="AO70" s="188">
        <f t="shared" si="65"/>
        <v>-1030.4995271875248</v>
      </c>
    </row>
    <row r="71" spans="1:41" ht="15.75" thickBot="1" x14ac:dyDescent="0.3">
      <c r="A71" s="1" t="s">
        <v>29</v>
      </c>
      <c r="B71" s="149" t="s">
        <v>730</v>
      </c>
      <c r="C71" s="192" t="s">
        <v>297</v>
      </c>
      <c r="D71" s="2"/>
      <c r="E71" s="201">
        <f>'0805'!H71</f>
        <v>1</v>
      </c>
      <c r="F71" s="186">
        <f t="shared" si="59"/>
        <v>1061.3134941020501</v>
      </c>
      <c r="G71" s="202">
        <v>1.0774756285300001E-2</v>
      </c>
      <c r="H71" s="202">
        <v>1</v>
      </c>
      <c r="I71">
        <v>1</v>
      </c>
      <c r="J71">
        <v>1</v>
      </c>
      <c r="K71">
        <v>1</v>
      </c>
      <c r="L71">
        <v>-1</v>
      </c>
      <c r="M71">
        <v>-3</v>
      </c>
      <c r="N71" s="194">
        <v>42580</v>
      </c>
      <c r="O71">
        <f t="shared" si="38"/>
        <v>1</v>
      </c>
      <c r="P71">
        <f t="shared" si="52"/>
        <v>1</v>
      </c>
      <c r="Q71">
        <f t="shared" si="60"/>
        <v>1</v>
      </c>
      <c r="R71">
        <f t="shared" si="61"/>
        <v>1</v>
      </c>
      <c r="S71">
        <f t="shared" si="41"/>
        <v>1</v>
      </c>
      <c r="T71">
        <f t="shared" si="62"/>
        <v>-1</v>
      </c>
      <c r="U71">
        <f t="shared" si="53"/>
        <v>1</v>
      </c>
      <c r="V71">
        <f>VLOOKUP($A71,'FuturesInfo (3)'!$A$2:$V$80,22)</f>
        <v>2</v>
      </c>
      <c r="W71">
        <v>1</v>
      </c>
      <c r="X71" s="356">
        <v>98500</v>
      </c>
      <c r="Y71" s="356">
        <v>98500</v>
      </c>
      <c r="Z71" s="188">
        <f t="shared" si="43"/>
        <v>1061.3134941020501</v>
      </c>
      <c r="AA71" s="188">
        <f>IF(IF(sym!$Q60=H71,1,0)=1,ABS(X71*G71),-ABS(X71*G71))</f>
        <v>1061.3134941020501</v>
      </c>
      <c r="AB71" s="188">
        <f>IF(IF(sym!$P60=$H71,1,0)=1,ABS($X71*$G71),-ABS($X71*$G71))</f>
        <v>-1061.3134941020501</v>
      </c>
      <c r="AC71" s="188">
        <f t="shared" si="58"/>
        <v>1061.3134941020501</v>
      </c>
      <c r="AD71" s="188">
        <f t="shared" si="63"/>
        <v>-1061.3134941020501</v>
      </c>
      <c r="AE71" s="188">
        <f t="shared" si="45"/>
        <v>1061.3134941020501</v>
      </c>
      <c r="AF71" s="188">
        <f t="shared" si="54"/>
        <v>1061.3134941020501</v>
      </c>
      <c r="AG71" s="188">
        <f t="shared" si="55"/>
        <v>1061.3134941020501</v>
      </c>
      <c r="AH71" s="188">
        <f t="shared" si="56"/>
        <v>-1061.3134941020501</v>
      </c>
      <c r="AI71" s="188">
        <f t="shared" si="57"/>
        <v>1061.3134941020501</v>
      </c>
      <c r="AJ71" s="188">
        <f t="shared" si="46"/>
        <v>1061.3134941020501</v>
      </c>
      <c r="AK71" s="188">
        <f t="shared" si="47"/>
        <v>1061.3134941020501</v>
      </c>
      <c r="AL71" s="188">
        <f t="shared" si="48"/>
        <v>1061.3134941020501</v>
      </c>
      <c r="AM71" s="188">
        <f t="shared" si="49"/>
        <v>1061.3134941020501</v>
      </c>
      <c r="AN71" s="188">
        <f t="shared" si="64"/>
        <v>-1061.3134941020501</v>
      </c>
      <c r="AO71" s="188">
        <f t="shared" si="65"/>
        <v>1061.3134941020501</v>
      </c>
    </row>
    <row r="72" spans="1:41" ht="15.75" thickBot="1" x14ac:dyDescent="0.3">
      <c r="A72" s="1" t="s">
        <v>394</v>
      </c>
      <c r="B72" s="149" t="s">
        <v>742</v>
      </c>
      <c r="C72" s="192" t="s">
        <v>304</v>
      </c>
      <c r="E72" s="201">
        <f>'0805'!H72</f>
        <v>1</v>
      </c>
      <c r="F72" s="186">
        <f t="shared" si="59"/>
        <v>904.80589680591254</v>
      </c>
      <c r="G72" s="202">
        <v>9.8280098280099995E-3</v>
      </c>
      <c r="H72" s="202">
        <v>1</v>
      </c>
      <c r="I72">
        <v>1</v>
      </c>
      <c r="J72">
        <v>-1</v>
      </c>
      <c r="K72">
        <v>1</v>
      </c>
      <c r="L72">
        <v>-1</v>
      </c>
      <c r="M72">
        <v>-6</v>
      </c>
      <c r="N72" s="194">
        <v>42579</v>
      </c>
      <c r="O72">
        <f t="shared" si="38"/>
        <v>1</v>
      </c>
      <c r="P72">
        <f t="shared" si="52"/>
        <v>1</v>
      </c>
      <c r="Q72">
        <f t="shared" si="60"/>
        <v>-1</v>
      </c>
      <c r="R72">
        <f t="shared" si="61"/>
        <v>1</v>
      </c>
      <c r="S72">
        <f t="shared" si="41"/>
        <v>1</v>
      </c>
      <c r="T72">
        <f t="shared" si="62"/>
        <v>-1</v>
      </c>
      <c r="U72">
        <f t="shared" si="53"/>
        <v>-1</v>
      </c>
      <c r="V72">
        <f>VLOOKUP($A72,'FuturesInfo (3)'!$A$2:$V$80,22)</f>
        <v>4</v>
      </c>
      <c r="W72">
        <v>1</v>
      </c>
      <c r="X72" s="356">
        <v>92064</v>
      </c>
      <c r="Y72" s="356">
        <v>92064</v>
      </c>
      <c r="Z72" s="188">
        <f t="shared" si="43"/>
        <v>904.80589680591254</v>
      </c>
      <c r="AA72" s="188">
        <f>IF(IF(sym!$Q61=H72,1,0)=1,ABS(X72*G72),-ABS(X72*G72))</f>
        <v>904.80589680591254</v>
      </c>
      <c r="AB72" s="188">
        <f>IF(IF(sym!$P61=$H72,1,0)=1,ABS($X72*$G72),-ABS($X72*$G72))</f>
        <v>-904.80589680591254</v>
      </c>
      <c r="AC72" s="188">
        <f t="shared" si="58"/>
        <v>904.80589680591254</v>
      </c>
      <c r="AD72" s="188">
        <f t="shared" si="63"/>
        <v>-904.80589680591254</v>
      </c>
      <c r="AE72" s="188">
        <f t="shared" si="45"/>
        <v>-904.80589680591254</v>
      </c>
      <c r="AF72" s="188">
        <f t="shared" si="54"/>
        <v>904.80589680591254</v>
      </c>
      <c r="AG72" s="188">
        <f t="shared" si="55"/>
        <v>904.80589680591254</v>
      </c>
      <c r="AH72" s="188">
        <f t="shared" si="56"/>
        <v>-904.80589680591254</v>
      </c>
      <c r="AI72" s="188">
        <f t="shared" si="57"/>
        <v>904.80589680591254</v>
      </c>
      <c r="AJ72" s="188">
        <f t="shared" si="46"/>
        <v>904.80589680591254</v>
      </c>
      <c r="AK72" s="188">
        <f t="shared" si="47"/>
        <v>-904.80589680591254</v>
      </c>
      <c r="AL72" s="188">
        <f t="shared" si="48"/>
        <v>904.80589680591254</v>
      </c>
      <c r="AM72" s="188">
        <f t="shared" si="49"/>
        <v>904.80589680591254</v>
      </c>
      <c r="AN72" s="188">
        <f t="shared" si="64"/>
        <v>-904.80589680591254</v>
      </c>
      <c r="AO72" s="188">
        <f t="shared" si="65"/>
        <v>-904.80589680591254</v>
      </c>
    </row>
    <row r="73" spans="1:41" ht="15.75" thickBot="1" x14ac:dyDescent="0.3">
      <c r="A73" s="1" t="s">
        <v>396</v>
      </c>
      <c r="B73" s="149" t="s">
        <v>744</v>
      </c>
      <c r="C73" s="192" t="s">
        <v>1121</v>
      </c>
      <c r="E73" s="201">
        <f>'0805'!H73</f>
        <v>-1</v>
      </c>
      <c r="F73" s="186">
        <f t="shared" si="59"/>
        <v>-1345.2492668630446</v>
      </c>
      <c r="G73" s="202">
        <v>-3.5190615835799998E-3</v>
      </c>
      <c r="H73" s="202">
        <v>-1</v>
      </c>
      <c r="I73">
        <v>-1</v>
      </c>
      <c r="J73">
        <v>-1</v>
      </c>
      <c r="K73">
        <v>-1</v>
      </c>
      <c r="L73">
        <v>1</v>
      </c>
      <c r="M73">
        <v>-3</v>
      </c>
      <c r="N73" s="194">
        <v>42577</v>
      </c>
      <c r="O73">
        <f t="shared" si="38"/>
        <v>-1</v>
      </c>
      <c r="P73">
        <f t="shared" si="52"/>
        <v>-1</v>
      </c>
      <c r="Q73">
        <f t="shared" si="60"/>
        <v>-1</v>
      </c>
      <c r="R73">
        <f t="shared" si="61"/>
        <v>-1</v>
      </c>
      <c r="S73">
        <f t="shared" si="41"/>
        <v>-1</v>
      </c>
      <c r="T73">
        <f t="shared" si="62"/>
        <v>1</v>
      </c>
      <c r="U73">
        <f t="shared" si="53"/>
        <v>-1</v>
      </c>
      <c r="V73">
        <f>VLOOKUP($A73,'FuturesInfo (3)'!$A$2:$V$80,22)</f>
        <v>3</v>
      </c>
      <c r="W73">
        <v>1</v>
      </c>
      <c r="X73" s="356">
        <v>382275.00000000006</v>
      </c>
      <c r="Y73" s="356">
        <v>382275.00000000006</v>
      </c>
      <c r="Z73" s="188">
        <f t="shared" si="43"/>
        <v>1345.2492668630446</v>
      </c>
      <c r="AA73" s="188">
        <f>IF(IF(sym!$Q62=H73,1,0)=1,ABS(X73*G73),-ABS(X73*G73))</f>
        <v>-1345.2492668630446</v>
      </c>
      <c r="AB73" s="188">
        <f>IF(IF(sym!$P62=$H73,1,0)=1,ABS($X73*$G73),-ABS($X73*$G73))</f>
        <v>1345.2492668630446</v>
      </c>
      <c r="AC73" s="188">
        <f t="shared" si="58"/>
        <v>1345.2492668630446</v>
      </c>
      <c r="AD73" s="188">
        <f t="shared" si="63"/>
        <v>-1345.2492668630446</v>
      </c>
      <c r="AE73" s="188">
        <f t="shared" si="45"/>
        <v>1345.2492668630446</v>
      </c>
      <c r="AF73" s="188">
        <f t="shared" si="54"/>
        <v>1345.2492668630446</v>
      </c>
      <c r="AG73" s="188">
        <f t="shared" si="55"/>
        <v>1345.2492668630446</v>
      </c>
      <c r="AH73" s="188">
        <f t="shared" si="56"/>
        <v>-1345.2492668630446</v>
      </c>
      <c r="AI73" s="188">
        <f t="shared" si="57"/>
        <v>1345.2492668630446</v>
      </c>
      <c r="AJ73" s="188">
        <f t="shared" si="46"/>
        <v>1345.2492668630446</v>
      </c>
      <c r="AK73" s="188">
        <f t="shared" si="47"/>
        <v>1345.2492668630446</v>
      </c>
      <c r="AL73" s="188">
        <f t="shared" si="48"/>
        <v>1345.2492668630446</v>
      </c>
      <c r="AM73" s="188">
        <f t="shared" si="49"/>
        <v>1345.2492668630446</v>
      </c>
      <c r="AN73" s="188">
        <f t="shared" si="64"/>
        <v>-1345.2492668630446</v>
      </c>
      <c r="AO73" s="188">
        <f t="shared" si="65"/>
        <v>1345.2492668630446</v>
      </c>
    </row>
    <row r="74" spans="1:41" ht="15.75" thickBot="1" x14ac:dyDescent="0.3">
      <c r="A74" s="1" t="s">
        <v>398</v>
      </c>
      <c r="B74" s="149" t="s">
        <v>722</v>
      </c>
      <c r="C74" s="192" t="s">
        <v>347</v>
      </c>
      <c r="E74" s="201">
        <f>'0805'!H74</f>
        <v>-1</v>
      </c>
      <c r="F74" s="186">
        <f t="shared" si="59"/>
        <v>-59.963667558153524</v>
      </c>
      <c r="G74" s="202">
        <v>-6.0554069738099996E-4</v>
      </c>
      <c r="H74" s="202">
        <v>-1</v>
      </c>
      <c r="I74">
        <v>1</v>
      </c>
      <c r="J74">
        <v>1</v>
      </c>
      <c r="K74">
        <v>1</v>
      </c>
      <c r="L74">
        <v>-1</v>
      </c>
      <c r="M74">
        <v>12</v>
      </c>
      <c r="N74" s="194">
        <v>42571</v>
      </c>
      <c r="O74">
        <f t="shared" si="38"/>
        <v>-1</v>
      </c>
      <c r="P74">
        <f t="shared" si="52"/>
        <v>1</v>
      </c>
      <c r="Q74">
        <f t="shared" si="60"/>
        <v>1</v>
      </c>
      <c r="R74">
        <f t="shared" si="61"/>
        <v>1</v>
      </c>
      <c r="S74">
        <f t="shared" si="41"/>
        <v>1</v>
      </c>
      <c r="T74">
        <f t="shared" si="62"/>
        <v>-1</v>
      </c>
      <c r="U74">
        <f t="shared" si="53"/>
        <v>1</v>
      </c>
      <c r="V74">
        <f>VLOOKUP($A74,'FuturesInfo (3)'!$A$2:$V$80,22)</f>
        <v>1</v>
      </c>
      <c r="W74">
        <v>1</v>
      </c>
      <c r="X74" s="356">
        <v>99025</v>
      </c>
      <c r="Y74" s="356">
        <v>99025</v>
      </c>
      <c r="Z74" s="188">
        <f t="shared" si="43"/>
        <v>59.963667558153524</v>
      </c>
      <c r="AA74" s="188">
        <f>IF(IF(sym!$Q63=H74,1,0)=1,ABS(X74*G74),-ABS(X74*G74))</f>
        <v>59.963667558153524</v>
      </c>
      <c r="AB74" s="188">
        <f>IF(IF(sym!$P63=$H74,1,0)=1,ABS($X74*$G74),-ABS($X74*$G74))</f>
        <v>-59.963667558153524</v>
      </c>
      <c r="AC74" s="188">
        <f t="shared" si="58"/>
        <v>59.963667558153524</v>
      </c>
      <c r="AD74" s="188">
        <f t="shared" si="63"/>
        <v>-59.963667558153524</v>
      </c>
      <c r="AE74" s="188">
        <f t="shared" si="45"/>
        <v>-59.963667558153524</v>
      </c>
      <c r="AF74" s="188">
        <f t="shared" si="54"/>
        <v>-59.963667558153524</v>
      </c>
      <c r="AG74" s="188">
        <f t="shared" si="55"/>
        <v>-59.963667558153524</v>
      </c>
      <c r="AH74" s="188">
        <f t="shared" si="56"/>
        <v>59.963667558153524</v>
      </c>
      <c r="AI74" s="188">
        <f t="shared" si="57"/>
        <v>59.963667558153524</v>
      </c>
      <c r="AJ74" s="188">
        <f t="shared" si="46"/>
        <v>-59.963667558153524</v>
      </c>
      <c r="AK74" s="188">
        <f t="shared" si="47"/>
        <v>-59.963667558153524</v>
      </c>
      <c r="AL74" s="188">
        <f t="shared" si="48"/>
        <v>-59.963667558153524</v>
      </c>
      <c r="AM74" s="188">
        <f t="shared" si="49"/>
        <v>-59.963667558153524</v>
      </c>
      <c r="AN74" s="188">
        <f t="shared" si="64"/>
        <v>59.963667558153524</v>
      </c>
      <c r="AO74" s="188">
        <f t="shared" si="65"/>
        <v>-59.963667558153524</v>
      </c>
    </row>
    <row r="75" spans="1:41" ht="15.75" thickBot="1" x14ac:dyDescent="0.3">
      <c r="A75" s="1" t="s">
        <v>400</v>
      </c>
      <c r="B75" s="149" t="s">
        <v>732</v>
      </c>
      <c r="C75" s="192" t="s">
        <v>294</v>
      </c>
      <c r="E75" s="201">
        <f>'0805'!H75</f>
        <v>1</v>
      </c>
      <c r="F75" s="186">
        <f t="shared" si="59"/>
        <v>686.24004596323221</v>
      </c>
      <c r="G75" s="291">
        <v>3.2749209997099999E-3</v>
      </c>
      <c r="H75" s="202">
        <v>1</v>
      </c>
      <c r="I75">
        <v>1</v>
      </c>
      <c r="J75">
        <v>-1</v>
      </c>
      <c r="K75">
        <v>1</v>
      </c>
      <c r="L75">
        <v>1</v>
      </c>
      <c r="M75">
        <v>-11</v>
      </c>
      <c r="N75" s="194">
        <v>42572</v>
      </c>
      <c r="O75">
        <f t="shared" si="38"/>
        <v>-1</v>
      </c>
      <c r="P75">
        <f t="shared" si="52"/>
        <v>1</v>
      </c>
      <c r="Q75">
        <f t="shared" si="60"/>
        <v>-1</v>
      </c>
      <c r="R75">
        <f t="shared" si="61"/>
        <v>-1</v>
      </c>
      <c r="S75">
        <f t="shared" si="41"/>
        <v>-1</v>
      </c>
      <c r="T75">
        <f t="shared" si="62"/>
        <v>1</v>
      </c>
      <c r="U75">
        <f t="shared" si="53"/>
        <v>-1</v>
      </c>
      <c r="V75">
        <f>VLOOKUP($A75,'FuturesInfo (3)'!$A$2:$V$80,22)</f>
        <v>12</v>
      </c>
      <c r="W75">
        <v>1</v>
      </c>
      <c r="X75" s="356">
        <v>209544</v>
      </c>
      <c r="Y75" s="356">
        <v>209544</v>
      </c>
      <c r="Z75" s="188">
        <f t="shared" si="43"/>
        <v>686.24004596323221</v>
      </c>
      <c r="AA75" s="188">
        <f>IF(IF(sym!$Q64=H75,1,0)=1,ABS(X75*G75),-ABS(X75*G75))</f>
        <v>686.24004596323221</v>
      </c>
      <c r="AB75" s="188">
        <f>IF(IF(sym!$P64=$H75,1,0)=1,ABS($X75*$G75),-ABS($X75*$G75))</f>
        <v>-686.24004596323221</v>
      </c>
      <c r="AC75" s="188">
        <f t="shared" si="58"/>
        <v>686.24004596323221</v>
      </c>
      <c r="AD75" s="188">
        <f t="shared" si="63"/>
        <v>-686.24004596323221</v>
      </c>
      <c r="AE75" s="188">
        <f t="shared" si="45"/>
        <v>-686.24004596323221</v>
      </c>
      <c r="AF75" s="188">
        <f t="shared" si="54"/>
        <v>686.24004596323221</v>
      </c>
      <c r="AG75" s="188">
        <f t="shared" si="55"/>
        <v>686.24004596323221</v>
      </c>
      <c r="AH75" s="188">
        <f t="shared" si="56"/>
        <v>686.24004596323221</v>
      </c>
      <c r="AI75" s="188">
        <f t="shared" si="57"/>
        <v>-686.24004596323221</v>
      </c>
      <c r="AJ75" s="188">
        <f t="shared" si="46"/>
        <v>686.24004596323221</v>
      </c>
      <c r="AK75" s="188">
        <f t="shared" si="47"/>
        <v>-686.24004596323221</v>
      </c>
      <c r="AL75" s="188">
        <f t="shared" si="48"/>
        <v>-686.24004596323221</v>
      </c>
      <c r="AM75" s="188">
        <f t="shared" si="49"/>
        <v>-686.24004596323221</v>
      </c>
      <c r="AN75" s="188">
        <f t="shared" si="64"/>
        <v>686.24004596323221</v>
      </c>
      <c r="AO75" s="188">
        <f t="shared" si="65"/>
        <v>-686.24004596323221</v>
      </c>
    </row>
    <row r="76" spans="1:41" ht="15.75" thickBot="1" x14ac:dyDescent="0.3">
      <c r="A76" s="1" t="s">
        <v>992</v>
      </c>
      <c r="B76" s="149" t="s">
        <v>443</v>
      </c>
      <c r="C76" s="192" t="s">
        <v>1122</v>
      </c>
      <c r="E76" s="201">
        <f>'0805'!H76</f>
        <v>1</v>
      </c>
      <c r="F76" s="186">
        <f t="shared" si="59"/>
        <v>195.26866722466227</v>
      </c>
      <c r="G76" s="202">
        <v>2.6374785704900001E-4</v>
      </c>
      <c r="H76" s="202">
        <v>1</v>
      </c>
      <c r="I76">
        <v>-1</v>
      </c>
      <c r="J76">
        <v>1</v>
      </c>
      <c r="K76">
        <v>-1</v>
      </c>
      <c r="L76">
        <v>1</v>
      </c>
      <c r="M76">
        <v>-7</v>
      </c>
      <c r="N76" s="194">
        <v>42578</v>
      </c>
      <c r="O76">
        <f t="shared" si="38"/>
        <v>-1</v>
      </c>
      <c r="P76">
        <f t="shared" si="52"/>
        <v>-1</v>
      </c>
      <c r="Q76">
        <f t="shared" si="60"/>
        <v>-1</v>
      </c>
      <c r="R76">
        <f t="shared" si="61"/>
        <v>-1</v>
      </c>
      <c r="S76">
        <f t="shared" si="41"/>
        <v>-1</v>
      </c>
      <c r="T76">
        <f t="shared" si="62"/>
        <v>1</v>
      </c>
      <c r="U76">
        <f t="shared" si="53"/>
        <v>-1</v>
      </c>
      <c r="V76">
        <f>VLOOKUP($A76,'FuturesInfo (3)'!$A$2:$V$80,22)</f>
        <v>4</v>
      </c>
      <c r="W76">
        <v>1</v>
      </c>
      <c r="X76" s="356">
        <v>740361.15178135666</v>
      </c>
      <c r="Y76" s="356">
        <v>740361.15178135666</v>
      </c>
      <c r="Z76" s="188">
        <f t="shared" si="43"/>
        <v>195.26866722466227</v>
      </c>
      <c r="AA76" s="188">
        <f>IF(IF(sym!$Q65=H76,1,0)=1,ABS(X76*G76),-ABS(X76*G76))</f>
        <v>-195.26866722466227</v>
      </c>
      <c r="AB76" s="188">
        <f>IF(IF(sym!$P65=$H76,1,0)=1,ABS($X76*$G76),-ABS($X76*$G76))</f>
        <v>195.26866722466227</v>
      </c>
      <c r="AC76" s="188">
        <f t="shared" si="58"/>
        <v>195.26866722466227</v>
      </c>
      <c r="AD76" s="188">
        <f t="shared" si="63"/>
        <v>-195.26866722466227</v>
      </c>
      <c r="AE76" s="188">
        <f t="shared" si="45"/>
        <v>195.26866722466227</v>
      </c>
      <c r="AF76" s="188">
        <f t="shared" si="54"/>
        <v>-195.26866722466227</v>
      </c>
      <c r="AG76" s="188">
        <f t="shared" si="55"/>
        <v>-195.26866722466227</v>
      </c>
      <c r="AH76" s="188">
        <f t="shared" si="56"/>
        <v>195.26866722466227</v>
      </c>
      <c r="AI76" s="188">
        <f t="shared" si="57"/>
        <v>-195.26866722466227</v>
      </c>
      <c r="AJ76" s="188">
        <f t="shared" si="46"/>
        <v>-195.26866722466227</v>
      </c>
      <c r="AK76" s="188">
        <f t="shared" si="47"/>
        <v>-195.26866722466227</v>
      </c>
      <c r="AL76" s="188">
        <f t="shared" si="48"/>
        <v>-195.26866722466227</v>
      </c>
      <c r="AM76" s="188">
        <f t="shared" si="49"/>
        <v>-195.26866722466227</v>
      </c>
      <c r="AN76" s="188">
        <f t="shared" si="64"/>
        <v>195.26866722466227</v>
      </c>
      <c r="AO76" s="188">
        <f t="shared" si="65"/>
        <v>-195.26866722466227</v>
      </c>
    </row>
    <row r="77" spans="1:41" ht="15.75" thickBot="1" x14ac:dyDescent="0.3">
      <c r="A77" s="1" t="s">
        <v>401</v>
      </c>
      <c r="B77" s="149" t="s">
        <v>726</v>
      </c>
      <c r="C77" s="192" t="s">
        <v>297</v>
      </c>
      <c r="E77" s="201">
        <f>'0805'!H77</f>
        <v>1</v>
      </c>
      <c r="F77" s="186">
        <f t="shared" si="59"/>
        <v>200.60350030170002</v>
      </c>
      <c r="G77" s="202">
        <v>3.0175015087500002E-3</v>
      </c>
      <c r="H77" s="202">
        <v>1</v>
      </c>
      <c r="I77">
        <v>-1</v>
      </c>
      <c r="J77">
        <v>-1</v>
      </c>
      <c r="K77">
        <v>1</v>
      </c>
      <c r="L77">
        <v>1</v>
      </c>
      <c r="M77">
        <v>5</v>
      </c>
      <c r="N77" s="194">
        <v>42580</v>
      </c>
      <c r="O77">
        <f t="shared" si="38"/>
        <v>1</v>
      </c>
      <c r="P77">
        <f t="shared" si="52"/>
        <v>1</v>
      </c>
      <c r="Q77">
        <f t="shared" si="60"/>
        <v>-1</v>
      </c>
      <c r="R77">
        <f t="shared" si="61"/>
        <v>-1</v>
      </c>
      <c r="S77">
        <f t="shared" si="41"/>
        <v>-1</v>
      </c>
      <c r="T77">
        <f t="shared" si="62"/>
        <v>-1</v>
      </c>
      <c r="U77">
        <f t="shared" si="53"/>
        <v>-1</v>
      </c>
      <c r="V77">
        <f>VLOOKUP($A77,'FuturesInfo (3)'!$A$2:$V$80,22)</f>
        <v>2</v>
      </c>
      <c r="W77">
        <v>1</v>
      </c>
      <c r="X77" s="356">
        <v>66480</v>
      </c>
      <c r="Y77" s="356">
        <v>66480</v>
      </c>
      <c r="Z77" s="188">
        <f t="shared" si="43"/>
        <v>200.60350030170002</v>
      </c>
      <c r="AA77" s="188">
        <f>IF(IF(sym!$Q66=H77,1,0)=1,ABS(X77*G77),-ABS(X77*G77))</f>
        <v>200.60350030170002</v>
      </c>
      <c r="AB77" s="188">
        <f>IF(IF(sym!$P66=$H77,1,0)=1,ABS($X77*$G77),-ABS($X77*$G77))</f>
        <v>-200.60350030170002</v>
      </c>
      <c r="AC77" s="188">
        <f t="shared" si="58"/>
        <v>200.60350030170002</v>
      </c>
      <c r="AD77" s="188">
        <f t="shared" si="63"/>
        <v>-200.60350030170002</v>
      </c>
      <c r="AE77" s="188">
        <f t="shared" si="45"/>
        <v>-200.60350030170002</v>
      </c>
      <c r="AF77" s="188">
        <f t="shared" si="54"/>
        <v>-200.60350030170002</v>
      </c>
      <c r="AG77" s="188">
        <f t="shared" si="55"/>
        <v>200.60350030170002</v>
      </c>
      <c r="AH77" s="188">
        <f t="shared" si="56"/>
        <v>200.60350030170002</v>
      </c>
      <c r="AI77" s="188">
        <f t="shared" si="57"/>
        <v>200.60350030170002</v>
      </c>
      <c r="AJ77" s="188">
        <f t="shared" si="46"/>
        <v>200.60350030170002</v>
      </c>
      <c r="AK77" s="188">
        <f t="shared" si="47"/>
        <v>-200.60350030170002</v>
      </c>
      <c r="AL77" s="188">
        <f t="shared" si="48"/>
        <v>-200.60350030170002</v>
      </c>
      <c r="AM77" s="188">
        <f t="shared" si="49"/>
        <v>-200.60350030170002</v>
      </c>
      <c r="AN77" s="188">
        <f t="shared" si="64"/>
        <v>-200.60350030170002</v>
      </c>
      <c r="AO77" s="188">
        <f t="shared" si="65"/>
        <v>-200.60350030170002</v>
      </c>
    </row>
    <row r="78" spans="1:41" ht="15.75" thickBot="1" x14ac:dyDescent="0.3">
      <c r="A78" s="1" t="s">
        <v>868</v>
      </c>
      <c r="B78" s="149" t="s">
        <v>746</v>
      </c>
      <c r="C78" s="192" t="s">
        <v>294</v>
      </c>
      <c r="E78" s="201">
        <f>'0805'!H78</f>
        <v>1</v>
      </c>
      <c r="F78" s="186">
        <f t="shared" ref="F78:F92" si="66">G78*X78</f>
        <v>-1093.9618116597339</v>
      </c>
      <c r="G78" s="202">
        <v>-4.3934586282599998E-3</v>
      </c>
      <c r="H78" s="202">
        <v>-1</v>
      </c>
      <c r="I78">
        <v>-1</v>
      </c>
      <c r="J78">
        <v>-1</v>
      </c>
      <c r="K78">
        <v>-1</v>
      </c>
      <c r="L78">
        <v>-1</v>
      </c>
      <c r="M78">
        <v>-7</v>
      </c>
      <c r="N78" s="194">
        <v>42577</v>
      </c>
      <c r="O78">
        <f t="shared" ref="O78:O92" si="67">IF(M78&lt;0,L78*-1,L78)</f>
        <v>1</v>
      </c>
      <c r="P78">
        <f t="shared" si="52"/>
        <v>1</v>
      </c>
      <c r="Q78">
        <f t="shared" ref="Q78:Q92" si="68">IF(J78+O78+-1*E78&gt;0,1,-1)</f>
        <v>-1</v>
      </c>
      <c r="R78">
        <f t="shared" ref="R78:R92" si="69">IF(I78-L78-E78&gt;0,1,-1)</f>
        <v>-1</v>
      </c>
      <c r="S78">
        <f t="shared" ref="S78:S92" si="70">IF(P78+R78+Q78&lt;0,-1,1)</f>
        <v>-1</v>
      </c>
      <c r="T78">
        <f t="shared" ref="T78:T92" si="71">IF(E78-K78-O78&lt;0,-1,1)</f>
        <v>1</v>
      </c>
      <c r="U78">
        <f t="shared" si="53"/>
        <v>-1</v>
      </c>
      <c r="V78">
        <f>VLOOKUP($A78,'FuturesInfo (3)'!$A$2:$V$80,22)</f>
        <v>3</v>
      </c>
      <c r="W78">
        <v>1</v>
      </c>
      <c r="X78" s="356">
        <v>248997.86346525588</v>
      </c>
      <c r="Y78" s="356">
        <v>248997.86346525588</v>
      </c>
      <c r="Z78" s="188">
        <f t="shared" ref="Z78:Z92" si="72">ABS(X78*G78)</f>
        <v>1093.9618116597339</v>
      </c>
      <c r="AA78" s="188">
        <f>IF(IF(sym!$Q67=H78,1,0)=1,ABS(X78*G78),-ABS(X78*G78))</f>
        <v>-1093.9618116597339</v>
      </c>
      <c r="AB78" s="188">
        <f>IF(IF(sym!$P67=$H78,1,0)=1,ABS($X78*$G78),-ABS($X78*$G78))</f>
        <v>1093.9618116597339</v>
      </c>
      <c r="AC78" s="188">
        <f t="shared" si="58"/>
        <v>-1093.9618116597339</v>
      </c>
      <c r="AD78" s="188">
        <f t="shared" ref="AD78:AD92" si="73">IF(IF(-E78=H78,1,0)=1,ABS(X78*G78),-ABS(X78*G78))</f>
        <v>1093.9618116597339</v>
      </c>
      <c r="AE78" s="188">
        <f t="shared" ref="AE78:AE92" si="74">IF(IF(J78=H78,1,0)=1,ABS(X78*G78),-ABS(X78*G78))</f>
        <v>1093.9618116597339</v>
      </c>
      <c r="AF78" s="188">
        <f t="shared" si="54"/>
        <v>1093.9618116597339</v>
      </c>
      <c r="AG78" s="188">
        <f t="shared" si="55"/>
        <v>1093.9618116597339</v>
      </c>
      <c r="AH78" s="188">
        <f t="shared" si="56"/>
        <v>1093.9618116597339</v>
      </c>
      <c r="AI78" s="188">
        <f t="shared" si="57"/>
        <v>-1093.9618116597339</v>
      </c>
      <c r="AJ78" s="188">
        <f t="shared" ref="AJ78:AJ92" si="75">IF(IF(P78=H78,1,0)=1,ABS(X78*G78),-ABS(X78*G78))</f>
        <v>-1093.9618116597339</v>
      </c>
      <c r="AK78" s="188">
        <f t="shared" ref="AK78:AK92" si="76">IF(IF(H78=Q78,1,0)=1,ABS(X78*G78),-ABS(X78*G78))</f>
        <v>1093.9618116597339</v>
      </c>
      <c r="AL78" s="188">
        <f t="shared" ref="AL78:AL92" si="77">IF(IF(R78=H78,1,0)=1,ABS(X78*G78),-ABS(X78*G78))</f>
        <v>1093.9618116597339</v>
      </c>
      <c r="AM78" s="188">
        <f t="shared" ref="AM78:AM92" si="78">IF(IF(S78=H78,1,0)=1,ABS(X78*G78),-ABS(X78*G78))</f>
        <v>1093.9618116597339</v>
      </c>
      <c r="AN78" s="188">
        <f t="shared" ref="AN78:AN92" si="79">IF(IF(T78=$H78,1,0)=1,ABS($X78*$G78),-ABS($X78*$G78))</f>
        <v>-1093.9618116597339</v>
      </c>
      <c r="AO78" s="188">
        <f t="shared" ref="AO78:AO92" si="80">IF(IF(U78=$H78,1,0)=1,ABS($X78*$G78),-ABS($X78*$G78))</f>
        <v>1093.9618116597339</v>
      </c>
    </row>
    <row r="79" spans="1:41" ht="15.75" thickBot="1" x14ac:dyDescent="0.3">
      <c r="A79" s="1" t="s">
        <v>403</v>
      </c>
      <c r="B79" s="149" t="s">
        <v>681</v>
      </c>
      <c r="C79" s="192" t="s">
        <v>294</v>
      </c>
      <c r="E79" s="201">
        <f>'0805'!H79</f>
        <v>-1</v>
      </c>
      <c r="F79" s="186">
        <f t="shared" si="66"/>
        <v>3218.180551125457</v>
      </c>
      <c r="G79" s="202">
        <v>1.7066494928400001E-2</v>
      </c>
      <c r="H79" s="202">
        <v>1</v>
      </c>
      <c r="I79">
        <v>1</v>
      </c>
      <c r="J79">
        <v>1</v>
      </c>
      <c r="K79">
        <v>1</v>
      </c>
      <c r="L79">
        <v>-1</v>
      </c>
      <c r="M79">
        <v>11</v>
      </c>
      <c r="N79" s="194">
        <v>42572</v>
      </c>
      <c r="O79">
        <f t="shared" si="67"/>
        <v>-1</v>
      </c>
      <c r="P79">
        <f t="shared" ref="P79:P92" si="81">IF(E79+K79-L79&gt;0,1,-1)</f>
        <v>1</v>
      </c>
      <c r="Q79">
        <f t="shared" si="68"/>
        <v>1</v>
      </c>
      <c r="R79">
        <f t="shared" si="69"/>
        <v>1</v>
      </c>
      <c r="S79">
        <f t="shared" si="70"/>
        <v>1</v>
      </c>
      <c r="T79">
        <f t="shared" si="71"/>
        <v>-1</v>
      </c>
      <c r="U79">
        <f t="shared" ref="U79:U92" si="82">IF(-E79+J79-L79&lt;0,-1,1)</f>
        <v>1</v>
      </c>
      <c r="V79">
        <f>VLOOKUP($A79,'FuturesInfo (3)'!$A$2:$V$80,22)</f>
        <v>4</v>
      </c>
      <c r="W79">
        <v>1</v>
      </c>
      <c r="X79" s="356">
        <v>188567.1641791045</v>
      </c>
      <c r="Y79" s="356">
        <v>188567.1641791045</v>
      </c>
      <c r="Z79" s="188">
        <f t="shared" si="72"/>
        <v>3218.180551125457</v>
      </c>
      <c r="AA79" s="188">
        <f>IF(IF(sym!$Q68=H79,1,0)=1,ABS(X79*G79),-ABS(X79*G79))</f>
        <v>3218.180551125457</v>
      </c>
      <c r="AB79" s="188">
        <f>IF(IF(sym!$P68=$H79,1,0)=1,ABS($X79*$G79),-ABS($X79*$G79))</f>
        <v>-3218.180551125457</v>
      </c>
      <c r="AC79" s="188">
        <f t="shared" si="58"/>
        <v>-3218.180551125457</v>
      </c>
      <c r="AD79" s="188">
        <f t="shared" si="73"/>
        <v>3218.180551125457</v>
      </c>
      <c r="AE79" s="188">
        <f t="shared" si="74"/>
        <v>3218.180551125457</v>
      </c>
      <c r="AF79" s="188">
        <f t="shared" ref="AF79:AF92" si="83">IF(IF(I79=H79,1,0)=1,ABS(X79*G79),-ABS(X79*G79))</f>
        <v>3218.180551125457</v>
      </c>
      <c r="AG79" s="188">
        <f t="shared" ref="AG79:AG92" si="84">IF(IF(K79=H79,1,0)=1,ABS(X79*G79),-ABS(X79*G79))</f>
        <v>3218.180551125457</v>
      </c>
      <c r="AH79" s="188">
        <f t="shared" ref="AH79:AH92" si="85">IF(IF(L79=H79,1,0)=1,ABS(X79*G79),-ABS(X79*G79))</f>
        <v>-3218.180551125457</v>
      </c>
      <c r="AI79" s="188">
        <f t="shared" ref="AI79:AI92" si="86">IF(IF(O79=H79,1,0)=1,ABS(X79*G79),-ABS(X79*G79))</f>
        <v>-3218.180551125457</v>
      </c>
      <c r="AJ79" s="188">
        <f t="shared" si="75"/>
        <v>3218.180551125457</v>
      </c>
      <c r="AK79" s="188">
        <f t="shared" si="76"/>
        <v>3218.180551125457</v>
      </c>
      <c r="AL79" s="188">
        <f t="shared" si="77"/>
        <v>3218.180551125457</v>
      </c>
      <c r="AM79" s="188">
        <f t="shared" si="78"/>
        <v>3218.180551125457</v>
      </c>
      <c r="AN79" s="188">
        <f t="shared" si="79"/>
        <v>-3218.180551125457</v>
      </c>
      <c r="AO79" s="188">
        <f t="shared" si="80"/>
        <v>3218.180551125457</v>
      </c>
    </row>
    <row r="80" spans="1:41" ht="15.75" thickBot="1" x14ac:dyDescent="0.3">
      <c r="A80" s="1" t="s">
        <v>405</v>
      </c>
      <c r="B80" s="149" t="s">
        <v>686</v>
      </c>
      <c r="C80" s="192" t="s">
        <v>294</v>
      </c>
      <c r="E80" s="201">
        <f>'0805'!H80</f>
        <v>1</v>
      </c>
      <c r="F80" s="186">
        <f t="shared" si="66"/>
        <v>964.54034880366248</v>
      </c>
      <c r="G80" s="202">
        <v>4.7295300029600003E-3</v>
      </c>
      <c r="H80" s="202">
        <v>1</v>
      </c>
      <c r="I80">
        <v>-1</v>
      </c>
      <c r="J80">
        <v>-1</v>
      </c>
      <c r="K80">
        <v>1</v>
      </c>
      <c r="L80">
        <v>-1</v>
      </c>
      <c r="M80">
        <v>-16</v>
      </c>
      <c r="N80" s="194">
        <v>42565</v>
      </c>
      <c r="O80">
        <f t="shared" si="67"/>
        <v>1</v>
      </c>
      <c r="P80">
        <f t="shared" si="81"/>
        <v>1</v>
      </c>
      <c r="Q80">
        <f t="shared" si="68"/>
        <v>-1</v>
      </c>
      <c r="R80">
        <f t="shared" si="69"/>
        <v>-1</v>
      </c>
      <c r="S80">
        <f t="shared" si="70"/>
        <v>-1</v>
      </c>
      <c r="T80">
        <f t="shared" si="71"/>
        <v>-1</v>
      </c>
      <c r="U80">
        <f t="shared" si="82"/>
        <v>-1</v>
      </c>
      <c r="V80">
        <f>VLOOKUP($A80,'FuturesInfo (3)'!$A$2:$V$80,22)</f>
        <v>6</v>
      </c>
      <c r="W80">
        <v>1</v>
      </c>
      <c r="X80" s="356">
        <v>203940</v>
      </c>
      <c r="Y80" s="356">
        <v>203940</v>
      </c>
      <c r="Z80" s="188">
        <f t="shared" si="72"/>
        <v>964.54034880366248</v>
      </c>
      <c r="AA80" s="188">
        <f>IF(IF(sym!$Q69=H80,1,0)=1,ABS(X80*G80),-ABS(X80*G80))</f>
        <v>964.54034880366248</v>
      </c>
      <c r="AB80" s="188">
        <f>IF(IF(sym!$P69=$H80,1,0)=1,ABS($X80*$G80),-ABS($X80*$G80))</f>
        <v>-964.54034880366248</v>
      </c>
      <c r="AC80" s="188">
        <f t="shared" ref="AC80:AC92" si="87">IF(IF(E80=H80,1,0)=1,ABS(X80*G80),-ABS(X80*G80))</f>
        <v>964.54034880366248</v>
      </c>
      <c r="AD80" s="188">
        <f t="shared" si="73"/>
        <v>-964.54034880366248</v>
      </c>
      <c r="AE80" s="188">
        <f t="shared" si="74"/>
        <v>-964.54034880366248</v>
      </c>
      <c r="AF80" s="188">
        <f t="shared" si="83"/>
        <v>-964.54034880366248</v>
      </c>
      <c r="AG80" s="188">
        <f t="shared" si="84"/>
        <v>964.54034880366248</v>
      </c>
      <c r="AH80" s="188">
        <f t="shared" si="85"/>
        <v>-964.54034880366248</v>
      </c>
      <c r="AI80" s="188">
        <f t="shared" si="86"/>
        <v>964.54034880366248</v>
      </c>
      <c r="AJ80" s="188">
        <f t="shared" si="75"/>
        <v>964.54034880366248</v>
      </c>
      <c r="AK80" s="188">
        <f t="shared" si="76"/>
        <v>-964.54034880366248</v>
      </c>
      <c r="AL80" s="188">
        <f t="shared" si="77"/>
        <v>-964.54034880366248</v>
      </c>
      <c r="AM80" s="188">
        <f t="shared" si="78"/>
        <v>-964.54034880366248</v>
      </c>
      <c r="AN80" s="188">
        <f t="shared" si="79"/>
        <v>-964.54034880366248</v>
      </c>
      <c r="AO80" s="188">
        <f t="shared" si="80"/>
        <v>-964.54034880366248</v>
      </c>
    </row>
    <row r="81" spans="1:41" ht="15.75" thickBot="1" x14ac:dyDescent="0.3">
      <c r="A81" s="1" t="s">
        <v>408</v>
      </c>
      <c r="B81" s="149" t="s">
        <v>527</v>
      </c>
      <c r="C81" s="192" t="s">
        <v>294</v>
      </c>
      <c r="D81" s="2"/>
      <c r="E81" s="201">
        <f>'0805'!H81</f>
        <v>1</v>
      </c>
      <c r="F81" s="186">
        <f t="shared" si="66"/>
        <v>779.39668686790753</v>
      </c>
      <c r="G81" s="202">
        <v>4.7138047138000003E-3</v>
      </c>
      <c r="H81" s="202">
        <v>1</v>
      </c>
      <c r="I81">
        <v>-1</v>
      </c>
      <c r="J81">
        <v>-1</v>
      </c>
      <c r="K81">
        <v>1</v>
      </c>
      <c r="L81">
        <v>-1</v>
      </c>
      <c r="M81">
        <v>6</v>
      </c>
      <c r="N81" s="194">
        <v>42579</v>
      </c>
      <c r="O81">
        <f t="shared" si="67"/>
        <v>-1</v>
      </c>
      <c r="P81">
        <f t="shared" si="81"/>
        <v>1</v>
      </c>
      <c r="Q81">
        <f t="shared" si="68"/>
        <v>-1</v>
      </c>
      <c r="R81">
        <f t="shared" si="69"/>
        <v>-1</v>
      </c>
      <c r="S81">
        <f t="shared" si="70"/>
        <v>-1</v>
      </c>
      <c r="T81">
        <f t="shared" si="71"/>
        <v>1</v>
      </c>
      <c r="U81">
        <f t="shared" si="82"/>
        <v>-1</v>
      </c>
      <c r="V81">
        <f>VLOOKUP($A81,'FuturesInfo (3)'!$A$2:$V$80,22)</f>
        <v>5</v>
      </c>
      <c r="W81">
        <v>1</v>
      </c>
      <c r="X81" s="356">
        <v>165343.44</v>
      </c>
      <c r="Y81" s="356">
        <v>165343.44</v>
      </c>
      <c r="Z81" s="188">
        <f t="shared" si="72"/>
        <v>779.39668686790753</v>
      </c>
      <c r="AA81" s="188">
        <f>IF(IF(sym!$Q70=H81,1,0)=1,ABS(X81*G81),-ABS(X81*G81))</f>
        <v>779.39668686790753</v>
      </c>
      <c r="AB81" s="188">
        <f>IF(IF(sym!$P70=$H81,1,0)=1,ABS($X81*$G81),-ABS($X81*$G81))</f>
        <v>-779.39668686790753</v>
      </c>
      <c r="AC81" s="188">
        <f t="shared" si="87"/>
        <v>779.39668686790753</v>
      </c>
      <c r="AD81" s="188">
        <f t="shared" si="73"/>
        <v>-779.39668686790753</v>
      </c>
      <c r="AE81" s="188">
        <f t="shared" si="74"/>
        <v>-779.39668686790753</v>
      </c>
      <c r="AF81" s="188">
        <f t="shared" si="83"/>
        <v>-779.39668686790753</v>
      </c>
      <c r="AG81" s="188">
        <f t="shared" si="84"/>
        <v>779.39668686790753</v>
      </c>
      <c r="AH81" s="188">
        <f t="shared" si="85"/>
        <v>-779.39668686790753</v>
      </c>
      <c r="AI81" s="188">
        <f t="shared" si="86"/>
        <v>-779.39668686790753</v>
      </c>
      <c r="AJ81" s="188">
        <f t="shared" si="75"/>
        <v>779.39668686790753</v>
      </c>
      <c r="AK81" s="188">
        <f t="shared" si="76"/>
        <v>-779.39668686790753</v>
      </c>
      <c r="AL81" s="188">
        <f t="shared" si="77"/>
        <v>-779.39668686790753</v>
      </c>
      <c r="AM81" s="188">
        <f t="shared" si="78"/>
        <v>-779.39668686790753</v>
      </c>
      <c r="AN81" s="188">
        <f t="shared" si="79"/>
        <v>779.39668686790753</v>
      </c>
      <c r="AO81" s="188">
        <f t="shared" si="80"/>
        <v>-779.39668686790753</v>
      </c>
    </row>
    <row r="82" spans="1:41" ht="15.75" thickBot="1" x14ac:dyDescent="0.3">
      <c r="A82" s="1" t="s">
        <v>410</v>
      </c>
      <c r="B82" s="149" t="s">
        <v>556</v>
      </c>
      <c r="C82" s="192" t="s">
        <v>294</v>
      </c>
      <c r="E82" s="201">
        <f>'0805'!H82</f>
        <v>1</v>
      </c>
      <c r="F82" s="186">
        <f t="shared" si="66"/>
        <v>-239.76554868126433</v>
      </c>
      <c r="G82" s="202">
        <v>-9.7688049495300009E-4</v>
      </c>
      <c r="H82" s="202">
        <v>-1</v>
      </c>
      <c r="I82">
        <v>1</v>
      </c>
      <c r="J82">
        <v>-1</v>
      </c>
      <c r="K82">
        <v>1</v>
      </c>
      <c r="L82">
        <v>1</v>
      </c>
      <c r="M82">
        <v>-22</v>
      </c>
      <c r="N82" s="194">
        <v>42557</v>
      </c>
      <c r="O82">
        <f t="shared" si="67"/>
        <v>-1</v>
      </c>
      <c r="P82">
        <f t="shared" si="81"/>
        <v>1</v>
      </c>
      <c r="Q82">
        <f t="shared" si="68"/>
        <v>-1</v>
      </c>
      <c r="R82">
        <f t="shared" si="69"/>
        <v>-1</v>
      </c>
      <c r="S82">
        <f t="shared" si="70"/>
        <v>-1</v>
      </c>
      <c r="T82">
        <f t="shared" si="71"/>
        <v>1</v>
      </c>
      <c r="U82">
        <f t="shared" si="82"/>
        <v>-1</v>
      </c>
      <c r="V82">
        <f>VLOOKUP($A82,'FuturesInfo (3)'!$A$2:$V$80,22)</f>
        <v>2</v>
      </c>
      <c r="W82">
        <v>1</v>
      </c>
      <c r="X82" s="356">
        <v>245440</v>
      </c>
      <c r="Y82" s="356">
        <v>245440</v>
      </c>
      <c r="Z82" s="188">
        <f t="shared" si="72"/>
        <v>239.76554868126433</v>
      </c>
      <c r="AA82" s="188">
        <f>IF(IF(sym!$Q71=H82,1,0)=1,ABS(X82*G82),-ABS(X82*G82))</f>
        <v>-239.76554868126433</v>
      </c>
      <c r="AB82" s="188">
        <f>IF(IF(sym!$P71=$H82,1,0)=1,ABS($X82*$G82),-ABS($X82*$G82))</f>
        <v>239.76554868126433</v>
      </c>
      <c r="AC82" s="188">
        <f t="shared" si="87"/>
        <v>-239.76554868126433</v>
      </c>
      <c r="AD82" s="188">
        <f t="shared" si="73"/>
        <v>239.76554868126433</v>
      </c>
      <c r="AE82" s="188">
        <f t="shared" si="74"/>
        <v>239.76554868126433</v>
      </c>
      <c r="AF82" s="188">
        <f t="shared" si="83"/>
        <v>-239.76554868126433</v>
      </c>
      <c r="AG82" s="188">
        <f t="shared" si="84"/>
        <v>-239.76554868126433</v>
      </c>
      <c r="AH82" s="188">
        <f t="shared" si="85"/>
        <v>-239.76554868126433</v>
      </c>
      <c r="AI82" s="188">
        <f t="shared" si="86"/>
        <v>239.76554868126433</v>
      </c>
      <c r="AJ82" s="188">
        <f t="shared" si="75"/>
        <v>-239.76554868126433</v>
      </c>
      <c r="AK82" s="188">
        <f t="shared" si="76"/>
        <v>239.76554868126433</v>
      </c>
      <c r="AL82" s="188">
        <f t="shared" si="77"/>
        <v>239.76554868126433</v>
      </c>
      <c r="AM82" s="188">
        <f t="shared" si="78"/>
        <v>239.76554868126433</v>
      </c>
      <c r="AN82" s="188">
        <f t="shared" si="79"/>
        <v>-239.76554868126433</v>
      </c>
      <c r="AO82" s="188">
        <f t="shared" si="80"/>
        <v>239.76554868126433</v>
      </c>
    </row>
    <row r="83" spans="1:41" ht="15.75" thickBot="1" x14ac:dyDescent="0.3">
      <c r="A83" s="1" t="s">
        <v>412</v>
      </c>
      <c r="B83" s="149" t="s">
        <v>763</v>
      </c>
      <c r="C83" s="192" t="s">
        <v>1122</v>
      </c>
      <c r="E83" s="201">
        <f>'0805'!H83</f>
        <v>-1</v>
      </c>
      <c r="F83" s="186">
        <f t="shared" si="66"/>
        <v>0</v>
      </c>
      <c r="G83" s="202">
        <v>0</v>
      </c>
      <c r="H83" s="202">
        <v>1</v>
      </c>
      <c r="I83">
        <v>1</v>
      </c>
      <c r="J83">
        <v>1</v>
      </c>
      <c r="K83">
        <v>1</v>
      </c>
      <c r="L83">
        <v>1</v>
      </c>
      <c r="M83">
        <v>-1</v>
      </c>
      <c r="N83" s="194">
        <v>42576</v>
      </c>
      <c r="O83">
        <f t="shared" si="67"/>
        <v>-1</v>
      </c>
      <c r="P83">
        <f t="shared" si="81"/>
        <v>-1</v>
      </c>
      <c r="Q83">
        <f t="shared" si="68"/>
        <v>1</v>
      </c>
      <c r="R83">
        <f t="shared" si="69"/>
        <v>1</v>
      </c>
      <c r="S83">
        <f t="shared" si="70"/>
        <v>1</v>
      </c>
      <c r="T83">
        <f t="shared" si="71"/>
        <v>-1</v>
      </c>
      <c r="U83">
        <f t="shared" si="82"/>
        <v>1</v>
      </c>
      <c r="V83">
        <f>VLOOKUP($A83,'FuturesInfo (3)'!$A$2:$V$80,22)</f>
        <v>11</v>
      </c>
      <c r="W83">
        <v>1</v>
      </c>
      <c r="X83" s="356">
        <v>2405906.25</v>
      </c>
      <c r="Y83" s="356">
        <v>2405906.25</v>
      </c>
      <c r="Z83" s="188">
        <f t="shared" si="72"/>
        <v>0</v>
      </c>
      <c r="AA83" s="188">
        <f>IF(IF(sym!$Q72=H83,1,0)=1,ABS(X83*G83),-ABS(X83*G83))</f>
        <v>0</v>
      </c>
      <c r="AB83" s="188">
        <f>IF(IF(sym!$P72=$H83,1,0)=1,ABS($X83*$G83),-ABS($X83*$G83))</f>
        <v>0</v>
      </c>
      <c r="AC83" s="188">
        <f t="shared" si="87"/>
        <v>0</v>
      </c>
      <c r="AD83" s="188">
        <f t="shared" si="73"/>
        <v>0</v>
      </c>
      <c r="AE83" s="188">
        <f t="shared" si="74"/>
        <v>0</v>
      </c>
      <c r="AF83" s="188">
        <f t="shared" si="83"/>
        <v>0</v>
      </c>
      <c r="AG83" s="188">
        <f t="shared" si="84"/>
        <v>0</v>
      </c>
      <c r="AH83" s="188">
        <f t="shared" si="85"/>
        <v>0</v>
      </c>
      <c r="AI83" s="188">
        <f t="shared" si="86"/>
        <v>0</v>
      </c>
      <c r="AJ83" s="188">
        <f t="shared" si="75"/>
        <v>0</v>
      </c>
      <c r="AK83" s="188">
        <f t="shared" si="76"/>
        <v>0</v>
      </c>
      <c r="AL83" s="188">
        <f t="shared" si="77"/>
        <v>0</v>
      </c>
      <c r="AM83" s="188">
        <f t="shared" si="78"/>
        <v>0</v>
      </c>
      <c r="AN83" s="188">
        <f t="shared" si="79"/>
        <v>0</v>
      </c>
      <c r="AO83" s="188">
        <f t="shared" si="80"/>
        <v>0</v>
      </c>
    </row>
    <row r="84" spans="1:41" ht="15.75" thickBot="1" x14ac:dyDescent="0.3">
      <c r="A84" s="1" t="s">
        <v>413</v>
      </c>
      <c r="B84" s="149" t="s">
        <v>761</v>
      </c>
      <c r="C84" s="192" t="s">
        <v>1122</v>
      </c>
      <c r="E84" s="201">
        <f>'0805'!H84</f>
        <v>-1</v>
      </c>
      <c r="F84" s="186">
        <f t="shared" si="66"/>
        <v>-374.73394820837962</v>
      </c>
      <c r="G84" s="202">
        <v>-7.0947144377400001E-4</v>
      </c>
      <c r="H84" s="202">
        <v>-1</v>
      </c>
      <c r="I84">
        <v>-1</v>
      </c>
      <c r="J84">
        <v>1</v>
      </c>
      <c r="K84">
        <v>-1</v>
      </c>
      <c r="L84">
        <v>1</v>
      </c>
      <c r="M84">
        <v>-5</v>
      </c>
      <c r="N84" s="194">
        <v>42580</v>
      </c>
      <c r="O84">
        <f t="shared" si="67"/>
        <v>-1</v>
      </c>
      <c r="P84">
        <f t="shared" si="81"/>
        <v>-1</v>
      </c>
      <c r="Q84">
        <f t="shared" si="68"/>
        <v>1</v>
      </c>
      <c r="R84">
        <f t="shared" si="69"/>
        <v>-1</v>
      </c>
      <c r="S84">
        <f t="shared" si="70"/>
        <v>-1</v>
      </c>
      <c r="T84">
        <f t="shared" si="71"/>
        <v>1</v>
      </c>
      <c r="U84">
        <f t="shared" si="82"/>
        <v>1</v>
      </c>
      <c r="V84">
        <f>VLOOKUP($A84,'FuturesInfo (3)'!$A$2:$V$80,22)</f>
        <v>4</v>
      </c>
      <c r="W84">
        <v>1</v>
      </c>
      <c r="X84" s="356">
        <v>528187.5</v>
      </c>
      <c r="Y84" s="356">
        <v>528187.5</v>
      </c>
      <c r="Z84" s="188">
        <f t="shared" si="72"/>
        <v>374.73394820837962</v>
      </c>
      <c r="AA84" s="188">
        <f>IF(IF(sym!$Q73=H84,1,0)=1,ABS(X84*G84),-ABS(X84*G84))</f>
        <v>374.73394820837962</v>
      </c>
      <c r="AB84" s="188">
        <f>IF(IF(sym!$P73=$H84,1,0)=1,ABS($X84*$G84),-ABS($X84*$G84))</f>
        <v>-374.73394820837962</v>
      </c>
      <c r="AC84" s="188">
        <f t="shared" si="87"/>
        <v>374.73394820837962</v>
      </c>
      <c r="AD84" s="188">
        <f t="shared" si="73"/>
        <v>-374.73394820837962</v>
      </c>
      <c r="AE84" s="188">
        <f t="shared" si="74"/>
        <v>-374.73394820837962</v>
      </c>
      <c r="AF84" s="188">
        <f t="shared" si="83"/>
        <v>374.73394820837962</v>
      </c>
      <c r="AG84" s="188">
        <f t="shared" si="84"/>
        <v>374.73394820837962</v>
      </c>
      <c r="AH84" s="188">
        <f t="shared" si="85"/>
        <v>-374.73394820837962</v>
      </c>
      <c r="AI84" s="188">
        <f t="shared" si="86"/>
        <v>374.73394820837962</v>
      </c>
      <c r="AJ84" s="188">
        <f t="shared" si="75"/>
        <v>374.73394820837962</v>
      </c>
      <c r="AK84" s="188">
        <f t="shared" si="76"/>
        <v>-374.73394820837962</v>
      </c>
      <c r="AL84" s="188">
        <f t="shared" si="77"/>
        <v>374.73394820837962</v>
      </c>
      <c r="AM84" s="188">
        <f t="shared" si="78"/>
        <v>374.73394820837962</v>
      </c>
      <c r="AN84" s="188">
        <f t="shared" si="79"/>
        <v>-374.73394820837962</v>
      </c>
      <c r="AO84" s="188">
        <f t="shared" si="80"/>
        <v>-374.73394820837962</v>
      </c>
    </row>
    <row r="85" spans="1:41" ht="15.75" thickBot="1" x14ac:dyDescent="0.3">
      <c r="A85" s="1" t="s">
        <v>414</v>
      </c>
      <c r="B85" s="149" t="s">
        <v>759</v>
      </c>
      <c r="C85" s="192" t="s">
        <v>1122</v>
      </c>
      <c r="E85" s="201">
        <f>'0805'!H85</f>
        <v>-1</v>
      </c>
      <c r="F85" s="186">
        <f t="shared" si="66"/>
        <v>187.60245901649847</v>
      </c>
      <c r="G85" s="202">
        <v>5.4644808743199995E-4</v>
      </c>
      <c r="H85" s="202">
        <v>1</v>
      </c>
      <c r="I85">
        <v>-1</v>
      </c>
      <c r="J85">
        <v>1</v>
      </c>
      <c r="K85">
        <v>-1</v>
      </c>
      <c r="L85">
        <v>1</v>
      </c>
      <c r="M85">
        <v>-5</v>
      </c>
      <c r="N85" s="194">
        <v>42580</v>
      </c>
      <c r="O85">
        <f t="shared" si="67"/>
        <v>-1</v>
      </c>
      <c r="P85">
        <f t="shared" si="81"/>
        <v>-1</v>
      </c>
      <c r="Q85">
        <f t="shared" si="68"/>
        <v>1</v>
      </c>
      <c r="R85">
        <f t="shared" si="69"/>
        <v>-1</v>
      </c>
      <c r="S85">
        <f t="shared" si="70"/>
        <v>-1</v>
      </c>
      <c r="T85">
        <f t="shared" si="71"/>
        <v>1</v>
      </c>
      <c r="U85">
        <f t="shared" si="82"/>
        <v>1</v>
      </c>
      <c r="V85">
        <f>VLOOKUP($A85,'FuturesInfo (3)'!$A$2:$V$80,22)</f>
        <v>2</v>
      </c>
      <c r="W85">
        <v>1</v>
      </c>
      <c r="X85" s="356">
        <v>343312.5</v>
      </c>
      <c r="Y85" s="356">
        <v>343312.5</v>
      </c>
      <c r="Z85" s="188">
        <f t="shared" si="72"/>
        <v>187.60245901649847</v>
      </c>
      <c r="AA85" s="188">
        <f>IF(IF(sym!$Q74=H85,1,0)=1,ABS(X85*G85),-ABS(X85*G85))</f>
        <v>-187.60245901649847</v>
      </c>
      <c r="AB85" s="188">
        <f>IF(IF(sym!$P74=$H85,1,0)=1,ABS($X85*$G85),-ABS($X85*$G85))</f>
        <v>187.60245901649847</v>
      </c>
      <c r="AC85" s="188">
        <f t="shared" si="87"/>
        <v>-187.60245901649847</v>
      </c>
      <c r="AD85" s="188">
        <f t="shared" si="73"/>
        <v>187.60245901649847</v>
      </c>
      <c r="AE85" s="188">
        <f t="shared" si="74"/>
        <v>187.60245901649847</v>
      </c>
      <c r="AF85" s="188">
        <f t="shared" si="83"/>
        <v>-187.60245901649847</v>
      </c>
      <c r="AG85" s="188">
        <f t="shared" si="84"/>
        <v>-187.60245901649847</v>
      </c>
      <c r="AH85" s="188">
        <f t="shared" si="85"/>
        <v>187.60245901649847</v>
      </c>
      <c r="AI85" s="188">
        <f t="shared" si="86"/>
        <v>-187.60245901649847</v>
      </c>
      <c r="AJ85" s="188">
        <f t="shared" si="75"/>
        <v>-187.60245901649847</v>
      </c>
      <c r="AK85" s="188">
        <f t="shared" si="76"/>
        <v>187.60245901649847</v>
      </c>
      <c r="AL85" s="188">
        <f t="shared" si="77"/>
        <v>-187.60245901649847</v>
      </c>
      <c r="AM85" s="188">
        <f t="shared" si="78"/>
        <v>-187.60245901649847</v>
      </c>
      <c r="AN85" s="188">
        <f t="shared" si="79"/>
        <v>187.60245901649847</v>
      </c>
      <c r="AO85" s="188">
        <f t="shared" si="80"/>
        <v>187.60245901649847</v>
      </c>
    </row>
    <row r="86" spans="1:41" ht="15.75" thickBot="1" x14ac:dyDescent="0.3">
      <c r="A86" s="1" t="s">
        <v>416</v>
      </c>
      <c r="B86" s="149" t="s">
        <v>494</v>
      </c>
      <c r="C86" s="192" t="s">
        <v>294</v>
      </c>
      <c r="E86" s="201">
        <f>'0805'!H86</f>
        <v>-1</v>
      </c>
      <c r="F86" s="186">
        <f t="shared" si="66"/>
        <v>-1162.7184466001252</v>
      </c>
      <c r="G86" s="202">
        <v>-3.1067961165000001E-2</v>
      </c>
      <c r="H86" s="202">
        <v>-1</v>
      </c>
      <c r="I86">
        <v>-1</v>
      </c>
      <c r="J86">
        <v>1</v>
      </c>
      <c r="K86">
        <v>-1</v>
      </c>
      <c r="L86">
        <v>1</v>
      </c>
      <c r="M86">
        <v>-10</v>
      </c>
      <c r="N86" s="194">
        <v>42573</v>
      </c>
      <c r="O86">
        <f t="shared" si="67"/>
        <v>-1</v>
      </c>
      <c r="P86">
        <f t="shared" si="81"/>
        <v>-1</v>
      </c>
      <c r="Q86">
        <f t="shared" si="68"/>
        <v>1</v>
      </c>
      <c r="R86">
        <f t="shared" si="69"/>
        <v>-1</v>
      </c>
      <c r="S86">
        <f t="shared" si="70"/>
        <v>-1</v>
      </c>
      <c r="T86">
        <f t="shared" si="71"/>
        <v>1</v>
      </c>
      <c r="U86">
        <f t="shared" si="82"/>
        <v>1</v>
      </c>
      <c r="V86">
        <f>VLOOKUP($A86,'FuturesInfo (3)'!$A$2:$V$80,22)</f>
        <v>3</v>
      </c>
      <c r="W86">
        <v>1</v>
      </c>
      <c r="X86" s="356">
        <v>37425</v>
      </c>
      <c r="Y86" s="356">
        <v>37425</v>
      </c>
      <c r="Z86" s="188">
        <f t="shared" si="72"/>
        <v>1162.7184466001252</v>
      </c>
      <c r="AA86" s="188">
        <f>IF(IF(sym!$Q75=H86,1,0)=1,ABS(X86*G86),-ABS(X86*G86))</f>
        <v>1162.7184466001252</v>
      </c>
      <c r="AB86" s="188">
        <f>IF(IF(sym!$P75=$H86,1,0)=1,ABS($X86*$G86),-ABS($X86*$G86))</f>
        <v>-1162.7184466001252</v>
      </c>
      <c r="AC86" s="188">
        <f t="shared" si="87"/>
        <v>1162.7184466001252</v>
      </c>
      <c r="AD86" s="188">
        <f t="shared" si="73"/>
        <v>-1162.7184466001252</v>
      </c>
      <c r="AE86" s="188">
        <f t="shared" si="74"/>
        <v>-1162.7184466001252</v>
      </c>
      <c r="AF86" s="188">
        <f t="shared" si="83"/>
        <v>1162.7184466001252</v>
      </c>
      <c r="AG86" s="188">
        <f t="shared" si="84"/>
        <v>1162.7184466001252</v>
      </c>
      <c r="AH86" s="188">
        <f t="shared" si="85"/>
        <v>-1162.7184466001252</v>
      </c>
      <c r="AI86" s="188">
        <f t="shared" si="86"/>
        <v>1162.7184466001252</v>
      </c>
      <c r="AJ86" s="188">
        <f t="shared" si="75"/>
        <v>1162.7184466001252</v>
      </c>
      <c r="AK86" s="188">
        <f t="shared" si="76"/>
        <v>-1162.7184466001252</v>
      </c>
      <c r="AL86" s="188">
        <f t="shared" si="77"/>
        <v>1162.7184466001252</v>
      </c>
      <c r="AM86" s="188">
        <f t="shared" si="78"/>
        <v>1162.7184466001252</v>
      </c>
      <c r="AN86" s="188">
        <f t="shared" si="79"/>
        <v>-1162.7184466001252</v>
      </c>
      <c r="AO86" s="188">
        <f t="shared" si="80"/>
        <v>-1162.7184466001252</v>
      </c>
    </row>
    <row r="87" spans="1:41" s="2" customFormat="1" ht="15.75" thickBot="1" x14ac:dyDescent="0.3">
      <c r="A87" s="1" t="s">
        <v>418</v>
      </c>
      <c r="B87" s="149" t="s">
        <v>767</v>
      </c>
      <c r="C87" s="192" t="s">
        <v>297</v>
      </c>
      <c r="D87"/>
      <c r="E87" s="201">
        <f>'0805'!H87</f>
        <v>1</v>
      </c>
      <c r="F87" s="186">
        <f t="shared" si="66"/>
        <v>200.48076923108999</v>
      </c>
      <c r="G87" s="202">
        <v>2.4038461538499999E-3</v>
      </c>
      <c r="H87" s="202">
        <v>1</v>
      </c>
      <c r="I87">
        <v>1</v>
      </c>
      <c r="J87">
        <v>1</v>
      </c>
      <c r="K87">
        <v>1</v>
      </c>
      <c r="L87">
        <v>1</v>
      </c>
      <c r="M87">
        <v>3</v>
      </c>
      <c r="N87" s="194">
        <v>42580</v>
      </c>
      <c r="O87">
        <f t="shared" si="67"/>
        <v>1</v>
      </c>
      <c r="P87">
        <f t="shared" si="81"/>
        <v>1</v>
      </c>
      <c r="Q87">
        <f t="shared" si="68"/>
        <v>1</v>
      </c>
      <c r="R87">
        <f t="shared" si="69"/>
        <v>-1</v>
      </c>
      <c r="S87">
        <f t="shared" si="70"/>
        <v>1</v>
      </c>
      <c r="T87">
        <f t="shared" si="71"/>
        <v>-1</v>
      </c>
      <c r="U87">
        <f t="shared" si="82"/>
        <v>-1</v>
      </c>
      <c r="V87">
        <f>VLOOKUP($A87,'FuturesInfo (3)'!$A$2:$V$80,22)</f>
        <v>4</v>
      </c>
      <c r="W87">
        <v>1</v>
      </c>
      <c r="X87" s="356">
        <v>83400</v>
      </c>
      <c r="Y87" s="356">
        <v>83400</v>
      </c>
      <c r="Z87" s="188">
        <f t="shared" si="72"/>
        <v>200.48076923108999</v>
      </c>
      <c r="AA87" s="188">
        <f>IF(IF(sym!$Q76=H87,1,0)=1,ABS(X87*G87),-ABS(X87*G87))</f>
        <v>200.48076923108999</v>
      </c>
      <c r="AB87" s="188">
        <f>IF(IF(sym!$P76=$H87,1,0)=1,ABS($X87*$G87),-ABS($X87*$G87))</f>
        <v>-200.48076923108999</v>
      </c>
      <c r="AC87" s="188">
        <f t="shared" si="87"/>
        <v>200.48076923108999</v>
      </c>
      <c r="AD87" s="188">
        <f t="shared" si="73"/>
        <v>-200.48076923108999</v>
      </c>
      <c r="AE87" s="188">
        <f t="shared" si="74"/>
        <v>200.48076923108999</v>
      </c>
      <c r="AF87" s="188">
        <f t="shared" si="83"/>
        <v>200.48076923108999</v>
      </c>
      <c r="AG87" s="188">
        <f t="shared" si="84"/>
        <v>200.48076923108999</v>
      </c>
      <c r="AH87" s="188">
        <f t="shared" si="85"/>
        <v>200.48076923108999</v>
      </c>
      <c r="AI87" s="188">
        <f t="shared" si="86"/>
        <v>200.48076923108999</v>
      </c>
      <c r="AJ87" s="188">
        <f t="shared" si="75"/>
        <v>200.48076923108999</v>
      </c>
      <c r="AK87" s="188">
        <f t="shared" si="76"/>
        <v>200.48076923108999</v>
      </c>
      <c r="AL87" s="188">
        <f t="shared" si="77"/>
        <v>-200.48076923108999</v>
      </c>
      <c r="AM87" s="188">
        <f t="shared" si="78"/>
        <v>200.48076923108999</v>
      </c>
      <c r="AN87" s="188">
        <f t="shared" si="79"/>
        <v>-200.48076923108999</v>
      </c>
      <c r="AO87" s="188">
        <f t="shared" si="80"/>
        <v>-200.48076923108999</v>
      </c>
    </row>
    <row r="88" spans="1:41" s="2" customFormat="1" ht="15.75" thickBot="1" x14ac:dyDescent="0.3">
      <c r="A88" s="1" t="s">
        <v>1053</v>
      </c>
      <c r="B88" s="149" t="s">
        <v>738</v>
      </c>
      <c r="C88" s="192" t="s">
        <v>294</v>
      </c>
      <c r="D88"/>
      <c r="E88" s="201">
        <f>'0805'!H88</f>
        <v>1</v>
      </c>
      <c r="F88" s="186">
        <f t="shared" si="66"/>
        <v>1440.9450577141145</v>
      </c>
      <c r="G88" s="202">
        <v>4.5804323928200002E-3</v>
      </c>
      <c r="H88" s="202">
        <v>1</v>
      </c>
      <c r="I88">
        <v>1</v>
      </c>
      <c r="J88">
        <v>-1</v>
      </c>
      <c r="K88">
        <v>1</v>
      </c>
      <c r="L88">
        <v>-1</v>
      </c>
      <c r="M88">
        <v>4</v>
      </c>
      <c r="N88" s="194">
        <v>42583</v>
      </c>
      <c r="O88">
        <f t="shared" si="67"/>
        <v>-1</v>
      </c>
      <c r="P88">
        <f t="shared" si="81"/>
        <v>1</v>
      </c>
      <c r="Q88">
        <f t="shared" si="68"/>
        <v>-1</v>
      </c>
      <c r="R88">
        <f t="shared" si="69"/>
        <v>1</v>
      </c>
      <c r="S88">
        <f t="shared" si="70"/>
        <v>1</v>
      </c>
      <c r="T88">
        <f t="shared" si="71"/>
        <v>1</v>
      </c>
      <c r="U88">
        <f t="shared" si="82"/>
        <v>-1</v>
      </c>
      <c r="V88">
        <f>VLOOKUP($A88,'FuturesInfo (3)'!$A$2:$V$80,22)</f>
        <v>3</v>
      </c>
      <c r="W88">
        <v>1</v>
      </c>
      <c r="X88" s="356">
        <v>314587.125</v>
      </c>
      <c r="Y88" s="356">
        <v>314587.125</v>
      </c>
      <c r="Z88" s="188">
        <f t="shared" si="72"/>
        <v>1440.9450577141145</v>
      </c>
      <c r="AA88" s="188">
        <f>IF(IF(sym!$Q77=H88,1,0)=1,ABS(X88*G88),-ABS(X88*G88))</f>
        <v>1440.9450577141145</v>
      </c>
      <c r="AB88" s="188">
        <f>IF(IF(sym!$P77=$H88,1,0)=1,ABS($X88*$G88),-ABS($X88*$G88))</f>
        <v>-1440.9450577141145</v>
      </c>
      <c r="AC88" s="188">
        <f t="shared" si="87"/>
        <v>1440.9450577141145</v>
      </c>
      <c r="AD88" s="188">
        <f t="shared" si="73"/>
        <v>-1440.9450577141145</v>
      </c>
      <c r="AE88" s="188">
        <f t="shared" si="74"/>
        <v>-1440.9450577141145</v>
      </c>
      <c r="AF88" s="188">
        <f t="shared" si="83"/>
        <v>1440.9450577141145</v>
      </c>
      <c r="AG88" s="188">
        <f t="shared" si="84"/>
        <v>1440.9450577141145</v>
      </c>
      <c r="AH88" s="188">
        <f t="shared" si="85"/>
        <v>-1440.9450577141145</v>
      </c>
      <c r="AI88" s="188">
        <f t="shared" si="86"/>
        <v>-1440.9450577141145</v>
      </c>
      <c r="AJ88" s="188">
        <f t="shared" si="75"/>
        <v>1440.9450577141145</v>
      </c>
      <c r="AK88" s="188">
        <f t="shared" si="76"/>
        <v>-1440.9450577141145</v>
      </c>
      <c r="AL88" s="188">
        <f t="shared" si="77"/>
        <v>1440.9450577141145</v>
      </c>
      <c r="AM88" s="188">
        <f t="shared" si="78"/>
        <v>1440.9450577141145</v>
      </c>
      <c r="AN88" s="188">
        <f t="shared" si="79"/>
        <v>1440.9450577141145</v>
      </c>
      <c r="AO88" s="188">
        <f t="shared" si="80"/>
        <v>-1440.9450577141145</v>
      </c>
    </row>
    <row r="89" spans="1:41" s="2" customFormat="1" ht="15.75" thickBot="1" x14ac:dyDescent="0.3">
      <c r="A89" s="330" t="s">
        <v>1054</v>
      </c>
      <c r="B89" s="331" t="s">
        <v>463</v>
      </c>
      <c r="C89" s="332" t="s">
        <v>1288</v>
      </c>
      <c r="D89"/>
      <c r="E89" s="201">
        <f>'0805'!H89</f>
        <v>1</v>
      </c>
      <c r="F89" s="186">
        <f t="shared" si="66"/>
        <v>0</v>
      </c>
      <c r="G89" s="202">
        <v>-1.01719051979E-4</v>
      </c>
      <c r="H89" s="202">
        <v>-1</v>
      </c>
      <c r="I89">
        <v>1</v>
      </c>
      <c r="J89">
        <v>-1</v>
      </c>
      <c r="K89">
        <v>1</v>
      </c>
      <c r="L89">
        <v>-1</v>
      </c>
      <c r="M89">
        <v>7</v>
      </c>
      <c r="N89" s="194">
        <v>42578</v>
      </c>
      <c r="O89">
        <f t="shared" si="67"/>
        <v>-1</v>
      </c>
      <c r="P89">
        <f t="shared" si="81"/>
        <v>1</v>
      </c>
      <c r="Q89">
        <f t="shared" si="68"/>
        <v>-1</v>
      </c>
      <c r="R89">
        <f t="shared" si="69"/>
        <v>1</v>
      </c>
      <c r="S89">
        <f t="shared" si="70"/>
        <v>1</v>
      </c>
      <c r="T89">
        <f t="shared" si="71"/>
        <v>1</v>
      </c>
      <c r="U89">
        <f t="shared" si="82"/>
        <v>-1</v>
      </c>
      <c r="V89">
        <f>VLOOKUP($A89,'FuturesInfo (3)'!$A$2:$V$80,22)</f>
        <v>0</v>
      </c>
      <c r="W89">
        <v>1</v>
      </c>
      <c r="X89" s="356">
        <v>0</v>
      </c>
      <c r="Y89" s="356">
        <v>0</v>
      </c>
      <c r="Z89" s="188">
        <f t="shared" si="72"/>
        <v>0</v>
      </c>
      <c r="AA89" s="188">
        <f>IF(IF(sym!$Q78=H89,1,0)=1,ABS(X89*G89),-ABS(X89*G89))</f>
        <v>0</v>
      </c>
      <c r="AB89" s="188">
        <f>IF(IF(sym!$P78=$H89,1,0)=1,ABS($X89*$G89),-ABS($X89*$G89))</f>
        <v>0</v>
      </c>
      <c r="AC89" s="188">
        <f t="shared" si="87"/>
        <v>0</v>
      </c>
      <c r="AD89" s="188">
        <f t="shared" si="73"/>
        <v>0</v>
      </c>
      <c r="AE89" s="188">
        <f t="shared" si="74"/>
        <v>0</v>
      </c>
      <c r="AF89" s="188">
        <f t="shared" si="83"/>
        <v>0</v>
      </c>
      <c r="AG89" s="188">
        <f t="shared" si="84"/>
        <v>0</v>
      </c>
      <c r="AH89" s="188">
        <f t="shared" si="85"/>
        <v>0</v>
      </c>
      <c r="AI89" s="188">
        <f t="shared" si="86"/>
        <v>0</v>
      </c>
      <c r="AJ89" s="188">
        <f t="shared" si="75"/>
        <v>0</v>
      </c>
      <c r="AK89" s="188">
        <f t="shared" si="76"/>
        <v>0</v>
      </c>
      <c r="AL89" s="188">
        <f t="shared" si="77"/>
        <v>0</v>
      </c>
      <c r="AM89" s="188">
        <f t="shared" si="78"/>
        <v>0</v>
      </c>
      <c r="AN89" s="188">
        <f t="shared" si="79"/>
        <v>0</v>
      </c>
      <c r="AO89" s="188">
        <f t="shared" si="80"/>
        <v>0</v>
      </c>
    </row>
    <row r="90" spans="1:41" s="4" customFormat="1" ht="15.75" thickBot="1" x14ac:dyDescent="0.3">
      <c r="A90" s="1" t="s">
        <v>422</v>
      </c>
      <c r="B90" s="149" t="s">
        <v>639</v>
      </c>
      <c r="C90" s="192" t="s">
        <v>294</v>
      </c>
      <c r="E90" s="201">
        <f>'0805'!H90</f>
        <v>1</v>
      </c>
      <c r="F90" s="186">
        <f t="shared" si="66"/>
        <v>120.039015931614</v>
      </c>
      <c r="G90" s="202">
        <v>3.2513276254500002E-4</v>
      </c>
      <c r="H90" s="202">
        <v>1</v>
      </c>
      <c r="I90">
        <v>1</v>
      </c>
      <c r="J90">
        <v>1</v>
      </c>
      <c r="K90">
        <v>1</v>
      </c>
      <c r="L90">
        <v>1</v>
      </c>
      <c r="M90">
        <v>12</v>
      </c>
      <c r="N90" s="194">
        <v>42571</v>
      </c>
      <c r="O90">
        <f t="shared" si="67"/>
        <v>1</v>
      </c>
      <c r="P90">
        <f t="shared" si="81"/>
        <v>1</v>
      </c>
      <c r="Q90">
        <f t="shared" si="68"/>
        <v>1</v>
      </c>
      <c r="R90">
        <f t="shared" si="69"/>
        <v>-1</v>
      </c>
      <c r="S90">
        <f t="shared" si="70"/>
        <v>1</v>
      </c>
      <c r="T90">
        <f t="shared" si="71"/>
        <v>-1</v>
      </c>
      <c r="U90">
        <f t="shared" si="82"/>
        <v>-1</v>
      </c>
      <c r="V90">
        <f>VLOOKUP($A90,'FuturesInfo (3)'!$A$2:$V$80,22)</f>
        <v>4</v>
      </c>
      <c r="W90">
        <v>1</v>
      </c>
      <c r="X90" s="356">
        <v>369200</v>
      </c>
      <c r="Y90" s="356">
        <v>369200</v>
      </c>
      <c r="Z90" s="188">
        <f t="shared" si="72"/>
        <v>120.039015931614</v>
      </c>
      <c r="AA90" s="188">
        <f>IF(IF(sym!$Q79=H90,1,0)=1,ABS(X90*G90),-ABS(X90*G90))</f>
        <v>120.039015931614</v>
      </c>
      <c r="AB90" s="188">
        <f>IF(IF(sym!$P79=$H90,1,0)=1,ABS($X90*$G90),-ABS($X90*$G90))</f>
        <v>-120.039015931614</v>
      </c>
      <c r="AC90" s="188">
        <f t="shared" si="87"/>
        <v>120.039015931614</v>
      </c>
      <c r="AD90" s="188">
        <f t="shared" si="73"/>
        <v>-120.039015931614</v>
      </c>
      <c r="AE90" s="188">
        <f t="shared" si="74"/>
        <v>120.039015931614</v>
      </c>
      <c r="AF90" s="188">
        <f t="shared" si="83"/>
        <v>120.039015931614</v>
      </c>
      <c r="AG90" s="188">
        <f t="shared" si="84"/>
        <v>120.039015931614</v>
      </c>
      <c r="AH90" s="188">
        <f t="shared" si="85"/>
        <v>120.039015931614</v>
      </c>
      <c r="AI90" s="188">
        <f t="shared" si="86"/>
        <v>120.039015931614</v>
      </c>
      <c r="AJ90" s="188">
        <f t="shared" si="75"/>
        <v>120.039015931614</v>
      </c>
      <c r="AK90" s="188">
        <f t="shared" si="76"/>
        <v>120.039015931614</v>
      </c>
      <c r="AL90" s="188">
        <f t="shared" si="77"/>
        <v>-120.039015931614</v>
      </c>
      <c r="AM90" s="188">
        <f t="shared" si="78"/>
        <v>120.039015931614</v>
      </c>
      <c r="AN90" s="188">
        <f t="shared" si="79"/>
        <v>-120.039015931614</v>
      </c>
      <c r="AO90" s="188">
        <f t="shared" si="80"/>
        <v>-120.039015931614</v>
      </c>
    </row>
    <row r="91" spans="1:41" s="4" customFormat="1" ht="15.75" thickBot="1" x14ac:dyDescent="0.3">
      <c r="A91" s="1" t="s">
        <v>1025</v>
      </c>
      <c r="B91" s="149" t="s">
        <v>459</v>
      </c>
      <c r="C91" s="192" t="s">
        <v>1122</v>
      </c>
      <c r="E91" s="201">
        <f>'0805'!H91</f>
        <v>1</v>
      </c>
      <c r="F91" s="186">
        <f t="shared" si="66"/>
        <v>-1027.8472041388898</v>
      </c>
      <c r="G91" s="202">
        <v>-3.04228780043E-4</v>
      </c>
      <c r="H91" s="202">
        <v>-1</v>
      </c>
      <c r="I91">
        <v>1</v>
      </c>
      <c r="J91">
        <v>1</v>
      </c>
      <c r="K91">
        <v>1</v>
      </c>
      <c r="L91">
        <v>1</v>
      </c>
      <c r="M91">
        <v>-3</v>
      </c>
      <c r="N91" s="194">
        <v>42564</v>
      </c>
      <c r="O91">
        <f t="shared" si="67"/>
        <v>-1</v>
      </c>
      <c r="P91">
        <f t="shared" si="81"/>
        <v>1</v>
      </c>
      <c r="Q91">
        <f t="shared" si="68"/>
        <v>-1</v>
      </c>
      <c r="R91">
        <f t="shared" si="69"/>
        <v>-1</v>
      </c>
      <c r="S91">
        <f t="shared" si="70"/>
        <v>-1</v>
      </c>
      <c r="T91">
        <f t="shared" si="71"/>
        <v>1</v>
      </c>
      <c r="U91">
        <f t="shared" si="82"/>
        <v>-1</v>
      </c>
      <c r="V91">
        <f>VLOOKUP($A91,'FuturesInfo (3)'!$A$2:$V$80,22)</f>
        <v>16</v>
      </c>
      <c r="W91">
        <v>1</v>
      </c>
      <c r="X91" s="356">
        <v>3378533.76</v>
      </c>
      <c r="Y91" s="356">
        <v>3378533.76</v>
      </c>
      <c r="Z91" s="188">
        <f t="shared" si="72"/>
        <v>1027.8472041388898</v>
      </c>
      <c r="AA91" s="188">
        <f>IF(IF(sym!$Q80=H91,1,0)=1,ABS(X91*G91),-ABS(X91*G91))</f>
        <v>1027.8472041388898</v>
      </c>
      <c r="AB91" s="188">
        <f>IF(IF(sym!$P80=$H91,1,0)=1,ABS($X91*$G91),-ABS($X91*$G91))</f>
        <v>-1027.8472041388898</v>
      </c>
      <c r="AC91" s="188">
        <f t="shared" si="87"/>
        <v>-1027.8472041388898</v>
      </c>
      <c r="AD91" s="188">
        <f t="shared" si="73"/>
        <v>1027.8472041388898</v>
      </c>
      <c r="AE91" s="188">
        <f t="shared" si="74"/>
        <v>-1027.8472041388898</v>
      </c>
      <c r="AF91" s="188">
        <f t="shared" si="83"/>
        <v>-1027.8472041388898</v>
      </c>
      <c r="AG91" s="188">
        <f t="shared" si="84"/>
        <v>-1027.8472041388898</v>
      </c>
      <c r="AH91" s="188">
        <f t="shared" si="85"/>
        <v>-1027.8472041388898</v>
      </c>
      <c r="AI91" s="188">
        <f t="shared" si="86"/>
        <v>1027.8472041388898</v>
      </c>
      <c r="AJ91" s="188">
        <f t="shared" si="75"/>
        <v>-1027.8472041388898</v>
      </c>
      <c r="AK91" s="188">
        <f t="shared" si="76"/>
        <v>1027.8472041388898</v>
      </c>
      <c r="AL91" s="188">
        <f t="shared" si="77"/>
        <v>1027.8472041388898</v>
      </c>
      <c r="AM91" s="188">
        <f t="shared" si="78"/>
        <v>1027.8472041388898</v>
      </c>
      <c r="AN91" s="188">
        <f t="shared" si="79"/>
        <v>-1027.8472041388898</v>
      </c>
      <c r="AO91" s="188">
        <f t="shared" si="80"/>
        <v>1027.8472041388898</v>
      </c>
    </row>
    <row r="92" spans="1:41" s="4" customFormat="1" ht="15.75" thickBot="1" x14ac:dyDescent="0.3">
      <c r="A92" s="1" t="s">
        <v>1026</v>
      </c>
      <c r="B92" s="149" t="s">
        <v>447</v>
      </c>
      <c r="C92" s="192" t="s">
        <v>1122</v>
      </c>
      <c r="E92" s="201">
        <f>'0805'!H92</f>
        <v>1</v>
      </c>
      <c r="F92" s="186">
        <f t="shared" si="66"/>
        <v>-2598.7466748188826</v>
      </c>
      <c r="G92" s="203">
        <v>-8.6633032665699996E-4</v>
      </c>
      <c r="H92" s="203">
        <v>-1</v>
      </c>
      <c r="I92">
        <v>1</v>
      </c>
      <c r="J92">
        <v>-1</v>
      </c>
      <c r="K92">
        <v>1</v>
      </c>
      <c r="L92">
        <v>1</v>
      </c>
      <c r="M92">
        <v>-3</v>
      </c>
      <c r="N92" s="194">
        <v>42569</v>
      </c>
      <c r="O92">
        <f t="shared" si="67"/>
        <v>-1</v>
      </c>
      <c r="P92">
        <f t="shared" si="81"/>
        <v>1</v>
      </c>
      <c r="Q92">
        <f t="shared" si="68"/>
        <v>-1</v>
      </c>
      <c r="R92">
        <f t="shared" si="69"/>
        <v>-1</v>
      </c>
      <c r="S92">
        <f t="shared" si="70"/>
        <v>-1</v>
      </c>
      <c r="T92">
        <f t="shared" si="71"/>
        <v>1</v>
      </c>
      <c r="U92">
        <f t="shared" si="82"/>
        <v>-1</v>
      </c>
      <c r="V92">
        <f>VLOOKUP($A92,'FuturesInfo (3)'!$A$2:$V$80,22)</f>
        <v>5</v>
      </c>
      <c r="W92">
        <v>1</v>
      </c>
      <c r="X92" s="356">
        <v>2999718</v>
      </c>
      <c r="Y92" s="356">
        <v>2999718</v>
      </c>
      <c r="Z92" s="188">
        <f t="shared" si="72"/>
        <v>2598.7466748188826</v>
      </c>
      <c r="AA92" s="188">
        <f>IF(IF(sym!$Q81=H92,1,0)=1,ABS(X92*G92),-ABS(X92*G92))</f>
        <v>2598.7466748188826</v>
      </c>
      <c r="AB92" s="188">
        <f>IF(IF(sym!$P81=$H92,1,0)=1,ABS($X92*$G92),-ABS($X92*$G92))</f>
        <v>-2598.7466748188826</v>
      </c>
      <c r="AC92" s="188">
        <f t="shared" si="87"/>
        <v>-2598.7466748188826</v>
      </c>
      <c r="AD92" s="188">
        <f t="shared" si="73"/>
        <v>2598.7466748188826</v>
      </c>
      <c r="AE92" s="188">
        <f t="shared" si="74"/>
        <v>2598.7466748188826</v>
      </c>
      <c r="AF92" s="188">
        <f t="shared" si="83"/>
        <v>-2598.7466748188826</v>
      </c>
      <c r="AG92" s="188">
        <f t="shared" si="84"/>
        <v>-2598.7466748188826</v>
      </c>
      <c r="AH92" s="188">
        <f t="shared" si="85"/>
        <v>-2598.7466748188826</v>
      </c>
      <c r="AI92" s="188">
        <f t="shared" si="86"/>
        <v>2598.7466748188826</v>
      </c>
      <c r="AJ92" s="188">
        <f t="shared" si="75"/>
        <v>-2598.7466748188826</v>
      </c>
      <c r="AK92" s="188">
        <f t="shared" si="76"/>
        <v>2598.7466748188826</v>
      </c>
      <c r="AL92" s="188">
        <f t="shared" si="77"/>
        <v>2598.7466748188826</v>
      </c>
      <c r="AM92" s="188">
        <f t="shared" si="78"/>
        <v>2598.7466748188826</v>
      </c>
      <c r="AN92" s="188">
        <f t="shared" si="79"/>
        <v>-2598.7466748188826</v>
      </c>
      <c r="AO92" s="188">
        <f t="shared" si="80"/>
        <v>2598.7466748188826</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0.97222222222222221</v>
      </c>
      <c r="AA94" s="193">
        <f t="shared" ref="AA94:AN94" si="88">COUNTIF(AA14:AA92,"&gt;0")/$B$10</f>
        <v>0.63888888888888884</v>
      </c>
      <c r="AB94" s="193">
        <f t="shared" si="88"/>
        <v>0.33333333333333331</v>
      </c>
      <c r="AC94" s="193">
        <f t="shared" ref="AC94" si="89">COUNTIF(AC14:AC92,"&gt;0")/$B$10</f>
        <v>0.59722222222222221</v>
      </c>
      <c r="AD94" s="193">
        <f t="shared" si="88"/>
        <v>0.375</v>
      </c>
      <c r="AE94" s="193">
        <f t="shared" si="88"/>
        <v>0.4861111111111111</v>
      </c>
      <c r="AF94" s="193">
        <f t="shared" si="88"/>
        <v>0.3611111111111111</v>
      </c>
      <c r="AG94" s="193">
        <f t="shared" si="88"/>
        <v>0.47222222222222221</v>
      </c>
      <c r="AH94" s="193">
        <f t="shared" si="88"/>
        <v>0.45833333333333331</v>
      </c>
      <c r="AI94" s="193">
        <f t="shared" si="88"/>
        <v>0.52777777777777779</v>
      </c>
      <c r="AJ94" s="193">
        <f t="shared" si="88"/>
        <v>0.54166666666666663</v>
      </c>
      <c r="AK94" s="193">
        <f t="shared" si="88"/>
        <v>0.47222222222222221</v>
      </c>
      <c r="AL94" s="193">
        <f t="shared" si="88"/>
        <v>0.41666666666666669</v>
      </c>
      <c r="AM94" s="193">
        <f t="shared" si="88"/>
        <v>0.4861111111111111</v>
      </c>
      <c r="AN94" s="193">
        <f t="shared" si="88"/>
        <v>0.5</v>
      </c>
      <c r="AO94" s="193">
        <f t="shared" ref="AO94" si="90">COUNTIF(AO14:AO92,"&gt;0")/$B$10</f>
        <v>0.47222222222222221</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W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20160805</v>
      </c>
      <c r="F1" t="s">
        <v>1256</v>
      </c>
      <c r="G1" t="s">
        <v>1060</v>
      </c>
      <c r="H1" s="197" t="s">
        <v>1188</v>
      </c>
      <c r="I1" t="s">
        <v>1297</v>
      </c>
      <c r="K1" s="6" t="str">
        <f>E12&amp;" l% "&amp;ROUND(E13*100,2)&amp;"%"</f>
        <v>prev ACT l% 68.35%</v>
      </c>
      <c r="L1" s="265" t="str">
        <f>I12&amp;" l% "&amp;ROUND(I13*100,2)&amp;"%"</f>
        <v>50/50 l% 48.1%</v>
      </c>
      <c r="M1" s="265" t="str">
        <f>J12&amp;" l% "&amp;ROUND(J13*100,2)&amp;"%"</f>
        <v>&gt;equity l% 51.9%</v>
      </c>
      <c r="N1" s="265" t="str">
        <f>K12&amp;" l% "&amp;ROUND(K13*100,2)&amp;"%"</f>
        <v>&lt;equity l% 55.7%</v>
      </c>
      <c r="O1" s="265" t="str">
        <f>L12&amp;" l% "&amp;ROUND(L13*100,2)&amp;"%"</f>
        <v>SEASONALITY l% 53.16%</v>
      </c>
      <c r="P1" s="265" t="str">
        <f t="shared" ref="P1:T1" si="0">O12&amp;" l% "&amp;ROUND(O13*100,2)&amp;"%"</f>
        <v>SEA-ADJ l% 50.63%</v>
      </c>
      <c r="Q1" s="265" t="str">
        <f t="shared" si="0"/>
        <v>v1 l% 59.49%</v>
      </c>
      <c r="R1" s="265" t="str">
        <f t="shared" si="0"/>
        <v>v2 l% 37.97%</v>
      </c>
      <c r="S1" s="265" t="str">
        <f t="shared" si="0"/>
        <v>v3 l% 39.24%</v>
      </c>
      <c r="T1" s="265" t="str">
        <f t="shared" si="0"/>
        <v>v4 l% 39.24%</v>
      </c>
      <c r="U1" s="265" t="str">
        <f t="shared" ref="U1:V1" si="1">T12&amp;" l% "&amp;ROUND(T13*100,2)&amp;"%"</f>
        <v>v5 l% 55.7%</v>
      </c>
      <c r="V1" s="265" t="str">
        <f t="shared" si="1"/>
        <v>v6 l% 39.24%</v>
      </c>
      <c r="W1" s="6"/>
      <c r="X1" s="285"/>
      <c r="Z1" s="333" t="str">
        <f t="shared" ref="Z1:AN1" si="2">Z12</f>
        <v>MAX ACC 100% PNL 130569</v>
      </c>
      <c r="AA1" s="334" t="str">
        <f t="shared" si="2"/>
        <v>RISK-ON ACC 71% PNL 89343</v>
      </c>
      <c r="AB1" s="334" t="str">
        <f t="shared" si="2"/>
        <v>RISK-OFF ACC 29% PNL -89343</v>
      </c>
      <c r="AC1" s="334" t="str">
        <f t="shared" ref="AC1" si="3">AC12</f>
        <v>Previous ACC 61% PNL 42484</v>
      </c>
      <c r="AD1" s="295" t="str">
        <f t="shared" si="2"/>
        <v>Anti-Previous ACC 39% PNL -42484</v>
      </c>
      <c r="AE1" s="335" t="str">
        <f t="shared" si="2"/>
        <v>&gt;equity ACC 40% PNL -11850</v>
      </c>
      <c r="AF1" s="335" t="str">
        <f t="shared" si="2"/>
        <v>50/50 ACC 58% PNL 24716</v>
      </c>
      <c r="AG1" s="335" t="str">
        <f t="shared" si="2"/>
        <v>&lt;equity ACC 60% PNL 28421</v>
      </c>
      <c r="AH1" s="336" t="str">
        <f t="shared" si="2"/>
        <v>SEASONALITY ACC 49% PNL -25957</v>
      </c>
      <c r="AI1" s="336" t="str">
        <f t="shared" si="2"/>
        <v>ADJ_SEASONALITY ACC 31% PNL -35303</v>
      </c>
      <c r="AJ1" s="337" t="str">
        <f t="shared" si="2"/>
        <v>V1 ACC 61% PNL 41202</v>
      </c>
      <c r="AK1" s="337" t="str">
        <f t="shared" si="2"/>
        <v>V2 ACC 28% PNL -49810</v>
      </c>
      <c r="AL1" s="337" t="str">
        <f t="shared" si="2"/>
        <v>V3 ACC 49% PNL 10970</v>
      </c>
      <c r="AM1" s="337" t="str">
        <f t="shared" si="2"/>
        <v>V4 ACC 43% PNL -3959</v>
      </c>
      <c r="AN1" s="337" t="str">
        <f t="shared" si="2"/>
        <v>V5 ACC 61% PNL 27928</v>
      </c>
      <c r="AO1" s="337" t="str">
        <f t="shared" ref="AO1" si="4">AO12</f>
        <v>V6 ACC 42% PNL -10881</v>
      </c>
    </row>
    <row r="2" spans="1:41" outlineLevel="1" x14ac:dyDescent="0.25">
      <c r="A2" t="s">
        <v>1121</v>
      </c>
      <c r="B2" s="95">
        <f>COUNTIF($C$14:$C$92,A2)</f>
        <v>9</v>
      </c>
      <c r="C2" s="193">
        <f>B2/$B$10</f>
        <v>0.125</v>
      </c>
      <c r="F2" s="294">
        <f t="shared" ref="F2:F9" si="5">SUMIFS(H$14:H$92,H$14:H$92,1,$C$14:$C$92,A2)/$B2</f>
        <v>0.22222222222222221</v>
      </c>
      <c r="G2" s="137">
        <f t="shared" ref="G2:G9" si="6">SUMIF($C$14:$C$92,A2,Z$14:Z$92)</f>
        <v>13045.145456744558</v>
      </c>
      <c r="H2" s="143">
        <f t="shared" ref="H2:H10" si="7">G2/$B2</f>
        <v>1449.4606063049509</v>
      </c>
      <c r="I2" s="186">
        <f>SUMIF($C$14:$C$92,A2,F$14:F$92)/B2</f>
        <v>-626.71899751109095</v>
      </c>
      <c r="J2" t="str">
        <f t="shared" ref="J2:J9" si="8">A2</f>
        <v>currency</v>
      </c>
      <c r="K2" s="344">
        <f t="shared" ref="K2:K9" si="9">SUMIF($C$14:$C$92,$A2,E$14:E$92)/$B2</f>
        <v>0.1111111111111111</v>
      </c>
      <c r="L2" s="344">
        <f t="shared" ref="L2:O9" si="10">SUMIF($C$14:$C$92,$A2,I$14:I$92)/$B2</f>
        <v>-0.1111111111111111</v>
      </c>
      <c r="M2" s="344">
        <f t="shared" si="10"/>
        <v>-0.1111111111111111</v>
      </c>
      <c r="N2" s="344">
        <f t="shared" si="10"/>
        <v>0.1111111111111111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-0.33333333333333331</v>
      </c>
      <c r="V2" s="344">
        <f t="shared" si="12"/>
        <v>-0.1111111111111111</v>
      </c>
      <c r="W2" s="286"/>
      <c r="X2" s="6"/>
      <c r="Y2" t="s">
        <v>1121</v>
      </c>
      <c r="Z2" s="282">
        <f t="shared" ref="Z2:AO9" si="13">SUMIF($C$14:$C$92,$Y2,Z$14:Z$92)</f>
        <v>13045.145456744558</v>
      </c>
      <c r="AA2" s="282">
        <f t="shared" si="13"/>
        <v>-6346.6008549189955</v>
      </c>
      <c r="AB2" s="282">
        <f t="shared" si="13"/>
        <v>6346.6008549189955</v>
      </c>
      <c r="AC2" s="282">
        <f t="shared" si="13"/>
        <v>5553.187457275968</v>
      </c>
      <c r="AD2" s="282">
        <f t="shared" si="13"/>
        <v>-5553.187457275968</v>
      </c>
      <c r="AE2" s="282">
        <f t="shared" si="13"/>
        <v>3930.0144163451041</v>
      </c>
      <c r="AF2" s="282">
        <f t="shared" si="13"/>
        <v>410.42620744244914</v>
      </c>
      <c r="AG2" s="282">
        <f t="shared" si="13"/>
        <v>-9.1881682134994662</v>
      </c>
      <c r="AH2" s="282">
        <f t="shared" si="13"/>
        <v>-1338.7161907040286</v>
      </c>
      <c r="AI2" s="282">
        <f t="shared" si="13"/>
        <v>-4982.3922575361566</v>
      </c>
      <c r="AJ2" s="282">
        <f t="shared" si="13"/>
        <v>2186.5141181653207</v>
      </c>
      <c r="AK2" s="282">
        <f t="shared" si="13"/>
        <v>-2768.5301854804557</v>
      </c>
      <c r="AL2" s="282">
        <f t="shared" si="13"/>
        <v>-437.37172001884346</v>
      </c>
      <c r="AM2" s="282">
        <f t="shared" si="13"/>
        <v>4258.7081400789084</v>
      </c>
      <c r="AN2" s="282">
        <f t="shared" si="13"/>
        <v>7884.2244212341566</v>
      </c>
      <c r="AO2" s="282">
        <f t="shared" si="13"/>
        <v>3930.0144163451041</v>
      </c>
    </row>
    <row r="3" spans="1:41" outlineLevel="1" x14ac:dyDescent="0.25">
      <c r="A3" s="1" t="s">
        <v>288</v>
      </c>
      <c r="B3" s="95">
        <f t="shared" ref="B3:B9" si="14">COUNTIF($C$14:$C$92,A3)</f>
        <v>6</v>
      </c>
      <c r="C3" s="193">
        <f t="shared" ref="C3:C10" si="15">B3/$B$10</f>
        <v>8.3333333333333329E-2</v>
      </c>
      <c r="F3" s="294">
        <f t="shared" si="5"/>
        <v>0.33333333333333331</v>
      </c>
      <c r="G3" s="137">
        <f t="shared" si="6"/>
        <v>4595.8701539987514</v>
      </c>
      <c r="H3" s="143">
        <f t="shared" si="7"/>
        <v>765.97835899979191</v>
      </c>
      <c r="I3" s="186">
        <f t="shared" ref="I3:I9" si="16">SUMIF($C$14:$C$92,A3,F$14:F$92)/B3</f>
        <v>-194.36971399854534</v>
      </c>
      <c r="J3" t="str">
        <f t="shared" si="8"/>
        <v>energy</v>
      </c>
      <c r="K3" s="344">
        <f t="shared" si="9"/>
        <v>0.66666666666666663</v>
      </c>
      <c r="L3" s="344">
        <f t="shared" si="10"/>
        <v>-0.33333333333333331</v>
      </c>
      <c r="M3" s="344">
        <f t="shared" si="10"/>
        <v>0.66666666666666663</v>
      </c>
      <c r="N3" s="344">
        <f t="shared" si="10"/>
        <v>-0.33333333333333331</v>
      </c>
      <c r="O3" s="344">
        <f t="shared" si="10"/>
        <v>-0.33333333333333331</v>
      </c>
      <c r="P3" s="344">
        <f t="shared" si="11"/>
        <v>0.33333333333333331</v>
      </c>
      <c r="Q3" s="344">
        <f t="shared" si="11"/>
        <v>0.33333333333333331</v>
      </c>
      <c r="R3" s="344">
        <f t="shared" si="11"/>
        <v>0.33333333333333331</v>
      </c>
      <c r="S3" s="344">
        <f t="shared" si="11"/>
        <v>-0.33333333333333331</v>
      </c>
      <c r="T3" s="344">
        <f t="shared" si="11"/>
        <v>0.33333333333333331</v>
      </c>
      <c r="U3" s="344">
        <f t="shared" ref="U3:V3" si="17">SUMIF($C$14:$C$92,$A3,T$14:T$92)/$B3</f>
        <v>0.66666666666666663</v>
      </c>
      <c r="V3" s="344">
        <f t="shared" si="17"/>
        <v>0.33333333333333331</v>
      </c>
      <c r="W3" s="286"/>
      <c r="X3" s="6"/>
      <c r="Y3" s="1" t="s">
        <v>288</v>
      </c>
      <c r="Z3" s="282">
        <f t="shared" si="13"/>
        <v>4595.8701539987514</v>
      </c>
      <c r="AA3" s="282">
        <f t="shared" si="13"/>
        <v>-1166.2182839912721</v>
      </c>
      <c r="AB3" s="282">
        <f t="shared" si="13"/>
        <v>1166.2182839912721</v>
      </c>
      <c r="AC3" s="282">
        <f t="shared" si="13"/>
        <v>2472.3985120494153</v>
      </c>
      <c r="AD3" s="282">
        <f t="shared" si="13"/>
        <v>-2472.3985120494153</v>
      </c>
      <c r="AE3" s="282">
        <f t="shared" si="13"/>
        <v>-3193.0099785597622</v>
      </c>
      <c r="AF3" s="282">
        <f t="shared" si="13"/>
        <v>-1069.5383366104265</v>
      </c>
      <c r="AG3" s="282">
        <f t="shared" si="13"/>
        <v>-1069.5383366104265</v>
      </c>
      <c r="AH3" s="282">
        <f t="shared" si="13"/>
        <v>1707.8463915629793</v>
      </c>
      <c r="AI3" s="282">
        <f t="shared" si="13"/>
        <v>-4595.8701539987514</v>
      </c>
      <c r="AJ3" s="282">
        <f t="shared" si="13"/>
        <v>-1707.8463915629793</v>
      </c>
      <c r="AK3" s="282">
        <f t="shared" si="13"/>
        <v>-4595.8701539987514</v>
      </c>
      <c r="AL3" s="282">
        <f t="shared" si="13"/>
        <v>-1069.5383366104265</v>
      </c>
      <c r="AM3" s="282">
        <f t="shared" si="13"/>
        <v>-1707.8463915629793</v>
      </c>
      <c r="AN3" s="282">
        <f t="shared" si="13"/>
        <v>2472.3985120494153</v>
      </c>
      <c r="AO3" s="282">
        <f t="shared" si="13"/>
        <v>-1707.8463915629793</v>
      </c>
    </row>
    <row r="4" spans="1:41" outlineLevel="1" x14ac:dyDescent="0.25">
      <c r="A4" s="1" t="s">
        <v>297</v>
      </c>
      <c r="B4" s="95">
        <f t="shared" si="14"/>
        <v>10</v>
      </c>
      <c r="C4" s="193">
        <f t="shared" si="15"/>
        <v>0.1388888888888889</v>
      </c>
      <c r="F4" s="294">
        <f t="shared" si="5"/>
        <v>0.7</v>
      </c>
      <c r="G4" s="137">
        <f t="shared" si="6"/>
        <v>11092.225036973481</v>
      </c>
      <c r="H4" s="143">
        <f t="shared" si="7"/>
        <v>1109.2225036973482</v>
      </c>
      <c r="I4" s="186">
        <f t="shared" si="16"/>
        <v>938.28507344718741</v>
      </c>
      <c r="J4" t="str">
        <f t="shared" si="8"/>
        <v>grain</v>
      </c>
      <c r="K4" s="344">
        <f t="shared" si="9"/>
        <v>-0.4</v>
      </c>
      <c r="L4" s="344">
        <f t="shared" si="10"/>
        <v>-0.2</v>
      </c>
      <c r="M4" s="344">
        <f t="shared" si="10"/>
        <v>-0.2</v>
      </c>
      <c r="N4" s="344">
        <f t="shared" si="10"/>
        <v>-0.4</v>
      </c>
      <c r="O4" s="344">
        <f t="shared" si="10"/>
        <v>0.6</v>
      </c>
      <c r="P4" s="344">
        <f t="shared" si="11"/>
        <v>0</v>
      </c>
      <c r="Q4" s="344">
        <f t="shared" si="11"/>
        <v>-0.4</v>
      </c>
      <c r="R4" s="344">
        <f t="shared" si="11"/>
        <v>-0.2</v>
      </c>
      <c r="S4" s="344">
        <f t="shared" si="11"/>
        <v>-0.4</v>
      </c>
      <c r="T4" s="344">
        <f t="shared" si="11"/>
        <v>-0.6</v>
      </c>
      <c r="U4" s="344">
        <f t="shared" ref="U4:V4" si="18">SUMIF($C$14:$C$92,$A4,T$14:T$92)/$B4</f>
        <v>-0.2</v>
      </c>
      <c r="V4" s="344">
        <f t="shared" si="18"/>
        <v>-0.4</v>
      </c>
      <c r="W4" s="286"/>
      <c r="X4" s="6"/>
      <c r="Y4" s="1" t="s">
        <v>297</v>
      </c>
      <c r="Z4" s="282">
        <f t="shared" si="13"/>
        <v>11092.225036973481</v>
      </c>
      <c r="AA4" s="282">
        <f t="shared" si="13"/>
        <v>9382.8507344718746</v>
      </c>
      <c r="AB4" s="282">
        <f t="shared" si="13"/>
        <v>-9382.8507344718746</v>
      </c>
      <c r="AC4" s="282">
        <f t="shared" si="13"/>
        <v>-4557.9617901848924</v>
      </c>
      <c r="AD4" s="282">
        <f t="shared" si="13"/>
        <v>4557.9617901848924</v>
      </c>
      <c r="AE4" s="282">
        <f t="shared" si="13"/>
        <v>-6615.7468311465818</v>
      </c>
      <c r="AF4" s="282">
        <f t="shared" si="13"/>
        <v>-955.35241513790561</v>
      </c>
      <c r="AG4" s="282">
        <f t="shared" si="13"/>
        <v>-2912.5704530444023</v>
      </c>
      <c r="AH4" s="282">
        <f t="shared" si="13"/>
        <v>5886.9124022507349</v>
      </c>
      <c r="AI4" s="282">
        <f t="shared" si="13"/>
        <v>-4899.6584618701145</v>
      </c>
      <c r="AJ4" s="282">
        <f t="shared" si="13"/>
        <v>-4557.9617901848924</v>
      </c>
      <c r="AK4" s="282">
        <f t="shared" si="13"/>
        <v>-4779.7358063754236</v>
      </c>
      <c r="AL4" s="282">
        <f t="shared" si="13"/>
        <v>-2284.3030272037472</v>
      </c>
      <c r="AM4" s="282">
        <f t="shared" si="13"/>
        <v>-7545.5553520600679</v>
      </c>
      <c r="AN4" s="282">
        <f t="shared" si="13"/>
        <v>-361.59386298620529</v>
      </c>
      <c r="AO4" s="282">
        <f t="shared" si="13"/>
        <v>-7944.6974432124243</v>
      </c>
    </row>
    <row r="5" spans="1:41" outlineLevel="1" x14ac:dyDescent="0.25">
      <c r="A5" s="1" t="s">
        <v>294</v>
      </c>
      <c r="B5" s="95">
        <f t="shared" si="14"/>
        <v>21</v>
      </c>
      <c r="C5" s="193">
        <f t="shared" si="15"/>
        <v>0.29166666666666669</v>
      </c>
      <c r="F5" s="294">
        <f t="shared" si="5"/>
        <v>0.90476190476190477</v>
      </c>
      <c r="G5" s="137">
        <f t="shared" si="6"/>
        <v>52422.55229286947</v>
      </c>
      <c r="H5" s="143">
        <f t="shared" si="7"/>
        <v>2496.3120139461653</v>
      </c>
      <c r="I5" s="186">
        <f t="shared" si="16"/>
        <v>2331.4038320519558</v>
      </c>
      <c r="J5" t="str">
        <f t="shared" si="8"/>
        <v>index</v>
      </c>
      <c r="K5" s="344">
        <f t="shared" si="9"/>
        <v>0.80952380952380953</v>
      </c>
      <c r="L5" s="344">
        <f t="shared" si="10"/>
        <v>0.23809523809523808</v>
      </c>
      <c r="M5" s="344">
        <f t="shared" si="10"/>
        <v>4.7619047619047616E-2</v>
      </c>
      <c r="N5" s="344">
        <f t="shared" si="10"/>
        <v>0.33333333333333331</v>
      </c>
      <c r="O5" s="344">
        <f t="shared" si="10"/>
        <v>-0.23809523809523808</v>
      </c>
      <c r="P5" s="344">
        <f t="shared" si="11"/>
        <v>-0.23809523809523808</v>
      </c>
      <c r="Q5" s="344">
        <f t="shared" si="11"/>
        <v>0.7142857142857143</v>
      </c>
      <c r="R5" s="344">
        <f t="shared" si="11"/>
        <v>-0.61904761904761907</v>
      </c>
      <c r="S5" s="344">
        <f t="shared" si="11"/>
        <v>-0.14285714285714285</v>
      </c>
      <c r="T5" s="344">
        <f t="shared" si="11"/>
        <v>-0.23809523809523808</v>
      </c>
      <c r="U5" s="344">
        <f t="shared" ref="U5:V5" si="19">SUMIF($C$14:$C$92,$A5,T$14:T$92)/$B5</f>
        <v>0.33333333333333331</v>
      </c>
      <c r="V5" s="344">
        <f t="shared" si="19"/>
        <v>-0.14285714285714285</v>
      </c>
      <c r="W5" s="286"/>
      <c r="X5" s="6"/>
      <c r="Y5" s="1" t="s">
        <v>294</v>
      </c>
      <c r="Z5" s="282">
        <f t="shared" si="13"/>
        <v>52422.55229286947</v>
      </c>
      <c r="AA5" s="282">
        <f t="shared" si="13"/>
        <v>52124.284942363243</v>
      </c>
      <c r="AB5" s="282">
        <f t="shared" si="13"/>
        <v>-52124.284942363243</v>
      </c>
      <c r="AC5" s="282">
        <f t="shared" si="13"/>
        <v>44858.408031997591</v>
      </c>
      <c r="AD5" s="282">
        <f t="shared" si="13"/>
        <v>-44858.408031997591</v>
      </c>
      <c r="AE5" s="282">
        <f t="shared" si="13"/>
        <v>-7090.6463403468733</v>
      </c>
      <c r="AF5" s="282">
        <f t="shared" si="13"/>
        <v>18119.057569726381</v>
      </c>
      <c r="AG5" s="282">
        <f t="shared" si="13"/>
        <v>21220.785285108417</v>
      </c>
      <c r="AH5" s="282">
        <f t="shared" si="13"/>
        <v>-10859.486575104911</v>
      </c>
      <c r="AI5" s="282">
        <f t="shared" si="13"/>
        <v>-4457.4809320488566</v>
      </c>
      <c r="AJ5" s="282">
        <f t="shared" si="13"/>
        <v>37546.693480471513</v>
      </c>
      <c r="AK5" s="282">
        <f t="shared" si="13"/>
        <v>-34771.050143499029</v>
      </c>
      <c r="AL5" s="282">
        <f t="shared" si="13"/>
        <v>-4399.9813447192219</v>
      </c>
      <c r="AM5" s="282">
        <f t="shared" si="13"/>
        <v>-11665.858255084873</v>
      </c>
      <c r="AN5" s="282">
        <f t="shared" si="13"/>
        <v>9189.0920494355305</v>
      </c>
      <c r="AO5" s="282">
        <f t="shared" si="13"/>
        <v>-20664.585704122706</v>
      </c>
    </row>
    <row r="6" spans="1:41" outlineLevel="1" x14ac:dyDescent="0.25">
      <c r="A6" s="1" t="s">
        <v>313</v>
      </c>
      <c r="B6" s="95">
        <f t="shared" si="14"/>
        <v>3</v>
      </c>
      <c r="C6" s="193">
        <f t="shared" si="15"/>
        <v>4.1666666666666664E-2</v>
      </c>
      <c r="F6" s="294">
        <f t="shared" si="5"/>
        <v>0.66666666666666663</v>
      </c>
      <c r="G6" s="137">
        <f t="shared" si="6"/>
        <v>3226.6462385931673</v>
      </c>
      <c r="H6" s="143">
        <f t="shared" si="7"/>
        <v>1075.5487461977225</v>
      </c>
      <c r="I6" s="186">
        <f t="shared" si="16"/>
        <v>862.94475759394629</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3226.6462385931673</v>
      </c>
      <c r="AA6" s="282">
        <f t="shared" si="13"/>
        <v>2588.834272781839</v>
      </c>
      <c r="AB6" s="282">
        <f t="shared" si="13"/>
        <v>-2588.834272781839</v>
      </c>
      <c r="AC6" s="282">
        <f t="shared" si="13"/>
        <v>1414.8840952693613</v>
      </c>
      <c r="AD6" s="282">
        <f t="shared" si="13"/>
        <v>-1414.8840952693613</v>
      </c>
      <c r="AE6" s="282">
        <f t="shared" si="13"/>
        <v>-3226.6462385931673</v>
      </c>
      <c r="AF6" s="282">
        <f t="shared" si="13"/>
        <v>-777.07212945803315</v>
      </c>
      <c r="AG6" s="282">
        <f t="shared" si="13"/>
        <v>3226.6462385931673</v>
      </c>
      <c r="AH6" s="282">
        <f t="shared" si="13"/>
        <v>-2588.834272781839</v>
      </c>
      <c r="AI6" s="282">
        <f t="shared" si="13"/>
        <v>-3226.6462385931673</v>
      </c>
      <c r="AJ6" s="282">
        <f t="shared" si="13"/>
        <v>3226.6462385931673</v>
      </c>
      <c r="AK6" s="282">
        <f t="shared" si="13"/>
        <v>-3226.6462385931673</v>
      </c>
      <c r="AL6" s="282">
        <f t="shared" si="13"/>
        <v>-1414.8840952693613</v>
      </c>
      <c r="AM6" s="282">
        <f t="shared" si="13"/>
        <v>-1414.8840952693613</v>
      </c>
      <c r="AN6" s="282">
        <f t="shared" si="13"/>
        <v>1414.8840952693613</v>
      </c>
      <c r="AO6" s="282">
        <f t="shared" si="13"/>
        <v>-1414.8840952693613</v>
      </c>
    </row>
    <row r="7" spans="1:41" outlineLevel="1" x14ac:dyDescent="0.25">
      <c r="A7" s="1" t="s">
        <v>347</v>
      </c>
      <c r="B7" s="95">
        <f t="shared" si="14"/>
        <v>5</v>
      </c>
      <c r="C7" s="193">
        <f t="shared" si="15"/>
        <v>6.9444444444444448E-2</v>
      </c>
      <c r="F7" s="294">
        <f t="shared" si="5"/>
        <v>0</v>
      </c>
      <c r="G7" s="137">
        <f t="shared" si="6"/>
        <v>11795.283072483158</v>
      </c>
      <c r="H7" s="143">
        <f t="shared" si="7"/>
        <v>2359.0566144966315</v>
      </c>
      <c r="I7" s="186">
        <f t="shared" si="16"/>
        <v>-2359.0566144966315</v>
      </c>
      <c r="J7" t="str">
        <f t="shared" si="8"/>
        <v>metal</v>
      </c>
      <c r="K7" s="344">
        <f t="shared" si="9"/>
        <v>-0.6</v>
      </c>
      <c r="L7" s="344">
        <f t="shared" si="10"/>
        <v>-0.6</v>
      </c>
      <c r="M7" s="344">
        <f t="shared" si="10"/>
        <v>-0.2</v>
      </c>
      <c r="N7" s="344">
        <f t="shared" si="10"/>
        <v>-0.2</v>
      </c>
      <c r="O7" s="344">
        <f t="shared" si="10"/>
        <v>-0.6</v>
      </c>
      <c r="P7" s="344">
        <f t="shared" si="11"/>
        <v>0.2</v>
      </c>
      <c r="Q7" s="344">
        <f t="shared" si="11"/>
        <v>-0.2</v>
      </c>
      <c r="R7" s="344">
        <f t="shared" si="11"/>
        <v>0.6</v>
      </c>
      <c r="S7" s="344">
        <f t="shared" si="11"/>
        <v>0.6</v>
      </c>
      <c r="T7" s="344">
        <f t="shared" si="11"/>
        <v>0.6</v>
      </c>
      <c r="U7" s="344">
        <f t="shared" ref="U7:V7" si="21">SUMIF($C$14:$C$92,$A7,T$14:T$92)/$B7</f>
        <v>-0.2</v>
      </c>
      <c r="V7" s="344">
        <f t="shared" si="21"/>
        <v>0.6</v>
      </c>
      <c r="W7" s="286"/>
      <c r="X7" s="6"/>
      <c r="Y7" s="1" t="s">
        <v>347</v>
      </c>
      <c r="Z7" s="282">
        <f t="shared" si="13"/>
        <v>11795.283072483158</v>
      </c>
      <c r="AA7" s="282">
        <f t="shared" si="13"/>
        <v>5986.9911183928089</v>
      </c>
      <c r="AB7" s="282">
        <f t="shared" si="13"/>
        <v>-5986.9911183928089</v>
      </c>
      <c r="AC7" s="282">
        <f t="shared" si="13"/>
        <v>2750.0293062373175</v>
      </c>
      <c r="AD7" s="282">
        <f t="shared" si="13"/>
        <v>-2750.0293062373175</v>
      </c>
      <c r="AE7" s="282">
        <f t="shared" si="13"/>
        <v>768.42857026662978</v>
      </c>
      <c r="AF7" s="282">
        <f t="shared" si="13"/>
        <v>5726.9750942008104</v>
      </c>
      <c r="AG7" s="282">
        <f t="shared" si="13"/>
        <v>3058.2626478530306</v>
      </c>
      <c r="AH7" s="282">
        <f t="shared" si="13"/>
        <v>2750.0293062373175</v>
      </c>
      <c r="AI7" s="282">
        <f t="shared" si="13"/>
        <v>-768.42857026662978</v>
      </c>
      <c r="AJ7" s="282">
        <f t="shared" si="13"/>
        <v>3058.2626478530306</v>
      </c>
      <c r="AK7" s="282">
        <f t="shared" si="13"/>
        <v>-2750.0293062373175</v>
      </c>
      <c r="AL7" s="282">
        <f t="shared" si="13"/>
        <v>-2750.0293062373175</v>
      </c>
      <c r="AM7" s="282">
        <f t="shared" si="13"/>
        <v>-2750.0293062373175</v>
      </c>
      <c r="AN7" s="282">
        <f t="shared" si="13"/>
        <v>768.42857026662978</v>
      </c>
      <c r="AO7" s="282">
        <f t="shared" si="13"/>
        <v>-2750.0293062373175</v>
      </c>
    </row>
    <row r="8" spans="1:41" outlineLevel="1" x14ac:dyDescent="0.25">
      <c r="A8" s="1" t="s">
        <v>1122</v>
      </c>
      <c r="B8" s="95">
        <f t="shared" si="14"/>
        <v>10</v>
      </c>
      <c r="C8" s="193">
        <f>B8/$B$10</f>
        <v>0.1388888888888889</v>
      </c>
      <c r="F8" s="294">
        <f t="shared" si="5"/>
        <v>0.3</v>
      </c>
      <c r="G8" s="137">
        <f t="shared" si="6"/>
        <v>20505.124605270925</v>
      </c>
      <c r="H8" s="143">
        <f t="shared" si="7"/>
        <v>2050.5124605270926</v>
      </c>
      <c r="I8" s="186">
        <f t="shared" si="16"/>
        <v>-1288.6885366297524</v>
      </c>
      <c r="J8" t="str">
        <f t="shared" si="8"/>
        <v>rates</v>
      </c>
      <c r="K8" s="344">
        <f t="shared" si="9"/>
        <v>0.4</v>
      </c>
      <c r="L8" s="344">
        <f t="shared" si="10"/>
        <v>0</v>
      </c>
      <c r="M8" s="344">
        <f t="shared" si="10"/>
        <v>0.2</v>
      </c>
      <c r="N8" s="344">
        <f t="shared" si="10"/>
        <v>0.2</v>
      </c>
      <c r="O8" s="344">
        <f t="shared" si="10"/>
        <v>1</v>
      </c>
      <c r="P8" s="344">
        <f t="shared" si="11"/>
        <v>0.2</v>
      </c>
      <c r="Q8" s="344">
        <f t="shared" si="11"/>
        <v>-0.2</v>
      </c>
      <c r="R8" s="344">
        <f t="shared" si="11"/>
        <v>0</v>
      </c>
      <c r="S8" s="344">
        <f t="shared" si="11"/>
        <v>-0.8</v>
      </c>
      <c r="T8" s="344">
        <f t="shared" si="11"/>
        <v>-0.6</v>
      </c>
      <c r="U8" s="344">
        <f t="shared" ref="U8:V8" si="22">SUMIF($C$14:$C$92,$A8,T$14:T$92)/$B8</f>
        <v>-0.2</v>
      </c>
      <c r="V8" s="344">
        <f t="shared" si="22"/>
        <v>-0.6</v>
      </c>
      <c r="W8" s="286"/>
      <c r="X8" s="6"/>
      <c r="Y8" s="1" t="s">
        <v>1122</v>
      </c>
      <c r="Z8" s="282">
        <f t="shared" si="13"/>
        <v>20505.124605270925</v>
      </c>
      <c r="AA8" s="282">
        <f t="shared" si="13"/>
        <v>12886.885366297523</v>
      </c>
      <c r="AB8" s="282">
        <f t="shared" si="13"/>
        <v>-12886.885366297523</v>
      </c>
      <c r="AC8" s="282">
        <f t="shared" si="13"/>
        <v>-20505.124605270925</v>
      </c>
      <c r="AD8" s="282">
        <f t="shared" si="13"/>
        <v>20505.124605270925</v>
      </c>
      <c r="AE8" s="282">
        <f t="shared" si="13"/>
        <v>3728.2318604175907</v>
      </c>
      <c r="AF8" s="282">
        <f t="shared" si="13"/>
        <v>-6296.8546062331434</v>
      </c>
      <c r="AG8" s="282">
        <f t="shared" si="13"/>
        <v>-5614.2125797838225</v>
      </c>
      <c r="AH8" s="282">
        <f t="shared" si="13"/>
        <v>-12886.885366297523</v>
      </c>
      <c r="AI8" s="282">
        <f t="shared" si="13"/>
        <v>-14188.800836994964</v>
      </c>
      <c r="AJ8" s="282">
        <f t="shared" si="13"/>
        <v>-10871.151240260311</v>
      </c>
      <c r="AK8" s="282">
        <f t="shared" si="13"/>
        <v>10044.555628693553</v>
      </c>
      <c r="AL8" s="282">
        <f t="shared" si="13"/>
        <v>17461.18200032469</v>
      </c>
      <c r="AM8" s="282">
        <f t="shared" si="13"/>
        <v>11000.904646931289</v>
      </c>
      <c r="AN8" s="282">
        <f t="shared" si="13"/>
        <v>5614.2125797838225</v>
      </c>
      <c r="AO8" s="282">
        <f t="shared" si="13"/>
        <v>19822.482578821604</v>
      </c>
    </row>
    <row r="9" spans="1:41" outlineLevel="1" x14ac:dyDescent="0.25">
      <c r="A9" s="17" t="s">
        <v>304</v>
      </c>
      <c r="B9" s="295">
        <f t="shared" si="14"/>
        <v>8</v>
      </c>
      <c r="C9" s="200">
        <f t="shared" si="15"/>
        <v>0.1111111111111111</v>
      </c>
      <c r="D9" s="126"/>
      <c r="F9" s="294">
        <f t="shared" si="5"/>
        <v>1</v>
      </c>
      <c r="G9" s="199">
        <f t="shared" si="6"/>
        <v>13885.669992442568</v>
      </c>
      <c r="H9" s="143">
        <f t="shared" si="7"/>
        <v>1735.7087490553211</v>
      </c>
      <c r="I9" s="186">
        <f t="shared" si="16"/>
        <v>1735.7087490553211</v>
      </c>
      <c r="J9" t="str">
        <f t="shared" si="8"/>
        <v>soft</v>
      </c>
      <c r="K9" s="344">
        <f t="shared" si="9"/>
        <v>0.5</v>
      </c>
      <c r="L9" s="344">
        <f t="shared" si="10"/>
        <v>0.25</v>
      </c>
      <c r="M9" s="344">
        <f t="shared" si="10"/>
        <v>-0.25</v>
      </c>
      <c r="N9" s="344">
        <f t="shared" si="10"/>
        <v>0.5</v>
      </c>
      <c r="O9" s="344">
        <f t="shared" si="10"/>
        <v>-0.25</v>
      </c>
      <c r="P9" s="344">
        <f t="shared" si="11"/>
        <v>0.25</v>
      </c>
      <c r="Q9" s="344">
        <f t="shared" si="11"/>
        <v>0.5</v>
      </c>
      <c r="R9" s="344">
        <f t="shared" si="11"/>
        <v>-0.25</v>
      </c>
      <c r="S9" s="344">
        <f t="shared" si="11"/>
        <v>0</v>
      </c>
      <c r="T9" s="344">
        <f t="shared" si="11"/>
        <v>0</v>
      </c>
      <c r="U9" s="344">
        <f t="shared" ref="U9:V9" si="23">SUMIF($C$14:$C$92,$A9,T$14:T$92)/$B9</f>
        <v>0</v>
      </c>
      <c r="V9" s="344">
        <f t="shared" si="23"/>
        <v>-0.25</v>
      </c>
      <c r="W9" s="286"/>
      <c r="X9" s="6"/>
      <c r="Y9" s="17" t="s">
        <v>304</v>
      </c>
      <c r="Z9" s="283">
        <f t="shared" si="13"/>
        <v>13885.669992442568</v>
      </c>
      <c r="AA9" s="283">
        <f t="shared" si="13"/>
        <v>13885.669992442568</v>
      </c>
      <c r="AB9" s="283">
        <f t="shared" si="13"/>
        <v>-13885.669992442568</v>
      </c>
      <c r="AC9" s="283">
        <f t="shared" si="13"/>
        <v>10498.427715255355</v>
      </c>
      <c r="AD9" s="283">
        <f t="shared" si="13"/>
        <v>-10498.427715255355</v>
      </c>
      <c r="AE9" s="283">
        <f t="shared" si="13"/>
        <v>-151.0741071384723</v>
      </c>
      <c r="AF9" s="283">
        <f t="shared" si="13"/>
        <v>9558.0495403988953</v>
      </c>
      <c r="AG9" s="283">
        <f t="shared" si="13"/>
        <v>10521.219600939163</v>
      </c>
      <c r="AH9" s="283">
        <f t="shared" si="13"/>
        <v>-8627.849769475637</v>
      </c>
      <c r="AI9" s="283">
        <f t="shared" si="13"/>
        <v>1816.2838893932744</v>
      </c>
      <c r="AJ9" s="283">
        <f t="shared" si="13"/>
        <v>12320.810980458949</v>
      </c>
      <c r="AK9" s="283">
        <f t="shared" si="13"/>
        <v>-6962.6399872208349</v>
      </c>
      <c r="AL9" s="283">
        <f t="shared" si="13"/>
        <v>5865.0883294155828</v>
      </c>
      <c r="AM9" s="283">
        <f t="shared" si="13"/>
        <v>5865.0883294155828</v>
      </c>
      <c r="AN9" s="283">
        <f t="shared" si="13"/>
        <v>946.47755066677973</v>
      </c>
      <c r="AO9" s="283">
        <f t="shared" si="13"/>
        <v>-151.0741071384723</v>
      </c>
    </row>
    <row r="10" spans="1:41" outlineLevel="1" x14ac:dyDescent="0.25">
      <c r="B10">
        <f>SUM(B2:B9)</f>
        <v>72</v>
      </c>
      <c r="C10" s="193">
        <f t="shared" si="15"/>
        <v>1</v>
      </c>
      <c r="D10" s="126"/>
      <c r="F10" s="294">
        <f>SUMIFS(H$14:H$92,H$14:H$92,1,$C$14:$C$92,"&lt;&gt;offline")/$B10</f>
        <v>0.59722222222222221</v>
      </c>
      <c r="G10" s="167">
        <f>SUM(G2:G9)</f>
        <v>130568.51684937606</v>
      </c>
      <c r="H10" s="143">
        <f t="shared" si="7"/>
        <v>1813.4516229080009</v>
      </c>
      <c r="I10" s="186">
        <f>SUM(F14:F92)/B10</f>
        <v>601.77746906132734</v>
      </c>
      <c r="J10" s="137"/>
      <c r="K10" s="6"/>
      <c r="L10" s="292"/>
      <c r="M10" s="286"/>
      <c r="N10" s="292"/>
      <c r="O10" s="6"/>
      <c r="R10" s="6"/>
      <c r="S10" s="286"/>
      <c r="T10" s="286"/>
      <c r="U10" s="286"/>
      <c r="V10" s="6"/>
      <c r="W10" s="286"/>
      <c r="X10" s="6"/>
      <c r="Y10" s="6" t="s">
        <v>1245</v>
      </c>
      <c r="Z10" s="284">
        <f>SUM(Z2:Z9)</f>
        <v>130568.51684937606</v>
      </c>
      <c r="AA10" s="284">
        <f t="shared" ref="AA10:AN10" si="24">SUM(AA2:AA9)</f>
        <v>89342.697287839575</v>
      </c>
      <c r="AB10" s="284">
        <f t="shared" si="24"/>
        <v>-89342.697287839575</v>
      </c>
      <c r="AC10" s="284">
        <f t="shared" si="24"/>
        <v>42484.248722629192</v>
      </c>
      <c r="AD10" s="284">
        <f t="shared" si="24"/>
        <v>-42484.248722629192</v>
      </c>
      <c r="AE10" s="284">
        <f t="shared" si="24"/>
        <v>-11850.448648755533</v>
      </c>
      <c r="AF10" s="284">
        <f t="shared" si="24"/>
        <v>24715.690924329028</v>
      </c>
      <c r="AG10" s="284">
        <f t="shared" si="24"/>
        <v>28421.404234841622</v>
      </c>
      <c r="AH10" s="284">
        <f t="shared" si="24"/>
        <v>-25956.984074312906</v>
      </c>
      <c r="AI10" s="284">
        <f t="shared" si="24"/>
        <v>-35302.993561915369</v>
      </c>
      <c r="AJ10" s="284">
        <f t="shared" si="24"/>
        <v>41201.968043533794</v>
      </c>
      <c r="AK10" s="284">
        <f t="shared" si="24"/>
        <v>-49809.946192711424</v>
      </c>
      <c r="AL10" s="284">
        <f t="shared" si="24"/>
        <v>10970.162499681355</v>
      </c>
      <c r="AM10" s="284">
        <f t="shared" si="24"/>
        <v>-3959.4722837888185</v>
      </c>
      <c r="AN10" s="284">
        <f t="shared" si="24"/>
        <v>27928.12391571949</v>
      </c>
      <c r="AO10" s="284">
        <f t="shared" ref="AO10" si="25">SUM(AO2:AO9)</f>
        <v>-10880.620052376551</v>
      </c>
    </row>
    <row r="11" spans="1:41" outlineLevel="1" x14ac:dyDescent="0.25">
      <c r="H11" t="s">
        <v>1158</v>
      </c>
      <c r="I11" s="95">
        <v>0.75</v>
      </c>
      <c r="J11">
        <v>0.5</v>
      </c>
      <c r="K11">
        <v>1</v>
      </c>
      <c r="X11" t="s">
        <v>1283</v>
      </c>
      <c r="Y11" s="110">
        <v>2580.4837160603356</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1289</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N12" si="26">Z93&amp;" ACC "&amp;ROUND(Z94,2)*100&amp;"% PNL "&amp;ROUND(Z10,0)</f>
        <v>MAX ACC 100% PNL 130569</v>
      </c>
      <c r="AA12" s="310" t="str">
        <f t="shared" si="26"/>
        <v>RISK-ON ACC 71% PNL 89343</v>
      </c>
      <c r="AB12" s="310" t="str">
        <f t="shared" si="26"/>
        <v>RISK-OFF ACC 29% PNL -89343</v>
      </c>
      <c r="AC12" s="310" t="str">
        <f t="shared" si="26"/>
        <v>Previous ACC 61% PNL 42484</v>
      </c>
      <c r="AD12" s="339" t="str">
        <f t="shared" si="26"/>
        <v>Anti-Previous ACC 39% PNL -42484</v>
      </c>
      <c r="AE12" s="340" t="str">
        <f t="shared" si="26"/>
        <v>&gt;equity ACC 40% PNL -11850</v>
      </c>
      <c r="AF12" s="340" t="str">
        <f t="shared" si="26"/>
        <v>50/50 ACC 58% PNL 24716</v>
      </c>
      <c r="AG12" s="340" t="str">
        <f t="shared" si="26"/>
        <v>&lt;equity ACC 60% PNL 28421</v>
      </c>
      <c r="AH12" s="341" t="str">
        <f t="shared" si="26"/>
        <v>SEASONALITY ACC 49% PNL -25957</v>
      </c>
      <c r="AI12" s="341" t="str">
        <f t="shared" si="26"/>
        <v>ADJ_SEASONALITY ACC 31% PNL -35303</v>
      </c>
      <c r="AJ12" s="342" t="str">
        <f t="shared" si="26"/>
        <v>V1 ACC 61% PNL 41202</v>
      </c>
      <c r="AK12" s="342" t="str">
        <f t="shared" si="26"/>
        <v>V2 ACC 28% PNL -49810</v>
      </c>
      <c r="AL12" s="342" t="str">
        <f t="shared" si="26"/>
        <v>V3 ACC 49% PNL 10970</v>
      </c>
      <c r="AM12" s="342" t="str">
        <f t="shared" si="26"/>
        <v>V4 ACC 43% PNL -3959</v>
      </c>
      <c r="AN12" s="342" t="str">
        <f t="shared" si="26"/>
        <v>V5 ACC 61% PNL 27928</v>
      </c>
      <c r="AO12" s="342" t="str">
        <f t="shared" ref="AO12" si="27">AO93&amp;" ACC "&amp;ROUND(AO94,2)*100&amp;"% PNL "&amp;ROUND(AO10,0)</f>
        <v>V6 ACC 42% PNL -10881</v>
      </c>
    </row>
    <row r="13" spans="1:41" ht="15.75" thickBot="1" x14ac:dyDescent="0.3">
      <c r="A13" s="3"/>
      <c r="B13" s="164"/>
      <c r="C13" s="164"/>
      <c r="E13" s="240">
        <f>COUNTIF(E14:E92,1)/COUNT(E14:E92)</f>
        <v>0.68354430379746833</v>
      </c>
      <c r="H13" s="240">
        <f>COUNTIF(H14:H92,1)/COUNT(H14:H92)</f>
        <v>0.58227848101265822</v>
      </c>
      <c r="I13" s="240">
        <f>COUNTIF(I14:I92,1)/COUNT(I14:I92)</f>
        <v>0.48101265822784811</v>
      </c>
      <c r="J13" s="240">
        <f t="shared" ref="J13:L13" si="28">COUNTIF(J14:J92,1)/COUNT(J14:J92)</f>
        <v>0.51898734177215189</v>
      </c>
      <c r="K13" s="240">
        <f t="shared" si="28"/>
        <v>0.55696202531645567</v>
      </c>
      <c r="L13" s="240">
        <f t="shared" si="28"/>
        <v>0.53164556962025311</v>
      </c>
      <c r="M13" s="240"/>
      <c r="O13" s="240">
        <f t="shared" ref="O13" si="29">COUNTIF(O14:O92,1)/COUNT(O14:O92)</f>
        <v>0.50632911392405067</v>
      </c>
      <c r="P13" s="240">
        <f t="shared" ref="P13" si="30">COUNTIF(P14:P92,1)/COUNT(P14:P92)</f>
        <v>0.59493670886075944</v>
      </c>
      <c r="Q13" s="240">
        <f t="shared" ref="Q13" si="31">COUNTIF(Q14:Q92,1)/COUNT(Q14:Q92)</f>
        <v>0.379746835443038</v>
      </c>
      <c r="R13" s="240">
        <f t="shared" ref="R13" si="32">COUNTIF(R14:R92,1)/COUNT(R14:R92)</f>
        <v>0.39240506329113922</v>
      </c>
      <c r="S13" s="240">
        <f t="shared" ref="S13" si="33">COUNTIF(S14:S92,1)/COUNT(S14:S92)</f>
        <v>0.39240506329113922</v>
      </c>
      <c r="T13" s="240">
        <f t="shared" ref="T13:U13" si="34">COUNTIF(T14:T92,1)/COUNT(T14:T92)</f>
        <v>0.55696202531645567</v>
      </c>
      <c r="U13" s="240">
        <f t="shared" si="34"/>
        <v>0.39240506329113922</v>
      </c>
      <c r="W13" s="179"/>
      <c r="X13" s="182">
        <v>24294958.023355968</v>
      </c>
      <c r="Y13" s="182">
        <v>24294958.023355968</v>
      </c>
      <c r="Z13" s="187">
        <f t="shared" ref="Z13:AN13" si="35">SUM(Z14:Z92)</f>
        <v>130568.5168493761</v>
      </c>
      <c r="AA13" s="187">
        <f t="shared" si="35"/>
        <v>89342.69728783959</v>
      </c>
      <c r="AB13" s="187">
        <f t="shared" si="35"/>
        <v>-89342.69728783959</v>
      </c>
      <c r="AC13" s="187">
        <f>SUM(AC14:AC92)</f>
        <v>42484.248722629192</v>
      </c>
      <c r="AD13" s="187">
        <f t="shared" si="35"/>
        <v>-42484.248722629192</v>
      </c>
      <c r="AE13" s="187">
        <f t="shared" si="35"/>
        <v>-11850.448648755537</v>
      </c>
      <c r="AF13" s="187">
        <f t="shared" si="35"/>
        <v>24715.690924329025</v>
      </c>
      <c r="AG13" s="187">
        <f t="shared" si="35"/>
        <v>28421.404234841626</v>
      </c>
      <c r="AH13" s="187">
        <f t="shared" si="35"/>
        <v>-25956.984074312913</v>
      </c>
      <c r="AI13" s="187">
        <f>SUM(AI14:AI92)</f>
        <v>-35302.993561915384</v>
      </c>
      <c r="AJ13" s="187">
        <f>SUM(AJ14:AJ92)</f>
        <v>41201.96804353378</v>
      </c>
      <c r="AK13" s="187">
        <f t="shared" si="35"/>
        <v>-49809.946192711439</v>
      </c>
      <c r="AL13" s="187">
        <f>SUM(AL14:AL92)</f>
        <v>10970.162499681352</v>
      </c>
      <c r="AM13" s="187">
        <f t="shared" si="35"/>
        <v>-3959.4722837888212</v>
      </c>
      <c r="AN13" s="187">
        <f t="shared" si="35"/>
        <v>27928.12391571949</v>
      </c>
      <c r="AO13" s="187">
        <f t="shared" ref="AO13" si="36">SUM(AO14:AO92)</f>
        <v>-10880.620052376551</v>
      </c>
    </row>
    <row r="14" spans="1:41" ht="15.75" thickBot="1" x14ac:dyDescent="0.3">
      <c r="A14" s="330" t="s">
        <v>287</v>
      </c>
      <c r="B14" s="331" t="s">
        <v>558</v>
      </c>
      <c r="C14" s="332" t="s">
        <v>1288</v>
      </c>
      <c r="E14" s="201">
        <f>'0804'!H14</f>
        <v>1</v>
      </c>
      <c r="F14" s="186">
        <f t="shared" ref="F14:F45" si="37">G14*X14</f>
        <v>0</v>
      </c>
      <c r="G14">
        <v>6.41025641026E-3</v>
      </c>
      <c r="H14">
        <v>1</v>
      </c>
      <c r="I14" s="202">
        <v>-1</v>
      </c>
      <c r="J14" s="225">
        <v>1</v>
      </c>
      <c r="K14" s="225">
        <v>-1</v>
      </c>
      <c r="L14" s="201">
        <v>1</v>
      </c>
      <c r="M14" s="226">
        <v>-2</v>
      </c>
      <c r="N14" s="287">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137">
        <v>0</v>
      </c>
      <c r="Y14" s="137">
        <v>0</v>
      </c>
      <c r="Z14" s="188">
        <f t="shared" ref="Z14:Z77" si="43">ABS(X14*G14)</f>
        <v>0</v>
      </c>
      <c r="AA14" s="188">
        <f>IF(IF(sym!$Q3=H14,1,0)=1,ABS(X14*G14),-ABS(X14*G14))</f>
        <v>0</v>
      </c>
      <c r="AB14" s="188">
        <f>IF(IF(sym!$P3=$H14,1,0)=1,ABS($X14*$G14),-ABS($X14*$G14))</f>
        <v>0</v>
      </c>
      <c r="AC14" s="188">
        <f>IF(IF(E14=H14,1,0)=1,ABS(X14*G14),-ABS(X14*G14))</f>
        <v>0</v>
      </c>
      <c r="AD14" s="188">
        <f t="shared" ref="AD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 t="shared" ref="AN14:AN45" si="50">IF(IF(T14=$H14,1,0)=1,ABS($X14*$G14),-ABS($X14*$G14))</f>
        <v>0</v>
      </c>
      <c r="AO14" s="188">
        <f t="shared" ref="AO14:AO45" si="51">IF(IF(U14=$H14,1,0)=1,ABS($X14*$G14),-ABS($X14*$G14))</f>
        <v>0</v>
      </c>
    </row>
    <row r="15" spans="1:41" ht="15.75" thickBot="1" x14ac:dyDescent="0.3">
      <c r="A15" s="1" t="s">
        <v>290</v>
      </c>
      <c r="B15" s="149" t="s">
        <v>470</v>
      </c>
      <c r="C15" s="192" t="s">
        <v>1121</v>
      </c>
      <c r="E15" s="201">
        <f>'0804'!H15</f>
        <v>1</v>
      </c>
      <c r="F15" s="186">
        <f t="shared" si="37"/>
        <v>-209.80718782797422</v>
      </c>
      <c r="G15">
        <v>-9.1815320042000004E-4</v>
      </c>
      <c r="H15">
        <v>-1</v>
      </c>
      <c r="I15" s="202">
        <v>-1</v>
      </c>
      <c r="J15" s="227">
        <v>-1</v>
      </c>
      <c r="K15" s="227">
        <v>1</v>
      </c>
      <c r="L15" s="202">
        <v>-1</v>
      </c>
      <c r="M15" s="228">
        <v>-9</v>
      </c>
      <c r="N15" s="288">
        <v>42573</v>
      </c>
      <c r="O15">
        <f t="shared" si="38"/>
        <v>1</v>
      </c>
      <c r="P15">
        <f t="shared" ref="P15:P78" si="52">IF(E15+K15-L15&gt;0,1,-1)</f>
        <v>1</v>
      </c>
      <c r="Q15">
        <f t="shared" si="39"/>
        <v>-1</v>
      </c>
      <c r="R15">
        <f t="shared" si="40"/>
        <v>-1</v>
      </c>
      <c r="S15">
        <f t="shared" si="41"/>
        <v>-1</v>
      </c>
      <c r="T15">
        <f t="shared" si="42"/>
        <v>-1</v>
      </c>
      <c r="U15">
        <f t="shared" ref="U15:U78" si="53">IF(-E15+J15-L15&lt;0,-1,1)</f>
        <v>-1</v>
      </c>
      <c r="V15">
        <f>VLOOKUP($A15,'FuturesInfo (3)'!$A$2:$V$80,22)</f>
        <v>3</v>
      </c>
      <c r="W15">
        <v>1</v>
      </c>
      <c r="X15" s="137">
        <v>228510</v>
      </c>
      <c r="Y15" s="137">
        <v>228510</v>
      </c>
      <c r="Z15" s="188">
        <f t="shared" si="43"/>
        <v>209.80718782797422</v>
      </c>
      <c r="AA15" s="188">
        <f>IF(IF(sym!$Q4=H15,1,0)=1,ABS(X15*G15),-ABS(X15*G15))</f>
        <v>-209.80718782797422</v>
      </c>
      <c r="AB15" s="188">
        <f>IF(IF(sym!$P4=$H15,1,0)=1,ABS($X15*$G15),-ABS($X15*$G15))</f>
        <v>209.80718782797422</v>
      </c>
      <c r="AC15" s="188">
        <f>IF(IF(E15=H15,1,0)=1,ABS(X15*G15),-ABS(X15*G15))</f>
        <v>-209.80718782797422</v>
      </c>
      <c r="AD15" s="188">
        <f t="shared" si="44"/>
        <v>209.80718782797422</v>
      </c>
      <c r="AE15" s="188">
        <f t="shared" si="45"/>
        <v>209.80718782797422</v>
      </c>
      <c r="AF15" s="188">
        <f t="shared" ref="AF15:AF78" si="54">IF(IF(I15=H15,1,0)=1,ABS(X15*G15),-ABS(X15*G15))</f>
        <v>209.80718782797422</v>
      </c>
      <c r="AG15" s="188">
        <f t="shared" ref="AG15:AG78" si="55">IF(IF(K15=H15,1,0)=1,ABS(X15*G15),-ABS(X15*G15))</f>
        <v>-209.80718782797422</v>
      </c>
      <c r="AH15" s="188">
        <f t="shared" ref="AH15:AH78" si="56">IF(IF(L15=H15,1,0)=1,ABS(X15*G15),-ABS(X15*G15))</f>
        <v>209.80718782797422</v>
      </c>
      <c r="AI15" s="188">
        <f t="shared" ref="AI15:AI78" si="57">IF(IF(O15=H15,1,0)=1,ABS(X15*G15),-ABS(X15*G15))</f>
        <v>-209.80718782797422</v>
      </c>
      <c r="AJ15" s="188">
        <f t="shared" si="46"/>
        <v>-209.80718782797422</v>
      </c>
      <c r="AK15" s="188">
        <f t="shared" si="47"/>
        <v>209.80718782797422</v>
      </c>
      <c r="AL15" s="188">
        <f t="shared" si="48"/>
        <v>209.80718782797422</v>
      </c>
      <c r="AM15" s="188">
        <f t="shared" si="49"/>
        <v>209.80718782797422</v>
      </c>
      <c r="AN15" s="188">
        <f t="shared" si="50"/>
        <v>209.80718782797422</v>
      </c>
      <c r="AO15" s="188">
        <f t="shared" si="51"/>
        <v>209.80718782797422</v>
      </c>
    </row>
    <row r="16" spans="1:41" ht="15.75" thickBot="1" x14ac:dyDescent="0.3">
      <c r="A16" s="1" t="s">
        <v>292</v>
      </c>
      <c r="B16" s="149" t="s">
        <v>292</v>
      </c>
      <c r="C16" s="192" t="s">
        <v>294</v>
      </c>
      <c r="E16" s="201">
        <f>'0804'!H16</f>
        <v>1</v>
      </c>
      <c r="F16" s="186">
        <f t="shared" si="37"/>
        <v>2083.6963087056151</v>
      </c>
      <c r="G16">
        <v>1.05239334616E-2</v>
      </c>
      <c r="H16">
        <v>1</v>
      </c>
      <c r="I16" s="202">
        <v>-1</v>
      </c>
      <c r="J16" s="227">
        <v>-1</v>
      </c>
      <c r="K16" s="227">
        <v>-1</v>
      </c>
      <c r="L16" s="202">
        <v>-1</v>
      </c>
      <c r="M16" s="228">
        <v>4</v>
      </c>
      <c r="N16" s="288">
        <v>42580</v>
      </c>
      <c r="O16">
        <f t="shared" si="38"/>
        <v>-1</v>
      </c>
      <c r="P16">
        <f t="shared" si="52"/>
        <v>1</v>
      </c>
      <c r="Q16">
        <f t="shared" si="39"/>
        <v>-1</v>
      </c>
      <c r="R16">
        <f t="shared" si="40"/>
        <v>-1</v>
      </c>
      <c r="S16">
        <f t="shared" si="41"/>
        <v>-1</v>
      </c>
      <c r="T16">
        <f t="shared" si="42"/>
        <v>1</v>
      </c>
      <c r="U16">
        <f t="shared" si="53"/>
        <v>-1</v>
      </c>
      <c r="V16">
        <f>VLOOKUP($A16,'FuturesInfo (3)'!$A$2:$V$80,22)</f>
        <v>2</v>
      </c>
      <c r="W16">
        <v>1</v>
      </c>
      <c r="X16" s="137">
        <v>197995.96</v>
      </c>
      <c r="Y16" s="137">
        <v>197995.96</v>
      </c>
      <c r="Z16" s="188">
        <f t="shared" si="43"/>
        <v>2083.6963087056151</v>
      </c>
      <c r="AA16" s="188">
        <f>IF(IF(sym!$Q5=H16,1,0)=1,ABS(X16*G16),-ABS(X16*G16))</f>
        <v>2083.6963087056151</v>
      </c>
      <c r="AB16" s="188">
        <f>IF(IF(sym!$P5=$H16,1,0)=1,ABS($X16*$G16),-ABS($X16*$G16))</f>
        <v>-2083.6963087056151</v>
      </c>
      <c r="AC16" s="188">
        <f t="shared" ref="AC16:AC79" si="58">IF(IF(E16=H16,1,0)=1,ABS(X16*G16),-ABS(X16*G16))</f>
        <v>2083.6963087056151</v>
      </c>
      <c r="AD16" s="188">
        <f t="shared" si="44"/>
        <v>-2083.6963087056151</v>
      </c>
      <c r="AE16" s="188">
        <f t="shared" si="45"/>
        <v>-2083.6963087056151</v>
      </c>
      <c r="AF16" s="188">
        <f t="shared" si="54"/>
        <v>-2083.6963087056151</v>
      </c>
      <c r="AG16" s="188">
        <f t="shared" si="55"/>
        <v>-2083.6963087056151</v>
      </c>
      <c r="AH16" s="188">
        <f t="shared" si="56"/>
        <v>-2083.6963087056151</v>
      </c>
      <c r="AI16" s="188">
        <f t="shared" si="57"/>
        <v>-2083.6963087056151</v>
      </c>
      <c r="AJ16" s="188">
        <f t="shared" si="46"/>
        <v>2083.6963087056151</v>
      </c>
      <c r="AK16" s="188">
        <f t="shared" si="47"/>
        <v>-2083.6963087056151</v>
      </c>
      <c r="AL16" s="188">
        <f t="shared" si="48"/>
        <v>-2083.6963087056151</v>
      </c>
      <c r="AM16" s="188">
        <f t="shared" si="49"/>
        <v>-2083.6963087056151</v>
      </c>
      <c r="AN16" s="188">
        <f t="shared" si="50"/>
        <v>2083.6963087056151</v>
      </c>
      <c r="AO16" s="188">
        <f t="shared" si="51"/>
        <v>-2083.6963087056151</v>
      </c>
    </row>
    <row r="17" spans="1:41" ht="15.75" thickBot="1" x14ac:dyDescent="0.3">
      <c r="A17" s="1" t="s">
        <v>295</v>
      </c>
      <c r="B17" s="149" t="s">
        <v>728</v>
      </c>
      <c r="C17" s="192" t="s">
        <v>297</v>
      </c>
      <c r="E17" s="201">
        <f>'0804'!H17</f>
        <v>1</v>
      </c>
      <c r="F17" s="186">
        <f t="shared" si="37"/>
        <v>-59.961327747345365</v>
      </c>
      <c r="G17">
        <v>-6.4453754431200003E-4</v>
      </c>
      <c r="H17">
        <v>-1</v>
      </c>
      <c r="I17" s="202">
        <v>-1</v>
      </c>
      <c r="J17" s="227">
        <v>-1</v>
      </c>
      <c r="K17" s="227">
        <v>1</v>
      </c>
      <c r="L17" s="202">
        <v>-1</v>
      </c>
      <c r="M17" s="228">
        <v>-2</v>
      </c>
      <c r="N17" s="288">
        <v>42580</v>
      </c>
      <c r="O17">
        <f t="shared" si="38"/>
        <v>1</v>
      </c>
      <c r="P17">
        <f t="shared" si="52"/>
        <v>1</v>
      </c>
      <c r="Q17">
        <f t="shared" si="39"/>
        <v>-1</v>
      </c>
      <c r="R17">
        <f t="shared" si="40"/>
        <v>-1</v>
      </c>
      <c r="S17">
        <f t="shared" si="41"/>
        <v>-1</v>
      </c>
      <c r="T17">
        <f t="shared" si="42"/>
        <v>-1</v>
      </c>
      <c r="U17">
        <f t="shared" si="53"/>
        <v>-1</v>
      </c>
      <c r="V17">
        <f>VLOOKUP($A17,'FuturesInfo (3)'!$A$2:$V$80,22)</f>
        <v>5</v>
      </c>
      <c r="W17">
        <v>1</v>
      </c>
      <c r="X17" s="137">
        <v>93030</v>
      </c>
      <c r="Y17" s="137">
        <v>93030</v>
      </c>
      <c r="Z17" s="188">
        <f t="shared" si="43"/>
        <v>59.961327747345365</v>
      </c>
      <c r="AA17" s="188">
        <f>IF(IF(sym!$Q6=H17,1,0)=1,ABS(X17*G17),-ABS(X17*G17))</f>
        <v>-59.961327747345365</v>
      </c>
      <c r="AB17" s="188">
        <f>IF(IF(sym!$P6=$H17,1,0)=1,ABS($X17*$G17),-ABS($X17*$G17))</f>
        <v>59.961327747345365</v>
      </c>
      <c r="AC17" s="188">
        <f t="shared" si="58"/>
        <v>-59.961327747345365</v>
      </c>
      <c r="AD17" s="188">
        <f t="shared" si="44"/>
        <v>59.961327747345365</v>
      </c>
      <c r="AE17" s="188">
        <f t="shared" si="45"/>
        <v>59.961327747345365</v>
      </c>
      <c r="AF17" s="188">
        <f t="shared" si="54"/>
        <v>59.961327747345365</v>
      </c>
      <c r="AG17" s="188">
        <f t="shared" si="55"/>
        <v>-59.961327747345365</v>
      </c>
      <c r="AH17" s="188">
        <f t="shared" si="56"/>
        <v>59.961327747345365</v>
      </c>
      <c r="AI17" s="188">
        <f t="shared" si="57"/>
        <v>-59.961327747345365</v>
      </c>
      <c r="AJ17" s="188">
        <f t="shared" si="46"/>
        <v>-59.961327747345365</v>
      </c>
      <c r="AK17" s="188">
        <f t="shared" si="47"/>
        <v>59.961327747345365</v>
      </c>
      <c r="AL17" s="188">
        <f t="shared" si="48"/>
        <v>59.961327747345365</v>
      </c>
      <c r="AM17" s="188">
        <f t="shared" si="49"/>
        <v>59.961327747345365</v>
      </c>
      <c r="AN17" s="188">
        <f t="shared" si="50"/>
        <v>59.961327747345365</v>
      </c>
      <c r="AO17" s="188">
        <f t="shared" si="51"/>
        <v>59.961327747345365</v>
      </c>
    </row>
    <row r="18" spans="1:41" ht="15.75" thickBot="1" x14ac:dyDescent="0.3">
      <c r="A18" s="1" t="s">
        <v>298</v>
      </c>
      <c r="B18" s="149" t="s">
        <v>479</v>
      </c>
      <c r="C18" s="192" t="s">
        <v>1121</v>
      </c>
      <c r="E18" s="201">
        <f>'0804'!H18</f>
        <v>-1</v>
      </c>
      <c r="F18" s="186">
        <f t="shared" si="37"/>
        <v>-423.89896373064624</v>
      </c>
      <c r="G18">
        <v>-2.59067357513E-3</v>
      </c>
      <c r="H18">
        <v>-1</v>
      </c>
      <c r="I18" s="202">
        <v>-1</v>
      </c>
      <c r="J18" s="227">
        <v>1</v>
      </c>
      <c r="K18" s="227">
        <v>-1</v>
      </c>
      <c r="L18" s="202">
        <v>-1</v>
      </c>
      <c r="M18" s="228">
        <v>-2</v>
      </c>
      <c r="N18" s="288">
        <v>42570</v>
      </c>
      <c r="O18">
        <f t="shared" si="38"/>
        <v>1</v>
      </c>
      <c r="P18">
        <f t="shared" si="52"/>
        <v>-1</v>
      </c>
      <c r="Q18">
        <f t="shared" si="39"/>
        <v>1</v>
      </c>
      <c r="R18">
        <f t="shared" si="40"/>
        <v>1</v>
      </c>
      <c r="S18">
        <f t="shared" si="41"/>
        <v>1</v>
      </c>
      <c r="T18">
        <f t="shared" si="42"/>
        <v>-1</v>
      </c>
      <c r="U18">
        <f t="shared" si="53"/>
        <v>1</v>
      </c>
      <c r="V18">
        <f>VLOOKUP($A18,'FuturesInfo (3)'!$A$2:$V$80,22)</f>
        <v>3</v>
      </c>
      <c r="W18">
        <v>1</v>
      </c>
      <c r="X18" s="137">
        <v>163625</v>
      </c>
      <c r="Y18" s="137">
        <v>163625</v>
      </c>
      <c r="Z18" s="188">
        <f t="shared" si="43"/>
        <v>423.89896373064624</v>
      </c>
      <c r="AA18" s="188">
        <f>IF(IF(sym!$Q7=H18,1,0)=1,ABS(X18*G18),-ABS(X18*G18))</f>
        <v>-423.89896373064624</v>
      </c>
      <c r="AB18" s="188">
        <f>IF(IF(sym!$P7=$H18,1,0)=1,ABS($X18*$G18),-ABS($X18*$G18))</f>
        <v>423.89896373064624</v>
      </c>
      <c r="AC18" s="188">
        <f t="shared" si="58"/>
        <v>423.89896373064624</v>
      </c>
      <c r="AD18" s="188">
        <f t="shared" si="44"/>
        <v>-423.89896373064624</v>
      </c>
      <c r="AE18" s="188">
        <f t="shared" si="45"/>
        <v>-423.89896373064624</v>
      </c>
      <c r="AF18" s="188">
        <f t="shared" si="54"/>
        <v>423.89896373064624</v>
      </c>
      <c r="AG18" s="188">
        <f t="shared" si="55"/>
        <v>423.89896373064624</v>
      </c>
      <c r="AH18" s="188">
        <f t="shared" si="56"/>
        <v>423.89896373064624</v>
      </c>
      <c r="AI18" s="188">
        <f t="shared" si="57"/>
        <v>-423.89896373064624</v>
      </c>
      <c r="AJ18" s="188">
        <f t="shared" si="46"/>
        <v>423.89896373064624</v>
      </c>
      <c r="AK18" s="188">
        <f t="shared" si="47"/>
        <v>-423.89896373064624</v>
      </c>
      <c r="AL18" s="188">
        <f t="shared" si="48"/>
        <v>-423.89896373064624</v>
      </c>
      <c r="AM18" s="188">
        <f t="shared" si="49"/>
        <v>-423.89896373064624</v>
      </c>
      <c r="AN18" s="188">
        <f t="shared" si="50"/>
        <v>423.89896373064624</v>
      </c>
      <c r="AO18" s="188">
        <f t="shared" si="51"/>
        <v>-423.89896373064624</v>
      </c>
    </row>
    <row r="19" spans="1:41" ht="15.75" thickBot="1" x14ac:dyDescent="0.3">
      <c r="A19" s="1" t="s">
        <v>300</v>
      </c>
      <c r="B19" s="149" t="s">
        <v>518</v>
      </c>
      <c r="C19" s="192" t="s">
        <v>297</v>
      </c>
      <c r="E19" s="201">
        <f>'0804'!H19</f>
        <v>-1</v>
      </c>
      <c r="F19" s="186">
        <f t="shared" si="37"/>
        <v>820.47771903283365</v>
      </c>
      <c r="G19">
        <v>9.8187311178199992E-3</v>
      </c>
      <c r="H19">
        <v>1</v>
      </c>
      <c r="I19" s="202">
        <v>-1</v>
      </c>
      <c r="J19" s="227">
        <v>-1</v>
      </c>
      <c r="K19" s="227">
        <v>-1</v>
      </c>
      <c r="L19" s="202">
        <v>1</v>
      </c>
      <c r="M19" s="228">
        <v>-5</v>
      </c>
      <c r="N19" s="288">
        <v>42579</v>
      </c>
      <c r="O19">
        <f t="shared" si="38"/>
        <v>-1</v>
      </c>
      <c r="P19">
        <f t="shared" si="52"/>
        <v>-1</v>
      </c>
      <c r="Q19">
        <f t="shared" si="39"/>
        <v>-1</v>
      </c>
      <c r="R19">
        <f t="shared" si="40"/>
        <v>-1</v>
      </c>
      <c r="S19">
        <f t="shared" si="41"/>
        <v>-1</v>
      </c>
      <c r="T19">
        <f t="shared" si="42"/>
        <v>1</v>
      </c>
      <c r="U19">
        <f t="shared" si="53"/>
        <v>-1</v>
      </c>
      <c r="V19">
        <f>VLOOKUP($A19,'FuturesInfo (3)'!$A$2:$V$80,22)</f>
        <v>5</v>
      </c>
      <c r="W19">
        <v>1</v>
      </c>
      <c r="X19" s="137">
        <v>83562.5</v>
      </c>
      <c r="Y19" s="137">
        <v>83562.5</v>
      </c>
      <c r="Z19" s="188">
        <f t="shared" si="43"/>
        <v>820.47771903283365</v>
      </c>
      <c r="AA19" s="188">
        <f>IF(IF(sym!$Q8=H19,1,0)=1,ABS(X19*G19),-ABS(X19*G19))</f>
        <v>820.47771903283365</v>
      </c>
      <c r="AB19" s="188">
        <f>IF(IF(sym!$P8=$H19,1,0)=1,ABS($X19*$G19),-ABS($X19*$G19))</f>
        <v>-820.47771903283365</v>
      </c>
      <c r="AC19" s="188">
        <f t="shared" si="58"/>
        <v>-820.47771903283365</v>
      </c>
      <c r="AD19" s="188">
        <f t="shared" si="44"/>
        <v>820.47771903283365</v>
      </c>
      <c r="AE19" s="188">
        <f t="shared" si="45"/>
        <v>-820.47771903283365</v>
      </c>
      <c r="AF19" s="188">
        <f t="shared" si="54"/>
        <v>-820.47771903283365</v>
      </c>
      <c r="AG19" s="188">
        <f t="shared" si="55"/>
        <v>-820.47771903283365</v>
      </c>
      <c r="AH19" s="188">
        <f t="shared" si="56"/>
        <v>820.47771903283365</v>
      </c>
      <c r="AI19" s="188">
        <f t="shared" si="57"/>
        <v>-820.47771903283365</v>
      </c>
      <c r="AJ19" s="188">
        <f t="shared" si="46"/>
        <v>-820.47771903283365</v>
      </c>
      <c r="AK19" s="188">
        <f t="shared" si="47"/>
        <v>-820.47771903283365</v>
      </c>
      <c r="AL19" s="188">
        <f t="shared" si="48"/>
        <v>-820.47771903283365</v>
      </c>
      <c r="AM19" s="188">
        <f t="shared" si="49"/>
        <v>-820.47771903283365</v>
      </c>
      <c r="AN19" s="188">
        <f t="shared" si="50"/>
        <v>820.47771903283365</v>
      </c>
      <c r="AO19" s="188">
        <f t="shared" si="51"/>
        <v>-820.47771903283365</v>
      </c>
    </row>
    <row r="20" spans="1:41" ht="15.75" thickBot="1" x14ac:dyDescent="0.3">
      <c r="A20" s="1" t="s">
        <v>302</v>
      </c>
      <c r="B20" s="149" t="s">
        <v>509</v>
      </c>
      <c r="C20" s="192" t="s">
        <v>304</v>
      </c>
      <c r="E20" s="201">
        <f>'0804'!H20</f>
        <v>-1</v>
      </c>
      <c r="F20" s="186">
        <f t="shared" si="37"/>
        <v>1212.036108323472</v>
      </c>
      <c r="G20">
        <v>1.0030090270800001E-2</v>
      </c>
      <c r="H20">
        <v>1</v>
      </c>
      <c r="I20" s="202">
        <v>1</v>
      </c>
      <c r="J20" s="227">
        <v>1</v>
      </c>
      <c r="K20" s="227">
        <v>1</v>
      </c>
      <c r="L20" s="202">
        <v>-1</v>
      </c>
      <c r="M20" s="228">
        <v>-4</v>
      </c>
      <c r="N20" s="288">
        <v>42580</v>
      </c>
      <c r="O20">
        <f t="shared" si="38"/>
        <v>1</v>
      </c>
      <c r="P20">
        <f t="shared" si="52"/>
        <v>1</v>
      </c>
      <c r="Q20">
        <f t="shared" si="39"/>
        <v>1</v>
      </c>
      <c r="R20">
        <f t="shared" si="40"/>
        <v>1</v>
      </c>
      <c r="S20">
        <f t="shared" si="41"/>
        <v>1</v>
      </c>
      <c r="T20">
        <f t="shared" si="42"/>
        <v>-1</v>
      </c>
      <c r="U20">
        <f t="shared" si="53"/>
        <v>1</v>
      </c>
      <c r="V20">
        <f>VLOOKUP($A20,'FuturesInfo (3)'!$A$2:$V$80,22)</f>
        <v>4</v>
      </c>
      <c r="W20">
        <v>1</v>
      </c>
      <c r="X20" s="137">
        <v>120840</v>
      </c>
      <c r="Y20" s="137">
        <v>120840</v>
      </c>
      <c r="Z20" s="188">
        <f t="shared" si="43"/>
        <v>1212.036108323472</v>
      </c>
      <c r="AA20" s="188">
        <f>IF(IF(sym!$Q9=H20,1,0)=1,ABS(X20*G20),-ABS(X20*G20))</f>
        <v>1212.036108323472</v>
      </c>
      <c r="AB20" s="188">
        <f>IF(IF(sym!$P9=$H20,1,0)=1,ABS($X20*$G20),-ABS($X20*$G20))</f>
        <v>-1212.036108323472</v>
      </c>
      <c r="AC20" s="188">
        <f t="shared" si="58"/>
        <v>-1212.036108323472</v>
      </c>
      <c r="AD20" s="188">
        <f t="shared" si="44"/>
        <v>1212.036108323472</v>
      </c>
      <c r="AE20" s="188">
        <f t="shared" si="45"/>
        <v>1212.036108323472</v>
      </c>
      <c r="AF20" s="188">
        <f t="shared" si="54"/>
        <v>1212.036108323472</v>
      </c>
      <c r="AG20" s="188">
        <f t="shared" si="55"/>
        <v>1212.036108323472</v>
      </c>
      <c r="AH20" s="188">
        <f t="shared" si="56"/>
        <v>-1212.036108323472</v>
      </c>
      <c r="AI20" s="188">
        <f t="shared" si="57"/>
        <v>1212.036108323472</v>
      </c>
      <c r="AJ20" s="188">
        <f t="shared" si="46"/>
        <v>1212.036108323472</v>
      </c>
      <c r="AK20" s="188">
        <f t="shared" si="47"/>
        <v>1212.036108323472</v>
      </c>
      <c r="AL20" s="188">
        <f t="shared" si="48"/>
        <v>1212.036108323472</v>
      </c>
      <c r="AM20" s="188">
        <f t="shared" si="49"/>
        <v>1212.036108323472</v>
      </c>
      <c r="AN20" s="188">
        <f t="shared" si="50"/>
        <v>-1212.036108323472</v>
      </c>
      <c r="AO20" s="188">
        <f t="shared" si="51"/>
        <v>1212.036108323472</v>
      </c>
    </row>
    <row r="21" spans="1:41" ht="15.75" thickBot="1" x14ac:dyDescent="0.3">
      <c r="A21" s="1" t="s">
        <v>305</v>
      </c>
      <c r="B21" s="149" t="s">
        <v>488</v>
      </c>
      <c r="C21" s="192" t="s">
        <v>1121</v>
      </c>
      <c r="E21" s="201">
        <f>'0804'!H21</f>
        <v>1</v>
      </c>
      <c r="F21" s="186">
        <f t="shared" si="37"/>
        <v>-2580.4605177551998</v>
      </c>
      <c r="G21">
        <v>-1.13178092884E-2</v>
      </c>
      <c r="H21">
        <v>-1</v>
      </c>
      <c r="I21" s="202">
        <v>-1</v>
      </c>
      <c r="J21" s="227">
        <v>-1</v>
      </c>
      <c r="K21" s="227">
        <v>-1</v>
      </c>
      <c r="L21" s="202">
        <v>-1</v>
      </c>
      <c r="M21" s="228">
        <v>-8</v>
      </c>
      <c r="N21" s="288">
        <v>42576</v>
      </c>
      <c r="O21">
        <f t="shared" si="38"/>
        <v>1</v>
      </c>
      <c r="P21">
        <f t="shared" si="52"/>
        <v>1</v>
      </c>
      <c r="Q21">
        <f t="shared" si="39"/>
        <v>-1</v>
      </c>
      <c r="R21">
        <f t="shared" si="40"/>
        <v>-1</v>
      </c>
      <c r="S21">
        <f t="shared" si="41"/>
        <v>-1</v>
      </c>
      <c r="T21">
        <f t="shared" si="42"/>
        <v>1</v>
      </c>
      <c r="U21">
        <f t="shared" si="53"/>
        <v>-1</v>
      </c>
      <c r="V21">
        <f>VLOOKUP($A21,'FuturesInfo (3)'!$A$2:$V$80,22)</f>
        <v>4</v>
      </c>
      <c r="W21">
        <v>1</v>
      </c>
      <c r="X21" s="137">
        <v>228000</v>
      </c>
      <c r="Y21" s="137">
        <v>228000</v>
      </c>
      <c r="Z21" s="188">
        <f t="shared" si="43"/>
        <v>2580.4605177551998</v>
      </c>
      <c r="AA21" s="188">
        <f>IF(IF(sym!$Q10=H21,1,0)=1,ABS(X21*G21),-ABS(X21*G21))</f>
        <v>-2580.4605177551998</v>
      </c>
      <c r="AB21" s="188">
        <f>IF(IF(sym!$P10=$H21,1,0)=1,ABS($X21*$G21),-ABS($X21*$G21))</f>
        <v>2580.4605177551998</v>
      </c>
      <c r="AC21" s="188">
        <f t="shared" si="58"/>
        <v>-2580.4605177551998</v>
      </c>
      <c r="AD21" s="188">
        <f t="shared" si="44"/>
        <v>2580.4605177551998</v>
      </c>
      <c r="AE21" s="188">
        <f t="shared" si="45"/>
        <v>2580.4605177551998</v>
      </c>
      <c r="AF21" s="188">
        <f t="shared" si="54"/>
        <v>2580.4605177551998</v>
      </c>
      <c r="AG21" s="188">
        <f t="shared" si="55"/>
        <v>2580.4605177551998</v>
      </c>
      <c r="AH21" s="188">
        <f t="shared" si="56"/>
        <v>2580.4605177551998</v>
      </c>
      <c r="AI21" s="188">
        <f t="shared" si="57"/>
        <v>-2580.4605177551998</v>
      </c>
      <c r="AJ21" s="188">
        <f t="shared" si="46"/>
        <v>-2580.4605177551998</v>
      </c>
      <c r="AK21" s="188">
        <f t="shared" si="47"/>
        <v>2580.4605177551998</v>
      </c>
      <c r="AL21" s="188">
        <f t="shared" si="48"/>
        <v>2580.4605177551998</v>
      </c>
      <c r="AM21" s="188">
        <f t="shared" si="49"/>
        <v>2580.4605177551998</v>
      </c>
      <c r="AN21" s="188">
        <f t="shared" si="50"/>
        <v>-2580.4605177551998</v>
      </c>
      <c r="AO21" s="188">
        <f t="shared" si="51"/>
        <v>2580.4605177551998</v>
      </c>
    </row>
    <row r="22" spans="1:41" ht="15.75" thickBot="1" x14ac:dyDescent="0.3">
      <c r="A22" s="330" t="s">
        <v>307</v>
      </c>
      <c r="B22" s="331" t="s">
        <v>484</v>
      </c>
      <c r="C22" s="332" t="s">
        <v>1288</v>
      </c>
      <c r="E22" s="201">
        <f>'0804'!H22</f>
        <v>1</v>
      </c>
      <c r="F22" s="186">
        <f t="shared" si="37"/>
        <v>0</v>
      </c>
      <c r="G22">
        <v>-3.3790633236500001E-4</v>
      </c>
      <c r="H22">
        <v>-1</v>
      </c>
      <c r="I22" s="227">
        <v>-1</v>
      </c>
      <c r="J22" s="227">
        <v>-1</v>
      </c>
      <c r="K22" s="227">
        <v>1</v>
      </c>
      <c r="L22" s="202">
        <v>1</v>
      </c>
      <c r="M22" s="228">
        <v>-3</v>
      </c>
      <c r="N22" s="288">
        <v>42571</v>
      </c>
      <c r="O22">
        <f t="shared" si="38"/>
        <v>-1</v>
      </c>
      <c r="P22">
        <f t="shared" si="52"/>
        <v>1</v>
      </c>
      <c r="Q22">
        <f t="shared" si="39"/>
        <v>-1</v>
      </c>
      <c r="R22">
        <f t="shared" si="40"/>
        <v>-1</v>
      </c>
      <c r="S22">
        <f t="shared" si="41"/>
        <v>-1</v>
      </c>
      <c r="T22">
        <f t="shared" si="42"/>
        <v>1</v>
      </c>
      <c r="U22">
        <f t="shared" si="53"/>
        <v>-1</v>
      </c>
      <c r="V22">
        <f>VLOOKUP($A22,'FuturesInfo (3)'!$A$2:$V$80,22)</f>
        <v>0</v>
      </c>
      <c r="W22">
        <v>1</v>
      </c>
      <c r="X22" s="137">
        <v>0</v>
      </c>
      <c r="Y22" s="137">
        <v>0</v>
      </c>
      <c r="Z22" s="188">
        <f t="shared" si="43"/>
        <v>0</v>
      </c>
      <c r="AA22" s="188">
        <f>IF(IF(sym!$Q11=H22,1,0)=1,ABS(X22*G22),-ABS(X22*G22))</f>
        <v>0</v>
      </c>
      <c r="AB22" s="188">
        <f>IF(IF(sym!$P11=$H22,1,0)=1,ABS($X22*$G22),-ABS($X22*$G22))</f>
        <v>0</v>
      </c>
      <c r="AC22" s="188">
        <f t="shared" si="58"/>
        <v>0</v>
      </c>
      <c r="AD22" s="188">
        <f t="shared" si="44"/>
        <v>0</v>
      </c>
      <c r="AE22" s="188">
        <f t="shared" si="45"/>
        <v>0</v>
      </c>
      <c r="AF22" s="188">
        <f t="shared" si="54"/>
        <v>0</v>
      </c>
      <c r="AG22" s="188">
        <f t="shared" si="55"/>
        <v>0</v>
      </c>
      <c r="AH22" s="188">
        <f t="shared" si="56"/>
        <v>0</v>
      </c>
      <c r="AI22" s="188">
        <f t="shared" si="57"/>
        <v>0</v>
      </c>
      <c r="AJ22" s="188">
        <f t="shared" si="46"/>
        <v>0</v>
      </c>
      <c r="AK22" s="188">
        <f t="shared" si="47"/>
        <v>0</v>
      </c>
      <c r="AL22" s="188">
        <f t="shared" si="48"/>
        <v>0</v>
      </c>
      <c r="AM22" s="188">
        <f t="shared" si="49"/>
        <v>0</v>
      </c>
      <c r="AN22" s="188">
        <f t="shared" si="50"/>
        <v>0</v>
      </c>
      <c r="AO22" s="188">
        <f t="shared" si="51"/>
        <v>0</v>
      </c>
    </row>
    <row r="23" spans="1:41" ht="15.75" thickBot="1" x14ac:dyDescent="0.3">
      <c r="A23" s="1" t="s">
        <v>309</v>
      </c>
      <c r="B23" s="149" t="s">
        <v>522</v>
      </c>
      <c r="C23" s="192" t="s">
        <v>288</v>
      </c>
      <c r="E23" s="201">
        <f>'0804'!H23</f>
        <v>1</v>
      </c>
      <c r="F23" s="186">
        <f t="shared" si="37"/>
        <v>-259.19389458586801</v>
      </c>
      <c r="G23">
        <v>-3.10040543763E-3</v>
      </c>
      <c r="H23">
        <v>-1</v>
      </c>
      <c r="I23" s="227">
        <v>-1</v>
      </c>
      <c r="J23" s="227">
        <v>1</v>
      </c>
      <c r="K23" s="227">
        <v>-1</v>
      </c>
      <c r="L23" s="202">
        <v>-1</v>
      </c>
      <c r="M23" s="228">
        <v>-2</v>
      </c>
      <c r="N23" s="288">
        <v>42563</v>
      </c>
      <c r="O23">
        <f t="shared" si="38"/>
        <v>1</v>
      </c>
      <c r="P23">
        <f t="shared" si="52"/>
        <v>1</v>
      </c>
      <c r="Q23">
        <f t="shared" si="39"/>
        <v>1</v>
      </c>
      <c r="R23">
        <f t="shared" si="40"/>
        <v>-1</v>
      </c>
      <c r="S23">
        <f t="shared" si="41"/>
        <v>1</v>
      </c>
      <c r="T23">
        <f t="shared" si="42"/>
        <v>1</v>
      </c>
      <c r="U23">
        <f t="shared" si="53"/>
        <v>1</v>
      </c>
      <c r="V23">
        <f>VLOOKUP($A23,'FuturesInfo (3)'!$A$2:$V$80,22)</f>
        <v>2</v>
      </c>
      <c r="W23">
        <v>1</v>
      </c>
      <c r="X23" s="137">
        <v>83600</v>
      </c>
      <c r="Y23" s="137">
        <v>83600</v>
      </c>
      <c r="Z23" s="188">
        <f t="shared" si="43"/>
        <v>259.19389458586801</v>
      </c>
      <c r="AA23" s="188">
        <f>IF(IF(sym!$Q12=H23,1,0)=1,ABS(X23*G23),-ABS(X23*G23))</f>
        <v>-259.19389458586801</v>
      </c>
      <c r="AB23" s="188">
        <f>IF(IF(sym!$P12=$H23,1,0)=1,ABS($X23*$G23),-ABS($X23*$G23))</f>
        <v>259.19389458586801</v>
      </c>
      <c r="AC23" s="188">
        <f t="shared" si="58"/>
        <v>-259.19389458586801</v>
      </c>
      <c r="AD23" s="188">
        <f t="shared" si="44"/>
        <v>259.19389458586801</v>
      </c>
      <c r="AE23" s="188">
        <f t="shared" si="45"/>
        <v>-259.19389458586801</v>
      </c>
      <c r="AF23" s="188">
        <f t="shared" si="54"/>
        <v>259.19389458586801</v>
      </c>
      <c r="AG23" s="188">
        <f t="shared" si="55"/>
        <v>259.19389458586801</v>
      </c>
      <c r="AH23" s="188">
        <f t="shared" si="56"/>
        <v>259.19389458586801</v>
      </c>
      <c r="AI23" s="188">
        <f t="shared" si="57"/>
        <v>-259.19389458586801</v>
      </c>
      <c r="AJ23" s="188">
        <f t="shared" si="46"/>
        <v>-259.19389458586801</v>
      </c>
      <c r="AK23" s="188">
        <f t="shared" si="47"/>
        <v>-259.19389458586801</v>
      </c>
      <c r="AL23" s="188">
        <f t="shared" si="48"/>
        <v>259.19389458586801</v>
      </c>
      <c r="AM23" s="188">
        <f t="shared" si="49"/>
        <v>-259.19389458586801</v>
      </c>
      <c r="AN23" s="188">
        <f t="shared" si="50"/>
        <v>-259.19389458586801</v>
      </c>
      <c r="AO23" s="188">
        <f t="shared" si="51"/>
        <v>-259.19389458586801</v>
      </c>
    </row>
    <row r="24" spans="1:41" ht="15.75" thickBot="1" x14ac:dyDescent="0.3">
      <c r="A24" s="1" t="s">
        <v>311</v>
      </c>
      <c r="B24" s="149" t="s">
        <v>520</v>
      </c>
      <c r="C24" s="192" t="s">
        <v>304</v>
      </c>
      <c r="E24" s="201">
        <f>'0804'!H24</f>
        <v>1</v>
      </c>
      <c r="F24" s="186">
        <f t="shared" si="37"/>
        <v>1381.3807200300271</v>
      </c>
      <c r="G24">
        <v>1.2000527495700001E-2</v>
      </c>
      <c r="H24">
        <v>1</v>
      </c>
      <c r="I24" s="229">
        <v>-1</v>
      </c>
      <c r="J24" s="229">
        <v>-1</v>
      </c>
      <c r="K24" s="229">
        <v>-1</v>
      </c>
      <c r="L24" s="202">
        <v>-1</v>
      </c>
      <c r="M24" s="228">
        <v>-8</v>
      </c>
      <c r="N24" s="288">
        <v>42576</v>
      </c>
      <c r="O24">
        <f t="shared" si="38"/>
        <v>1</v>
      </c>
      <c r="P24">
        <f t="shared" si="52"/>
        <v>1</v>
      </c>
      <c r="Q24">
        <f t="shared" si="39"/>
        <v>-1</v>
      </c>
      <c r="R24">
        <f t="shared" si="40"/>
        <v>-1</v>
      </c>
      <c r="S24">
        <f t="shared" si="41"/>
        <v>-1</v>
      </c>
      <c r="T24">
        <f t="shared" si="42"/>
        <v>1</v>
      </c>
      <c r="U24">
        <f t="shared" si="53"/>
        <v>-1</v>
      </c>
      <c r="V24">
        <f>VLOOKUP($A24,'FuturesInfo (3)'!$A$2:$V$80,22)</f>
        <v>3</v>
      </c>
      <c r="W24">
        <v>1</v>
      </c>
      <c r="X24" s="137">
        <v>115110</v>
      </c>
      <c r="Y24" s="137">
        <v>115110</v>
      </c>
      <c r="Z24" s="188">
        <f t="shared" si="43"/>
        <v>1381.3807200300271</v>
      </c>
      <c r="AA24" s="188">
        <f>IF(IF(sym!$Q13=H24,1,0)=1,ABS(X24*G24),-ABS(X24*G24))</f>
        <v>1381.3807200300271</v>
      </c>
      <c r="AB24" s="188">
        <f>IF(IF(sym!$P13=$H24,1,0)=1,ABS($X24*$G24),-ABS($X24*$G24))</f>
        <v>-1381.3807200300271</v>
      </c>
      <c r="AC24" s="188">
        <f t="shared" si="58"/>
        <v>1381.3807200300271</v>
      </c>
      <c r="AD24" s="188">
        <f t="shared" si="44"/>
        <v>-1381.3807200300271</v>
      </c>
      <c r="AE24" s="188">
        <f t="shared" si="45"/>
        <v>-1381.3807200300271</v>
      </c>
      <c r="AF24" s="188">
        <f t="shared" si="54"/>
        <v>-1381.3807200300271</v>
      </c>
      <c r="AG24" s="188">
        <f t="shared" si="55"/>
        <v>-1381.3807200300271</v>
      </c>
      <c r="AH24" s="188">
        <f t="shared" si="56"/>
        <v>-1381.3807200300271</v>
      </c>
      <c r="AI24" s="188">
        <f t="shared" si="57"/>
        <v>1381.3807200300271</v>
      </c>
      <c r="AJ24" s="188">
        <f t="shared" si="46"/>
        <v>1381.3807200300271</v>
      </c>
      <c r="AK24" s="188">
        <f t="shared" si="47"/>
        <v>-1381.3807200300271</v>
      </c>
      <c r="AL24" s="188">
        <f t="shared" si="48"/>
        <v>-1381.3807200300271</v>
      </c>
      <c r="AM24" s="188">
        <f t="shared" si="49"/>
        <v>-1381.3807200300271</v>
      </c>
      <c r="AN24" s="188">
        <f t="shared" si="50"/>
        <v>1381.3807200300271</v>
      </c>
      <c r="AO24" s="188">
        <f t="shared" si="51"/>
        <v>-1381.3807200300271</v>
      </c>
    </row>
    <row r="25" spans="1:41" ht="15.75" thickBot="1" x14ac:dyDescent="0.3">
      <c r="A25" s="1" t="s">
        <v>1008</v>
      </c>
      <c r="B25" s="149" t="s">
        <v>583</v>
      </c>
      <c r="C25" s="192" t="s">
        <v>1121</v>
      </c>
      <c r="E25" s="201">
        <f>'0804'!H25</f>
        <v>-1</v>
      </c>
      <c r="F25" s="186">
        <f t="shared" si="37"/>
        <v>-1494.6185927626364</v>
      </c>
      <c r="G25">
        <v>-3.58760482533E-3</v>
      </c>
      <c r="H25">
        <v>-1</v>
      </c>
      <c r="I25" s="227">
        <v>-1</v>
      </c>
      <c r="J25" s="227">
        <v>1</v>
      </c>
      <c r="K25" s="227">
        <v>-1</v>
      </c>
      <c r="L25" s="202">
        <v>1</v>
      </c>
      <c r="M25" s="228">
        <v>9</v>
      </c>
      <c r="N25" s="288">
        <v>42573</v>
      </c>
      <c r="O25">
        <f t="shared" si="38"/>
        <v>1</v>
      </c>
      <c r="P25">
        <f t="shared" si="52"/>
        <v>-1</v>
      </c>
      <c r="Q25">
        <f t="shared" si="39"/>
        <v>1</v>
      </c>
      <c r="R25">
        <f t="shared" si="40"/>
        <v>-1</v>
      </c>
      <c r="S25">
        <f t="shared" si="41"/>
        <v>-1</v>
      </c>
      <c r="T25">
        <f t="shared" si="42"/>
        <v>-1</v>
      </c>
      <c r="U25">
        <f t="shared" si="53"/>
        <v>1</v>
      </c>
      <c r="V25">
        <f>VLOOKUP($A25,'FuturesInfo (3)'!$A$2:$V$80,22)</f>
        <v>3</v>
      </c>
      <c r="W25">
        <v>1</v>
      </c>
      <c r="X25" s="137">
        <v>416606.25</v>
      </c>
      <c r="Y25" s="137">
        <v>416606.25</v>
      </c>
      <c r="Z25" s="188">
        <f t="shared" si="43"/>
        <v>1494.6185927626364</v>
      </c>
      <c r="AA25" s="188">
        <f>IF(IF(sym!$Q14=H25,1,0)=1,ABS(X25*G25),-ABS(X25*G25))</f>
        <v>-1494.6185927626364</v>
      </c>
      <c r="AB25" s="188">
        <f>IF(IF(sym!$P14=$H25,1,0)=1,ABS($X25*$G25),-ABS($X25*$G25))</f>
        <v>1494.6185927626364</v>
      </c>
      <c r="AC25" s="188">
        <f t="shared" si="58"/>
        <v>1494.6185927626364</v>
      </c>
      <c r="AD25" s="188">
        <f t="shared" si="44"/>
        <v>-1494.6185927626364</v>
      </c>
      <c r="AE25" s="188">
        <f t="shared" si="45"/>
        <v>-1494.6185927626364</v>
      </c>
      <c r="AF25" s="188">
        <f t="shared" si="54"/>
        <v>1494.6185927626364</v>
      </c>
      <c r="AG25" s="188">
        <f t="shared" si="55"/>
        <v>1494.6185927626364</v>
      </c>
      <c r="AH25" s="188">
        <f t="shared" si="56"/>
        <v>-1494.6185927626364</v>
      </c>
      <c r="AI25" s="188">
        <f t="shared" si="57"/>
        <v>-1494.6185927626364</v>
      </c>
      <c r="AJ25" s="188">
        <f t="shared" si="46"/>
        <v>1494.6185927626364</v>
      </c>
      <c r="AK25" s="188">
        <f t="shared" si="47"/>
        <v>-1494.6185927626364</v>
      </c>
      <c r="AL25" s="188">
        <f t="shared" si="48"/>
        <v>1494.6185927626364</v>
      </c>
      <c r="AM25" s="188">
        <f t="shared" si="49"/>
        <v>1494.6185927626364</v>
      </c>
      <c r="AN25" s="188">
        <f t="shared" si="50"/>
        <v>1494.6185927626364</v>
      </c>
      <c r="AO25" s="188">
        <f t="shared" si="51"/>
        <v>-1494.6185927626364</v>
      </c>
    </row>
    <row r="26" spans="1:41" ht="15.75" thickBot="1" x14ac:dyDescent="0.3">
      <c r="A26" s="1" t="s">
        <v>314</v>
      </c>
      <c r="B26" s="149" t="s">
        <v>755</v>
      </c>
      <c r="C26" s="192" t="s">
        <v>1121</v>
      </c>
      <c r="E26" s="201">
        <f>'0804'!H26</f>
        <v>1</v>
      </c>
      <c r="F26" s="186">
        <f t="shared" si="37"/>
        <v>1683.3366695553236</v>
      </c>
      <c r="G26">
        <v>4.3774878025800001E-3</v>
      </c>
      <c r="H26">
        <v>1</v>
      </c>
      <c r="I26" s="227">
        <v>-1</v>
      </c>
      <c r="J26" s="227">
        <v>-1</v>
      </c>
      <c r="K26" s="227">
        <v>-1</v>
      </c>
      <c r="L26" s="202">
        <v>1</v>
      </c>
      <c r="M26" s="228">
        <v>9</v>
      </c>
      <c r="N26" s="288">
        <v>42573</v>
      </c>
      <c r="O26">
        <f t="shared" si="38"/>
        <v>1</v>
      </c>
      <c r="P26">
        <f t="shared" si="52"/>
        <v>-1</v>
      </c>
      <c r="Q26">
        <f t="shared" si="39"/>
        <v>-1</v>
      </c>
      <c r="R26">
        <f t="shared" si="40"/>
        <v>-1</v>
      </c>
      <c r="S26">
        <f t="shared" si="41"/>
        <v>-1</v>
      </c>
      <c r="T26">
        <f t="shared" si="42"/>
        <v>1</v>
      </c>
      <c r="U26">
        <f t="shared" si="53"/>
        <v>-1</v>
      </c>
      <c r="V26">
        <f>VLOOKUP($A26,'FuturesInfo (3)'!$A$2:$V$80,22)</f>
        <v>4</v>
      </c>
      <c r="W26">
        <v>1</v>
      </c>
      <c r="X26" s="137">
        <v>384544</v>
      </c>
      <c r="Y26" s="137">
        <v>384544</v>
      </c>
      <c r="Z26" s="188">
        <f t="shared" si="43"/>
        <v>1683.3366695553236</v>
      </c>
      <c r="AA26" s="188">
        <f>IF(IF(sym!$Q15=H26,1,0)=1,ABS(X26*G26),-ABS(X26*G26))</f>
        <v>-1683.3366695553236</v>
      </c>
      <c r="AB26" s="188">
        <f>IF(IF(sym!$P15=$H26,1,0)=1,ABS($X26*$G26),-ABS($X26*$G26))</f>
        <v>1683.3366695553236</v>
      </c>
      <c r="AC26" s="188">
        <f t="shared" si="58"/>
        <v>1683.3366695553236</v>
      </c>
      <c r="AD26" s="188">
        <f t="shared" si="44"/>
        <v>-1683.3366695553236</v>
      </c>
      <c r="AE26" s="188">
        <f t="shared" si="45"/>
        <v>-1683.3366695553236</v>
      </c>
      <c r="AF26" s="188">
        <f t="shared" si="54"/>
        <v>-1683.3366695553236</v>
      </c>
      <c r="AG26" s="188">
        <f t="shared" si="55"/>
        <v>-1683.3366695553236</v>
      </c>
      <c r="AH26" s="188">
        <f t="shared" si="56"/>
        <v>1683.3366695553236</v>
      </c>
      <c r="AI26" s="188">
        <f t="shared" si="57"/>
        <v>1683.3366695553236</v>
      </c>
      <c r="AJ26" s="188">
        <f t="shared" si="46"/>
        <v>-1683.3366695553236</v>
      </c>
      <c r="AK26" s="188">
        <f t="shared" si="47"/>
        <v>-1683.3366695553236</v>
      </c>
      <c r="AL26" s="188">
        <f t="shared" si="48"/>
        <v>-1683.3366695553236</v>
      </c>
      <c r="AM26" s="188">
        <f t="shared" si="49"/>
        <v>-1683.3366695553236</v>
      </c>
      <c r="AN26" s="188">
        <f t="shared" si="50"/>
        <v>1683.3366695553236</v>
      </c>
      <c r="AO26" s="188">
        <f t="shared" si="51"/>
        <v>-1683.3366695553236</v>
      </c>
    </row>
    <row r="27" spans="1:41" ht="15.75" thickBot="1" x14ac:dyDescent="0.3">
      <c r="A27" s="1" t="s">
        <v>316</v>
      </c>
      <c r="B27" s="149" t="s">
        <v>562</v>
      </c>
      <c r="C27" s="192" t="s">
        <v>1122</v>
      </c>
      <c r="E27" s="201">
        <f>'0804'!H27</f>
        <v>1</v>
      </c>
      <c r="F27" s="186">
        <f t="shared" si="37"/>
        <v>-1459.510035202715</v>
      </c>
      <c r="G27">
        <v>-2.6254549794099999E-3</v>
      </c>
      <c r="H27">
        <v>-1</v>
      </c>
      <c r="I27" s="227">
        <v>1</v>
      </c>
      <c r="J27" s="227">
        <v>-1</v>
      </c>
      <c r="K27" s="227">
        <v>1</v>
      </c>
      <c r="L27" s="202">
        <v>1</v>
      </c>
      <c r="M27" s="228">
        <v>2</v>
      </c>
      <c r="N27" s="288">
        <v>42580</v>
      </c>
      <c r="O27">
        <f t="shared" si="38"/>
        <v>1</v>
      </c>
      <c r="P27">
        <f t="shared" si="52"/>
        <v>1</v>
      </c>
      <c r="Q27">
        <f t="shared" si="39"/>
        <v>-1</v>
      </c>
      <c r="R27">
        <f t="shared" si="40"/>
        <v>-1</v>
      </c>
      <c r="S27">
        <f t="shared" si="41"/>
        <v>-1</v>
      </c>
      <c r="T27">
        <f t="shared" si="42"/>
        <v>-1</v>
      </c>
      <c r="U27">
        <f t="shared" si="53"/>
        <v>-1</v>
      </c>
      <c r="V27">
        <f>VLOOKUP($A27,'FuturesInfo (3)'!$A$2:$V$80,22)</f>
        <v>3</v>
      </c>
      <c r="W27">
        <v>1</v>
      </c>
      <c r="X27" s="137">
        <v>555907.47</v>
      </c>
      <c r="Y27" s="137">
        <v>555907.47</v>
      </c>
      <c r="Z27" s="188">
        <f t="shared" si="43"/>
        <v>1459.510035202715</v>
      </c>
      <c r="AA27" s="188">
        <f>IF(IF(sym!$Q16=H27,1,0)=1,ABS(X27*G27),-ABS(X27*G27))</f>
        <v>1459.510035202715</v>
      </c>
      <c r="AB27" s="188">
        <f>IF(IF(sym!$P16=$H27,1,0)=1,ABS($X27*$G27),-ABS($X27*$G27))</f>
        <v>-1459.510035202715</v>
      </c>
      <c r="AC27" s="188">
        <f t="shared" si="58"/>
        <v>-1459.510035202715</v>
      </c>
      <c r="AD27" s="188">
        <f t="shared" si="44"/>
        <v>1459.510035202715</v>
      </c>
      <c r="AE27" s="188">
        <f t="shared" si="45"/>
        <v>1459.510035202715</v>
      </c>
      <c r="AF27" s="188">
        <f t="shared" si="54"/>
        <v>-1459.510035202715</v>
      </c>
      <c r="AG27" s="188">
        <f t="shared" si="55"/>
        <v>-1459.510035202715</v>
      </c>
      <c r="AH27" s="188">
        <f t="shared" si="56"/>
        <v>-1459.510035202715</v>
      </c>
      <c r="AI27" s="188">
        <f t="shared" si="57"/>
        <v>-1459.510035202715</v>
      </c>
      <c r="AJ27" s="188">
        <f t="shared" si="46"/>
        <v>-1459.510035202715</v>
      </c>
      <c r="AK27" s="188">
        <f t="shared" si="47"/>
        <v>1459.510035202715</v>
      </c>
      <c r="AL27" s="188">
        <f t="shared" si="48"/>
        <v>1459.510035202715</v>
      </c>
      <c r="AM27" s="188">
        <f t="shared" si="49"/>
        <v>1459.510035202715</v>
      </c>
      <c r="AN27" s="188">
        <f t="shared" si="50"/>
        <v>1459.510035202715</v>
      </c>
      <c r="AO27" s="188">
        <f t="shared" si="51"/>
        <v>1459.510035202715</v>
      </c>
    </row>
    <row r="28" spans="1:41" ht="15.75" thickBot="1" x14ac:dyDescent="0.3">
      <c r="A28" s="1" t="s">
        <v>318</v>
      </c>
      <c r="B28" s="149" t="s">
        <v>560</v>
      </c>
      <c r="C28" s="192" t="s">
        <v>1122</v>
      </c>
      <c r="E28" s="201">
        <f>'0804'!H28</f>
        <v>1</v>
      </c>
      <c r="F28" s="186">
        <f t="shared" si="37"/>
        <v>-797.71418377657665</v>
      </c>
      <c r="G28">
        <v>-5.98623166716E-4</v>
      </c>
      <c r="H28">
        <v>-1</v>
      </c>
      <c r="I28" s="227">
        <v>-1</v>
      </c>
      <c r="J28" s="227">
        <v>1</v>
      </c>
      <c r="K28" s="227">
        <v>-1</v>
      </c>
      <c r="L28" s="202">
        <v>1</v>
      </c>
      <c r="M28" s="228">
        <v>2</v>
      </c>
      <c r="N28" s="288">
        <v>42580</v>
      </c>
      <c r="O28">
        <f t="shared" si="38"/>
        <v>1</v>
      </c>
      <c r="P28">
        <f t="shared" si="52"/>
        <v>-1</v>
      </c>
      <c r="Q28">
        <f t="shared" si="39"/>
        <v>1</v>
      </c>
      <c r="R28">
        <f t="shared" si="40"/>
        <v>-1</v>
      </c>
      <c r="S28">
        <f t="shared" si="41"/>
        <v>-1</v>
      </c>
      <c r="T28">
        <f t="shared" si="42"/>
        <v>1</v>
      </c>
      <c r="U28">
        <f t="shared" si="53"/>
        <v>-1</v>
      </c>
      <c r="V28">
        <f>VLOOKUP($A28,'FuturesInfo (3)'!$A$2:$V$80,22)</f>
        <v>9</v>
      </c>
      <c r="W28">
        <v>1</v>
      </c>
      <c r="X28" s="137">
        <v>1332581.544</v>
      </c>
      <c r="Y28" s="137">
        <v>1332581.544</v>
      </c>
      <c r="Z28" s="188">
        <f t="shared" si="43"/>
        <v>797.71418377657665</v>
      </c>
      <c r="AA28" s="188">
        <f>IF(IF(sym!$Q17=H28,1,0)=1,ABS(X28*G28),-ABS(X28*G28))</f>
        <v>797.71418377657665</v>
      </c>
      <c r="AB28" s="188">
        <f>IF(IF(sym!$P17=$H28,1,0)=1,ABS($X28*$G28),-ABS($X28*$G28))</f>
        <v>-797.71418377657665</v>
      </c>
      <c r="AC28" s="188">
        <f t="shared" si="58"/>
        <v>-797.71418377657665</v>
      </c>
      <c r="AD28" s="188">
        <f t="shared" si="44"/>
        <v>797.71418377657665</v>
      </c>
      <c r="AE28" s="188">
        <f t="shared" si="45"/>
        <v>-797.71418377657665</v>
      </c>
      <c r="AF28" s="188">
        <f t="shared" si="54"/>
        <v>797.71418377657665</v>
      </c>
      <c r="AG28" s="188">
        <f t="shared" si="55"/>
        <v>797.71418377657665</v>
      </c>
      <c r="AH28" s="188">
        <f t="shared" si="56"/>
        <v>-797.71418377657665</v>
      </c>
      <c r="AI28" s="188">
        <f t="shared" si="57"/>
        <v>-797.71418377657665</v>
      </c>
      <c r="AJ28" s="188">
        <f t="shared" si="46"/>
        <v>797.71418377657665</v>
      </c>
      <c r="AK28" s="188">
        <f t="shared" si="47"/>
        <v>-797.71418377657665</v>
      </c>
      <c r="AL28" s="188">
        <f t="shared" si="48"/>
        <v>797.71418377657665</v>
      </c>
      <c r="AM28" s="188">
        <f t="shared" si="49"/>
        <v>797.71418377657665</v>
      </c>
      <c r="AN28" s="188">
        <f t="shared" si="50"/>
        <v>-797.71418377657665</v>
      </c>
      <c r="AO28" s="188">
        <f t="shared" si="51"/>
        <v>797.71418377657665</v>
      </c>
    </row>
    <row r="29" spans="1:41" ht="15.75" thickBot="1" x14ac:dyDescent="0.3">
      <c r="A29" s="330" t="s">
        <v>320</v>
      </c>
      <c r="B29" s="331" t="s">
        <v>564</v>
      </c>
      <c r="C29" s="332" t="s">
        <v>1288</v>
      </c>
      <c r="E29" s="201">
        <f>'0804'!H29</f>
        <v>1</v>
      </c>
      <c r="F29" s="186">
        <f t="shared" si="37"/>
        <v>0</v>
      </c>
      <c r="G29" s="257">
        <v>-4.4642857142799999E-5</v>
      </c>
      <c r="H29">
        <v>-1</v>
      </c>
      <c r="I29" s="227">
        <v>-1</v>
      </c>
      <c r="J29" s="227">
        <v>1</v>
      </c>
      <c r="K29" s="227">
        <v>-1</v>
      </c>
      <c r="L29" s="202">
        <v>1</v>
      </c>
      <c r="M29" s="228">
        <v>-18</v>
      </c>
      <c r="N29" s="288">
        <v>42562</v>
      </c>
      <c r="O29">
        <f t="shared" si="38"/>
        <v>-1</v>
      </c>
      <c r="P29">
        <f t="shared" si="52"/>
        <v>-1</v>
      </c>
      <c r="Q29">
        <f t="shared" si="39"/>
        <v>-1</v>
      </c>
      <c r="R29">
        <f t="shared" si="40"/>
        <v>-1</v>
      </c>
      <c r="S29">
        <f t="shared" si="41"/>
        <v>-1</v>
      </c>
      <c r="T29">
        <f t="shared" si="42"/>
        <v>1</v>
      </c>
      <c r="U29">
        <f t="shared" si="53"/>
        <v>-1</v>
      </c>
      <c r="V29">
        <f>VLOOKUP($A29,'FuturesInfo (3)'!$A$2:$V$80,22)</f>
        <v>0</v>
      </c>
      <c r="W29">
        <v>1</v>
      </c>
      <c r="X29" s="137">
        <v>0</v>
      </c>
      <c r="Y29" s="137">
        <v>0</v>
      </c>
      <c r="Z29" s="188">
        <f t="shared" si="43"/>
        <v>0</v>
      </c>
      <c r="AA29" s="188">
        <f>IF(IF(sym!$Q18=H29,1,0)=1,ABS(X29*G29),-ABS(X29*G29))</f>
        <v>0</v>
      </c>
      <c r="AB29" s="188">
        <f>IF(IF(sym!$P18=$H29,1,0)=1,ABS($X29*$G29),-ABS($X29*$G29))</f>
        <v>0</v>
      </c>
      <c r="AC29" s="188">
        <f t="shared" si="58"/>
        <v>0</v>
      </c>
      <c r="AD29" s="188">
        <f t="shared" si="44"/>
        <v>0</v>
      </c>
      <c r="AE29" s="188">
        <f t="shared" si="45"/>
        <v>0</v>
      </c>
      <c r="AF29" s="188">
        <f t="shared" si="54"/>
        <v>0</v>
      </c>
      <c r="AG29" s="188">
        <f t="shared" si="55"/>
        <v>0</v>
      </c>
      <c r="AH29" s="188">
        <f t="shared" si="56"/>
        <v>0</v>
      </c>
      <c r="AI29" s="188">
        <f t="shared" si="57"/>
        <v>0</v>
      </c>
      <c r="AJ29" s="188">
        <f t="shared" si="46"/>
        <v>0</v>
      </c>
      <c r="AK29" s="188">
        <f t="shared" si="47"/>
        <v>0</v>
      </c>
      <c r="AL29" s="188">
        <f t="shared" si="48"/>
        <v>0</v>
      </c>
      <c r="AM29" s="188">
        <f t="shared" si="49"/>
        <v>0</v>
      </c>
      <c r="AN29" s="188">
        <f t="shared" si="50"/>
        <v>0</v>
      </c>
      <c r="AO29" s="188">
        <f t="shared" si="51"/>
        <v>0</v>
      </c>
    </row>
    <row r="30" spans="1:41" ht="15.75" thickBot="1" x14ac:dyDescent="0.3">
      <c r="A30" s="330" t="s">
        <v>323</v>
      </c>
      <c r="B30" s="331" t="s">
        <v>581</v>
      </c>
      <c r="C30" s="332" t="s">
        <v>1288</v>
      </c>
      <c r="E30" s="201">
        <f>'0804'!H30</f>
        <v>1</v>
      </c>
      <c r="F30" s="186">
        <f t="shared" si="37"/>
        <v>0</v>
      </c>
      <c r="G30">
        <v>-4.5394935942699998E-4</v>
      </c>
      <c r="H30">
        <v>-1</v>
      </c>
      <c r="I30" s="227">
        <v>-1</v>
      </c>
      <c r="J30" s="227">
        <v>1</v>
      </c>
      <c r="K30" s="227">
        <v>-1</v>
      </c>
      <c r="L30" s="202">
        <v>1</v>
      </c>
      <c r="M30" s="228">
        <v>8</v>
      </c>
      <c r="N30" s="288">
        <v>42576</v>
      </c>
      <c r="O30">
        <f t="shared" si="38"/>
        <v>1</v>
      </c>
      <c r="P30">
        <f t="shared" si="52"/>
        <v>-1</v>
      </c>
      <c r="Q30">
        <f t="shared" si="39"/>
        <v>1</v>
      </c>
      <c r="R30">
        <f t="shared" si="40"/>
        <v>-1</v>
      </c>
      <c r="S30">
        <f t="shared" si="41"/>
        <v>-1</v>
      </c>
      <c r="T30">
        <f t="shared" si="42"/>
        <v>1</v>
      </c>
      <c r="U30">
        <f t="shared" si="53"/>
        <v>-1</v>
      </c>
      <c r="V30">
        <f>VLOOKUP($A30,'FuturesInfo (3)'!$A$2:$V$80,22)</f>
        <v>0</v>
      </c>
      <c r="W30">
        <v>1</v>
      </c>
      <c r="X30" s="137">
        <v>0</v>
      </c>
      <c r="Y30" s="137">
        <v>0</v>
      </c>
      <c r="Z30" s="188">
        <f t="shared" si="43"/>
        <v>0</v>
      </c>
      <c r="AA30" s="188">
        <f>IF(IF(sym!$Q19=H30,1,0)=1,ABS(X30*G30),-ABS(X30*G30))</f>
        <v>0</v>
      </c>
      <c r="AB30" s="188">
        <f>IF(IF(sym!$P19=$H30,1,0)=1,ABS($X30*$G30),-ABS($X30*$G30))</f>
        <v>0</v>
      </c>
      <c r="AC30" s="188">
        <f t="shared" si="58"/>
        <v>0</v>
      </c>
      <c r="AD30" s="188">
        <f t="shared" si="44"/>
        <v>0</v>
      </c>
      <c r="AE30" s="188">
        <f t="shared" si="45"/>
        <v>0</v>
      </c>
      <c r="AF30" s="188">
        <f t="shared" si="54"/>
        <v>0</v>
      </c>
      <c r="AG30" s="188">
        <f t="shared" si="55"/>
        <v>0</v>
      </c>
      <c r="AH30" s="188">
        <f t="shared" si="56"/>
        <v>0</v>
      </c>
      <c r="AI30" s="188">
        <f t="shared" si="57"/>
        <v>0</v>
      </c>
      <c r="AJ30" s="188">
        <f t="shared" si="46"/>
        <v>0</v>
      </c>
      <c r="AK30" s="188">
        <f t="shared" si="47"/>
        <v>0</v>
      </c>
      <c r="AL30" s="188">
        <f t="shared" si="48"/>
        <v>0</v>
      </c>
      <c r="AM30" s="188">
        <f t="shared" si="49"/>
        <v>0</v>
      </c>
      <c r="AN30" s="188">
        <f t="shared" si="50"/>
        <v>0</v>
      </c>
      <c r="AO30" s="188">
        <f t="shared" si="51"/>
        <v>0</v>
      </c>
    </row>
    <row r="31" spans="1:41" ht="15.75" thickBot="1" x14ac:dyDescent="0.3">
      <c r="A31" s="1" t="s">
        <v>325</v>
      </c>
      <c r="B31" s="149" t="s">
        <v>653</v>
      </c>
      <c r="C31" s="192" t="s">
        <v>294</v>
      </c>
      <c r="E31" s="201">
        <f>'0804'!H31</f>
        <v>1</v>
      </c>
      <c r="F31" s="186">
        <f t="shared" si="37"/>
        <v>3131.1124061248738</v>
      </c>
      <c r="G31">
        <v>1.0036260036299999E-2</v>
      </c>
      <c r="H31">
        <v>1</v>
      </c>
      <c r="I31" s="227">
        <v>1</v>
      </c>
      <c r="J31" s="227">
        <v>1</v>
      </c>
      <c r="K31" s="227">
        <v>1</v>
      </c>
      <c r="L31" s="202">
        <v>1</v>
      </c>
      <c r="M31" s="228">
        <v>-16</v>
      </c>
      <c r="N31" s="288">
        <v>42564</v>
      </c>
      <c r="O31">
        <f t="shared" si="38"/>
        <v>-1</v>
      </c>
      <c r="P31">
        <f t="shared" si="52"/>
        <v>1</v>
      </c>
      <c r="Q31">
        <f t="shared" si="39"/>
        <v>-1</v>
      </c>
      <c r="R31">
        <f t="shared" si="40"/>
        <v>-1</v>
      </c>
      <c r="S31">
        <f t="shared" si="41"/>
        <v>-1</v>
      </c>
      <c r="T31">
        <f t="shared" si="42"/>
        <v>1</v>
      </c>
      <c r="U31">
        <f t="shared" si="53"/>
        <v>-1</v>
      </c>
      <c r="V31">
        <f>VLOOKUP($A31,'FuturesInfo (3)'!$A$2:$V$80,22)</f>
        <v>2</v>
      </c>
      <c r="W31">
        <v>1</v>
      </c>
      <c r="X31" s="137">
        <v>311980</v>
      </c>
      <c r="Y31" s="137">
        <v>311980</v>
      </c>
      <c r="Z31" s="188">
        <f t="shared" si="43"/>
        <v>3131.1124061248738</v>
      </c>
      <c r="AA31" s="188">
        <f>IF(IF(sym!$Q20=H31,1,0)=1,ABS(X31*G31),-ABS(X31*G31))</f>
        <v>3131.1124061248738</v>
      </c>
      <c r="AB31" s="188">
        <f>IF(IF(sym!$P20=$H31,1,0)=1,ABS($X31*$G31),-ABS($X31*$G31))</f>
        <v>-3131.1124061248738</v>
      </c>
      <c r="AC31" s="188">
        <f t="shared" si="58"/>
        <v>3131.1124061248738</v>
      </c>
      <c r="AD31" s="188">
        <f t="shared" si="44"/>
        <v>-3131.1124061248738</v>
      </c>
      <c r="AE31" s="188">
        <f t="shared" si="45"/>
        <v>3131.1124061248738</v>
      </c>
      <c r="AF31" s="188">
        <f t="shared" si="54"/>
        <v>3131.1124061248738</v>
      </c>
      <c r="AG31" s="188">
        <f t="shared" si="55"/>
        <v>3131.1124061248738</v>
      </c>
      <c r="AH31" s="188">
        <f t="shared" si="56"/>
        <v>3131.1124061248738</v>
      </c>
      <c r="AI31" s="188">
        <f t="shared" si="57"/>
        <v>-3131.1124061248738</v>
      </c>
      <c r="AJ31" s="188">
        <f t="shared" si="46"/>
        <v>3131.1124061248738</v>
      </c>
      <c r="AK31" s="188">
        <f t="shared" si="47"/>
        <v>-3131.1124061248738</v>
      </c>
      <c r="AL31" s="188">
        <f t="shared" si="48"/>
        <v>-3131.1124061248738</v>
      </c>
      <c r="AM31" s="188">
        <f t="shared" si="49"/>
        <v>-3131.1124061248738</v>
      </c>
      <c r="AN31" s="188">
        <f t="shared" si="50"/>
        <v>3131.1124061248738</v>
      </c>
      <c r="AO31" s="188">
        <f t="shared" si="51"/>
        <v>-3131.1124061248738</v>
      </c>
    </row>
    <row r="32" spans="1:41" ht="15.75" thickBot="1" x14ac:dyDescent="0.3">
      <c r="A32" s="1" t="s">
        <v>327</v>
      </c>
      <c r="B32" s="149" t="s">
        <v>552</v>
      </c>
      <c r="C32" s="192" t="s">
        <v>294</v>
      </c>
      <c r="E32" s="201">
        <f>'0804'!H32</f>
        <v>1</v>
      </c>
      <c r="F32" s="186">
        <f t="shared" si="37"/>
        <v>2646.2747481761198</v>
      </c>
      <c r="G32">
        <v>8.1046659719800004E-3</v>
      </c>
      <c r="H32">
        <v>1</v>
      </c>
      <c r="I32" s="227">
        <v>1</v>
      </c>
      <c r="J32" s="227">
        <v>1</v>
      </c>
      <c r="K32" s="227">
        <v>1</v>
      </c>
      <c r="L32" s="202">
        <v>-1</v>
      </c>
      <c r="M32" s="228">
        <v>-14</v>
      </c>
      <c r="N32" s="288">
        <v>42566</v>
      </c>
      <c r="O32">
        <f t="shared" si="38"/>
        <v>1</v>
      </c>
      <c r="P32">
        <f t="shared" si="52"/>
        <v>1</v>
      </c>
      <c r="Q32">
        <f t="shared" si="39"/>
        <v>1</v>
      </c>
      <c r="R32">
        <f t="shared" si="40"/>
        <v>1</v>
      </c>
      <c r="S32">
        <f t="shared" si="41"/>
        <v>1</v>
      </c>
      <c r="T32">
        <f t="shared" si="42"/>
        <v>-1</v>
      </c>
      <c r="U32">
        <f t="shared" si="53"/>
        <v>1</v>
      </c>
      <c r="V32">
        <f>VLOOKUP($A32,'FuturesInfo (3)'!$A$2:$V$80,22)</f>
        <v>3</v>
      </c>
      <c r="W32">
        <v>1</v>
      </c>
      <c r="X32" s="137">
        <v>326512.5</v>
      </c>
      <c r="Y32" s="137">
        <v>326512.5</v>
      </c>
      <c r="Z32" s="188">
        <f t="shared" si="43"/>
        <v>2646.2747481761198</v>
      </c>
      <c r="AA32" s="188">
        <f>IF(IF(sym!$Q21=H32,1,0)=1,ABS(X32*G32),-ABS(X32*G32))</f>
        <v>2646.2747481761198</v>
      </c>
      <c r="AB32" s="188">
        <f>IF(IF(sym!$P21=$H32,1,0)=1,ABS($X32*$G32),-ABS($X32*$G32))</f>
        <v>-2646.2747481761198</v>
      </c>
      <c r="AC32" s="188">
        <f t="shared" si="58"/>
        <v>2646.2747481761198</v>
      </c>
      <c r="AD32" s="188">
        <f t="shared" si="44"/>
        <v>-2646.2747481761198</v>
      </c>
      <c r="AE32" s="188">
        <f t="shared" si="45"/>
        <v>2646.2747481761198</v>
      </c>
      <c r="AF32" s="188">
        <f t="shared" si="54"/>
        <v>2646.2747481761198</v>
      </c>
      <c r="AG32" s="188">
        <f t="shared" si="55"/>
        <v>2646.2747481761198</v>
      </c>
      <c r="AH32" s="188">
        <f t="shared" si="56"/>
        <v>-2646.2747481761198</v>
      </c>
      <c r="AI32" s="188">
        <f t="shared" si="57"/>
        <v>2646.2747481761198</v>
      </c>
      <c r="AJ32" s="188">
        <f t="shared" si="46"/>
        <v>2646.2747481761198</v>
      </c>
      <c r="AK32" s="188">
        <f t="shared" si="47"/>
        <v>2646.2747481761198</v>
      </c>
      <c r="AL32" s="188">
        <f t="shared" si="48"/>
        <v>2646.2747481761198</v>
      </c>
      <c r="AM32" s="188">
        <f t="shared" si="49"/>
        <v>2646.2747481761198</v>
      </c>
      <c r="AN32" s="188">
        <f t="shared" si="50"/>
        <v>-2646.2747481761198</v>
      </c>
      <c r="AO32" s="188">
        <f t="shared" si="51"/>
        <v>2646.2747481761198</v>
      </c>
    </row>
    <row r="33" spans="1:41" ht="15.75" thickBot="1" x14ac:dyDescent="0.3">
      <c r="A33" s="1" t="s">
        <v>329</v>
      </c>
      <c r="B33" s="149" t="s">
        <v>589</v>
      </c>
      <c r="C33" s="192" t="s">
        <v>313</v>
      </c>
      <c r="E33" s="201">
        <f>'0804'!H33</f>
        <v>1</v>
      </c>
      <c r="F33" s="186">
        <f t="shared" si="37"/>
        <v>2001.8591840256001</v>
      </c>
      <c r="G33">
        <v>1.3599586848E-2</v>
      </c>
      <c r="H33">
        <v>1</v>
      </c>
      <c r="I33" s="230">
        <v>-1</v>
      </c>
      <c r="J33" s="230">
        <v>-1</v>
      </c>
      <c r="K33" s="230">
        <v>1</v>
      </c>
      <c r="L33" s="202">
        <v>-1</v>
      </c>
      <c r="M33" s="228">
        <v>10</v>
      </c>
      <c r="N33" s="288">
        <v>42572</v>
      </c>
      <c r="O33">
        <f t="shared" si="38"/>
        <v>-1</v>
      </c>
      <c r="P33">
        <f t="shared" si="52"/>
        <v>1</v>
      </c>
      <c r="Q33">
        <f t="shared" si="39"/>
        <v>-1</v>
      </c>
      <c r="R33">
        <f t="shared" si="40"/>
        <v>-1</v>
      </c>
      <c r="S33">
        <f t="shared" si="41"/>
        <v>-1</v>
      </c>
      <c r="T33">
        <f t="shared" si="42"/>
        <v>1</v>
      </c>
      <c r="U33">
        <f t="shared" si="53"/>
        <v>-1</v>
      </c>
      <c r="V33">
        <f>VLOOKUP($A33,'FuturesInfo (3)'!$A$2:$V$80,22)</f>
        <v>2</v>
      </c>
      <c r="W33">
        <v>1</v>
      </c>
      <c r="X33" s="137">
        <v>147200</v>
      </c>
      <c r="Y33" s="137">
        <v>147200</v>
      </c>
      <c r="Z33" s="188">
        <f t="shared" si="43"/>
        <v>2001.8591840256001</v>
      </c>
      <c r="AA33" s="188">
        <f>IF(IF(sym!$Q22=H33,1,0)=1,ABS(X33*G33),-ABS(X33*G33))</f>
        <v>2001.8591840256001</v>
      </c>
      <c r="AB33" s="188">
        <f>IF(IF(sym!$P22=$H33,1,0)=1,ABS($X33*$G33),-ABS($X33*$G33))</f>
        <v>-2001.8591840256001</v>
      </c>
      <c r="AC33" s="188">
        <f t="shared" si="58"/>
        <v>2001.8591840256001</v>
      </c>
      <c r="AD33" s="188">
        <f t="shared" si="44"/>
        <v>-2001.8591840256001</v>
      </c>
      <c r="AE33" s="188">
        <f t="shared" si="45"/>
        <v>-2001.8591840256001</v>
      </c>
      <c r="AF33" s="188">
        <f t="shared" si="54"/>
        <v>-2001.8591840256001</v>
      </c>
      <c r="AG33" s="188">
        <f t="shared" si="55"/>
        <v>2001.8591840256001</v>
      </c>
      <c r="AH33" s="188">
        <f t="shared" si="56"/>
        <v>-2001.8591840256001</v>
      </c>
      <c r="AI33" s="188">
        <f t="shared" si="57"/>
        <v>-2001.8591840256001</v>
      </c>
      <c r="AJ33" s="188">
        <f t="shared" si="46"/>
        <v>2001.8591840256001</v>
      </c>
      <c r="AK33" s="188">
        <f t="shared" si="47"/>
        <v>-2001.8591840256001</v>
      </c>
      <c r="AL33" s="188">
        <f t="shared" si="48"/>
        <v>-2001.8591840256001</v>
      </c>
      <c r="AM33" s="188">
        <f t="shared" si="49"/>
        <v>-2001.8591840256001</v>
      </c>
      <c r="AN33" s="188">
        <f t="shared" si="50"/>
        <v>2001.8591840256001</v>
      </c>
      <c r="AO33" s="188">
        <f t="shared" si="51"/>
        <v>-2001.8591840256001</v>
      </c>
    </row>
    <row r="34" spans="1:41" ht="15.75" thickBot="1" x14ac:dyDescent="0.3">
      <c r="A34" s="1" t="s">
        <v>331</v>
      </c>
      <c r="B34" s="149" t="s">
        <v>481</v>
      </c>
      <c r="C34" s="192" t="s">
        <v>294</v>
      </c>
      <c r="E34" s="201">
        <f>'0804'!H34</f>
        <v>1</v>
      </c>
      <c r="F34" s="186">
        <f t="shared" si="37"/>
        <v>2948.3172349822662</v>
      </c>
      <c r="G34">
        <v>1.5074798619100001E-2</v>
      </c>
      <c r="H34">
        <v>1</v>
      </c>
      <c r="I34" s="227">
        <v>-1</v>
      </c>
      <c r="J34" s="227">
        <v>1</v>
      </c>
      <c r="K34" s="227">
        <v>-1</v>
      </c>
      <c r="L34" s="202">
        <v>-1</v>
      </c>
      <c r="M34" s="228">
        <v>6</v>
      </c>
      <c r="N34" s="288">
        <v>42578</v>
      </c>
      <c r="O34">
        <f t="shared" si="38"/>
        <v>-1</v>
      </c>
      <c r="P34">
        <f t="shared" si="52"/>
        <v>1</v>
      </c>
      <c r="Q34">
        <f t="shared" si="39"/>
        <v>-1</v>
      </c>
      <c r="R34">
        <f t="shared" si="40"/>
        <v>-1</v>
      </c>
      <c r="S34">
        <f t="shared" si="41"/>
        <v>-1</v>
      </c>
      <c r="T34">
        <f t="shared" si="42"/>
        <v>1</v>
      </c>
      <c r="U34">
        <f t="shared" si="53"/>
        <v>1</v>
      </c>
      <c r="V34">
        <f>VLOOKUP($A34,'FuturesInfo (3)'!$A$2:$V$80,22)</f>
        <v>4</v>
      </c>
      <c r="W34">
        <v>1</v>
      </c>
      <c r="X34" s="137">
        <v>195579.212</v>
      </c>
      <c r="Y34" s="137">
        <v>195579.212</v>
      </c>
      <c r="Z34" s="188">
        <f t="shared" si="43"/>
        <v>2948.3172349822662</v>
      </c>
      <c r="AA34" s="188">
        <f>IF(IF(sym!$Q23=H34,1,0)=1,ABS(X34*G34),-ABS(X34*G34))</f>
        <v>2948.3172349822662</v>
      </c>
      <c r="AB34" s="188">
        <f>IF(IF(sym!$P23=$H34,1,0)=1,ABS($X34*$G34),-ABS($X34*$G34))</f>
        <v>-2948.3172349822662</v>
      </c>
      <c r="AC34" s="188">
        <f t="shared" si="58"/>
        <v>2948.3172349822662</v>
      </c>
      <c r="AD34" s="188">
        <f t="shared" si="44"/>
        <v>-2948.3172349822662</v>
      </c>
      <c r="AE34" s="188">
        <f t="shared" si="45"/>
        <v>2948.3172349822662</v>
      </c>
      <c r="AF34" s="188">
        <f t="shared" si="54"/>
        <v>-2948.3172349822662</v>
      </c>
      <c r="AG34" s="188">
        <f t="shared" si="55"/>
        <v>-2948.3172349822662</v>
      </c>
      <c r="AH34" s="188">
        <f t="shared" si="56"/>
        <v>-2948.3172349822662</v>
      </c>
      <c r="AI34" s="188">
        <f t="shared" si="57"/>
        <v>-2948.3172349822662</v>
      </c>
      <c r="AJ34" s="188">
        <f t="shared" si="46"/>
        <v>2948.3172349822662</v>
      </c>
      <c r="AK34" s="188">
        <f t="shared" si="47"/>
        <v>-2948.3172349822662</v>
      </c>
      <c r="AL34" s="188">
        <f t="shared" si="48"/>
        <v>-2948.3172349822662</v>
      </c>
      <c r="AM34" s="188">
        <f t="shared" si="49"/>
        <v>-2948.3172349822662</v>
      </c>
      <c r="AN34" s="188">
        <f t="shared" si="50"/>
        <v>2948.3172349822662</v>
      </c>
      <c r="AO34" s="188">
        <f t="shared" si="51"/>
        <v>2948.3172349822662</v>
      </c>
    </row>
    <row r="35" spans="1:41" ht="15.75" thickBot="1" x14ac:dyDescent="0.3">
      <c r="A35" s="1" t="s">
        <v>333</v>
      </c>
      <c r="B35" s="149" t="s">
        <v>663</v>
      </c>
      <c r="C35" s="192" t="s">
        <v>294</v>
      </c>
      <c r="E35" s="201">
        <f>'0804'!H35</f>
        <v>1</v>
      </c>
      <c r="F35" s="186">
        <f t="shared" si="37"/>
        <v>2342.8867381131186</v>
      </c>
      <c r="G35">
        <v>1.36087722734E-2</v>
      </c>
      <c r="H35">
        <v>1</v>
      </c>
      <c r="I35" s="227">
        <v>-1</v>
      </c>
      <c r="J35" s="227">
        <v>-1</v>
      </c>
      <c r="K35" s="227">
        <v>-1</v>
      </c>
      <c r="L35" s="202">
        <v>-1</v>
      </c>
      <c r="M35" s="228">
        <v>-15</v>
      </c>
      <c r="N35" s="288">
        <v>42565</v>
      </c>
      <c r="O35">
        <f t="shared" si="38"/>
        <v>1</v>
      </c>
      <c r="P35">
        <f t="shared" si="52"/>
        <v>1</v>
      </c>
      <c r="Q35">
        <f t="shared" si="39"/>
        <v>-1</v>
      </c>
      <c r="R35">
        <f t="shared" si="40"/>
        <v>-1</v>
      </c>
      <c r="S35">
        <f t="shared" si="41"/>
        <v>-1</v>
      </c>
      <c r="T35">
        <f t="shared" si="42"/>
        <v>1</v>
      </c>
      <c r="U35">
        <f t="shared" si="53"/>
        <v>-1</v>
      </c>
      <c r="V35">
        <f>VLOOKUP($A35,'FuturesInfo (3)'!$A$2:$V$80,22)</f>
        <v>3</v>
      </c>
      <c r="W35">
        <v>1</v>
      </c>
      <c r="X35" s="137">
        <v>172160.03700000001</v>
      </c>
      <c r="Y35" s="137">
        <v>172160.03700000001</v>
      </c>
      <c r="Z35" s="188">
        <f t="shared" si="43"/>
        <v>2342.8867381131186</v>
      </c>
      <c r="AA35" s="188">
        <f>IF(IF(sym!$Q24=H35,1,0)=1,ABS(X35*G35),-ABS(X35*G35))</f>
        <v>2342.8867381131186</v>
      </c>
      <c r="AB35" s="188">
        <f>IF(IF(sym!$P24=$H35,1,0)=1,ABS($X35*$G35),-ABS($X35*$G35))</f>
        <v>-2342.8867381131186</v>
      </c>
      <c r="AC35" s="188">
        <f t="shared" si="58"/>
        <v>2342.8867381131186</v>
      </c>
      <c r="AD35" s="188">
        <f t="shared" si="44"/>
        <v>-2342.8867381131186</v>
      </c>
      <c r="AE35" s="188">
        <f t="shared" si="45"/>
        <v>-2342.8867381131186</v>
      </c>
      <c r="AF35" s="188">
        <f t="shared" si="54"/>
        <v>-2342.8867381131186</v>
      </c>
      <c r="AG35" s="188">
        <f t="shared" si="55"/>
        <v>-2342.8867381131186</v>
      </c>
      <c r="AH35" s="188">
        <f t="shared" si="56"/>
        <v>-2342.8867381131186</v>
      </c>
      <c r="AI35" s="188">
        <f t="shared" si="57"/>
        <v>2342.8867381131186</v>
      </c>
      <c r="AJ35" s="188">
        <f t="shared" si="46"/>
        <v>2342.8867381131186</v>
      </c>
      <c r="AK35" s="188">
        <f t="shared" si="47"/>
        <v>-2342.8867381131186</v>
      </c>
      <c r="AL35" s="188">
        <f t="shared" si="48"/>
        <v>-2342.8867381131186</v>
      </c>
      <c r="AM35" s="188">
        <f t="shared" si="49"/>
        <v>-2342.8867381131186</v>
      </c>
      <c r="AN35" s="188">
        <f t="shared" si="50"/>
        <v>2342.8867381131186</v>
      </c>
      <c r="AO35" s="188">
        <f t="shared" si="51"/>
        <v>-2342.8867381131186</v>
      </c>
    </row>
    <row r="36" spans="1:41" ht="15.75" thickBot="1" x14ac:dyDescent="0.3">
      <c r="A36" s="330" t="s">
        <v>335</v>
      </c>
      <c r="B36" s="331" t="s">
        <v>568</v>
      </c>
      <c r="C36" s="332" t="s">
        <v>1288</v>
      </c>
      <c r="E36" s="201">
        <f>'0804'!H36</f>
        <v>1</v>
      </c>
      <c r="F36" s="186">
        <f t="shared" si="37"/>
        <v>0</v>
      </c>
      <c r="G36" s="257">
        <v>-4.9833059251399999E-5</v>
      </c>
      <c r="H36">
        <v>-1</v>
      </c>
      <c r="I36" s="227">
        <v>1</v>
      </c>
      <c r="J36" s="227">
        <v>1</v>
      </c>
      <c r="K36" s="227">
        <v>1</v>
      </c>
      <c r="L36" s="202">
        <v>1</v>
      </c>
      <c r="M36" s="228">
        <v>-10</v>
      </c>
      <c r="N36" s="288">
        <v>42572</v>
      </c>
      <c r="O36">
        <f t="shared" si="38"/>
        <v>-1</v>
      </c>
      <c r="P36">
        <f t="shared" si="52"/>
        <v>1</v>
      </c>
      <c r="Q36">
        <f t="shared" si="39"/>
        <v>-1</v>
      </c>
      <c r="R36">
        <f t="shared" si="40"/>
        <v>-1</v>
      </c>
      <c r="S36">
        <f t="shared" si="41"/>
        <v>-1</v>
      </c>
      <c r="T36">
        <f t="shared" si="42"/>
        <v>1</v>
      </c>
      <c r="U36">
        <f t="shared" si="53"/>
        <v>-1</v>
      </c>
      <c r="V36">
        <f>VLOOKUP($A36,'FuturesInfo (3)'!$A$2:$V$80,22)</f>
        <v>0</v>
      </c>
      <c r="W36">
        <v>1</v>
      </c>
      <c r="X36" s="137">
        <v>0</v>
      </c>
      <c r="Y36" s="137">
        <v>0</v>
      </c>
      <c r="Z36" s="188">
        <f t="shared" si="43"/>
        <v>0</v>
      </c>
      <c r="AA36" s="188">
        <f>IF(IF(sym!$Q25=H36,1,0)=1,ABS(X36*G36),-ABS(X36*G36))</f>
        <v>0</v>
      </c>
      <c r="AB36" s="188">
        <f>IF(IF(sym!$P25=$H36,1,0)=1,ABS($X36*$G36),-ABS($X36*$G36))</f>
        <v>0</v>
      </c>
      <c r="AC36" s="188">
        <f t="shared" si="58"/>
        <v>0</v>
      </c>
      <c r="AD36" s="188">
        <f t="shared" si="44"/>
        <v>0</v>
      </c>
      <c r="AE36" s="188">
        <f t="shared" si="45"/>
        <v>0</v>
      </c>
      <c r="AF36" s="188">
        <f t="shared" si="54"/>
        <v>0</v>
      </c>
      <c r="AG36" s="188">
        <f t="shared" si="55"/>
        <v>0</v>
      </c>
      <c r="AH36" s="188">
        <f t="shared" si="56"/>
        <v>0</v>
      </c>
      <c r="AI36" s="188">
        <f t="shared" si="57"/>
        <v>0</v>
      </c>
      <c r="AJ36" s="188">
        <f t="shared" si="46"/>
        <v>0</v>
      </c>
      <c r="AK36" s="188">
        <f t="shared" si="47"/>
        <v>0</v>
      </c>
      <c r="AL36" s="188">
        <f t="shared" si="48"/>
        <v>0</v>
      </c>
      <c r="AM36" s="188">
        <f t="shared" si="49"/>
        <v>0</v>
      </c>
      <c r="AN36" s="188">
        <f t="shared" si="50"/>
        <v>0</v>
      </c>
      <c r="AO36" s="188">
        <f t="shared" si="51"/>
        <v>0</v>
      </c>
    </row>
    <row r="37" spans="1:41" ht="15.75" thickBot="1" x14ac:dyDescent="0.3">
      <c r="A37" s="1" t="s">
        <v>337</v>
      </c>
      <c r="B37" s="149" t="s">
        <v>591</v>
      </c>
      <c r="C37" s="192" t="s">
        <v>294</v>
      </c>
      <c r="E37" s="201">
        <f>'0804'!H37</f>
        <v>1</v>
      </c>
      <c r="F37" s="186">
        <f t="shared" si="37"/>
        <v>2014.8013989826047</v>
      </c>
      <c r="G37">
        <v>7.6238881829699999E-3</v>
      </c>
      <c r="H37">
        <v>1</v>
      </c>
      <c r="I37" s="227">
        <v>1</v>
      </c>
      <c r="J37" s="227">
        <v>-1</v>
      </c>
      <c r="K37" s="227">
        <v>1</v>
      </c>
      <c r="L37" s="202">
        <v>1</v>
      </c>
      <c r="M37" s="228">
        <v>7</v>
      </c>
      <c r="N37" s="288">
        <v>42577</v>
      </c>
      <c r="O37">
        <f t="shared" si="38"/>
        <v>1</v>
      </c>
      <c r="P37">
        <f t="shared" si="52"/>
        <v>1</v>
      </c>
      <c r="Q37">
        <f t="shared" si="39"/>
        <v>-1</v>
      </c>
      <c r="R37">
        <f t="shared" si="40"/>
        <v>-1</v>
      </c>
      <c r="S37">
        <f t="shared" si="41"/>
        <v>-1</v>
      </c>
      <c r="T37">
        <f t="shared" si="42"/>
        <v>-1</v>
      </c>
      <c r="U37">
        <f t="shared" si="53"/>
        <v>-1</v>
      </c>
      <c r="V37">
        <f>VLOOKUP($A37,'FuturesInfo (3)'!$A$2:$V$80,22)</f>
        <v>3</v>
      </c>
      <c r="W37">
        <v>1</v>
      </c>
      <c r="X37" s="137">
        <v>264274.78349999996</v>
      </c>
      <c r="Y37" s="137">
        <v>264274.78349999996</v>
      </c>
      <c r="Z37" s="188">
        <f t="shared" si="43"/>
        <v>2014.8013989826047</v>
      </c>
      <c r="AA37" s="188">
        <f>IF(IF(sym!$Q26=H37,1,0)=1,ABS(X37*G37),-ABS(X37*G37))</f>
        <v>2014.8013989826047</v>
      </c>
      <c r="AB37" s="188">
        <f>IF(IF(sym!$P26=$H37,1,0)=1,ABS($X37*$G37),-ABS($X37*$G37))</f>
        <v>-2014.8013989826047</v>
      </c>
      <c r="AC37" s="188">
        <f t="shared" si="58"/>
        <v>2014.8013989826047</v>
      </c>
      <c r="AD37" s="188">
        <f t="shared" si="44"/>
        <v>-2014.8013989826047</v>
      </c>
      <c r="AE37" s="188">
        <f t="shared" si="45"/>
        <v>-2014.8013989826047</v>
      </c>
      <c r="AF37" s="188">
        <f t="shared" si="54"/>
        <v>2014.8013989826047</v>
      </c>
      <c r="AG37" s="188">
        <f t="shared" si="55"/>
        <v>2014.8013989826047</v>
      </c>
      <c r="AH37" s="188">
        <f t="shared" si="56"/>
        <v>2014.8013989826047</v>
      </c>
      <c r="AI37" s="188">
        <f t="shared" si="57"/>
        <v>2014.8013989826047</v>
      </c>
      <c r="AJ37" s="188">
        <f t="shared" si="46"/>
        <v>2014.8013989826047</v>
      </c>
      <c r="AK37" s="188">
        <f t="shared" si="47"/>
        <v>-2014.8013989826047</v>
      </c>
      <c r="AL37" s="188">
        <f t="shared" si="48"/>
        <v>-2014.8013989826047</v>
      </c>
      <c r="AM37" s="188">
        <f t="shared" si="49"/>
        <v>-2014.8013989826047</v>
      </c>
      <c r="AN37" s="188">
        <f t="shared" si="50"/>
        <v>-2014.8013989826047</v>
      </c>
      <c r="AO37" s="188">
        <f t="shared" si="51"/>
        <v>-2014.8013989826047</v>
      </c>
    </row>
    <row r="38" spans="1:41" ht="15.75" thickBot="1" x14ac:dyDescent="0.3">
      <c r="A38" s="1" t="s">
        <v>339</v>
      </c>
      <c r="B38" s="149" t="s">
        <v>596</v>
      </c>
      <c r="C38" s="192" t="s">
        <v>1122</v>
      </c>
      <c r="E38" s="201">
        <f>'0804'!H38</f>
        <v>1</v>
      </c>
      <c r="F38" s="186">
        <f t="shared" si="37"/>
        <v>-861.11061459074858</v>
      </c>
      <c r="G38">
        <v>-1.6733855632499999E-3</v>
      </c>
      <c r="H38">
        <v>-1</v>
      </c>
      <c r="I38" s="227">
        <v>-1</v>
      </c>
      <c r="J38" s="227">
        <v>1</v>
      </c>
      <c r="K38" s="227">
        <v>-1</v>
      </c>
      <c r="L38" s="202">
        <v>1</v>
      </c>
      <c r="M38" s="228">
        <v>2</v>
      </c>
      <c r="N38" s="288">
        <v>42580</v>
      </c>
      <c r="O38">
        <f t="shared" si="38"/>
        <v>1</v>
      </c>
      <c r="P38">
        <f t="shared" si="52"/>
        <v>-1</v>
      </c>
      <c r="Q38">
        <f t="shared" si="39"/>
        <v>1</v>
      </c>
      <c r="R38">
        <f t="shared" si="40"/>
        <v>-1</v>
      </c>
      <c r="S38">
        <f t="shared" si="41"/>
        <v>-1</v>
      </c>
      <c r="T38">
        <f t="shared" si="42"/>
        <v>1</v>
      </c>
      <c r="U38">
        <f t="shared" si="53"/>
        <v>-1</v>
      </c>
      <c r="V38">
        <f>VLOOKUP($A38,'FuturesInfo (3)'!$A$2:$V$80,22)</f>
        <v>3</v>
      </c>
      <c r="W38">
        <v>1</v>
      </c>
      <c r="X38" s="137">
        <v>514591.875</v>
      </c>
      <c r="Y38" s="137">
        <v>514591.875</v>
      </c>
      <c r="Z38" s="188">
        <f t="shared" si="43"/>
        <v>861.11061459074858</v>
      </c>
      <c r="AA38" s="188">
        <f>IF(IF(sym!$Q27=H38,1,0)=1,ABS(X38*G38),-ABS(X38*G38))</f>
        <v>861.11061459074858</v>
      </c>
      <c r="AB38" s="188">
        <f>IF(IF(sym!$P27=$H38,1,0)=1,ABS($X38*$G38),-ABS($X38*$G38))</f>
        <v>-861.11061459074858</v>
      </c>
      <c r="AC38" s="188">
        <f t="shared" si="58"/>
        <v>-861.11061459074858</v>
      </c>
      <c r="AD38" s="188">
        <f t="shared" si="44"/>
        <v>861.11061459074858</v>
      </c>
      <c r="AE38" s="188">
        <f t="shared" si="45"/>
        <v>-861.11061459074858</v>
      </c>
      <c r="AF38" s="188">
        <f t="shared" si="54"/>
        <v>861.11061459074858</v>
      </c>
      <c r="AG38" s="188">
        <f t="shared" si="55"/>
        <v>861.11061459074858</v>
      </c>
      <c r="AH38" s="188">
        <f t="shared" si="56"/>
        <v>-861.11061459074858</v>
      </c>
      <c r="AI38" s="188">
        <f t="shared" si="57"/>
        <v>-861.11061459074858</v>
      </c>
      <c r="AJ38" s="188">
        <f t="shared" si="46"/>
        <v>861.11061459074858</v>
      </c>
      <c r="AK38" s="188">
        <f t="shared" si="47"/>
        <v>-861.11061459074858</v>
      </c>
      <c r="AL38" s="188">
        <f t="shared" si="48"/>
        <v>861.11061459074858</v>
      </c>
      <c r="AM38" s="188">
        <f t="shared" si="49"/>
        <v>861.11061459074858</v>
      </c>
      <c r="AN38" s="188">
        <f t="shared" si="50"/>
        <v>-861.11061459074858</v>
      </c>
      <c r="AO38" s="188">
        <f t="shared" si="51"/>
        <v>861.11061459074858</v>
      </c>
    </row>
    <row r="39" spans="1:41" ht="15.75" thickBot="1" x14ac:dyDescent="0.3">
      <c r="A39" s="330" t="s">
        <v>341</v>
      </c>
      <c r="B39" s="331" t="s">
        <v>453</v>
      </c>
      <c r="C39" s="332" t="s">
        <v>1288</v>
      </c>
      <c r="E39" s="201">
        <f>'0804'!H39</f>
        <v>1</v>
      </c>
      <c r="F39" s="186">
        <f t="shared" si="37"/>
        <v>0</v>
      </c>
      <c r="G39">
        <v>0</v>
      </c>
      <c r="H39">
        <v>1</v>
      </c>
      <c r="I39" s="227">
        <v>1</v>
      </c>
      <c r="J39" s="227">
        <v>1</v>
      </c>
      <c r="K39" s="227">
        <v>1</v>
      </c>
      <c r="L39" s="202">
        <v>1</v>
      </c>
      <c r="M39" s="228">
        <v>-15</v>
      </c>
      <c r="N39" s="288">
        <v>42565</v>
      </c>
      <c r="O39">
        <f t="shared" si="38"/>
        <v>-1</v>
      </c>
      <c r="P39">
        <f t="shared" si="52"/>
        <v>1</v>
      </c>
      <c r="Q39">
        <f t="shared" si="39"/>
        <v>-1</v>
      </c>
      <c r="R39">
        <f t="shared" si="40"/>
        <v>-1</v>
      </c>
      <c r="S39">
        <f t="shared" si="41"/>
        <v>-1</v>
      </c>
      <c r="T39">
        <f t="shared" si="42"/>
        <v>1</v>
      </c>
      <c r="U39">
        <f t="shared" si="53"/>
        <v>-1</v>
      </c>
      <c r="V39">
        <f>VLOOKUP($A39,'FuturesInfo (3)'!$A$2:$V$80,22)</f>
        <v>0</v>
      </c>
      <c r="W39">
        <v>1</v>
      </c>
      <c r="X39" s="137">
        <v>0</v>
      </c>
      <c r="Y39" s="137">
        <v>0</v>
      </c>
      <c r="Z39" s="188">
        <f t="shared" si="43"/>
        <v>0</v>
      </c>
      <c r="AA39" s="188">
        <f>IF(IF(sym!$Q28=H39,1,0)=1,ABS(X39*G39),-ABS(X39*G39))</f>
        <v>0</v>
      </c>
      <c r="AB39" s="188">
        <f>IF(IF(sym!$P28=$H39,1,0)=1,ABS($X39*$G39),-ABS($X39*$G39))</f>
        <v>0</v>
      </c>
      <c r="AC39" s="188">
        <f t="shared" si="58"/>
        <v>0</v>
      </c>
      <c r="AD39" s="188">
        <f t="shared" si="44"/>
        <v>0</v>
      </c>
      <c r="AE39" s="188">
        <f t="shared" si="45"/>
        <v>0</v>
      </c>
      <c r="AF39" s="188">
        <f t="shared" si="54"/>
        <v>0</v>
      </c>
      <c r="AG39" s="188">
        <f t="shared" si="55"/>
        <v>0</v>
      </c>
      <c r="AH39" s="188">
        <f t="shared" si="56"/>
        <v>0</v>
      </c>
      <c r="AI39" s="188">
        <f t="shared" si="57"/>
        <v>0</v>
      </c>
      <c r="AJ39" s="188">
        <f t="shared" si="46"/>
        <v>0</v>
      </c>
      <c r="AK39" s="188">
        <f t="shared" si="47"/>
        <v>0</v>
      </c>
      <c r="AL39" s="188">
        <f t="shared" si="48"/>
        <v>0</v>
      </c>
      <c r="AM39" s="188">
        <f t="shared" si="49"/>
        <v>0</v>
      </c>
      <c r="AN39" s="188">
        <f t="shared" si="50"/>
        <v>0</v>
      </c>
      <c r="AO39" s="188">
        <f t="shared" si="51"/>
        <v>0</v>
      </c>
    </row>
    <row r="40" spans="1:41" ht="15.75" thickBot="1" x14ac:dyDescent="0.3">
      <c r="A40" s="1" t="s">
        <v>343</v>
      </c>
      <c r="B40" s="149" t="s">
        <v>765</v>
      </c>
      <c r="C40" s="192" t="s">
        <v>1122</v>
      </c>
      <c r="E40" s="201">
        <f>'0804'!H40</f>
        <v>1</v>
      </c>
      <c r="F40" s="186">
        <f t="shared" si="37"/>
        <v>-3756.7739999999999</v>
      </c>
      <c r="G40">
        <v>-4.4159999999999998E-3</v>
      </c>
      <c r="H40">
        <v>-1</v>
      </c>
      <c r="I40" s="227">
        <v>1</v>
      </c>
      <c r="J40" s="227">
        <v>-1</v>
      </c>
      <c r="K40" s="227">
        <v>1</v>
      </c>
      <c r="L40" s="202">
        <v>1</v>
      </c>
      <c r="M40" s="228">
        <v>14</v>
      </c>
      <c r="N40" s="288">
        <v>42566</v>
      </c>
      <c r="O40">
        <f t="shared" si="38"/>
        <v>1</v>
      </c>
      <c r="P40">
        <f t="shared" si="52"/>
        <v>1</v>
      </c>
      <c r="Q40">
        <f t="shared" si="39"/>
        <v>-1</v>
      </c>
      <c r="R40">
        <f t="shared" si="40"/>
        <v>-1</v>
      </c>
      <c r="S40">
        <f t="shared" si="41"/>
        <v>-1</v>
      </c>
      <c r="T40">
        <f t="shared" si="42"/>
        <v>-1</v>
      </c>
      <c r="U40">
        <f t="shared" si="53"/>
        <v>-1</v>
      </c>
      <c r="V40">
        <f>VLOOKUP($A40,'FuturesInfo (3)'!$A$2:$V$80,22)</f>
        <v>7</v>
      </c>
      <c r="W40">
        <v>1</v>
      </c>
      <c r="X40" s="137">
        <v>850718.75</v>
      </c>
      <c r="Y40" s="137">
        <v>850718.75</v>
      </c>
      <c r="Z40" s="188">
        <f t="shared" si="43"/>
        <v>3756.7739999999999</v>
      </c>
      <c r="AA40" s="188">
        <f>IF(IF(sym!$Q29=H40,1,0)=1,ABS(X40*G40),-ABS(X40*G40))</f>
        <v>3756.7739999999999</v>
      </c>
      <c r="AB40" s="188">
        <f>IF(IF(sym!$P29=$H40,1,0)=1,ABS($X40*$G40),-ABS($X40*$G40))</f>
        <v>-3756.7739999999999</v>
      </c>
      <c r="AC40" s="188">
        <f t="shared" si="58"/>
        <v>-3756.7739999999999</v>
      </c>
      <c r="AD40" s="188">
        <f t="shared" si="44"/>
        <v>3756.7739999999999</v>
      </c>
      <c r="AE40" s="188">
        <f t="shared" si="45"/>
        <v>3756.7739999999999</v>
      </c>
      <c r="AF40" s="188">
        <f t="shared" si="54"/>
        <v>-3756.7739999999999</v>
      </c>
      <c r="AG40" s="188">
        <f t="shared" si="55"/>
        <v>-3756.7739999999999</v>
      </c>
      <c r="AH40" s="188">
        <f t="shared" si="56"/>
        <v>-3756.7739999999999</v>
      </c>
      <c r="AI40" s="188">
        <f t="shared" si="57"/>
        <v>-3756.7739999999999</v>
      </c>
      <c r="AJ40" s="188">
        <f t="shared" si="46"/>
        <v>-3756.7739999999999</v>
      </c>
      <c r="AK40" s="188">
        <f t="shared" si="47"/>
        <v>3756.7739999999999</v>
      </c>
      <c r="AL40" s="188">
        <f t="shared" si="48"/>
        <v>3756.7739999999999</v>
      </c>
      <c r="AM40" s="188">
        <f t="shared" si="49"/>
        <v>3756.7739999999999</v>
      </c>
      <c r="AN40" s="188">
        <f t="shared" si="50"/>
        <v>3756.7739999999999</v>
      </c>
      <c r="AO40" s="188">
        <f t="shared" si="51"/>
        <v>3756.7739999999999</v>
      </c>
    </row>
    <row r="41" spans="1:41" ht="15.75" thickBot="1" x14ac:dyDescent="0.3">
      <c r="A41" s="1" t="s">
        <v>345</v>
      </c>
      <c r="B41" s="149" t="s">
        <v>602</v>
      </c>
      <c r="C41" s="192" t="s">
        <v>347</v>
      </c>
      <c r="E41" s="201">
        <f>'0804'!H41</f>
        <v>1</v>
      </c>
      <c r="F41" s="186">
        <f t="shared" si="37"/>
        <v>-4522.6268831229199</v>
      </c>
      <c r="G41">
        <v>-1.6820242796500001E-2</v>
      </c>
      <c r="H41">
        <v>-1</v>
      </c>
      <c r="I41" s="227">
        <v>-1</v>
      </c>
      <c r="J41" s="227">
        <v>1</v>
      </c>
      <c r="K41" s="227">
        <v>-1</v>
      </c>
      <c r="L41" s="202">
        <v>1</v>
      </c>
      <c r="M41" s="228">
        <v>-21</v>
      </c>
      <c r="N41" s="288">
        <v>42571</v>
      </c>
      <c r="O41">
        <f t="shared" si="38"/>
        <v>-1</v>
      </c>
      <c r="P41">
        <f t="shared" si="52"/>
        <v>-1</v>
      </c>
      <c r="Q41">
        <f t="shared" si="39"/>
        <v>-1</v>
      </c>
      <c r="R41">
        <f t="shared" si="40"/>
        <v>-1</v>
      </c>
      <c r="S41">
        <f t="shared" si="41"/>
        <v>-1</v>
      </c>
      <c r="T41">
        <f t="shared" si="42"/>
        <v>1</v>
      </c>
      <c r="U41">
        <f t="shared" si="53"/>
        <v>-1</v>
      </c>
      <c r="V41">
        <f>VLOOKUP($A41,'FuturesInfo (3)'!$A$2:$V$80,22)</f>
        <v>2</v>
      </c>
      <c r="W41">
        <v>1</v>
      </c>
      <c r="X41" s="137">
        <v>268880</v>
      </c>
      <c r="Y41" s="137">
        <v>268880</v>
      </c>
      <c r="Z41" s="188">
        <f t="shared" si="43"/>
        <v>4522.6268831229199</v>
      </c>
      <c r="AA41" s="188">
        <f>IF(IF(sym!$Q30=H41,1,0)=1,ABS(X41*G41),-ABS(X41*G41))</f>
        <v>4522.6268831229199</v>
      </c>
      <c r="AB41" s="188">
        <f>IF(IF(sym!$P30=$H41,1,0)=1,ABS($X41*$G41),-ABS($X41*$G41))</f>
        <v>-4522.6268831229199</v>
      </c>
      <c r="AC41" s="188">
        <f t="shared" si="58"/>
        <v>-4522.6268831229199</v>
      </c>
      <c r="AD41" s="188">
        <f t="shared" si="44"/>
        <v>4522.6268831229199</v>
      </c>
      <c r="AE41" s="188">
        <f t="shared" si="45"/>
        <v>-4522.6268831229199</v>
      </c>
      <c r="AF41" s="188">
        <f t="shared" si="54"/>
        <v>4522.6268831229199</v>
      </c>
      <c r="AG41" s="188">
        <f t="shared" si="55"/>
        <v>4522.6268831229199</v>
      </c>
      <c r="AH41" s="188">
        <f t="shared" si="56"/>
        <v>-4522.6268831229199</v>
      </c>
      <c r="AI41" s="188">
        <f t="shared" si="57"/>
        <v>4522.6268831229199</v>
      </c>
      <c r="AJ41" s="188">
        <f t="shared" si="46"/>
        <v>4522.6268831229199</v>
      </c>
      <c r="AK41" s="188">
        <f t="shared" si="47"/>
        <v>4522.6268831229199</v>
      </c>
      <c r="AL41" s="188">
        <f t="shared" si="48"/>
        <v>4522.6268831229199</v>
      </c>
      <c r="AM41" s="188">
        <f t="shared" si="49"/>
        <v>4522.6268831229199</v>
      </c>
      <c r="AN41" s="188">
        <f t="shared" si="50"/>
        <v>-4522.6268831229199</v>
      </c>
      <c r="AO41" s="188">
        <f t="shared" si="51"/>
        <v>4522.6268831229199</v>
      </c>
    </row>
    <row r="42" spans="1:41" ht="15.75" thickBot="1" x14ac:dyDescent="0.3">
      <c r="A42" s="1" t="s">
        <v>1023</v>
      </c>
      <c r="B42" s="149" t="s">
        <v>604</v>
      </c>
      <c r="C42" s="192" t="s">
        <v>294</v>
      </c>
      <c r="E42" s="201">
        <f>'0804'!H42</f>
        <v>1</v>
      </c>
      <c r="F42" s="186">
        <f t="shared" si="37"/>
        <v>2169.2475947417684</v>
      </c>
      <c r="G42">
        <v>1.23155442139E-2</v>
      </c>
      <c r="H42">
        <v>1</v>
      </c>
      <c r="I42" s="227">
        <v>1</v>
      </c>
      <c r="J42" s="227">
        <v>1</v>
      </c>
      <c r="K42" s="227">
        <v>1</v>
      </c>
      <c r="L42" s="202">
        <v>-1</v>
      </c>
      <c r="M42" s="228">
        <v>20</v>
      </c>
      <c r="N42" s="288">
        <v>42557</v>
      </c>
      <c r="O42">
        <f t="shared" si="38"/>
        <v>-1</v>
      </c>
      <c r="P42">
        <f t="shared" si="52"/>
        <v>1</v>
      </c>
      <c r="Q42">
        <f t="shared" si="39"/>
        <v>-1</v>
      </c>
      <c r="R42">
        <f t="shared" si="40"/>
        <v>1</v>
      </c>
      <c r="S42">
        <f t="shared" si="41"/>
        <v>1</v>
      </c>
      <c r="T42">
        <f t="shared" si="42"/>
        <v>1</v>
      </c>
      <c r="U42">
        <f t="shared" si="53"/>
        <v>1</v>
      </c>
      <c r="V42">
        <f>VLOOKUP($A42,'FuturesInfo (3)'!$A$2:$V$80,22)</f>
        <v>3</v>
      </c>
      <c r="W42">
        <v>1</v>
      </c>
      <c r="X42" s="137">
        <v>176138.99613899615</v>
      </c>
      <c r="Y42" s="137">
        <v>176138.99613899615</v>
      </c>
      <c r="Z42" s="188">
        <f t="shared" si="43"/>
        <v>2169.2475947417684</v>
      </c>
      <c r="AA42" s="188">
        <f>IF(IF(sym!$Q31=H42,1,0)=1,ABS(X42*G42),-ABS(X42*G42))</f>
        <v>2169.2475947417684</v>
      </c>
      <c r="AB42" s="188">
        <f>IF(IF(sym!$P31=$H42,1,0)=1,ABS($X42*$G42),-ABS($X42*$G42))</f>
        <v>-2169.2475947417684</v>
      </c>
      <c r="AC42" s="188">
        <f t="shared" si="58"/>
        <v>2169.2475947417684</v>
      </c>
      <c r="AD42" s="188">
        <f t="shared" si="44"/>
        <v>-2169.2475947417684</v>
      </c>
      <c r="AE42" s="188">
        <f t="shared" si="45"/>
        <v>2169.2475947417684</v>
      </c>
      <c r="AF42" s="188">
        <f t="shared" si="54"/>
        <v>2169.2475947417684</v>
      </c>
      <c r="AG42" s="188">
        <f t="shared" si="55"/>
        <v>2169.2475947417684</v>
      </c>
      <c r="AH42" s="188">
        <f t="shared" si="56"/>
        <v>-2169.2475947417684</v>
      </c>
      <c r="AI42" s="188">
        <f t="shared" si="57"/>
        <v>-2169.2475947417684</v>
      </c>
      <c r="AJ42" s="188">
        <f t="shared" si="46"/>
        <v>2169.2475947417684</v>
      </c>
      <c r="AK42" s="188">
        <f t="shared" si="47"/>
        <v>-2169.2475947417684</v>
      </c>
      <c r="AL42" s="188">
        <f t="shared" si="48"/>
        <v>2169.2475947417684</v>
      </c>
      <c r="AM42" s="188">
        <f t="shared" si="49"/>
        <v>2169.2475947417684</v>
      </c>
      <c r="AN42" s="188">
        <f t="shared" si="50"/>
        <v>2169.2475947417684</v>
      </c>
      <c r="AO42" s="188">
        <f t="shared" si="51"/>
        <v>2169.2475947417684</v>
      </c>
    </row>
    <row r="43" spans="1:41" ht="15.75" thickBot="1" x14ac:dyDescent="0.3">
      <c r="A43" s="1" t="s">
        <v>349</v>
      </c>
      <c r="B43" s="149" t="s">
        <v>515</v>
      </c>
      <c r="C43" s="192" t="s">
        <v>347</v>
      </c>
      <c r="E43" s="201">
        <f>'0804'!H43</f>
        <v>-1</v>
      </c>
      <c r="F43" s="186">
        <f t="shared" si="37"/>
        <v>-990.80036798534411</v>
      </c>
      <c r="G43">
        <v>-9.1996320147200005E-3</v>
      </c>
      <c r="H43">
        <v>-1</v>
      </c>
      <c r="I43" s="227">
        <v>-1</v>
      </c>
      <c r="J43" s="227">
        <v>1</v>
      </c>
      <c r="K43" s="227">
        <v>-1</v>
      </c>
      <c r="L43" s="202">
        <v>-1</v>
      </c>
      <c r="M43" s="228">
        <v>4</v>
      </c>
      <c r="N43" s="288">
        <v>42580</v>
      </c>
      <c r="O43">
        <f t="shared" si="38"/>
        <v>-1</v>
      </c>
      <c r="P43">
        <f t="shared" si="52"/>
        <v>-1</v>
      </c>
      <c r="Q43">
        <f t="shared" si="39"/>
        <v>1</v>
      </c>
      <c r="R43">
        <f t="shared" si="40"/>
        <v>1</v>
      </c>
      <c r="S43">
        <f t="shared" si="41"/>
        <v>1</v>
      </c>
      <c r="T43">
        <f t="shared" si="42"/>
        <v>1</v>
      </c>
      <c r="U43">
        <f t="shared" si="53"/>
        <v>1</v>
      </c>
      <c r="V43">
        <f>VLOOKUP($A43,'FuturesInfo (3)'!$A$2:$V$80,22)</f>
        <v>3</v>
      </c>
      <c r="W43">
        <v>1</v>
      </c>
      <c r="X43" s="137">
        <v>107700</v>
      </c>
      <c r="Y43" s="137">
        <v>107700</v>
      </c>
      <c r="Z43" s="188">
        <f t="shared" si="43"/>
        <v>990.80036798534411</v>
      </c>
      <c r="AA43" s="188">
        <f>IF(IF(sym!$Q32=H43,1,0)=1,ABS(X43*G43),-ABS(X43*G43))</f>
        <v>-990.80036798534411</v>
      </c>
      <c r="AB43" s="188">
        <f>IF(IF(sym!$P32=$H43,1,0)=1,ABS($X43*$G43),-ABS($X43*$G43))</f>
        <v>990.80036798534411</v>
      </c>
      <c r="AC43" s="188">
        <f t="shared" si="58"/>
        <v>990.80036798534411</v>
      </c>
      <c r="AD43" s="188">
        <f t="shared" si="44"/>
        <v>-990.80036798534411</v>
      </c>
      <c r="AE43" s="188">
        <f t="shared" si="45"/>
        <v>-990.80036798534411</v>
      </c>
      <c r="AF43" s="188">
        <f t="shared" si="54"/>
        <v>990.80036798534411</v>
      </c>
      <c r="AG43" s="188">
        <f t="shared" si="55"/>
        <v>990.80036798534411</v>
      </c>
      <c r="AH43" s="188">
        <f t="shared" si="56"/>
        <v>990.80036798534411</v>
      </c>
      <c r="AI43" s="188">
        <f t="shared" si="57"/>
        <v>990.80036798534411</v>
      </c>
      <c r="AJ43" s="188">
        <f t="shared" si="46"/>
        <v>990.80036798534411</v>
      </c>
      <c r="AK43" s="188">
        <f t="shared" si="47"/>
        <v>-990.80036798534411</v>
      </c>
      <c r="AL43" s="188">
        <f t="shared" si="48"/>
        <v>-990.80036798534411</v>
      </c>
      <c r="AM43" s="188">
        <f t="shared" si="49"/>
        <v>-990.80036798534411</v>
      </c>
      <c r="AN43" s="188">
        <f t="shared" si="50"/>
        <v>-990.80036798534411</v>
      </c>
      <c r="AO43" s="188">
        <f t="shared" si="51"/>
        <v>-990.80036798534411</v>
      </c>
    </row>
    <row r="44" spans="1:41" ht="15.75" thickBot="1" x14ac:dyDescent="0.3">
      <c r="A44" s="1" t="s">
        <v>1024</v>
      </c>
      <c r="B44" s="149" t="s">
        <v>353</v>
      </c>
      <c r="C44" s="192" t="s">
        <v>294</v>
      </c>
      <c r="E44" s="201">
        <f>'0804'!H44</f>
        <v>1</v>
      </c>
      <c r="F44" s="186">
        <f t="shared" si="37"/>
        <v>4059.6435291903658</v>
      </c>
      <c r="G44">
        <v>1.4258206491800001E-2</v>
      </c>
      <c r="H44">
        <v>1</v>
      </c>
      <c r="I44" s="227">
        <v>1</v>
      </c>
      <c r="J44" s="227">
        <v>-1</v>
      </c>
      <c r="K44" s="227">
        <v>1</v>
      </c>
      <c r="L44" s="202">
        <v>-1</v>
      </c>
      <c r="M44" s="228">
        <v>20</v>
      </c>
      <c r="N44" s="288">
        <v>42557</v>
      </c>
      <c r="O44">
        <f t="shared" si="38"/>
        <v>-1</v>
      </c>
      <c r="P44">
        <f t="shared" si="52"/>
        <v>1</v>
      </c>
      <c r="Q44">
        <f t="shared" si="39"/>
        <v>-1</v>
      </c>
      <c r="R44">
        <f t="shared" si="40"/>
        <v>1</v>
      </c>
      <c r="S44">
        <f t="shared" si="41"/>
        <v>1</v>
      </c>
      <c r="T44">
        <f t="shared" si="42"/>
        <v>1</v>
      </c>
      <c r="U44">
        <f t="shared" si="53"/>
        <v>-1</v>
      </c>
      <c r="V44">
        <f>VLOOKUP($A44,'FuturesInfo (3)'!$A$2:$V$80,22)</f>
        <v>2</v>
      </c>
      <c r="W44">
        <v>1</v>
      </c>
      <c r="X44" s="137">
        <v>284723.29472329473</v>
      </c>
      <c r="Y44" s="137">
        <v>284723.29472329473</v>
      </c>
      <c r="Z44" s="188">
        <f t="shared" si="43"/>
        <v>4059.6435291903658</v>
      </c>
      <c r="AA44" s="188">
        <f>IF(IF(sym!$Q33=H44,1,0)=1,ABS(X44*G44),-ABS(X44*G44))</f>
        <v>4059.6435291903658</v>
      </c>
      <c r="AB44" s="188">
        <f>IF(IF(sym!$P33=$H44,1,0)=1,ABS($X44*$G44),-ABS($X44*$G44))</f>
        <v>-4059.6435291903658</v>
      </c>
      <c r="AC44" s="188">
        <f t="shared" si="58"/>
        <v>4059.6435291903658</v>
      </c>
      <c r="AD44" s="188">
        <f t="shared" si="44"/>
        <v>-4059.6435291903658</v>
      </c>
      <c r="AE44" s="188">
        <f t="shared" si="45"/>
        <v>-4059.6435291903658</v>
      </c>
      <c r="AF44" s="188">
        <f t="shared" si="54"/>
        <v>4059.6435291903658</v>
      </c>
      <c r="AG44" s="188">
        <f t="shared" si="55"/>
        <v>4059.6435291903658</v>
      </c>
      <c r="AH44" s="188">
        <f t="shared" si="56"/>
        <v>-4059.6435291903658</v>
      </c>
      <c r="AI44" s="188">
        <f t="shared" si="57"/>
        <v>-4059.6435291903658</v>
      </c>
      <c r="AJ44" s="188">
        <f t="shared" si="46"/>
        <v>4059.6435291903658</v>
      </c>
      <c r="AK44" s="188">
        <f t="shared" si="47"/>
        <v>-4059.6435291903658</v>
      </c>
      <c r="AL44" s="188">
        <f t="shared" si="48"/>
        <v>4059.6435291903658</v>
      </c>
      <c r="AM44" s="188">
        <f t="shared" si="49"/>
        <v>4059.6435291903658</v>
      </c>
      <c r="AN44" s="188">
        <f t="shared" si="50"/>
        <v>4059.6435291903658</v>
      </c>
      <c r="AO44" s="188">
        <f t="shared" si="51"/>
        <v>-4059.6435291903658</v>
      </c>
    </row>
    <row r="45" spans="1:41" ht="15.75" thickBot="1" x14ac:dyDescent="0.3">
      <c r="A45" s="1" t="s">
        <v>351</v>
      </c>
      <c r="B45" s="149" t="s">
        <v>617</v>
      </c>
      <c r="C45" s="192" t="s">
        <v>288</v>
      </c>
      <c r="E45" s="201">
        <f>'0804'!H45</f>
        <v>1</v>
      </c>
      <c r="F45" s="186">
        <f t="shared" si="37"/>
        <v>-742.58179349839133</v>
      </c>
      <c r="G45">
        <v>-6.7124217512600001E-3</v>
      </c>
      <c r="H45">
        <v>-1</v>
      </c>
      <c r="I45" s="227">
        <v>-1</v>
      </c>
      <c r="J45" s="227">
        <v>1</v>
      </c>
      <c r="K45" s="227">
        <v>-1</v>
      </c>
      <c r="L45" s="202">
        <v>1</v>
      </c>
      <c r="M45" s="228">
        <v>3</v>
      </c>
      <c r="N45" s="288">
        <v>42576</v>
      </c>
      <c r="O45">
        <f t="shared" si="38"/>
        <v>1</v>
      </c>
      <c r="P45">
        <f t="shared" si="52"/>
        <v>-1</v>
      </c>
      <c r="Q45">
        <f t="shared" si="39"/>
        <v>1</v>
      </c>
      <c r="R45">
        <f t="shared" si="40"/>
        <v>-1</v>
      </c>
      <c r="S45">
        <f t="shared" si="41"/>
        <v>-1</v>
      </c>
      <c r="T45">
        <f t="shared" si="42"/>
        <v>1</v>
      </c>
      <c r="U45">
        <f t="shared" si="53"/>
        <v>-1</v>
      </c>
      <c r="V45">
        <f>VLOOKUP($A45,'FuturesInfo (3)'!$A$2:$V$80,22)</f>
        <v>2</v>
      </c>
      <c r="W45">
        <v>1</v>
      </c>
      <c r="X45" s="137">
        <v>110628</v>
      </c>
      <c r="Y45" s="137">
        <v>110628</v>
      </c>
      <c r="Z45" s="188">
        <f t="shared" si="43"/>
        <v>742.58179349839133</v>
      </c>
      <c r="AA45" s="188">
        <f>IF(IF(sym!$Q34=H45,1,0)=1,ABS(X45*G45),-ABS(X45*G45))</f>
        <v>-742.58179349839133</v>
      </c>
      <c r="AB45" s="188">
        <f>IF(IF(sym!$P34=$H45,1,0)=1,ABS($X45*$G45),-ABS($X45*$G45))</f>
        <v>742.58179349839133</v>
      </c>
      <c r="AC45" s="188">
        <f t="shared" si="58"/>
        <v>-742.58179349839133</v>
      </c>
      <c r="AD45" s="188">
        <f t="shared" si="44"/>
        <v>742.58179349839133</v>
      </c>
      <c r="AE45" s="188">
        <f t="shared" si="45"/>
        <v>-742.58179349839133</v>
      </c>
      <c r="AF45" s="188">
        <f t="shared" si="54"/>
        <v>742.58179349839133</v>
      </c>
      <c r="AG45" s="188">
        <f t="shared" si="55"/>
        <v>742.58179349839133</v>
      </c>
      <c r="AH45" s="188">
        <f t="shared" si="56"/>
        <v>-742.58179349839133</v>
      </c>
      <c r="AI45" s="188">
        <f t="shared" si="57"/>
        <v>-742.58179349839133</v>
      </c>
      <c r="AJ45" s="188">
        <f t="shared" si="46"/>
        <v>742.58179349839133</v>
      </c>
      <c r="AK45" s="188">
        <f t="shared" si="47"/>
        <v>-742.58179349839133</v>
      </c>
      <c r="AL45" s="188">
        <f t="shared" si="48"/>
        <v>742.58179349839133</v>
      </c>
      <c r="AM45" s="188">
        <f t="shared" si="49"/>
        <v>742.58179349839133</v>
      </c>
      <c r="AN45" s="188">
        <f t="shared" si="50"/>
        <v>-742.58179349839133</v>
      </c>
      <c r="AO45" s="188">
        <f t="shared" si="51"/>
        <v>742.58179349839133</v>
      </c>
    </row>
    <row r="46" spans="1:41" ht="15.75" thickBot="1" x14ac:dyDescent="0.3">
      <c r="A46" s="1" t="s">
        <v>355</v>
      </c>
      <c r="B46" s="149" t="s">
        <v>623</v>
      </c>
      <c r="C46" s="192" t="s">
        <v>1121</v>
      </c>
      <c r="E46" s="201">
        <f>'0804'!H46</f>
        <v>-1</v>
      </c>
      <c r="F46" s="186">
        <f t="shared" ref="F46:F77" si="59">G46*X46</f>
        <v>-1330.2717308957342</v>
      </c>
      <c r="G46">
        <v>-5.4043133491600004E-3</v>
      </c>
      <c r="H46">
        <v>-1</v>
      </c>
      <c r="I46" s="227">
        <v>1</v>
      </c>
      <c r="J46" s="227">
        <v>-1</v>
      </c>
      <c r="K46" s="227">
        <v>1</v>
      </c>
      <c r="L46" s="202">
        <v>1</v>
      </c>
      <c r="M46" s="228">
        <v>11</v>
      </c>
      <c r="N46" s="288">
        <v>42571</v>
      </c>
      <c r="O46">
        <f t="shared" si="38"/>
        <v>1</v>
      </c>
      <c r="P46">
        <f t="shared" si="52"/>
        <v>-1</v>
      </c>
      <c r="Q46">
        <f t="shared" ref="Q46:Q77" si="60">IF(J46+O46+-1*E46&gt;0,1,-1)</f>
        <v>1</v>
      </c>
      <c r="R46">
        <f t="shared" ref="R46:R77" si="61">IF(I46-L46-E46&gt;0,1,-1)</f>
        <v>1</v>
      </c>
      <c r="S46">
        <f t="shared" si="41"/>
        <v>1</v>
      </c>
      <c r="T46">
        <f t="shared" ref="T46:T77" si="62">IF(E46-K46-O46&lt;0,-1,1)</f>
        <v>-1</v>
      </c>
      <c r="U46">
        <f t="shared" si="53"/>
        <v>-1</v>
      </c>
      <c r="V46">
        <f>VLOOKUP($A46,'FuturesInfo (3)'!$A$2:$V$80,22)</f>
        <v>2</v>
      </c>
      <c r="W46">
        <v>1</v>
      </c>
      <c r="X46" s="137">
        <v>246150</v>
      </c>
      <c r="Y46" s="137">
        <v>246150</v>
      </c>
      <c r="Z46" s="188">
        <f t="shared" si="43"/>
        <v>1330.2717308957342</v>
      </c>
      <c r="AA46" s="188">
        <f>IF(IF(sym!$Q35=H46,1,0)=1,ABS(X46*G46),-ABS(X46*G46))</f>
        <v>1330.2717308957342</v>
      </c>
      <c r="AB46" s="188">
        <f>IF(IF(sym!$P35=$H46,1,0)=1,ABS($X46*$G46),-ABS($X46*$G46))</f>
        <v>-1330.2717308957342</v>
      </c>
      <c r="AC46" s="188">
        <f t="shared" si="58"/>
        <v>1330.2717308957342</v>
      </c>
      <c r="AD46" s="188">
        <f t="shared" ref="AD46:AD77" si="63">IF(IF(-E46=H46,1,0)=1,ABS(X46*G46),-ABS(X46*G46))</f>
        <v>-1330.2717308957342</v>
      </c>
      <c r="AE46" s="188">
        <f t="shared" si="45"/>
        <v>1330.2717308957342</v>
      </c>
      <c r="AF46" s="188">
        <f t="shared" si="54"/>
        <v>-1330.2717308957342</v>
      </c>
      <c r="AG46" s="188">
        <f t="shared" si="55"/>
        <v>-1330.2717308957342</v>
      </c>
      <c r="AH46" s="188">
        <f t="shared" si="56"/>
        <v>-1330.2717308957342</v>
      </c>
      <c r="AI46" s="188">
        <f t="shared" si="57"/>
        <v>-1330.2717308957342</v>
      </c>
      <c r="AJ46" s="188">
        <f t="shared" si="46"/>
        <v>1330.2717308957342</v>
      </c>
      <c r="AK46" s="188">
        <f t="shared" si="47"/>
        <v>-1330.2717308957342</v>
      </c>
      <c r="AL46" s="188">
        <f t="shared" si="48"/>
        <v>-1330.2717308957342</v>
      </c>
      <c r="AM46" s="188">
        <f t="shared" si="49"/>
        <v>-1330.2717308957342</v>
      </c>
      <c r="AN46" s="188">
        <f t="shared" ref="AN46:AN77" si="64">IF(IF(T46=$H46,1,0)=1,ABS($X46*$G46),-ABS($X46*$G46))</f>
        <v>1330.2717308957342</v>
      </c>
      <c r="AO46" s="188">
        <f t="shared" ref="AO46:AO77" si="65">IF(IF(U46=$H46,1,0)=1,ABS($X46*$G46),-ABS($X46*$G46))</f>
        <v>1330.2717308957342</v>
      </c>
    </row>
    <row r="47" spans="1:41" ht="15.75" thickBot="1" x14ac:dyDescent="0.3">
      <c r="A47" s="1" t="s">
        <v>357</v>
      </c>
      <c r="B47" s="149" t="s">
        <v>513</v>
      </c>
      <c r="C47" s="192" t="s">
        <v>304</v>
      </c>
      <c r="E47" s="201">
        <f>'0804'!H47</f>
        <v>1</v>
      </c>
      <c r="F47" s="186">
        <f t="shared" si="59"/>
        <v>300.844475721675</v>
      </c>
      <c r="G47">
        <v>2.8149190710799999E-3</v>
      </c>
      <c r="H47">
        <v>1</v>
      </c>
      <c r="I47" s="227">
        <v>-1</v>
      </c>
      <c r="J47" s="227">
        <v>-1</v>
      </c>
      <c r="K47" s="227">
        <v>-1</v>
      </c>
      <c r="L47" s="202">
        <v>1</v>
      </c>
      <c r="M47" s="228">
        <v>-4</v>
      </c>
      <c r="N47" s="288">
        <v>42580</v>
      </c>
      <c r="O47">
        <f t="shared" si="38"/>
        <v>-1</v>
      </c>
      <c r="P47">
        <f t="shared" si="52"/>
        <v>-1</v>
      </c>
      <c r="Q47">
        <f t="shared" si="60"/>
        <v>-1</v>
      </c>
      <c r="R47">
        <f t="shared" si="61"/>
        <v>-1</v>
      </c>
      <c r="S47">
        <f t="shared" si="41"/>
        <v>-1</v>
      </c>
      <c r="T47">
        <f t="shared" si="62"/>
        <v>1</v>
      </c>
      <c r="U47">
        <f t="shared" si="53"/>
        <v>-1</v>
      </c>
      <c r="V47">
        <f>VLOOKUP($A47,'FuturesInfo (3)'!$A$2:$V$80,22)</f>
        <v>2</v>
      </c>
      <c r="W47">
        <v>1</v>
      </c>
      <c r="X47" s="137">
        <v>106875</v>
      </c>
      <c r="Y47" s="137">
        <v>106875</v>
      </c>
      <c r="Z47" s="188">
        <f t="shared" si="43"/>
        <v>300.844475721675</v>
      </c>
      <c r="AA47" s="188">
        <f>IF(IF(sym!$Q36=H47,1,0)=1,ABS(X47*G47),-ABS(X47*G47))</f>
        <v>300.844475721675</v>
      </c>
      <c r="AB47" s="188">
        <f>IF(IF(sym!$P36=$H47,1,0)=1,ABS($X47*$G47),-ABS($X47*$G47))</f>
        <v>-300.844475721675</v>
      </c>
      <c r="AC47" s="188">
        <f t="shared" si="58"/>
        <v>300.844475721675</v>
      </c>
      <c r="AD47" s="188">
        <f t="shared" si="63"/>
        <v>-300.844475721675</v>
      </c>
      <c r="AE47" s="188">
        <f t="shared" si="45"/>
        <v>-300.844475721675</v>
      </c>
      <c r="AF47" s="188">
        <f t="shared" si="54"/>
        <v>-300.844475721675</v>
      </c>
      <c r="AG47" s="188">
        <f t="shared" si="55"/>
        <v>-300.844475721675</v>
      </c>
      <c r="AH47" s="188">
        <f t="shared" si="56"/>
        <v>300.844475721675</v>
      </c>
      <c r="AI47" s="188">
        <f t="shared" si="57"/>
        <v>-300.844475721675</v>
      </c>
      <c r="AJ47" s="188">
        <f t="shared" si="46"/>
        <v>-300.844475721675</v>
      </c>
      <c r="AK47" s="188">
        <f t="shared" si="47"/>
        <v>-300.844475721675</v>
      </c>
      <c r="AL47" s="188">
        <f t="shared" si="48"/>
        <v>-300.844475721675</v>
      </c>
      <c r="AM47" s="188">
        <f t="shared" si="49"/>
        <v>-300.844475721675</v>
      </c>
      <c r="AN47" s="188">
        <f t="shared" si="64"/>
        <v>300.844475721675</v>
      </c>
      <c r="AO47" s="188">
        <f t="shared" si="65"/>
        <v>-300.844475721675</v>
      </c>
    </row>
    <row r="48" spans="1:41" ht="15.75" thickBot="1" x14ac:dyDescent="0.3">
      <c r="A48" s="1" t="s">
        <v>1051</v>
      </c>
      <c r="B48" s="149" t="s">
        <v>614</v>
      </c>
      <c r="C48" s="192" t="s">
        <v>297</v>
      </c>
      <c r="E48" s="201">
        <f>'0804'!H48</f>
        <v>-1</v>
      </c>
      <c r="F48" s="186">
        <f t="shared" si="59"/>
        <v>1217.7449168191649</v>
      </c>
      <c r="G48">
        <v>1.47874306839E-2</v>
      </c>
      <c r="H48">
        <v>1</v>
      </c>
      <c r="I48" s="227">
        <v>-1</v>
      </c>
      <c r="J48" s="227">
        <v>-1</v>
      </c>
      <c r="K48" s="227">
        <v>-1</v>
      </c>
      <c r="L48" s="202">
        <v>1</v>
      </c>
      <c r="M48" s="228">
        <v>-4</v>
      </c>
      <c r="N48" s="288">
        <v>42580</v>
      </c>
      <c r="O48">
        <f t="shared" si="38"/>
        <v>-1</v>
      </c>
      <c r="P48">
        <f t="shared" si="52"/>
        <v>-1</v>
      </c>
      <c r="Q48">
        <f t="shared" si="60"/>
        <v>-1</v>
      </c>
      <c r="R48">
        <f t="shared" si="61"/>
        <v>-1</v>
      </c>
      <c r="S48">
        <f t="shared" si="41"/>
        <v>-1</v>
      </c>
      <c r="T48">
        <f t="shared" si="62"/>
        <v>1</v>
      </c>
      <c r="U48">
        <f t="shared" si="53"/>
        <v>-1</v>
      </c>
      <c r="V48">
        <f>VLOOKUP($A48,'FuturesInfo (3)'!$A$2:$V$80,22)</f>
        <v>4</v>
      </c>
      <c r="W48">
        <v>1</v>
      </c>
      <c r="X48" s="137">
        <v>82350</v>
      </c>
      <c r="Y48" s="137">
        <v>82350</v>
      </c>
      <c r="Z48" s="188">
        <f t="shared" si="43"/>
        <v>1217.7449168191649</v>
      </c>
      <c r="AA48" s="188">
        <f>IF(IF(sym!$Q37=H48,1,0)=1,ABS(X48*G48),-ABS(X48*G48))</f>
        <v>1217.7449168191649</v>
      </c>
      <c r="AB48" s="188">
        <f>IF(IF(sym!$P37=$H48,1,0)=1,ABS($X48*$G48),-ABS($X48*$G48))</f>
        <v>-1217.7449168191649</v>
      </c>
      <c r="AC48" s="188">
        <f t="shared" si="58"/>
        <v>-1217.7449168191649</v>
      </c>
      <c r="AD48" s="188">
        <f t="shared" si="63"/>
        <v>1217.7449168191649</v>
      </c>
      <c r="AE48" s="188">
        <f t="shared" si="45"/>
        <v>-1217.7449168191649</v>
      </c>
      <c r="AF48" s="188">
        <f t="shared" si="54"/>
        <v>-1217.7449168191649</v>
      </c>
      <c r="AG48" s="188">
        <f t="shared" si="55"/>
        <v>-1217.7449168191649</v>
      </c>
      <c r="AH48" s="188">
        <f t="shared" si="56"/>
        <v>1217.7449168191649</v>
      </c>
      <c r="AI48" s="188">
        <f t="shared" si="57"/>
        <v>-1217.7449168191649</v>
      </c>
      <c r="AJ48" s="188">
        <f t="shared" si="46"/>
        <v>-1217.7449168191649</v>
      </c>
      <c r="AK48" s="188">
        <f t="shared" si="47"/>
        <v>-1217.7449168191649</v>
      </c>
      <c r="AL48" s="188">
        <f t="shared" si="48"/>
        <v>-1217.7449168191649</v>
      </c>
      <c r="AM48" s="188">
        <f t="shared" si="49"/>
        <v>-1217.7449168191649</v>
      </c>
      <c r="AN48" s="188">
        <f t="shared" si="64"/>
        <v>1217.7449168191649</v>
      </c>
      <c r="AO48" s="188">
        <f t="shared" si="65"/>
        <v>-1217.7449168191649</v>
      </c>
    </row>
    <row r="49" spans="1:41" ht="15.75" thickBot="1" x14ac:dyDescent="0.3">
      <c r="A49" s="4" t="s">
        <v>359</v>
      </c>
      <c r="B49" s="149" t="s">
        <v>708</v>
      </c>
      <c r="C49" s="192" t="s">
        <v>304</v>
      </c>
      <c r="E49" s="201">
        <f>'0804'!H49</f>
        <v>1</v>
      </c>
      <c r="F49" s="186">
        <f t="shared" si="59"/>
        <v>1846.4806054916562</v>
      </c>
      <c r="G49">
        <v>1.73446862189E-2</v>
      </c>
      <c r="H49">
        <v>1</v>
      </c>
      <c r="I49" s="230">
        <v>1</v>
      </c>
      <c r="J49" s="230">
        <v>-1</v>
      </c>
      <c r="K49" s="230">
        <v>1</v>
      </c>
      <c r="L49" s="202">
        <v>1</v>
      </c>
      <c r="M49" s="228">
        <v>-6</v>
      </c>
      <c r="N49" s="288">
        <v>42578</v>
      </c>
      <c r="O49">
        <f t="shared" si="38"/>
        <v>-1</v>
      </c>
      <c r="P49">
        <f t="shared" si="52"/>
        <v>1</v>
      </c>
      <c r="Q49">
        <f t="shared" si="60"/>
        <v>-1</v>
      </c>
      <c r="R49">
        <f t="shared" si="61"/>
        <v>-1</v>
      </c>
      <c r="S49">
        <f t="shared" si="41"/>
        <v>-1</v>
      </c>
      <c r="T49">
        <f t="shared" si="62"/>
        <v>1</v>
      </c>
      <c r="U49">
        <f t="shared" si="53"/>
        <v>-1</v>
      </c>
      <c r="V49">
        <f>VLOOKUP($A49,'FuturesInfo (3)'!$A$2:$V$80,22)</f>
        <v>3</v>
      </c>
      <c r="W49">
        <v>1</v>
      </c>
      <c r="X49" s="137">
        <v>106458</v>
      </c>
      <c r="Y49" s="137">
        <v>106458</v>
      </c>
      <c r="Z49" s="188">
        <f t="shared" si="43"/>
        <v>1846.4806054916562</v>
      </c>
      <c r="AA49" s="188">
        <f>IF(IF(sym!$Q38=H49,1,0)=1,ABS(X49*G49),-ABS(X49*G49))</f>
        <v>1846.4806054916562</v>
      </c>
      <c r="AB49" s="188">
        <f>IF(IF(sym!$P38=$H49,1,0)=1,ABS($X49*$G49),-ABS($X49*$G49))</f>
        <v>-1846.4806054916562</v>
      </c>
      <c r="AC49" s="188">
        <f t="shared" si="58"/>
        <v>1846.4806054916562</v>
      </c>
      <c r="AD49" s="188">
        <f t="shared" si="63"/>
        <v>-1846.4806054916562</v>
      </c>
      <c r="AE49" s="188">
        <f t="shared" si="45"/>
        <v>-1846.4806054916562</v>
      </c>
      <c r="AF49" s="188">
        <f t="shared" si="54"/>
        <v>1846.4806054916562</v>
      </c>
      <c r="AG49" s="188">
        <f t="shared" si="55"/>
        <v>1846.4806054916562</v>
      </c>
      <c r="AH49" s="188">
        <f t="shared" si="56"/>
        <v>1846.4806054916562</v>
      </c>
      <c r="AI49" s="188">
        <f t="shared" si="57"/>
        <v>-1846.4806054916562</v>
      </c>
      <c r="AJ49" s="188">
        <f t="shared" si="46"/>
        <v>1846.4806054916562</v>
      </c>
      <c r="AK49" s="188">
        <f t="shared" si="47"/>
        <v>-1846.4806054916562</v>
      </c>
      <c r="AL49" s="188">
        <f t="shared" si="48"/>
        <v>-1846.4806054916562</v>
      </c>
      <c r="AM49" s="188">
        <f t="shared" si="49"/>
        <v>-1846.4806054916562</v>
      </c>
      <c r="AN49" s="188">
        <f t="shared" si="64"/>
        <v>1846.4806054916562</v>
      </c>
      <c r="AO49" s="188">
        <f t="shared" si="65"/>
        <v>-1846.4806054916562</v>
      </c>
    </row>
    <row r="50" spans="1:41" ht="15.75" thickBot="1" x14ac:dyDescent="0.3">
      <c r="A50" s="1" t="s">
        <v>361</v>
      </c>
      <c r="B50" s="149" t="s">
        <v>631</v>
      </c>
      <c r="C50" s="192" t="s">
        <v>313</v>
      </c>
      <c r="E50" s="201">
        <f>'0804'!H50</f>
        <v>-1</v>
      </c>
      <c r="F50" s="186">
        <f t="shared" si="59"/>
        <v>905.88107166190287</v>
      </c>
      <c r="G50">
        <v>6.5345240688299997E-3</v>
      </c>
      <c r="H50">
        <v>1</v>
      </c>
      <c r="I50" s="227">
        <v>1</v>
      </c>
      <c r="J50" s="227">
        <v>-1</v>
      </c>
      <c r="K50" s="227">
        <v>1</v>
      </c>
      <c r="L50" s="202">
        <v>-1</v>
      </c>
      <c r="M50" s="228">
        <v>10</v>
      </c>
      <c r="N50" s="288">
        <v>42572</v>
      </c>
      <c r="O50">
        <f t="shared" si="38"/>
        <v>-1</v>
      </c>
      <c r="P50">
        <f t="shared" si="52"/>
        <v>1</v>
      </c>
      <c r="Q50">
        <f t="shared" si="60"/>
        <v>-1</v>
      </c>
      <c r="R50">
        <f t="shared" si="61"/>
        <v>1</v>
      </c>
      <c r="S50">
        <f t="shared" si="41"/>
        <v>1</v>
      </c>
      <c r="T50">
        <f t="shared" si="62"/>
        <v>-1</v>
      </c>
      <c r="U50">
        <f t="shared" si="53"/>
        <v>1</v>
      </c>
      <c r="V50">
        <f>VLOOKUP($A50,'FuturesInfo (3)'!$A$2:$V$80,22)</f>
        <v>3</v>
      </c>
      <c r="W50">
        <v>1</v>
      </c>
      <c r="X50" s="137">
        <v>138630</v>
      </c>
      <c r="Y50" s="137">
        <v>138630</v>
      </c>
      <c r="Z50" s="188">
        <f t="shared" si="43"/>
        <v>905.88107166190287</v>
      </c>
      <c r="AA50" s="188">
        <f>IF(IF(sym!$Q39=H50,1,0)=1,ABS(X50*G50),-ABS(X50*G50))</f>
        <v>905.88107166190287</v>
      </c>
      <c r="AB50" s="188">
        <f>IF(IF(sym!$P39=$H50,1,0)=1,ABS($X50*$G50),-ABS($X50*$G50))</f>
        <v>-905.88107166190287</v>
      </c>
      <c r="AC50" s="188">
        <f t="shared" si="58"/>
        <v>-905.88107166190287</v>
      </c>
      <c r="AD50" s="188">
        <f t="shared" si="63"/>
        <v>905.88107166190287</v>
      </c>
      <c r="AE50" s="188">
        <f t="shared" si="45"/>
        <v>-905.88107166190287</v>
      </c>
      <c r="AF50" s="188">
        <f t="shared" si="54"/>
        <v>905.88107166190287</v>
      </c>
      <c r="AG50" s="188">
        <f t="shared" si="55"/>
        <v>905.88107166190287</v>
      </c>
      <c r="AH50" s="188">
        <f t="shared" si="56"/>
        <v>-905.88107166190287</v>
      </c>
      <c r="AI50" s="188">
        <f t="shared" si="57"/>
        <v>-905.88107166190287</v>
      </c>
      <c r="AJ50" s="188">
        <f t="shared" si="46"/>
        <v>905.88107166190287</v>
      </c>
      <c r="AK50" s="188">
        <f t="shared" si="47"/>
        <v>-905.88107166190287</v>
      </c>
      <c r="AL50" s="188">
        <f t="shared" si="48"/>
        <v>905.88107166190287</v>
      </c>
      <c r="AM50" s="188">
        <f t="shared" si="49"/>
        <v>905.88107166190287</v>
      </c>
      <c r="AN50" s="188">
        <f t="shared" si="64"/>
        <v>-905.88107166190287</v>
      </c>
      <c r="AO50" s="188">
        <f t="shared" si="65"/>
        <v>905.88107166190287</v>
      </c>
    </row>
    <row r="51" spans="1:41" ht="15.75" thickBot="1" x14ac:dyDescent="0.3">
      <c r="A51" s="1" t="s">
        <v>363</v>
      </c>
      <c r="B51" s="149" t="s">
        <v>476</v>
      </c>
      <c r="C51" s="192" t="s">
        <v>288</v>
      </c>
      <c r="E51" s="201">
        <f>'0804'!H51</f>
        <v>1</v>
      </c>
      <c r="F51" s="186">
        <f t="shared" si="59"/>
        <v>-59.960132890408325</v>
      </c>
      <c r="G51">
        <v>-6.6445182724300005E-4</v>
      </c>
      <c r="H51">
        <v>-1</v>
      </c>
      <c r="I51" s="227">
        <v>-1</v>
      </c>
      <c r="J51" s="227">
        <v>1</v>
      </c>
      <c r="K51" s="227">
        <v>-1</v>
      </c>
      <c r="L51" s="202">
        <v>-1</v>
      </c>
      <c r="M51" s="228">
        <v>-2</v>
      </c>
      <c r="N51" s="288">
        <v>42564</v>
      </c>
      <c r="O51">
        <f t="shared" si="38"/>
        <v>1</v>
      </c>
      <c r="P51">
        <f t="shared" si="52"/>
        <v>1</v>
      </c>
      <c r="Q51">
        <f t="shared" si="60"/>
        <v>1</v>
      </c>
      <c r="R51">
        <f t="shared" si="61"/>
        <v>-1</v>
      </c>
      <c r="S51">
        <f t="shared" si="41"/>
        <v>1</v>
      </c>
      <c r="T51">
        <f t="shared" si="62"/>
        <v>1</v>
      </c>
      <c r="U51">
        <f t="shared" si="53"/>
        <v>1</v>
      </c>
      <c r="V51">
        <f>VLOOKUP($A51,'FuturesInfo (3)'!$A$2:$V$80,22)</f>
        <v>2</v>
      </c>
      <c r="W51">
        <v>1</v>
      </c>
      <c r="X51" s="137">
        <v>90240</v>
      </c>
      <c r="Y51" s="137">
        <v>90240</v>
      </c>
      <c r="Z51" s="188">
        <f t="shared" si="43"/>
        <v>59.960132890408325</v>
      </c>
      <c r="AA51" s="188">
        <f>IF(IF(sym!$Q40=H51,1,0)=1,ABS(X51*G51),-ABS(X51*G51))</f>
        <v>-59.960132890408325</v>
      </c>
      <c r="AB51" s="188">
        <f>IF(IF(sym!$P40=$H51,1,0)=1,ABS($X51*$G51),-ABS($X51*$G51))</f>
        <v>59.960132890408325</v>
      </c>
      <c r="AC51" s="188">
        <f t="shared" si="58"/>
        <v>-59.960132890408325</v>
      </c>
      <c r="AD51" s="188">
        <f t="shared" si="63"/>
        <v>59.960132890408325</v>
      </c>
      <c r="AE51" s="188">
        <f t="shared" si="45"/>
        <v>-59.960132890408325</v>
      </c>
      <c r="AF51" s="188">
        <f t="shared" si="54"/>
        <v>59.960132890408325</v>
      </c>
      <c r="AG51" s="188">
        <f t="shared" si="55"/>
        <v>59.960132890408325</v>
      </c>
      <c r="AH51" s="188">
        <f t="shared" si="56"/>
        <v>59.960132890408325</v>
      </c>
      <c r="AI51" s="188">
        <f t="shared" si="57"/>
        <v>-59.960132890408325</v>
      </c>
      <c r="AJ51" s="188">
        <f t="shared" si="46"/>
        <v>-59.960132890408325</v>
      </c>
      <c r="AK51" s="188">
        <f t="shared" si="47"/>
        <v>-59.960132890408325</v>
      </c>
      <c r="AL51" s="188">
        <f t="shared" si="48"/>
        <v>59.960132890408325</v>
      </c>
      <c r="AM51" s="188">
        <f t="shared" si="49"/>
        <v>-59.960132890408325</v>
      </c>
      <c r="AN51" s="188">
        <f t="shared" si="64"/>
        <v>-59.960132890408325</v>
      </c>
      <c r="AO51" s="188">
        <f t="shared" si="65"/>
        <v>-59.960132890408325</v>
      </c>
    </row>
    <row r="52" spans="1:41" ht="15.75" thickBot="1" x14ac:dyDescent="0.3">
      <c r="A52" s="1" t="s">
        <v>365</v>
      </c>
      <c r="B52" s="149" t="s">
        <v>1097</v>
      </c>
      <c r="C52" s="192" t="s">
        <v>288</v>
      </c>
      <c r="E52" s="201">
        <f>'0804'!H52</f>
        <v>1</v>
      </c>
      <c r="F52" s="186">
        <f t="shared" si="59"/>
        <v>1013.3958472842451</v>
      </c>
      <c r="G52">
        <v>1.33958472873E-2</v>
      </c>
      <c r="H52">
        <v>1</v>
      </c>
      <c r="I52" s="227">
        <v>-1</v>
      </c>
      <c r="J52" s="227">
        <v>-1</v>
      </c>
      <c r="K52" s="227">
        <v>-1</v>
      </c>
      <c r="L52" s="202">
        <v>1</v>
      </c>
      <c r="M52" s="228">
        <v>-26</v>
      </c>
      <c r="N52" s="288">
        <v>42550</v>
      </c>
      <c r="O52">
        <f t="shared" si="38"/>
        <v>-1</v>
      </c>
      <c r="P52">
        <f t="shared" si="52"/>
        <v>-1</v>
      </c>
      <c r="Q52">
        <f t="shared" si="60"/>
        <v>-1</v>
      </c>
      <c r="R52">
        <f t="shared" si="61"/>
        <v>-1</v>
      </c>
      <c r="S52">
        <f t="shared" si="41"/>
        <v>-1</v>
      </c>
      <c r="T52">
        <f t="shared" si="62"/>
        <v>1</v>
      </c>
      <c r="U52">
        <f t="shared" si="53"/>
        <v>-1</v>
      </c>
      <c r="V52">
        <f>VLOOKUP($A52,'FuturesInfo (3)'!$A$2:$V$80,22)</f>
        <v>2</v>
      </c>
      <c r="W52">
        <v>1</v>
      </c>
      <c r="X52" s="137">
        <v>75650</v>
      </c>
      <c r="Y52" s="137">
        <v>75650</v>
      </c>
      <c r="Z52" s="188">
        <f t="shared" si="43"/>
        <v>1013.3958472842451</v>
      </c>
      <c r="AA52" s="188">
        <f>IF(IF(sym!$Q41=H52,1,0)=1,ABS(X52*G52),-ABS(X52*G52))</f>
        <v>1013.3958472842451</v>
      </c>
      <c r="AB52" s="188">
        <f>IF(IF(sym!$P41=$H52,1,0)=1,ABS($X52*$G52),-ABS($X52*$G52))</f>
        <v>-1013.3958472842451</v>
      </c>
      <c r="AC52" s="188">
        <f t="shared" si="58"/>
        <v>1013.3958472842451</v>
      </c>
      <c r="AD52" s="188">
        <f t="shared" si="63"/>
        <v>-1013.3958472842451</v>
      </c>
      <c r="AE52" s="188">
        <f t="shared" si="45"/>
        <v>-1013.3958472842451</v>
      </c>
      <c r="AF52" s="188">
        <f t="shared" si="54"/>
        <v>-1013.3958472842451</v>
      </c>
      <c r="AG52" s="188">
        <f t="shared" si="55"/>
        <v>-1013.3958472842451</v>
      </c>
      <c r="AH52" s="188">
        <f t="shared" si="56"/>
        <v>1013.3958472842451</v>
      </c>
      <c r="AI52" s="188">
        <f t="shared" si="57"/>
        <v>-1013.3958472842451</v>
      </c>
      <c r="AJ52" s="188">
        <f t="shared" si="46"/>
        <v>-1013.3958472842451</v>
      </c>
      <c r="AK52" s="188">
        <f t="shared" si="47"/>
        <v>-1013.3958472842451</v>
      </c>
      <c r="AL52" s="188">
        <f t="shared" si="48"/>
        <v>-1013.3958472842451</v>
      </c>
      <c r="AM52" s="188">
        <f t="shared" si="49"/>
        <v>-1013.3958472842451</v>
      </c>
      <c r="AN52" s="188">
        <f t="shared" si="64"/>
        <v>1013.3958472842451</v>
      </c>
      <c r="AO52" s="188">
        <f t="shared" si="65"/>
        <v>-1013.3958472842451</v>
      </c>
    </row>
    <row r="53" spans="1:41" ht="15.75" thickBot="1" x14ac:dyDescent="0.3">
      <c r="A53" s="1" t="s">
        <v>367</v>
      </c>
      <c r="B53" s="149" t="s">
        <v>625</v>
      </c>
      <c r="C53" s="192" t="s">
        <v>313</v>
      </c>
      <c r="E53" s="201">
        <f>'0804'!H53</f>
        <v>-1</v>
      </c>
      <c r="F53" s="186">
        <f t="shared" si="59"/>
        <v>-318.90598290566402</v>
      </c>
      <c r="G53">
        <v>-3.4188034188000001E-3</v>
      </c>
      <c r="H53">
        <v>-1</v>
      </c>
      <c r="I53" s="227">
        <v>-1</v>
      </c>
      <c r="J53" s="227">
        <v>1</v>
      </c>
      <c r="K53" s="227">
        <v>-1</v>
      </c>
      <c r="L53" s="202">
        <v>-1</v>
      </c>
      <c r="M53" s="228">
        <v>-3</v>
      </c>
      <c r="N53" s="288">
        <v>42580</v>
      </c>
      <c r="O53">
        <f t="shared" si="38"/>
        <v>1</v>
      </c>
      <c r="P53">
        <f t="shared" si="52"/>
        <v>-1</v>
      </c>
      <c r="Q53">
        <f t="shared" si="60"/>
        <v>1</v>
      </c>
      <c r="R53">
        <f t="shared" si="61"/>
        <v>1</v>
      </c>
      <c r="S53">
        <f t="shared" si="41"/>
        <v>1</v>
      </c>
      <c r="T53">
        <f t="shared" si="62"/>
        <v>-1</v>
      </c>
      <c r="U53">
        <f t="shared" si="53"/>
        <v>1</v>
      </c>
      <c r="V53">
        <f>VLOOKUP($A53,'FuturesInfo (3)'!$A$2:$V$80,22)</f>
        <v>4</v>
      </c>
      <c r="W53">
        <v>1</v>
      </c>
      <c r="X53" s="137">
        <v>93280</v>
      </c>
      <c r="Y53" s="137">
        <v>93280</v>
      </c>
      <c r="Z53" s="188">
        <f t="shared" si="43"/>
        <v>318.90598290566402</v>
      </c>
      <c r="AA53" s="188">
        <f>IF(IF(sym!$Q42=H53,1,0)=1,ABS(X53*G53),-ABS(X53*G53))</f>
        <v>-318.90598290566402</v>
      </c>
      <c r="AB53" s="188">
        <f>IF(IF(sym!$P42=$H53,1,0)=1,ABS($X53*$G53),-ABS($X53*$G53))</f>
        <v>318.90598290566402</v>
      </c>
      <c r="AC53" s="188">
        <f t="shared" si="58"/>
        <v>318.90598290566402</v>
      </c>
      <c r="AD53" s="188">
        <f t="shared" si="63"/>
        <v>-318.90598290566402</v>
      </c>
      <c r="AE53" s="188">
        <f t="shared" si="45"/>
        <v>-318.90598290566402</v>
      </c>
      <c r="AF53" s="188">
        <f t="shared" si="54"/>
        <v>318.90598290566402</v>
      </c>
      <c r="AG53" s="188">
        <f t="shared" si="55"/>
        <v>318.90598290566402</v>
      </c>
      <c r="AH53" s="188">
        <f t="shared" si="56"/>
        <v>318.90598290566402</v>
      </c>
      <c r="AI53" s="188">
        <f t="shared" si="57"/>
        <v>-318.90598290566402</v>
      </c>
      <c r="AJ53" s="188">
        <f t="shared" si="46"/>
        <v>318.90598290566402</v>
      </c>
      <c r="AK53" s="188">
        <f t="shared" si="47"/>
        <v>-318.90598290566402</v>
      </c>
      <c r="AL53" s="188">
        <f t="shared" si="48"/>
        <v>-318.90598290566402</v>
      </c>
      <c r="AM53" s="188">
        <f t="shared" si="49"/>
        <v>-318.90598290566402</v>
      </c>
      <c r="AN53" s="188">
        <f t="shared" si="64"/>
        <v>318.90598290566402</v>
      </c>
      <c r="AO53" s="188">
        <f t="shared" si="65"/>
        <v>-318.90598290566402</v>
      </c>
    </row>
    <row r="54" spans="1:41" ht="15.75" thickBot="1" x14ac:dyDescent="0.3">
      <c r="A54" s="1" t="s">
        <v>511</v>
      </c>
      <c r="B54" s="149" t="s">
        <v>511</v>
      </c>
      <c r="C54" s="192" t="s">
        <v>304</v>
      </c>
      <c r="E54" s="201">
        <f>'0804'!H54</f>
        <v>-1</v>
      </c>
      <c r="F54" s="186">
        <f t="shared" si="59"/>
        <v>481.58503027013438</v>
      </c>
      <c r="G54">
        <v>3.3021463951599999E-3</v>
      </c>
      <c r="H54">
        <v>1</v>
      </c>
      <c r="I54" s="227">
        <v>-1</v>
      </c>
      <c r="J54" s="227">
        <v>-1</v>
      </c>
      <c r="K54" s="227">
        <v>1</v>
      </c>
      <c r="L54" s="202">
        <v>1</v>
      </c>
      <c r="M54" s="228">
        <v>15</v>
      </c>
      <c r="N54" s="288">
        <v>42576</v>
      </c>
      <c r="O54">
        <f t="shared" si="38"/>
        <v>1</v>
      </c>
      <c r="P54">
        <f t="shared" si="52"/>
        <v>-1</v>
      </c>
      <c r="Q54">
        <f t="shared" si="60"/>
        <v>1</v>
      </c>
      <c r="R54">
        <f t="shared" si="61"/>
        <v>-1</v>
      </c>
      <c r="S54">
        <f t="shared" si="41"/>
        <v>-1</v>
      </c>
      <c r="T54">
        <f t="shared" si="62"/>
        <v>-1</v>
      </c>
      <c r="U54">
        <f t="shared" si="53"/>
        <v>-1</v>
      </c>
      <c r="V54">
        <f>VLOOKUP($A54,'FuturesInfo (3)'!$A$2:$V$80,22)</f>
        <v>8</v>
      </c>
      <c r="W54">
        <v>1</v>
      </c>
      <c r="X54" s="137">
        <v>145840</v>
      </c>
      <c r="Y54" s="137">
        <v>145840</v>
      </c>
      <c r="Z54" s="188">
        <f t="shared" si="43"/>
        <v>481.58503027013438</v>
      </c>
      <c r="AA54" s="188">
        <f>IF(IF(sym!$Q43=H54,1,0)=1,ABS(X54*G54),-ABS(X54*G54))</f>
        <v>481.58503027013438</v>
      </c>
      <c r="AB54" s="188">
        <f>IF(IF(sym!$P43=$H54,1,0)=1,ABS($X54*$G54),-ABS($X54*$G54))</f>
        <v>-481.58503027013438</v>
      </c>
      <c r="AC54" s="188">
        <f t="shared" si="58"/>
        <v>-481.58503027013438</v>
      </c>
      <c r="AD54" s="188">
        <f t="shared" si="63"/>
        <v>481.58503027013438</v>
      </c>
      <c r="AE54" s="188">
        <f t="shared" si="45"/>
        <v>-481.58503027013438</v>
      </c>
      <c r="AF54" s="188">
        <f t="shared" si="54"/>
        <v>-481.58503027013438</v>
      </c>
      <c r="AG54" s="188">
        <f t="shared" si="55"/>
        <v>481.58503027013438</v>
      </c>
      <c r="AH54" s="188">
        <f t="shared" si="56"/>
        <v>481.58503027013438</v>
      </c>
      <c r="AI54" s="188">
        <f t="shared" si="57"/>
        <v>481.58503027013438</v>
      </c>
      <c r="AJ54" s="188">
        <f t="shared" si="46"/>
        <v>-481.58503027013438</v>
      </c>
      <c r="AK54" s="188">
        <f t="shared" si="47"/>
        <v>481.58503027013438</v>
      </c>
      <c r="AL54" s="188">
        <f t="shared" si="48"/>
        <v>-481.58503027013438</v>
      </c>
      <c r="AM54" s="188">
        <f t="shared" si="49"/>
        <v>-481.58503027013438</v>
      </c>
      <c r="AN54" s="188">
        <f t="shared" si="64"/>
        <v>-481.58503027013438</v>
      </c>
      <c r="AO54" s="188">
        <f t="shared" si="65"/>
        <v>-481.58503027013438</v>
      </c>
    </row>
    <row r="55" spans="1:41" ht="15.75" thickBot="1" x14ac:dyDescent="0.3">
      <c r="A55" s="1" t="s">
        <v>988</v>
      </c>
      <c r="B55" s="149" t="s">
        <v>629</v>
      </c>
      <c r="C55" s="192" t="s">
        <v>304</v>
      </c>
      <c r="E55" s="201">
        <f>'0804'!H55</f>
        <v>1</v>
      </c>
      <c r="F55" s="186">
        <f t="shared" si="59"/>
        <v>1767.8938640172598</v>
      </c>
      <c r="G55">
        <v>1.6030956329499999E-2</v>
      </c>
      <c r="H55">
        <v>1</v>
      </c>
      <c r="I55" s="227">
        <v>1</v>
      </c>
      <c r="J55" s="227">
        <v>1</v>
      </c>
      <c r="K55" s="227">
        <v>1</v>
      </c>
      <c r="L55" s="202">
        <v>-1</v>
      </c>
      <c r="M55" s="228">
        <v>-5</v>
      </c>
      <c r="N55" s="288">
        <v>42579</v>
      </c>
      <c r="O55">
        <f t="shared" si="38"/>
        <v>1</v>
      </c>
      <c r="P55">
        <f t="shared" si="52"/>
        <v>1</v>
      </c>
      <c r="Q55">
        <f t="shared" si="60"/>
        <v>1</v>
      </c>
      <c r="R55">
        <f t="shared" si="61"/>
        <v>1</v>
      </c>
      <c r="S55">
        <f t="shared" si="41"/>
        <v>1</v>
      </c>
      <c r="T55">
        <f t="shared" si="62"/>
        <v>-1</v>
      </c>
      <c r="U55">
        <f t="shared" si="53"/>
        <v>1</v>
      </c>
      <c r="V55">
        <f>VLOOKUP($A55,'FuturesInfo (3)'!$A$2:$V$80,22)</f>
        <v>4</v>
      </c>
      <c r="W55">
        <v>1</v>
      </c>
      <c r="X55" s="137">
        <v>110280</v>
      </c>
      <c r="Y55" s="137">
        <v>110280</v>
      </c>
      <c r="Z55" s="188">
        <f t="shared" si="43"/>
        <v>1767.8938640172598</v>
      </c>
      <c r="AA55" s="188">
        <f>IF(IF(sym!$Q44=H55,1,0)=1,ABS(X55*G55),-ABS(X55*G55))</f>
        <v>1767.8938640172598</v>
      </c>
      <c r="AB55" s="188">
        <f>IF(IF(sym!$P44=$H55,1,0)=1,ABS($X55*$G55),-ABS($X55*$G55))</f>
        <v>-1767.8938640172598</v>
      </c>
      <c r="AC55" s="188">
        <f t="shared" si="58"/>
        <v>1767.8938640172598</v>
      </c>
      <c r="AD55" s="188">
        <f t="shared" si="63"/>
        <v>-1767.8938640172598</v>
      </c>
      <c r="AE55" s="188">
        <f t="shared" si="45"/>
        <v>1767.8938640172598</v>
      </c>
      <c r="AF55" s="188">
        <f t="shared" si="54"/>
        <v>1767.8938640172598</v>
      </c>
      <c r="AG55" s="188">
        <f t="shared" si="55"/>
        <v>1767.8938640172598</v>
      </c>
      <c r="AH55" s="188">
        <f t="shared" si="56"/>
        <v>-1767.8938640172598</v>
      </c>
      <c r="AI55" s="188">
        <f t="shared" si="57"/>
        <v>1767.8938640172598</v>
      </c>
      <c r="AJ55" s="188">
        <f t="shared" si="46"/>
        <v>1767.8938640172598</v>
      </c>
      <c r="AK55" s="188">
        <f t="shared" si="47"/>
        <v>1767.8938640172598</v>
      </c>
      <c r="AL55" s="188">
        <f t="shared" si="48"/>
        <v>1767.8938640172598</v>
      </c>
      <c r="AM55" s="188">
        <f t="shared" si="49"/>
        <v>1767.8938640172598</v>
      </c>
      <c r="AN55" s="188">
        <f t="shared" si="64"/>
        <v>-1767.8938640172598</v>
      </c>
      <c r="AO55" s="188">
        <f t="shared" si="65"/>
        <v>1767.8938640172598</v>
      </c>
    </row>
    <row r="56" spans="1:41" ht="15.75" thickBot="1" x14ac:dyDescent="0.3">
      <c r="A56" s="1" t="s">
        <v>989</v>
      </c>
      <c r="B56" s="149" t="s">
        <v>655</v>
      </c>
      <c r="C56" s="192" t="s">
        <v>294</v>
      </c>
      <c r="E56" s="201">
        <f>'0804'!H56</f>
        <v>1</v>
      </c>
      <c r="F56" s="186">
        <f t="shared" si="59"/>
        <v>2084.083995460494</v>
      </c>
      <c r="G56">
        <v>1.1691259931900001E-2</v>
      </c>
      <c r="H56">
        <v>1</v>
      </c>
      <c r="I56" s="227">
        <v>-1</v>
      </c>
      <c r="J56" s="227">
        <v>-1</v>
      </c>
      <c r="K56" s="227">
        <v>1</v>
      </c>
      <c r="L56" s="202">
        <v>1</v>
      </c>
      <c r="M56" s="228">
        <v>-13</v>
      </c>
      <c r="N56" s="288">
        <v>42569</v>
      </c>
      <c r="O56">
        <f t="shared" si="38"/>
        <v>-1</v>
      </c>
      <c r="P56">
        <f t="shared" si="52"/>
        <v>1</v>
      </c>
      <c r="Q56">
        <f t="shared" si="60"/>
        <v>-1</v>
      </c>
      <c r="R56">
        <f t="shared" si="61"/>
        <v>-1</v>
      </c>
      <c r="S56">
        <f t="shared" si="41"/>
        <v>-1</v>
      </c>
      <c r="T56">
        <f t="shared" si="62"/>
        <v>1</v>
      </c>
      <c r="U56">
        <f t="shared" si="53"/>
        <v>-1</v>
      </c>
      <c r="V56">
        <f>VLOOKUP($A56,'FuturesInfo (3)'!$A$2:$V$80,22)</f>
        <v>4</v>
      </c>
      <c r="W56">
        <v>1</v>
      </c>
      <c r="X56" s="137">
        <v>178260</v>
      </c>
      <c r="Y56" s="137">
        <v>178260</v>
      </c>
      <c r="Z56" s="188">
        <f t="shared" si="43"/>
        <v>2084.083995460494</v>
      </c>
      <c r="AA56" s="188">
        <f>IF(IF(sym!$Q45=H56,1,0)=1,ABS(X56*G56),-ABS(X56*G56))</f>
        <v>2084.083995460494</v>
      </c>
      <c r="AB56" s="188">
        <f>IF(IF(sym!$P45=$H56,1,0)=1,ABS($X56*$G56),-ABS($X56*$G56))</f>
        <v>-2084.083995460494</v>
      </c>
      <c r="AC56" s="188">
        <f t="shared" si="58"/>
        <v>2084.083995460494</v>
      </c>
      <c r="AD56" s="188">
        <f t="shared" si="63"/>
        <v>-2084.083995460494</v>
      </c>
      <c r="AE56" s="188">
        <f t="shared" si="45"/>
        <v>-2084.083995460494</v>
      </c>
      <c r="AF56" s="188">
        <f t="shared" si="54"/>
        <v>-2084.083995460494</v>
      </c>
      <c r="AG56" s="188">
        <f t="shared" si="55"/>
        <v>2084.083995460494</v>
      </c>
      <c r="AH56" s="188">
        <f t="shared" si="56"/>
        <v>2084.083995460494</v>
      </c>
      <c r="AI56" s="188">
        <f t="shared" si="57"/>
        <v>-2084.083995460494</v>
      </c>
      <c r="AJ56" s="188">
        <f t="shared" si="46"/>
        <v>2084.083995460494</v>
      </c>
      <c r="AK56" s="188">
        <f t="shared" si="47"/>
        <v>-2084.083995460494</v>
      </c>
      <c r="AL56" s="188">
        <f t="shared" si="48"/>
        <v>-2084.083995460494</v>
      </c>
      <c r="AM56" s="188">
        <f t="shared" si="49"/>
        <v>-2084.083995460494</v>
      </c>
      <c r="AN56" s="188">
        <f t="shared" si="64"/>
        <v>2084.083995460494</v>
      </c>
      <c r="AO56" s="188">
        <f t="shared" si="65"/>
        <v>-2084.083995460494</v>
      </c>
    </row>
    <row r="57" spans="1:41" ht="15.75" thickBot="1" x14ac:dyDescent="0.3">
      <c r="A57" s="1" t="s">
        <v>369</v>
      </c>
      <c r="B57" s="149" t="s">
        <v>620</v>
      </c>
      <c r="C57" s="192" t="s">
        <v>294</v>
      </c>
      <c r="E57" s="201">
        <f>'0804'!H57</f>
        <v>1</v>
      </c>
      <c r="F57" s="186">
        <f t="shared" si="59"/>
        <v>3523.2869050246509</v>
      </c>
      <c r="G57">
        <v>1.86348758869E-2</v>
      </c>
      <c r="H57">
        <v>1</v>
      </c>
      <c r="I57" s="227">
        <v>1</v>
      </c>
      <c r="J57" s="227">
        <v>-1</v>
      </c>
      <c r="K57" s="227">
        <v>1</v>
      </c>
      <c r="L57" s="202">
        <v>1</v>
      </c>
      <c r="M57" s="228">
        <v>4</v>
      </c>
      <c r="N57" s="288">
        <v>42580</v>
      </c>
      <c r="O57">
        <f t="shared" si="38"/>
        <v>1</v>
      </c>
      <c r="P57">
        <f t="shared" si="52"/>
        <v>1</v>
      </c>
      <c r="Q57">
        <f t="shared" si="60"/>
        <v>-1</v>
      </c>
      <c r="R57">
        <f t="shared" si="61"/>
        <v>-1</v>
      </c>
      <c r="S57">
        <f t="shared" si="41"/>
        <v>-1</v>
      </c>
      <c r="T57">
        <f t="shared" si="62"/>
        <v>-1</v>
      </c>
      <c r="U57">
        <f t="shared" si="53"/>
        <v>-1</v>
      </c>
      <c r="V57">
        <f>VLOOKUP($A57,'FuturesInfo (3)'!$A$2:$V$80,22)</f>
        <v>2</v>
      </c>
      <c r="W57">
        <v>1</v>
      </c>
      <c r="X57" s="137">
        <v>189069.5128</v>
      </c>
      <c r="Y57" s="137">
        <v>189069.5128</v>
      </c>
      <c r="Z57" s="188">
        <f t="shared" si="43"/>
        <v>3523.2869050246509</v>
      </c>
      <c r="AA57" s="188">
        <f>IF(IF(sym!$Q46=H57,1,0)=1,ABS(X57*G57),-ABS(X57*G57))</f>
        <v>3523.2869050246509</v>
      </c>
      <c r="AB57" s="188">
        <f>IF(IF(sym!$P46=$H57,1,0)=1,ABS($X57*$G57),-ABS($X57*$G57))</f>
        <v>-3523.2869050246509</v>
      </c>
      <c r="AC57" s="188">
        <f t="shared" si="58"/>
        <v>3523.2869050246509</v>
      </c>
      <c r="AD57" s="188">
        <f t="shared" si="63"/>
        <v>-3523.2869050246509</v>
      </c>
      <c r="AE57" s="188">
        <f t="shared" si="45"/>
        <v>-3523.2869050246509</v>
      </c>
      <c r="AF57" s="188">
        <f t="shared" si="54"/>
        <v>3523.2869050246509</v>
      </c>
      <c r="AG57" s="188">
        <f t="shared" si="55"/>
        <v>3523.2869050246509</v>
      </c>
      <c r="AH57" s="188">
        <f t="shared" si="56"/>
        <v>3523.2869050246509</v>
      </c>
      <c r="AI57" s="188">
        <f t="shared" si="57"/>
        <v>3523.2869050246509</v>
      </c>
      <c r="AJ57" s="188">
        <f t="shared" si="46"/>
        <v>3523.2869050246509</v>
      </c>
      <c r="AK57" s="188">
        <f t="shared" si="47"/>
        <v>-3523.2869050246509</v>
      </c>
      <c r="AL57" s="188">
        <f t="shared" si="48"/>
        <v>-3523.2869050246509</v>
      </c>
      <c r="AM57" s="188">
        <f t="shared" si="49"/>
        <v>-3523.2869050246509</v>
      </c>
      <c r="AN57" s="188">
        <f t="shared" si="64"/>
        <v>-3523.2869050246509</v>
      </c>
      <c r="AO57" s="188">
        <f t="shared" si="65"/>
        <v>-3523.2869050246509</v>
      </c>
    </row>
    <row r="58" spans="1:41" ht="15.75" thickBot="1" x14ac:dyDescent="0.3">
      <c r="A58" s="1" t="s">
        <v>371</v>
      </c>
      <c r="B58" s="149" t="s">
        <v>635</v>
      </c>
      <c r="C58" s="192" t="s">
        <v>1121</v>
      </c>
      <c r="E58" s="201">
        <f>'0804'!H58</f>
        <v>1</v>
      </c>
      <c r="F58" s="186">
        <f t="shared" si="59"/>
        <v>2019.0005700170459</v>
      </c>
      <c r="G58">
        <v>9.5002850085499999E-3</v>
      </c>
      <c r="H58">
        <v>1</v>
      </c>
      <c r="I58" s="227">
        <v>1</v>
      </c>
      <c r="J58" s="227">
        <v>1</v>
      </c>
      <c r="K58" s="227">
        <v>1</v>
      </c>
      <c r="L58" s="202">
        <v>-1</v>
      </c>
      <c r="M58" s="228">
        <v>10</v>
      </c>
      <c r="N58" s="288">
        <v>42572</v>
      </c>
      <c r="O58">
        <f t="shared" si="38"/>
        <v>-1</v>
      </c>
      <c r="P58">
        <f t="shared" si="52"/>
        <v>1</v>
      </c>
      <c r="Q58">
        <f t="shared" si="60"/>
        <v>-1</v>
      </c>
      <c r="R58">
        <f t="shared" si="61"/>
        <v>1</v>
      </c>
      <c r="S58">
        <f t="shared" si="41"/>
        <v>1</v>
      </c>
      <c r="T58">
        <f t="shared" si="62"/>
        <v>1</v>
      </c>
      <c r="U58">
        <f t="shared" si="53"/>
        <v>1</v>
      </c>
      <c r="V58">
        <f>VLOOKUP($A58,'FuturesInfo (3)'!$A$2:$V$80,22)</f>
        <v>8</v>
      </c>
      <c r="W58">
        <v>1</v>
      </c>
      <c r="X58" s="137">
        <v>212520</v>
      </c>
      <c r="Y58" s="137">
        <v>212520</v>
      </c>
      <c r="Z58" s="188">
        <f t="shared" si="43"/>
        <v>2019.0005700170459</v>
      </c>
      <c r="AA58" s="188">
        <f>IF(IF(sym!$Q47=H58,1,0)=1,ABS(X58*G58),-ABS(X58*G58))</f>
        <v>2019.0005700170459</v>
      </c>
      <c r="AB58" s="188">
        <f>IF(IF(sym!$P47=$H58,1,0)=1,ABS($X58*$G58),-ABS($X58*$G58))</f>
        <v>-2019.0005700170459</v>
      </c>
      <c r="AC58" s="188">
        <f t="shared" si="58"/>
        <v>2019.0005700170459</v>
      </c>
      <c r="AD58" s="188">
        <f t="shared" si="63"/>
        <v>-2019.0005700170459</v>
      </c>
      <c r="AE58" s="188">
        <f t="shared" si="45"/>
        <v>2019.0005700170459</v>
      </c>
      <c r="AF58" s="188">
        <f t="shared" si="54"/>
        <v>2019.0005700170459</v>
      </c>
      <c r="AG58" s="188">
        <f t="shared" si="55"/>
        <v>2019.0005700170459</v>
      </c>
      <c r="AH58" s="188">
        <f t="shared" si="56"/>
        <v>-2019.0005700170459</v>
      </c>
      <c r="AI58" s="188">
        <f t="shared" si="57"/>
        <v>-2019.0005700170459</v>
      </c>
      <c r="AJ58" s="188">
        <f t="shared" si="46"/>
        <v>2019.0005700170459</v>
      </c>
      <c r="AK58" s="188">
        <f t="shared" si="47"/>
        <v>-2019.0005700170459</v>
      </c>
      <c r="AL58" s="188">
        <f t="shared" si="48"/>
        <v>2019.0005700170459</v>
      </c>
      <c r="AM58" s="188">
        <f t="shared" si="49"/>
        <v>2019.0005700170459</v>
      </c>
      <c r="AN58" s="188">
        <f t="shared" si="64"/>
        <v>2019.0005700170459</v>
      </c>
      <c r="AO58" s="188">
        <f t="shared" si="65"/>
        <v>2019.0005700170459</v>
      </c>
    </row>
    <row r="59" spans="1:41" ht="15.75" thickBot="1" x14ac:dyDescent="0.3">
      <c r="A59" s="1" t="s">
        <v>1052</v>
      </c>
      <c r="B59" s="149" t="s">
        <v>611</v>
      </c>
      <c r="C59" s="192" t="s">
        <v>297</v>
      </c>
      <c r="E59" s="201">
        <f>'0804'!H59</f>
        <v>-1</v>
      </c>
      <c r="F59" s="186">
        <f t="shared" si="59"/>
        <v>1582.4808184184999</v>
      </c>
      <c r="G59">
        <v>1.27877237852E-2</v>
      </c>
      <c r="H59">
        <v>1</v>
      </c>
      <c r="I59" s="227">
        <v>-1</v>
      </c>
      <c r="J59" s="227">
        <v>-1</v>
      </c>
      <c r="K59" s="227">
        <v>-1</v>
      </c>
      <c r="L59" s="202">
        <v>1</v>
      </c>
      <c r="M59" s="228">
        <v>8</v>
      </c>
      <c r="N59" s="288">
        <v>42576</v>
      </c>
      <c r="O59">
        <f t="shared" si="38"/>
        <v>1</v>
      </c>
      <c r="P59">
        <f t="shared" si="52"/>
        <v>-1</v>
      </c>
      <c r="Q59">
        <f t="shared" si="60"/>
        <v>1</v>
      </c>
      <c r="R59">
        <f t="shared" si="61"/>
        <v>-1</v>
      </c>
      <c r="S59">
        <f t="shared" si="41"/>
        <v>-1</v>
      </c>
      <c r="T59">
        <f t="shared" si="62"/>
        <v>-1</v>
      </c>
      <c r="U59">
        <f t="shared" si="53"/>
        <v>-1</v>
      </c>
      <c r="V59">
        <f>VLOOKUP($A59,'FuturesInfo (3)'!$A$2:$V$80,22)</f>
        <v>5</v>
      </c>
      <c r="W59">
        <v>1</v>
      </c>
      <c r="X59" s="137">
        <v>123750</v>
      </c>
      <c r="Y59" s="137">
        <v>123750</v>
      </c>
      <c r="Z59" s="188">
        <f t="shared" si="43"/>
        <v>1582.4808184184999</v>
      </c>
      <c r="AA59" s="188">
        <f>IF(IF(sym!$Q48=H59,1,0)=1,ABS(X59*G59),-ABS(X59*G59))</f>
        <v>1582.4808184184999</v>
      </c>
      <c r="AB59" s="188">
        <f>IF(IF(sym!$P48=$H59,1,0)=1,ABS($X59*$G59),-ABS($X59*$G59))</f>
        <v>-1582.4808184184999</v>
      </c>
      <c r="AC59" s="188">
        <f t="shared" si="58"/>
        <v>-1582.4808184184999</v>
      </c>
      <c r="AD59" s="188">
        <f t="shared" si="63"/>
        <v>1582.4808184184999</v>
      </c>
      <c r="AE59" s="188">
        <f t="shared" si="45"/>
        <v>-1582.4808184184999</v>
      </c>
      <c r="AF59" s="188">
        <f t="shared" si="54"/>
        <v>-1582.4808184184999</v>
      </c>
      <c r="AG59" s="188">
        <f t="shared" si="55"/>
        <v>-1582.4808184184999</v>
      </c>
      <c r="AH59" s="188">
        <f t="shared" si="56"/>
        <v>1582.4808184184999</v>
      </c>
      <c r="AI59" s="188">
        <f t="shared" si="57"/>
        <v>1582.4808184184999</v>
      </c>
      <c r="AJ59" s="188">
        <f t="shared" si="46"/>
        <v>-1582.4808184184999</v>
      </c>
      <c r="AK59" s="188">
        <f t="shared" si="47"/>
        <v>1582.4808184184999</v>
      </c>
      <c r="AL59" s="188">
        <f t="shared" si="48"/>
        <v>-1582.4808184184999</v>
      </c>
      <c r="AM59" s="188">
        <f t="shared" si="49"/>
        <v>-1582.4808184184999</v>
      </c>
      <c r="AN59" s="188">
        <f t="shared" si="64"/>
        <v>-1582.4808184184999</v>
      </c>
      <c r="AO59" s="188">
        <f t="shared" si="65"/>
        <v>-1582.4808184184999</v>
      </c>
    </row>
    <row r="60" spans="1:41" ht="15.75" thickBot="1" x14ac:dyDescent="0.3">
      <c r="A60" s="1" t="s">
        <v>373</v>
      </c>
      <c r="B60" s="149" t="s">
        <v>692</v>
      </c>
      <c r="C60" s="192" t="s">
        <v>1121</v>
      </c>
      <c r="E60" s="201">
        <f>'0804'!H60</f>
        <v>1</v>
      </c>
      <c r="F60" s="186">
        <f t="shared" si="59"/>
        <v>-955.71129415112</v>
      </c>
      <c r="G60">
        <v>-4.4674019265699997E-3</v>
      </c>
      <c r="H60">
        <v>-1</v>
      </c>
      <c r="I60" s="227">
        <v>1</v>
      </c>
      <c r="J60" s="227">
        <v>1</v>
      </c>
      <c r="K60" s="227">
        <v>1</v>
      </c>
      <c r="L60" s="202">
        <v>-1</v>
      </c>
      <c r="M60" s="228">
        <v>-10</v>
      </c>
      <c r="N60" s="288">
        <v>42572</v>
      </c>
      <c r="O60">
        <f t="shared" si="38"/>
        <v>1</v>
      </c>
      <c r="P60">
        <f t="shared" si="52"/>
        <v>1</v>
      </c>
      <c r="Q60">
        <f t="shared" si="60"/>
        <v>1</v>
      </c>
      <c r="R60">
        <f t="shared" si="61"/>
        <v>1</v>
      </c>
      <c r="S60">
        <f t="shared" si="41"/>
        <v>1</v>
      </c>
      <c r="T60">
        <f t="shared" si="62"/>
        <v>-1</v>
      </c>
      <c r="U60">
        <f t="shared" si="53"/>
        <v>1</v>
      </c>
      <c r="V60">
        <f>VLOOKUP($A60,'FuturesInfo (3)'!$A$2:$V$80,22)</f>
        <v>3</v>
      </c>
      <c r="W60">
        <v>1</v>
      </c>
      <c r="X60" s="137">
        <v>213930</v>
      </c>
      <c r="Y60" s="137">
        <v>213930</v>
      </c>
      <c r="Z60" s="188">
        <f t="shared" si="43"/>
        <v>955.71129415112</v>
      </c>
      <c r="AA60" s="188">
        <f>IF(IF(sym!$Q49=H60,1,0)=1,ABS(X60*G60),-ABS(X60*G60))</f>
        <v>-955.71129415112</v>
      </c>
      <c r="AB60" s="188">
        <f>IF(IF(sym!$P49=$H60,1,0)=1,ABS($X60*$G60),-ABS($X60*$G60))</f>
        <v>955.71129415112</v>
      </c>
      <c r="AC60" s="188">
        <f t="shared" si="58"/>
        <v>-955.71129415112</v>
      </c>
      <c r="AD60" s="188">
        <f t="shared" si="63"/>
        <v>955.71129415112</v>
      </c>
      <c r="AE60" s="188">
        <f t="shared" si="45"/>
        <v>-955.71129415112</v>
      </c>
      <c r="AF60" s="188">
        <f t="shared" si="54"/>
        <v>-955.71129415112</v>
      </c>
      <c r="AG60" s="188">
        <f t="shared" si="55"/>
        <v>-955.71129415112</v>
      </c>
      <c r="AH60" s="188">
        <f t="shared" si="56"/>
        <v>955.71129415112</v>
      </c>
      <c r="AI60" s="188">
        <f t="shared" si="57"/>
        <v>-955.71129415112</v>
      </c>
      <c r="AJ60" s="188">
        <f t="shared" si="46"/>
        <v>-955.71129415112</v>
      </c>
      <c r="AK60" s="188">
        <f t="shared" si="47"/>
        <v>-955.71129415112</v>
      </c>
      <c r="AL60" s="188">
        <f t="shared" si="48"/>
        <v>-955.71129415112</v>
      </c>
      <c r="AM60" s="188">
        <f t="shared" si="49"/>
        <v>-955.71129415112</v>
      </c>
      <c r="AN60" s="188">
        <f t="shared" si="64"/>
        <v>955.71129415112</v>
      </c>
      <c r="AO60" s="188">
        <f t="shared" si="65"/>
        <v>-955.71129415112</v>
      </c>
    </row>
    <row r="61" spans="1:41" ht="15.75" thickBot="1" x14ac:dyDescent="0.3">
      <c r="A61" s="1" t="s">
        <v>375</v>
      </c>
      <c r="B61" s="149" t="s">
        <v>690</v>
      </c>
      <c r="C61" s="192" t="s">
        <v>288</v>
      </c>
      <c r="E61" s="201">
        <f>'0804'!H61</f>
        <v>-1</v>
      </c>
      <c r="F61" s="186">
        <f t="shared" si="59"/>
        <v>-1819.3083980203437</v>
      </c>
      <c r="G61">
        <v>-2.1877205363400001E-2</v>
      </c>
      <c r="H61">
        <v>-1</v>
      </c>
      <c r="I61" s="227">
        <v>1</v>
      </c>
      <c r="J61" s="227">
        <v>1</v>
      </c>
      <c r="K61" s="227">
        <v>1</v>
      </c>
      <c r="L61" s="202">
        <v>-1</v>
      </c>
      <c r="M61" s="228">
        <v>-2</v>
      </c>
      <c r="N61" s="288">
        <v>42580</v>
      </c>
      <c r="O61">
        <f t="shared" si="38"/>
        <v>1</v>
      </c>
      <c r="P61">
        <f t="shared" si="52"/>
        <v>1</v>
      </c>
      <c r="Q61">
        <f t="shared" si="60"/>
        <v>1</v>
      </c>
      <c r="R61">
        <f t="shared" si="61"/>
        <v>1</v>
      </c>
      <c r="S61">
        <f t="shared" si="41"/>
        <v>1</v>
      </c>
      <c r="T61">
        <f t="shared" si="62"/>
        <v>-1</v>
      </c>
      <c r="U61">
        <f t="shared" si="53"/>
        <v>1</v>
      </c>
      <c r="V61">
        <f>VLOOKUP($A61,'FuturesInfo (3)'!$A$2:$V$80,22)</f>
        <v>3</v>
      </c>
      <c r="W61">
        <v>1</v>
      </c>
      <c r="X61" s="137">
        <v>83159.999999999985</v>
      </c>
      <c r="Y61" s="137">
        <v>83159.999999999985</v>
      </c>
      <c r="Z61" s="188">
        <f t="shared" si="43"/>
        <v>1819.3083980203437</v>
      </c>
      <c r="AA61" s="188">
        <f>IF(IF(sym!$Q50=H61,1,0)=1,ABS(X61*G61),-ABS(X61*G61))</f>
        <v>-1819.3083980203437</v>
      </c>
      <c r="AB61" s="188">
        <f>IF(IF(sym!$P50=$H61,1,0)=1,ABS($X61*$G61),-ABS($X61*$G61))</f>
        <v>1819.3083980203437</v>
      </c>
      <c r="AC61" s="188">
        <f t="shared" si="58"/>
        <v>1819.3083980203437</v>
      </c>
      <c r="AD61" s="188">
        <f t="shared" si="63"/>
        <v>-1819.3083980203437</v>
      </c>
      <c r="AE61" s="188">
        <f t="shared" si="45"/>
        <v>-1819.3083980203437</v>
      </c>
      <c r="AF61" s="188">
        <f t="shared" si="54"/>
        <v>-1819.3083980203437</v>
      </c>
      <c r="AG61" s="188">
        <f t="shared" si="55"/>
        <v>-1819.3083980203437</v>
      </c>
      <c r="AH61" s="188">
        <f t="shared" si="56"/>
        <v>1819.3083980203437</v>
      </c>
      <c r="AI61" s="188">
        <f t="shared" si="57"/>
        <v>-1819.3083980203437</v>
      </c>
      <c r="AJ61" s="188">
        <f t="shared" si="46"/>
        <v>-1819.3083980203437</v>
      </c>
      <c r="AK61" s="188">
        <f t="shared" si="47"/>
        <v>-1819.3083980203437</v>
      </c>
      <c r="AL61" s="188">
        <f t="shared" si="48"/>
        <v>-1819.3083980203437</v>
      </c>
      <c r="AM61" s="188">
        <f t="shared" si="49"/>
        <v>-1819.3083980203437</v>
      </c>
      <c r="AN61" s="188">
        <f t="shared" si="64"/>
        <v>1819.3083980203437</v>
      </c>
      <c r="AO61" s="188">
        <f t="shared" si="65"/>
        <v>-1819.3083980203437</v>
      </c>
    </row>
    <row r="62" spans="1:41" ht="15.75" thickBot="1" x14ac:dyDescent="0.3">
      <c r="A62" s="1" t="s">
        <v>377</v>
      </c>
      <c r="B62" s="149" t="s">
        <v>694</v>
      </c>
      <c r="C62" s="192" t="s">
        <v>294</v>
      </c>
      <c r="E62" s="201">
        <f>'0804'!H62</f>
        <v>1</v>
      </c>
      <c r="F62" s="186">
        <f t="shared" si="59"/>
        <v>1888.2676556812871</v>
      </c>
      <c r="G62">
        <v>1.17139334155E-2</v>
      </c>
      <c r="H62">
        <v>1</v>
      </c>
      <c r="I62" s="227">
        <v>-1</v>
      </c>
      <c r="J62" s="227">
        <v>1</v>
      </c>
      <c r="K62" s="227">
        <v>-1</v>
      </c>
      <c r="L62" s="202">
        <v>-1</v>
      </c>
      <c r="M62" s="228">
        <v>11</v>
      </c>
      <c r="N62" s="288">
        <v>42571</v>
      </c>
      <c r="O62">
        <f t="shared" si="38"/>
        <v>-1</v>
      </c>
      <c r="P62">
        <f t="shared" si="52"/>
        <v>1</v>
      </c>
      <c r="Q62">
        <f t="shared" si="60"/>
        <v>-1</v>
      </c>
      <c r="R62">
        <f t="shared" si="61"/>
        <v>-1</v>
      </c>
      <c r="S62">
        <f t="shared" si="41"/>
        <v>-1</v>
      </c>
      <c r="T62">
        <f t="shared" si="62"/>
        <v>1</v>
      </c>
      <c r="U62">
        <f t="shared" si="53"/>
        <v>1</v>
      </c>
      <c r="V62">
        <f>VLOOKUP($A62,'FuturesInfo (3)'!$A$2:$V$80,22)</f>
        <v>2</v>
      </c>
      <c r="W62">
        <v>1</v>
      </c>
      <c r="X62" s="137">
        <v>161198.42829076623</v>
      </c>
      <c r="Y62" s="137">
        <v>161198.42829076623</v>
      </c>
      <c r="Z62" s="188">
        <f t="shared" si="43"/>
        <v>1888.2676556812871</v>
      </c>
      <c r="AA62" s="188">
        <f>IF(IF(sym!$Q51=H62,1,0)=1,ABS(X62*G62),-ABS(X62*G62))</f>
        <v>1888.2676556812871</v>
      </c>
      <c r="AB62" s="188">
        <f>IF(IF(sym!$P51=$H62,1,0)=1,ABS($X62*$G62),-ABS($X62*$G62))</f>
        <v>-1888.2676556812871</v>
      </c>
      <c r="AC62" s="188">
        <f t="shared" si="58"/>
        <v>1888.2676556812871</v>
      </c>
      <c r="AD62" s="188">
        <f t="shared" si="63"/>
        <v>-1888.2676556812871</v>
      </c>
      <c r="AE62" s="188">
        <f t="shared" si="45"/>
        <v>1888.2676556812871</v>
      </c>
      <c r="AF62" s="188">
        <f t="shared" si="54"/>
        <v>-1888.2676556812871</v>
      </c>
      <c r="AG62" s="188">
        <f t="shared" si="55"/>
        <v>-1888.2676556812871</v>
      </c>
      <c r="AH62" s="188">
        <f t="shared" si="56"/>
        <v>-1888.2676556812871</v>
      </c>
      <c r="AI62" s="188">
        <f t="shared" si="57"/>
        <v>-1888.2676556812871</v>
      </c>
      <c r="AJ62" s="188">
        <f t="shared" si="46"/>
        <v>1888.2676556812871</v>
      </c>
      <c r="AK62" s="188">
        <f t="shared" si="47"/>
        <v>-1888.2676556812871</v>
      </c>
      <c r="AL62" s="188">
        <f t="shared" si="48"/>
        <v>-1888.2676556812871</v>
      </c>
      <c r="AM62" s="188">
        <f t="shared" si="49"/>
        <v>-1888.2676556812871</v>
      </c>
      <c r="AN62" s="188">
        <f t="shared" si="64"/>
        <v>1888.2676556812871</v>
      </c>
      <c r="AO62" s="188">
        <f t="shared" si="65"/>
        <v>1888.2676556812871</v>
      </c>
    </row>
    <row r="63" spans="1:41" ht="15.75" thickBot="1" x14ac:dyDescent="0.3">
      <c r="A63" s="1" t="s">
        <v>379</v>
      </c>
      <c r="B63" s="149" t="s">
        <v>550</v>
      </c>
      <c r="C63" s="192" t="s">
        <v>294</v>
      </c>
      <c r="E63" s="201">
        <f>'0804'!H63</f>
        <v>1</v>
      </c>
      <c r="F63" s="186">
        <f t="shared" si="59"/>
        <v>2374.4853754929445</v>
      </c>
      <c r="G63">
        <v>8.2740447957800004E-3</v>
      </c>
      <c r="H63">
        <v>1</v>
      </c>
      <c r="I63" s="227">
        <v>1</v>
      </c>
      <c r="J63" s="227">
        <v>1</v>
      </c>
      <c r="K63" s="227">
        <v>1</v>
      </c>
      <c r="L63" s="202">
        <v>-1</v>
      </c>
      <c r="M63" s="228">
        <v>-12</v>
      </c>
      <c r="N63" s="288">
        <v>42570</v>
      </c>
      <c r="O63">
        <f t="shared" si="38"/>
        <v>1</v>
      </c>
      <c r="P63">
        <f t="shared" si="52"/>
        <v>1</v>
      </c>
      <c r="Q63">
        <f t="shared" si="60"/>
        <v>1</v>
      </c>
      <c r="R63">
        <f t="shared" si="61"/>
        <v>1</v>
      </c>
      <c r="S63">
        <f t="shared" si="41"/>
        <v>1</v>
      </c>
      <c r="T63">
        <f t="shared" si="62"/>
        <v>-1</v>
      </c>
      <c r="U63">
        <f t="shared" si="53"/>
        <v>1</v>
      </c>
      <c r="V63">
        <f>VLOOKUP($A63,'FuturesInfo (3)'!$A$2:$V$80,22)</f>
        <v>3</v>
      </c>
      <c r="W63">
        <v>1</v>
      </c>
      <c r="X63" s="137">
        <v>286980</v>
      </c>
      <c r="Y63" s="137">
        <v>286980</v>
      </c>
      <c r="Z63" s="188">
        <f t="shared" si="43"/>
        <v>2374.4853754929445</v>
      </c>
      <c r="AA63" s="188">
        <f>IF(IF(sym!$Q52=H63,1,0)=1,ABS(X63*G63),-ABS(X63*G63))</f>
        <v>2374.4853754929445</v>
      </c>
      <c r="AB63" s="188">
        <f>IF(IF(sym!$P52=$H63,1,0)=1,ABS($X63*$G63),-ABS($X63*$G63))</f>
        <v>-2374.4853754929445</v>
      </c>
      <c r="AC63" s="188">
        <f t="shared" si="58"/>
        <v>2374.4853754929445</v>
      </c>
      <c r="AD63" s="188">
        <f t="shared" si="63"/>
        <v>-2374.4853754929445</v>
      </c>
      <c r="AE63" s="188">
        <f t="shared" si="45"/>
        <v>2374.4853754929445</v>
      </c>
      <c r="AF63" s="188">
        <f t="shared" si="54"/>
        <v>2374.4853754929445</v>
      </c>
      <c r="AG63" s="188">
        <f t="shared" si="55"/>
        <v>2374.4853754929445</v>
      </c>
      <c r="AH63" s="188">
        <f t="shared" si="56"/>
        <v>-2374.4853754929445</v>
      </c>
      <c r="AI63" s="188">
        <f t="shared" si="57"/>
        <v>2374.4853754929445</v>
      </c>
      <c r="AJ63" s="188">
        <f t="shared" si="46"/>
        <v>2374.4853754929445</v>
      </c>
      <c r="AK63" s="188">
        <f t="shared" si="47"/>
        <v>2374.4853754929445</v>
      </c>
      <c r="AL63" s="188">
        <f t="shared" si="48"/>
        <v>2374.4853754929445</v>
      </c>
      <c r="AM63" s="188">
        <f t="shared" si="49"/>
        <v>2374.4853754929445</v>
      </c>
      <c r="AN63" s="188">
        <f t="shared" si="64"/>
        <v>-2374.4853754929445</v>
      </c>
      <c r="AO63" s="188">
        <f t="shared" si="65"/>
        <v>2374.4853754929445</v>
      </c>
    </row>
    <row r="64" spans="1:41" ht="15.75" thickBot="1" x14ac:dyDescent="0.3">
      <c r="A64" s="4" t="s">
        <v>1050</v>
      </c>
      <c r="B64" s="149" t="s">
        <v>700</v>
      </c>
      <c r="C64" s="192" t="s">
        <v>297</v>
      </c>
      <c r="E64" s="201">
        <f>'0804'!H64</f>
        <v>-1</v>
      </c>
      <c r="F64" s="186">
        <f t="shared" si="59"/>
        <v>-595.15477792728097</v>
      </c>
      <c r="G64">
        <v>-8.0753701211300002E-3</v>
      </c>
      <c r="H64">
        <v>-1</v>
      </c>
      <c r="I64" s="227">
        <v>1</v>
      </c>
      <c r="J64" s="227">
        <v>1</v>
      </c>
      <c r="K64" s="227">
        <v>-1</v>
      </c>
      <c r="L64" s="202">
        <v>1</v>
      </c>
      <c r="M64" s="228">
        <v>2</v>
      </c>
      <c r="N64" s="288">
        <v>42572</v>
      </c>
      <c r="O64">
        <f t="shared" si="38"/>
        <v>1</v>
      </c>
      <c r="P64">
        <f t="shared" si="52"/>
        <v>-1</v>
      </c>
      <c r="Q64">
        <f t="shared" si="60"/>
        <v>1</v>
      </c>
      <c r="R64">
        <f t="shared" si="61"/>
        <v>1</v>
      </c>
      <c r="S64">
        <f t="shared" si="41"/>
        <v>1</v>
      </c>
      <c r="T64">
        <f t="shared" si="62"/>
        <v>-1</v>
      </c>
      <c r="U64">
        <f t="shared" si="53"/>
        <v>1</v>
      </c>
      <c r="V64">
        <f>VLOOKUP($A64,'FuturesInfo (3)'!$A$2:$V$80,22)</f>
        <v>9</v>
      </c>
      <c r="W64">
        <v>1</v>
      </c>
      <c r="X64" s="137">
        <v>73700</v>
      </c>
      <c r="Y64" s="137">
        <v>73700</v>
      </c>
      <c r="Z64" s="188">
        <f t="shared" si="43"/>
        <v>595.15477792728097</v>
      </c>
      <c r="AA64" s="188">
        <f>IF(IF(sym!$Q53=H64,1,0)=1,ABS(X64*G64),-ABS(X64*G64))</f>
        <v>-595.15477792728097</v>
      </c>
      <c r="AB64" s="188">
        <f>IF(IF(sym!$P53=$H64,1,0)=1,ABS($X64*$G64),-ABS($X64*$G64))</f>
        <v>595.15477792728097</v>
      </c>
      <c r="AC64" s="188">
        <f t="shared" si="58"/>
        <v>595.15477792728097</v>
      </c>
      <c r="AD64" s="188">
        <f t="shared" si="63"/>
        <v>-595.15477792728097</v>
      </c>
      <c r="AE64" s="188">
        <f t="shared" si="45"/>
        <v>-595.15477792728097</v>
      </c>
      <c r="AF64" s="188">
        <f t="shared" si="54"/>
        <v>-595.15477792728097</v>
      </c>
      <c r="AG64" s="188">
        <f t="shared" si="55"/>
        <v>595.15477792728097</v>
      </c>
      <c r="AH64" s="188">
        <f t="shared" si="56"/>
        <v>-595.15477792728097</v>
      </c>
      <c r="AI64" s="188">
        <f t="shared" si="57"/>
        <v>-595.15477792728097</v>
      </c>
      <c r="AJ64" s="188">
        <f t="shared" si="46"/>
        <v>595.15477792728097</v>
      </c>
      <c r="AK64" s="188">
        <f t="shared" si="47"/>
        <v>-595.15477792728097</v>
      </c>
      <c r="AL64" s="188">
        <f t="shared" si="48"/>
        <v>-595.15477792728097</v>
      </c>
      <c r="AM64" s="188">
        <f t="shared" si="49"/>
        <v>-595.15477792728097</v>
      </c>
      <c r="AN64" s="188">
        <f t="shared" si="64"/>
        <v>595.15477792728097</v>
      </c>
      <c r="AO64" s="188">
        <f t="shared" si="65"/>
        <v>-595.15477792728097</v>
      </c>
    </row>
    <row r="65" spans="1:41" ht="15.75" thickBot="1" x14ac:dyDescent="0.3">
      <c r="A65" s="1" t="s">
        <v>0</v>
      </c>
      <c r="B65" s="149" t="s">
        <v>702</v>
      </c>
      <c r="C65" s="192" t="s">
        <v>304</v>
      </c>
      <c r="E65" s="201">
        <f>'0804'!H65</f>
        <v>1</v>
      </c>
      <c r="F65" s="186">
        <f t="shared" si="59"/>
        <v>3887.3679703113153</v>
      </c>
      <c r="G65">
        <v>4.7102483585500003E-2</v>
      </c>
      <c r="H65">
        <v>1</v>
      </c>
      <c r="I65" s="229">
        <v>1</v>
      </c>
      <c r="J65" s="229">
        <v>1</v>
      </c>
      <c r="K65" s="229">
        <v>1</v>
      </c>
      <c r="L65" s="202">
        <v>-1</v>
      </c>
      <c r="M65" s="228">
        <v>3</v>
      </c>
      <c r="N65" s="288">
        <v>42580</v>
      </c>
      <c r="O65">
        <f t="shared" si="38"/>
        <v>-1</v>
      </c>
      <c r="P65">
        <f t="shared" si="52"/>
        <v>1</v>
      </c>
      <c r="Q65">
        <f t="shared" si="60"/>
        <v>-1</v>
      </c>
      <c r="R65">
        <f t="shared" si="61"/>
        <v>1</v>
      </c>
      <c r="S65">
        <f t="shared" si="41"/>
        <v>1</v>
      </c>
      <c r="T65">
        <f t="shared" si="62"/>
        <v>1</v>
      </c>
      <c r="U65">
        <f t="shared" si="53"/>
        <v>1</v>
      </c>
      <c r="V65">
        <f>VLOOKUP($A65,'FuturesInfo (3)'!$A$2:$V$80,22)</f>
        <v>2</v>
      </c>
      <c r="W65">
        <v>1</v>
      </c>
      <c r="X65" s="137">
        <v>82530</v>
      </c>
      <c r="Y65" s="137">
        <v>82530</v>
      </c>
      <c r="Z65" s="188">
        <f t="shared" si="43"/>
        <v>3887.3679703113153</v>
      </c>
      <c r="AA65" s="188">
        <f>IF(IF(sym!$Q54=H65,1,0)=1,ABS(X65*G65),-ABS(X65*G65))</f>
        <v>3887.3679703113153</v>
      </c>
      <c r="AB65" s="188">
        <f>IF(IF(sym!$P54=$H65,1,0)=1,ABS($X65*$G65),-ABS($X65*$G65))</f>
        <v>-3887.3679703113153</v>
      </c>
      <c r="AC65" s="188">
        <f t="shared" si="58"/>
        <v>3887.3679703113153</v>
      </c>
      <c r="AD65" s="188">
        <f t="shared" si="63"/>
        <v>-3887.3679703113153</v>
      </c>
      <c r="AE65" s="188">
        <f t="shared" si="45"/>
        <v>3887.3679703113153</v>
      </c>
      <c r="AF65" s="188">
        <f t="shared" si="54"/>
        <v>3887.3679703113153</v>
      </c>
      <c r="AG65" s="188">
        <f t="shared" si="55"/>
        <v>3887.3679703113153</v>
      </c>
      <c r="AH65" s="188">
        <f t="shared" si="56"/>
        <v>-3887.3679703113153</v>
      </c>
      <c r="AI65" s="188">
        <f t="shared" si="57"/>
        <v>-3887.3679703113153</v>
      </c>
      <c r="AJ65" s="188">
        <f t="shared" si="46"/>
        <v>3887.3679703113153</v>
      </c>
      <c r="AK65" s="188">
        <f t="shared" si="47"/>
        <v>-3887.3679703113153</v>
      </c>
      <c r="AL65" s="188">
        <f t="shared" si="48"/>
        <v>3887.3679703113153</v>
      </c>
      <c r="AM65" s="188">
        <f t="shared" si="49"/>
        <v>3887.3679703113153</v>
      </c>
      <c r="AN65" s="188">
        <f t="shared" si="64"/>
        <v>3887.3679703113153</v>
      </c>
      <c r="AO65" s="188">
        <f t="shared" si="65"/>
        <v>3887.3679703113153</v>
      </c>
    </row>
    <row r="66" spans="1:41" ht="15.75" thickBot="1" x14ac:dyDescent="0.3">
      <c r="A66" s="1" t="s">
        <v>384</v>
      </c>
      <c r="B66" s="149" t="s">
        <v>704</v>
      </c>
      <c r="C66" s="192" t="s">
        <v>347</v>
      </c>
      <c r="E66" s="201">
        <f>'0804'!H66</f>
        <v>-1</v>
      </c>
      <c r="F66" s="186">
        <f t="shared" si="59"/>
        <v>-1913.3456090598299</v>
      </c>
      <c r="G66">
        <v>-1.37393767705E-2</v>
      </c>
      <c r="H66">
        <v>-1</v>
      </c>
      <c r="I66" s="227">
        <v>-1</v>
      </c>
      <c r="J66" s="227">
        <v>-1</v>
      </c>
      <c r="K66" s="227">
        <v>-1</v>
      </c>
      <c r="L66" s="202">
        <v>-1</v>
      </c>
      <c r="M66" s="228">
        <v>-3</v>
      </c>
      <c r="N66" s="288">
        <v>42548</v>
      </c>
      <c r="O66">
        <f t="shared" si="38"/>
        <v>1</v>
      </c>
      <c r="P66">
        <f t="shared" si="52"/>
        <v>-1</v>
      </c>
      <c r="Q66">
        <f t="shared" si="60"/>
        <v>1</v>
      </c>
      <c r="R66">
        <f t="shared" si="61"/>
        <v>1</v>
      </c>
      <c r="S66">
        <f t="shared" si="41"/>
        <v>1</v>
      </c>
      <c r="T66">
        <f t="shared" si="62"/>
        <v>-1</v>
      </c>
      <c r="U66">
        <f t="shared" si="53"/>
        <v>1</v>
      </c>
      <c r="V66">
        <f>VLOOKUP($A66,'FuturesInfo (3)'!$A$2:$V$80,22)</f>
        <v>2</v>
      </c>
      <c r="W66">
        <v>1</v>
      </c>
      <c r="X66" s="137">
        <v>139260</v>
      </c>
      <c r="Y66" s="137">
        <v>139260</v>
      </c>
      <c r="Z66" s="188">
        <f t="shared" si="43"/>
        <v>1913.3456090598299</v>
      </c>
      <c r="AA66" s="188">
        <f>IF(IF(sym!$Q55=H66,1,0)=1,ABS(X66*G66),-ABS(X66*G66))</f>
        <v>-1913.3456090598299</v>
      </c>
      <c r="AB66" s="188">
        <f>IF(IF(sym!$P55=$H66,1,0)=1,ABS($X66*$G66),-ABS($X66*$G66))</f>
        <v>1913.3456090598299</v>
      </c>
      <c r="AC66" s="188">
        <f t="shared" si="58"/>
        <v>1913.3456090598299</v>
      </c>
      <c r="AD66" s="188">
        <f t="shared" si="63"/>
        <v>-1913.3456090598299</v>
      </c>
      <c r="AE66" s="188">
        <f t="shared" si="45"/>
        <v>1913.3456090598299</v>
      </c>
      <c r="AF66" s="188">
        <f t="shared" si="54"/>
        <v>1913.3456090598299</v>
      </c>
      <c r="AG66" s="188">
        <f t="shared" si="55"/>
        <v>1913.3456090598299</v>
      </c>
      <c r="AH66" s="188">
        <f t="shared" si="56"/>
        <v>1913.3456090598299</v>
      </c>
      <c r="AI66" s="188">
        <f t="shared" si="57"/>
        <v>-1913.3456090598299</v>
      </c>
      <c r="AJ66" s="188">
        <f t="shared" si="46"/>
        <v>1913.3456090598299</v>
      </c>
      <c r="AK66" s="188">
        <f t="shared" si="47"/>
        <v>-1913.3456090598299</v>
      </c>
      <c r="AL66" s="188">
        <f t="shared" si="48"/>
        <v>-1913.3456090598299</v>
      </c>
      <c r="AM66" s="188">
        <f t="shared" si="49"/>
        <v>-1913.3456090598299</v>
      </c>
      <c r="AN66" s="188">
        <f t="shared" si="64"/>
        <v>1913.3456090598299</v>
      </c>
      <c r="AO66" s="188">
        <f t="shared" si="65"/>
        <v>-1913.3456090598299</v>
      </c>
    </row>
    <row r="67" spans="1:41" ht="15.75" thickBot="1" x14ac:dyDescent="0.3">
      <c r="A67" s="1" t="s">
        <v>386</v>
      </c>
      <c r="B67" s="149" t="s">
        <v>706</v>
      </c>
      <c r="C67" s="192" t="s">
        <v>347</v>
      </c>
      <c r="E67" s="201">
        <f>'0804'!H67</f>
        <v>-1</v>
      </c>
      <c r="F67" s="186">
        <f t="shared" si="59"/>
        <v>-1334.3562231738899</v>
      </c>
      <c r="G67">
        <v>-1.15879828326E-2</v>
      </c>
      <c r="H67">
        <v>-1</v>
      </c>
      <c r="I67" s="227">
        <v>-1</v>
      </c>
      <c r="J67" s="227">
        <v>-1</v>
      </c>
      <c r="K67" s="227">
        <v>1</v>
      </c>
      <c r="L67" s="202">
        <v>-1</v>
      </c>
      <c r="M67" s="228">
        <v>-15</v>
      </c>
      <c r="N67" s="288">
        <v>42565</v>
      </c>
      <c r="O67">
        <f t="shared" si="38"/>
        <v>1</v>
      </c>
      <c r="P67">
        <f t="shared" si="52"/>
        <v>1</v>
      </c>
      <c r="Q67">
        <f t="shared" si="60"/>
        <v>1</v>
      </c>
      <c r="R67">
        <f t="shared" si="61"/>
        <v>1</v>
      </c>
      <c r="S67">
        <f t="shared" si="41"/>
        <v>1</v>
      </c>
      <c r="T67">
        <f t="shared" si="62"/>
        <v>-1</v>
      </c>
      <c r="U67">
        <f t="shared" si="53"/>
        <v>1</v>
      </c>
      <c r="V67">
        <f>VLOOKUP($A67,'FuturesInfo (3)'!$A$2:$V$80,22)</f>
        <v>2</v>
      </c>
      <c r="W67">
        <v>1</v>
      </c>
      <c r="X67" s="137">
        <v>115150</v>
      </c>
      <c r="Y67" s="137">
        <v>115150</v>
      </c>
      <c r="Z67" s="188">
        <f t="shared" si="43"/>
        <v>1334.3562231738899</v>
      </c>
      <c r="AA67" s="188">
        <f>IF(IF(sym!$Q56=H67,1,0)=1,ABS(X67*G67),-ABS(X67*G67))</f>
        <v>1334.3562231738899</v>
      </c>
      <c r="AB67" s="188">
        <f>IF(IF(sym!$P56=$H67,1,0)=1,ABS($X67*$G67),-ABS($X67*$G67))</f>
        <v>-1334.3562231738899</v>
      </c>
      <c r="AC67" s="188">
        <f t="shared" si="58"/>
        <v>1334.3562231738899</v>
      </c>
      <c r="AD67" s="188">
        <f t="shared" si="63"/>
        <v>-1334.3562231738899</v>
      </c>
      <c r="AE67" s="188">
        <f t="shared" si="45"/>
        <v>1334.3562231738899</v>
      </c>
      <c r="AF67" s="188">
        <f t="shared" si="54"/>
        <v>1334.3562231738899</v>
      </c>
      <c r="AG67" s="188">
        <f t="shared" si="55"/>
        <v>-1334.3562231738899</v>
      </c>
      <c r="AH67" s="188">
        <f t="shared" si="56"/>
        <v>1334.3562231738899</v>
      </c>
      <c r="AI67" s="188">
        <f t="shared" si="57"/>
        <v>-1334.3562231738899</v>
      </c>
      <c r="AJ67" s="188">
        <f t="shared" si="46"/>
        <v>-1334.3562231738899</v>
      </c>
      <c r="AK67" s="188">
        <f t="shared" si="47"/>
        <v>-1334.3562231738899</v>
      </c>
      <c r="AL67" s="188">
        <f t="shared" si="48"/>
        <v>-1334.3562231738899</v>
      </c>
      <c r="AM67" s="188">
        <f t="shared" si="49"/>
        <v>-1334.3562231738899</v>
      </c>
      <c r="AN67" s="188">
        <f t="shared" si="64"/>
        <v>1334.3562231738899</v>
      </c>
      <c r="AO67" s="188">
        <f t="shared" si="65"/>
        <v>-1334.3562231738899</v>
      </c>
    </row>
    <row r="68" spans="1:41" ht="15.75" thickBot="1" x14ac:dyDescent="0.3">
      <c r="A68" s="1" t="s">
        <v>388</v>
      </c>
      <c r="B68" s="149" t="s">
        <v>710</v>
      </c>
      <c r="C68" s="192" t="s">
        <v>288</v>
      </c>
      <c r="E68" s="201">
        <f>'0804'!H68</f>
        <v>1</v>
      </c>
      <c r="F68" s="186">
        <f t="shared" si="59"/>
        <v>701.4300877194944</v>
      </c>
      <c r="G68">
        <v>6.0672514619900001E-3</v>
      </c>
      <c r="H68">
        <v>1</v>
      </c>
      <c r="I68" s="229">
        <v>1</v>
      </c>
      <c r="J68" s="229">
        <v>1</v>
      </c>
      <c r="K68" s="229">
        <v>1</v>
      </c>
      <c r="L68" s="202">
        <v>-1</v>
      </c>
      <c r="M68" s="228">
        <v>5</v>
      </c>
      <c r="N68" s="288">
        <v>42579</v>
      </c>
      <c r="O68">
        <f t="shared" si="38"/>
        <v>-1</v>
      </c>
      <c r="P68">
        <f t="shared" si="52"/>
        <v>1</v>
      </c>
      <c r="Q68">
        <f t="shared" si="60"/>
        <v>-1</v>
      </c>
      <c r="R68">
        <f t="shared" si="61"/>
        <v>1</v>
      </c>
      <c r="S68">
        <f t="shared" si="41"/>
        <v>1</v>
      </c>
      <c r="T68">
        <f t="shared" si="62"/>
        <v>1</v>
      </c>
      <c r="U68">
        <f t="shared" si="53"/>
        <v>1</v>
      </c>
      <c r="V68">
        <f>VLOOKUP($A68,'FuturesInfo (3)'!$A$2:$V$80,22)</f>
        <v>2</v>
      </c>
      <c r="W68">
        <v>1</v>
      </c>
      <c r="X68" s="137">
        <v>115609.20000000001</v>
      </c>
      <c r="Y68" s="137">
        <v>115609.20000000001</v>
      </c>
      <c r="Z68" s="188">
        <f t="shared" si="43"/>
        <v>701.4300877194944</v>
      </c>
      <c r="AA68" s="188">
        <f>IF(IF(sym!$Q57=H68,1,0)=1,ABS(X68*G68),-ABS(X68*G68))</f>
        <v>701.4300877194944</v>
      </c>
      <c r="AB68" s="188">
        <f>IF(IF(sym!$P57=$H68,1,0)=1,ABS($X68*$G68),-ABS($X68*$G68))</f>
        <v>-701.4300877194944</v>
      </c>
      <c r="AC68" s="188">
        <f t="shared" si="58"/>
        <v>701.4300877194944</v>
      </c>
      <c r="AD68" s="188">
        <f t="shared" si="63"/>
        <v>-701.4300877194944</v>
      </c>
      <c r="AE68" s="188">
        <f t="shared" si="45"/>
        <v>701.4300877194944</v>
      </c>
      <c r="AF68" s="188">
        <f t="shared" si="54"/>
        <v>701.4300877194944</v>
      </c>
      <c r="AG68" s="188">
        <f t="shared" si="55"/>
        <v>701.4300877194944</v>
      </c>
      <c r="AH68" s="188">
        <f t="shared" si="56"/>
        <v>-701.4300877194944</v>
      </c>
      <c r="AI68" s="188">
        <f t="shared" si="57"/>
        <v>-701.4300877194944</v>
      </c>
      <c r="AJ68" s="188">
        <f t="shared" si="46"/>
        <v>701.4300877194944</v>
      </c>
      <c r="AK68" s="188">
        <f t="shared" si="47"/>
        <v>-701.4300877194944</v>
      </c>
      <c r="AL68" s="188">
        <f t="shared" si="48"/>
        <v>701.4300877194944</v>
      </c>
      <c r="AM68" s="188">
        <f t="shared" si="49"/>
        <v>701.4300877194944</v>
      </c>
      <c r="AN68" s="188">
        <f t="shared" si="64"/>
        <v>701.4300877194944</v>
      </c>
      <c r="AO68" s="188">
        <f t="shared" si="65"/>
        <v>701.4300877194944</v>
      </c>
    </row>
    <row r="69" spans="1:41" s="2" customFormat="1" ht="15.75" thickBot="1" x14ac:dyDescent="0.3">
      <c r="A69" s="1" t="s">
        <v>389</v>
      </c>
      <c r="B69" s="149" t="s">
        <v>712</v>
      </c>
      <c r="C69" s="192" t="s">
        <v>297</v>
      </c>
      <c r="D69"/>
      <c r="E69" s="201">
        <f>'0804'!H69</f>
        <v>-1</v>
      </c>
      <c r="F69" s="186">
        <f t="shared" si="59"/>
        <v>-199.57104557617799</v>
      </c>
      <c r="G69">
        <v>-2.1447721179599999E-3</v>
      </c>
      <c r="H69">
        <v>-1</v>
      </c>
      <c r="I69" s="227">
        <v>-1</v>
      </c>
      <c r="J69" s="227">
        <v>1</v>
      </c>
      <c r="K69" s="227">
        <v>-1</v>
      </c>
      <c r="L69" s="202">
        <v>1</v>
      </c>
      <c r="M69" s="228">
        <v>3</v>
      </c>
      <c r="N69" s="288">
        <v>42571</v>
      </c>
      <c r="O69">
        <f t="shared" si="38"/>
        <v>1</v>
      </c>
      <c r="P69">
        <f t="shared" si="52"/>
        <v>-1</v>
      </c>
      <c r="Q69">
        <f t="shared" si="60"/>
        <v>1</v>
      </c>
      <c r="R69">
        <f t="shared" si="61"/>
        <v>-1</v>
      </c>
      <c r="S69">
        <f t="shared" si="41"/>
        <v>-1</v>
      </c>
      <c r="T69">
        <f t="shared" si="62"/>
        <v>-1</v>
      </c>
      <c r="U69">
        <f t="shared" si="53"/>
        <v>1</v>
      </c>
      <c r="V69">
        <f>VLOOKUP($A69,'FuturesInfo (3)'!$A$2:$V$80,22)</f>
        <v>5</v>
      </c>
      <c r="W69">
        <v>1</v>
      </c>
      <c r="X69" s="137">
        <v>93050</v>
      </c>
      <c r="Y69" s="137">
        <v>93050</v>
      </c>
      <c r="Z69" s="188">
        <f t="shared" si="43"/>
        <v>199.57104557617799</v>
      </c>
      <c r="AA69" s="188">
        <f>IF(IF(sym!$Q58=H69,1,0)=1,ABS(X69*G69),-ABS(X69*G69))</f>
        <v>-199.57104557617799</v>
      </c>
      <c r="AB69" s="188">
        <f>IF(IF(sym!$P58=$H69,1,0)=1,ABS($X69*$G69),-ABS($X69*$G69))</f>
        <v>199.57104557617799</v>
      </c>
      <c r="AC69" s="188">
        <f t="shared" si="58"/>
        <v>199.57104557617799</v>
      </c>
      <c r="AD69" s="188">
        <f t="shared" si="63"/>
        <v>-199.57104557617799</v>
      </c>
      <c r="AE69" s="188">
        <f t="shared" si="45"/>
        <v>-199.57104557617799</v>
      </c>
      <c r="AF69" s="188">
        <f t="shared" si="54"/>
        <v>199.57104557617799</v>
      </c>
      <c r="AG69" s="188">
        <f t="shared" si="55"/>
        <v>199.57104557617799</v>
      </c>
      <c r="AH69" s="188">
        <f t="shared" si="56"/>
        <v>-199.57104557617799</v>
      </c>
      <c r="AI69" s="188">
        <f t="shared" si="57"/>
        <v>-199.57104557617799</v>
      </c>
      <c r="AJ69" s="188">
        <f t="shared" si="46"/>
        <v>199.57104557617799</v>
      </c>
      <c r="AK69" s="188">
        <f t="shared" si="47"/>
        <v>-199.57104557617799</v>
      </c>
      <c r="AL69" s="188">
        <f t="shared" si="48"/>
        <v>199.57104557617799</v>
      </c>
      <c r="AM69" s="188">
        <f t="shared" si="49"/>
        <v>199.57104557617799</v>
      </c>
      <c r="AN69" s="188">
        <f t="shared" si="64"/>
        <v>199.57104557617799</v>
      </c>
      <c r="AO69" s="188">
        <f t="shared" si="65"/>
        <v>-199.57104557617799</v>
      </c>
    </row>
    <row r="70" spans="1:41" s="2" customFormat="1" ht="15.75" thickBot="1" x14ac:dyDescent="0.3">
      <c r="A70" s="1" t="s">
        <v>391</v>
      </c>
      <c r="B70" s="149" t="s">
        <v>490</v>
      </c>
      <c r="C70" s="192" t="s">
        <v>297</v>
      </c>
      <c r="D70"/>
      <c r="E70" s="201">
        <f>'0804'!H70</f>
        <v>1</v>
      </c>
      <c r="F70" s="186">
        <f t="shared" si="59"/>
        <v>664.47530603292091</v>
      </c>
      <c r="G70">
        <v>6.4891474602799997E-3</v>
      </c>
      <c r="H70">
        <v>1</v>
      </c>
      <c r="I70" s="227">
        <v>1</v>
      </c>
      <c r="J70" s="227">
        <v>1</v>
      </c>
      <c r="K70" s="227">
        <v>1</v>
      </c>
      <c r="L70" s="202">
        <v>1</v>
      </c>
      <c r="M70" s="228">
        <v>-7</v>
      </c>
      <c r="N70" s="288">
        <v>42578</v>
      </c>
      <c r="O70">
        <f t="shared" si="38"/>
        <v>-1</v>
      </c>
      <c r="P70">
        <f t="shared" si="52"/>
        <v>1</v>
      </c>
      <c r="Q70">
        <f t="shared" si="60"/>
        <v>-1</v>
      </c>
      <c r="R70">
        <f t="shared" si="61"/>
        <v>-1</v>
      </c>
      <c r="S70">
        <f t="shared" si="41"/>
        <v>-1</v>
      </c>
      <c r="T70">
        <f t="shared" si="62"/>
        <v>1</v>
      </c>
      <c r="U70">
        <f t="shared" si="53"/>
        <v>-1</v>
      </c>
      <c r="V70">
        <f>VLOOKUP($A70,'FuturesInfo (3)'!$A$2:$V$80,22)</f>
        <v>16</v>
      </c>
      <c r="W70">
        <v>1</v>
      </c>
      <c r="X70" s="137">
        <v>102397.9359538625</v>
      </c>
      <c r="Y70" s="137">
        <v>102397.9359538625</v>
      </c>
      <c r="Z70" s="188">
        <f t="shared" si="43"/>
        <v>664.47530603292091</v>
      </c>
      <c r="AA70" s="188">
        <f>IF(IF(sym!$Q59=H70,1,0)=1,ABS(X70*G70),-ABS(X70*G70))</f>
        <v>664.47530603292091</v>
      </c>
      <c r="AB70" s="188">
        <f>IF(IF(sym!$P59=$H70,1,0)=1,ABS($X70*$G70),-ABS($X70*$G70))</f>
        <v>-664.47530603292091</v>
      </c>
      <c r="AC70" s="188">
        <f t="shared" si="58"/>
        <v>664.47530603292091</v>
      </c>
      <c r="AD70" s="188">
        <f t="shared" si="63"/>
        <v>-664.47530603292091</v>
      </c>
      <c r="AE70" s="188">
        <f t="shared" si="45"/>
        <v>664.47530603292091</v>
      </c>
      <c r="AF70" s="188">
        <f t="shared" si="54"/>
        <v>664.47530603292091</v>
      </c>
      <c r="AG70" s="188">
        <f t="shared" si="55"/>
        <v>664.47530603292091</v>
      </c>
      <c r="AH70" s="188">
        <f t="shared" si="56"/>
        <v>664.47530603292091</v>
      </c>
      <c r="AI70" s="188">
        <f t="shared" si="57"/>
        <v>-664.47530603292091</v>
      </c>
      <c r="AJ70" s="188">
        <f t="shared" si="46"/>
        <v>664.47530603292091</v>
      </c>
      <c r="AK70" s="188">
        <f t="shared" si="47"/>
        <v>-664.47530603292091</v>
      </c>
      <c r="AL70" s="188">
        <f t="shared" si="48"/>
        <v>-664.47530603292091</v>
      </c>
      <c r="AM70" s="188">
        <f t="shared" si="49"/>
        <v>-664.47530603292091</v>
      </c>
      <c r="AN70" s="188">
        <f t="shared" si="64"/>
        <v>664.47530603292091</v>
      </c>
      <c r="AO70" s="188">
        <f t="shared" si="65"/>
        <v>-664.47530603292091</v>
      </c>
    </row>
    <row r="71" spans="1:41" ht="15.75" thickBot="1" x14ac:dyDescent="0.3">
      <c r="A71" s="1" t="s">
        <v>29</v>
      </c>
      <c r="B71" s="149" t="s">
        <v>730</v>
      </c>
      <c r="C71" s="192" t="s">
        <v>297</v>
      </c>
      <c r="D71" s="2"/>
      <c r="E71" s="201">
        <f>'0804'!H71</f>
        <v>1</v>
      </c>
      <c r="F71" s="186">
        <f t="shared" si="59"/>
        <v>1807.9304938579148</v>
      </c>
      <c r="G71">
        <v>1.8552390906699998E-2</v>
      </c>
      <c r="H71">
        <v>1</v>
      </c>
      <c r="I71" s="227">
        <v>-1</v>
      </c>
      <c r="J71" s="227">
        <v>-1</v>
      </c>
      <c r="K71" s="227">
        <v>-1</v>
      </c>
      <c r="L71" s="202">
        <v>-1</v>
      </c>
      <c r="M71" s="228">
        <v>4</v>
      </c>
      <c r="N71" s="288">
        <v>42580</v>
      </c>
      <c r="O71">
        <f t="shared" si="38"/>
        <v>-1</v>
      </c>
      <c r="P71">
        <f t="shared" si="52"/>
        <v>1</v>
      </c>
      <c r="Q71">
        <f t="shared" si="60"/>
        <v>-1</v>
      </c>
      <c r="R71">
        <f t="shared" si="61"/>
        <v>-1</v>
      </c>
      <c r="S71">
        <f t="shared" si="41"/>
        <v>-1</v>
      </c>
      <c r="T71">
        <f t="shared" si="62"/>
        <v>1</v>
      </c>
      <c r="U71">
        <f t="shared" si="53"/>
        <v>-1</v>
      </c>
      <c r="V71">
        <f>VLOOKUP($A71,'FuturesInfo (3)'!$A$2:$V$80,22)</f>
        <v>2</v>
      </c>
      <c r="W71">
        <v>1</v>
      </c>
      <c r="X71" s="137">
        <v>97450</v>
      </c>
      <c r="Y71" s="137">
        <v>97450</v>
      </c>
      <c r="Z71" s="188">
        <f t="shared" si="43"/>
        <v>1807.9304938579148</v>
      </c>
      <c r="AA71" s="188">
        <f>IF(IF(sym!$Q60=H71,1,0)=1,ABS(X71*G71),-ABS(X71*G71))</f>
        <v>1807.9304938579148</v>
      </c>
      <c r="AB71" s="188">
        <f>IF(IF(sym!$P60=$H71,1,0)=1,ABS($X71*$G71),-ABS($X71*$G71))</f>
        <v>-1807.9304938579148</v>
      </c>
      <c r="AC71" s="188">
        <f t="shared" si="58"/>
        <v>1807.9304938579148</v>
      </c>
      <c r="AD71" s="188">
        <f t="shared" si="63"/>
        <v>-1807.9304938579148</v>
      </c>
      <c r="AE71" s="188">
        <f t="shared" si="45"/>
        <v>-1807.9304938579148</v>
      </c>
      <c r="AF71" s="188">
        <f t="shared" si="54"/>
        <v>-1807.9304938579148</v>
      </c>
      <c r="AG71" s="188">
        <f t="shared" si="55"/>
        <v>-1807.9304938579148</v>
      </c>
      <c r="AH71" s="188">
        <f t="shared" si="56"/>
        <v>-1807.9304938579148</v>
      </c>
      <c r="AI71" s="188">
        <f t="shared" si="57"/>
        <v>-1807.9304938579148</v>
      </c>
      <c r="AJ71" s="188">
        <f t="shared" si="46"/>
        <v>1807.9304938579148</v>
      </c>
      <c r="AK71" s="188">
        <f t="shared" si="47"/>
        <v>-1807.9304938579148</v>
      </c>
      <c r="AL71" s="188">
        <f t="shared" si="48"/>
        <v>-1807.9304938579148</v>
      </c>
      <c r="AM71" s="188">
        <f t="shared" si="49"/>
        <v>-1807.9304938579148</v>
      </c>
      <c r="AN71" s="188">
        <f t="shared" si="64"/>
        <v>1807.9304938579148</v>
      </c>
      <c r="AO71" s="188">
        <f t="shared" si="65"/>
        <v>-1807.9304938579148</v>
      </c>
    </row>
    <row r="72" spans="1:41" ht="15.75" thickBot="1" x14ac:dyDescent="0.3">
      <c r="A72" s="1" t="s">
        <v>394</v>
      </c>
      <c r="B72" s="149" t="s">
        <v>742</v>
      </c>
      <c r="C72" s="192" t="s">
        <v>304</v>
      </c>
      <c r="E72" s="201">
        <f>'0804'!H72</f>
        <v>1</v>
      </c>
      <c r="F72" s="186">
        <f t="shared" si="59"/>
        <v>3008.0812182770273</v>
      </c>
      <c r="G72">
        <v>3.2994923857900003E-2</v>
      </c>
      <c r="H72">
        <v>1</v>
      </c>
      <c r="I72" s="227">
        <v>1</v>
      </c>
      <c r="J72" s="227">
        <v>-1</v>
      </c>
      <c r="K72" s="227">
        <v>1</v>
      </c>
      <c r="L72" s="202">
        <v>-1</v>
      </c>
      <c r="M72" s="228">
        <v>-5</v>
      </c>
      <c r="N72" s="288">
        <v>42579</v>
      </c>
      <c r="O72">
        <f t="shared" si="38"/>
        <v>1</v>
      </c>
      <c r="P72">
        <f t="shared" si="52"/>
        <v>1</v>
      </c>
      <c r="Q72">
        <f t="shared" si="60"/>
        <v>-1</v>
      </c>
      <c r="R72">
        <f t="shared" si="61"/>
        <v>1</v>
      </c>
      <c r="S72">
        <f t="shared" si="41"/>
        <v>1</v>
      </c>
      <c r="T72">
        <f t="shared" si="62"/>
        <v>-1</v>
      </c>
      <c r="U72">
        <f t="shared" si="53"/>
        <v>-1</v>
      </c>
      <c r="V72">
        <f>VLOOKUP($A72,'FuturesInfo (3)'!$A$2:$V$80,22)</f>
        <v>4</v>
      </c>
      <c r="W72">
        <v>1</v>
      </c>
      <c r="X72" s="137">
        <v>91168</v>
      </c>
      <c r="Y72" s="137">
        <v>91168</v>
      </c>
      <c r="Z72" s="188">
        <f t="shared" si="43"/>
        <v>3008.0812182770273</v>
      </c>
      <c r="AA72" s="188">
        <f>IF(IF(sym!$Q61=H72,1,0)=1,ABS(X72*G72),-ABS(X72*G72))</f>
        <v>3008.0812182770273</v>
      </c>
      <c r="AB72" s="188">
        <f>IF(IF(sym!$P61=$H72,1,0)=1,ABS($X72*$G72),-ABS($X72*$G72))</f>
        <v>-3008.0812182770273</v>
      </c>
      <c r="AC72" s="188">
        <f t="shared" si="58"/>
        <v>3008.0812182770273</v>
      </c>
      <c r="AD72" s="188">
        <f t="shared" si="63"/>
        <v>-3008.0812182770273</v>
      </c>
      <c r="AE72" s="188">
        <f t="shared" si="45"/>
        <v>-3008.0812182770273</v>
      </c>
      <c r="AF72" s="188">
        <f t="shared" si="54"/>
        <v>3008.0812182770273</v>
      </c>
      <c r="AG72" s="188">
        <f t="shared" si="55"/>
        <v>3008.0812182770273</v>
      </c>
      <c r="AH72" s="188">
        <f t="shared" si="56"/>
        <v>-3008.0812182770273</v>
      </c>
      <c r="AI72" s="188">
        <f t="shared" si="57"/>
        <v>3008.0812182770273</v>
      </c>
      <c r="AJ72" s="188">
        <f t="shared" si="46"/>
        <v>3008.0812182770273</v>
      </c>
      <c r="AK72" s="188">
        <f t="shared" si="47"/>
        <v>-3008.0812182770273</v>
      </c>
      <c r="AL72" s="188">
        <f t="shared" si="48"/>
        <v>3008.0812182770273</v>
      </c>
      <c r="AM72" s="188">
        <f t="shared" si="49"/>
        <v>3008.0812182770273</v>
      </c>
      <c r="AN72" s="188">
        <f t="shared" si="64"/>
        <v>-3008.0812182770273</v>
      </c>
      <c r="AO72" s="188">
        <f t="shared" si="65"/>
        <v>-3008.0812182770273</v>
      </c>
    </row>
    <row r="73" spans="1:41" ht="15.75" thickBot="1" x14ac:dyDescent="0.3">
      <c r="A73" s="1" t="s">
        <v>396</v>
      </c>
      <c r="B73" s="149" t="s">
        <v>744</v>
      </c>
      <c r="C73" s="192" t="s">
        <v>1121</v>
      </c>
      <c r="E73" s="201">
        <f>'0804'!H73</f>
        <v>-1</v>
      </c>
      <c r="F73" s="186">
        <f t="shared" si="59"/>
        <v>-2348.0399300488762</v>
      </c>
      <c r="G73">
        <v>-6.1206645292900003E-3</v>
      </c>
      <c r="H73">
        <v>-1</v>
      </c>
      <c r="I73" s="227">
        <v>1</v>
      </c>
      <c r="J73" s="227">
        <v>-1</v>
      </c>
      <c r="K73" s="227">
        <v>1</v>
      </c>
      <c r="L73" s="202">
        <v>1</v>
      </c>
      <c r="M73" s="228">
        <v>-2</v>
      </c>
      <c r="N73" s="288">
        <v>42577</v>
      </c>
      <c r="O73">
        <f t="shared" si="38"/>
        <v>-1</v>
      </c>
      <c r="P73">
        <f t="shared" si="52"/>
        <v>-1</v>
      </c>
      <c r="Q73">
        <f t="shared" si="60"/>
        <v>-1</v>
      </c>
      <c r="R73">
        <f t="shared" si="61"/>
        <v>1</v>
      </c>
      <c r="S73">
        <f t="shared" si="41"/>
        <v>-1</v>
      </c>
      <c r="T73">
        <f t="shared" si="62"/>
        <v>-1</v>
      </c>
      <c r="U73">
        <f t="shared" si="53"/>
        <v>-1</v>
      </c>
      <c r="V73">
        <f>VLOOKUP($A73,'FuturesInfo (3)'!$A$2:$V$80,22)</f>
        <v>3</v>
      </c>
      <c r="W73">
        <v>1</v>
      </c>
      <c r="X73" s="137">
        <v>383624.99999999994</v>
      </c>
      <c r="Y73" s="137">
        <v>383624.99999999994</v>
      </c>
      <c r="Z73" s="188">
        <f t="shared" si="43"/>
        <v>2348.0399300488762</v>
      </c>
      <c r="AA73" s="188">
        <f>IF(IF(sym!$Q62=H73,1,0)=1,ABS(X73*G73),-ABS(X73*G73))</f>
        <v>-2348.0399300488762</v>
      </c>
      <c r="AB73" s="188">
        <f>IF(IF(sym!$P62=$H73,1,0)=1,ABS($X73*$G73),-ABS($X73*$G73))</f>
        <v>2348.0399300488762</v>
      </c>
      <c r="AC73" s="188">
        <f t="shared" si="58"/>
        <v>2348.0399300488762</v>
      </c>
      <c r="AD73" s="188">
        <f t="shared" si="63"/>
        <v>-2348.0399300488762</v>
      </c>
      <c r="AE73" s="188">
        <f t="shared" si="45"/>
        <v>2348.0399300488762</v>
      </c>
      <c r="AF73" s="188">
        <f t="shared" si="54"/>
        <v>-2348.0399300488762</v>
      </c>
      <c r="AG73" s="188">
        <f t="shared" si="55"/>
        <v>-2348.0399300488762</v>
      </c>
      <c r="AH73" s="188">
        <f t="shared" si="56"/>
        <v>-2348.0399300488762</v>
      </c>
      <c r="AI73" s="188">
        <f t="shared" si="57"/>
        <v>2348.0399300488762</v>
      </c>
      <c r="AJ73" s="188">
        <f t="shared" si="46"/>
        <v>2348.0399300488762</v>
      </c>
      <c r="AK73" s="188">
        <f t="shared" si="47"/>
        <v>2348.0399300488762</v>
      </c>
      <c r="AL73" s="188">
        <f t="shared" si="48"/>
        <v>-2348.0399300488762</v>
      </c>
      <c r="AM73" s="188">
        <f t="shared" si="49"/>
        <v>2348.0399300488762</v>
      </c>
      <c r="AN73" s="188">
        <f t="shared" si="64"/>
        <v>2348.0399300488762</v>
      </c>
      <c r="AO73" s="188">
        <f t="shared" si="65"/>
        <v>2348.0399300488762</v>
      </c>
    </row>
    <row r="74" spans="1:41" ht="15.75" thickBot="1" x14ac:dyDescent="0.3">
      <c r="A74" s="1" t="s">
        <v>398</v>
      </c>
      <c r="B74" s="149" t="s">
        <v>722</v>
      </c>
      <c r="C74" s="192" t="s">
        <v>347</v>
      </c>
      <c r="E74" s="201">
        <f>'0804'!H74</f>
        <v>-1</v>
      </c>
      <c r="F74" s="186">
        <f t="shared" si="59"/>
        <v>-3034.1539891411735</v>
      </c>
      <c r="G74">
        <v>-3.0621728709099998E-2</v>
      </c>
      <c r="H74">
        <v>-1</v>
      </c>
      <c r="I74" s="227">
        <v>1</v>
      </c>
      <c r="J74" s="227">
        <v>-1</v>
      </c>
      <c r="K74" s="227">
        <v>1</v>
      </c>
      <c r="L74" s="202">
        <v>-1</v>
      </c>
      <c r="M74" s="228">
        <v>-2</v>
      </c>
      <c r="N74" s="288">
        <v>42571</v>
      </c>
      <c r="O74">
        <f t="shared" si="38"/>
        <v>1</v>
      </c>
      <c r="P74">
        <f t="shared" si="52"/>
        <v>1</v>
      </c>
      <c r="Q74">
        <f t="shared" si="60"/>
        <v>1</v>
      </c>
      <c r="R74">
        <f t="shared" si="61"/>
        <v>1</v>
      </c>
      <c r="S74">
        <f t="shared" si="41"/>
        <v>1</v>
      </c>
      <c r="T74">
        <f t="shared" si="62"/>
        <v>-1</v>
      </c>
      <c r="U74">
        <f t="shared" si="53"/>
        <v>1</v>
      </c>
      <c r="V74">
        <f>VLOOKUP($A74,'FuturesInfo (3)'!$A$2:$V$80,22)</f>
        <v>1</v>
      </c>
      <c r="W74">
        <v>1</v>
      </c>
      <c r="X74" s="137">
        <v>99085</v>
      </c>
      <c r="Y74" s="137">
        <v>99085</v>
      </c>
      <c r="Z74" s="188">
        <f t="shared" si="43"/>
        <v>3034.1539891411735</v>
      </c>
      <c r="AA74" s="188">
        <f>IF(IF(sym!$Q63=H74,1,0)=1,ABS(X74*G74),-ABS(X74*G74))</f>
        <v>3034.1539891411735</v>
      </c>
      <c r="AB74" s="188">
        <f>IF(IF(sym!$P63=$H74,1,0)=1,ABS($X74*$G74),-ABS($X74*$G74))</f>
        <v>-3034.1539891411735</v>
      </c>
      <c r="AC74" s="188">
        <f t="shared" si="58"/>
        <v>3034.1539891411735</v>
      </c>
      <c r="AD74" s="188">
        <f t="shared" si="63"/>
        <v>-3034.1539891411735</v>
      </c>
      <c r="AE74" s="188">
        <f t="shared" si="45"/>
        <v>3034.1539891411735</v>
      </c>
      <c r="AF74" s="188">
        <f t="shared" si="54"/>
        <v>-3034.1539891411735</v>
      </c>
      <c r="AG74" s="188">
        <f t="shared" si="55"/>
        <v>-3034.1539891411735</v>
      </c>
      <c r="AH74" s="188">
        <f t="shared" si="56"/>
        <v>3034.1539891411735</v>
      </c>
      <c r="AI74" s="188">
        <f t="shared" si="57"/>
        <v>-3034.1539891411735</v>
      </c>
      <c r="AJ74" s="188">
        <f t="shared" si="46"/>
        <v>-3034.1539891411735</v>
      </c>
      <c r="AK74" s="188">
        <f t="shared" si="47"/>
        <v>-3034.1539891411735</v>
      </c>
      <c r="AL74" s="188">
        <f t="shared" si="48"/>
        <v>-3034.1539891411735</v>
      </c>
      <c r="AM74" s="188">
        <f t="shared" si="49"/>
        <v>-3034.1539891411735</v>
      </c>
      <c r="AN74" s="188">
        <f t="shared" si="64"/>
        <v>3034.1539891411735</v>
      </c>
      <c r="AO74" s="188">
        <f t="shared" si="65"/>
        <v>-3034.1539891411735</v>
      </c>
    </row>
    <row r="75" spans="1:41" ht="15.75" thickBot="1" x14ac:dyDescent="0.3">
      <c r="A75" s="1" t="s">
        <v>400</v>
      </c>
      <c r="B75" s="149" t="s">
        <v>732</v>
      </c>
      <c r="C75" s="192" t="s">
        <v>294</v>
      </c>
      <c r="E75" s="201">
        <f>'0804'!H75</f>
        <v>1</v>
      </c>
      <c r="F75" s="186">
        <f t="shared" si="59"/>
        <v>2590.3187470906723</v>
      </c>
      <c r="G75">
        <v>1.1448163644800001E-2</v>
      </c>
      <c r="H75">
        <v>1</v>
      </c>
      <c r="I75" s="227">
        <v>1</v>
      </c>
      <c r="J75" s="227">
        <v>-1</v>
      </c>
      <c r="K75" s="227">
        <v>1</v>
      </c>
      <c r="L75" s="202">
        <v>1</v>
      </c>
      <c r="M75" s="228">
        <v>-10</v>
      </c>
      <c r="N75" s="288">
        <v>42572</v>
      </c>
      <c r="O75">
        <f t="shared" si="38"/>
        <v>-1</v>
      </c>
      <c r="P75">
        <f t="shared" si="52"/>
        <v>1</v>
      </c>
      <c r="Q75">
        <f t="shared" si="60"/>
        <v>-1</v>
      </c>
      <c r="R75">
        <f t="shared" si="61"/>
        <v>-1</v>
      </c>
      <c r="S75">
        <f t="shared" si="41"/>
        <v>-1</v>
      </c>
      <c r="T75">
        <f t="shared" si="62"/>
        <v>1</v>
      </c>
      <c r="U75">
        <f t="shared" si="53"/>
        <v>-1</v>
      </c>
      <c r="V75">
        <f>VLOOKUP($A75,'FuturesInfo (3)'!$A$2:$V$80,22)</f>
        <v>12</v>
      </c>
      <c r="W75">
        <v>1</v>
      </c>
      <c r="X75" s="137">
        <v>226265</v>
      </c>
      <c r="Y75" s="137">
        <v>226265</v>
      </c>
      <c r="Z75" s="188">
        <f t="shared" si="43"/>
        <v>2590.3187470906723</v>
      </c>
      <c r="AA75" s="188">
        <f>IF(IF(sym!$Q64=H75,1,0)=1,ABS(X75*G75),-ABS(X75*G75))</f>
        <v>2590.3187470906723</v>
      </c>
      <c r="AB75" s="188">
        <f>IF(IF(sym!$P64=$H75,1,0)=1,ABS($X75*$G75),-ABS($X75*$G75))</f>
        <v>-2590.3187470906723</v>
      </c>
      <c r="AC75" s="188">
        <f t="shared" si="58"/>
        <v>2590.3187470906723</v>
      </c>
      <c r="AD75" s="188">
        <f t="shared" si="63"/>
        <v>-2590.3187470906723</v>
      </c>
      <c r="AE75" s="188">
        <f t="shared" si="45"/>
        <v>-2590.3187470906723</v>
      </c>
      <c r="AF75" s="188">
        <f t="shared" si="54"/>
        <v>2590.3187470906723</v>
      </c>
      <c r="AG75" s="188">
        <f t="shared" si="55"/>
        <v>2590.3187470906723</v>
      </c>
      <c r="AH75" s="188">
        <f t="shared" si="56"/>
        <v>2590.3187470906723</v>
      </c>
      <c r="AI75" s="188">
        <f t="shared" si="57"/>
        <v>-2590.3187470906723</v>
      </c>
      <c r="AJ75" s="188">
        <f t="shared" si="46"/>
        <v>2590.3187470906723</v>
      </c>
      <c r="AK75" s="188">
        <f t="shared" si="47"/>
        <v>-2590.3187470906723</v>
      </c>
      <c r="AL75" s="188">
        <f t="shared" si="48"/>
        <v>-2590.3187470906723</v>
      </c>
      <c r="AM75" s="188">
        <f t="shared" si="49"/>
        <v>-2590.3187470906723</v>
      </c>
      <c r="AN75" s="188">
        <f t="shared" si="64"/>
        <v>2590.3187470906723</v>
      </c>
      <c r="AO75" s="188">
        <f t="shared" si="65"/>
        <v>-2590.3187470906723</v>
      </c>
    </row>
    <row r="76" spans="1:41" ht="15.75" thickBot="1" x14ac:dyDescent="0.3">
      <c r="A76" s="1" t="s">
        <v>992</v>
      </c>
      <c r="B76" s="149" t="s">
        <v>443</v>
      </c>
      <c r="C76" s="192" t="s">
        <v>1122</v>
      </c>
      <c r="E76" s="201">
        <f>'0804'!H76</f>
        <v>-1</v>
      </c>
      <c r="F76" s="186">
        <f t="shared" si="59"/>
        <v>1180.6502892484577</v>
      </c>
      <c r="G76">
        <v>1.5849953770999999E-3</v>
      </c>
      <c r="H76">
        <v>1</v>
      </c>
      <c r="I76" s="227">
        <v>-1</v>
      </c>
      <c r="J76" s="227">
        <v>1</v>
      </c>
      <c r="K76" s="227">
        <v>-1</v>
      </c>
      <c r="L76" s="202">
        <v>1</v>
      </c>
      <c r="M76" s="228">
        <v>-6</v>
      </c>
      <c r="N76" s="288">
        <v>42578</v>
      </c>
      <c r="O76">
        <f t="shared" si="38"/>
        <v>-1</v>
      </c>
      <c r="P76">
        <f t="shared" si="52"/>
        <v>-1</v>
      </c>
      <c r="Q76">
        <f t="shared" si="60"/>
        <v>1</v>
      </c>
      <c r="R76">
        <f t="shared" si="61"/>
        <v>-1</v>
      </c>
      <c r="S76">
        <f t="shared" si="41"/>
        <v>-1</v>
      </c>
      <c r="T76">
        <f t="shared" si="62"/>
        <v>1</v>
      </c>
      <c r="U76">
        <f t="shared" si="53"/>
        <v>1</v>
      </c>
      <c r="V76">
        <f>VLOOKUP($A76,'FuturesInfo (3)'!$A$2:$V$80,22)</f>
        <v>4</v>
      </c>
      <c r="W76">
        <v>1</v>
      </c>
      <c r="X76" s="137">
        <v>744891.94499017682</v>
      </c>
      <c r="Y76" s="137">
        <v>744891.94499017682</v>
      </c>
      <c r="Z76" s="188">
        <f t="shared" si="43"/>
        <v>1180.6502892484577</v>
      </c>
      <c r="AA76" s="188">
        <f>IF(IF(sym!$Q65=H76,1,0)=1,ABS(X76*G76),-ABS(X76*G76))</f>
        <v>-1180.6502892484577</v>
      </c>
      <c r="AB76" s="188">
        <f>IF(IF(sym!$P65=$H76,1,0)=1,ABS($X76*$G76),-ABS($X76*$G76))</f>
        <v>1180.6502892484577</v>
      </c>
      <c r="AC76" s="188">
        <f t="shared" si="58"/>
        <v>-1180.6502892484577</v>
      </c>
      <c r="AD76" s="188">
        <f t="shared" si="63"/>
        <v>1180.6502892484577</v>
      </c>
      <c r="AE76" s="188">
        <f t="shared" si="45"/>
        <v>1180.6502892484577</v>
      </c>
      <c r="AF76" s="188">
        <f t="shared" si="54"/>
        <v>-1180.6502892484577</v>
      </c>
      <c r="AG76" s="188">
        <f t="shared" si="55"/>
        <v>-1180.6502892484577</v>
      </c>
      <c r="AH76" s="188">
        <f t="shared" si="56"/>
        <v>1180.6502892484577</v>
      </c>
      <c r="AI76" s="188">
        <f t="shared" si="57"/>
        <v>-1180.6502892484577</v>
      </c>
      <c r="AJ76" s="188">
        <f t="shared" si="46"/>
        <v>-1180.6502892484577</v>
      </c>
      <c r="AK76" s="188">
        <f t="shared" si="47"/>
        <v>1180.6502892484577</v>
      </c>
      <c r="AL76" s="188">
        <f t="shared" si="48"/>
        <v>-1180.6502892484577</v>
      </c>
      <c r="AM76" s="188">
        <f t="shared" si="49"/>
        <v>-1180.6502892484577</v>
      </c>
      <c r="AN76" s="188">
        <f t="shared" si="64"/>
        <v>1180.6502892484577</v>
      </c>
      <c r="AO76" s="188">
        <f t="shared" si="65"/>
        <v>1180.6502892484577</v>
      </c>
    </row>
    <row r="77" spans="1:41" ht="15.75" thickBot="1" x14ac:dyDescent="0.3">
      <c r="A77" s="1" t="s">
        <v>401</v>
      </c>
      <c r="B77" s="149" t="s">
        <v>726</v>
      </c>
      <c r="C77" s="192" t="s">
        <v>297</v>
      </c>
      <c r="E77" s="201">
        <f>'0804'!H77</f>
        <v>-1</v>
      </c>
      <c r="F77" s="186">
        <f t="shared" si="59"/>
        <v>1513.8024691331839</v>
      </c>
      <c r="G77">
        <v>2.2839506172799999E-2</v>
      </c>
      <c r="H77">
        <v>1</v>
      </c>
      <c r="I77" s="227">
        <v>1</v>
      </c>
      <c r="J77" s="227">
        <v>1</v>
      </c>
      <c r="K77" s="227">
        <v>-1</v>
      </c>
      <c r="L77" s="202">
        <v>1</v>
      </c>
      <c r="M77" s="228">
        <v>4</v>
      </c>
      <c r="N77" s="288">
        <v>42580</v>
      </c>
      <c r="O77">
        <f t="shared" si="38"/>
        <v>1</v>
      </c>
      <c r="P77">
        <f t="shared" si="52"/>
        <v>-1</v>
      </c>
      <c r="Q77">
        <f t="shared" si="60"/>
        <v>1</v>
      </c>
      <c r="R77">
        <f t="shared" si="61"/>
        <v>1</v>
      </c>
      <c r="S77">
        <f t="shared" si="41"/>
        <v>1</v>
      </c>
      <c r="T77">
        <f t="shared" si="62"/>
        <v>-1</v>
      </c>
      <c r="U77">
        <f t="shared" si="53"/>
        <v>1</v>
      </c>
      <c r="V77">
        <f>VLOOKUP($A77,'FuturesInfo (3)'!$A$2:$V$80,22)</f>
        <v>2</v>
      </c>
      <c r="W77">
        <v>1</v>
      </c>
      <c r="X77" s="137">
        <v>66280</v>
      </c>
      <c r="Y77" s="137">
        <v>66280</v>
      </c>
      <c r="Z77" s="188">
        <f t="shared" si="43"/>
        <v>1513.8024691331839</v>
      </c>
      <c r="AA77" s="188">
        <f>IF(IF(sym!$Q66=H77,1,0)=1,ABS(X77*G77),-ABS(X77*G77))</f>
        <v>1513.8024691331839</v>
      </c>
      <c r="AB77" s="188">
        <f>IF(IF(sym!$P66=$H77,1,0)=1,ABS($X77*$G77),-ABS($X77*$G77))</f>
        <v>-1513.8024691331839</v>
      </c>
      <c r="AC77" s="188">
        <f t="shared" si="58"/>
        <v>-1513.8024691331839</v>
      </c>
      <c r="AD77" s="188">
        <f t="shared" si="63"/>
        <v>1513.8024691331839</v>
      </c>
      <c r="AE77" s="188">
        <f t="shared" si="45"/>
        <v>1513.8024691331839</v>
      </c>
      <c r="AF77" s="188">
        <f t="shared" si="54"/>
        <v>1513.8024691331839</v>
      </c>
      <c r="AG77" s="188">
        <f t="shared" si="55"/>
        <v>-1513.8024691331839</v>
      </c>
      <c r="AH77" s="188">
        <f t="shared" si="56"/>
        <v>1513.8024691331839</v>
      </c>
      <c r="AI77" s="188">
        <f t="shared" si="57"/>
        <v>1513.8024691331839</v>
      </c>
      <c r="AJ77" s="188">
        <f t="shared" si="46"/>
        <v>-1513.8024691331839</v>
      </c>
      <c r="AK77" s="188">
        <f t="shared" si="47"/>
        <v>1513.8024691331839</v>
      </c>
      <c r="AL77" s="188">
        <f t="shared" si="48"/>
        <v>1513.8024691331839</v>
      </c>
      <c r="AM77" s="188">
        <f t="shared" si="49"/>
        <v>1513.8024691331839</v>
      </c>
      <c r="AN77" s="188">
        <f t="shared" si="64"/>
        <v>-1513.8024691331839</v>
      </c>
      <c r="AO77" s="188">
        <f t="shared" si="65"/>
        <v>1513.8024691331839</v>
      </c>
    </row>
    <row r="78" spans="1:41" ht="15.75" thickBot="1" x14ac:dyDescent="0.3">
      <c r="A78" s="1" t="s">
        <v>868</v>
      </c>
      <c r="B78" s="149" t="s">
        <v>746</v>
      </c>
      <c r="C78" s="192" t="s">
        <v>294</v>
      </c>
      <c r="E78" s="201">
        <f>'0804'!H78</f>
        <v>1</v>
      </c>
      <c r="F78" s="186">
        <f t="shared" ref="F78:F92" si="66">G78*X78</f>
        <v>3693.9028513560165</v>
      </c>
      <c r="G78">
        <v>1.47368421053E-2</v>
      </c>
      <c r="H78">
        <v>1</v>
      </c>
      <c r="I78" s="227">
        <v>1</v>
      </c>
      <c r="J78" s="227">
        <v>-1</v>
      </c>
      <c r="K78" s="227">
        <v>1</v>
      </c>
      <c r="L78" s="202">
        <v>-1</v>
      </c>
      <c r="M78" s="228">
        <v>-6</v>
      </c>
      <c r="N78" s="288">
        <v>42577</v>
      </c>
      <c r="O78">
        <f t="shared" ref="O78:O92" si="67">IF(M78&lt;0,L78*-1,L78)</f>
        <v>1</v>
      </c>
      <c r="P78">
        <f t="shared" si="52"/>
        <v>1</v>
      </c>
      <c r="Q78">
        <f t="shared" ref="Q78:Q92" si="68">IF(J78+O78+-1*E78&gt;0,1,-1)</f>
        <v>-1</v>
      </c>
      <c r="R78">
        <f t="shared" ref="R78:R92" si="69">IF(I78-L78-E78&gt;0,1,-1)</f>
        <v>1</v>
      </c>
      <c r="S78">
        <f t="shared" ref="S78:S92" si="70">IF(P78+R78+Q78&lt;0,-1,1)</f>
        <v>1</v>
      </c>
      <c r="T78">
        <f t="shared" ref="T78:T92" si="71">IF(E78-K78-O78&lt;0,-1,1)</f>
        <v>-1</v>
      </c>
      <c r="U78">
        <f t="shared" si="53"/>
        <v>-1</v>
      </c>
      <c r="V78">
        <f>VLOOKUP($A78,'FuturesInfo (3)'!$A$2:$V$80,22)</f>
        <v>3</v>
      </c>
      <c r="W78">
        <v>1</v>
      </c>
      <c r="X78" s="137">
        <v>250657.69348424592</v>
      </c>
      <c r="Y78" s="137">
        <v>250657.69348424592</v>
      </c>
      <c r="Z78" s="188">
        <f t="shared" ref="Z78:Z92" si="72">ABS(X78*G78)</f>
        <v>3693.9028513560165</v>
      </c>
      <c r="AA78" s="188">
        <f>IF(IF(sym!$Q67=H78,1,0)=1,ABS(X78*G78),-ABS(X78*G78))</f>
        <v>3693.9028513560165</v>
      </c>
      <c r="AB78" s="188">
        <f>IF(IF(sym!$P67=$H78,1,0)=1,ABS($X78*$G78),-ABS($X78*$G78))</f>
        <v>-3693.9028513560165</v>
      </c>
      <c r="AC78" s="188">
        <f t="shared" si="58"/>
        <v>3693.9028513560165</v>
      </c>
      <c r="AD78" s="188">
        <f t="shared" ref="AD78:AD92" si="73">IF(IF(-E78=H78,1,0)=1,ABS(X78*G78),-ABS(X78*G78))</f>
        <v>-3693.9028513560165</v>
      </c>
      <c r="AE78" s="188">
        <f t="shared" ref="AE78:AE92" si="74">IF(IF(J78=H78,1,0)=1,ABS(X78*G78),-ABS(X78*G78))</f>
        <v>-3693.9028513560165</v>
      </c>
      <c r="AF78" s="188">
        <f t="shared" si="54"/>
        <v>3693.9028513560165</v>
      </c>
      <c r="AG78" s="188">
        <f t="shared" si="55"/>
        <v>3693.9028513560165</v>
      </c>
      <c r="AH78" s="188">
        <f t="shared" si="56"/>
        <v>-3693.9028513560165</v>
      </c>
      <c r="AI78" s="188">
        <f t="shared" si="57"/>
        <v>3693.9028513560165</v>
      </c>
      <c r="AJ78" s="188">
        <f t="shared" ref="AJ78:AJ92" si="75">IF(IF(P78=H78,1,0)=1,ABS(X78*G78),-ABS(X78*G78))</f>
        <v>3693.9028513560165</v>
      </c>
      <c r="AK78" s="188">
        <f t="shared" ref="AK78:AK92" si="76">IF(IF(H78=Q78,1,0)=1,ABS(X78*G78),-ABS(X78*G78))</f>
        <v>-3693.9028513560165</v>
      </c>
      <c r="AL78" s="188">
        <f t="shared" ref="AL78:AL92" si="77">IF(IF(R78=H78,1,0)=1,ABS(X78*G78),-ABS(X78*G78))</f>
        <v>3693.9028513560165</v>
      </c>
      <c r="AM78" s="188">
        <f t="shared" ref="AM78:AM92" si="78">IF(IF(S78=H78,1,0)=1,ABS(X78*G78),-ABS(X78*G78))</f>
        <v>3693.9028513560165</v>
      </c>
      <c r="AN78" s="188">
        <f t="shared" ref="AN78:AN92" si="79">IF(IF(T78=$H78,1,0)=1,ABS($X78*$G78),-ABS($X78*$G78))</f>
        <v>-3693.9028513560165</v>
      </c>
      <c r="AO78" s="188">
        <f t="shared" ref="AO78:AO92" si="80">IF(IF(U78=$H78,1,0)=1,ABS($X78*$G78),-ABS($X78*$G78))</f>
        <v>-3693.9028513560165</v>
      </c>
    </row>
    <row r="79" spans="1:41" ht="15.75" thickBot="1" x14ac:dyDescent="0.3">
      <c r="A79" s="1" t="s">
        <v>403</v>
      </c>
      <c r="B79" s="149" t="s">
        <v>681</v>
      </c>
      <c r="C79" s="192" t="s">
        <v>294</v>
      </c>
      <c r="E79" s="201">
        <f>'0804'!H79</f>
        <v>1</v>
      </c>
      <c r="F79" s="186">
        <f t="shared" si="66"/>
        <v>-149.13367525311452</v>
      </c>
      <c r="G79">
        <v>-8.0437580437600002E-4</v>
      </c>
      <c r="H79">
        <v>-1</v>
      </c>
      <c r="I79" s="227">
        <v>1</v>
      </c>
      <c r="J79" s="227">
        <v>1</v>
      </c>
      <c r="K79" s="227">
        <v>1</v>
      </c>
      <c r="L79" s="202">
        <v>-1</v>
      </c>
      <c r="M79" s="228">
        <v>10</v>
      </c>
      <c r="N79" s="288">
        <v>42572</v>
      </c>
      <c r="O79">
        <f t="shared" si="67"/>
        <v>-1</v>
      </c>
      <c r="P79">
        <f t="shared" ref="P79:P92" si="81">IF(E79+K79-L79&gt;0,1,-1)</f>
        <v>1</v>
      </c>
      <c r="Q79">
        <f t="shared" si="68"/>
        <v>-1</v>
      </c>
      <c r="R79">
        <f t="shared" si="69"/>
        <v>1</v>
      </c>
      <c r="S79">
        <f t="shared" si="70"/>
        <v>1</v>
      </c>
      <c r="T79">
        <f t="shared" si="71"/>
        <v>1</v>
      </c>
      <c r="U79">
        <f t="shared" ref="U79:U92" si="82">IF(-E79+J79-L79&lt;0,-1,1)</f>
        <v>1</v>
      </c>
      <c r="V79">
        <f>VLOOKUP($A79,'FuturesInfo (3)'!$A$2:$V$80,22)</f>
        <v>4</v>
      </c>
      <c r="W79">
        <v>1</v>
      </c>
      <c r="X79" s="137">
        <v>185402.98507462686</v>
      </c>
      <c r="Y79" s="137">
        <v>185402.98507462686</v>
      </c>
      <c r="Z79" s="188">
        <f t="shared" si="72"/>
        <v>149.13367525311452</v>
      </c>
      <c r="AA79" s="188">
        <f>IF(IF(sym!$Q68=H79,1,0)=1,ABS(X79*G79),-ABS(X79*G79))</f>
        <v>-149.13367525311452</v>
      </c>
      <c r="AB79" s="188">
        <f>IF(IF(sym!$P68=$H79,1,0)=1,ABS($X79*$G79),-ABS($X79*$G79))</f>
        <v>149.13367525311452</v>
      </c>
      <c r="AC79" s="188">
        <f t="shared" si="58"/>
        <v>-149.13367525311452</v>
      </c>
      <c r="AD79" s="188">
        <f t="shared" si="73"/>
        <v>149.13367525311452</v>
      </c>
      <c r="AE79" s="188">
        <f t="shared" si="74"/>
        <v>-149.13367525311452</v>
      </c>
      <c r="AF79" s="188">
        <f t="shared" ref="AF79:AF92" si="83">IF(IF(I79=H79,1,0)=1,ABS(X79*G79),-ABS(X79*G79))</f>
        <v>-149.13367525311452</v>
      </c>
      <c r="AG79" s="188">
        <f t="shared" ref="AG79:AG92" si="84">IF(IF(K79=H79,1,0)=1,ABS(X79*G79),-ABS(X79*G79))</f>
        <v>-149.13367525311452</v>
      </c>
      <c r="AH79" s="188">
        <f t="shared" ref="AH79:AH92" si="85">IF(IF(L79=H79,1,0)=1,ABS(X79*G79),-ABS(X79*G79))</f>
        <v>149.13367525311452</v>
      </c>
      <c r="AI79" s="188">
        <f t="shared" ref="AI79:AI92" si="86">IF(IF(O79=H79,1,0)=1,ABS(X79*G79),-ABS(X79*G79))</f>
        <v>149.13367525311452</v>
      </c>
      <c r="AJ79" s="188">
        <f t="shared" si="75"/>
        <v>-149.13367525311452</v>
      </c>
      <c r="AK79" s="188">
        <f t="shared" si="76"/>
        <v>149.13367525311452</v>
      </c>
      <c r="AL79" s="188">
        <f t="shared" si="77"/>
        <v>-149.13367525311452</v>
      </c>
      <c r="AM79" s="188">
        <f t="shared" si="78"/>
        <v>-149.13367525311452</v>
      </c>
      <c r="AN79" s="188">
        <f t="shared" si="79"/>
        <v>-149.13367525311452</v>
      </c>
      <c r="AO79" s="188">
        <f t="shared" si="80"/>
        <v>-149.13367525311452</v>
      </c>
    </row>
    <row r="80" spans="1:41" ht="15.75" thickBot="1" x14ac:dyDescent="0.3">
      <c r="A80" s="1" t="s">
        <v>405</v>
      </c>
      <c r="B80" s="149" t="s">
        <v>686</v>
      </c>
      <c r="C80" s="192" t="s">
        <v>294</v>
      </c>
      <c r="E80" s="201">
        <f>'0804'!H80</f>
        <v>1</v>
      </c>
      <c r="F80" s="186">
        <f t="shared" si="66"/>
        <v>1999.5044776126067</v>
      </c>
      <c r="G80">
        <v>9.8507462686599993E-3</v>
      </c>
      <c r="H80">
        <v>1</v>
      </c>
      <c r="I80" s="227">
        <v>-1</v>
      </c>
      <c r="J80" s="227">
        <v>-1</v>
      </c>
      <c r="K80" s="227">
        <v>1</v>
      </c>
      <c r="L80" s="202">
        <v>-1</v>
      </c>
      <c r="M80" s="228">
        <v>-15</v>
      </c>
      <c r="N80" s="288">
        <v>42565</v>
      </c>
      <c r="O80">
        <f t="shared" si="67"/>
        <v>1</v>
      </c>
      <c r="P80">
        <f t="shared" si="81"/>
        <v>1</v>
      </c>
      <c r="Q80">
        <f t="shared" si="68"/>
        <v>-1</v>
      </c>
      <c r="R80">
        <f t="shared" si="69"/>
        <v>-1</v>
      </c>
      <c r="S80">
        <f t="shared" si="70"/>
        <v>-1</v>
      </c>
      <c r="T80">
        <f t="shared" si="71"/>
        <v>-1</v>
      </c>
      <c r="U80">
        <f t="shared" si="82"/>
        <v>-1</v>
      </c>
      <c r="V80">
        <f>VLOOKUP($A80,'FuturesInfo (3)'!$A$2:$V$80,22)</f>
        <v>6</v>
      </c>
      <c r="W80">
        <v>1</v>
      </c>
      <c r="X80" s="137">
        <v>202980</v>
      </c>
      <c r="Y80" s="137">
        <v>202980</v>
      </c>
      <c r="Z80" s="188">
        <f t="shared" si="72"/>
        <v>1999.5044776126067</v>
      </c>
      <c r="AA80" s="188">
        <f>IF(IF(sym!$Q69=H80,1,0)=1,ABS(X80*G80),-ABS(X80*G80))</f>
        <v>1999.5044776126067</v>
      </c>
      <c r="AB80" s="188">
        <f>IF(IF(sym!$P69=$H80,1,0)=1,ABS($X80*$G80),-ABS($X80*$G80))</f>
        <v>-1999.5044776126067</v>
      </c>
      <c r="AC80" s="188">
        <f t="shared" ref="AC80:AC92" si="87">IF(IF(E80=H80,1,0)=1,ABS(X80*G80),-ABS(X80*G80))</f>
        <v>1999.5044776126067</v>
      </c>
      <c r="AD80" s="188">
        <f t="shared" si="73"/>
        <v>-1999.5044776126067</v>
      </c>
      <c r="AE80" s="188">
        <f t="shared" si="74"/>
        <v>-1999.5044776126067</v>
      </c>
      <c r="AF80" s="188">
        <f t="shared" si="83"/>
        <v>-1999.5044776126067</v>
      </c>
      <c r="AG80" s="188">
        <f t="shared" si="84"/>
        <v>1999.5044776126067</v>
      </c>
      <c r="AH80" s="188">
        <f t="shared" si="85"/>
        <v>-1999.5044776126067</v>
      </c>
      <c r="AI80" s="188">
        <f t="shared" si="86"/>
        <v>1999.5044776126067</v>
      </c>
      <c r="AJ80" s="188">
        <f t="shared" si="75"/>
        <v>1999.5044776126067</v>
      </c>
      <c r="AK80" s="188">
        <f t="shared" si="76"/>
        <v>-1999.5044776126067</v>
      </c>
      <c r="AL80" s="188">
        <f t="shared" si="77"/>
        <v>-1999.5044776126067</v>
      </c>
      <c r="AM80" s="188">
        <f t="shared" si="78"/>
        <v>-1999.5044776126067</v>
      </c>
      <c r="AN80" s="188">
        <f t="shared" si="79"/>
        <v>-1999.5044776126067</v>
      </c>
      <c r="AO80" s="188">
        <f t="shared" si="80"/>
        <v>-1999.5044776126067</v>
      </c>
    </row>
    <row r="81" spans="1:41" ht="15.75" thickBot="1" x14ac:dyDescent="0.3">
      <c r="A81" s="1" t="s">
        <v>408</v>
      </c>
      <c r="B81" s="149" t="s">
        <v>527</v>
      </c>
      <c r="C81" s="192" t="s">
        <v>294</v>
      </c>
      <c r="D81" s="2"/>
      <c r="E81" s="201">
        <f>'0804'!H81</f>
        <v>1</v>
      </c>
      <c r="F81" s="186">
        <f t="shared" si="66"/>
        <v>2532.7246153820824</v>
      </c>
      <c r="G81">
        <v>1.53846153846E-2</v>
      </c>
      <c r="H81">
        <v>1</v>
      </c>
      <c r="I81" s="227">
        <v>1</v>
      </c>
      <c r="J81" s="227">
        <v>1</v>
      </c>
      <c r="K81" s="227">
        <v>-1</v>
      </c>
      <c r="L81" s="202">
        <v>-1</v>
      </c>
      <c r="M81" s="228">
        <v>5</v>
      </c>
      <c r="N81" s="288">
        <v>42579</v>
      </c>
      <c r="O81">
        <f t="shared" si="67"/>
        <v>-1</v>
      </c>
      <c r="P81">
        <f t="shared" si="81"/>
        <v>1</v>
      </c>
      <c r="Q81">
        <f t="shared" si="68"/>
        <v>-1</v>
      </c>
      <c r="R81">
        <f t="shared" si="69"/>
        <v>1</v>
      </c>
      <c r="S81">
        <f t="shared" si="70"/>
        <v>1</v>
      </c>
      <c r="T81">
        <f t="shared" si="71"/>
        <v>1</v>
      </c>
      <c r="U81">
        <f t="shared" si="82"/>
        <v>1</v>
      </c>
      <c r="V81">
        <f>VLOOKUP($A81,'FuturesInfo (3)'!$A$2:$V$80,22)</f>
        <v>5</v>
      </c>
      <c r="W81">
        <v>1</v>
      </c>
      <c r="X81" s="137">
        <v>164627.09999999998</v>
      </c>
      <c r="Y81" s="137">
        <v>164627.09999999998</v>
      </c>
      <c r="Z81" s="188">
        <f t="shared" si="72"/>
        <v>2532.7246153820824</v>
      </c>
      <c r="AA81" s="188">
        <f>IF(IF(sym!$Q70=H81,1,0)=1,ABS(X81*G81),-ABS(X81*G81))</f>
        <v>2532.7246153820824</v>
      </c>
      <c r="AB81" s="188">
        <f>IF(IF(sym!$P70=$H81,1,0)=1,ABS($X81*$G81),-ABS($X81*$G81))</f>
        <v>-2532.7246153820824</v>
      </c>
      <c r="AC81" s="188">
        <f t="shared" si="87"/>
        <v>2532.7246153820824</v>
      </c>
      <c r="AD81" s="188">
        <f t="shared" si="73"/>
        <v>-2532.7246153820824</v>
      </c>
      <c r="AE81" s="188">
        <f t="shared" si="74"/>
        <v>2532.7246153820824</v>
      </c>
      <c r="AF81" s="188">
        <f t="shared" si="83"/>
        <v>2532.7246153820824</v>
      </c>
      <c r="AG81" s="188">
        <f t="shared" si="84"/>
        <v>-2532.7246153820824</v>
      </c>
      <c r="AH81" s="188">
        <f t="shared" si="85"/>
        <v>-2532.7246153820824</v>
      </c>
      <c r="AI81" s="188">
        <f t="shared" si="86"/>
        <v>-2532.7246153820824</v>
      </c>
      <c r="AJ81" s="188">
        <f t="shared" si="75"/>
        <v>2532.7246153820824</v>
      </c>
      <c r="AK81" s="188">
        <f t="shared" si="76"/>
        <v>-2532.7246153820824</v>
      </c>
      <c r="AL81" s="188">
        <f t="shared" si="77"/>
        <v>2532.7246153820824</v>
      </c>
      <c r="AM81" s="188">
        <f t="shared" si="78"/>
        <v>2532.7246153820824</v>
      </c>
      <c r="AN81" s="188">
        <f t="shared" si="79"/>
        <v>2532.7246153820824</v>
      </c>
      <c r="AO81" s="188">
        <f t="shared" si="80"/>
        <v>2532.7246153820824</v>
      </c>
    </row>
    <row r="82" spans="1:41" ht="15.75" thickBot="1" x14ac:dyDescent="0.3">
      <c r="A82" s="1" t="s">
        <v>410</v>
      </c>
      <c r="B82" s="149" t="s">
        <v>556</v>
      </c>
      <c r="C82" s="192" t="s">
        <v>294</v>
      </c>
      <c r="E82" s="201">
        <f>'0804'!H82</f>
        <v>-1</v>
      </c>
      <c r="F82" s="186">
        <f t="shared" si="66"/>
        <v>3632.9384551828248</v>
      </c>
      <c r="G82">
        <v>1.4787277984300001E-2</v>
      </c>
      <c r="H82">
        <v>1</v>
      </c>
      <c r="I82" s="227">
        <v>1</v>
      </c>
      <c r="J82" s="227">
        <v>-1</v>
      </c>
      <c r="K82" s="227">
        <v>1</v>
      </c>
      <c r="L82" s="202">
        <v>1</v>
      </c>
      <c r="M82" s="228">
        <v>-21</v>
      </c>
      <c r="N82" s="288">
        <v>42557</v>
      </c>
      <c r="O82">
        <f t="shared" si="67"/>
        <v>-1</v>
      </c>
      <c r="P82">
        <f t="shared" si="81"/>
        <v>-1</v>
      </c>
      <c r="Q82">
        <f t="shared" si="68"/>
        <v>-1</v>
      </c>
      <c r="R82">
        <f t="shared" si="69"/>
        <v>1</v>
      </c>
      <c r="S82">
        <f t="shared" si="70"/>
        <v>-1</v>
      </c>
      <c r="T82">
        <f t="shared" si="71"/>
        <v>-1</v>
      </c>
      <c r="U82">
        <f t="shared" si="82"/>
        <v>-1</v>
      </c>
      <c r="V82">
        <f>VLOOKUP($A82,'FuturesInfo (3)'!$A$2:$V$80,22)</f>
        <v>2</v>
      </c>
      <c r="W82">
        <v>1</v>
      </c>
      <c r="X82" s="137">
        <v>245680.00000000003</v>
      </c>
      <c r="Y82" s="137">
        <v>245680.00000000003</v>
      </c>
      <c r="Z82" s="188">
        <f t="shared" si="72"/>
        <v>3632.9384551828248</v>
      </c>
      <c r="AA82" s="188">
        <f>IF(IF(sym!$Q71=H82,1,0)=1,ABS(X82*G82),-ABS(X82*G82))</f>
        <v>3632.9384551828248</v>
      </c>
      <c r="AB82" s="188">
        <f>IF(IF(sym!$P71=$H82,1,0)=1,ABS($X82*$G82),-ABS($X82*$G82))</f>
        <v>-3632.9384551828248</v>
      </c>
      <c r="AC82" s="188">
        <f t="shared" si="87"/>
        <v>-3632.9384551828248</v>
      </c>
      <c r="AD82" s="188">
        <f t="shared" si="73"/>
        <v>3632.9384551828248</v>
      </c>
      <c r="AE82" s="188">
        <f t="shared" si="74"/>
        <v>-3632.9384551828248</v>
      </c>
      <c r="AF82" s="188">
        <f t="shared" si="83"/>
        <v>3632.9384551828248</v>
      </c>
      <c r="AG82" s="188">
        <f t="shared" si="84"/>
        <v>3632.9384551828248</v>
      </c>
      <c r="AH82" s="188">
        <f t="shared" si="85"/>
        <v>3632.9384551828248</v>
      </c>
      <c r="AI82" s="188">
        <f t="shared" si="86"/>
        <v>-3632.9384551828248</v>
      </c>
      <c r="AJ82" s="188">
        <f t="shared" si="75"/>
        <v>-3632.9384551828248</v>
      </c>
      <c r="AK82" s="188">
        <f t="shared" si="76"/>
        <v>-3632.9384551828248</v>
      </c>
      <c r="AL82" s="188">
        <f t="shared" si="77"/>
        <v>3632.9384551828248</v>
      </c>
      <c r="AM82" s="188">
        <f t="shared" si="78"/>
        <v>-3632.9384551828248</v>
      </c>
      <c r="AN82" s="188">
        <f t="shared" si="79"/>
        <v>-3632.9384551828248</v>
      </c>
      <c r="AO82" s="188">
        <f t="shared" si="80"/>
        <v>-3632.9384551828248</v>
      </c>
    </row>
    <row r="83" spans="1:41" ht="15.75" thickBot="1" x14ac:dyDescent="0.3">
      <c r="A83" s="1" t="s">
        <v>412</v>
      </c>
      <c r="B83" s="149" t="s">
        <v>763</v>
      </c>
      <c r="C83" s="192" t="s">
        <v>1122</v>
      </c>
      <c r="E83" s="201">
        <f>'0804'!H83</f>
        <v>1</v>
      </c>
      <c r="F83" s="186">
        <f t="shared" si="66"/>
        <v>-3432.595591379501</v>
      </c>
      <c r="G83">
        <v>-1.42673705236E-3</v>
      </c>
      <c r="H83">
        <v>-1</v>
      </c>
      <c r="I83" s="227">
        <v>1</v>
      </c>
      <c r="J83" s="227">
        <v>-1</v>
      </c>
      <c r="K83" s="227">
        <v>1</v>
      </c>
      <c r="L83" s="202">
        <v>1</v>
      </c>
      <c r="M83" s="228">
        <v>8</v>
      </c>
      <c r="N83" s="288">
        <v>42576</v>
      </c>
      <c r="O83">
        <f t="shared" si="67"/>
        <v>1</v>
      </c>
      <c r="P83">
        <f t="shared" si="81"/>
        <v>1</v>
      </c>
      <c r="Q83">
        <f t="shared" si="68"/>
        <v>-1</v>
      </c>
      <c r="R83">
        <f t="shared" si="69"/>
        <v>-1</v>
      </c>
      <c r="S83">
        <f t="shared" si="70"/>
        <v>-1</v>
      </c>
      <c r="T83">
        <f t="shared" si="71"/>
        <v>-1</v>
      </c>
      <c r="U83">
        <f t="shared" si="82"/>
        <v>-1</v>
      </c>
      <c r="V83">
        <f>VLOOKUP($A83,'FuturesInfo (3)'!$A$2:$V$80,22)</f>
        <v>11</v>
      </c>
      <c r="W83">
        <v>1</v>
      </c>
      <c r="X83" s="137">
        <v>2405906.25</v>
      </c>
      <c r="Y83" s="137">
        <v>2405906.25</v>
      </c>
      <c r="Z83" s="188">
        <f t="shared" si="72"/>
        <v>3432.595591379501</v>
      </c>
      <c r="AA83" s="188">
        <f>IF(IF(sym!$Q72=H83,1,0)=1,ABS(X83*G83),-ABS(X83*G83))</f>
        <v>3432.595591379501</v>
      </c>
      <c r="AB83" s="188">
        <f>IF(IF(sym!$P72=$H83,1,0)=1,ABS($X83*$G83),-ABS($X83*$G83))</f>
        <v>-3432.595591379501</v>
      </c>
      <c r="AC83" s="188">
        <f t="shared" si="87"/>
        <v>-3432.595591379501</v>
      </c>
      <c r="AD83" s="188">
        <f t="shared" si="73"/>
        <v>3432.595591379501</v>
      </c>
      <c r="AE83" s="188">
        <f t="shared" si="74"/>
        <v>3432.595591379501</v>
      </c>
      <c r="AF83" s="188">
        <f t="shared" si="83"/>
        <v>-3432.595591379501</v>
      </c>
      <c r="AG83" s="188">
        <f t="shared" si="84"/>
        <v>-3432.595591379501</v>
      </c>
      <c r="AH83" s="188">
        <f t="shared" si="85"/>
        <v>-3432.595591379501</v>
      </c>
      <c r="AI83" s="188">
        <f t="shared" si="86"/>
        <v>-3432.595591379501</v>
      </c>
      <c r="AJ83" s="188">
        <f t="shared" si="75"/>
        <v>-3432.595591379501</v>
      </c>
      <c r="AK83" s="188">
        <f t="shared" si="76"/>
        <v>3432.595591379501</v>
      </c>
      <c r="AL83" s="188">
        <f t="shared" si="77"/>
        <v>3432.595591379501</v>
      </c>
      <c r="AM83" s="188">
        <f t="shared" si="78"/>
        <v>3432.595591379501</v>
      </c>
      <c r="AN83" s="188">
        <f t="shared" si="79"/>
        <v>3432.595591379501</v>
      </c>
      <c r="AO83" s="188">
        <f t="shared" si="80"/>
        <v>3432.595591379501</v>
      </c>
    </row>
    <row r="84" spans="1:41" ht="15.75" thickBot="1" x14ac:dyDescent="0.3">
      <c r="A84" s="1" t="s">
        <v>413</v>
      </c>
      <c r="B84" s="149" t="s">
        <v>761</v>
      </c>
      <c r="C84" s="192" t="s">
        <v>1122</v>
      </c>
      <c r="E84" s="201">
        <f>'0804'!H84</f>
        <v>1</v>
      </c>
      <c r="F84" s="186">
        <f t="shared" si="66"/>
        <v>-3230.1386766967012</v>
      </c>
      <c r="G84">
        <v>-6.1111764014600001E-3</v>
      </c>
      <c r="H84">
        <v>-1</v>
      </c>
      <c r="I84" s="227">
        <v>1</v>
      </c>
      <c r="J84" s="227">
        <v>1</v>
      </c>
      <c r="K84" s="227">
        <v>1</v>
      </c>
      <c r="L84" s="202">
        <v>1</v>
      </c>
      <c r="M84" s="228">
        <v>14</v>
      </c>
      <c r="N84" s="288">
        <v>42566</v>
      </c>
      <c r="O84">
        <f t="shared" si="67"/>
        <v>1</v>
      </c>
      <c r="P84">
        <f t="shared" si="81"/>
        <v>1</v>
      </c>
      <c r="Q84">
        <f t="shared" si="68"/>
        <v>1</v>
      </c>
      <c r="R84">
        <f t="shared" si="69"/>
        <v>-1</v>
      </c>
      <c r="S84">
        <f t="shared" si="70"/>
        <v>1</v>
      </c>
      <c r="T84">
        <f t="shared" si="71"/>
        <v>-1</v>
      </c>
      <c r="U84">
        <f t="shared" si="82"/>
        <v>-1</v>
      </c>
      <c r="V84">
        <f>VLOOKUP($A84,'FuturesInfo (3)'!$A$2:$V$80,22)</f>
        <v>4</v>
      </c>
      <c r="W84">
        <v>1</v>
      </c>
      <c r="X84" s="137">
        <v>528562.5</v>
      </c>
      <c r="Y84" s="137">
        <v>528562.5</v>
      </c>
      <c r="Z84" s="188">
        <f t="shared" si="72"/>
        <v>3230.1386766967012</v>
      </c>
      <c r="AA84" s="188">
        <f>IF(IF(sym!$Q73=H84,1,0)=1,ABS(X84*G84),-ABS(X84*G84))</f>
        <v>3230.1386766967012</v>
      </c>
      <c r="AB84" s="188">
        <f>IF(IF(sym!$P73=$H84,1,0)=1,ABS($X84*$G84),-ABS($X84*$G84))</f>
        <v>-3230.1386766967012</v>
      </c>
      <c r="AC84" s="188">
        <f t="shared" si="87"/>
        <v>-3230.1386766967012</v>
      </c>
      <c r="AD84" s="188">
        <f t="shared" si="73"/>
        <v>3230.1386766967012</v>
      </c>
      <c r="AE84" s="188">
        <f t="shared" si="74"/>
        <v>-3230.1386766967012</v>
      </c>
      <c r="AF84" s="188">
        <f t="shared" si="83"/>
        <v>-3230.1386766967012</v>
      </c>
      <c r="AG84" s="188">
        <f t="shared" si="84"/>
        <v>-3230.1386766967012</v>
      </c>
      <c r="AH84" s="188">
        <f t="shared" si="85"/>
        <v>-3230.1386766967012</v>
      </c>
      <c r="AI84" s="188">
        <f t="shared" si="86"/>
        <v>-3230.1386766967012</v>
      </c>
      <c r="AJ84" s="188">
        <f t="shared" si="75"/>
        <v>-3230.1386766967012</v>
      </c>
      <c r="AK84" s="188">
        <f t="shared" si="76"/>
        <v>-3230.1386766967012</v>
      </c>
      <c r="AL84" s="188">
        <f t="shared" si="77"/>
        <v>3230.1386766967012</v>
      </c>
      <c r="AM84" s="188">
        <f t="shared" si="78"/>
        <v>-3230.1386766967012</v>
      </c>
      <c r="AN84" s="188">
        <f t="shared" si="79"/>
        <v>3230.1386766967012</v>
      </c>
      <c r="AO84" s="188">
        <f t="shared" si="80"/>
        <v>3230.1386766967012</v>
      </c>
    </row>
    <row r="85" spans="1:41" ht="15.75" thickBot="1" x14ac:dyDescent="0.3">
      <c r="A85" s="1" t="s">
        <v>414</v>
      </c>
      <c r="B85" s="149" t="s">
        <v>759</v>
      </c>
      <c r="C85" s="192" t="s">
        <v>1122</v>
      </c>
      <c r="E85" s="201">
        <f>'0804'!H85</f>
        <v>1</v>
      </c>
      <c r="F85" s="186">
        <f t="shared" si="66"/>
        <v>-3158.1618841379814</v>
      </c>
      <c r="G85">
        <v>-9.2041147807300008E-3</v>
      </c>
      <c r="H85">
        <v>-1</v>
      </c>
      <c r="I85" s="227">
        <v>-1</v>
      </c>
      <c r="J85" s="227">
        <v>1</v>
      </c>
      <c r="K85" s="227">
        <v>-1</v>
      </c>
      <c r="L85" s="202">
        <v>1</v>
      </c>
      <c r="M85" s="228">
        <v>-4</v>
      </c>
      <c r="N85" s="288">
        <v>42580</v>
      </c>
      <c r="O85">
        <f t="shared" si="67"/>
        <v>-1</v>
      </c>
      <c r="P85">
        <f t="shared" si="81"/>
        <v>-1</v>
      </c>
      <c r="Q85">
        <f t="shared" si="68"/>
        <v>-1</v>
      </c>
      <c r="R85">
        <f t="shared" si="69"/>
        <v>-1</v>
      </c>
      <c r="S85">
        <f t="shared" si="70"/>
        <v>-1</v>
      </c>
      <c r="T85">
        <f t="shared" si="71"/>
        <v>1</v>
      </c>
      <c r="U85">
        <f t="shared" si="82"/>
        <v>-1</v>
      </c>
      <c r="V85">
        <f>VLOOKUP($A85,'FuturesInfo (3)'!$A$2:$V$80,22)</f>
        <v>2</v>
      </c>
      <c r="W85">
        <v>1</v>
      </c>
      <c r="X85" s="137">
        <v>343125</v>
      </c>
      <c r="Y85" s="137">
        <v>343125</v>
      </c>
      <c r="Z85" s="188">
        <f t="shared" si="72"/>
        <v>3158.1618841379814</v>
      </c>
      <c r="AA85" s="188">
        <f>IF(IF(sym!$Q74=H85,1,0)=1,ABS(X85*G85),-ABS(X85*G85))</f>
        <v>3158.1618841379814</v>
      </c>
      <c r="AB85" s="188">
        <f>IF(IF(sym!$P74=$H85,1,0)=1,ABS($X85*$G85),-ABS($X85*$G85))</f>
        <v>-3158.1618841379814</v>
      </c>
      <c r="AC85" s="188">
        <f t="shared" si="87"/>
        <v>-3158.1618841379814</v>
      </c>
      <c r="AD85" s="188">
        <f t="shared" si="73"/>
        <v>3158.1618841379814</v>
      </c>
      <c r="AE85" s="188">
        <f t="shared" si="74"/>
        <v>-3158.1618841379814</v>
      </c>
      <c r="AF85" s="188">
        <f t="shared" si="83"/>
        <v>3158.1618841379814</v>
      </c>
      <c r="AG85" s="188">
        <f t="shared" si="84"/>
        <v>3158.1618841379814</v>
      </c>
      <c r="AH85" s="188">
        <f t="shared" si="85"/>
        <v>-3158.1618841379814</v>
      </c>
      <c r="AI85" s="188">
        <f t="shared" si="86"/>
        <v>3158.1618841379814</v>
      </c>
      <c r="AJ85" s="188">
        <f t="shared" si="75"/>
        <v>3158.1618841379814</v>
      </c>
      <c r="AK85" s="188">
        <f t="shared" si="76"/>
        <v>3158.1618841379814</v>
      </c>
      <c r="AL85" s="188">
        <f t="shared" si="77"/>
        <v>3158.1618841379814</v>
      </c>
      <c r="AM85" s="188">
        <f t="shared" si="78"/>
        <v>3158.1618841379814</v>
      </c>
      <c r="AN85" s="188">
        <f t="shared" si="79"/>
        <v>-3158.1618841379814</v>
      </c>
      <c r="AO85" s="188">
        <f t="shared" si="80"/>
        <v>3158.1618841379814</v>
      </c>
    </row>
    <row r="86" spans="1:41" ht="15.75" thickBot="1" x14ac:dyDescent="0.3">
      <c r="A86" s="1" t="s">
        <v>416</v>
      </c>
      <c r="B86" s="149" t="s">
        <v>494</v>
      </c>
      <c r="C86" s="192" t="s">
        <v>294</v>
      </c>
      <c r="E86" s="201">
        <f>'0804'!H86</f>
        <v>-1</v>
      </c>
      <c r="F86" s="186">
        <f t="shared" si="66"/>
        <v>-1582.4022346360875</v>
      </c>
      <c r="G86">
        <v>-4.09683426443E-2</v>
      </c>
      <c r="H86">
        <v>-1</v>
      </c>
      <c r="I86" s="227">
        <v>-1</v>
      </c>
      <c r="J86" s="227">
        <v>1</v>
      </c>
      <c r="K86" s="227">
        <v>-1</v>
      </c>
      <c r="L86" s="202">
        <v>1</v>
      </c>
      <c r="M86" s="228">
        <v>-9</v>
      </c>
      <c r="N86" s="288">
        <v>42573</v>
      </c>
      <c r="O86">
        <f t="shared" si="67"/>
        <v>-1</v>
      </c>
      <c r="P86">
        <f t="shared" si="81"/>
        <v>-1</v>
      </c>
      <c r="Q86">
        <f t="shared" si="68"/>
        <v>1</v>
      </c>
      <c r="R86">
        <f t="shared" si="69"/>
        <v>-1</v>
      </c>
      <c r="S86">
        <f t="shared" si="70"/>
        <v>-1</v>
      </c>
      <c r="T86">
        <f t="shared" si="71"/>
        <v>1</v>
      </c>
      <c r="U86">
        <f t="shared" si="82"/>
        <v>1</v>
      </c>
      <c r="V86">
        <f>VLOOKUP($A86,'FuturesInfo (3)'!$A$2:$V$80,22)</f>
        <v>3</v>
      </c>
      <c r="W86">
        <v>1</v>
      </c>
      <c r="X86" s="137">
        <v>38625</v>
      </c>
      <c r="Y86" s="137">
        <v>38625</v>
      </c>
      <c r="Z86" s="188">
        <f t="shared" si="72"/>
        <v>1582.4022346360875</v>
      </c>
      <c r="AA86" s="188">
        <f>IF(IF(sym!$Q75=H86,1,0)=1,ABS(X86*G86),-ABS(X86*G86))</f>
        <v>1582.4022346360875</v>
      </c>
      <c r="AB86" s="188">
        <f>IF(IF(sym!$P75=$H86,1,0)=1,ABS($X86*$G86),-ABS($X86*$G86))</f>
        <v>-1582.4022346360875</v>
      </c>
      <c r="AC86" s="188">
        <f t="shared" si="87"/>
        <v>1582.4022346360875</v>
      </c>
      <c r="AD86" s="188">
        <f t="shared" si="73"/>
        <v>-1582.4022346360875</v>
      </c>
      <c r="AE86" s="188">
        <f t="shared" si="74"/>
        <v>-1582.4022346360875</v>
      </c>
      <c r="AF86" s="188">
        <f t="shared" si="83"/>
        <v>1582.4022346360875</v>
      </c>
      <c r="AG86" s="188">
        <f t="shared" si="84"/>
        <v>1582.4022346360875</v>
      </c>
      <c r="AH86" s="188">
        <f t="shared" si="85"/>
        <v>-1582.4022346360875</v>
      </c>
      <c r="AI86" s="188">
        <f t="shared" si="86"/>
        <v>1582.4022346360875</v>
      </c>
      <c r="AJ86" s="188">
        <f t="shared" si="75"/>
        <v>1582.4022346360875</v>
      </c>
      <c r="AK86" s="188">
        <f t="shared" si="76"/>
        <v>-1582.4022346360875</v>
      </c>
      <c r="AL86" s="188">
        <f t="shared" si="77"/>
        <v>1582.4022346360875</v>
      </c>
      <c r="AM86" s="188">
        <f t="shared" si="78"/>
        <v>1582.4022346360875</v>
      </c>
      <c r="AN86" s="188">
        <f t="shared" si="79"/>
        <v>-1582.4022346360875</v>
      </c>
      <c r="AO86" s="188">
        <f t="shared" si="80"/>
        <v>-1582.4022346360875</v>
      </c>
    </row>
    <row r="87" spans="1:41" s="2" customFormat="1" ht="15.75" thickBot="1" x14ac:dyDescent="0.3">
      <c r="A87" s="1" t="s">
        <v>418</v>
      </c>
      <c r="B87" s="149" t="s">
        <v>767</v>
      </c>
      <c r="C87" s="192" t="s">
        <v>297</v>
      </c>
      <c r="D87"/>
      <c r="E87" s="201">
        <f>'0804'!H87</f>
        <v>-1</v>
      </c>
      <c r="F87" s="186">
        <f t="shared" si="66"/>
        <v>2630.6261624281601</v>
      </c>
      <c r="G87">
        <v>3.1618102913800003E-2</v>
      </c>
      <c r="H87">
        <v>1</v>
      </c>
      <c r="I87" s="227">
        <v>1</v>
      </c>
      <c r="J87" s="227">
        <v>-1</v>
      </c>
      <c r="K87" s="227">
        <v>1</v>
      </c>
      <c r="L87" s="202">
        <v>1</v>
      </c>
      <c r="M87" s="228">
        <v>-4</v>
      </c>
      <c r="N87" s="288">
        <v>42580</v>
      </c>
      <c r="O87">
        <f t="shared" si="67"/>
        <v>-1</v>
      </c>
      <c r="P87">
        <f t="shared" si="81"/>
        <v>-1</v>
      </c>
      <c r="Q87">
        <f t="shared" si="68"/>
        <v>-1</v>
      </c>
      <c r="R87">
        <f t="shared" si="69"/>
        <v>1</v>
      </c>
      <c r="S87">
        <f t="shared" si="70"/>
        <v>-1</v>
      </c>
      <c r="T87">
        <f t="shared" si="71"/>
        <v>-1</v>
      </c>
      <c r="U87">
        <f t="shared" si="82"/>
        <v>-1</v>
      </c>
      <c r="V87">
        <f>VLOOKUP($A87,'FuturesInfo (3)'!$A$2:$V$80,22)</f>
        <v>4</v>
      </c>
      <c r="W87">
        <v>1</v>
      </c>
      <c r="X87" s="137">
        <v>83200</v>
      </c>
      <c r="Y87" s="137">
        <v>83200</v>
      </c>
      <c r="Z87" s="188">
        <f t="shared" si="72"/>
        <v>2630.6261624281601</v>
      </c>
      <c r="AA87" s="188">
        <f>IF(IF(sym!$Q76=H87,1,0)=1,ABS(X87*G87),-ABS(X87*G87))</f>
        <v>2630.6261624281601</v>
      </c>
      <c r="AB87" s="188">
        <f>IF(IF(sym!$P76=$H87,1,0)=1,ABS($X87*$G87),-ABS($X87*$G87))</f>
        <v>-2630.6261624281601</v>
      </c>
      <c r="AC87" s="188">
        <f t="shared" si="87"/>
        <v>-2630.6261624281601</v>
      </c>
      <c r="AD87" s="188">
        <f t="shared" si="73"/>
        <v>2630.6261624281601</v>
      </c>
      <c r="AE87" s="188">
        <f t="shared" si="74"/>
        <v>-2630.6261624281601</v>
      </c>
      <c r="AF87" s="188">
        <f t="shared" si="83"/>
        <v>2630.6261624281601</v>
      </c>
      <c r="AG87" s="188">
        <f t="shared" si="84"/>
        <v>2630.6261624281601</v>
      </c>
      <c r="AH87" s="188">
        <f t="shared" si="85"/>
        <v>2630.6261624281601</v>
      </c>
      <c r="AI87" s="188">
        <f t="shared" si="86"/>
        <v>-2630.6261624281601</v>
      </c>
      <c r="AJ87" s="188">
        <f t="shared" si="75"/>
        <v>-2630.6261624281601</v>
      </c>
      <c r="AK87" s="188">
        <f t="shared" si="76"/>
        <v>-2630.6261624281601</v>
      </c>
      <c r="AL87" s="188">
        <f t="shared" si="77"/>
        <v>2630.6261624281601</v>
      </c>
      <c r="AM87" s="188">
        <f t="shared" si="78"/>
        <v>-2630.6261624281601</v>
      </c>
      <c r="AN87" s="188">
        <f t="shared" si="79"/>
        <v>-2630.6261624281601</v>
      </c>
      <c r="AO87" s="188">
        <f t="shared" si="80"/>
        <v>-2630.6261624281601</v>
      </c>
    </row>
    <row r="88" spans="1:41" s="2" customFormat="1" ht="15.75" thickBot="1" x14ac:dyDescent="0.3">
      <c r="A88" s="1" t="s">
        <v>1053</v>
      </c>
      <c r="B88" s="149" t="s">
        <v>738</v>
      </c>
      <c r="C88" s="192" t="s">
        <v>294</v>
      </c>
      <c r="D88"/>
      <c r="E88" s="201">
        <f>'0804'!H88</f>
        <v>1</v>
      </c>
      <c r="F88" s="186">
        <f t="shared" si="66"/>
        <v>1319.6660699169136</v>
      </c>
      <c r="G88">
        <v>4.2318307267699999E-3</v>
      </c>
      <c r="H88">
        <v>1</v>
      </c>
      <c r="I88" s="227">
        <v>1</v>
      </c>
      <c r="J88" s="227">
        <v>1</v>
      </c>
      <c r="K88" s="227">
        <v>1</v>
      </c>
      <c r="L88" s="202">
        <v>-1</v>
      </c>
      <c r="M88" s="228">
        <v>3</v>
      </c>
      <c r="N88" s="288">
        <v>42580</v>
      </c>
      <c r="O88">
        <f t="shared" si="67"/>
        <v>-1</v>
      </c>
      <c r="P88">
        <f t="shared" si="81"/>
        <v>1</v>
      </c>
      <c r="Q88">
        <f t="shared" si="68"/>
        <v>-1</v>
      </c>
      <c r="R88">
        <f t="shared" si="69"/>
        <v>1</v>
      </c>
      <c r="S88">
        <f t="shared" si="70"/>
        <v>1</v>
      </c>
      <c r="T88">
        <f t="shared" si="71"/>
        <v>1</v>
      </c>
      <c r="U88">
        <f t="shared" si="82"/>
        <v>1</v>
      </c>
      <c r="V88">
        <f>VLOOKUP($A88,'FuturesInfo (3)'!$A$2:$V$80,22)</f>
        <v>3</v>
      </c>
      <c r="W88">
        <v>1</v>
      </c>
      <c r="X88" s="137">
        <v>311842.83</v>
      </c>
      <c r="Y88" s="137">
        <v>311842.83</v>
      </c>
      <c r="Z88" s="188">
        <f t="shared" si="72"/>
        <v>1319.6660699169136</v>
      </c>
      <c r="AA88" s="188">
        <f>IF(IF(sym!$Q77=H88,1,0)=1,ABS(X88*G88),-ABS(X88*G88))</f>
        <v>1319.6660699169136</v>
      </c>
      <c r="AB88" s="188">
        <f>IF(IF(sym!$P77=$H88,1,0)=1,ABS($X88*$G88),-ABS($X88*$G88))</f>
        <v>-1319.6660699169136</v>
      </c>
      <c r="AC88" s="188">
        <f t="shared" si="87"/>
        <v>1319.6660699169136</v>
      </c>
      <c r="AD88" s="188">
        <f t="shared" si="73"/>
        <v>-1319.6660699169136</v>
      </c>
      <c r="AE88" s="188">
        <f t="shared" si="74"/>
        <v>1319.6660699169136</v>
      </c>
      <c r="AF88" s="188">
        <f t="shared" si="83"/>
        <v>1319.6660699169136</v>
      </c>
      <c r="AG88" s="188">
        <f t="shared" si="84"/>
        <v>1319.6660699169136</v>
      </c>
      <c r="AH88" s="188">
        <f t="shared" si="85"/>
        <v>-1319.6660699169136</v>
      </c>
      <c r="AI88" s="188">
        <f t="shared" si="86"/>
        <v>-1319.6660699169136</v>
      </c>
      <c r="AJ88" s="188">
        <f t="shared" si="75"/>
        <v>1319.6660699169136</v>
      </c>
      <c r="AK88" s="188">
        <f t="shared" si="76"/>
        <v>-1319.6660699169136</v>
      </c>
      <c r="AL88" s="188">
        <f t="shared" si="77"/>
        <v>1319.6660699169136</v>
      </c>
      <c r="AM88" s="188">
        <f t="shared" si="78"/>
        <v>1319.6660699169136</v>
      </c>
      <c r="AN88" s="188">
        <f t="shared" si="79"/>
        <v>1319.6660699169136</v>
      </c>
      <c r="AO88" s="188">
        <f t="shared" si="80"/>
        <v>1319.6660699169136</v>
      </c>
    </row>
    <row r="89" spans="1:41" s="2" customFormat="1" ht="15.75" thickBot="1" x14ac:dyDescent="0.3">
      <c r="A89" s="330" t="s">
        <v>1054</v>
      </c>
      <c r="B89" s="331" t="s">
        <v>463</v>
      </c>
      <c r="C89" s="332" t="s">
        <v>1288</v>
      </c>
      <c r="D89"/>
      <c r="E89" s="201">
        <f>'0804'!H89</f>
        <v>1</v>
      </c>
      <c r="F89" s="186">
        <f t="shared" si="66"/>
        <v>0</v>
      </c>
      <c r="G89">
        <v>0</v>
      </c>
      <c r="H89">
        <v>1</v>
      </c>
      <c r="I89" s="227">
        <v>1</v>
      </c>
      <c r="J89" s="227">
        <v>-1</v>
      </c>
      <c r="K89" s="227">
        <v>1</v>
      </c>
      <c r="L89" s="202">
        <v>-1</v>
      </c>
      <c r="M89" s="228">
        <v>6</v>
      </c>
      <c r="N89" s="288">
        <v>42578</v>
      </c>
      <c r="O89">
        <f t="shared" si="67"/>
        <v>-1</v>
      </c>
      <c r="P89">
        <f t="shared" si="81"/>
        <v>1</v>
      </c>
      <c r="Q89">
        <f t="shared" si="68"/>
        <v>-1</v>
      </c>
      <c r="R89">
        <f t="shared" si="69"/>
        <v>1</v>
      </c>
      <c r="S89">
        <f t="shared" si="70"/>
        <v>1</v>
      </c>
      <c r="T89">
        <f t="shared" si="71"/>
        <v>1</v>
      </c>
      <c r="U89">
        <f t="shared" si="82"/>
        <v>-1</v>
      </c>
      <c r="V89">
        <f>VLOOKUP($A89,'FuturesInfo (3)'!$A$2:$V$80,22)</f>
        <v>0</v>
      </c>
      <c r="W89">
        <v>1</v>
      </c>
      <c r="X89" s="137">
        <v>0</v>
      </c>
      <c r="Y89" s="137">
        <v>0</v>
      </c>
      <c r="Z89" s="188">
        <f t="shared" si="72"/>
        <v>0</v>
      </c>
      <c r="AA89" s="188">
        <f>IF(IF(sym!$Q78=H89,1,0)=1,ABS(X89*G89),-ABS(X89*G89))</f>
        <v>0</v>
      </c>
      <c r="AB89" s="188">
        <f>IF(IF(sym!$P78=$H89,1,0)=1,ABS($X89*$G89),-ABS($X89*$G89))</f>
        <v>0</v>
      </c>
      <c r="AC89" s="188">
        <f t="shared" si="87"/>
        <v>0</v>
      </c>
      <c r="AD89" s="188">
        <f t="shared" si="73"/>
        <v>0</v>
      </c>
      <c r="AE89" s="188">
        <f t="shared" si="74"/>
        <v>0</v>
      </c>
      <c r="AF89" s="188">
        <f t="shared" si="83"/>
        <v>0</v>
      </c>
      <c r="AG89" s="188">
        <f t="shared" si="84"/>
        <v>0</v>
      </c>
      <c r="AH89" s="188">
        <f t="shared" si="85"/>
        <v>0</v>
      </c>
      <c r="AI89" s="188">
        <f t="shared" si="86"/>
        <v>0</v>
      </c>
      <c r="AJ89" s="188">
        <f t="shared" si="75"/>
        <v>0</v>
      </c>
      <c r="AK89" s="188">
        <f t="shared" si="76"/>
        <v>0</v>
      </c>
      <c r="AL89" s="188">
        <f t="shared" si="77"/>
        <v>0</v>
      </c>
      <c r="AM89" s="188">
        <f t="shared" si="78"/>
        <v>0</v>
      </c>
      <c r="AN89" s="188">
        <f t="shared" si="79"/>
        <v>0</v>
      </c>
      <c r="AO89" s="188">
        <f t="shared" si="80"/>
        <v>0</v>
      </c>
    </row>
    <row r="90" spans="1:41" s="4" customFormat="1" ht="15.75" thickBot="1" x14ac:dyDescent="0.3">
      <c r="A90" s="1" t="s">
        <v>422</v>
      </c>
      <c r="B90" s="149" t="s">
        <v>639</v>
      </c>
      <c r="C90" s="192" t="s">
        <v>294</v>
      </c>
      <c r="E90" s="201">
        <f>'0804'!H90</f>
        <v>1</v>
      </c>
      <c r="F90" s="186">
        <f t="shared" si="66"/>
        <v>3655.8572757630423</v>
      </c>
      <c r="G90">
        <v>9.9053247961500002E-3</v>
      </c>
      <c r="H90">
        <v>1</v>
      </c>
      <c r="I90" s="227">
        <v>-1</v>
      </c>
      <c r="J90" s="227">
        <v>1</v>
      </c>
      <c r="K90" s="227">
        <v>-1</v>
      </c>
      <c r="L90" s="202">
        <v>1</v>
      </c>
      <c r="M90" s="228">
        <v>11</v>
      </c>
      <c r="N90" s="288">
        <v>42571</v>
      </c>
      <c r="O90">
        <f t="shared" si="67"/>
        <v>1</v>
      </c>
      <c r="P90">
        <f t="shared" si="81"/>
        <v>-1</v>
      </c>
      <c r="Q90">
        <f t="shared" si="68"/>
        <v>1</v>
      </c>
      <c r="R90">
        <f t="shared" si="69"/>
        <v>-1</v>
      </c>
      <c r="S90">
        <f t="shared" si="70"/>
        <v>-1</v>
      </c>
      <c r="T90">
        <f t="shared" si="71"/>
        <v>1</v>
      </c>
      <c r="U90">
        <f t="shared" si="82"/>
        <v>-1</v>
      </c>
      <c r="V90">
        <f>VLOOKUP($A90,'FuturesInfo (3)'!$A$2:$V$80,22)</f>
        <v>4</v>
      </c>
      <c r="W90">
        <v>1</v>
      </c>
      <c r="X90" s="137">
        <v>369080</v>
      </c>
      <c r="Y90" s="137">
        <v>369080</v>
      </c>
      <c r="Z90" s="188">
        <f t="shared" si="72"/>
        <v>3655.8572757630423</v>
      </c>
      <c r="AA90" s="188">
        <f>IF(IF(sym!$Q79=H90,1,0)=1,ABS(X90*G90),-ABS(X90*G90))</f>
        <v>3655.8572757630423</v>
      </c>
      <c r="AB90" s="188">
        <f>IF(IF(sym!$P79=$H90,1,0)=1,ABS($X90*$G90),-ABS($X90*$G90))</f>
        <v>-3655.8572757630423</v>
      </c>
      <c r="AC90" s="188">
        <f t="shared" si="87"/>
        <v>3655.8572757630423</v>
      </c>
      <c r="AD90" s="188">
        <f t="shared" si="73"/>
        <v>-3655.8572757630423</v>
      </c>
      <c r="AE90" s="188">
        <f t="shared" si="74"/>
        <v>3655.8572757630423</v>
      </c>
      <c r="AF90" s="188">
        <f t="shared" si="83"/>
        <v>-3655.8572757630423</v>
      </c>
      <c r="AG90" s="188">
        <f t="shared" si="84"/>
        <v>-3655.8572757630423</v>
      </c>
      <c r="AH90" s="188">
        <f t="shared" si="85"/>
        <v>3655.8572757630423</v>
      </c>
      <c r="AI90" s="188">
        <f t="shared" si="86"/>
        <v>3655.8572757630423</v>
      </c>
      <c r="AJ90" s="188">
        <f t="shared" si="75"/>
        <v>-3655.8572757630423</v>
      </c>
      <c r="AK90" s="188">
        <f t="shared" si="76"/>
        <v>3655.8572757630423</v>
      </c>
      <c r="AL90" s="188">
        <f t="shared" si="77"/>
        <v>-3655.8572757630423</v>
      </c>
      <c r="AM90" s="188">
        <f t="shared" si="78"/>
        <v>-3655.8572757630423</v>
      </c>
      <c r="AN90" s="188">
        <f t="shared" si="79"/>
        <v>3655.8572757630423</v>
      </c>
      <c r="AO90" s="188">
        <f t="shared" si="80"/>
        <v>-3655.8572757630423</v>
      </c>
    </row>
    <row r="91" spans="1:41" s="4" customFormat="1" ht="15.75" thickBot="1" x14ac:dyDescent="0.3">
      <c r="A91" s="1" t="s">
        <v>1025</v>
      </c>
      <c r="B91" s="149" t="s">
        <v>459</v>
      </c>
      <c r="C91" s="192" t="s">
        <v>1122</v>
      </c>
      <c r="E91" s="201">
        <f>'0804'!H91</f>
        <v>-1</v>
      </c>
      <c r="F91" s="186">
        <f t="shared" si="66"/>
        <v>341.32101322466065</v>
      </c>
      <c r="G91">
        <v>1.01419878296E-4</v>
      </c>
      <c r="H91">
        <v>1</v>
      </c>
      <c r="I91" s="227">
        <v>-1</v>
      </c>
      <c r="J91" s="227">
        <v>-1</v>
      </c>
      <c r="K91" s="227">
        <v>1</v>
      </c>
      <c r="L91" s="202">
        <v>1</v>
      </c>
      <c r="M91" s="228">
        <v>-2</v>
      </c>
      <c r="N91" s="288">
        <v>42564</v>
      </c>
      <c r="O91">
        <f t="shared" si="67"/>
        <v>-1</v>
      </c>
      <c r="P91">
        <f t="shared" si="81"/>
        <v>-1</v>
      </c>
      <c r="Q91">
        <f t="shared" si="68"/>
        <v>-1</v>
      </c>
      <c r="R91">
        <f t="shared" si="69"/>
        <v>-1</v>
      </c>
      <c r="S91">
        <f t="shared" si="70"/>
        <v>-1</v>
      </c>
      <c r="T91">
        <f t="shared" si="71"/>
        <v>-1</v>
      </c>
      <c r="U91">
        <f t="shared" si="82"/>
        <v>-1</v>
      </c>
      <c r="V91">
        <f>VLOOKUP($A91,'FuturesInfo (3)'!$A$2:$V$80,22)</f>
        <v>16</v>
      </c>
      <c r="W91">
        <v>1</v>
      </c>
      <c r="X91" s="137">
        <v>3365425.1904000002</v>
      </c>
      <c r="Y91" s="137">
        <v>3365425.1904000002</v>
      </c>
      <c r="Z91" s="188">
        <f t="shared" si="72"/>
        <v>341.32101322466065</v>
      </c>
      <c r="AA91" s="188">
        <f>IF(IF(sym!$Q80=H91,1,0)=1,ABS(X91*G91),-ABS(X91*G91))</f>
        <v>-341.32101322466065</v>
      </c>
      <c r="AB91" s="188">
        <f>IF(IF(sym!$P80=$H91,1,0)=1,ABS($X91*$G91),-ABS($X91*$G91))</f>
        <v>341.32101322466065</v>
      </c>
      <c r="AC91" s="188">
        <f t="shared" si="87"/>
        <v>-341.32101322466065</v>
      </c>
      <c r="AD91" s="188">
        <f t="shared" si="73"/>
        <v>341.32101322466065</v>
      </c>
      <c r="AE91" s="188">
        <f t="shared" si="74"/>
        <v>-341.32101322466065</v>
      </c>
      <c r="AF91" s="188">
        <f t="shared" si="83"/>
        <v>-341.32101322466065</v>
      </c>
      <c r="AG91" s="188">
        <f t="shared" si="84"/>
        <v>341.32101322466065</v>
      </c>
      <c r="AH91" s="188">
        <f t="shared" si="85"/>
        <v>341.32101322466065</v>
      </c>
      <c r="AI91" s="188">
        <f t="shared" si="86"/>
        <v>-341.32101322466065</v>
      </c>
      <c r="AJ91" s="188">
        <f t="shared" si="75"/>
        <v>-341.32101322466065</v>
      </c>
      <c r="AK91" s="188">
        <f t="shared" si="76"/>
        <v>-341.32101322466065</v>
      </c>
      <c r="AL91" s="188">
        <f t="shared" si="77"/>
        <v>-341.32101322466065</v>
      </c>
      <c r="AM91" s="188">
        <f t="shared" si="78"/>
        <v>-341.32101322466065</v>
      </c>
      <c r="AN91" s="188">
        <f t="shared" si="79"/>
        <v>-341.32101322466065</v>
      </c>
      <c r="AO91" s="188">
        <f t="shared" si="80"/>
        <v>-341.32101322466065</v>
      </c>
    </row>
    <row r="92" spans="1:41" s="4" customFormat="1" ht="15.75" thickBot="1" x14ac:dyDescent="0.3">
      <c r="A92" s="1" t="s">
        <v>1026</v>
      </c>
      <c r="B92" s="149" t="s">
        <v>447</v>
      </c>
      <c r="C92" s="192" t="s">
        <v>1122</v>
      </c>
      <c r="E92" s="201">
        <f>'0804'!H92</f>
        <v>-1</v>
      </c>
      <c r="F92" s="186">
        <f t="shared" si="66"/>
        <v>2287.1483170135843</v>
      </c>
      <c r="G92">
        <v>7.6499388004899998E-4</v>
      </c>
      <c r="H92">
        <v>1</v>
      </c>
      <c r="I92" s="231">
        <v>1</v>
      </c>
      <c r="J92" s="231">
        <v>1</v>
      </c>
      <c r="K92" s="231">
        <v>1</v>
      </c>
      <c r="L92" s="203">
        <v>1</v>
      </c>
      <c r="M92" s="232">
        <v>-2</v>
      </c>
      <c r="N92" s="289">
        <v>42569</v>
      </c>
      <c r="O92">
        <f t="shared" si="67"/>
        <v>-1</v>
      </c>
      <c r="P92">
        <f t="shared" si="81"/>
        <v>-1</v>
      </c>
      <c r="Q92">
        <f t="shared" si="68"/>
        <v>1</v>
      </c>
      <c r="R92">
        <f t="shared" si="69"/>
        <v>1</v>
      </c>
      <c r="S92">
        <f t="shared" si="70"/>
        <v>1</v>
      </c>
      <c r="T92">
        <f t="shared" si="71"/>
        <v>-1</v>
      </c>
      <c r="U92">
        <f t="shared" si="82"/>
        <v>1</v>
      </c>
      <c r="V92">
        <f>VLOOKUP($A92,'FuturesInfo (3)'!$A$2:$V$80,22)</f>
        <v>5</v>
      </c>
      <c r="W92">
        <v>1</v>
      </c>
      <c r="X92" s="137">
        <v>2989760.28</v>
      </c>
      <c r="Y92" s="137">
        <v>2989760.28</v>
      </c>
      <c r="Z92" s="188">
        <f t="shared" si="72"/>
        <v>2287.1483170135843</v>
      </c>
      <c r="AA92" s="188">
        <f>IF(IF(sym!$Q81=H92,1,0)=1,ABS(X92*G92),-ABS(X92*G92))</f>
        <v>-2287.1483170135843</v>
      </c>
      <c r="AB92" s="188">
        <f>IF(IF(sym!$P81=$H92,1,0)=1,ABS($X92*$G92),-ABS($X92*$G92))</f>
        <v>2287.1483170135843</v>
      </c>
      <c r="AC92" s="188">
        <f t="shared" si="87"/>
        <v>-2287.1483170135843</v>
      </c>
      <c r="AD92" s="188">
        <f t="shared" si="73"/>
        <v>2287.1483170135843</v>
      </c>
      <c r="AE92" s="188">
        <f t="shared" si="74"/>
        <v>2287.1483170135843</v>
      </c>
      <c r="AF92" s="188">
        <f t="shared" si="83"/>
        <v>2287.1483170135843</v>
      </c>
      <c r="AG92" s="188">
        <f t="shared" si="84"/>
        <v>2287.1483170135843</v>
      </c>
      <c r="AH92" s="188">
        <f t="shared" si="85"/>
        <v>2287.1483170135843</v>
      </c>
      <c r="AI92" s="188">
        <f t="shared" si="86"/>
        <v>-2287.1483170135843</v>
      </c>
      <c r="AJ92" s="188">
        <f t="shared" si="75"/>
        <v>-2287.1483170135843</v>
      </c>
      <c r="AK92" s="188">
        <f t="shared" si="76"/>
        <v>2287.1483170135843</v>
      </c>
      <c r="AL92" s="188">
        <f t="shared" si="77"/>
        <v>2287.1483170135843</v>
      </c>
      <c r="AM92" s="188">
        <f t="shared" si="78"/>
        <v>2287.1483170135843</v>
      </c>
      <c r="AN92" s="188">
        <f t="shared" si="79"/>
        <v>-2287.1483170135843</v>
      </c>
      <c r="AO92" s="188">
        <f t="shared" si="80"/>
        <v>2287.1483170135843</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s="186" t="s">
        <v>1258</v>
      </c>
      <c r="AO93" s="186" t="s">
        <v>1300</v>
      </c>
    </row>
    <row r="94" spans="1:41" x14ac:dyDescent="0.25">
      <c r="Y94" t="s">
        <v>1287</v>
      </c>
      <c r="Z94" s="193">
        <f>COUNTIF(Z14:Z92,"&gt;0")/$B$10</f>
        <v>1</v>
      </c>
      <c r="AA94" s="193">
        <f t="shared" ref="AA94:AN94" si="88">COUNTIF(AA14:AA92,"&gt;0")/$B$10</f>
        <v>0.70833333333333337</v>
      </c>
      <c r="AB94" s="193">
        <f t="shared" si="88"/>
        <v>0.29166666666666669</v>
      </c>
      <c r="AC94" s="193">
        <f t="shared" ref="AC94" si="89">COUNTIF(AC14:AC92,"&gt;0")/$B$10</f>
        <v>0.61111111111111116</v>
      </c>
      <c r="AD94" s="193">
        <f t="shared" si="88"/>
        <v>0.3888888888888889</v>
      </c>
      <c r="AE94" s="193">
        <f t="shared" si="88"/>
        <v>0.40277777777777779</v>
      </c>
      <c r="AF94" s="193">
        <f t="shared" si="88"/>
        <v>0.58333333333333337</v>
      </c>
      <c r="AG94" s="193">
        <f t="shared" si="88"/>
        <v>0.59722222222222221</v>
      </c>
      <c r="AH94" s="193">
        <f t="shared" si="88"/>
        <v>0.4861111111111111</v>
      </c>
      <c r="AI94" s="193">
        <f t="shared" si="88"/>
        <v>0.30555555555555558</v>
      </c>
      <c r="AJ94" s="193">
        <f t="shared" si="88"/>
        <v>0.61111111111111116</v>
      </c>
      <c r="AK94" s="193">
        <f t="shared" si="88"/>
        <v>0.27777777777777779</v>
      </c>
      <c r="AL94" s="193">
        <f t="shared" si="88"/>
        <v>0.4861111111111111</v>
      </c>
      <c r="AM94" s="193">
        <f t="shared" si="88"/>
        <v>0.43055555555555558</v>
      </c>
      <c r="AN94" s="193">
        <f t="shared" si="88"/>
        <v>0.61111111111111116</v>
      </c>
      <c r="AO94" s="193">
        <f t="shared" ref="AO94" si="90">COUNTIF(AO14:AO92,"&gt;0")/$B$10</f>
        <v>0.41666666666666669</v>
      </c>
    </row>
  </sheetData>
  <conditionalFormatting sqref="G82:G92 G15:G24 I15:K24 I82:K92">
    <cfRule type="colorScale" priority="45">
      <colorScale>
        <cfvo type="min"/>
        <cfvo type="percentile" val="50"/>
        <cfvo type="max"/>
        <color rgb="FFF8696B"/>
        <color rgb="FFFFEB84"/>
        <color rgb="FF63BE7B"/>
      </colorScale>
    </cfRule>
  </conditionalFormatting>
  <conditionalFormatting sqref="G25:G81 I25:K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I14:K14">
    <cfRule type="colorScale" priority="44">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L14:M92">
    <cfRule type="colorScale" priority="37">
      <colorScale>
        <cfvo type="min"/>
        <cfvo type="percentile" val="50"/>
        <cfvo type="max"/>
        <color rgb="FFF8696B"/>
        <color rgb="FFFFEB84"/>
        <color rgb="FF63BE7B"/>
      </colorScale>
    </cfRule>
  </conditionalFormatting>
  <conditionalFormatting sqref="L14:L92">
    <cfRule type="colorScale" priority="36">
      <colorScale>
        <cfvo type="min"/>
        <cfvo type="percentile" val="50"/>
        <cfvo type="max"/>
        <color rgb="FFF8696B"/>
        <color rgb="FFFFEB84"/>
        <color rgb="FF63BE7B"/>
      </colorScale>
    </cfRule>
  </conditionalFormatting>
  <conditionalFormatting sqref="I14:K92">
    <cfRule type="colorScale" priority="35">
      <colorScale>
        <cfvo type="min"/>
        <cfvo type="percentile" val="50"/>
        <cfvo type="max"/>
        <color rgb="FFF8696B"/>
        <color rgb="FFFFEB84"/>
        <color rgb="FF63BE7B"/>
      </colorScale>
    </cfRule>
  </conditionalFormatting>
  <conditionalFormatting sqref="AE14:AE92">
    <cfRule type="colorScale" priority="34">
      <colorScale>
        <cfvo type="min"/>
        <cfvo type="percentile" val="50"/>
        <cfvo type="max"/>
        <color rgb="FFF8696B"/>
        <color rgb="FFFFEB84"/>
        <color rgb="FF63BE7B"/>
      </colorScale>
    </cfRule>
  </conditionalFormatting>
  <conditionalFormatting sqref="N14:N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AG14:AG92">
    <cfRule type="colorScale" priority="31">
      <colorScale>
        <cfvo type="min"/>
        <cfvo type="percentile" val="50"/>
        <cfvo type="max"/>
        <color rgb="FFF8696B"/>
        <color rgb="FFFFEB84"/>
        <color rgb="FF63BE7B"/>
      </colorScale>
    </cfRule>
  </conditionalFormatting>
  <conditionalFormatting sqref="Z14:AA92">
    <cfRule type="colorScale" priority="30">
      <colorScale>
        <cfvo type="min"/>
        <cfvo type="percentile" val="50"/>
        <cfvo type="max"/>
        <color rgb="FFF8696B"/>
        <color rgb="FFFFEB84"/>
        <color rgb="FF63BE7B"/>
      </colorScale>
    </cfRule>
  </conditionalFormatting>
  <conditionalFormatting sqref="G10">
    <cfRule type="colorScale" priority="29">
      <colorScale>
        <cfvo type="min"/>
        <cfvo type="percentile" val="50"/>
        <cfvo type="max"/>
        <color rgb="FFF8696B"/>
        <color rgb="FFFFEB84"/>
        <color rgb="FF63BE7B"/>
      </colorScale>
    </cfRule>
  </conditionalFormatting>
  <conditionalFormatting sqref="G2:G9">
    <cfRule type="colorScale" priority="28">
      <colorScale>
        <cfvo type="min"/>
        <cfvo type="percentile" val="50"/>
        <cfvo type="max"/>
        <color rgb="FFF8696B"/>
        <color rgb="FFFFEB84"/>
        <color rgb="FF63BE7B"/>
      </colorScale>
    </cfRule>
  </conditionalFormatting>
  <conditionalFormatting sqref="AC14:AD92">
    <cfRule type="colorScale" priority="27">
      <colorScale>
        <cfvo type="min"/>
        <cfvo type="percentile" val="50"/>
        <cfvo type="max"/>
        <color rgb="FFF8696B"/>
        <color rgb="FFFFEB84"/>
        <color rgb="FF63BE7B"/>
      </colorScale>
    </cfRule>
  </conditionalFormatting>
  <conditionalFormatting sqref="AJ14:AJ92">
    <cfRule type="colorScale" priority="26">
      <colorScale>
        <cfvo type="min"/>
        <cfvo type="percentile" val="50"/>
        <cfvo type="max"/>
        <color rgb="FFF8696B"/>
        <color rgb="FFFFEB84"/>
        <color rgb="FF63BE7B"/>
      </colorScale>
    </cfRule>
  </conditionalFormatting>
  <conditionalFormatting sqref="H2:H10">
    <cfRule type="colorScale" priority="25">
      <colorScale>
        <cfvo type="min"/>
        <cfvo type="percentile" val="50"/>
        <cfvo type="max"/>
        <color rgb="FF63BE7B"/>
        <color rgb="FFFFEB84"/>
        <color rgb="FFF8696B"/>
      </colorScale>
    </cfRule>
  </conditionalFormatting>
  <conditionalFormatting sqref="AF14:AF92">
    <cfRule type="colorScale" priority="24">
      <colorScale>
        <cfvo type="min"/>
        <cfvo type="percentile" val="50"/>
        <cfvo type="max"/>
        <color rgb="FFF8696B"/>
        <color rgb="FFFFEB84"/>
        <color rgb="FF63BE7B"/>
      </colorScale>
    </cfRule>
  </conditionalFormatting>
  <conditionalFormatting sqref="AL14:AL92">
    <cfRule type="colorScale" priority="22">
      <colorScale>
        <cfvo type="min"/>
        <cfvo type="percentile" val="50"/>
        <cfvo type="max"/>
        <color rgb="FFF8696B"/>
        <color rgb="FFFFEB84"/>
        <color rgb="FF63BE7B"/>
      </colorScale>
    </cfRule>
  </conditionalFormatting>
  <conditionalFormatting sqref="S10:T10">
    <cfRule type="colorScale" priority="21">
      <colorScale>
        <cfvo type="min"/>
        <cfvo type="percentile" val="50"/>
        <cfvo type="max"/>
        <color rgb="FFF8696B"/>
        <color rgb="FFFFEB84"/>
        <color rgb="FF63BE7B"/>
      </colorScale>
    </cfRule>
  </conditionalFormatting>
  <conditionalFormatting sqref="W2:W10">
    <cfRule type="colorScale" priority="20">
      <colorScale>
        <cfvo type="min"/>
        <cfvo type="percentile" val="50"/>
        <cfvo type="max"/>
        <color rgb="FFF8696B"/>
        <color rgb="FFFFEB84"/>
        <color rgb="FF63BE7B"/>
      </colorScale>
    </cfRule>
  </conditionalFormatting>
  <conditionalFormatting sqref="AM14:AO92">
    <cfRule type="colorScale" priority="19">
      <colorScale>
        <cfvo type="min"/>
        <cfvo type="percentile" val="50"/>
        <cfvo type="max"/>
        <color rgb="FFF8696B"/>
        <color rgb="FFFFEB84"/>
        <color rgb="FF63BE7B"/>
      </colorScale>
    </cfRule>
  </conditionalFormatting>
  <conditionalFormatting sqref="Q14:Q92">
    <cfRule type="colorScale" priority="18">
      <colorScale>
        <cfvo type="min"/>
        <cfvo type="percentile" val="50"/>
        <cfvo type="max"/>
        <color rgb="FFF8696B"/>
        <color rgb="FFFFEB84"/>
        <color rgb="FF63BE7B"/>
      </colorScale>
    </cfRule>
  </conditionalFormatting>
  <conditionalFormatting sqref="AK14:AK92">
    <cfRule type="colorScale" priority="17">
      <colorScale>
        <cfvo type="min"/>
        <cfvo type="percentile" val="50"/>
        <cfvo type="max"/>
        <color rgb="FFF8696B"/>
        <color rgb="FFFFEB84"/>
        <color rgb="FF63BE7B"/>
      </colorScale>
    </cfRule>
  </conditionalFormatting>
  <conditionalFormatting sqref="S14:T92">
    <cfRule type="colorScale" priority="16">
      <colorScale>
        <cfvo type="min"/>
        <cfvo type="percentile" val="50"/>
        <cfvo type="max"/>
        <color rgb="FFF8696B"/>
        <color rgb="FFFFEB84"/>
        <color rgb="FF63BE7B"/>
      </colorScale>
    </cfRule>
  </conditionalFormatting>
  <conditionalFormatting sqref="P14:P92">
    <cfRule type="colorScale" priority="15">
      <colorScale>
        <cfvo type="min"/>
        <cfvo type="percentile" val="50"/>
        <cfvo type="max"/>
        <color rgb="FFF8696B"/>
        <color rgb="FFFFEB84"/>
        <color rgb="FF63BE7B"/>
      </colorScale>
    </cfRule>
  </conditionalFormatting>
  <conditionalFormatting sqref="AH14:AH92">
    <cfRule type="colorScale" priority="14">
      <colorScale>
        <cfvo type="min"/>
        <cfvo type="percentile" val="50"/>
        <cfvo type="max"/>
        <color rgb="FFF8696B"/>
        <color rgb="FFFFEB84"/>
        <color rgb="FF63BE7B"/>
      </colorScale>
    </cfRule>
  </conditionalFormatting>
  <conditionalFormatting sqref="AI14:AI92">
    <cfRule type="colorScale" priority="13">
      <colorScale>
        <cfvo type="min"/>
        <cfvo type="percentile" val="50"/>
        <cfvo type="max"/>
        <color rgb="FFF8696B"/>
        <color rgb="FFFFEB84"/>
        <color rgb="FF63BE7B"/>
      </colorScale>
    </cfRule>
  </conditionalFormatting>
  <conditionalFormatting sqref="H82:H92 H14:H24 I14:I21">
    <cfRule type="colorScale" priority="11">
      <colorScale>
        <cfvo type="min"/>
        <cfvo type="percentile" val="50"/>
        <cfvo type="max"/>
        <color rgb="FFF8696B"/>
        <color rgb="FFFFEB84"/>
        <color rgb="FF63BE7B"/>
      </colorScale>
    </cfRule>
  </conditionalFormatting>
  <conditionalFormatting sqref="H25:H81">
    <cfRule type="colorScale" priority="12">
      <colorScale>
        <cfvo type="min"/>
        <cfvo type="percentile" val="50"/>
        <cfvo type="max"/>
        <color rgb="FFF8696B"/>
        <color rgb="FFFFEB84"/>
        <color rgb="FF63BE7B"/>
      </colorScale>
    </cfRule>
  </conditionalFormatting>
  <conditionalFormatting sqref="H14">
    <cfRule type="colorScale" priority="10">
      <colorScale>
        <cfvo type="min"/>
        <cfvo type="percentile" val="50"/>
        <cfvo type="max"/>
        <color rgb="FFF8696B"/>
        <color rgb="FFFFEB84"/>
        <color rgb="FF63BE7B"/>
      </colorScale>
    </cfRule>
  </conditionalFormatting>
  <conditionalFormatting sqref="H14:H92">
    <cfRule type="colorScale" priority="9">
      <colorScale>
        <cfvo type="min"/>
        <cfvo type="percentile" val="50"/>
        <cfvo type="max"/>
        <color rgb="FFF8696B"/>
        <color rgb="FFFFEB84"/>
        <color rgb="FF63BE7B"/>
      </colorScale>
    </cfRule>
  </conditionalFormatting>
  <conditionalFormatting sqref="AB14:AB92">
    <cfRule type="colorScale" priority="8">
      <colorScale>
        <cfvo type="min"/>
        <cfvo type="percentile" val="50"/>
        <cfvo type="max"/>
        <color rgb="FFF8696B"/>
        <color rgb="FFFFEB84"/>
        <color rgb="FF63BE7B"/>
      </colorScale>
    </cfRule>
  </conditionalFormatting>
  <conditionalFormatting sqref="R14:R92">
    <cfRule type="colorScale" priority="7">
      <colorScale>
        <cfvo type="min"/>
        <cfvo type="percentile" val="50"/>
        <cfvo type="max"/>
        <color rgb="FFF8696B"/>
        <color rgb="FFFFEB84"/>
        <color rgb="FF63BE7B"/>
      </colorScale>
    </cfRule>
  </conditionalFormatting>
  <conditionalFormatting sqref="K2:T9 J10">
    <cfRule type="colorScale" priority="6">
      <colorScale>
        <cfvo type="min"/>
        <cfvo type="percentile" val="50"/>
        <cfvo type="max"/>
        <color rgb="FFF8696B"/>
        <color rgb="FFFFEB84"/>
        <color rgb="FF63BE7B"/>
      </colorScale>
    </cfRule>
  </conditionalFormatting>
  <conditionalFormatting sqref="I2:I10">
    <cfRule type="colorScale" priority="5">
      <colorScale>
        <cfvo type="min"/>
        <cfvo type="percentile" val="50"/>
        <cfvo type="max"/>
        <color rgb="FFF8696B"/>
        <color rgb="FFFFEB84"/>
        <color rgb="FF63BE7B"/>
      </colorScale>
    </cfRule>
  </conditionalFormatting>
  <conditionalFormatting sqref="F14:F92">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AF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20160804</v>
      </c>
      <c r="F1" t="s">
        <v>1256</v>
      </c>
      <c r="G1" t="s">
        <v>1060</v>
      </c>
      <c r="H1" s="197" t="s">
        <v>1188</v>
      </c>
      <c r="I1" t="s">
        <v>1297</v>
      </c>
      <c r="K1" s="6" t="str">
        <f>E12&amp;" l% "&amp;ROUND(E13*100,2)&amp;"%"</f>
        <v>prev ACT l% 51.9%</v>
      </c>
      <c r="L1" s="265" t="str">
        <f>I12&amp;" l% "&amp;ROUND(I13*100,2)&amp;"%"</f>
        <v>50/50 l% 55.7%</v>
      </c>
      <c r="M1" s="265" t="str">
        <f>J12&amp;" l% "&amp;ROUND(J13*100,2)&amp;"%"</f>
        <v>&gt;equity l% 58.23%</v>
      </c>
      <c r="N1" s="265" t="str">
        <f>K12&amp;" l% "&amp;ROUND(K13*100,2)&amp;"%"</f>
        <v>&lt;equity l% 56.96%</v>
      </c>
      <c r="O1" s="265" t="str">
        <f>L12&amp;" l% "&amp;ROUND(L13*100,2)&amp;"%"</f>
        <v>SEA1 l% 53.16%</v>
      </c>
      <c r="P1" s="265" t="str">
        <f t="shared" ref="P1:T1" si="0">O12&amp;" l% "&amp;ROUND(O13*100,2)&amp;"%"</f>
        <v>SEA-ADJ l% 50.63%</v>
      </c>
      <c r="Q1" s="265" t="str">
        <f t="shared" si="0"/>
        <v>v1 l% 54.43%</v>
      </c>
      <c r="R1" s="265" t="str">
        <f t="shared" si="0"/>
        <v>v2 l% 53.16%</v>
      </c>
      <c r="S1" s="265" t="str">
        <f t="shared" si="0"/>
        <v>v3 l% 49.37%</v>
      </c>
      <c r="T1" s="265" t="str">
        <f t="shared" si="0"/>
        <v>v4 l% 50.63%</v>
      </c>
      <c r="U1" s="265" t="str">
        <f t="shared" ref="U1:V1" si="1">T12&amp;" l% "&amp;ROUND(T13*100,2)&amp;"%"</f>
        <v>v5 l% 41.77%</v>
      </c>
      <c r="V1" s="265" t="str">
        <f t="shared" si="1"/>
        <v>v6 l% 54.43%</v>
      </c>
      <c r="W1" s="6"/>
      <c r="X1" s="285"/>
      <c r="Z1" s="333" t="str">
        <f t="shared" ref="Z1:AN1" si="2">Z12</f>
        <v>MAX ACC 100% PNL 91505</v>
      </c>
      <c r="AA1" s="334" t="str">
        <f t="shared" si="2"/>
        <v>RISK-ON ACC 63% PNL 16084</v>
      </c>
      <c r="AB1" s="334" t="str">
        <f t="shared" si="2"/>
        <v>RISK-OFF ACC 38% PNL -16084</v>
      </c>
      <c r="AC1" s="334" t="str">
        <f t="shared" ref="AC1" si="3">AC12</f>
        <v>Previous ACC 61% PNL 24507</v>
      </c>
      <c r="AD1" s="295" t="str">
        <f t="shared" si="2"/>
        <v>Anti-Previous ACC 39% PNL -24507</v>
      </c>
      <c r="AE1" s="335" t="str">
        <f t="shared" si="2"/>
        <v>&gt;equity ACC 63% PNL 27148</v>
      </c>
      <c r="AF1" s="335" t="str">
        <f t="shared" si="2"/>
        <v>50/50 ACC 49% PNL 4337</v>
      </c>
      <c r="AG1" s="335" t="str">
        <f t="shared" si="2"/>
        <v>&lt;equity ACC 49% PNL -3222</v>
      </c>
      <c r="AH1" s="336" t="str">
        <f t="shared" si="2"/>
        <v>SEASONALITY ACC 40% PNL -5429</v>
      </c>
      <c r="AI1" s="336" t="str">
        <f t="shared" si="2"/>
        <v>ADJ_SEASONALITY ACC 50% PNL 26423</v>
      </c>
      <c r="AJ1" s="337" t="str">
        <f t="shared" si="2"/>
        <v>V1 ACC 60% PNL 13614</v>
      </c>
      <c r="AK1" s="337" t="str">
        <f t="shared" si="2"/>
        <v>V2 ACC 50% PNL 14883</v>
      </c>
      <c r="AL1" s="337" t="str">
        <f t="shared" si="2"/>
        <v>V3 ACC 50% PNL -5616</v>
      </c>
      <c r="AM1" s="337" t="str">
        <f t="shared" si="2"/>
        <v>V4 ACC 53% PNL 15761</v>
      </c>
      <c r="AN1" s="337" t="str">
        <f t="shared" si="2"/>
        <v>V5 ACC 54% PNL -9591</v>
      </c>
      <c r="AO1" s="337" t="str">
        <f t="shared" ref="AO1" si="4">AO12</f>
        <v>V6 ACC 56% PNL -2739</v>
      </c>
    </row>
    <row r="2" spans="1:41" outlineLevel="1" x14ac:dyDescent="0.25">
      <c r="A2" t="s">
        <v>1121</v>
      </c>
      <c r="B2" s="95">
        <f>COUNTIF($C$14:$C$92,A2)</f>
        <v>9</v>
      </c>
      <c r="C2" s="193">
        <f>B2/$B$10</f>
        <v>0.125</v>
      </c>
      <c r="F2" s="294">
        <f t="shared" ref="F2:F9" si="5">SUMIFS(H$14:H$92,H$14:H$92,1,$C$14:$C$92,A2)/$B2</f>
        <v>0.55555555555555558</v>
      </c>
      <c r="G2" s="137">
        <f t="shared" ref="G2:G9" si="6">SUMIF($C$14:$C$92,A2,Z$14:Z$92)</f>
        <v>8562.7084029923408</v>
      </c>
      <c r="H2" s="143">
        <f t="shared" ref="H2:H10" si="7">G2/$B2</f>
        <v>951.41204477692679</v>
      </c>
      <c r="I2" s="186">
        <f>SUMIF($C$14:$C$92,A2,F$14:F$92)/B2</f>
        <v>189.26356650453309</v>
      </c>
      <c r="J2" t="str">
        <f t="shared" ref="J2:J9" si="8">A2</f>
        <v>currency</v>
      </c>
      <c r="K2" s="344">
        <f t="shared" ref="K2:K9" si="9">SUMIF($C$14:$C$92,$A2,E$14:E$92)/$B2</f>
        <v>-0.33333333333333331</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0.55555555555555558</v>
      </c>
      <c r="Q2" s="344">
        <f t="shared" si="11"/>
        <v>0.1111111111111111</v>
      </c>
      <c r="R2" s="344">
        <f t="shared" si="11"/>
        <v>0.1111111111111111</v>
      </c>
      <c r="S2" s="344">
        <f t="shared" si="11"/>
        <v>0.1111111111111111</v>
      </c>
      <c r="T2" s="344">
        <f t="shared" si="11"/>
        <v>-0.1111111111111111</v>
      </c>
      <c r="U2" s="344">
        <f t="shared" ref="U2:V2" si="12">SUMIF($C$14:$C$92,$A2,T$14:T$92)/$B2</f>
        <v>-0.77777777777777779</v>
      </c>
      <c r="V2" s="344">
        <f t="shared" si="12"/>
        <v>0.1111111111111111</v>
      </c>
      <c r="W2" s="286"/>
      <c r="X2" s="6"/>
      <c r="Y2" t="s">
        <v>1121</v>
      </c>
      <c r="Z2" s="282">
        <f t="shared" ref="Z2:AO9" si="13">SUMIF($C$14:$C$92,$Y2,Z$14:Z$92)</f>
        <v>8562.7084029923408</v>
      </c>
      <c r="AA2" s="282">
        <f t="shared" si="13"/>
        <v>314.23937988516968</v>
      </c>
      <c r="AB2" s="282">
        <f t="shared" si="13"/>
        <v>-314.23937988516968</v>
      </c>
      <c r="AC2" s="282">
        <f t="shared" si="13"/>
        <v>3612.599529068983</v>
      </c>
      <c r="AD2" s="282">
        <f t="shared" si="13"/>
        <v>-3612.599529068983</v>
      </c>
      <c r="AE2" s="282">
        <f t="shared" si="13"/>
        <v>-746.71146246543844</v>
      </c>
      <c r="AF2" s="282">
        <f t="shared" si="13"/>
        <v>-5713.177968993763</v>
      </c>
      <c r="AG2" s="282">
        <f t="shared" si="13"/>
        <v>746.71146246543844</v>
      </c>
      <c r="AH2" s="282">
        <f t="shared" si="13"/>
        <v>-2074.4203769224914</v>
      </c>
      <c r="AI2" s="282">
        <f t="shared" si="13"/>
        <v>1512.1356269842818</v>
      </c>
      <c r="AJ2" s="282">
        <f t="shared" si="13"/>
        <v>1987.378168201541</v>
      </c>
      <c r="AK2" s="282">
        <f t="shared" si="13"/>
        <v>-3162.8616904443302</v>
      </c>
      <c r="AL2" s="282">
        <f t="shared" si="13"/>
        <v>-2302.1563706563134</v>
      </c>
      <c r="AM2" s="282">
        <f t="shared" si="13"/>
        <v>-1852.4185320316606</v>
      </c>
      <c r="AN2" s="282">
        <f t="shared" si="13"/>
        <v>-1062.397788359629</v>
      </c>
      <c r="AO2" s="282">
        <f t="shared" si="13"/>
        <v>-2371.9328233328802</v>
      </c>
    </row>
    <row r="3" spans="1:41" outlineLevel="1" x14ac:dyDescent="0.25">
      <c r="A3" s="1" t="s">
        <v>288</v>
      </c>
      <c r="B3" s="95">
        <f t="shared" ref="B3:B9" si="14">COUNTIF($C$14:$C$92,A3)</f>
        <v>6</v>
      </c>
      <c r="C3" s="193">
        <f t="shared" ref="C3:C10" si="15">B3/$B$10</f>
        <v>8.3333333333333329E-2</v>
      </c>
      <c r="F3" s="294">
        <f t="shared" si="5"/>
        <v>0.83333333333333337</v>
      </c>
      <c r="G3" s="137">
        <f t="shared" si="6"/>
        <v>10275.201833185052</v>
      </c>
      <c r="H3" s="143">
        <f t="shared" si="7"/>
        <v>1712.5336388641754</v>
      </c>
      <c r="I3" s="186">
        <f t="shared" ref="I3:I9" si="16">SUMIF($C$14:$C$92,A3,F$14:F$92)/B3</f>
        <v>1662.6216980400065</v>
      </c>
      <c r="J3" t="str">
        <f t="shared" si="8"/>
        <v>energy</v>
      </c>
      <c r="K3" s="344">
        <f t="shared" si="9"/>
        <v>1</v>
      </c>
      <c r="L3" s="344">
        <f t="shared" si="10"/>
        <v>-0.33333333333333331</v>
      </c>
      <c r="M3" s="344">
        <f t="shared" si="10"/>
        <v>0.33333333333333331</v>
      </c>
      <c r="N3" s="344">
        <f t="shared" si="10"/>
        <v>-0.33333333333333331</v>
      </c>
      <c r="O3" s="344">
        <f t="shared" si="10"/>
        <v>-0.33333333333333331</v>
      </c>
      <c r="P3" s="344">
        <f t="shared" si="11"/>
        <v>0.33333333333333331</v>
      </c>
      <c r="Q3" s="344">
        <f t="shared" si="11"/>
        <v>0.33333333333333331</v>
      </c>
      <c r="R3" s="344">
        <f t="shared" si="11"/>
        <v>0</v>
      </c>
      <c r="S3" s="344">
        <f t="shared" si="11"/>
        <v>-0.33333333333333331</v>
      </c>
      <c r="T3" s="344">
        <f t="shared" si="11"/>
        <v>0.33333333333333331</v>
      </c>
      <c r="U3" s="344">
        <f t="shared" ref="U3:V3" si="17">SUMIF($C$14:$C$92,$A3,T$14:T$92)/$B3</f>
        <v>0.66666666666666663</v>
      </c>
      <c r="V3" s="344">
        <f t="shared" si="17"/>
        <v>0</v>
      </c>
      <c r="W3" s="286"/>
      <c r="X3" s="6"/>
      <c r="Y3" s="1" t="s">
        <v>288</v>
      </c>
      <c r="Z3" s="282">
        <f t="shared" si="13"/>
        <v>10275.201833185052</v>
      </c>
      <c r="AA3" s="282">
        <f t="shared" si="13"/>
        <v>9975.7301882400388</v>
      </c>
      <c r="AB3" s="282">
        <f t="shared" si="13"/>
        <v>-9975.7301882400388</v>
      </c>
      <c r="AC3" s="282">
        <f t="shared" si="13"/>
        <v>9975.7301882400388</v>
      </c>
      <c r="AD3" s="282">
        <f t="shared" si="13"/>
        <v>-9975.7301882400388</v>
      </c>
      <c r="AE3" s="282">
        <f t="shared" si="13"/>
        <v>3968.5193262607072</v>
      </c>
      <c r="AF3" s="282">
        <f t="shared" si="13"/>
        <v>-2300.1992590718828</v>
      </c>
      <c r="AG3" s="282">
        <f t="shared" si="13"/>
        <v>-2300.1992590718828</v>
      </c>
      <c r="AH3" s="282">
        <f t="shared" si="13"/>
        <v>-1918.8693849945244</v>
      </c>
      <c r="AI3" s="282">
        <f t="shared" si="13"/>
        <v>5480.9057261899106</v>
      </c>
      <c r="AJ3" s="282">
        <f t="shared" si="13"/>
        <v>1918.8693849945244</v>
      </c>
      <c r="AK3" s="282">
        <f t="shared" si="13"/>
        <v>886.94706164123113</v>
      </c>
      <c r="AL3" s="282">
        <f t="shared" si="13"/>
        <v>-2300.1992590718828</v>
      </c>
      <c r="AM3" s="282">
        <f t="shared" si="13"/>
        <v>1918.8693849945244</v>
      </c>
      <c r="AN3" s="282">
        <f t="shared" si="13"/>
        <v>5381.7715236913591</v>
      </c>
      <c r="AO3" s="282">
        <f t="shared" si="13"/>
        <v>-2675.0892795541567</v>
      </c>
    </row>
    <row r="4" spans="1:41" outlineLevel="1" x14ac:dyDescent="0.25">
      <c r="A4" s="1" t="s">
        <v>297</v>
      </c>
      <c r="B4" s="95">
        <f t="shared" si="14"/>
        <v>10</v>
      </c>
      <c r="C4" s="193">
        <f t="shared" si="15"/>
        <v>0.1388888888888889</v>
      </c>
      <c r="F4" s="294">
        <f t="shared" si="5"/>
        <v>0.3</v>
      </c>
      <c r="G4" s="137">
        <f t="shared" si="6"/>
        <v>9275.8703081128642</v>
      </c>
      <c r="H4" s="143">
        <f t="shared" si="7"/>
        <v>927.58703081128647</v>
      </c>
      <c r="I4" s="186">
        <f t="shared" si="16"/>
        <v>-728.37961045965255</v>
      </c>
      <c r="J4" t="str">
        <f t="shared" si="8"/>
        <v>grain</v>
      </c>
      <c r="K4" s="344">
        <f t="shared" si="9"/>
        <v>0.2</v>
      </c>
      <c r="L4" s="344">
        <f t="shared" si="10"/>
        <v>0</v>
      </c>
      <c r="M4" s="344">
        <f t="shared" si="10"/>
        <v>0.2</v>
      </c>
      <c r="N4" s="344">
        <f t="shared" si="10"/>
        <v>-0.2</v>
      </c>
      <c r="O4" s="344">
        <f t="shared" si="10"/>
        <v>0.6</v>
      </c>
      <c r="P4" s="344">
        <f t="shared" si="11"/>
        <v>0</v>
      </c>
      <c r="Q4" s="344">
        <f t="shared" si="11"/>
        <v>-0.2</v>
      </c>
      <c r="R4" s="344">
        <f t="shared" si="11"/>
        <v>0</v>
      </c>
      <c r="S4" s="344">
        <f t="shared" si="11"/>
        <v>-0.4</v>
      </c>
      <c r="T4" s="344">
        <f t="shared" si="11"/>
        <v>-0.4</v>
      </c>
      <c r="U4" s="344">
        <f t="shared" ref="U4:V4" si="18">SUMIF($C$14:$C$92,$A4,T$14:T$92)/$B4</f>
        <v>0</v>
      </c>
      <c r="V4" s="344">
        <f t="shared" si="18"/>
        <v>0</v>
      </c>
      <c r="W4" s="286"/>
      <c r="X4" s="6"/>
      <c r="Y4" s="1" t="s">
        <v>297</v>
      </c>
      <c r="Z4" s="282">
        <f t="shared" si="13"/>
        <v>9275.8703081128642</v>
      </c>
      <c r="AA4" s="282">
        <f t="shared" si="13"/>
        <v>-7283.7961045965258</v>
      </c>
      <c r="AB4" s="282">
        <f t="shared" si="13"/>
        <v>7283.7961045965258</v>
      </c>
      <c r="AC4" s="282">
        <f t="shared" si="13"/>
        <v>110.70008569439142</v>
      </c>
      <c r="AD4" s="282">
        <f t="shared" si="13"/>
        <v>-110.70008569439142</v>
      </c>
      <c r="AE4" s="282">
        <f t="shared" si="13"/>
        <v>-1533.498827995842</v>
      </c>
      <c r="AF4" s="282">
        <f t="shared" si="13"/>
        <v>1888.5288562909218</v>
      </c>
      <c r="AG4" s="282">
        <f t="shared" si="13"/>
        <v>4443.8198615868014</v>
      </c>
      <c r="AH4" s="282">
        <f t="shared" si="13"/>
        <v>-8863.5486696929893</v>
      </c>
      <c r="AI4" s="282">
        <f t="shared" si="13"/>
        <v>-1054.3195631702251</v>
      </c>
      <c r="AJ4" s="282">
        <f t="shared" si="13"/>
        <v>4443.8198615868014</v>
      </c>
      <c r="AK4" s="282">
        <f t="shared" si="13"/>
        <v>1218.7254255035682</v>
      </c>
      <c r="AL4" s="282">
        <f t="shared" si="13"/>
        <v>6308.2576643971097</v>
      </c>
      <c r="AM4" s="282">
        <f t="shared" si="13"/>
        <v>6308.2576643971097</v>
      </c>
      <c r="AN4" s="282">
        <f t="shared" si="13"/>
        <v>1054.3195631702251</v>
      </c>
      <c r="AO4" s="282">
        <f t="shared" si="13"/>
        <v>1218.7254255035682</v>
      </c>
    </row>
    <row r="5" spans="1:41" outlineLevel="1" x14ac:dyDescent="0.25">
      <c r="A5" s="1" t="s">
        <v>294</v>
      </c>
      <c r="B5" s="95">
        <f t="shared" si="14"/>
        <v>21</v>
      </c>
      <c r="C5" s="193">
        <f t="shared" si="15"/>
        <v>0.29166666666666669</v>
      </c>
      <c r="F5" s="294">
        <f t="shared" si="5"/>
        <v>0.90476190476190477</v>
      </c>
      <c r="G5" s="137">
        <f t="shared" si="6"/>
        <v>24553.588433831534</v>
      </c>
      <c r="H5" s="143">
        <f t="shared" si="7"/>
        <v>1169.2184968491206</v>
      </c>
      <c r="I5" s="186">
        <f t="shared" si="16"/>
        <v>1048.719544359782</v>
      </c>
      <c r="J5" t="str">
        <f t="shared" si="8"/>
        <v>index</v>
      </c>
      <c r="K5" s="344">
        <f t="shared" si="9"/>
        <v>-0.14285714285714285</v>
      </c>
      <c r="L5" s="344">
        <f t="shared" si="10"/>
        <v>0.33333333333333331</v>
      </c>
      <c r="M5" s="344">
        <f t="shared" si="10"/>
        <v>0.33333333333333331</v>
      </c>
      <c r="N5" s="344">
        <f t="shared" si="10"/>
        <v>0.23809523809523808</v>
      </c>
      <c r="O5" s="344">
        <f t="shared" si="10"/>
        <v>-0.23809523809523808</v>
      </c>
      <c r="P5" s="344">
        <f t="shared" si="11"/>
        <v>-0.23809523809523808</v>
      </c>
      <c r="Q5" s="344">
        <f t="shared" si="11"/>
        <v>0.23809523809523808</v>
      </c>
      <c r="R5" s="344">
        <f t="shared" si="11"/>
        <v>0.14285714285714285</v>
      </c>
      <c r="S5" s="344">
        <f t="shared" si="11"/>
        <v>0.42857142857142855</v>
      </c>
      <c r="T5" s="344">
        <f t="shared" si="11"/>
        <v>0.23809523809523808</v>
      </c>
      <c r="U5" s="344">
        <f t="shared" ref="U5:V5" si="19">SUMIF($C$14:$C$92,$A5,T$14:T$92)/$B5</f>
        <v>-0.23809523809523808</v>
      </c>
      <c r="V5" s="344">
        <f t="shared" si="19"/>
        <v>0.33333333333333331</v>
      </c>
      <c r="W5" s="286"/>
      <c r="X5" s="6"/>
      <c r="Y5" s="1" t="s">
        <v>294</v>
      </c>
      <c r="Z5" s="282">
        <f t="shared" si="13"/>
        <v>24553.588433831534</v>
      </c>
      <c r="AA5" s="282">
        <f t="shared" si="13"/>
        <v>24353.67101021473</v>
      </c>
      <c r="AB5" s="282">
        <f t="shared" si="13"/>
        <v>-24353.67101021473</v>
      </c>
      <c r="AC5" s="282">
        <f t="shared" si="13"/>
        <v>-9249.0117440068188</v>
      </c>
      <c r="AD5" s="282">
        <f t="shared" si="13"/>
        <v>9249.0117440068188</v>
      </c>
      <c r="AE5" s="282">
        <f t="shared" si="13"/>
        <v>11993.059504992501</v>
      </c>
      <c r="AF5" s="282">
        <f t="shared" si="13"/>
        <v>-144.48449582480293</v>
      </c>
      <c r="AG5" s="282">
        <f t="shared" si="13"/>
        <v>-9417.4503954339962</v>
      </c>
      <c r="AH5" s="282">
        <f t="shared" si="13"/>
        <v>-7628.0413290495189</v>
      </c>
      <c r="AI5" s="282">
        <f t="shared" si="13"/>
        <v>1976.0718190589491</v>
      </c>
      <c r="AJ5" s="282">
        <f t="shared" si="13"/>
        <v>-1671.8411067887687</v>
      </c>
      <c r="AK5" s="282">
        <f t="shared" si="13"/>
        <v>9023.2433945033663</v>
      </c>
      <c r="AL5" s="282">
        <f t="shared" si="13"/>
        <v>10460.462369139836</v>
      </c>
      <c r="AM5" s="282">
        <f t="shared" si="13"/>
        <v>9346.5969266879038</v>
      </c>
      <c r="AN5" s="282">
        <f t="shared" si="13"/>
        <v>-6855.7436061006983</v>
      </c>
      <c r="AO5" s="282">
        <f t="shared" si="13"/>
        <v>16142.431094458372</v>
      </c>
    </row>
    <row r="6" spans="1:41" outlineLevel="1" x14ac:dyDescent="0.25">
      <c r="A6" s="1" t="s">
        <v>313</v>
      </c>
      <c r="B6" s="95">
        <f t="shared" si="14"/>
        <v>3</v>
      </c>
      <c r="C6" s="193">
        <f t="shared" si="15"/>
        <v>4.1666666666666664E-2</v>
      </c>
      <c r="F6" s="294">
        <f t="shared" si="5"/>
        <v>0.33333333333333331</v>
      </c>
      <c r="G6" s="137">
        <f t="shared" si="6"/>
        <v>2179.7020516034499</v>
      </c>
      <c r="H6" s="143">
        <f t="shared" si="7"/>
        <v>726.56735053448335</v>
      </c>
      <c r="I6" s="186">
        <f t="shared" si="16"/>
        <v>-660.91780498747687</v>
      </c>
      <c r="J6" t="str">
        <f t="shared" si="8"/>
        <v>meat</v>
      </c>
      <c r="K6" s="344">
        <f t="shared" si="9"/>
        <v>0.33333333333333331</v>
      </c>
      <c r="L6" s="344">
        <f t="shared" si="10"/>
        <v>0.33333333333333331</v>
      </c>
      <c r="M6" s="344">
        <f t="shared" si="10"/>
        <v>0.33333333333333331</v>
      </c>
      <c r="N6" s="344">
        <f t="shared" si="10"/>
        <v>0.33333333333333331</v>
      </c>
      <c r="O6" s="344">
        <f t="shared" si="10"/>
        <v>-1</v>
      </c>
      <c r="P6" s="344">
        <f t="shared" si="11"/>
        <v>-0.33333333333333331</v>
      </c>
      <c r="Q6" s="344">
        <f t="shared" si="11"/>
        <v>0.33333333333333331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2179.7020516034499</v>
      </c>
      <c r="AA6" s="282">
        <f t="shared" si="13"/>
        <v>-1982.7534149624307</v>
      </c>
      <c r="AB6" s="282">
        <f t="shared" si="13"/>
        <v>1982.7534149624307</v>
      </c>
      <c r="AC6" s="282">
        <f t="shared" si="13"/>
        <v>1163.465072437089</v>
      </c>
      <c r="AD6" s="282">
        <f t="shared" si="13"/>
        <v>-1163.465072437089</v>
      </c>
      <c r="AE6" s="282">
        <f t="shared" si="13"/>
        <v>-966.51643579607003</v>
      </c>
      <c r="AF6" s="282">
        <f t="shared" si="13"/>
        <v>1163.465072437089</v>
      </c>
      <c r="AG6" s="282">
        <f t="shared" si="13"/>
        <v>1163.465072437089</v>
      </c>
      <c r="AH6" s="282">
        <f t="shared" si="13"/>
        <v>1982.7534149624307</v>
      </c>
      <c r="AI6" s="282">
        <f t="shared" si="13"/>
        <v>-1163.465072437089</v>
      </c>
      <c r="AJ6" s="282">
        <f t="shared" si="13"/>
        <v>1163.465072437089</v>
      </c>
      <c r="AK6" s="282">
        <f t="shared" si="13"/>
        <v>-1163.465072437089</v>
      </c>
      <c r="AL6" s="282">
        <f t="shared" si="13"/>
        <v>-1982.7534149624307</v>
      </c>
      <c r="AM6" s="282">
        <f t="shared" si="13"/>
        <v>-1982.7534149624307</v>
      </c>
      <c r="AN6" s="282">
        <f t="shared" si="13"/>
        <v>1163.465072437089</v>
      </c>
      <c r="AO6" s="282">
        <f t="shared" si="13"/>
        <v>-966.51643579607003</v>
      </c>
    </row>
    <row r="7" spans="1:41" outlineLevel="1" x14ac:dyDescent="0.25">
      <c r="A7" s="1" t="s">
        <v>347</v>
      </c>
      <c r="B7" s="95">
        <f t="shared" si="14"/>
        <v>5</v>
      </c>
      <c r="C7" s="193">
        <f t="shared" si="15"/>
        <v>6.9444444444444448E-2</v>
      </c>
      <c r="F7" s="294">
        <f t="shared" si="5"/>
        <v>0.2</v>
      </c>
      <c r="G7" s="137">
        <f t="shared" si="6"/>
        <v>3903.1515260032347</v>
      </c>
      <c r="H7" s="143">
        <f t="shared" si="7"/>
        <v>780.63030520064694</v>
      </c>
      <c r="I7" s="186">
        <f t="shared" si="16"/>
        <v>-564.20295853139044</v>
      </c>
      <c r="J7" t="str">
        <f t="shared" si="8"/>
        <v>metal</v>
      </c>
      <c r="K7" s="344">
        <f t="shared" si="9"/>
        <v>-1</v>
      </c>
      <c r="L7" s="344">
        <f t="shared" si="10"/>
        <v>0.6</v>
      </c>
      <c r="M7" s="344">
        <f t="shared" si="10"/>
        <v>-0.2</v>
      </c>
      <c r="N7" s="344">
        <f t="shared" si="10"/>
        <v>0.6</v>
      </c>
      <c r="O7" s="344">
        <f t="shared" si="10"/>
        <v>-0.6</v>
      </c>
      <c r="P7" s="344">
        <f t="shared" si="11"/>
        <v>0.2</v>
      </c>
      <c r="Q7" s="344">
        <f t="shared" si="11"/>
        <v>0.6</v>
      </c>
      <c r="R7" s="344">
        <f t="shared" si="11"/>
        <v>1</v>
      </c>
      <c r="S7" s="344">
        <f t="shared" si="11"/>
        <v>0.6</v>
      </c>
      <c r="T7" s="344">
        <f t="shared" si="11"/>
        <v>0.6</v>
      </c>
      <c r="U7" s="344">
        <f t="shared" ref="U7:V7" si="21">SUMIF($C$14:$C$92,$A7,T$14:T$92)/$B7</f>
        <v>-0.6</v>
      </c>
      <c r="V7" s="344">
        <f t="shared" si="21"/>
        <v>1</v>
      </c>
      <c r="W7" s="286"/>
      <c r="X7" s="6"/>
      <c r="Y7" s="1" t="s">
        <v>347</v>
      </c>
      <c r="Z7" s="282">
        <f t="shared" si="13"/>
        <v>3903.1515260032347</v>
      </c>
      <c r="AA7" s="282">
        <f t="shared" si="13"/>
        <v>-2707.1528378581479</v>
      </c>
      <c r="AB7" s="282">
        <f t="shared" si="13"/>
        <v>2707.1528378581479</v>
      </c>
      <c r="AC7" s="282">
        <f t="shared" si="13"/>
        <v>2821.0147926569521</v>
      </c>
      <c r="AD7" s="282">
        <f t="shared" si="13"/>
        <v>-2821.0147926569521</v>
      </c>
      <c r="AE7" s="282">
        <f t="shared" si="13"/>
        <v>1480.454232400695</v>
      </c>
      <c r="AF7" s="282">
        <f t="shared" si="13"/>
        <v>-3903.1515260032347</v>
      </c>
      <c r="AG7" s="282">
        <f t="shared" si="13"/>
        <v>-3903.1515260032347</v>
      </c>
      <c r="AH7" s="282">
        <f t="shared" si="13"/>
        <v>3903.1515260032347</v>
      </c>
      <c r="AI7" s="282">
        <f t="shared" si="13"/>
        <v>-1480.454232400695</v>
      </c>
      <c r="AJ7" s="282">
        <f t="shared" si="13"/>
        <v>-3903.1515260032347</v>
      </c>
      <c r="AK7" s="282">
        <f t="shared" si="13"/>
        <v>-2821.0147926569521</v>
      </c>
      <c r="AL7" s="282">
        <f t="shared" si="13"/>
        <v>-3903.1515260032347</v>
      </c>
      <c r="AM7" s="282">
        <f t="shared" si="13"/>
        <v>-3903.1515260032347</v>
      </c>
      <c r="AN7" s="282">
        <f t="shared" si="13"/>
        <v>3903.1515260032347</v>
      </c>
      <c r="AO7" s="282">
        <f t="shared" si="13"/>
        <v>-2821.0147926569521</v>
      </c>
    </row>
    <row r="8" spans="1:41" outlineLevel="1" x14ac:dyDescent="0.25">
      <c r="A8" s="1" t="s">
        <v>1122</v>
      </c>
      <c r="B8" s="95">
        <f t="shared" si="14"/>
        <v>10</v>
      </c>
      <c r="C8" s="193">
        <f t="shared" si="15"/>
        <v>0.1388888888888889</v>
      </c>
      <c r="F8" s="294">
        <f t="shared" si="5"/>
        <v>0.7</v>
      </c>
      <c r="G8" s="137">
        <f t="shared" si="6"/>
        <v>20610.571403707148</v>
      </c>
      <c r="H8" s="143">
        <f t="shared" si="7"/>
        <v>2061.0571403707149</v>
      </c>
      <c r="I8" s="186">
        <f t="shared" si="16"/>
        <v>1717.8479694837938</v>
      </c>
      <c r="J8" t="str">
        <f t="shared" si="8"/>
        <v>rates</v>
      </c>
      <c r="K8" s="344">
        <f t="shared" si="9"/>
        <v>0</v>
      </c>
      <c r="L8" s="344">
        <f t="shared" si="10"/>
        <v>0.2</v>
      </c>
      <c r="M8" s="344">
        <f t="shared" si="10"/>
        <v>0.2</v>
      </c>
      <c r="N8" s="344">
        <f t="shared" si="10"/>
        <v>0.2</v>
      </c>
      <c r="O8" s="344">
        <f t="shared" si="10"/>
        <v>1</v>
      </c>
      <c r="P8" s="344">
        <f t="shared" si="11"/>
        <v>0.2</v>
      </c>
      <c r="Q8" s="344">
        <f t="shared" si="11"/>
        <v>-0.2</v>
      </c>
      <c r="R8" s="344">
        <f t="shared" si="11"/>
        <v>0.2</v>
      </c>
      <c r="S8" s="344">
        <f t="shared" si="11"/>
        <v>-0.8</v>
      </c>
      <c r="T8" s="344">
        <f t="shared" si="11"/>
        <v>-0.4</v>
      </c>
      <c r="U8" s="344">
        <f t="shared" ref="U8:V8" si="22">SUMIF($C$14:$C$92,$A8,T$14:T$92)/$B8</f>
        <v>-0.4</v>
      </c>
      <c r="V8" s="344">
        <f t="shared" si="22"/>
        <v>-0.4</v>
      </c>
      <c r="W8" s="286"/>
      <c r="X8" s="6"/>
      <c r="Y8" s="1" t="s">
        <v>1122</v>
      </c>
      <c r="Z8" s="282">
        <f t="shared" si="13"/>
        <v>20610.571403707148</v>
      </c>
      <c r="AA8" s="282">
        <f t="shared" si="13"/>
        <v>-17178.479694837937</v>
      </c>
      <c r="AB8" s="282">
        <f t="shared" si="13"/>
        <v>17178.479694837937</v>
      </c>
      <c r="AC8" s="282">
        <f t="shared" si="13"/>
        <v>14179.884516433247</v>
      </c>
      <c r="AD8" s="282">
        <f t="shared" si="13"/>
        <v>-14179.884516433247</v>
      </c>
      <c r="AE8" s="282">
        <f t="shared" si="13"/>
        <v>8312.0640936908403</v>
      </c>
      <c r="AF8" s="282">
        <f t="shared" si="13"/>
        <v>13504.816981697337</v>
      </c>
      <c r="AG8" s="282">
        <f t="shared" si="13"/>
        <v>6203.8639092102958</v>
      </c>
      <c r="AH8" s="282">
        <f t="shared" si="13"/>
        <v>17178.479694837937</v>
      </c>
      <c r="AI8" s="282">
        <f t="shared" si="13"/>
        <v>16587.336696861592</v>
      </c>
      <c r="AJ8" s="282">
        <f t="shared" si="13"/>
        <v>7782.9931236141556</v>
      </c>
      <c r="AK8" s="282">
        <f t="shared" si="13"/>
        <v>8312.0640936908403</v>
      </c>
      <c r="AL8" s="282">
        <f t="shared" si="13"/>
        <v>-17853.547229573844</v>
      </c>
      <c r="AM8" s="282">
        <f t="shared" si="13"/>
        <v>1360.6830149087516</v>
      </c>
      <c r="AN8" s="282">
        <f t="shared" si="13"/>
        <v>-8611.316089638638</v>
      </c>
      <c r="AO8" s="282">
        <f t="shared" si="13"/>
        <v>-17299.057543610848</v>
      </c>
    </row>
    <row r="9" spans="1:41" outlineLevel="1" x14ac:dyDescent="0.25">
      <c r="A9" s="17" t="s">
        <v>304</v>
      </c>
      <c r="B9" s="295">
        <f t="shared" si="14"/>
        <v>8</v>
      </c>
      <c r="C9" s="200">
        <f t="shared" si="15"/>
        <v>0.1111111111111111</v>
      </c>
      <c r="D9" s="126"/>
      <c r="F9" s="294">
        <f t="shared" si="5"/>
        <v>0.75</v>
      </c>
      <c r="G9" s="199">
        <f t="shared" si="6"/>
        <v>12144.42825641725</v>
      </c>
      <c r="H9" s="143">
        <f t="shared" si="7"/>
        <v>1518.0535320521562</v>
      </c>
      <c r="I9" s="186">
        <f t="shared" si="16"/>
        <v>1324.0247509753544</v>
      </c>
      <c r="J9" t="str">
        <f t="shared" si="8"/>
        <v>soft</v>
      </c>
      <c r="K9" s="344">
        <f t="shared" si="9"/>
        <v>0.5</v>
      </c>
      <c r="L9" s="344">
        <f t="shared" si="10"/>
        <v>0.25</v>
      </c>
      <c r="M9" s="344">
        <f t="shared" si="10"/>
        <v>0.25</v>
      </c>
      <c r="N9" s="344">
        <f t="shared" si="10"/>
        <v>0.25</v>
      </c>
      <c r="O9" s="344">
        <f t="shared" si="10"/>
        <v>-0.25</v>
      </c>
      <c r="P9" s="344">
        <f t="shared" si="11"/>
        <v>0.25</v>
      </c>
      <c r="Q9" s="344">
        <f t="shared" si="11"/>
        <v>0.5</v>
      </c>
      <c r="R9" s="344">
        <f t="shared" si="11"/>
        <v>0</v>
      </c>
      <c r="S9" s="344">
        <f t="shared" si="11"/>
        <v>0</v>
      </c>
      <c r="T9" s="344">
        <f t="shared" si="11"/>
        <v>0.25</v>
      </c>
      <c r="U9" s="344">
        <f t="shared" ref="U9:V9" si="23">SUMIF($C$14:$C$92,$A9,T$14:T$92)/$B9</f>
        <v>-0.25</v>
      </c>
      <c r="V9" s="344">
        <f t="shared" si="23"/>
        <v>0</v>
      </c>
      <c r="W9" s="286"/>
      <c r="X9" s="6"/>
      <c r="Y9" s="17" t="s">
        <v>304</v>
      </c>
      <c r="Z9" s="283">
        <f t="shared" si="13"/>
        <v>12144.42825641725</v>
      </c>
      <c r="AA9" s="283">
        <f t="shared" si="13"/>
        <v>10592.198007802835</v>
      </c>
      <c r="AB9" s="283">
        <f t="shared" si="13"/>
        <v>-10592.198007802835</v>
      </c>
      <c r="AC9" s="283">
        <f t="shared" si="13"/>
        <v>1892.7337041278352</v>
      </c>
      <c r="AD9" s="283">
        <f t="shared" si="13"/>
        <v>-1892.7337041278352</v>
      </c>
      <c r="AE9" s="283">
        <f t="shared" si="13"/>
        <v>4641.0804630579687</v>
      </c>
      <c r="AF9" s="283">
        <f t="shared" si="13"/>
        <v>-158.61823341040963</v>
      </c>
      <c r="AG9" s="283">
        <f t="shared" si="13"/>
        <v>-158.61823341040963</v>
      </c>
      <c r="AH9" s="283">
        <f t="shared" si="13"/>
        <v>-8008.4191041700133</v>
      </c>
      <c r="AI9" s="283">
        <f t="shared" si="13"/>
        <v>4564.7300018797459</v>
      </c>
      <c r="AJ9" s="283">
        <f t="shared" si="13"/>
        <v>1892.7337041278352</v>
      </c>
      <c r="AK9" s="283">
        <f t="shared" si="13"/>
        <v>2589.7285255197239</v>
      </c>
      <c r="AL9" s="283">
        <f t="shared" si="13"/>
        <v>5957.0671666317676</v>
      </c>
      <c r="AM9" s="283">
        <f t="shared" si="13"/>
        <v>4564.7300018797459</v>
      </c>
      <c r="AN9" s="283">
        <f t="shared" si="13"/>
        <v>-4564.7300018797459</v>
      </c>
      <c r="AO9" s="283">
        <f t="shared" si="13"/>
        <v>6033.4176278099903</v>
      </c>
    </row>
    <row r="10" spans="1:41" outlineLevel="1" x14ac:dyDescent="0.25">
      <c r="B10">
        <f>SUM(B2:B9)</f>
        <v>72</v>
      </c>
      <c r="C10" s="193">
        <f t="shared" si="15"/>
        <v>1</v>
      </c>
      <c r="D10" s="126"/>
      <c r="F10" s="294">
        <f>SUMIFS(H$14:H$92,H$14:H$92,1,$C$14:$C$92,"&lt;&gt;offline")/$B10</f>
        <v>0.65277777777777779</v>
      </c>
      <c r="G10" s="167">
        <f>SUM(G2:G9)</f>
        <v>91505.22221585286</v>
      </c>
      <c r="H10" s="143">
        <f t="shared" si="7"/>
        <v>1270.9058641090676</v>
      </c>
      <c r="I10" s="186">
        <f>SUM(F14:F92)/B10</f>
        <v>685.90730706612646</v>
      </c>
      <c r="J10" s="137"/>
      <c r="K10" s="6"/>
      <c r="L10" s="292"/>
      <c r="M10" s="286"/>
      <c r="N10" s="292"/>
      <c r="O10" s="6"/>
      <c r="R10" s="6"/>
      <c r="S10" s="286"/>
      <c r="T10" s="286"/>
      <c r="U10" s="286"/>
      <c r="V10" s="6"/>
      <c r="W10" s="286"/>
      <c r="X10" s="6"/>
      <c r="Y10" s="6" t="s">
        <v>1245</v>
      </c>
      <c r="Z10" s="284">
        <f>SUM(Z2:Z9)</f>
        <v>91505.22221585286</v>
      </c>
      <c r="AA10" s="284">
        <f t="shared" ref="AA10:AN10" si="24">SUM(AA2:AA9)</f>
        <v>16083.656533887734</v>
      </c>
      <c r="AB10" s="284">
        <f t="shared" si="24"/>
        <v>-16083.656533887734</v>
      </c>
      <c r="AC10" s="284">
        <f t="shared" si="24"/>
        <v>24507.116144651722</v>
      </c>
      <c r="AD10" s="284">
        <f t="shared" si="24"/>
        <v>-24507.116144651722</v>
      </c>
      <c r="AE10" s="284">
        <f t="shared" si="24"/>
        <v>27148.450894145364</v>
      </c>
      <c r="AF10" s="284">
        <f t="shared" si="24"/>
        <v>4337.1794271212539</v>
      </c>
      <c r="AG10" s="284">
        <f t="shared" si="24"/>
        <v>-3221.5591082198971</v>
      </c>
      <c r="AH10" s="284">
        <f t="shared" si="24"/>
        <v>-5428.914229025936</v>
      </c>
      <c r="AI10" s="284">
        <f t="shared" si="24"/>
        <v>26422.941002966469</v>
      </c>
      <c r="AJ10" s="284">
        <f t="shared" si="24"/>
        <v>13614.266682169944</v>
      </c>
      <c r="AK10" s="284">
        <f t="shared" si="24"/>
        <v>14883.366945320358</v>
      </c>
      <c r="AL10" s="284">
        <f t="shared" si="24"/>
        <v>-5616.0206000989938</v>
      </c>
      <c r="AM10" s="284">
        <f t="shared" si="24"/>
        <v>15760.81351987071</v>
      </c>
      <c r="AN10" s="284">
        <f t="shared" si="24"/>
        <v>-9591.4798006768033</v>
      </c>
      <c r="AO10" s="284">
        <f t="shared" ref="AO10" si="25">SUM(AO2:AO9)</f>
        <v>-2739.0367271789755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N12" si="26">Z93&amp;" ACC "&amp;ROUND(Z94,2)*100&amp;"% PNL "&amp;ROUND(Z10,0)</f>
        <v>MAX ACC 100% PNL 91505</v>
      </c>
      <c r="AA12" s="310" t="str">
        <f t="shared" si="26"/>
        <v>RISK-ON ACC 63% PNL 16084</v>
      </c>
      <c r="AB12" s="310" t="str">
        <f t="shared" si="26"/>
        <v>RISK-OFF ACC 38% PNL -16084</v>
      </c>
      <c r="AC12" s="310" t="str">
        <f t="shared" si="26"/>
        <v>Previous ACC 61% PNL 24507</v>
      </c>
      <c r="AD12" s="339" t="str">
        <f t="shared" si="26"/>
        <v>Anti-Previous ACC 39% PNL -24507</v>
      </c>
      <c r="AE12" s="340" t="str">
        <f t="shared" si="26"/>
        <v>&gt;equity ACC 63% PNL 27148</v>
      </c>
      <c r="AF12" s="340" t="str">
        <f t="shared" si="26"/>
        <v>50/50 ACC 49% PNL 4337</v>
      </c>
      <c r="AG12" s="340" t="str">
        <f t="shared" si="26"/>
        <v>&lt;equity ACC 49% PNL -3222</v>
      </c>
      <c r="AH12" s="341" t="str">
        <f t="shared" si="26"/>
        <v>SEASONALITY ACC 40% PNL -5429</v>
      </c>
      <c r="AI12" s="341" t="str">
        <f t="shared" si="26"/>
        <v>ADJ_SEASONALITY ACC 50% PNL 26423</v>
      </c>
      <c r="AJ12" s="342" t="str">
        <f t="shared" si="26"/>
        <v>V1 ACC 60% PNL 13614</v>
      </c>
      <c r="AK12" s="342" t="str">
        <f t="shared" si="26"/>
        <v>V2 ACC 50% PNL 14883</v>
      </c>
      <c r="AL12" s="342" t="str">
        <f t="shared" si="26"/>
        <v>V3 ACC 50% PNL -5616</v>
      </c>
      <c r="AM12" s="342" t="str">
        <f t="shared" si="26"/>
        <v>V4 ACC 53% PNL 15761</v>
      </c>
      <c r="AN12" s="342" t="str">
        <f t="shared" si="26"/>
        <v>V5 ACC 54% PNL -9591</v>
      </c>
      <c r="AO12" s="342" t="str">
        <f t="shared" ref="AO12" si="27">AO93&amp;" ACC "&amp;ROUND(AO94,2)*100&amp;"% PNL "&amp;ROUND(AO10,0)</f>
        <v>V6 ACC 56% PNL -2739</v>
      </c>
    </row>
    <row r="13" spans="1:41" ht="15.75" thickBot="1" x14ac:dyDescent="0.3">
      <c r="A13" s="3"/>
      <c r="B13" s="164"/>
      <c r="C13" s="164"/>
      <c r="E13" s="240">
        <f>COUNTIF(E14:E92,1)/COUNT(E14:E92)</f>
        <v>0.51898734177215189</v>
      </c>
      <c r="H13" s="240">
        <f>COUNTIF(H14:H92,1)/COUNT(H14:H92)</f>
        <v>0.68354430379746833</v>
      </c>
      <c r="I13" s="240">
        <f>COUNTIF(I14:I92,1)/COUNT(I14:I92)</f>
        <v>0.55696202531645567</v>
      </c>
      <c r="J13" s="240">
        <f t="shared" ref="J13:L13" si="28">COUNTIF(J14:J92,1)/COUNT(J14:J92)</f>
        <v>0.58227848101265822</v>
      </c>
      <c r="K13" s="240">
        <f t="shared" si="28"/>
        <v>0.569620253164557</v>
      </c>
      <c r="L13" s="240">
        <f t="shared" si="28"/>
        <v>0.53164556962025311</v>
      </c>
      <c r="M13" s="240"/>
      <c r="O13" s="240">
        <f t="shared" ref="O13" si="29">COUNTIF(O14:O92,1)/COUNT(O14:O92)</f>
        <v>0.50632911392405067</v>
      </c>
      <c r="P13" s="240">
        <f t="shared" ref="P13" si="30">COUNTIF(P14:P92,1)/COUNT(P14:P92)</f>
        <v>0.54430379746835444</v>
      </c>
      <c r="Q13" s="240">
        <f t="shared" ref="Q13" si="31">COUNTIF(Q14:Q92,1)/COUNT(Q14:Q92)</f>
        <v>0.53164556962025311</v>
      </c>
      <c r="R13" s="240">
        <f t="shared" ref="R13" si="32">COUNTIF(R14:R92,1)/COUNT(R14:R92)</f>
        <v>0.49367088607594939</v>
      </c>
      <c r="S13" s="240">
        <f t="shared" ref="S13" si="33">COUNTIF(S14:S92,1)/COUNT(S14:S92)</f>
        <v>0.50632911392405067</v>
      </c>
      <c r="T13" s="240">
        <f t="shared" ref="T13:U13" si="34">COUNTIF(T14:T92,1)/COUNT(T14:T92)</f>
        <v>0.41772151898734178</v>
      </c>
      <c r="U13" s="240">
        <f t="shared" si="34"/>
        <v>0.54430379746835444</v>
      </c>
      <c r="W13" s="179"/>
      <c r="X13" s="182">
        <v>24195301.204222776</v>
      </c>
      <c r="Y13" s="182">
        <v>24195301.204222776</v>
      </c>
      <c r="Z13" s="187">
        <f t="shared" ref="Z13:AN13" si="35">SUM(Z14:Z92)</f>
        <v>91505.222215852889</v>
      </c>
      <c r="AA13" s="187">
        <f t="shared" si="35"/>
        <v>16083.656533887734</v>
      </c>
      <c r="AB13" s="187">
        <f t="shared" si="35"/>
        <v>-16083.656533887734</v>
      </c>
      <c r="AC13" s="187">
        <f>SUM(AC14:AC92)</f>
        <v>24507.116144651718</v>
      </c>
      <c r="AD13" s="187">
        <f t="shared" si="35"/>
        <v>-24507.116144651718</v>
      </c>
      <c r="AE13" s="187">
        <f t="shared" si="35"/>
        <v>27148.450894145357</v>
      </c>
      <c r="AF13" s="187">
        <f t="shared" si="35"/>
        <v>4337.1794271212502</v>
      </c>
      <c r="AG13" s="187">
        <f t="shared" si="35"/>
        <v>-3221.5591082198994</v>
      </c>
      <c r="AH13" s="187">
        <f t="shared" si="35"/>
        <v>-5428.9142290259333</v>
      </c>
      <c r="AI13" s="187">
        <f>SUM(AI14:AI92)</f>
        <v>26422.941002966469</v>
      </c>
      <c r="AJ13" s="187">
        <f>SUM(AJ14:AJ92)</f>
        <v>13614.266682169939</v>
      </c>
      <c r="AK13" s="187">
        <f t="shared" si="35"/>
        <v>14883.366945320357</v>
      </c>
      <c r="AL13" s="187">
        <f>SUM(AL14:AL92)</f>
        <v>-5616.0206000989983</v>
      </c>
      <c r="AM13" s="187">
        <f t="shared" si="35"/>
        <v>15760.813519870711</v>
      </c>
      <c r="AN13" s="187">
        <f t="shared" si="35"/>
        <v>-9591.4798006768015</v>
      </c>
      <c r="AO13" s="187">
        <f t="shared" ref="AO13" si="36">SUM(AO14:AO92)</f>
        <v>-2739.0367271789669</v>
      </c>
    </row>
    <row r="14" spans="1:41" ht="15.75" thickBot="1" x14ac:dyDescent="0.3">
      <c r="A14" s="330" t="s">
        <v>287</v>
      </c>
      <c r="B14" s="331" t="s">
        <v>558</v>
      </c>
      <c r="C14" s="332" t="s">
        <v>1288</v>
      </c>
      <c r="E14" s="201">
        <f>'0803'!H14</f>
        <v>1</v>
      </c>
      <c r="F14" s="186">
        <f t="shared" ref="F14:F45" si="37">G14*X14</f>
        <v>0</v>
      </c>
      <c r="G14">
        <v>2.1090909090900001E-2</v>
      </c>
      <c r="H14">
        <v>1</v>
      </c>
      <c r="I14">
        <v>-1</v>
      </c>
      <c r="J14">
        <v>1</v>
      </c>
      <c r="K14">
        <v>-1</v>
      </c>
      <c r="L14">
        <v>1</v>
      </c>
      <c r="M14">
        <v>-2</v>
      </c>
      <c r="N14" s="194">
        <v>42564</v>
      </c>
      <c r="O14">
        <f t="shared" ref="O14:O77" si="38">IF(M14&lt;0,L14*-1,L14)</f>
        <v>-1</v>
      </c>
      <c r="P14">
        <f>IF(E14+K14-L14&gt;0,1,-1)</f>
        <v>-1</v>
      </c>
      <c r="Q14">
        <f t="shared" ref="Q14:Q45" si="39">IF(J14+O14+-1*E14&gt;0,1,-1)</f>
        <v>-1</v>
      </c>
      <c r="R14">
        <f t="shared" ref="R14:R45" si="40">IF(I14-L14-E14&gt;0,1,-1)</f>
        <v>-1</v>
      </c>
      <c r="S14">
        <f t="shared" ref="S14:S77" si="41">IF(P14+R14+Q14&lt;0,-1,1)</f>
        <v>-1</v>
      </c>
      <c r="T14">
        <f t="shared" ref="T14:T45" si="42">IF(E14-K14-O14&lt;0,-1,1)</f>
        <v>1</v>
      </c>
      <c r="U14">
        <f>IF(-E14+J14-L14&lt;0,-1,1)</f>
        <v>-1</v>
      </c>
      <c r="V14">
        <f>VLOOKUP($A14,'FuturesInfo (3)'!$A$2:$V$80,22)</f>
        <v>0</v>
      </c>
      <c r="W14">
        <v>1</v>
      </c>
      <c r="X14" s="137">
        <v>0</v>
      </c>
      <c r="Y14" s="137">
        <v>0</v>
      </c>
      <c r="Z14" s="188">
        <f t="shared" ref="Z14:Z77" si="43">ABS(X14*G14)</f>
        <v>0</v>
      </c>
      <c r="AA14" s="188">
        <f>IF(IF(sym!$Q3=H14,1,0)=1,ABS(X14*G14),-ABS(X14*G14))</f>
        <v>0</v>
      </c>
      <c r="AB14" s="188">
        <f>IF(IF(sym!$P3=$H14,1,0)=1,ABS($X14*$G14),-ABS($X14*$G14))</f>
        <v>0</v>
      </c>
      <c r="AC14" s="188">
        <f>IF(IF(E14=H14,1,0)=1,ABS(X14*G14),-ABS(X14*G14))</f>
        <v>0</v>
      </c>
      <c r="AD14" s="188">
        <f t="shared" ref="AD14:AD45" si="44">IF(IF(-E14=H14,1,0)=1,ABS(X14*G14),-ABS(X14*G14))</f>
        <v>0</v>
      </c>
      <c r="AE14" s="188">
        <f t="shared" ref="AE14:AE77" si="45">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6">IF(IF(P14=H14,1,0)=1,ABS(X14*G14),-ABS(X14*G14))</f>
        <v>0</v>
      </c>
      <c r="AK14" s="188">
        <f t="shared" ref="AK14:AK77" si="47">IF(IF(H14=Q14,1,0)=1,ABS(X14*G14),-ABS(X14*G14))</f>
        <v>0</v>
      </c>
      <c r="AL14" s="188">
        <f t="shared" ref="AL14:AL77" si="48">IF(IF(R14=H14,1,0)=1,ABS(X14*G14),-ABS(X14*G14))</f>
        <v>0</v>
      </c>
      <c r="AM14" s="188">
        <f t="shared" ref="AM14:AM77" si="49">IF(IF(S14=H14,1,0)=1,ABS(X14*G14),-ABS(X14*G14))</f>
        <v>0</v>
      </c>
      <c r="AN14" s="188">
        <f t="shared" ref="AN14:AN45" si="50">IF(IF(T14=$H14,1,0)=1,ABS($X14*$G14),-ABS($X14*$G14))</f>
        <v>0</v>
      </c>
      <c r="AO14" s="188">
        <f t="shared" ref="AO14:AO45" si="51">IF(IF(U14=$H14,1,0)=1,ABS($X14*$G14),-ABS($X14*$G14))</f>
        <v>0</v>
      </c>
    </row>
    <row r="15" spans="1:41" ht="15.75" thickBot="1" x14ac:dyDescent="0.3">
      <c r="A15" s="1" t="s">
        <v>290</v>
      </c>
      <c r="B15" s="149" t="s">
        <v>470</v>
      </c>
      <c r="C15" s="192" t="s">
        <v>1121</v>
      </c>
      <c r="E15" s="201">
        <f>'0803'!H15</f>
        <v>-1</v>
      </c>
      <c r="F15" s="186">
        <f t="shared" si="37"/>
        <v>1661.9896948082496</v>
      </c>
      <c r="G15">
        <v>7.2664817016799997E-3</v>
      </c>
      <c r="H15">
        <v>1</v>
      </c>
      <c r="I15">
        <v>-1</v>
      </c>
      <c r="J15">
        <v>-1</v>
      </c>
      <c r="K15">
        <v>1</v>
      </c>
      <c r="L15">
        <v>-1</v>
      </c>
      <c r="M15">
        <v>-9</v>
      </c>
      <c r="N15" s="194">
        <v>42573</v>
      </c>
      <c r="O15">
        <f t="shared" si="38"/>
        <v>1</v>
      </c>
      <c r="P15">
        <f t="shared" ref="P15:P78" si="52">IF(E15+K15-L15&gt;0,1,-1)</f>
        <v>1</v>
      </c>
      <c r="Q15">
        <f t="shared" si="39"/>
        <v>1</v>
      </c>
      <c r="R15">
        <f t="shared" si="40"/>
        <v>1</v>
      </c>
      <c r="S15">
        <f t="shared" si="41"/>
        <v>1</v>
      </c>
      <c r="T15">
        <f t="shared" si="42"/>
        <v>-1</v>
      </c>
      <c r="U15">
        <f t="shared" ref="U15:U78" si="53">IF(-E15+J15-L15&lt;0,-1,1)</f>
        <v>1</v>
      </c>
      <c r="V15">
        <f>VLOOKUP($A15,'FuturesInfo (3)'!$A$2:$V$80,22)</f>
        <v>3</v>
      </c>
      <c r="W15">
        <v>1</v>
      </c>
      <c r="X15" s="137">
        <v>228720</v>
      </c>
      <c r="Y15" s="137">
        <v>228720</v>
      </c>
      <c r="Z15" s="188">
        <f t="shared" si="43"/>
        <v>1661.9896948082496</v>
      </c>
      <c r="AA15" s="188">
        <f>IF(IF(sym!$Q4=H15,1,0)=1,ABS(X15*G15),-ABS(X15*G15))</f>
        <v>1661.9896948082496</v>
      </c>
      <c r="AB15" s="188">
        <f>IF(IF(sym!$P4=$H15,1,0)=1,ABS($X15*$G15),-ABS($X15*$G15))</f>
        <v>-1661.9896948082496</v>
      </c>
      <c r="AC15" s="188">
        <f>IF(IF(E15=H15,1,0)=1,ABS(X15*G15),-ABS(X15*G15))</f>
        <v>-1661.9896948082496</v>
      </c>
      <c r="AD15" s="188">
        <f t="shared" si="44"/>
        <v>1661.9896948082496</v>
      </c>
      <c r="AE15" s="188">
        <f t="shared" si="45"/>
        <v>-1661.9896948082496</v>
      </c>
      <c r="AF15" s="188">
        <f t="shared" ref="AF15:AF78" si="54">IF(IF(I15=H15,1,0)=1,ABS(X15*G15),-ABS(X15*G15))</f>
        <v>-1661.9896948082496</v>
      </c>
      <c r="AG15" s="188">
        <f t="shared" ref="AG15:AG78" si="55">IF(IF(K15=H15,1,0)=1,ABS(X15*G15),-ABS(X15*G15))</f>
        <v>1661.9896948082496</v>
      </c>
      <c r="AH15" s="188">
        <f t="shared" ref="AH15:AH78" si="56">IF(IF(L15=H15,1,0)=1,ABS(X15*G15),-ABS(X15*G15))</f>
        <v>-1661.9896948082496</v>
      </c>
      <c r="AI15" s="188">
        <f t="shared" ref="AI15:AI78" si="57">IF(IF(O15=H15,1,0)=1,ABS(X15*G15),-ABS(X15*G15))</f>
        <v>1661.9896948082496</v>
      </c>
      <c r="AJ15" s="188">
        <f t="shared" si="46"/>
        <v>1661.9896948082496</v>
      </c>
      <c r="AK15" s="188">
        <f t="shared" si="47"/>
        <v>1661.9896948082496</v>
      </c>
      <c r="AL15" s="188">
        <f t="shared" si="48"/>
        <v>1661.9896948082496</v>
      </c>
      <c r="AM15" s="188">
        <f t="shared" si="49"/>
        <v>1661.9896948082496</v>
      </c>
      <c r="AN15" s="188">
        <f t="shared" si="50"/>
        <v>-1661.9896948082496</v>
      </c>
      <c r="AO15" s="188">
        <f t="shared" si="51"/>
        <v>1661.9896948082496</v>
      </c>
    </row>
    <row r="16" spans="1:41" ht="15.75" thickBot="1" x14ac:dyDescent="0.3">
      <c r="A16" s="1" t="s">
        <v>292</v>
      </c>
      <c r="B16" s="149" t="s">
        <v>292</v>
      </c>
      <c r="C16" s="192" t="s">
        <v>294</v>
      </c>
      <c r="E16" s="201">
        <f>'0803'!H16</f>
        <v>1</v>
      </c>
      <c r="F16" s="186">
        <f t="shared" si="37"/>
        <v>2166.0587960261332</v>
      </c>
      <c r="G16">
        <v>1.0982725088699999E-2</v>
      </c>
      <c r="H16">
        <v>1</v>
      </c>
      <c r="I16">
        <v>-1</v>
      </c>
      <c r="J16">
        <v>-1</v>
      </c>
      <c r="K16">
        <v>-1</v>
      </c>
      <c r="L16">
        <v>-1</v>
      </c>
      <c r="M16">
        <v>4</v>
      </c>
      <c r="N16" s="194">
        <v>42580</v>
      </c>
      <c r="O16">
        <f t="shared" si="38"/>
        <v>-1</v>
      </c>
      <c r="P16">
        <f t="shared" si="52"/>
        <v>1</v>
      </c>
      <c r="Q16">
        <f t="shared" si="39"/>
        <v>-1</v>
      </c>
      <c r="R16">
        <f t="shared" si="40"/>
        <v>-1</v>
      </c>
      <c r="S16">
        <f t="shared" si="41"/>
        <v>-1</v>
      </c>
      <c r="T16">
        <f t="shared" si="42"/>
        <v>1</v>
      </c>
      <c r="U16">
        <f t="shared" si="53"/>
        <v>-1</v>
      </c>
      <c r="V16">
        <f>VLOOKUP($A16,'FuturesInfo (3)'!$A$2:$V$80,22)</f>
        <v>2</v>
      </c>
      <c r="W16">
        <v>1</v>
      </c>
      <c r="X16" s="137">
        <v>197224.166</v>
      </c>
      <c r="Y16" s="137">
        <v>197224.166</v>
      </c>
      <c r="Z16" s="188">
        <f t="shared" si="43"/>
        <v>2166.0587960261332</v>
      </c>
      <c r="AA16" s="188">
        <f>IF(IF(sym!$Q5=H16,1,0)=1,ABS(X16*G16),-ABS(X16*G16))</f>
        <v>2166.0587960261332</v>
      </c>
      <c r="AB16" s="188">
        <f>IF(IF(sym!$P5=$H16,1,0)=1,ABS($X16*$G16),-ABS($X16*$G16))</f>
        <v>-2166.0587960261332</v>
      </c>
      <c r="AC16" s="188">
        <f t="shared" ref="AC16:AC79" si="58">IF(IF(E16=H16,1,0)=1,ABS(X16*G16),-ABS(X16*G16))</f>
        <v>2166.0587960261332</v>
      </c>
      <c r="AD16" s="188">
        <f t="shared" si="44"/>
        <v>-2166.0587960261332</v>
      </c>
      <c r="AE16" s="188">
        <f t="shared" si="45"/>
        <v>-2166.0587960261332</v>
      </c>
      <c r="AF16" s="188">
        <f t="shared" si="54"/>
        <v>-2166.0587960261332</v>
      </c>
      <c r="AG16" s="188">
        <f t="shared" si="55"/>
        <v>-2166.0587960261332</v>
      </c>
      <c r="AH16" s="188">
        <f t="shared" si="56"/>
        <v>-2166.0587960261332</v>
      </c>
      <c r="AI16" s="188">
        <f t="shared" si="57"/>
        <v>-2166.0587960261332</v>
      </c>
      <c r="AJ16" s="188">
        <f t="shared" si="46"/>
        <v>2166.0587960261332</v>
      </c>
      <c r="AK16" s="188">
        <f t="shared" si="47"/>
        <v>-2166.0587960261332</v>
      </c>
      <c r="AL16" s="188">
        <f t="shared" si="48"/>
        <v>-2166.0587960261332</v>
      </c>
      <c r="AM16" s="188">
        <f t="shared" si="49"/>
        <v>-2166.0587960261332</v>
      </c>
      <c r="AN16" s="188">
        <f t="shared" si="50"/>
        <v>2166.0587960261332</v>
      </c>
      <c r="AO16" s="188">
        <f t="shared" si="51"/>
        <v>-2166.0587960261332</v>
      </c>
    </row>
    <row r="17" spans="1:41" ht="15.75" thickBot="1" x14ac:dyDescent="0.3">
      <c r="A17" s="1" t="s">
        <v>295</v>
      </c>
      <c r="B17" s="149" t="s">
        <v>728</v>
      </c>
      <c r="C17" s="192" t="s">
        <v>297</v>
      </c>
      <c r="E17" s="201">
        <f>'0803'!H17</f>
        <v>1</v>
      </c>
      <c r="F17" s="186">
        <f t="shared" si="37"/>
        <v>664.71275559897992</v>
      </c>
      <c r="G17">
        <v>7.1405387861100001E-3</v>
      </c>
      <c r="H17">
        <v>1</v>
      </c>
      <c r="I17">
        <v>1</v>
      </c>
      <c r="J17">
        <v>1</v>
      </c>
      <c r="K17">
        <v>1</v>
      </c>
      <c r="L17">
        <v>-1</v>
      </c>
      <c r="M17">
        <v>-2</v>
      </c>
      <c r="N17" s="194">
        <v>42580</v>
      </c>
      <c r="O17">
        <f t="shared" si="38"/>
        <v>1</v>
      </c>
      <c r="P17">
        <f t="shared" si="52"/>
        <v>1</v>
      </c>
      <c r="Q17">
        <f t="shared" si="39"/>
        <v>1</v>
      </c>
      <c r="R17">
        <f t="shared" si="40"/>
        <v>1</v>
      </c>
      <c r="S17">
        <f t="shared" si="41"/>
        <v>1</v>
      </c>
      <c r="T17">
        <f t="shared" si="42"/>
        <v>-1</v>
      </c>
      <c r="U17">
        <f t="shared" si="53"/>
        <v>1</v>
      </c>
      <c r="V17">
        <f>VLOOKUP($A17,'FuturesInfo (3)'!$A$2:$V$80,22)</f>
        <v>5</v>
      </c>
      <c r="W17">
        <v>1</v>
      </c>
      <c r="X17" s="137">
        <v>93090</v>
      </c>
      <c r="Y17" s="137">
        <v>93090</v>
      </c>
      <c r="Z17" s="188">
        <f t="shared" si="43"/>
        <v>664.71275559897992</v>
      </c>
      <c r="AA17" s="188">
        <f>IF(IF(sym!$Q6=H17,1,0)=1,ABS(X17*G17),-ABS(X17*G17))</f>
        <v>664.71275559897992</v>
      </c>
      <c r="AB17" s="188">
        <f>IF(IF(sym!$P6=$H17,1,0)=1,ABS($X17*$G17),-ABS($X17*$G17))</f>
        <v>-664.71275559897992</v>
      </c>
      <c r="AC17" s="188">
        <f t="shared" si="58"/>
        <v>664.71275559897992</v>
      </c>
      <c r="AD17" s="188">
        <f t="shared" si="44"/>
        <v>-664.71275559897992</v>
      </c>
      <c r="AE17" s="188">
        <f t="shared" si="45"/>
        <v>664.71275559897992</v>
      </c>
      <c r="AF17" s="188">
        <f t="shared" si="54"/>
        <v>664.71275559897992</v>
      </c>
      <c r="AG17" s="188">
        <f t="shared" si="55"/>
        <v>664.71275559897992</v>
      </c>
      <c r="AH17" s="188">
        <f t="shared" si="56"/>
        <v>-664.71275559897992</v>
      </c>
      <c r="AI17" s="188">
        <f t="shared" si="57"/>
        <v>664.71275559897992</v>
      </c>
      <c r="AJ17" s="188">
        <f t="shared" si="46"/>
        <v>664.71275559897992</v>
      </c>
      <c r="AK17" s="188">
        <f t="shared" si="47"/>
        <v>664.71275559897992</v>
      </c>
      <c r="AL17" s="188">
        <f t="shared" si="48"/>
        <v>664.71275559897992</v>
      </c>
      <c r="AM17" s="188">
        <f t="shared" si="49"/>
        <v>664.71275559897992</v>
      </c>
      <c r="AN17" s="188">
        <f t="shared" si="50"/>
        <v>-664.71275559897992</v>
      </c>
      <c r="AO17" s="188">
        <f t="shared" si="51"/>
        <v>664.71275559897992</v>
      </c>
    </row>
    <row r="18" spans="1:41" ht="15.75" thickBot="1" x14ac:dyDescent="0.3">
      <c r="A18" s="1" t="s">
        <v>298</v>
      </c>
      <c r="B18" s="149" t="s">
        <v>479</v>
      </c>
      <c r="C18" s="192" t="s">
        <v>1121</v>
      </c>
      <c r="E18" s="201">
        <f>'0803'!H18</f>
        <v>-1</v>
      </c>
      <c r="F18" s="186">
        <f t="shared" si="37"/>
        <v>-2474.6003752419701</v>
      </c>
      <c r="G18">
        <v>-1.50844277674E-2</v>
      </c>
      <c r="H18">
        <v>-1</v>
      </c>
      <c r="I18">
        <v>1</v>
      </c>
      <c r="J18">
        <v>-1</v>
      </c>
      <c r="K18">
        <v>1</v>
      </c>
      <c r="L18">
        <v>-1</v>
      </c>
      <c r="M18">
        <v>-2</v>
      </c>
      <c r="N18" s="194">
        <v>42570</v>
      </c>
      <c r="O18">
        <f t="shared" si="38"/>
        <v>1</v>
      </c>
      <c r="P18">
        <f t="shared" si="52"/>
        <v>1</v>
      </c>
      <c r="Q18">
        <f t="shared" si="39"/>
        <v>1</v>
      </c>
      <c r="R18">
        <f t="shared" si="40"/>
        <v>1</v>
      </c>
      <c r="S18">
        <f t="shared" si="41"/>
        <v>1</v>
      </c>
      <c r="T18">
        <f t="shared" si="42"/>
        <v>-1</v>
      </c>
      <c r="U18">
        <f t="shared" si="53"/>
        <v>1</v>
      </c>
      <c r="V18">
        <f>VLOOKUP($A18,'FuturesInfo (3)'!$A$2:$V$80,22)</f>
        <v>3</v>
      </c>
      <c r="W18">
        <v>1</v>
      </c>
      <c r="X18" s="137">
        <v>164050</v>
      </c>
      <c r="Y18" s="137">
        <v>164050</v>
      </c>
      <c r="Z18" s="188">
        <f t="shared" si="43"/>
        <v>2474.6003752419701</v>
      </c>
      <c r="AA18" s="188">
        <f>IF(IF(sym!$Q7=H18,1,0)=1,ABS(X18*G18),-ABS(X18*G18))</f>
        <v>-2474.6003752419701</v>
      </c>
      <c r="AB18" s="188">
        <f>IF(IF(sym!$P7=$H18,1,0)=1,ABS($X18*$G18),-ABS($X18*$G18))</f>
        <v>2474.6003752419701</v>
      </c>
      <c r="AC18" s="188">
        <f t="shared" si="58"/>
        <v>2474.6003752419701</v>
      </c>
      <c r="AD18" s="188">
        <f t="shared" si="44"/>
        <v>-2474.6003752419701</v>
      </c>
      <c r="AE18" s="188">
        <f t="shared" si="45"/>
        <v>2474.6003752419701</v>
      </c>
      <c r="AF18" s="188">
        <f t="shared" si="54"/>
        <v>-2474.6003752419701</v>
      </c>
      <c r="AG18" s="188">
        <f t="shared" si="55"/>
        <v>-2474.6003752419701</v>
      </c>
      <c r="AH18" s="188">
        <f t="shared" si="56"/>
        <v>2474.6003752419701</v>
      </c>
      <c r="AI18" s="188">
        <f t="shared" si="57"/>
        <v>-2474.6003752419701</v>
      </c>
      <c r="AJ18" s="188">
        <f t="shared" si="46"/>
        <v>-2474.6003752419701</v>
      </c>
      <c r="AK18" s="188">
        <f t="shared" si="47"/>
        <v>-2474.6003752419701</v>
      </c>
      <c r="AL18" s="188">
        <f t="shared" si="48"/>
        <v>-2474.6003752419701</v>
      </c>
      <c r="AM18" s="188">
        <f t="shared" si="49"/>
        <v>-2474.6003752419701</v>
      </c>
      <c r="AN18" s="188">
        <f t="shared" si="50"/>
        <v>2474.6003752419701</v>
      </c>
      <c r="AO18" s="188">
        <f t="shared" si="51"/>
        <v>-2474.6003752419701</v>
      </c>
    </row>
    <row r="19" spans="1:41" ht="15.75" thickBot="1" x14ac:dyDescent="0.3">
      <c r="A19" s="1" t="s">
        <v>300</v>
      </c>
      <c r="B19" s="149" t="s">
        <v>518</v>
      </c>
      <c r="C19" s="192" t="s">
        <v>297</v>
      </c>
      <c r="E19" s="201">
        <f>'0803'!H19</f>
        <v>1</v>
      </c>
      <c r="F19" s="186">
        <f t="shared" si="37"/>
        <v>-790.44776119649998</v>
      </c>
      <c r="G19">
        <v>-1.1940298507500001E-2</v>
      </c>
      <c r="H19">
        <v>-1</v>
      </c>
      <c r="I19">
        <v>-1</v>
      </c>
      <c r="J19">
        <v>-1</v>
      </c>
      <c r="K19">
        <v>-1</v>
      </c>
      <c r="L19">
        <v>1</v>
      </c>
      <c r="M19">
        <v>-5</v>
      </c>
      <c r="N19" s="194">
        <v>42579</v>
      </c>
      <c r="O19">
        <f t="shared" si="38"/>
        <v>-1</v>
      </c>
      <c r="P19">
        <f t="shared" si="52"/>
        <v>-1</v>
      </c>
      <c r="Q19">
        <f t="shared" si="39"/>
        <v>-1</v>
      </c>
      <c r="R19">
        <f t="shared" si="40"/>
        <v>-1</v>
      </c>
      <c r="S19">
        <f t="shared" si="41"/>
        <v>-1</v>
      </c>
      <c r="T19">
        <f t="shared" si="42"/>
        <v>1</v>
      </c>
      <c r="U19">
        <f t="shared" si="53"/>
        <v>-1</v>
      </c>
      <c r="V19">
        <f>VLOOKUP($A19,'FuturesInfo (3)'!$A$2:$V$80,22)</f>
        <v>5</v>
      </c>
      <c r="W19">
        <v>1</v>
      </c>
      <c r="X19" s="137">
        <v>66200</v>
      </c>
      <c r="Y19" s="137">
        <v>66200</v>
      </c>
      <c r="Z19" s="188">
        <f t="shared" si="43"/>
        <v>790.44776119649998</v>
      </c>
      <c r="AA19" s="188">
        <f>IF(IF(sym!$Q8=H19,1,0)=1,ABS(X19*G19),-ABS(X19*G19))</f>
        <v>-790.44776119649998</v>
      </c>
      <c r="AB19" s="188">
        <f>IF(IF(sym!$P8=$H19,1,0)=1,ABS($X19*$G19),-ABS($X19*$G19))</f>
        <v>790.44776119649998</v>
      </c>
      <c r="AC19" s="188">
        <f t="shared" si="58"/>
        <v>-790.44776119649998</v>
      </c>
      <c r="AD19" s="188">
        <f t="shared" si="44"/>
        <v>790.44776119649998</v>
      </c>
      <c r="AE19" s="188">
        <f t="shared" si="45"/>
        <v>790.44776119649998</v>
      </c>
      <c r="AF19" s="188">
        <f t="shared" si="54"/>
        <v>790.44776119649998</v>
      </c>
      <c r="AG19" s="188">
        <f t="shared" si="55"/>
        <v>790.44776119649998</v>
      </c>
      <c r="AH19" s="188">
        <f t="shared" si="56"/>
        <v>-790.44776119649998</v>
      </c>
      <c r="AI19" s="188">
        <f t="shared" si="57"/>
        <v>790.44776119649998</v>
      </c>
      <c r="AJ19" s="188">
        <f t="shared" si="46"/>
        <v>790.44776119649998</v>
      </c>
      <c r="AK19" s="188">
        <f t="shared" si="47"/>
        <v>790.44776119649998</v>
      </c>
      <c r="AL19" s="188">
        <f t="shared" si="48"/>
        <v>790.44776119649998</v>
      </c>
      <c r="AM19" s="188">
        <f t="shared" si="49"/>
        <v>790.44776119649998</v>
      </c>
      <c r="AN19" s="188">
        <f t="shared" si="50"/>
        <v>-790.44776119649998</v>
      </c>
      <c r="AO19" s="188">
        <f t="shared" si="51"/>
        <v>790.44776119649998</v>
      </c>
    </row>
    <row r="20" spans="1:41" ht="15.75" thickBot="1" x14ac:dyDescent="0.3">
      <c r="A20" s="1" t="s">
        <v>302</v>
      </c>
      <c r="B20" s="149" t="s">
        <v>509</v>
      </c>
      <c r="C20" s="192" t="s">
        <v>304</v>
      </c>
      <c r="E20" s="201">
        <f>'0803'!H20</f>
        <v>1</v>
      </c>
      <c r="F20" s="186">
        <f t="shared" si="37"/>
        <v>-79.946541931197245</v>
      </c>
      <c r="G20">
        <v>-6.6822586034099999E-4</v>
      </c>
      <c r="H20">
        <v>-1</v>
      </c>
      <c r="I20">
        <v>1</v>
      </c>
      <c r="J20">
        <v>-1</v>
      </c>
      <c r="K20">
        <v>1</v>
      </c>
      <c r="L20">
        <v>-1</v>
      </c>
      <c r="M20">
        <v>-4</v>
      </c>
      <c r="N20" s="194">
        <v>42580</v>
      </c>
      <c r="O20">
        <f t="shared" si="38"/>
        <v>1</v>
      </c>
      <c r="P20">
        <f t="shared" si="52"/>
        <v>1</v>
      </c>
      <c r="Q20">
        <f t="shared" si="39"/>
        <v>-1</v>
      </c>
      <c r="R20">
        <f t="shared" si="40"/>
        <v>1</v>
      </c>
      <c r="S20">
        <f t="shared" si="41"/>
        <v>1</v>
      </c>
      <c r="T20">
        <f t="shared" si="42"/>
        <v>-1</v>
      </c>
      <c r="U20">
        <f t="shared" si="53"/>
        <v>-1</v>
      </c>
      <c r="V20">
        <f>VLOOKUP($A20,'FuturesInfo (3)'!$A$2:$V$80,22)</f>
        <v>4</v>
      </c>
      <c r="W20">
        <v>1</v>
      </c>
      <c r="X20" s="137">
        <v>119640</v>
      </c>
      <c r="Y20" s="137">
        <v>119640</v>
      </c>
      <c r="Z20" s="188">
        <f t="shared" si="43"/>
        <v>79.946541931197245</v>
      </c>
      <c r="AA20" s="188">
        <f>IF(IF(sym!$Q9=H20,1,0)=1,ABS(X20*G20),-ABS(X20*G20))</f>
        <v>-79.946541931197245</v>
      </c>
      <c r="AB20" s="188">
        <f>IF(IF(sym!$P9=$H20,1,0)=1,ABS($X20*$G20),-ABS($X20*$G20))</f>
        <v>79.946541931197245</v>
      </c>
      <c r="AC20" s="188">
        <f t="shared" si="58"/>
        <v>-79.946541931197245</v>
      </c>
      <c r="AD20" s="188">
        <f t="shared" si="44"/>
        <v>79.946541931197245</v>
      </c>
      <c r="AE20" s="188">
        <f t="shared" si="45"/>
        <v>79.946541931197245</v>
      </c>
      <c r="AF20" s="188">
        <f t="shared" si="54"/>
        <v>-79.946541931197245</v>
      </c>
      <c r="AG20" s="188">
        <f t="shared" si="55"/>
        <v>-79.946541931197245</v>
      </c>
      <c r="AH20" s="188">
        <f t="shared" si="56"/>
        <v>79.946541931197245</v>
      </c>
      <c r="AI20" s="188">
        <f t="shared" si="57"/>
        <v>-79.946541931197245</v>
      </c>
      <c r="AJ20" s="188">
        <f t="shared" si="46"/>
        <v>-79.946541931197245</v>
      </c>
      <c r="AK20" s="188">
        <f t="shared" si="47"/>
        <v>79.946541931197245</v>
      </c>
      <c r="AL20" s="188">
        <f t="shared" si="48"/>
        <v>-79.946541931197245</v>
      </c>
      <c r="AM20" s="188">
        <f t="shared" si="49"/>
        <v>-79.946541931197245</v>
      </c>
      <c r="AN20" s="188">
        <f t="shared" si="50"/>
        <v>79.946541931197245</v>
      </c>
      <c r="AO20" s="188">
        <f t="shared" si="51"/>
        <v>79.946541931197245</v>
      </c>
    </row>
    <row r="21" spans="1:41" ht="15.75" thickBot="1" x14ac:dyDescent="0.3">
      <c r="A21" s="1" t="s">
        <v>305</v>
      </c>
      <c r="B21" s="149" t="s">
        <v>488</v>
      </c>
      <c r="C21" s="192" t="s">
        <v>1121</v>
      </c>
      <c r="E21" s="201">
        <f>'0803'!H21</f>
        <v>1</v>
      </c>
      <c r="F21" s="186">
        <f t="shared" si="37"/>
        <v>1567.955020921351</v>
      </c>
      <c r="G21">
        <v>5.0993723849399996E-3</v>
      </c>
      <c r="H21">
        <v>1</v>
      </c>
      <c r="I21">
        <v>-1</v>
      </c>
      <c r="J21">
        <v>-1</v>
      </c>
      <c r="K21">
        <v>1</v>
      </c>
      <c r="L21">
        <v>-1</v>
      </c>
      <c r="M21">
        <v>-8</v>
      </c>
      <c r="N21" s="194">
        <v>42576</v>
      </c>
      <c r="O21">
        <f t="shared" si="38"/>
        <v>1</v>
      </c>
      <c r="P21">
        <f t="shared" si="52"/>
        <v>1</v>
      </c>
      <c r="Q21">
        <f t="shared" si="39"/>
        <v>-1</v>
      </c>
      <c r="R21">
        <f t="shared" si="40"/>
        <v>-1</v>
      </c>
      <c r="S21">
        <f t="shared" si="41"/>
        <v>-1</v>
      </c>
      <c r="T21">
        <f t="shared" si="42"/>
        <v>-1</v>
      </c>
      <c r="U21">
        <f t="shared" si="53"/>
        <v>-1</v>
      </c>
      <c r="V21">
        <f>VLOOKUP($A21,'FuturesInfo (3)'!$A$2:$V$80,22)</f>
        <v>4</v>
      </c>
      <c r="W21">
        <v>1</v>
      </c>
      <c r="X21" s="137">
        <v>307480</v>
      </c>
      <c r="Y21" s="137">
        <v>307480</v>
      </c>
      <c r="Z21" s="188">
        <f t="shared" si="43"/>
        <v>1567.955020921351</v>
      </c>
      <c r="AA21" s="188">
        <f>IF(IF(sym!$Q10=H21,1,0)=1,ABS(X21*G21),-ABS(X21*G21))</f>
        <v>1567.955020921351</v>
      </c>
      <c r="AB21" s="188">
        <f>IF(IF(sym!$P10=$H21,1,0)=1,ABS($X21*$G21),-ABS($X21*$G21))</f>
        <v>-1567.955020921351</v>
      </c>
      <c r="AC21" s="188">
        <f t="shared" si="58"/>
        <v>1567.955020921351</v>
      </c>
      <c r="AD21" s="188">
        <f t="shared" si="44"/>
        <v>-1567.955020921351</v>
      </c>
      <c r="AE21" s="188">
        <f t="shared" si="45"/>
        <v>-1567.955020921351</v>
      </c>
      <c r="AF21" s="188">
        <f t="shared" si="54"/>
        <v>-1567.955020921351</v>
      </c>
      <c r="AG21" s="188">
        <f t="shared" si="55"/>
        <v>1567.955020921351</v>
      </c>
      <c r="AH21" s="188">
        <f t="shared" si="56"/>
        <v>-1567.955020921351</v>
      </c>
      <c r="AI21" s="188">
        <f t="shared" si="57"/>
        <v>1567.955020921351</v>
      </c>
      <c r="AJ21" s="188">
        <f t="shared" si="46"/>
        <v>1567.955020921351</v>
      </c>
      <c r="AK21" s="188">
        <f t="shared" si="47"/>
        <v>-1567.955020921351</v>
      </c>
      <c r="AL21" s="188">
        <f t="shared" si="48"/>
        <v>-1567.955020921351</v>
      </c>
      <c r="AM21" s="188">
        <f t="shared" si="49"/>
        <v>-1567.955020921351</v>
      </c>
      <c r="AN21" s="188">
        <f t="shared" si="50"/>
        <v>-1567.955020921351</v>
      </c>
      <c r="AO21" s="188">
        <f t="shared" si="51"/>
        <v>-1567.955020921351</v>
      </c>
    </row>
    <row r="22" spans="1:41" ht="15.75" thickBot="1" x14ac:dyDescent="0.3">
      <c r="A22" s="330" t="s">
        <v>307</v>
      </c>
      <c r="B22" s="331" t="s">
        <v>484</v>
      </c>
      <c r="C22" s="332" t="s">
        <v>1288</v>
      </c>
      <c r="E22" s="201">
        <f>'0803'!H22</f>
        <v>-1</v>
      </c>
      <c r="F22" s="186">
        <f t="shared" si="37"/>
        <v>0</v>
      </c>
      <c r="G22">
        <v>4.4803475663599997E-3</v>
      </c>
      <c r="H22">
        <v>1</v>
      </c>
      <c r="I22">
        <v>-1</v>
      </c>
      <c r="J22">
        <v>-1</v>
      </c>
      <c r="K22">
        <v>1</v>
      </c>
      <c r="L22">
        <v>1</v>
      </c>
      <c r="M22">
        <v>-3</v>
      </c>
      <c r="N22" s="194">
        <v>42571</v>
      </c>
      <c r="O22">
        <f t="shared" si="38"/>
        <v>-1</v>
      </c>
      <c r="P22">
        <f t="shared" si="52"/>
        <v>-1</v>
      </c>
      <c r="Q22">
        <f t="shared" si="39"/>
        <v>-1</v>
      </c>
      <c r="R22">
        <f t="shared" si="40"/>
        <v>-1</v>
      </c>
      <c r="S22">
        <f t="shared" si="41"/>
        <v>-1</v>
      </c>
      <c r="T22">
        <f t="shared" si="42"/>
        <v>-1</v>
      </c>
      <c r="U22">
        <f t="shared" si="53"/>
        <v>-1</v>
      </c>
      <c r="V22">
        <f>VLOOKUP($A22,'FuturesInfo (3)'!$A$2:$V$80,22)</f>
        <v>0</v>
      </c>
      <c r="W22">
        <v>1</v>
      </c>
      <c r="X22" s="137">
        <v>0</v>
      </c>
      <c r="Y22" s="137">
        <v>0</v>
      </c>
      <c r="Z22" s="188">
        <f t="shared" si="43"/>
        <v>0</v>
      </c>
      <c r="AA22" s="188">
        <f>IF(IF(sym!$Q11=H22,1,0)=1,ABS(X22*G22),-ABS(X22*G22))</f>
        <v>0</v>
      </c>
      <c r="AB22" s="188">
        <f>IF(IF(sym!$P11=$H22,1,0)=1,ABS($X22*$G22),-ABS($X22*$G22))</f>
        <v>0</v>
      </c>
      <c r="AC22" s="188">
        <f t="shared" si="58"/>
        <v>0</v>
      </c>
      <c r="AD22" s="188">
        <f t="shared" si="44"/>
        <v>0</v>
      </c>
      <c r="AE22" s="188">
        <f t="shared" si="45"/>
        <v>0</v>
      </c>
      <c r="AF22" s="188">
        <f t="shared" si="54"/>
        <v>0</v>
      </c>
      <c r="AG22" s="188">
        <f t="shared" si="55"/>
        <v>0</v>
      </c>
      <c r="AH22" s="188">
        <f t="shared" si="56"/>
        <v>0</v>
      </c>
      <c r="AI22" s="188">
        <f t="shared" si="57"/>
        <v>0</v>
      </c>
      <c r="AJ22" s="188">
        <f t="shared" si="46"/>
        <v>0</v>
      </c>
      <c r="AK22" s="188">
        <f t="shared" si="47"/>
        <v>0</v>
      </c>
      <c r="AL22" s="188">
        <f t="shared" si="48"/>
        <v>0</v>
      </c>
      <c r="AM22" s="188">
        <f t="shared" si="49"/>
        <v>0</v>
      </c>
      <c r="AN22" s="188">
        <f t="shared" si="50"/>
        <v>0</v>
      </c>
      <c r="AO22" s="188">
        <f t="shared" si="51"/>
        <v>0</v>
      </c>
    </row>
    <row r="23" spans="1:41" ht="15.75" thickBot="1" x14ac:dyDescent="0.3">
      <c r="A23" s="1" t="s">
        <v>309</v>
      </c>
      <c r="B23" s="149" t="s">
        <v>522</v>
      </c>
      <c r="C23" s="192" t="s">
        <v>288</v>
      </c>
      <c r="E23" s="201">
        <f>'0803'!H23</f>
        <v>1</v>
      </c>
      <c r="F23" s="186">
        <f t="shared" si="37"/>
        <v>2259.27014450571</v>
      </c>
      <c r="G23">
        <v>2.69409747735E-2</v>
      </c>
      <c r="H23">
        <v>1</v>
      </c>
      <c r="I23">
        <v>-1</v>
      </c>
      <c r="J23">
        <v>1</v>
      </c>
      <c r="K23">
        <v>-1</v>
      </c>
      <c r="L23">
        <v>-1</v>
      </c>
      <c r="M23">
        <v>-2</v>
      </c>
      <c r="N23" s="194">
        <v>42563</v>
      </c>
      <c r="O23">
        <f t="shared" si="38"/>
        <v>1</v>
      </c>
      <c r="P23">
        <f t="shared" si="52"/>
        <v>1</v>
      </c>
      <c r="Q23">
        <f t="shared" si="39"/>
        <v>1</v>
      </c>
      <c r="R23">
        <f t="shared" si="40"/>
        <v>-1</v>
      </c>
      <c r="S23">
        <f t="shared" si="41"/>
        <v>1</v>
      </c>
      <c r="T23">
        <f t="shared" si="42"/>
        <v>1</v>
      </c>
      <c r="U23">
        <f t="shared" si="53"/>
        <v>1</v>
      </c>
      <c r="V23">
        <f>VLOOKUP($A23,'FuturesInfo (3)'!$A$2:$V$80,22)</f>
        <v>2</v>
      </c>
      <c r="W23">
        <v>1</v>
      </c>
      <c r="X23" s="137">
        <v>83860</v>
      </c>
      <c r="Y23" s="137">
        <v>83860</v>
      </c>
      <c r="Z23" s="188">
        <f t="shared" si="43"/>
        <v>2259.27014450571</v>
      </c>
      <c r="AA23" s="188">
        <f>IF(IF(sym!$Q12=H23,1,0)=1,ABS(X23*G23),-ABS(X23*G23))</f>
        <v>2259.27014450571</v>
      </c>
      <c r="AB23" s="188">
        <f>IF(IF(sym!$P12=$H23,1,0)=1,ABS($X23*$G23),-ABS($X23*$G23))</f>
        <v>-2259.27014450571</v>
      </c>
      <c r="AC23" s="188">
        <f t="shared" si="58"/>
        <v>2259.27014450571</v>
      </c>
      <c r="AD23" s="188">
        <f t="shared" si="44"/>
        <v>-2259.27014450571</v>
      </c>
      <c r="AE23" s="188">
        <f t="shared" si="45"/>
        <v>2259.27014450571</v>
      </c>
      <c r="AF23" s="188">
        <f t="shared" si="54"/>
        <v>-2259.27014450571</v>
      </c>
      <c r="AG23" s="188">
        <f t="shared" si="55"/>
        <v>-2259.27014450571</v>
      </c>
      <c r="AH23" s="188">
        <f t="shared" si="56"/>
        <v>-2259.27014450571</v>
      </c>
      <c r="AI23" s="188">
        <f t="shared" si="57"/>
        <v>2259.27014450571</v>
      </c>
      <c r="AJ23" s="188">
        <f t="shared" si="46"/>
        <v>2259.27014450571</v>
      </c>
      <c r="AK23" s="188">
        <f t="shared" si="47"/>
        <v>2259.27014450571</v>
      </c>
      <c r="AL23" s="188">
        <f t="shared" si="48"/>
        <v>-2259.27014450571</v>
      </c>
      <c r="AM23" s="188">
        <f t="shared" si="49"/>
        <v>2259.27014450571</v>
      </c>
      <c r="AN23" s="188">
        <f t="shared" si="50"/>
        <v>2259.27014450571</v>
      </c>
      <c r="AO23" s="188">
        <f t="shared" si="51"/>
        <v>2259.27014450571</v>
      </c>
    </row>
    <row r="24" spans="1:41" ht="15.75" thickBot="1" x14ac:dyDescent="0.3">
      <c r="A24" s="1" t="s">
        <v>311</v>
      </c>
      <c r="B24" s="149" t="s">
        <v>520</v>
      </c>
      <c r="C24" s="192" t="s">
        <v>304</v>
      </c>
      <c r="E24" s="201">
        <f>'0803'!H24</f>
        <v>1</v>
      </c>
      <c r="F24" s="186">
        <f t="shared" si="37"/>
        <v>2357.8853143032811</v>
      </c>
      <c r="G24">
        <v>2.0729573293799999E-2</v>
      </c>
      <c r="H24">
        <v>1</v>
      </c>
      <c r="I24">
        <v>1</v>
      </c>
      <c r="J24">
        <v>-1</v>
      </c>
      <c r="K24">
        <v>1</v>
      </c>
      <c r="L24">
        <v>-1</v>
      </c>
      <c r="M24">
        <v>-8</v>
      </c>
      <c r="N24" s="194">
        <v>42576</v>
      </c>
      <c r="O24">
        <f t="shared" si="38"/>
        <v>1</v>
      </c>
      <c r="P24">
        <f t="shared" si="52"/>
        <v>1</v>
      </c>
      <c r="Q24">
        <f t="shared" si="39"/>
        <v>-1</v>
      </c>
      <c r="R24">
        <f t="shared" si="40"/>
        <v>1</v>
      </c>
      <c r="S24">
        <f t="shared" si="41"/>
        <v>1</v>
      </c>
      <c r="T24">
        <f t="shared" si="42"/>
        <v>-1</v>
      </c>
      <c r="U24">
        <f t="shared" si="53"/>
        <v>-1</v>
      </c>
      <c r="V24">
        <f>VLOOKUP($A24,'FuturesInfo (3)'!$A$2:$V$80,22)</f>
        <v>3</v>
      </c>
      <c r="W24">
        <v>1</v>
      </c>
      <c r="X24" s="137">
        <v>113745</v>
      </c>
      <c r="Y24" s="137">
        <v>113745</v>
      </c>
      <c r="Z24" s="188">
        <f t="shared" si="43"/>
        <v>2357.8853143032811</v>
      </c>
      <c r="AA24" s="188">
        <f>IF(IF(sym!$Q13=H24,1,0)=1,ABS(X24*G24),-ABS(X24*G24))</f>
        <v>2357.8853143032811</v>
      </c>
      <c r="AB24" s="188">
        <f>IF(IF(sym!$P13=$H24,1,0)=1,ABS($X24*$G24),-ABS($X24*$G24))</f>
        <v>-2357.8853143032811</v>
      </c>
      <c r="AC24" s="188">
        <f t="shared" si="58"/>
        <v>2357.8853143032811</v>
      </c>
      <c r="AD24" s="188">
        <f t="shared" si="44"/>
        <v>-2357.8853143032811</v>
      </c>
      <c r="AE24" s="188">
        <f t="shared" si="45"/>
        <v>-2357.8853143032811</v>
      </c>
      <c r="AF24" s="188">
        <f t="shared" si="54"/>
        <v>2357.8853143032811</v>
      </c>
      <c r="AG24" s="188">
        <f t="shared" si="55"/>
        <v>2357.8853143032811</v>
      </c>
      <c r="AH24" s="188">
        <f t="shared" si="56"/>
        <v>-2357.8853143032811</v>
      </c>
      <c r="AI24" s="188">
        <f t="shared" si="57"/>
        <v>2357.8853143032811</v>
      </c>
      <c r="AJ24" s="188">
        <f t="shared" si="46"/>
        <v>2357.8853143032811</v>
      </c>
      <c r="AK24" s="188">
        <f t="shared" si="47"/>
        <v>-2357.8853143032811</v>
      </c>
      <c r="AL24" s="188">
        <f t="shared" si="48"/>
        <v>2357.8853143032811</v>
      </c>
      <c r="AM24" s="188">
        <f t="shared" si="49"/>
        <v>2357.8853143032811</v>
      </c>
      <c r="AN24" s="188">
        <f t="shared" si="50"/>
        <v>-2357.8853143032811</v>
      </c>
      <c r="AO24" s="188">
        <f t="shared" si="51"/>
        <v>-2357.8853143032811</v>
      </c>
    </row>
    <row r="25" spans="1:41" ht="15.75" thickBot="1" x14ac:dyDescent="0.3">
      <c r="A25" s="1" t="s">
        <v>1008</v>
      </c>
      <c r="B25" s="149" t="s">
        <v>583</v>
      </c>
      <c r="C25" s="192" t="s">
        <v>1121</v>
      </c>
      <c r="E25" s="201">
        <f>'0803'!H25</f>
        <v>-1</v>
      </c>
      <c r="F25" s="186">
        <f t="shared" si="37"/>
        <v>-655.2215792063347</v>
      </c>
      <c r="G25">
        <v>-1.5671173994799999E-3</v>
      </c>
      <c r="H25">
        <v>-1</v>
      </c>
      <c r="I25">
        <v>-1</v>
      </c>
      <c r="J25">
        <v>1</v>
      </c>
      <c r="K25">
        <v>-1</v>
      </c>
      <c r="L25">
        <v>1</v>
      </c>
      <c r="M25">
        <v>9</v>
      </c>
      <c r="N25" s="194">
        <v>42573</v>
      </c>
      <c r="O25">
        <f t="shared" si="38"/>
        <v>1</v>
      </c>
      <c r="P25">
        <f t="shared" si="52"/>
        <v>-1</v>
      </c>
      <c r="Q25">
        <f t="shared" si="39"/>
        <v>1</v>
      </c>
      <c r="R25">
        <f t="shared" si="40"/>
        <v>-1</v>
      </c>
      <c r="S25">
        <f t="shared" si="41"/>
        <v>-1</v>
      </c>
      <c r="T25">
        <f t="shared" si="42"/>
        <v>-1</v>
      </c>
      <c r="U25">
        <f t="shared" si="53"/>
        <v>1</v>
      </c>
      <c r="V25">
        <f>VLOOKUP($A25,'FuturesInfo (3)'!$A$2:$V$80,22)</f>
        <v>3</v>
      </c>
      <c r="W25">
        <v>1</v>
      </c>
      <c r="X25" s="137">
        <v>418106.25</v>
      </c>
      <c r="Y25" s="137">
        <v>418106.25</v>
      </c>
      <c r="Z25" s="188">
        <f t="shared" si="43"/>
        <v>655.2215792063347</v>
      </c>
      <c r="AA25" s="188">
        <f>IF(IF(sym!$Q14=H25,1,0)=1,ABS(X25*G25),-ABS(X25*G25))</f>
        <v>-655.2215792063347</v>
      </c>
      <c r="AB25" s="188">
        <f>IF(IF(sym!$P14=$H25,1,0)=1,ABS($X25*$G25),-ABS($X25*$G25))</f>
        <v>655.2215792063347</v>
      </c>
      <c r="AC25" s="188">
        <f t="shared" si="58"/>
        <v>655.2215792063347</v>
      </c>
      <c r="AD25" s="188">
        <f t="shared" si="44"/>
        <v>-655.2215792063347</v>
      </c>
      <c r="AE25" s="188">
        <f t="shared" si="45"/>
        <v>-655.2215792063347</v>
      </c>
      <c r="AF25" s="188">
        <f t="shared" si="54"/>
        <v>655.2215792063347</v>
      </c>
      <c r="AG25" s="188">
        <f t="shared" si="55"/>
        <v>655.2215792063347</v>
      </c>
      <c r="AH25" s="188">
        <f t="shared" si="56"/>
        <v>-655.2215792063347</v>
      </c>
      <c r="AI25" s="188">
        <f t="shared" si="57"/>
        <v>-655.2215792063347</v>
      </c>
      <c r="AJ25" s="188">
        <f t="shared" si="46"/>
        <v>655.2215792063347</v>
      </c>
      <c r="AK25" s="188">
        <f t="shared" si="47"/>
        <v>-655.2215792063347</v>
      </c>
      <c r="AL25" s="188">
        <f t="shared" si="48"/>
        <v>655.2215792063347</v>
      </c>
      <c r="AM25" s="188">
        <f t="shared" si="49"/>
        <v>655.2215792063347</v>
      </c>
      <c r="AN25" s="188">
        <f t="shared" si="50"/>
        <v>655.2215792063347</v>
      </c>
      <c r="AO25" s="188">
        <f t="shared" si="51"/>
        <v>-655.2215792063347</v>
      </c>
    </row>
    <row r="26" spans="1:41" ht="15.75" thickBot="1" x14ac:dyDescent="0.3">
      <c r="A26" s="1" t="s">
        <v>314</v>
      </c>
      <c r="B26" s="149" t="s">
        <v>755</v>
      </c>
      <c r="C26" s="192" t="s">
        <v>1121</v>
      </c>
      <c r="E26" s="201">
        <f>'0803'!H26</f>
        <v>1</v>
      </c>
      <c r="F26" s="186">
        <f t="shared" si="37"/>
        <v>769.54363779295477</v>
      </c>
      <c r="G26">
        <v>2.00994504057E-3</v>
      </c>
      <c r="H26">
        <v>1</v>
      </c>
      <c r="I26">
        <v>1</v>
      </c>
      <c r="J26">
        <v>-1</v>
      </c>
      <c r="K26">
        <v>1</v>
      </c>
      <c r="L26">
        <v>1</v>
      </c>
      <c r="M26">
        <v>9</v>
      </c>
      <c r="N26" s="194">
        <v>42573</v>
      </c>
      <c r="O26">
        <f t="shared" si="38"/>
        <v>1</v>
      </c>
      <c r="P26">
        <f t="shared" si="52"/>
        <v>1</v>
      </c>
      <c r="Q26">
        <f t="shared" si="39"/>
        <v>-1</v>
      </c>
      <c r="R26">
        <f t="shared" si="40"/>
        <v>-1</v>
      </c>
      <c r="S26">
        <f t="shared" si="41"/>
        <v>-1</v>
      </c>
      <c r="T26">
        <f t="shared" si="42"/>
        <v>-1</v>
      </c>
      <c r="U26">
        <f t="shared" si="53"/>
        <v>-1</v>
      </c>
      <c r="V26">
        <f>VLOOKUP($A26,'FuturesInfo (3)'!$A$2:$V$80,22)</f>
        <v>4</v>
      </c>
      <c r="W26">
        <v>1</v>
      </c>
      <c r="X26" s="137">
        <v>382868</v>
      </c>
      <c r="Y26" s="137">
        <v>382868</v>
      </c>
      <c r="Z26" s="188">
        <f t="shared" si="43"/>
        <v>769.54363779295477</v>
      </c>
      <c r="AA26" s="188">
        <f>IF(IF(sym!$Q15=H26,1,0)=1,ABS(X26*G26),-ABS(X26*G26))</f>
        <v>-769.54363779295477</v>
      </c>
      <c r="AB26" s="188">
        <f>IF(IF(sym!$P15=$H26,1,0)=1,ABS($X26*$G26),-ABS($X26*$G26))</f>
        <v>769.54363779295477</v>
      </c>
      <c r="AC26" s="188">
        <f t="shared" si="58"/>
        <v>769.54363779295477</v>
      </c>
      <c r="AD26" s="188">
        <f t="shared" si="44"/>
        <v>-769.54363779295477</v>
      </c>
      <c r="AE26" s="188">
        <f t="shared" si="45"/>
        <v>-769.54363779295477</v>
      </c>
      <c r="AF26" s="188">
        <f t="shared" si="54"/>
        <v>769.54363779295477</v>
      </c>
      <c r="AG26" s="188">
        <f t="shared" si="55"/>
        <v>769.54363779295477</v>
      </c>
      <c r="AH26" s="188">
        <f t="shared" si="56"/>
        <v>769.54363779295477</v>
      </c>
      <c r="AI26" s="188">
        <f t="shared" si="57"/>
        <v>769.54363779295477</v>
      </c>
      <c r="AJ26" s="188">
        <f t="shared" si="46"/>
        <v>769.54363779295477</v>
      </c>
      <c r="AK26" s="188">
        <f t="shared" si="47"/>
        <v>-769.54363779295477</v>
      </c>
      <c r="AL26" s="188">
        <f t="shared" si="48"/>
        <v>-769.54363779295477</v>
      </c>
      <c r="AM26" s="188">
        <f t="shared" si="49"/>
        <v>-769.54363779295477</v>
      </c>
      <c r="AN26" s="188">
        <f t="shared" si="50"/>
        <v>-769.54363779295477</v>
      </c>
      <c r="AO26" s="188">
        <f t="shared" si="51"/>
        <v>-769.54363779295477</v>
      </c>
    </row>
    <row r="27" spans="1:41" ht="15.75" thickBot="1" x14ac:dyDescent="0.3">
      <c r="A27" s="1" t="s">
        <v>316</v>
      </c>
      <c r="B27" s="149" t="s">
        <v>562</v>
      </c>
      <c r="C27" s="192" t="s">
        <v>1122</v>
      </c>
      <c r="E27" s="201">
        <f>'0803'!H27</f>
        <v>1</v>
      </c>
      <c r="F27" s="186">
        <f t="shared" si="37"/>
        <v>3198.4456964095457</v>
      </c>
      <c r="G27">
        <v>5.7009121459400004E-3</v>
      </c>
      <c r="H27">
        <v>1</v>
      </c>
      <c r="I27">
        <v>1</v>
      </c>
      <c r="J27">
        <v>1</v>
      </c>
      <c r="K27">
        <v>-1</v>
      </c>
      <c r="L27">
        <v>1</v>
      </c>
      <c r="M27">
        <v>2</v>
      </c>
      <c r="N27" s="194">
        <v>42580</v>
      </c>
      <c r="O27">
        <f t="shared" si="38"/>
        <v>1</v>
      </c>
      <c r="P27">
        <f t="shared" si="52"/>
        <v>-1</v>
      </c>
      <c r="Q27">
        <f t="shared" si="39"/>
        <v>1</v>
      </c>
      <c r="R27">
        <f t="shared" si="40"/>
        <v>-1</v>
      </c>
      <c r="S27">
        <f t="shared" si="41"/>
        <v>-1</v>
      </c>
      <c r="T27">
        <f t="shared" si="42"/>
        <v>1</v>
      </c>
      <c r="U27">
        <f t="shared" si="53"/>
        <v>-1</v>
      </c>
      <c r="V27">
        <f>VLOOKUP($A27,'FuturesInfo (3)'!$A$2:$V$80,22)</f>
        <v>3</v>
      </c>
      <c r="W27">
        <v>1</v>
      </c>
      <c r="X27" s="137">
        <v>561041.04299999995</v>
      </c>
      <c r="Y27" s="137">
        <v>561041.04299999995</v>
      </c>
      <c r="Z27" s="188">
        <f t="shared" si="43"/>
        <v>3198.4456964095457</v>
      </c>
      <c r="AA27" s="188">
        <f>IF(IF(sym!$Q16=H27,1,0)=1,ABS(X27*G27),-ABS(X27*G27))</f>
        <v>-3198.4456964095457</v>
      </c>
      <c r="AB27" s="188">
        <f>IF(IF(sym!$P16=$H27,1,0)=1,ABS($X27*$G27),-ABS($X27*$G27))</f>
        <v>3198.4456964095457</v>
      </c>
      <c r="AC27" s="188">
        <f t="shared" si="58"/>
        <v>3198.4456964095457</v>
      </c>
      <c r="AD27" s="188">
        <f t="shared" si="44"/>
        <v>-3198.4456964095457</v>
      </c>
      <c r="AE27" s="188">
        <f t="shared" si="45"/>
        <v>3198.4456964095457</v>
      </c>
      <c r="AF27" s="188">
        <f t="shared" si="54"/>
        <v>3198.4456964095457</v>
      </c>
      <c r="AG27" s="188">
        <f t="shared" si="55"/>
        <v>-3198.4456964095457</v>
      </c>
      <c r="AH27" s="188">
        <f t="shared" si="56"/>
        <v>3198.4456964095457</v>
      </c>
      <c r="AI27" s="188">
        <f t="shared" si="57"/>
        <v>3198.4456964095457</v>
      </c>
      <c r="AJ27" s="188">
        <f t="shared" si="46"/>
        <v>-3198.4456964095457</v>
      </c>
      <c r="AK27" s="188">
        <f t="shared" si="47"/>
        <v>3198.4456964095457</v>
      </c>
      <c r="AL27" s="188">
        <f t="shared" si="48"/>
        <v>-3198.4456964095457</v>
      </c>
      <c r="AM27" s="188">
        <f t="shared" si="49"/>
        <v>-3198.4456964095457</v>
      </c>
      <c r="AN27" s="188">
        <f t="shared" si="50"/>
        <v>3198.4456964095457</v>
      </c>
      <c r="AO27" s="188">
        <f t="shared" si="51"/>
        <v>-3198.4456964095457</v>
      </c>
    </row>
    <row r="28" spans="1:41" ht="15.75" thickBot="1" x14ac:dyDescent="0.3">
      <c r="A28" s="1" t="s">
        <v>318</v>
      </c>
      <c r="B28" s="149" t="s">
        <v>560</v>
      </c>
      <c r="C28" s="192" t="s">
        <v>1122</v>
      </c>
      <c r="E28" s="201">
        <f>'0803'!H28</f>
        <v>1</v>
      </c>
      <c r="F28" s="186">
        <f t="shared" si="37"/>
        <v>2717.1265552992754</v>
      </c>
      <c r="G28">
        <v>2.0244432781E-3</v>
      </c>
      <c r="H28">
        <v>1</v>
      </c>
      <c r="I28">
        <v>1</v>
      </c>
      <c r="J28">
        <v>1</v>
      </c>
      <c r="K28">
        <v>1</v>
      </c>
      <c r="L28">
        <v>1</v>
      </c>
      <c r="M28">
        <v>2</v>
      </c>
      <c r="N28" s="194">
        <v>42580</v>
      </c>
      <c r="O28">
        <f t="shared" si="38"/>
        <v>1</v>
      </c>
      <c r="P28">
        <f t="shared" si="52"/>
        <v>1</v>
      </c>
      <c r="Q28">
        <f t="shared" si="39"/>
        <v>1</v>
      </c>
      <c r="R28">
        <f t="shared" si="40"/>
        <v>-1</v>
      </c>
      <c r="S28">
        <f t="shared" si="41"/>
        <v>1</v>
      </c>
      <c r="T28">
        <f t="shared" si="42"/>
        <v>-1</v>
      </c>
      <c r="U28">
        <f t="shared" si="53"/>
        <v>-1</v>
      </c>
      <c r="V28">
        <f>VLOOKUP($A28,'FuturesInfo (3)'!$A$2:$V$80,22)</f>
        <v>9</v>
      </c>
      <c r="W28">
        <v>1</v>
      </c>
      <c r="X28" s="137">
        <v>1342159.8839999998</v>
      </c>
      <c r="Y28" s="137">
        <v>1342159.8839999998</v>
      </c>
      <c r="Z28" s="188">
        <f t="shared" si="43"/>
        <v>2717.1265552992754</v>
      </c>
      <c r="AA28" s="188">
        <f>IF(IF(sym!$Q17=H28,1,0)=1,ABS(X28*G28),-ABS(X28*G28))</f>
        <v>-2717.1265552992754</v>
      </c>
      <c r="AB28" s="188">
        <f>IF(IF(sym!$P17=$H28,1,0)=1,ABS($X28*$G28),-ABS($X28*$G28))</f>
        <v>2717.1265552992754</v>
      </c>
      <c r="AC28" s="188">
        <f t="shared" si="58"/>
        <v>2717.1265552992754</v>
      </c>
      <c r="AD28" s="188">
        <f t="shared" si="44"/>
        <v>-2717.1265552992754</v>
      </c>
      <c r="AE28" s="188">
        <f t="shared" si="45"/>
        <v>2717.1265552992754</v>
      </c>
      <c r="AF28" s="188">
        <f t="shared" si="54"/>
        <v>2717.1265552992754</v>
      </c>
      <c r="AG28" s="188">
        <f t="shared" si="55"/>
        <v>2717.1265552992754</v>
      </c>
      <c r="AH28" s="188">
        <f t="shared" si="56"/>
        <v>2717.1265552992754</v>
      </c>
      <c r="AI28" s="188">
        <f t="shared" si="57"/>
        <v>2717.1265552992754</v>
      </c>
      <c r="AJ28" s="188">
        <f t="shared" si="46"/>
        <v>2717.1265552992754</v>
      </c>
      <c r="AK28" s="188">
        <f t="shared" si="47"/>
        <v>2717.1265552992754</v>
      </c>
      <c r="AL28" s="188">
        <f t="shared" si="48"/>
        <v>-2717.1265552992754</v>
      </c>
      <c r="AM28" s="188">
        <f t="shared" si="49"/>
        <v>2717.1265552992754</v>
      </c>
      <c r="AN28" s="188">
        <f t="shared" si="50"/>
        <v>-2717.1265552992754</v>
      </c>
      <c r="AO28" s="188">
        <f t="shared" si="51"/>
        <v>-2717.1265552992754</v>
      </c>
    </row>
    <row r="29" spans="1:41" ht="15.75" thickBot="1" x14ac:dyDescent="0.3">
      <c r="A29" s="330" t="s">
        <v>320</v>
      </c>
      <c r="B29" s="331" t="s">
        <v>564</v>
      </c>
      <c r="C29" s="332" t="s">
        <v>1288</v>
      </c>
      <c r="E29" s="201">
        <f>'0803'!H29</f>
        <v>1</v>
      </c>
      <c r="F29" s="186">
        <f t="shared" si="37"/>
        <v>0</v>
      </c>
      <c r="G29">
        <v>3.57270453734E-4</v>
      </c>
      <c r="H29">
        <v>1</v>
      </c>
      <c r="I29">
        <v>-1</v>
      </c>
      <c r="J29">
        <v>1</v>
      </c>
      <c r="K29">
        <v>-1</v>
      </c>
      <c r="L29">
        <v>1</v>
      </c>
      <c r="M29">
        <v>-18</v>
      </c>
      <c r="N29" s="194">
        <v>42562</v>
      </c>
      <c r="O29">
        <f t="shared" si="38"/>
        <v>-1</v>
      </c>
      <c r="P29">
        <f t="shared" si="52"/>
        <v>-1</v>
      </c>
      <c r="Q29">
        <f t="shared" si="39"/>
        <v>-1</v>
      </c>
      <c r="R29">
        <f t="shared" si="40"/>
        <v>-1</v>
      </c>
      <c r="S29">
        <f t="shared" si="41"/>
        <v>-1</v>
      </c>
      <c r="T29">
        <f t="shared" si="42"/>
        <v>1</v>
      </c>
      <c r="U29">
        <f t="shared" si="53"/>
        <v>-1</v>
      </c>
      <c r="V29">
        <f>VLOOKUP($A29,'FuturesInfo (3)'!$A$2:$V$80,22)</f>
        <v>0</v>
      </c>
      <c r="W29">
        <v>1</v>
      </c>
      <c r="X29" s="137">
        <v>0</v>
      </c>
      <c r="Y29" s="137">
        <v>0</v>
      </c>
      <c r="Z29" s="188">
        <f t="shared" si="43"/>
        <v>0</v>
      </c>
      <c r="AA29" s="188">
        <f>IF(IF(sym!$Q18=H29,1,0)=1,ABS(X29*G29),-ABS(X29*G29))</f>
        <v>0</v>
      </c>
      <c r="AB29" s="188">
        <f>IF(IF(sym!$P18=$H29,1,0)=1,ABS($X29*$G29),-ABS($X29*$G29))</f>
        <v>0</v>
      </c>
      <c r="AC29" s="188">
        <f t="shared" si="58"/>
        <v>0</v>
      </c>
      <c r="AD29" s="188">
        <f t="shared" si="44"/>
        <v>0</v>
      </c>
      <c r="AE29" s="188">
        <f t="shared" si="45"/>
        <v>0</v>
      </c>
      <c r="AF29" s="188">
        <f t="shared" si="54"/>
        <v>0</v>
      </c>
      <c r="AG29" s="188">
        <f t="shared" si="55"/>
        <v>0</v>
      </c>
      <c r="AH29" s="188">
        <f t="shared" si="56"/>
        <v>0</v>
      </c>
      <c r="AI29" s="188">
        <f t="shared" si="57"/>
        <v>0</v>
      </c>
      <c r="AJ29" s="188">
        <f t="shared" si="46"/>
        <v>0</v>
      </c>
      <c r="AK29" s="188">
        <f t="shared" si="47"/>
        <v>0</v>
      </c>
      <c r="AL29" s="188">
        <f t="shared" si="48"/>
        <v>0</v>
      </c>
      <c r="AM29" s="188">
        <f t="shared" si="49"/>
        <v>0</v>
      </c>
      <c r="AN29" s="188">
        <f t="shared" si="50"/>
        <v>0</v>
      </c>
      <c r="AO29" s="188">
        <f t="shared" si="51"/>
        <v>0</v>
      </c>
    </row>
    <row r="30" spans="1:41" ht="15.75" thickBot="1" x14ac:dyDescent="0.3">
      <c r="A30" s="330" t="s">
        <v>323</v>
      </c>
      <c r="B30" s="331" t="s">
        <v>581</v>
      </c>
      <c r="C30" s="332" t="s">
        <v>1288</v>
      </c>
      <c r="E30" s="201">
        <f>'0803'!H30</f>
        <v>-1</v>
      </c>
      <c r="F30" s="186">
        <f t="shared" si="37"/>
        <v>0</v>
      </c>
      <c r="G30" s="257">
        <v>5.0441361916699999E-5</v>
      </c>
      <c r="H30">
        <v>1</v>
      </c>
      <c r="I30">
        <v>1</v>
      </c>
      <c r="J30">
        <v>1</v>
      </c>
      <c r="K30">
        <v>1</v>
      </c>
      <c r="L30">
        <v>1</v>
      </c>
      <c r="M30">
        <v>8</v>
      </c>
      <c r="N30" s="194">
        <v>42576</v>
      </c>
      <c r="O30">
        <f t="shared" si="38"/>
        <v>1</v>
      </c>
      <c r="P30">
        <f t="shared" si="52"/>
        <v>-1</v>
      </c>
      <c r="Q30">
        <f t="shared" si="39"/>
        <v>1</v>
      </c>
      <c r="R30">
        <f t="shared" si="40"/>
        <v>1</v>
      </c>
      <c r="S30">
        <f t="shared" si="41"/>
        <v>1</v>
      </c>
      <c r="T30">
        <f t="shared" si="42"/>
        <v>-1</v>
      </c>
      <c r="U30">
        <f t="shared" si="53"/>
        <v>1</v>
      </c>
      <c r="V30">
        <f>VLOOKUP($A30,'FuturesInfo (3)'!$A$2:$V$80,22)</f>
        <v>0</v>
      </c>
      <c r="W30">
        <v>1</v>
      </c>
      <c r="X30" s="137">
        <v>0</v>
      </c>
      <c r="Y30" s="137">
        <v>0</v>
      </c>
      <c r="Z30" s="188">
        <f t="shared" si="43"/>
        <v>0</v>
      </c>
      <c r="AA30" s="188">
        <f>IF(IF(sym!$Q19=H30,1,0)=1,ABS(X30*G30),-ABS(X30*G30))</f>
        <v>0</v>
      </c>
      <c r="AB30" s="188">
        <f>IF(IF(sym!$P19=$H30,1,0)=1,ABS($X30*$G30),-ABS($X30*$G30))</f>
        <v>0</v>
      </c>
      <c r="AC30" s="188">
        <f t="shared" si="58"/>
        <v>0</v>
      </c>
      <c r="AD30" s="188">
        <f t="shared" si="44"/>
        <v>0</v>
      </c>
      <c r="AE30" s="188">
        <f t="shared" si="45"/>
        <v>0</v>
      </c>
      <c r="AF30" s="188">
        <f t="shared" si="54"/>
        <v>0</v>
      </c>
      <c r="AG30" s="188">
        <f t="shared" si="55"/>
        <v>0</v>
      </c>
      <c r="AH30" s="188">
        <f t="shared" si="56"/>
        <v>0</v>
      </c>
      <c r="AI30" s="188">
        <f t="shared" si="57"/>
        <v>0</v>
      </c>
      <c r="AJ30" s="188">
        <f t="shared" si="46"/>
        <v>0</v>
      </c>
      <c r="AK30" s="188">
        <f t="shared" si="47"/>
        <v>0</v>
      </c>
      <c r="AL30" s="188">
        <f t="shared" si="48"/>
        <v>0</v>
      </c>
      <c r="AM30" s="188">
        <f t="shared" si="49"/>
        <v>0</v>
      </c>
      <c r="AN30" s="188">
        <f t="shared" si="50"/>
        <v>0</v>
      </c>
      <c r="AO30" s="188">
        <f t="shared" si="51"/>
        <v>0</v>
      </c>
    </row>
    <row r="31" spans="1:41" ht="15.75" thickBot="1" x14ac:dyDescent="0.3">
      <c r="A31" s="1" t="s">
        <v>325</v>
      </c>
      <c r="B31" s="149" t="s">
        <v>653</v>
      </c>
      <c r="C31" s="192" t="s">
        <v>294</v>
      </c>
      <c r="E31" s="201">
        <f>'0803'!H31</f>
        <v>1</v>
      </c>
      <c r="F31" s="186">
        <f t="shared" si="37"/>
        <v>20.001295085140512</v>
      </c>
      <c r="G31" s="257">
        <v>6.4754257592400003E-5</v>
      </c>
      <c r="H31">
        <v>1</v>
      </c>
      <c r="I31">
        <v>1</v>
      </c>
      <c r="J31">
        <v>1</v>
      </c>
      <c r="K31">
        <v>1</v>
      </c>
      <c r="L31">
        <v>1</v>
      </c>
      <c r="M31">
        <v>-16</v>
      </c>
      <c r="N31" s="194">
        <v>42564</v>
      </c>
      <c r="O31">
        <f t="shared" si="38"/>
        <v>-1</v>
      </c>
      <c r="P31">
        <f t="shared" si="52"/>
        <v>1</v>
      </c>
      <c r="Q31">
        <f t="shared" si="39"/>
        <v>-1</v>
      </c>
      <c r="R31">
        <f t="shared" si="40"/>
        <v>-1</v>
      </c>
      <c r="S31">
        <f t="shared" si="41"/>
        <v>-1</v>
      </c>
      <c r="T31">
        <f t="shared" si="42"/>
        <v>1</v>
      </c>
      <c r="U31">
        <f t="shared" si="53"/>
        <v>-1</v>
      </c>
      <c r="V31">
        <f>VLOOKUP($A31,'FuturesInfo (3)'!$A$2:$V$80,22)</f>
        <v>2</v>
      </c>
      <c r="W31">
        <v>1</v>
      </c>
      <c r="X31" s="137">
        <v>308880</v>
      </c>
      <c r="Y31" s="137">
        <v>308880</v>
      </c>
      <c r="Z31" s="188">
        <f t="shared" si="43"/>
        <v>20.001295085140512</v>
      </c>
      <c r="AA31" s="188">
        <f>IF(IF(sym!$Q20=H31,1,0)=1,ABS(X31*G31),-ABS(X31*G31))</f>
        <v>20.001295085140512</v>
      </c>
      <c r="AB31" s="188">
        <f>IF(IF(sym!$P20=$H31,1,0)=1,ABS($X31*$G31),-ABS($X31*$G31))</f>
        <v>-20.001295085140512</v>
      </c>
      <c r="AC31" s="188">
        <f t="shared" si="58"/>
        <v>20.001295085140512</v>
      </c>
      <c r="AD31" s="188">
        <f t="shared" si="44"/>
        <v>-20.001295085140512</v>
      </c>
      <c r="AE31" s="188">
        <f t="shared" si="45"/>
        <v>20.001295085140512</v>
      </c>
      <c r="AF31" s="188">
        <f t="shared" si="54"/>
        <v>20.001295085140512</v>
      </c>
      <c r="AG31" s="188">
        <f t="shared" si="55"/>
        <v>20.001295085140512</v>
      </c>
      <c r="AH31" s="188">
        <f t="shared" si="56"/>
        <v>20.001295085140512</v>
      </c>
      <c r="AI31" s="188">
        <f t="shared" si="57"/>
        <v>-20.001295085140512</v>
      </c>
      <c r="AJ31" s="188">
        <f t="shared" si="46"/>
        <v>20.001295085140512</v>
      </c>
      <c r="AK31" s="188">
        <f t="shared" si="47"/>
        <v>-20.001295085140512</v>
      </c>
      <c r="AL31" s="188">
        <f t="shared" si="48"/>
        <v>-20.001295085140512</v>
      </c>
      <c r="AM31" s="188">
        <f t="shared" si="49"/>
        <v>-20.001295085140512</v>
      </c>
      <c r="AN31" s="188">
        <f t="shared" si="50"/>
        <v>20.001295085140512</v>
      </c>
      <c r="AO31" s="188">
        <f t="shared" si="51"/>
        <v>-20.001295085140512</v>
      </c>
    </row>
    <row r="32" spans="1:41" ht="15.75" thickBot="1" x14ac:dyDescent="0.3">
      <c r="A32" s="1" t="s">
        <v>327</v>
      </c>
      <c r="B32" s="149" t="s">
        <v>552</v>
      </c>
      <c r="C32" s="192" t="s">
        <v>294</v>
      </c>
      <c r="E32" s="201">
        <f>'0803'!H32</f>
        <v>1</v>
      </c>
      <c r="F32" s="186">
        <f t="shared" si="37"/>
        <v>337.85205146085258</v>
      </c>
      <c r="G32">
        <v>1.0431154381099999E-3</v>
      </c>
      <c r="H32">
        <v>1</v>
      </c>
      <c r="I32">
        <v>1</v>
      </c>
      <c r="J32">
        <v>1</v>
      </c>
      <c r="K32">
        <v>1</v>
      </c>
      <c r="L32">
        <v>-1</v>
      </c>
      <c r="M32">
        <v>-14</v>
      </c>
      <c r="N32" s="194">
        <v>42566</v>
      </c>
      <c r="O32">
        <f t="shared" si="38"/>
        <v>1</v>
      </c>
      <c r="P32">
        <f t="shared" si="52"/>
        <v>1</v>
      </c>
      <c r="Q32">
        <f t="shared" si="39"/>
        <v>1</v>
      </c>
      <c r="R32">
        <f t="shared" si="40"/>
        <v>1</v>
      </c>
      <c r="S32">
        <f t="shared" si="41"/>
        <v>1</v>
      </c>
      <c r="T32">
        <f t="shared" si="42"/>
        <v>-1</v>
      </c>
      <c r="U32">
        <f t="shared" si="53"/>
        <v>1</v>
      </c>
      <c r="V32">
        <f>VLOOKUP($A32,'FuturesInfo (3)'!$A$2:$V$80,22)</f>
        <v>3</v>
      </c>
      <c r="W32">
        <v>1</v>
      </c>
      <c r="X32" s="137">
        <v>323887.5</v>
      </c>
      <c r="Y32" s="137">
        <v>323887.5</v>
      </c>
      <c r="Z32" s="188">
        <f t="shared" si="43"/>
        <v>337.85205146085258</v>
      </c>
      <c r="AA32" s="188">
        <f>IF(IF(sym!$Q21=H32,1,0)=1,ABS(X32*G32),-ABS(X32*G32))</f>
        <v>337.85205146085258</v>
      </c>
      <c r="AB32" s="188">
        <f>IF(IF(sym!$P21=$H32,1,0)=1,ABS($X32*$G32),-ABS($X32*$G32))</f>
        <v>-337.85205146085258</v>
      </c>
      <c r="AC32" s="188">
        <f t="shared" si="58"/>
        <v>337.85205146085258</v>
      </c>
      <c r="AD32" s="188">
        <f t="shared" si="44"/>
        <v>-337.85205146085258</v>
      </c>
      <c r="AE32" s="188">
        <f t="shared" si="45"/>
        <v>337.85205146085258</v>
      </c>
      <c r="AF32" s="188">
        <f t="shared" si="54"/>
        <v>337.85205146085258</v>
      </c>
      <c r="AG32" s="188">
        <f t="shared" si="55"/>
        <v>337.85205146085258</v>
      </c>
      <c r="AH32" s="188">
        <f t="shared" si="56"/>
        <v>-337.85205146085258</v>
      </c>
      <c r="AI32" s="188">
        <f t="shared" si="57"/>
        <v>337.85205146085258</v>
      </c>
      <c r="AJ32" s="188">
        <f t="shared" si="46"/>
        <v>337.85205146085258</v>
      </c>
      <c r="AK32" s="188">
        <f t="shared" si="47"/>
        <v>337.85205146085258</v>
      </c>
      <c r="AL32" s="188">
        <f t="shared" si="48"/>
        <v>337.85205146085258</v>
      </c>
      <c r="AM32" s="188">
        <f t="shared" si="49"/>
        <v>337.85205146085258</v>
      </c>
      <c r="AN32" s="188">
        <f t="shared" si="50"/>
        <v>-337.85205146085258</v>
      </c>
      <c r="AO32" s="188">
        <f t="shared" si="51"/>
        <v>337.85205146085258</v>
      </c>
    </row>
    <row r="33" spans="1:41" ht="15.75" thickBot="1" x14ac:dyDescent="0.3">
      <c r="A33" s="1" t="s">
        <v>329</v>
      </c>
      <c r="B33" s="149" t="s">
        <v>589</v>
      </c>
      <c r="C33" s="192" t="s">
        <v>313</v>
      </c>
      <c r="E33" s="201">
        <f>'0803'!H33</f>
        <v>1</v>
      </c>
      <c r="F33" s="186">
        <f t="shared" si="37"/>
        <v>98.474318320509582</v>
      </c>
      <c r="G33">
        <v>6.7808103508700001E-4</v>
      </c>
      <c r="H33">
        <v>1</v>
      </c>
      <c r="I33">
        <v>1</v>
      </c>
      <c r="J33">
        <v>1</v>
      </c>
      <c r="K33">
        <v>1</v>
      </c>
      <c r="L33">
        <v>-1</v>
      </c>
      <c r="M33">
        <v>10</v>
      </c>
      <c r="N33" s="194">
        <v>42572</v>
      </c>
      <c r="O33">
        <f t="shared" si="38"/>
        <v>-1</v>
      </c>
      <c r="P33">
        <f t="shared" si="52"/>
        <v>1</v>
      </c>
      <c r="Q33">
        <f t="shared" si="39"/>
        <v>-1</v>
      </c>
      <c r="R33">
        <f t="shared" si="40"/>
        <v>1</v>
      </c>
      <c r="S33">
        <f t="shared" si="41"/>
        <v>1</v>
      </c>
      <c r="T33">
        <f t="shared" si="42"/>
        <v>1</v>
      </c>
      <c r="U33">
        <f t="shared" si="53"/>
        <v>1</v>
      </c>
      <c r="V33">
        <f>VLOOKUP($A33,'FuturesInfo (3)'!$A$2:$V$80,22)</f>
        <v>2</v>
      </c>
      <c r="W33">
        <v>1</v>
      </c>
      <c r="X33" s="137">
        <v>145225</v>
      </c>
      <c r="Y33" s="137">
        <v>145225</v>
      </c>
      <c r="Z33" s="188">
        <f t="shared" si="43"/>
        <v>98.474318320509582</v>
      </c>
      <c r="AA33" s="188">
        <f>IF(IF(sym!$Q22=H33,1,0)=1,ABS(X33*G33),-ABS(X33*G33))</f>
        <v>98.474318320509582</v>
      </c>
      <c r="AB33" s="188">
        <f>IF(IF(sym!$P22=$H33,1,0)=1,ABS($X33*$G33),-ABS($X33*$G33))</f>
        <v>-98.474318320509582</v>
      </c>
      <c r="AC33" s="188">
        <f t="shared" si="58"/>
        <v>98.474318320509582</v>
      </c>
      <c r="AD33" s="188">
        <f t="shared" si="44"/>
        <v>-98.474318320509582</v>
      </c>
      <c r="AE33" s="188">
        <f t="shared" si="45"/>
        <v>98.474318320509582</v>
      </c>
      <c r="AF33" s="188">
        <f t="shared" si="54"/>
        <v>98.474318320509582</v>
      </c>
      <c r="AG33" s="188">
        <f t="shared" si="55"/>
        <v>98.474318320509582</v>
      </c>
      <c r="AH33" s="188">
        <f t="shared" si="56"/>
        <v>-98.474318320509582</v>
      </c>
      <c r="AI33" s="188">
        <f t="shared" si="57"/>
        <v>-98.474318320509582</v>
      </c>
      <c r="AJ33" s="188">
        <f t="shared" si="46"/>
        <v>98.474318320509582</v>
      </c>
      <c r="AK33" s="188">
        <f t="shared" si="47"/>
        <v>-98.474318320509582</v>
      </c>
      <c r="AL33" s="188">
        <f t="shared" si="48"/>
        <v>98.474318320509582</v>
      </c>
      <c r="AM33" s="188">
        <f t="shared" si="49"/>
        <v>98.474318320509582</v>
      </c>
      <c r="AN33" s="188">
        <f t="shared" si="50"/>
        <v>98.474318320509582</v>
      </c>
      <c r="AO33" s="188">
        <f t="shared" si="51"/>
        <v>98.474318320509582</v>
      </c>
    </row>
    <row r="34" spans="1:41" ht="15.75" thickBot="1" x14ac:dyDescent="0.3">
      <c r="A34" s="1" t="s">
        <v>331</v>
      </c>
      <c r="B34" s="149" t="s">
        <v>481</v>
      </c>
      <c r="C34" s="192" t="s">
        <v>294</v>
      </c>
      <c r="E34" s="201">
        <f>'0803'!H34</f>
        <v>-1</v>
      </c>
      <c r="F34" s="186">
        <f t="shared" si="37"/>
        <v>1077.2140893305332</v>
      </c>
      <c r="G34">
        <v>5.5542698449399996E-3</v>
      </c>
      <c r="H34">
        <v>1</v>
      </c>
      <c r="I34">
        <v>1</v>
      </c>
      <c r="J34">
        <v>1</v>
      </c>
      <c r="K34">
        <v>1</v>
      </c>
      <c r="L34">
        <v>-1</v>
      </c>
      <c r="M34">
        <v>6</v>
      </c>
      <c r="N34" s="194">
        <v>42578</v>
      </c>
      <c r="O34">
        <f t="shared" si="38"/>
        <v>-1</v>
      </c>
      <c r="P34">
        <f t="shared" si="52"/>
        <v>1</v>
      </c>
      <c r="Q34">
        <f t="shared" si="39"/>
        <v>1</v>
      </c>
      <c r="R34">
        <f t="shared" si="40"/>
        <v>1</v>
      </c>
      <c r="S34">
        <f t="shared" si="41"/>
        <v>1</v>
      </c>
      <c r="T34">
        <f t="shared" si="42"/>
        <v>-1</v>
      </c>
      <c r="U34">
        <f t="shared" si="53"/>
        <v>1</v>
      </c>
      <c r="V34">
        <f>VLOOKUP($A34,'FuturesInfo (3)'!$A$2:$V$80,22)</f>
        <v>4</v>
      </c>
      <c r="W34">
        <v>1</v>
      </c>
      <c r="X34" s="137">
        <v>193943.41999999998</v>
      </c>
      <c r="Y34" s="137">
        <v>193943.41999999998</v>
      </c>
      <c r="Z34" s="188">
        <f t="shared" si="43"/>
        <v>1077.2140893305332</v>
      </c>
      <c r="AA34" s="188">
        <f>IF(IF(sym!$Q23=H34,1,0)=1,ABS(X34*G34),-ABS(X34*G34))</f>
        <v>1077.2140893305332</v>
      </c>
      <c r="AB34" s="188">
        <f>IF(IF(sym!$P23=$H34,1,0)=1,ABS($X34*$G34),-ABS($X34*$G34))</f>
        <v>-1077.2140893305332</v>
      </c>
      <c r="AC34" s="188">
        <f t="shared" si="58"/>
        <v>-1077.2140893305332</v>
      </c>
      <c r="AD34" s="188">
        <f t="shared" si="44"/>
        <v>1077.2140893305332</v>
      </c>
      <c r="AE34" s="188">
        <f t="shared" si="45"/>
        <v>1077.2140893305332</v>
      </c>
      <c r="AF34" s="188">
        <f t="shared" si="54"/>
        <v>1077.2140893305332</v>
      </c>
      <c r="AG34" s="188">
        <f t="shared" si="55"/>
        <v>1077.2140893305332</v>
      </c>
      <c r="AH34" s="188">
        <f t="shared" si="56"/>
        <v>-1077.2140893305332</v>
      </c>
      <c r="AI34" s="188">
        <f t="shared" si="57"/>
        <v>-1077.2140893305332</v>
      </c>
      <c r="AJ34" s="188">
        <f t="shared" si="46"/>
        <v>1077.2140893305332</v>
      </c>
      <c r="AK34" s="188">
        <f t="shared" si="47"/>
        <v>1077.2140893305332</v>
      </c>
      <c r="AL34" s="188">
        <f t="shared" si="48"/>
        <v>1077.2140893305332</v>
      </c>
      <c r="AM34" s="188">
        <f t="shared" si="49"/>
        <v>1077.2140893305332</v>
      </c>
      <c r="AN34" s="188">
        <f t="shared" si="50"/>
        <v>-1077.2140893305332</v>
      </c>
      <c r="AO34" s="188">
        <f t="shared" si="51"/>
        <v>1077.2140893305332</v>
      </c>
    </row>
    <row r="35" spans="1:41" ht="15.75" thickBot="1" x14ac:dyDescent="0.3">
      <c r="A35" s="1" t="s">
        <v>333</v>
      </c>
      <c r="B35" s="149" t="s">
        <v>663</v>
      </c>
      <c r="C35" s="192" t="s">
        <v>294</v>
      </c>
      <c r="E35" s="201">
        <f>'0803'!H35</f>
        <v>1</v>
      </c>
      <c r="F35" s="186">
        <f t="shared" si="37"/>
        <v>832.59072561346363</v>
      </c>
      <c r="G35">
        <v>4.86989030449E-3</v>
      </c>
      <c r="H35">
        <v>1</v>
      </c>
      <c r="I35">
        <v>1</v>
      </c>
      <c r="J35">
        <v>-1</v>
      </c>
      <c r="K35">
        <v>1</v>
      </c>
      <c r="L35">
        <v>-1</v>
      </c>
      <c r="M35">
        <v>-15</v>
      </c>
      <c r="N35" s="194">
        <v>42565</v>
      </c>
      <c r="O35">
        <f t="shared" si="38"/>
        <v>1</v>
      </c>
      <c r="P35">
        <f t="shared" si="52"/>
        <v>1</v>
      </c>
      <c r="Q35">
        <f t="shared" si="39"/>
        <v>-1</v>
      </c>
      <c r="R35">
        <f t="shared" si="40"/>
        <v>1</v>
      </c>
      <c r="S35">
        <f t="shared" si="41"/>
        <v>1</v>
      </c>
      <c r="T35">
        <f t="shared" si="42"/>
        <v>-1</v>
      </c>
      <c r="U35">
        <f t="shared" si="53"/>
        <v>-1</v>
      </c>
      <c r="V35">
        <f>VLOOKUP($A35,'FuturesInfo (3)'!$A$2:$V$80,22)</f>
        <v>3</v>
      </c>
      <c r="W35">
        <v>1</v>
      </c>
      <c r="X35" s="137">
        <v>170967.03899999999</v>
      </c>
      <c r="Y35" s="137">
        <v>170967.03899999999</v>
      </c>
      <c r="Z35" s="188">
        <f t="shared" si="43"/>
        <v>832.59072561346363</v>
      </c>
      <c r="AA35" s="188">
        <f>IF(IF(sym!$Q24=H35,1,0)=1,ABS(X35*G35),-ABS(X35*G35))</f>
        <v>832.59072561346363</v>
      </c>
      <c r="AB35" s="188">
        <f>IF(IF(sym!$P24=$H35,1,0)=1,ABS($X35*$G35),-ABS($X35*$G35))</f>
        <v>-832.59072561346363</v>
      </c>
      <c r="AC35" s="188">
        <f t="shared" si="58"/>
        <v>832.59072561346363</v>
      </c>
      <c r="AD35" s="188">
        <f t="shared" si="44"/>
        <v>-832.59072561346363</v>
      </c>
      <c r="AE35" s="188">
        <f t="shared" si="45"/>
        <v>-832.59072561346363</v>
      </c>
      <c r="AF35" s="188">
        <f t="shared" si="54"/>
        <v>832.59072561346363</v>
      </c>
      <c r="AG35" s="188">
        <f t="shared" si="55"/>
        <v>832.59072561346363</v>
      </c>
      <c r="AH35" s="188">
        <f t="shared" si="56"/>
        <v>-832.59072561346363</v>
      </c>
      <c r="AI35" s="188">
        <f t="shared" si="57"/>
        <v>832.59072561346363</v>
      </c>
      <c r="AJ35" s="188">
        <f t="shared" si="46"/>
        <v>832.59072561346363</v>
      </c>
      <c r="AK35" s="188">
        <f t="shared" si="47"/>
        <v>-832.59072561346363</v>
      </c>
      <c r="AL35" s="188">
        <f t="shared" si="48"/>
        <v>832.59072561346363</v>
      </c>
      <c r="AM35" s="188">
        <f t="shared" si="49"/>
        <v>832.59072561346363</v>
      </c>
      <c r="AN35" s="188">
        <f t="shared" si="50"/>
        <v>-832.59072561346363</v>
      </c>
      <c r="AO35" s="188">
        <f t="shared" si="51"/>
        <v>-832.59072561346363</v>
      </c>
    </row>
    <row r="36" spans="1:41" ht="15.75" thickBot="1" x14ac:dyDescent="0.3">
      <c r="A36" s="330" t="s">
        <v>335</v>
      </c>
      <c r="B36" s="331" t="s">
        <v>568</v>
      </c>
      <c r="C36" s="332" t="s">
        <v>1288</v>
      </c>
      <c r="E36" s="201">
        <f>'0803'!H36</f>
        <v>1</v>
      </c>
      <c r="F36" s="186">
        <f t="shared" si="37"/>
        <v>0</v>
      </c>
      <c r="G36" s="257">
        <v>9.9676052828199998E-5</v>
      </c>
      <c r="H36">
        <v>1</v>
      </c>
      <c r="I36">
        <v>-1</v>
      </c>
      <c r="J36">
        <v>1</v>
      </c>
      <c r="K36">
        <v>-1</v>
      </c>
      <c r="L36">
        <v>1</v>
      </c>
      <c r="M36">
        <v>-10</v>
      </c>
      <c r="N36" s="194">
        <v>42572</v>
      </c>
      <c r="O36">
        <f t="shared" si="38"/>
        <v>-1</v>
      </c>
      <c r="P36">
        <f t="shared" si="52"/>
        <v>-1</v>
      </c>
      <c r="Q36">
        <f t="shared" si="39"/>
        <v>-1</v>
      </c>
      <c r="R36">
        <f t="shared" si="40"/>
        <v>-1</v>
      </c>
      <c r="S36">
        <f t="shared" si="41"/>
        <v>-1</v>
      </c>
      <c r="T36">
        <f t="shared" si="42"/>
        <v>1</v>
      </c>
      <c r="U36">
        <f t="shared" si="53"/>
        <v>-1</v>
      </c>
      <c r="V36">
        <f>VLOOKUP($A36,'FuturesInfo (3)'!$A$2:$V$80,22)</f>
        <v>0</v>
      </c>
      <c r="W36">
        <v>1</v>
      </c>
      <c r="X36" s="137">
        <v>0</v>
      </c>
      <c r="Y36" s="137">
        <v>0</v>
      </c>
      <c r="Z36" s="188">
        <f t="shared" si="43"/>
        <v>0</v>
      </c>
      <c r="AA36" s="188">
        <f>IF(IF(sym!$Q25=H36,1,0)=1,ABS(X36*G36),-ABS(X36*G36))</f>
        <v>0</v>
      </c>
      <c r="AB36" s="188">
        <f>IF(IF(sym!$P25=$H36,1,0)=1,ABS($X36*$G36),-ABS($X36*$G36))</f>
        <v>0</v>
      </c>
      <c r="AC36" s="188">
        <f t="shared" si="58"/>
        <v>0</v>
      </c>
      <c r="AD36" s="188">
        <f t="shared" si="44"/>
        <v>0</v>
      </c>
      <c r="AE36" s="188">
        <f t="shared" si="45"/>
        <v>0</v>
      </c>
      <c r="AF36" s="188">
        <f t="shared" si="54"/>
        <v>0</v>
      </c>
      <c r="AG36" s="188">
        <f t="shared" si="55"/>
        <v>0</v>
      </c>
      <c r="AH36" s="188">
        <f t="shared" si="56"/>
        <v>0</v>
      </c>
      <c r="AI36" s="188">
        <f t="shared" si="57"/>
        <v>0</v>
      </c>
      <c r="AJ36" s="188">
        <f t="shared" si="46"/>
        <v>0</v>
      </c>
      <c r="AK36" s="188">
        <f t="shared" si="47"/>
        <v>0</v>
      </c>
      <c r="AL36" s="188">
        <f t="shared" si="48"/>
        <v>0</v>
      </c>
      <c r="AM36" s="188">
        <f t="shared" si="49"/>
        <v>0</v>
      </c>
      <c r="AN36" s="188">
        <f t="shared" si="50"/>
        <v>0</v>
      </c>
      <c r="AO36" s="188">
        <f t="shared" si="51"/>
        <v>0</v>
      </c>
    </row>
    <row r="37" spans="1:41" ht="15.75" thickBot="1" x14ac:dyDescent="0.3">
      <c r="A37" s="1" t="s">
        <v>337</v>
      </c>
      <c r="B37" s="149" t="s">
        <v>591</v>
      </c>
      <c r="C37" s="192" t="s">
        <v>294</v>
      </c>
      <c r="E37" s="201">
        <f>'0803'!H37</f>
        <v>-1</v>
      </c>
      <c r="F37" s="186">
        <f t="shared" si="37"/>
        <v>4278.4865265962671</v>
      </c>
      <c r="G37">
        <v>1.6178034330899999E-2</v>
      </c>
      <c r="H37">
        <v>1</v>
      </c>
      <c r="I37">
        <v>1</v>
      </c>
      <c r="J37">
        <v>1</v>
      </c>
      <c r="K37">
        <v>-1</v>
      </c>
      <c r="L37">
        <v>1</v>
      </c>
      <c r="M37">
        <v>7</v>
      </c>
      <c r="N37" s="194">
        <v>42577</v>
      </c>
      <c r="O37">
        <f t="shared" si="38"/>
        <v>1</v>
      </c>
      <c r="P37">
        <f t="shared" si="52"/>
        <v>-1</v>
      </c>
      <c r="Q37">
        <f t="shared" si="39"/>
        <v>1</v>
      </c>
      <c r="R37">
        <f t="shared" si="40"/>
        <v>1</v>
      </c>
      <c r="S37">
        <f t="shared" si="41"/>
        <v>1</v>
      </c>
      <c r="T37">
        <f t="shared" si="42"/>
        <v>-1</v>
      </c>
      <c r="U37">
        <f t="shared" si="53"/>
        <v>1</v>
      </c>
      <c r="V37">
        <f>VLOOKUP($A37,'FuturesInfo (3)'!$A$2:$V$80,22)</f>
        <v>3</v>
      </c>
      <c r="W37">
        <v>1</v>
      </c>
      <c r="X37" s="137">
        <v>264462.69300000003</v>
      </c>
      <c r="Y37" s="137">
        <v>264462.69300000003</v>
      </c>
      <c r="Z37" s="188">
        <f t="shared" si="43"/>
        <v>4278.4865265962671</v>
      </c>
      <c r="AA37" s="188">
        <f>IF(IF(sym!$Q26=H37,1,0)=1,ABS(X37*G37),-ABS(X37*G37))</f>
        <v>4278.4865265962671</v>
      </c>
      <c r="AB37" s="188">
        <f>IF(IF(sym!$P26=$H37,1,0)=1,ABS($X37*$G37),-ABS($X37*$G37))</f>
        <v>-4278.4865265962671</v>
      </c>
      <c r="AC37" s="188">
        <f t="shared" si="58"/>
        <v>-4278.4865265962671</v>
      </c>
      <c r="AD37" s="188">
        <f t="shared" si="44"/>
        <v>4278.4865265962671</v>
      </c>
      <c r="AE37" s="188">
        <f t="shared" si="45"/>
        <v>4278.4865265962671</v>
      </c>
      <c r="AF37" s="188">
        <f t="shared" si="54"/>
        <v>4278.4865265962671</v>
      </c>
      <c r="AG37" s="188">
        <f t="shared" si="55"/>
        <v>-4278.4865265962671</v>
      </c>
      <c r="AH37" s="188">
        <f t="shared" si="56"/>
        <v>4278.4865265962671</v>
      </c>
      <c r="AI37" s="188">
        <f t="shared" si="57"/>
        <v>4278.4865265962671</v>
      </c>
      <c r="AJ37" s="188">
        <f t="shared" si="46"/>
        <v>-4278.4865265962671</v>
      </c>
      <c r="AK37" s="188">
        <f t="shared" si="47"/>
        <v>4278.4865265962671</v>
      </c>
      <c r="AL37" s="188">
        <f t="shared" si="48"/>
        <v>4278.4865265962671</v>
      </c>
      <c r="AM37" s="188">
        <f t="shared" si="49"/>
        <v>4278.4865265962671</v>
      </c>
      <c r="AN37" s="188">
        <f t="shared" si="50"/>
        <v>-4278.4865265962671</v>
      </c>
      <c r="AO37" s="188">
        <f t="shared" si="51"/>
        <v>4278.4865265962671</v>
      </c>
    </row>
    <row r="38" spans="1:41" ht="15.75" thickBot="1" x14ac:dyDescent="0.3">
      <c r="A38" s="1" t="s">
        <v>339</v>
      </c>
      <c r="B38" s="149" t="s">
        <v>596</v>
      </c>
      <c r="C38" s="192" t="s">
        <v>1122</v>
      </c>
      <c r="E38" s="201">
        <f>'0803'!H38</f>
        <v>1</v>
      </c>
      <c r="F38" s="186">
        <f t="shared" si="37"/>
        <v>6889.9885669420255</v>
      </c>
      <c r="G38">
        <v>1.32562620424E-2</v>
      </c>
      <c r="H38">
        <v>1</v>
      </c>
      <c r="I38">
        <v>1</v>
      </c>
      <c r="J38">
        <v>1</v>
      </c>
      <c r="K38">
        <v>1</v>
      </c>
      <c r="L38">
        <v>1</v>
      </c>
      <c r="M38">
        <v>2</v>
      </c>
      <c r="N38" s="194">
        <v>42580</v>
      </c>
      <c r="O38">
        <f t="shared" si="38"/>
        <v>1</v>
      </c>
      <c r="P38">
        <f t="shared" si="52"/>
        <v>1</v>
      </c>
      <c r="Q38">
        <f t="shared" si="39"/>
        <v>1</v>
      </c>
      <c r="R38">
        <f t="shared" si="40"/>
        <v>-1</v>
      </c>
      <c r="S38">
        <f t="shared" si="41"/>
        <v>1</v>
      </c>
      <c r="T38">
        <f t="shared" si="42"/>
        <v>-1</v>
      </c>
      <c r="U38">
        <f t="shared" si="53"/>
        <v>-1</v>
      </c>
      <c r="V38">
        <f>VLOOKUP($A38,'FuturesInfo (3)'!$A$2:$V$80,22)</f>
        <v>3</v>
      </c>
      <c r="W38">
        <v>1</v>
      </c>
      <c r="X38" s="137">
        <v>519753.49800000008</v>
      </c>
      <c r="Y38" s="137">
        <v>519753.49800000008</v>
      </c>
      <c r="Z38" s="188">
        <f t="shared" si="43"/>
        <v>6889.9885669420255</v>
      </c>
      <c r="AA38" s="188">
        <f>IF(IF(sym!$Q27=H38,1,0)=1,ABS(X38*G38),-ABS(X38*G38))</f>
        <v>-6889.9885669420255</v>
      </c>
      <c r="AB38" s="188">
        <f>IF(IF(sym!$P27=$H38,1,0)=1,ABS($X38*$G38),-ABS($X38*$G38))</f>
        <v>6889.9885669420255</v>
      </c>
      <c r="AC38" s="188">
        <f t="shared" si="58"/>
        <v>6889.9885669420255</v>
      </c>
      <c r="AD38" s="188">
        <f t="shared" si="44"/>
        <v>-6889.9885669420255</v>
      </c>
      <c r="AE38" s="188">
        <f t="shared" si="45"/>
        <v>6889.9885669420255</v>
      </c>
      <c r="AF38" s="188">
        <f t="shared" si="54"/>
        <v>6889.9885669420255</v>
      </c>
      <c r="AG38" s="188">
        <f t="shared" si="55"/>
        <v>6889.9885669420255</v>
      </c>
      <c r="AH38" s="188">
        <f t="shared" si="56"/>
        <v>6889.9885669420255</v>
      </c>
      <c r="AI38" s="188">
        <f t="shared" si="57"/>
        <v>6889.9885669420255</v>
      </c>
      <c r="AJ38" s="188">
        <f t="shared" si="46"/>
        <v>6889.9885669420255</v>
      </c>
      <c r="AK38" s="188">
        <f t="shared" si="47"/>
        <v>6889.9885669420255</v>
      </c>
      <c r="AL38" s="188">
        <f t="shared" si="48"/>
        <v>-6889.9885669420255</v>
      </c>
      <c r="AM38" s="188">
        <f t="shared" si="49"/>
        <v>6889.9885669420255</v>
      </c>
      <c r="AN38" s="188">
        <f t="shared" si="50"/>
        <v>-6889.9885669420255</v>
      </c>
      <c r="AO38" s="188">
        <f t="shared" si="51"/>
        <v>-6889.9885669420255</v>
      </c>
    </row>
    <row r="39" spans="1:41" ht="15.75" thickBot="1" x14ac:dyDescent="0.3">
      <c r="A39" s="330" t="s">
        <v>341</v>
      </c>
      <c r="B39" s="331" t="s">
        <v>453</v>
      </c>
      <c r="C39" s="332" t="s">
        <v>1288</v>
      </c>
      <c r="E39" s="201">
        <f>'0803'!H39</f>
        <v>1</v>
      </c>
      <c r="F39" s="186">
        <f t="shared" si="37"/>
        <v>0</v>
      </c>
      <c r="G39">
        <v>7.0217674791899995E-4</v>
      </c>
      <c r="H39">
        <v>1</v>
      </c>
      <c r="I39">
        <v>1</v>
      </c>
      <c r="J39">
        <v>-1</v>
      </c>
      <c r="K39">
        <v>1</v>
      </c>
      <c r="L39">
        <v>1</v>
      </c>
      <c r="M39">
        <v>-15</v>
      </c>
      <c r="N39" s="194">
        <v>42565</v>
      </c>
      <c r="O39">
        <f t="shared" si="38"/>
        <v>-1</v>
      </c>
      <c r="P39">
        <f t="shared" si="52"/>
        <v>1</v>
      </c>
      <c r="Q39">
        <f t="shared" si="39"/>
        <v>-1</v>
      </c>
      <c r="R39">
        <f t="shared" si="40"/>
        <v>-1</v>
      </c>
      <c r="S39">
        <f t="shared" si="41"/>
        <v>-1</v>
      </c>
      <c r="T39">
        <f t="shared" si="42"/>
        <v>1</v>
      </c>
      <c r="U39">
        <f t="shared" si="53"/>
        <v>-1</v>
      </c>
      <c r="V39">
        <f>VLOOKUP($A39,'FuturesInfo (3)'!$A$2:$V$80,22)</f>
        <v>0</v>
      </c>
      <c r="W39">
        <v>1</v>
      </c>
      <c r="X39" s="137">
        <v>0</v>
      </c>
      <c r="Y39" s="137">
        <v>0</v>
      </c>
      <c r="Z39" s="188">
        <f t="shared" si="43"/>
        <v>0</v>
      </c>
      <c r="AA39" s="188">
        <f>IF(IF(sym!$Q28=H39,1,0)=1,ABS(X39*G39),-ABS(X39*G39))</f>
        <v>0</v>
      </c>
      <c r="AB39" s="188">
        <f>IF(IF(sym!$P28=$H39,1,0)=1,ABS($X39*$G39),-ABS($X39*$G39))</f>
        <v>0</v>
      </c>
      <c r="AC39" s="188">
        <f t="shared" si="58"/>
        <v>0</v>
      </c>
      <c r="AD39" s="188">
        <f t="shared" si="44"/>
        <v>0</v>
      </c>
      <c r="AE39" s="188">
        <f t="shared" si="45"/>
        <v>0</v>
      </c>
      <c r="AF39" s="188">
        <f t="shared" si="54"/>
        <v>0</v>
      </c>
      <c r="AG39" s="188">
        <f t="shared" si="55"/>
        <v>0</v>
      </c>
      <c r="AH39" s="188">
        <f t="shared" si="56"/>
        <v>0</v>
      </c>
      <c r="AI39" s="188">
        <f t="shared" si="57"/>
        <v>0</v>
      </c>
      <c r="AJ39" s="188">
        <f t="shared" si="46"/>
        <v>0</v>
      </c>
      <c r="AK39" s="188">
        <f t="shared" si="47"/>
        <v>0</v>
      </c>
      <c r="AL39" s="188">
        <f t="shared" si="48"/>
        <v>0</v>
      </c>
      <c r="AM39" s="188">
        <f t="shared" si="49"/>
        <v>0</v>
      </c>
      <c r="AN39" s="188">
        <f t="shared" si="50"/>
        <v>0</v>
      </c>
      <c r="AO39" s="188">
        <f t="shared" si="51"/>
        <v>0</v>
      </c>
    </row>
    <row r="40" spans="1:41" ht="15.75" thickBot="1" x14ac:dyDescent="0.3">
      <c r="A40" s="1" t="s">
        <v>343</v>
      </c>
      <c r="B40" s="149" t="s">
        <v>765</v>
      </c>
      <c r="C40" s="192" t="s">
        <v>1122</v>
      </c>
      <c r="E40" s="201">
        <f>'0803'!H40</f>
        <v>1</v>
      </c>
      <c r="F40" s="186">
        <f t="shared" si="37"/>
        <v>1369.3785056054689</v>
      </c>
      <c r="G40">
        <v>1.6025641025600001E-3</v>
      </c>
      <c r="H40">
        <v>1</v>
      </c>
      <c r="I40">
        <v>1</v>
      </c>
      <c r="J40">
        <v>-1</v>
      </c>
      <c r="K40">
        <v>1</v>
      </c>
      <c r="L40">
        <v>1</v>
      </c>
      <c r="M40">
        <v>14</v>
      </c>
      <c r="N40" s="194">
        <v>42566</v>
      </c>
      <c r="O40">
        <f t="shared" si="38"/>
        <v>1</v>
      </c>
      <c r="P40">
        <f t="shared" si="52"/>
        <v>1</v>
      </c>
      <c r="Q40">
        <f t="shared" si="39"/>
        <v>-1</v>
      </c>
      <c r="R40">
        <f t="shared" si="40"/>
        <v>-1</v>
      </c>
      <c r="S40">
        <f t="shared" si="41"/>
        <v>-1</v>
      </c>
      <c r="T40">
        <f t="shared" si="42"/>
        <v>-1</v>
      </c>
      <c r="U40">
        <f t="shared" si="53"/>
        <v>-1</v>
      </c>
      <c r="V40">
        <f>VLOOKUP($A40,'FuturesInfo (3)'!$A$2:$V$80,22)</f>
        <v>7</v>
      </c>
      <c r="W40">
        <v>1</v>
      </c>
      <c r="X40" s="137">
        <v>854492.1875</v>
      </c>
      <c r="Y40" s="137">
        <v>854492.1875</v>
      </c>
      <c r="Z40" s="188">
        <f t="shared" si="43"/>
        <v>1369.3785056054689</v>
      </c>
      <c r="AA40" s="188">
        <f>IF(IF(sym!$Q29=H40,1,0)=1,ABS(X40*G40),-ABS(X40*G40))</f>
        <v>-1369.3785056054689</v>
      </c>
      <c r="AB40" s="188">
        <f>IF(IF(sym!$P29=$H40,1,0)=1,ABS($X40*$G40),-ABS($X40*$G40))</f>
        <v>1369.3785056054689</v>
      </c>
      <c r="AC40" s="188">
        <f t="shared" si="58"/>
        <v>1369.3785056054689</v>
      </c>
      <c r="AD40" s="188">
        <f t="shared" si="44"/>
        <v>-1369.3785056054689</v>
      </c>
      <c r="AE40" s="188">
        <f t="shared" si="45"/>
        <v>-1369.3785056054689</v>
      </c>
      <c r="AF40" s="188">
        <f t="shared" si="54"/>
        <v>1369.3785056054689</v>
      </c>
      <c r="AG40" s="188">
        <f t="shared" si="55"/>
        <v>1369.3785056054689</v>
      </c>
      <c r="AH40" s="188">
        <f t="shared" si="56"/>
        <v>1369.3785056054689</v>
      </c>
      <c r="AI40" s="188">
        <f t="shared" si="57"/>
        <v>1369.3785056054689</v>
      </c>
      <c r="AJ40" s="188">
        <f t="shared" si="46"/>
        <v>1369.3785056054689</v>
      </c>
      <c r="AK40" s="188">
        <f t="shared" si="47"/>
        <v>-1369.3785056054689</v>
      </c>
      <c r="AL40" s="188">
        <f t="shared" si="48"/>
        <v>-1369.3785056054689</v>
      </c>
      <c r="AM40" s="188">
        <f t="shared" si="49"/>
        <v>-1369.3785056054689</v>
      </c>
      <c r="AN40" s="188">
        <f t="shared" si="50"/>
        <v>-1369.3785056054689</v>
      </c>
      <c r="AO40" s="188">
        <f t="shared" si="51"/>
        <v>-1369.3785056054689</v>
      </c>
    </row>
    <row r="41" spans="1:41" ht="15.75" thickBot="1" x14ac:dyDescent="0.3">
      <c r="A41" s="1" t="s">
        <v>345</v>
      </c>
      <c r="B41" s="149" t="s">
        <v>602</v>
      </c>
      <c r="C41" s="192" t="s">
        <v>347</v>
      </c>
      <c r="E41" s="201">
        <f>'0803'!H41</f>
        <v>-1</v>
      </c>
      <c r="F41" s="186">
        <f t="shared" si="37"/>
        <v>541.06836667314121</v>
      </c>
      <c r="G41">
        <v>1.9784568036899999E-3</v>
      </c>
      <c r="H41">
        <v>1</v>
      </c>
      <c r="I41">
        <v>-1</v>
      </c>
      <c r="J41">
        <v>1</v>
      </c>
      <c r="K41">
        <v>-1</v>
      </c>
      <c r="L41">
        <v>1</v>
      </c>
      <c r="M41">
        <v>-21</v>
      </c>
      <c r="N41" s="194">
        <v>42571</v>
      </c>
      <c r="O41">
        <f t="shared" si="38"/>
        <v>-1</v>
      </c>
      <c r="P41">
        <f t="shared" si="52"/>
        <v>-1</v>
      </c>
      <c r="Q41">
        <f t="shared" si="39"/>
        <v>1</v>
      </c>
      <c r="R41">
        <f t="shared" si="40"/>
        <v>-1</v>
      </c>
      <c r="S41">
        <f t="shared" si="41"/>
        <v>-1</v>
      </c>
      <c r="T41">
        <f t="shared" si="42"/>
        <v>1</v>
      </c>
      <c r="U41">
        <f t="shared" si="53"/>
        <v>1</v>
      </c>
      <c r="V41">
        <f>VLOOKUP($A41,'FuturesInfo (3)'!$A$2:$V$80,22)</f>
        <v>2</v>
      </c>
      <c r="W41">
        <v>1</v>
      </c>
      <c r="X41" s="137">
        <v>273480</v>
      </c>
      <c r="Y41" s="137">
        <v>273480</v>
      </c>
      <c r="Z41" s="188">
        <f t="shared" si="43"/>
        <v>541.06836667314121</v>
      </c>
      <c r="AA41" s="188">
        <f>IF(IF(sym!$Q30=H41,1,0)=1,ABS(X41*G41),-ABS(X41*G41))</f>
        <v>-541.06836667314121</v>
      </c>
      <c r="AB41" s="188">
        <f>IF(IF(sym!$P30=$H41,1,0)=1,ABS($X41*$G41),-ABS($X41*$G41))</f>
        <v>541.06836667314121</v>
      </c>
      <c r="AC41" s="188">
        <f t="shared" si="58"/>
        <v>-541.06836667314121</v>
      </c>
      <c r="AD41" s="188">
        <f t="shared" si="44"/>
        <v>541.06836667314121</v>
      </c>
      <c r="AE41" s="188">
        <f t="shared" si="45"/>
        <v>541.06836667314121</v>
      </c>
      <c r="AF41" s="188">
        <f t="shared" si="54"/>
        <v>-541.06836667314121</v>
      </c>
      <c r="AG41" s="188">
        <f t="shared" si="55"/>
        <v>-541.06836667314121</v>
      </c>
      <c r="AH41" s="188">
        <f t="shared" si="56"/>
        <v>541.06836667314121</v>
      </c>
      <c r="AI41" s="188">
        <f t="shared" si="57"/>
        <v>-541.06836667314121</v>
      </c>
      <c r="AJ41" s="188">
        <f t="shared" si="46"/>
        <v>-541.06836667314121</v>
      </c>
      <c r="AK41" s="188">
        <f t="shared" si="47"/>
        <v>541.06836667314121</v>
      </c>
      <c r="AL41" s="188">
        <f t="shared" si="48"/>
        <v>-541.06836667314121</v>
      </c>
      <c r="AM41" s="188">
        <f t="shared" si="49"/>
        <v>-541.06836667314121</v>
      </c>
      <c r="AN41" s="188">
        <f t="shared" si="50"/>
        <v>541.06836667314121</v>
      </c>
      <c r="AO41" s="188">
        <f t="shared" si="51"/>
        <v>541.06836667314121</v>
      </c>
    </row>
    <row r="42" spans="1:41" ht="15.75" thickBot="1" x14ac:dyDescent="0.3">
      <c r="A42" s="1" t="s">
        <v>1023</v>
      </c>
      <c r="B42" s="149" t="s">
        <v>604</v>
      </c>
      <c r="C42" s="192" t="s">
        <v>294</v>
      </c>
      <c r="E42" s="201">
        <f>'0803'!H42</f>
        <v>-1</v>
      </c>
      <c r="F42" s="186">
        <f t="shared" si="37"/>
        <v>873.08499719250187</v>
      </c>
      <c r="G42">
        <v>5.0178412131999996E-3</v>
      </c>
      <c r="H42">
        <v>1</v>
      </c>
      <c r="I42">
        <v>1</v>
      </c>
      <c r="J42">
        <v>1</v>
      </c>
      <c r="K42">
        <v>1</v>
      </c>
      <c r="L42">
        <v>-1</v>
      </c>
      <c r="M42">
        <v>20</v>
      </c>
      <c r="N42" s="194">
        <v>42557</v>
      </c>
      <c r="O42">
        <f t="shared" si="38"/>
        <v>-1</v>
      </c>
      <c r="P42">
        <f t="shared" si="52"/>
        <v>1</v>
      </c>
      <c r="Q42">
        <f t="shared" si="39"/>
        <v>1</v>
      </c>
      <c r="R42">
        <f t="shared" si="40"/>
        <v>1</v>
      </c>
      <c r="S42">
        <f t="shared" si="41"/>
        <v>1</v>
      </c>
      <c r="T42">
        <f t="shared" si="42"/>
        <v>-1</v>
      </c>
      <c r="U42">
        <f t="shared" si="53"/>
        <v>1</v>
      </c>
      <c r="V42">
        <f>VLOOKUP($A42,'FuturesInfo (3)'!$A$2:$V$80,22)</f>
        <v>3</v>
      </c>
      <c r="W42">
        <v>1</v>
      </c>
      <c r="X42" s="137">
        <v>173996.13899613899</v>
      </c>
      <c r="Y42" s="137">
        <v>173996.13899613899</v>
      </c>
      <c r="Z42" s="188">
        <f t="shared" si="43"/>
        <v>873.08499719250187</v>
      </c>
      <c r="AA42" s="188">
        <f>IF(IF(sym!$Q31=H42,1,0)=1,ABS(X42*G42),-ABS(X42*G42))</f>
        <v>873.08499719250187</v>
      </c>
      <c r="AB42" s="188">
        <f>IF(IF(sym!$P31=$H42,1,0)=1,ABS($X42*$G42),-ABS($X42*$G42))</f>
        <v>-873.08499719250187</v>
      </c>
      <c r="AC42" s="188">
        <f t="shared" si="58"/>
        <v>-873.08499719250187</v>
      </c>
      <c r="AD42" s="188">
        <f t="shared" si="44"/>
        <v>873.08499719250187</v>
      </c>
      <c r="AE42" s="188">
        <f t="shared" si="45"/>
        <v>873.08499719250187</v>
      </c>
      <c r="AF42" s="188">
        <f t="shared" si="54"/>
        <v>873.08499719250187</v>
      </c>
      <c r="AG42" s="188">
        <f t="shared" si="55"/>
        <v>873.08499719250187</v>
      </c>
      <c r="AH42" s="188">
        <f t="shared" si="56"/>
        <v>-873.08499719250187</v>
      </c>
      <c r="AI42" s="188">
        <f t="shared" si="57"/>
        <v>-873.08499719250187</v>
      </c>
      <c r="AJ42" s="188">
        <f t="shared" si="46"/>
        <v>873.08499719250187</v>
      </c>
      <c r="AK42" s="188">
        <f t="shared" si="47"/>
        <v>873.08499719250187</v>
      </c>
      <c r="AL42" s="188">
        <f t="shared" si="48"/>
        <v>873.08499719250187</v>
      </c>
      <c r="AM42" s="188">
        <f t="shared" si="49"/>
        <v>873.08499719250187</v>
      </c>
      <c r="AN42" s="188">
        <f t="shared" si="50"/>
        <v>-873.08499719250187</v>
      </c>
      <c r="AO42" s="188">
        <f t="shared" si="51"/>
        <v>873.08499719250187</v>
      </c>
    </row>
    <row r="43" spans="1:41" ht="15.75" thickBot="1" x14ac:dyDescent="0.3">
      <c r="A43" s="1" t="s">
        <v>349</v>
      </c>
      <c r="B43" s="149" t="s">
        <v>515</v>
      </c>
      <c r="C43" s="192" t="s">
        <v>347</v>
      </c>
      <c r="E43" s="201">
        <f>'0803'!H43</f>
        <v>-1</v>
      </c>
      <c r="F43" s="186">
        <f t="shared" si="37"/>
        <v>-1211.34864680127</v>
      </c>
      <c r="G43">
        <v>-1.1143961792099999E-2</v>
      </c>
      <c r="H43">
        <v>-1</v>
      </c>
      <c r="I43">
        <v>1</v>
      </c>
      <c r="J43">
        <v>1</v>
      </c>
      <c r="K43">
        <v>1</v>
      </c>
      <c r="L43">
        <v>-1</v>
      </c>
      <c r="M43">
        <v>4</v>
      </c>
      <c r="N43" s="194">
        <v>42580</v>
      </c>
      <c r="O43">
        <f t="shared" si="38"/>
        <v>-1</v>
      </c>
      <c r="P43">
        <f t="shared" si="52"/>
        <v>1</v>
      </c>
      <c r="Q43">
        <f t="shared" si="39"/>
        <v>1</v>
      </c>
      <c r="R43">
        <f t="shared" si="40"/>
        <v>1</v>
      </c>
      <c r="S43">
        <f t="shared" si="41"/>
        <v>1</v>
      </c>
      <c r="T43">
        <f t="shared" si="42"/>
        <v>-1</v>
      </c>
      <c r="U43">
        <f t="shared" si="53"/>
        <v>1</v>
      </c>
      <c r="V43">
        <f>VLOOKUP($A43,'FuturesInfo (3)'!$A$2:$V$80,22)</f>
        <v>3</v>
      </c>
      <c r="W43">
        <v>1</v>
      </c>
      <c r="X43" s="137">
        <v>108700</v>
      </c>
      <c r="Y43" s="137">
        <v>108700</v>
      </c>
      <c r="Z43" s="188">
        <f t="shared" si="43"/>
        <v>1211.34864680127</v>
      </c>
      <c r="AA43" s="188">
        <f>IF(IF(sym!$Q32=H43,1,0)=1,ABS(X43*G43),-ABS(X43*G43))</f>
        <v>-1211.34864680127</v>
      </c>
      <c r="AB43" s="188">
        <f>IF(IF(sym!$P32=$H43,1,0)=1,ABS($X43*$G43),-ABS($X43*$G43))</f>
        <v>1211.34864680127</v>
      </c>
      <c r="AC43" s="188">
        <f t="shared" si="58"/>
        <v>1211.34864680127</v>
      </c>
      <c r="AD43" s="188">
        <f t="shared" si="44"/>
        <v>-1211.34864680127</v>
      </c>
      <c r="AE43" s="188">
        <f t="shared" si="45"/>
        <v>-1211.34864680127</v>
      </c>
      <c r="AF43" s="188">
        <f t="shared" si="54"/>
        <v>-1211.34864680127</v>
      </c>
      <c r="AG43" s="188">
        <f t="shared" si="55"/>
        <v>-1211.34864680127</v>
      </c>
      <c r="AH43" s="188">
        <f t="shared" si="56"/>
        <v>1211.34864680127</v>
      </c>
      <c r="AI43" s="188">
        <f t="shared" si="57"/>
        <v>1211.34864680127</v>
      </c>
      <c r="AJ43" s="188">
        <f t="shared" si="46"/>
        <v>-1211.34864680127</v>
      </c>
      <c r="AK43" s="188">
        <f t="shared" si="47"/>
        <v>-1211.34864680127</v>
      </c>
      <c r="AL43" s="188">
        <f t="shared" si="48"/>
        <v>-1211.34864680127</v>
      </c>
      <c r="AM43" s="188">
        <f t="shared" si="49"/>
        <v>-1211.34864680127</v>
      </c>
      <c r="AN43" s="188">
        <f t="shared" si="50"/>
        <v>1211.34864680127</v>
      </c>
      <c r="AO43" s="188">
        <f t="shared" si="51"/>
        <v>-1211.34864680127</v>
      </c>
    </row>
    <row r="44" spans="1:41" ht="15.75" thickBot="1" x14ac:dyDescent="0.3">
      <c r="A44" s="1" t="s">
        <v>1024</v>
      </c>
      <c r="B44" s="149" t="s">
        <v>353</v>
      </c>
      <c r="C44" s="192" t="s">
        <v>294</v>
      </c>
      <c r="E44" s="201">
        <f>'0803'!H44</f>
        <v>-1</v>
      </c>
      <c r="F44" s="186">
        <f t="shared" si="37"/>
        <v>1722.2130105556216</v>
      </c>
      <c r="G44">
        <v>6.1349693251500003E-3</v>
      </c>
      <c r="H44">
        <v>1</v>
      </c>
      <c r="I44">
        <v>-1</v>
      </c>
      <c r="J44">
        <v>-1</v>
      </c>
      <c r="K44">
        <v>-1</v>
      </c>
      <c r="L44">
        <v>-1</v>
      </c>
      <c r="M44">
        <v>20</v>
      </c>
      <c r="N44" s="194">
        <v>42557</v>
      </c>
      <c r="O44">
        <f t="shared" si="38"/>
        <v>-1</v>
      </c>
      <c r="P44">
        <f t="shared" si="52"/>
        <v>-1</v>
      </c>
      <c r="Q44">
        <f t="shared" si="39"/>
        <v>-1</v>
      </c>
      <c r="R44">
        <f t="shared" si="40"/>
        <v>1</v>
      </c>
      <c r="S44">
        <f t="shared" si="41"/>
        <v>-1</v>
      </c>
      <c r="T44">
        <f t="shared" si="42"/>
        <v>1</v>
      </c>
      <c r="U44">
        <f t="shared" si="53"/>
        <v>1</v>
      </c>
      <c r="V44">
        <f>VLOOKUP($A44,'FuturesInfo (3)'!$A$2:$V$80,22)</f>
        <v>2</v>
      </c>
      <c r="W44">
        <v>1</v>
      </c>
      <c r="X44" s="137">
        <v>280720.72072072071</v>
      </c>
      <c r="Y44" s="137">
        <v>280720.72072072071</v>
      </c>
      <c r="Z44" s="188">
        <f t="shared" si="43"/>
        <v>1722.2130105556216</v>
      </c>
      <c r="AA44" s="188">
        <f>IF(IF(sym!$Q33=H44,1,0)=1,ABS(X44*G44),-ABS(X44*G44))</f>
        <v>1722.2130105556216</v>
      </c>
      <c r="AB44" s="188">
        <f>IF(IF(sym!$P33=$H44,1,0)=1,ABS($X44*$G44),-ABS($X44*$G44))</f>
        <v>-1722.2130105556216</v>
      </c>
      <c r="AC44" s="188">
        <f t="shared" si="58"/>
        <v>-1722.2130105556216</v>
      </c>
      <c r="AD44" s="188">
        <f t="shared" si="44"/>
        <v>1722.2130105556216</v>
      </c>
      <c r="AE44" s="188">
        <f t="shared" si="45"/>
        <v>-1722.2130105556216</v>
      </c>
      <c r="AF44" s="188">
        <f t="shared" si="54"/>
        <v>-1722.2130105556216</v>
      </c>
      <c r="AG44" s="188">
        <f t="shared" si="55"/>
        <v>-1722.2130105556216</v>
      </c>
      <c r="AH44" s="188">
        <f t="shared" si="56"/>
        <v>-1722.2130105556216</v>
      </c>
      <c r="AI44" s="188">
        <f t="shared" si="57"/>
        <v>-1722.2130105556216</v>
      </c>
      <c r="AJ44" s="188">
        <f t="shared" si="46"/>
        <v>-1722.2130105556216</v>
      </c>
      <c r="AK44" s="188">
        <f t="shared" si="47"/>
        <v>-1722.2130105556216</v>
      </c>
      <c r="AL44" s="188">
        <f t="shared" si="48"/>
        <v>1722.2130105556216</v>
      </c>
      <c r="AM44" s="188">
        <f t="shared" si="49"/>
        <v>-1722.2130105556216</v>
      </c>
      <c r="AN44" s="188">
        <f t="shared" si="50"/>
        <v>1722.2130105556216</v>
      </c>
      <c r="AO44" s="188">
        <f t="shared" si="51"/>
        <v>1722.2130105556216</v>
      </c>
    </row>
    <row r="45" spans="1:41" ht="15.75" thickBot="1" x14ac:dyDescent="0.3">
      <c r="A45" s="1" t="s">
        <v>351</v>
      </c>
      <c r="B45" s="149" t="s">
        <v>617</v>
      </c>
      <c r="C45" s="192" t="s">
        <v>288</v>
      </c>
      <c r="E45" s="201">
        <f>'0803'!H45</f>
        <v>1</v>
      </c>
      <c r="F45" s="186">
        <f t="shared" si="37"/>
        <v>3321.8043029074315</v>
      </c>
      <c r="G45">
        <v>2.9825242718400001E-2</v>
      </c>
      <c r="H45">
        <v>1</v>
      </c>
      <c r="I45">
        <v>-1</v>
      </c>
      <c r="J45">
        <v>1</v>
      </c>
      <c r="K45">
        <v>-1</v>
      </c>
      <c r="L45">
        <v>1</v>
      </c>
      <c r="M45">
        <v>3</v>
      </c>
      <c r="N45" s="194">
        <v>42576</v>
      </c>
      <c r="O45">
        <f t="shared" si="38"/>
        <v>1</v>
      </c>
      <c r="P45">
        <f t="shared" si="52"/>
        <v>-1</v>
      </c>
      <c r="Q45">
        <f t="shared" si="39"/>
        <v>1</v>
      </c>
      <c r="R45">
        <f t="shared" si="40"/>
        <v>-1</v>
      </c>
      <c r="S45">
        <f t="shared" si="41"/>
        <v>-1</v>
      </c>
      <c r="T45">
        <f t="shared" si="42"/>
        <v>1</v>
      </c>
      <c r="U45">
        <f t="shared" si="53"/>
        <v>-1</v>
      </c>
      <c r="V45">
        <f>VLOOKUP($A45,'FuturesInfo (3)'!$A$2:$V$80,22)</f>
        <v>2</v>
      </c>
      <c r="W45">
        <v>1</v>
      </c>
      <c r="X45" s="137">
        <v>111375.6</v>
      </c>
      <c r="Y45" s="137">
        <v>111375.6</v>
      </c>
      <c r="Z45" s="188">
        <f t="shared" si="43"/>
        <v>3321.8043029074315</v>
      </c>
      <c r="AA45" s="188">
        <f>IF(IF(sym!$Q34=H45,1,0)=1,ABS(X45*G45),-ABS(X45*G45))</f>
        <v>3321.8043029074315</v>
      </c>
      <c r="AB45" s="188">
        <f>IF(IF(sym!$P34=$H45,1,0)=1,ABS($X45*$G45),-ABS($X45*$G45))</f>
        <v>-3321.8043029074315</v>
      </c>
      <c r="AC45" s="188">
        <f t="shared" si="58"/>
        <v>3321.8043029074315</v>
      </c>
      <c r="AD45" s="188">
        <f t="shared" si="44"/>
        <v>-3321.8043029074315</v>
      </c>
      <c r="AE45" s="188">
        <f t="shared" si="45"/>
        <v>3321.8043029074315</v>
      </c>
      <c r="AF45" s="188">
        <f t="shared" si="54"/>
        <v>-3321.8043029074315</v>
      </c>
      <c r="AG45" s="188">
        <f t="shared" si="55"/>
        <v>-3321.8043029074315</v>
      </c>
      <c r="AH45" s="188">
        <f t="shared" si="56"/>
        <v>3321.8043029074315</v>
      </c>
      <c r="AI45" s="188">
        <f t="shared" si="57"/>
        <v>3321.8043029074315</v>
      </c>
      <c r="AJ45" s="188">
        <f t="shared" si="46"/>
        <v>-3321.8043029074315</v>
      </c>
      <c r="AK45" s="188">
        <f t="shared" si="47"/>
        <v>3321.8043029074315</v>
      </c>
      <c r="AL45" s="188">
        <f t="shared" si="48"/>
        <v>-3321.8043029074315</v>
      </c>
      <c r="AM45" s="188">
        <f t="shared" si="49"/>
        <v>-3321.8043029074315</v>
      </c>
      <c r="AN45" s="188">
        <f t="shared" si="50"/>
        <v>3321.8043029074315</v>
      </c>
      <c r="AO45" s="188">
        <f t="shared" si="51"/>
        <v>-3321.8043029074315</v>
      </c>
    </row>
    <row r="46" spans="1:41" ht="15.75" thickBot="1" x14ac:dyDescent="0.3">
      <c r="A46" s="1" t="s">
        <v>355</v>
      </c>
      <c r="B46" s="149" t="s">
        <v>623</v>
      </c>
      <c r="C46" s="192" t="s">
        <v>1121</v>
      </c>
      <c r="E46" s="201">
        <f>'0803'!H46</f>
        <v>-1</v>
      </c>
      <c r="F46" s="186">
        <f t="shared" ref="F46:F77" si="59">G46*X46</f>
        <v>-74.977278465140671</v>
      </c>
      <c r="G46">
        <v>-3.02953799546E-4</v>
      </c>
      <c r="H46">
        <v>-1</v>
      </c>
      <c r="I46">
        <v>1</v>
      </c>
      <c r="J46">
        <v>-1</v>
      </c>
      <c r="K46">
        <v>1</v>
      </c>
      <c r="L46">
        <v>1</v>
      </c>
      <c r="M46">
        <v>11</v>
      </c>
      <c r="N46" s="194">
        <v>42571</v>
      </c>
      <c r="O46">
        <f t="shared" si="38"/>
        <v>1</v>
      </c>
      <c r="P46">
        <f t="shared" si="52"/>
        <v>-1</v>
      </c>
      <c r="Q46">
        <f t="shared" ref="Q46:Q77" si="60">IF(J46+O46+-1*E46&gt;0,1,-1)</f>
        <v>1</v>
      </c>
      <c r="R46">
        <f t="shared" ref="R46:R77" si="61">IF(I46-L46-E46&gt;0,1,-1)</f>
        <v>1</v>
      </c>
      <c r="S46">
        <f t="shared" si="41"/>
        <v>1</v>
      </c>
      <c r="T46">
        <f t="shared" ref="T46:T77" si="62">IF(E46-K46-O46&lt;0,-1,1)</f>
        <v>-1</v>
      </c>
      <c r="U46">
        <f t="shared" si="53"/>
        <v>-1</v>
      </c>
      <c r="V46">
        <f>VLOOKUP($A46,'FuturesInfo (3)'!$A$2:$V$80,22)</f>
        <v>2</v>
      </c>
      <c r="W46">
        <v>1</v>
      </c>
      <c r="X46" s="137">
        <v>247487.5</v>
      </c>
      <c r="Y46" s="137">
        <v>247487.5</v>
      </c>
      <c r="Z46" s="188">
        <f t="shared" si="43"/>
        <v>74.977278465140671</v>
      </c>
      <c r="AA46" s="188">
        <f>IF(IF(sym!$Q35=H46,1,0)=1,ABS(X46*G46),-ABS(X46*G46))</f>
        <v>74.977278465140671</v>
      </c>
      <c r="AB46" s="188">
        <f>IF(IF(sym!$P35=$H46,1,0)=1,ABS($X46*$G46),-ABS($X46*$G46))</f>
        <v>-74.977278465140671</v>
      </c>
      <c r="AC46" s="188">
        <f t="shared" si="58"/>
        <v>74.977278465140671</v>
      </c>
      <c r="AD46" s="188">
        <f t="shared" ref="AD46:AD77" si="63">IF(IF(-E46=H46,1,0)=1,ABS(X46*G46),-ABS(X46*G46))</f>
        <v>-74.977278465140671</v>
      </c>
      <c r="AE46" s="188">
        <f t="shared" si="45"/>
        <v>74.977278465140671</v>
      </c>
      <c r="AF46" s="188">
        <f t="shared" si="54"/>
        <v>-74.977278465140671</v>
      </c>
      <c r="AG46" s="188">
        <f t="shared" si="55"/>
        <v>-74.977278465140671</v>
      </c>
      <c r="AH46" s="188">
        <f t="shared" si="56"/>
        <v>-74.977278465140671</v>
      </c>
      <c r="AI46" s="188">
        <f t="shared" si="57"/>
        <v>-74.977278465140671</v>
      </c>
      <c r="AJ46" s="188">
        <f t="shared" si="46"/>
        <v>74.977278465140671</v>
      </c>
      <c r="AK46" s="188">
        <f t="shared" si="47"/>
        <v>-74.977278465140671</v>
      </c>
      <c r="AL46" s="188">
        <f t="shared" si="48"/>
        <v>-74.977278465140671</v>
      </c>
      <c r="AM46" s="188">
        <f t="shared" si="49"/>
        <v>-74.977278465140671</v>
      </c>
      <c r="AN46" s="188">
        <f t="shared" ref="AN46:AN77" si="64">IF(IF(T46=$H46,1,0)=1,ABS($X46*$G46),-ABS($X46*$G46))</f>
        <v>74.977278465140671</v>
      </c>
      <c r="AO46" s="188">
        <f t="shared" ref="AO46:AO77" si="65">IF(IF(U46=$H46,1,0)=1,ABS($X46*$G46),-ABS($X46*$G46))</f>
        <v>74.977278465140671</v>
      </c>
    </row>
    <row r="47" spans="1:41" ht="15.75" thickBot="1" x14ac:dyDescent="0.3">
      <c r="A47" s="1" t="s">
        <v>357</v>
      </c>
      <c r="B47" s="149" t="s">
        <v>513</v>
      </c>
      <c r="C47" s="192" t="s">
        <v>304</v>
      </c>
      <c r="E47" s="201">
        <f>'0803'!H47</f>
        <v>-1</v>
      </c>
      <c r="F47" s="186">
        <f t="shared" si="59"/>
        <v>1290.4380341920726</v>
      </c>
      <c r="G47">
        <v>1.2108262108300001E-2</v>
      </c>
      <c r="H47">
        <v>1</v>
      </c>
      <c r="I47">
        <v>-1</v>
      </c>
      <c r="J47">
        <v>1</v>
      </c>
      <c r="K47">
        <v>-1</v>
      </c>
      <c r="L47">
        <v>1</v>
      </c>
      <c r="M47">
        <v>-4</v>
      </c>
      <c r="N47" s="194">
        <v>42580</v>
      </c>
      <c r="O47">
        <f t="shared" si="38"/>
        <v>-1</v>
      </c>
      <c r="P47">
        <f t="shared" si="52"/>
        <v>-1</v>
      </c>
      <c r="Q47">
        <f t="shared" si="60"/>
        <v>1</v>
      </c>
      <c r="R47">
        <f t="shared" si="61"/>
        <v>-1</v>
      </c>
      <c r="S47">
        <f t="shared" si="41"/>
        <v>-1</v>
      </c>
      <c r="T47">
        <f t="shared" si="62"/>
        <v>1</v>
      </c>
      <c r="U47">
        <f t="shared" si="53"/>
        <v>1</v>
      </c>
      <c r="V47">
        <f>VLOOKUP($A47,'FuturesInfo (3)'!$A$2:$V$80,22)</f>
        <v>2</v>
      </c>
      <c r="W47">
        <v>1</v>
      </c>
      <c r="X47" s="137">
        <v>106575</v>
      </c>
      <c r="Y47" s="137">
        <v>106575</v>
      </c>
      <c r="Z47" s="188">
        <f t="shared" si="43"/>
        <v>1290.4380341920726</v>
      </c>
      <c r="AA47" s="188">
        <f>IF(IF(sym!$Q36=H47,1,0)=1,ABS(X47*G47),-ABS(X47*G47))</f>
        <v>1290.4380341920726</v>
      </c>
      <c r="AB47" s="188">
        <f>IF(IF(sym!$P36=$H47,1,0)=1,ABS($X47*$G47),-ABS($X47*$G47))</f>
        <v>-1290.4380341920726</v>
      </c>
      <c r="AC47" s="188">
        <f t="shared" si="58"/>
        <v>-1290.4380341920726</v>
      </c>
      <c r="AD47" s="188">
        <f t="shared" si="63"/>
        <v>1290.4380341920726</v>
      </c>
      <c r="AE47" s="188">
        <f t="shared" si="45"/>
        <v>1290.4380341920726</v>
      </c>
      <c r="AF47" s="188">
        <f t="shared" si="54"/>
        <v>-1290.4380341920726</v>
      </c>
      <c r="AG47" s="188">
        <f t="shared" si="55"/>
        <v>-1290.4380341920726</v>
      </c>
      <c r="AH47" s="188">
        <f t="shared" si="56"/>
        <v>1290.4380341920726</v>
      </c>
      <c r="AI47" s="188">
        <f t="shared" si="57"/>
        <v>-1290.4380341920726</v>
      </c>
      <c r="AJ47" s="188">
        <f t="shared" si="46"/>
        <v>-1290.4380341920726</v>
      </c>
      <c r="AK47" s="188">
        <f t="shared" si="47"/>
        <v>1290.4380341920726</v>
      </c>
      <c r="AL47" s="188">
        <f t="shared" si="48"/>
        <v>-1290.4380341920726</v>
      </c>
      <c r="AM47" s="188">
        <f t="shared" si="49"/>
        <v>-1290.4380341920726</v>
      </c>
      <c r="AN47" s="188">
        <f t="shared" si="64"/>
        <v>1290.4380341920726</v>
      </c>
      <c r="AO47" s="188">
        <f t="shared" si="65"/>
        <v>1290.4380341920726</v>
      </c>
    </row>
    <row r="48" spans="1:41" ht="15.75" thickBot="1" x14ac:dyDescent="0.3">
      <c r="A48" s="1" t="s">
        <v>1051</v>
      </c>
      <c r="B48" s="149" t="s">
        <v>614</v>
      </c>
      <c r="C48" s="192" t="s">
        <v>297</v>
      </c>
      <c r="E48" s="201">
        <f>'0803'!H48</f>
        <v>1</v>
      </c>
      <c r="F48" s="186">
        <f t="shared" si="59"/>
        <v>-1279.502728926135</v>
      </c>
      <c r="G48">
        <v>-1.5767131594900001E-2</v>
      </c>
      <c r="H48">
        <v>-1</v>
      </c>
      <c r="I48">
        <v>1</v>
      </c>
      <c r="J48">
        <v>-1</v>
      </c>
      <c r="K48">
        <v>1</v>
      </c>
      <c r="L48">
        <v>1</v>
      </c>
      <c r="M48">
        <v>-4</v>
      </c>
      <c r="N48" s="194">
        <v>42580</v>
      </c>
      <c r="O48">
        <f t="shared" si="38"/>
        <v>-1</v>
      </c>
      <c r="P48">
        <f t="shared" si="52"/>
        <v>1</v>
      </c>
      <c r="Q48">
        <f t="shared" si="60"/>
        <v>-1</v>
      </c>
      <c r="R48">
        <f t="shared" si="61"/>
        <v>-1</v>
      </c>
      <c r="S48">
        <f t="shared" si="41"/>
        <v>-1</v>
      </c>
      <c r="T48">
        <f t="shared" si="62"/>
        <v>1</v>
      </c>
      <c r="U48">
        <f t="shared" si="53"/>
        <v>-1</v>
      </c>
      <c r="V48">
        <f>VLOOKUP($A48,'FuturesInfo (3)'!$A$2:$V$80,22)</f>
        <v>4</v>
      </c>
      <c r="W48">
        <v>1</v>
      </c>
      <c r="X48" s="137">
        <v>81150</v>
      </c>
      <c r="Y48" s="137">
        <v>81150</v>
      </c>
      <c r="Z48" s="188">
        <f t="shared" si="43"/>
        <v>1279.502728926135</v>
      </c>
      <c r="AA48" s="188">
        <f>IF(IF(sym!$Q37=H48,1,0)=1,ABS(X48*G48),-ABS(X48*G48))</f>
        <v>-1279.502728926135</v>
      </c>
      <c r="AB48" s="188">
        <f>IF(IF(sym!$P37=$H48,1,0)=1,ABS($X48*$G48),-ABS($X48*$G48))</f>
        <v>1279.502728926135</v>
      </c>
      <c r="AC48" s="188">
        <f t="shared" si="58"/>
        <v>-1279.502728926135</v>
      </c>
      <c r="AD48" s="188">
        <f t="shared" si="63"/>
        <v>1279.502728926135</v>
      </c>
      <c r="AE48" s="188">
        <f t="shared" si="45"/>
        <v>1279.502728926135</v>
      </c>
      <c r="AF48" s="188">
        <f t="shared" si="54"/>
        <v>-1279.502728926135</v>
      </c>
      <c r="AG48" s="188">
        <f t="shared" si="55"/>
        <v>-1279.502728926135</v>
      </c>
      <c r="AH48" s="188">
        <f t="shared" si="56"/>
        <v>-1279.502728926135</v>
      </c>
      <c r="AI48" s="188">
        <f t="shared" si="57"/>
        <v>1279.502728926135</v>
      </c>
      <c r="AJ48" s="188">
        <f t="shared" si="46"/>
        <v>-1279.502728926135</v>
      </c>
      <c r="AK48" s="188">
        <f t="shared" si="47"/>
        <v>1279.502728926135</v>
      </c>
      <c r="AL48" s="188">
        <f t="shared" si="48"/>
        <v>1279.502728926135</v>
      </c>
      <c r="AM48" s="188">
        <f t="shared" si="49"/>
        <v>1279.502728926135</v>
      </c>
      <c r="AN48" s="188">
        <f t="shared" si="64"/>
        <v>-1279.502728926135</v>
      </c>
      <c r="AO48" s="188">
        <f t="shared" si="65"/>
        <v>1279.502728926135</v>
      </c>
    </row>
    <row r="49" spans="1:41" ht="15.75" thickBot="1" x14ac:dyDescent="0.3">
      <c r="A49" s="4" t="s">
        <v>359</v>
      </c>
      <c r="B49" s="149" t="s">
        <v>708</v>
      </c>
      <c r="C49" s="192" t="s">
        <v>304</v>
      </c>
      <c r="E49" s="201">
        <f>'0803'!H49</f>
        <v>1</v>
      </c>
      <c r="F49" s="186">
        <f t="shared" si="59"/>
        <v>697.6200000003488</v>
      </c>
      <c r="G49">
        <v>6.6666666666700004E-3</v>
      </c>
      <c r="H49">
        <v>1</v>
      </c>
      <c r="I49">
        <v>1</v>
      </c>
      <c r="J49">
        <v>-1</v>
      </c>
      <c r="K49">
        <v>1</v>
      </c>
      <c r="L49">
        <v>1</v>
      </c>
      <c r="M49">
        <v>-6</v>
      </c>
      <c r="N49" s="194">
        <v>42578</v>
      </c>
      <c r="O49">
        <f t="shared" si="38"/>
        <v>-1</v>
      </c>
      <c r="P49">
        <f t="shared" si="52"/>
        <v>1</v>
      </c>
      <c r="Q49">
        <f t="shared" si="60"/>
        <v>-1</v>
      </c>
      <c r="R49">
        <f t="shared" si="61"/>
        <v>-1</v>
      </c>
      <c r="S49">
        <f t="shared" si="41"/>
        <v>-1</v>
      </c>
      <c r="T49">
        <f t="shared" si="62"/>
        <v>1</v>
      </c>
      <c r="U49">
        <f t="shared" si="53"/>
        <v>-1</v>
      </c>
      <c r="V49">
        <f>VLOOKUP($A49,'FuturesInfo (3)'!$A$2:$V$80,22)</f>
        <v>3</v>
      </c>
      <c r="W49">
        <v>1</v>
      </c>
      <c r="X49" s="137">
        <v>104643</v>
      </c>
      <c r="Y49" s="137">
        <v>104643</v>
      </c>
      <c r="Z49" s="188">
        <f t="shared" si="43"/>
        <v>697.6200000003488</v>
      </c>
      <c r="AA49" s="188">
        <f>IF(IF(sym!$Q38=H49,1,0)=1,ABS(X49*G49),-ABS(X49*G49))</f>
        <v>697.6200000003488</v>
      </c>
      <c r="AB49" s="188">
        <f>IF(IF(sym!$P38=$H49,1,0)=1,ABS($X49*$G49),-ABS($X49*$G49))</f>
        <v>-697.6200000003488</v>
      </c>
      <c r="AC49" s="188">
        <f t="shared" si="58"/>
        <v>697.6200000003488</v>
      </c>
      <c r="AD49" s="188">
        <f t="shared" si="63"/>
        <v>-697.6200000003488</v>
      </c>
      <c r="AE49" s="188">
        <f t="shared" si="45"/>
        <v>-697.6200000003488</v>
      </c>
      <c r="AF49" s="188">
        <f t="shared" si="54"/>
        <v>697.6200000003488</v>
      </c>
      <c r="AG49" s="188">
        <f t="shared" si="55"/>
        <v>697.6200000003488</v>
      </c>
      <c r="AH49" s="188">
        <f t="shared" si="56"/>
        <v>697.6200000003488</v>
      </c>
      <c r="AI49" s="188">
        <f t="shared" si="57"/>
        <v>-697.6200000003488</v>
      </c>
      <c r="AJ49" s="188">
        <f t="shared" si="46"/>
        <v>697.6200000003488</v>
      </c>
      <c r="AK49" s="188">
        <f t="shared" si="47"/>
        <v>-697.6200000003488</v>
      </c>
      <c r="AL49" s="188">
        <f t="shared" si="48"/>
        <v>-697.6200000003488</v>
      </c>
      <c r="AM49" s="188">
        <f t="shared" si="49"/>
        <v>-697.6200000003488</v>
      </c>
      <c r="AN49" s="188">
        <f t="shared" si="64"/>
        <v>697.6200000003488</v>
      </c>
      <c r="AO49" s="188">
        <f t="shared" si="65"/>
        <v>-697.6200000003488</v>
      </c>
    </row>
    <row r="50" spans="1:41" ht="15.75" thickBot="1" x14ac:dyDescent="0.3">
      <c r="A50" s="1" t="s">
        <v>361</v>
      </c>
      <c r="B50" s="149" t="s">
        <v>631</v>
      </c>
      <c r="C50" s="192" t="s">
        <v>313</v>
      </c>
      <c r="E50" s="201">
        <f>'0803'!H50</f>
        <v>1</v>
      </c>
      <c r="F50" s="186">
        <f t="shared" si="59"/>
        <v>-508.11848958318029</v>
      </c>
      <c r="G50">
        <v>-3.6892361111099999E-3</v>
      </c>
      <c r="H50">
        <v>-1</v>
      </c>
      <c r="I50">
        <v>1</v>
      </c>
      <c r="J50">
        <v>-1</v>
      </c>
      <c r="K50">
        <v>1</v>
      </c>
      <c r="L50">
        <v>-1</v>
      </c>
      <c r="M50">
        <v>10</v>
      </c>
      <c r="N50" s="194">
        <v>42572</v>
      </c>
      <c r="O50">
        <f t="shared" si="38"/>
        <v>-1</v>
      </c>
      <c r="P50">
        <f t="shared" si="52"/>
        <v>1</v>
      </c>
      <c r="Q50">
        <f t="shared" si="60"/>
        <v>-1</v>
      </c>
      <c r="R50">
        <f t="shared" si="61"/>
        <v>1</v>
      </c>
      <c r="S50">
        <f t="shared" si="41"/>
        <v>1</v>
      </c>
      <c r="T50">
        <f t="shared" si="62"/>
        <v>1</v>
      </c>
      <c r="U50">
        <f t="shared" si="53"/>
        <v>-1</v>
      </c>
      <c r="V50">
        <f>VLOOKUP($A50,'FuturesInfo (3)'!$A$2:$V$80,22)</f>
        <v>3</v>
      </c>
      <c r="W50">
        <v>1</v>
      </c>
      <c r="X50" s="137">
        <v>137730</v>
      </c>
      <c r="Y50" s="137">
        <v>137730</v>
      </c>
      <c r="Z50" s="188">
        <f t="shared" si="43"/>
        <v>508.11848958318029</v>
      </c>
      <c r="AA50" s="188">
        <f>IF(IF(sym!$Q39=H50,1,0)=1,ABS(X50*G50),-ABS(X50*G50))</f>
        <v>-508.11848958318029</v>
      </c>
      <c r="AB50" s="188">
        <f>IF(IF(sym!$P39=$H50,1,0)=1,ABS($X50*$G50),-ABS($X50*$G50))</f>
        <v>508.11848958318029</v>
      </c>
      <c r="AC50" s="188">
        <f t="shared" si="58"/>
        <v>-508.11848958318029</v>
      </c>
      <c r="AD50" s="188">
        <f t="shared" si="63"/>
        <v>508.11848958318029</v>
      </c>
      <c r="AE50" s="188">
        <f t="shared" si="45"/>
        <v>508.11848958318029</v>
      </c>
      <c r="AF50" s="188">
        <f t="shared" si="54"/>
        <v>-508.11848958318029</v>
      </c>
      <c r="AG50" s="188">
        <f t="shared" si="55"/>
        <v>-508.11848958318029</v>
      </c>
      <c r="AH50" s="188">
        <f t="shared" si="56"/>
        <v>508.11848958318029</v>
      </c>
      <c r="AI50" s="188">
        <f t="shared" si="57"/>
        <v>508.11848958318029</v>
      </c>
      <c r="AJ50" s="188">
        <f t="shared" si="46"/>
        <v>-508.11848958318029</v>
      </c>
      <c r="AK50" s="188">
        <f t="shared" si="47"/>
        <v>508.11848958318029</v>
      </c>
      <c r="AL50" s="188">
        <f t="shared" si="48"/>
        <v>-508.11848958318029</v>
      </c>
      <c r="AM50" s="188">
        <f t="shared" si="49"/>
        <v>-508.11848958318029</v>
      </c>
      <c r="AN50" s="188">
        <f t="shared" si="64"/>
        <v>-508.11848958318029</v>
      </c>
      <c r="AO50" s="188">
        <f t="shared" si="65"/>
        <v>508.11848958318029</v>
      </c>
    </row>
    <row r="51" spans="1:41" ht="15.75" thickBot="1" x14ac:dyDescent="0.3">
      <c r="A51" s="1" t="s">
        <v>363</v>
      </c>
      <c r="B51" s="149" t="s">
        <v>476</v>
      </c>
      <c r="C51" s="192" t="s">
        <v>288</v>
      </c>
      <c r="E51" s="201">
        <f>'0803'!H51</f>
        <v>1</v>
      </c>
      <c r="F51" s="186">
        <f t="shared" si="59"/>
        <v>2296.9793322743403</v>
      </c>
      <c r="G51">
        <v>2.5437201907800001E-2</v>
      </c>
      <c r="H51">
        <v>1</v>
      </c>
      <c r="I51">
        <v>1</v>
      </c>
      <c r="J51">
        <v>-1</v>
      </c>
      <c r="K51">
        <v>1</v>
      </c>
      <c r="L51">
        <v>-1</v>
      </c>
      <c r="M51">
        <v>-2</v>
      </c>
      <c r="N51" s="194">
        <v>42564</v>
      </c>
      <c r="O51">
        <f t="shared" si="38"/>
        <v>1</v>
      </c>
      <c r="P51">
        <f t="shared" si="52"/>
        <v>1</v>
      </c>
      <c r="Q51">
        <f t="shared" si="60"/>
        <v>-1</v>
      </c>
      <c r="R51">
        <f t="shared" si="61"/>
        <v>1</v>
      </c>
      <c r="S51">
        <f t="shared" si="41"/>
        <v>1</v>
      </c>
      <c r="T51">
        <f t="shared" si="62"/>
        <v>-1</v>
      </c>
      <c r="U51">
        <f t="shared" si="53"/>
        <v>-1</v>
      </c>
      <c r="V51">
        <f>VLOOKUP($A51,'FuturesInfo (3)'!$A$2:$V$80,22)</f>
        <v>2</v>
      </c>
      <c r="W51">
        <v>1</v>
      </c>
      <c r="X51" s="137">
        <v>90300</v>
      </c>
      <c r="Y51" s="137">
        <v>90300</v>
      </c>
      <c r="Z51" s="188">
        <f t="shared" si="43"/>
        <v>2296.9793322743403</v>
      </c>
      <c r="AA51" s="188">
        <f>IF(IF(sym!$Q40=H51,1,0)=1,ABS(X51*G51),-ABS(X51*G51))</f>
        <v>2296.9793322743403</v>
      </c>
      <c r="AB51" s="188">
        <f>IF(IF(sym!$P40=$H51,1,0)=1,ABS($X51*$G51),-ABS($X51*$G51))</f>
        <v>-2296.9793322743403</v>
      </c>
      <c r="AC51" s="188">
        <f t="shared" si="58"/>
        <v>2296.9793322743403</v>
      </c>
      <c r="AD51" s="188">
        <f t="shared" si="63"/>
        <v>-2296.9793322743403</v>
      </c>
      <c r="AE51" s="188">
        <f t="shared" si="45"/>
        <v>-2296.9793322743403</v>
      </c>
      <c r="AF51" s="188">
        <f t="shared" si="54"/>
        <v>2296.9793322743403</v>
      </c>
      <c r="AG51" s="188">
        <f t="shared" si="55"/>
        <v>2296.9793322743403</v>
      </c>
      <c r="AH51" s="188">
        <f t="shared" si="56"/>
        <v>-2296.9793322743403</v>
      </c>
      <c r="AI51" s="188">
        <f t="shared" si="57"/>
        <v>2296.9793322743403</v>
      </c>
      <c r="AJ51" s="188">
        <f t="shared" si="46"/>
        <v>2296.9793322743403</v>
      </c>
      <c r="AK51" s="188">
        <f t="shared" si="47"/>
        <v>-2296.9793322743403</v>
      </c>
      <c r="AL51" s="188">
        <f t="shared" si="48"/>
        <v>2296.9793322743403</v>
      </c>
      <c r="AM51" s="188">
        <f t="shared" si="49"/>
        <v>2296.9793322743403</v>
      </c>
      <c r="AN51" s="188">
        <f t="shared" si="64"/>
        <v>-2296.9793322743403</v>
      </c>
      <c r="AO51" s="188">
        <f t="shared" si="65"/>
        <v>-2296.9793322743403</v>
      </c>
    </row>
    <row r="52" spans="1:41" ht="15.75" thickBot="1" x14ac:dyDescent="0.3">
      <c r="A52" s="1" t="s">
        <v>365</v>
      </c>
      <c r="B52" s="149" t="s">
        <v>1097</v>
      </c>
      <c r="C52" s="192" t="s">
        <v>288</v>
      </c>
      <c r="E52" s="201">
        <f>'0803'!H52</f>
        <v>1</v>
      </c>
      <c r="F52" s="186">
        <f t="shared" si="59"/>
        <v>706.62609871532607</v>
      </c>
      <c r="G52">
        <v>9.4658553076400007E-3</v>
      </c>
      <c r="H52">
        <v>1</v>
      </c>
      <c r="I52">
        <v>-1</v>
      </c>
      <c r="J52">
        <v>-1</v>
      </c>
      <c r="K52">
        <v>-1</v>
      </c>
      <c r="L52">
        <v>1</v>
      </c>
      <c r="M52">
        <v>-26</v>
      </c>
      <c r="N52" s="194">
        <v>42550</v>
      </c>
      <c r="O52">
        <f t="shared" si="38"/>
        <v>-1</v>
      </c>
      <c r="P52">
        <f t="shared" si="52"/>
        <v>-1</v>
      </c>
      <c r="Q52">
        <f t="shared" si="60"/>
        <v>-1</v>
      </c>
      <c r="R52">
        <f t="shared" si="61"/>
        <v>-1</v>
      </c>
      <c r="S52">
        <f t="shared" si="41"/>
        <v>-1</v>
      </c>
      <c r="T52">
        <f t="shared" si="62"/>
        <v>1</v>
      </c>
      <c r="U52">
        <f t="shared" si="53"/>
        <v>-1</v>
      </c>
      <c r="V52">
        <f>VLOOKUP($A52,'FuturesInfo (3)'!$A$2:$V$80,22)</f>
        <v>2</v>
      </c>
      <c r="W52">
        <v>1</v>
      </c>
      <c r="X52" s="137">
        <v>74650</v>
      </c>
      <c r="Y52" s="137">
        <v>74650</v>
      </c>
      <c r="Z52" s="188">
        <f t="shared" si="43"/>
        <v>706.62609871532607</v>
      </c>
      <c r="AA52" s="188">
        <f>IF(IF(sym!$Q41=H52,1,0)=1,ABS(X52*G52),-ABS(X52*G52))</f>
        <v>706.62609871532607</v>
      </c>
      <c r="AB52" s="188">
        <f>IF(IF(sym!$P41=$H52,1,0)=1,ABS($X52*$G52),-ABS($X52*$G52))</f>
        <v>-706.62609871532607</v>
      </c>
      <c r="AC52" s="188">
        <f t="shared" si="58"/>
        <v>706.62609871532607</v>
      </c>
      <c r="AD52" s="188">
        <f t="shared" si="63"/>
        <v>-706.62609871532607</v>
      </c>
      <c r="AE52" s="188">
        <f t="shared" si="45"/>
        <v>-706.62609871532607</v>
      </c>
      <c r="AF52" s="188">
        <f t="shared" si="54"/>
        <v>-706.62609871532607</v>
      </c>
      <c r="AG52" s="188">
        <f t="shared" si="55"/>
        <v>-706.62609871532607</v>
      </c>
      <c r="AH52" s="188">
        <f t="shared" si="56"/>
        <v>706.62609871532607</v>
      </c>
      <c r="AI52" s="188">
        <f t="shared" si="57"/>
        <v>-706.62609871532607</v>
      </c>
      <c r="AJ52" s="188">
        <f t="shared" si="46"/>
        <v>-706.62609871532607</v>
      </c>
      <c r="AK52" s="188">
        <f t="shared" si="47"/>
        <v>-706.62609871532607</v>
      </c>
      <c r="AL52" s="188">
        <f t="shared" si="48"/>
        <v>-706.62609871532607</v>
      </c>
      <c r="AM52" s="188">
        <f t="shared" si="49"/>
        <v>-706.62609871532607</v>
      </c>
      <c r="AN52" s="188">
        <f t="shared" si="64"/>
        <v>706.62609871532607</v>
      </c>
      <c r="AO52" s="188">
        <f t="shared" si="65"/>
        <v>-706.62609871532607</v>
      </c>
    </row>
    <row r="53" spans="1:41" ht="15.75" thickBot="1" x14ac:dyDescent="0.3">
      <c r="A53" s="1" t="s">
        <v>367</v>
      </c>
      <c r="B53" s="149" t="s">
        <v>625</v>
      </c>
      <c r="C53" s="192" t="s">
        <v>313</v>
      </c>
      <c r="E53" s="201">
        <f>'0803'!H53</f>
        <v>-1</v>
      </c>
      <c r="F53" s="186">
        <f t="shared" si="59"/>
        <v>-1573.1092436997599</v>
      </c>
      <c r="G53">
        <v>-1.6806722689099999E-2</v>
      </c>
      <c r="H53">
        <v>-1</v>
      </c>
      <c r="I53">
        <v>-1</v>
      </c>
      <c r="J53">
        <v>1</v>
      </c>
      <c r="K53">
        <v>-1</v>
      </c>
      <c r="L53">
        <v>-1</v>
      </c>
      <c r="M53">
        <v>-3</v>
      </c>
      <c r="N53" s="194">
        <v>42580</v>
      </c>
      <c r="O53">
        <f t="shared" si="38"/>
        <v>1</v>
      </c>
      <c r="P53">
        <f t="shared" si="52"/>
        <v>-1</v>
      </c>
      <c r="Q53">
        <f t="shared" si="60"/>
        <v>1</v>
      </c>
      <c r="R53">
        <f t="shared" si="61"/>
        <v>1</v>
      </c>
      <c r="S53">
        <f t="shared" si="41"/>
        <v>1</v>
      </c>
      <c r="T53">
        <f t="shared" si="62"/>
        <v>-1</v>
      </c>
      <c r="U53">
        <f t="shared" si="53"/>
        <v>1</v>
      </c>
      <c r="V53">
        <f>VLOOKUP($A53,'FuturesInfo (3)'!$A$2:$V$80,22)</f>
        <v>4</v>
      </c>
      <c r="W53">
        <v>1</v>
      </c>
      <c r="X53" s="137">
        <v>93600</v>
      </c>
      <c r="Y53" s="137">
        <v>93600</v>
      </c>
      <c r="Z53" s="188">
        <f t="shared" si="43"/>
        <v>1573.1092436997599</v>
      </c>
      <c r="AA53" s="188">
        <f>IF(IF(sym!$Q42=H53,1,0)=1,ABS(X53*G53),-ABS(X53*G53))</f>
        <v>-1573.1092436997599</v>
      </c>
      <c r="AB53" s="188">
        <f>IF(IF(sym!$P42=$H53,1,0)=1,ABS($X53*$G53),-ABS($X53*$G53))</f>
        <v>1573.1092436997599</v>
      </c>
      <c r="AC53" s="188">
        <f t="shared" si="58"/>
        <v>1573.1092436997599</v>
      </c>
      <c r="AD53" s="188">
        <f t="shared" si="63"/>
        <v>-1573.1092436997599</v>
      </c>
      <c r="AE53" s="188">
        <f t="shared" si="45"/>
        <v>-1573.1092436997599</v>
      </c>
      <c r="AF53" s="188">
        <f t="shared" si="54"/>
        <v>1573.1092436997599</v>
      </c>
      <c r="AG53" s="188">
        <f t="shared" si="55"/>
        <v>1573.1092436997599</v>
      </c>
      <c r="AH53" s="188">
        <f t="shared" si="56"/>
        <v>1573.1092436997599</v>
      </c>
      <c r="AI53" s="188">
        <f t="shared" si="57"/>
        <v>-1573.1092436997599</v>
      </c>
      <c r="AJ53" s="188">
        <f t="shared" si="46"/>
        <v>1573.1092436997599</v>
      </c>
      <c r="AK53" s="188">
        <f t="shared" si="47"/>
        <v>-1573.1092436997599</v>
      </c>
      <c r="AL53" s="188">
        <f t="shared" si="48"/>
        <v>-1573.1092436997599</v>
      </c>
      <c r="AM53" s="188">
        <f t="shared" si="49"/>
        <v>-1573.1092436997599</v>
      </c>
      <c r="AN53" s="188">
        <f t="shared" si="64"/>
        <v>1573.1092436997599</v>
      </c>
      <c r="AO53" s="188">
        <f t="shared" si="65"/>
        <v>-1573.1092436997599</v>
      </c>
    </row>
    <row r="54" spans="1:41" ht="15.75" thickBot="1" x14ac:dyDescent="0.3">
      <c r="A54" s="1" t="s">
        <v>511</v>
      </c>
      <c r="B54" s="149" t="s">
        <v>511</v>
      </c>
      <c r="C54" s="192" t="s">
        <v>304</v>
      </c>
      <c r="E54" s="201">
        <f>'0803'!H54</f>
        <v>1</v>
      </c>
      <c r="F54" s="186">
        <f t="shared" si="59"/>
        <v>-696.16858237601082</v>
      </c>
      <c r="G54">
        <v>-5.4734537493199998E-3</v>
      </c>
      <c r="H54">
        <v>-1</v>
      </c>
      <c r="I54">
        <v>1</v>
      </c>
      <c r="J54">
        <v>1</v>
      </c>
      <c r="K54">
        <v>1</v>
      </c>
      <c r="L54">
        <v>1</v>
      </c>
      <c r="M54">
        <v>15</v>
      </c>
      <c r="N54" s="194">
        <v>42576</v>
      </c>
      <c r="O54">
        <f t="shared" si="38"/>
        <v>1</v>
      </c>
      <c r="P54">
        <f t="shared" si="52"/>
        <v>1</v>
      </c>
      <c r="Q54">
        <f t="shared" si="60"/>
        <v>1</v>
      </c>
      <c r="R54">
        <f t="shared" si="61"/>
        <v>-1</v>
      </c>
      <c r="S54">
        <f t="shared" si="41"/>
        <v>1</v>
      </c>
      <c r="T54">
        <f t="shared" si="62"/>
        <v>-1</v>
      </c>
      <c r="U54">
        <f t="shared" si="53"/>
        <v>-1</v>
      </c>
      <c r="V54">
        <f>VLOOKUP($A54,'FuturesInfo (3)'!$A$2:$V$80,22)</f>
        <v>8</v>
      </c>
      <c r="W54">
        <v>1</v>
      </c>
      <c r="X54" s="137">
        <v>127190</v>
      </c>
      <c r="Y54" s="137">
        <v>127190</v>
      </c>
      <c r="Z54" s="188">
        <f t="shared" si="43"/>
        <v>696.16858237601082</v>
      </c>
      <c r="AA54" s="188">
        <f>IF(IF(sym!$Q43=H54,1,0)=1,ABS(X54*G54),-ABS(X54*G54))</f>
        <v>-696.16858237601082</v>
      </c>
      <c r="AB54" s="188">
        <f>IF(IF(sym!$P43=$H54,1,0)=1,ABS($X54*$G54),-ABS($X54*$G54))</f>
        <v>696.16858237601082</v>
      </c>
      <c r="AC54" s="188">
        <f t="shared" si="58"/>
        <v>-696.16858237601082</v>
      </c>
      <c r="AD54" s="188">
        <f t="shared" si="63"/>
        <v>696.16858237601082</v>
      </c>
      <c r="AE54" s="188">
        <f t="shared" si="45"/>
        <v>-696.16858237601082</v>
      </c>
      <c r="AF54" s="188">
        <f t="shared" si="54"/>
        <v>-696.16858237601082</v>
      </c>
      <c r="AG54" s="188">
        <f t="shared" si="55"/>
        <v>-696.16858237601082</v>
      </c>
      <c r="AH54" s="188">
        <f t="shared" si="56"/>
        <v>-696.16858237601082</v>
      </c>
      <c r="AI54" s="188">
        <f t="shared" si="57"/>
        <v>-696.16858237601082</v>
      </c>
      <c r="AJ54" s="188">
        <f t="shared" si="46"/>
        <v>-696.16858237601082</v>
      </c>
      <c r="AK54" s="188">
        <f t="shared" si="47"/>
        <v>-696.16858237601082</v>
      </c>
      <c r="AL54" s="188">
        <f t="shared" si="48"/>
        <v>696.16858237601082</v>
      </c>
      <c r="AM54" s="188">
        <f t="shared" si="49"/>
        <v>-696.16858237601082</v>
      </c>
      <c r="AN54" s="188">
        <f t="shared" si="64"/>
        <v>696.16858237601082</v>
      </c>
      <c r="AO54" s="188">
        <f t="shared" si="65"/>
        <v>696.16858237601082</v>
      </c>
    </row>
    <row r="55" spans="1:41" ht="15.75" thickBot="1" x14ac:dyDescent="0.3">
      <c r="A55" s="1" t="s">
        <v>988</v>
      </c>
      <c r="B55" s="149" t="s">
        <v>629</v>
      </c>
      <c r="C55" s="192" t="s">
        <v>304</v>
      </c>
      <c r="E55" s="201">
        <f>'0803'!H55</f>
        <v>1</v>
      </c>
      <c r="F55" s="186">
        <f t="shared" si="59"/>
        <v>2937.3996971997904</v>
      </c>
      <c r="G55">
        <v>2.7062831188499999E-2</v>
      </c>
      <c r="H55">
        <v>1</v>
      </c>
      <c r="I55">
        <v>1</v>
      </c>
      <c r="J55">
        <v>1</v>
      </c>
      <c r="K55">
        <v>1</v>
      </c>
      <c r="L55">
        <v>-1</v>
      </c>
      <c r="M55">
        <v>-5</v>
      </c>
      <c r="N55" s="194">
        <v>42579</v>
      </c>
      <c r="O55">
        <f t="shared" si="38"/>
        <v>1</v>
      </c>
      <c r="P55">
        <f t="shared" si="52"/>
        <v>1</v>
      </c>
      <c r="Q55">
        <f t="shared" si="60"/>
        <v>1</v>
      </c>
      <c r="R55">
        <f t="shared" si="61"/>
        <v>1</v>
      </c>
      <c r="S55">
        <f t="shared" si="41"/>
        <v>1</v>
      </c>
      <c r="T55">
        <f t="shared" si="62"/>
        <v>-1</v>
      </c>
      <c r="U55">
        <f t="shared" si="53"/>
        <v>1</v>
      </c>
      <c r="V55">
        <f>VLOOKUP($A55,'FuturesInfo (3)'!$A$2:$V$80,22)</f>
        <v>4</v>
      </c>
      <c r="W55">
        <v>1</v>
      </c>
      <c r="X55" s="137">
        <v>108540.00000000001</v>
      </c>
      <c r="Y55" s="137">
        <v>108540.00000000001</v>
      </c>
      <c r="Z55" s="188">
        <f t="shared" si="43"/>
        <v>2937.3996971997904</v>
      </c>
      <c r="AA55" s="188">
        <f>IF(IF(sym!$Q44=H55,1,0)=1,ABS(X55*G55),-ABS(X55*G55))</f>
        <v>2937.3996971997904</v>
      </c>
      <c r="AB55" s="188">
        <f>IF(IF(sym!$P44=$H55,1,0)=1,ABS($X55*$G55),-ABS($X55*$G55))</f>
        <v>-2937.3996971997904</v>
      </c>
      <c r="AC55" s="188">
        <f t="shared" si="58"/>
        <v>2937.3996971997904</v>
      </c>
      <c r="AD55" s="188">
        <f t="shared" si="63"/>
        <v>-2937.3996971997904</v>
      </c>
      <c r="AE55" s="188">
        <f t="shared" si="45"/>
        <v>2937.3996971997904</v>
      </c>
      <c r="AF55" s="188">
        <f t="shared" si="54"/>
        <v>2937.3996971997904</v>
      </c>
      <c r="AG55" s="188">
        <f t="shared" si="55"/>
        <v>2937.3996971997904</v>
      </c>
      <c r="AH55" s="188">
        <f t="shared" si="56"/>
        <v>-2937.3996971997904</v>
      </c>
      <c r="AI55" s="188">
        <f t="shared" si="57"/>
        <v>2937.3996971997904</v>
      </c>
      <c r="AJ55" s="188">
        <f t="shared" si="46"/>
        <v>2937.3996971997904</v>
      </c>
      <c r="AK55" s="188">
        <f t="shared" si="47"/>
        <v>2937.3996971997904</v>
      </c>
      <c r="AL55" s="188">
        <f t="shared" si="48"/>
        <v>2937.3996971997904</v>
      </c>
      <c r="AM55" s="188">
        <f t="shared" si="49"/>
        <v>2937.3996971997904</v>
      </c>
      <c r="AN55" s="188">
        <f t="shared" si="64"/>
        <v>-2937.3996971997904</v>
      </c>
      <c r="AO55" s="188">
        <f t="shared" si="65"/>
        <v>2937.3996971997904</v>
      </c>
    </row>
    <row r="56" spans="1:41" ht="15.75" thickBot="1" x14ac:dyDescent="0.3">
      <c r="A56" s="1" t="s">
        <v>989</v>
      </c>
      <c r="B56" s="149" t="s">
        <v>655</v>
      </c>
      <c r="C56" s="192" t="s">
        <v>294</v>
      </c>
      <c r="E56" s="201">
        <f>'0803'!H56</f>
        <v>1</v>
      </c>
      <c r="F56" s="186">
        <f t="shared" si="59"/>
        <v>1106.9103369510979</v>
      </c>
      <c r="G56">
        <v>6.2821245002899996E-3</v>
      </c>
      <c r="H56">
        <v>1</v>
      </c>
      <c r="I56">
        <v>1</v>
      </c>
      <c r="J56">
        <v>1</v>
      </c>
      <c r="K56">
        <v>1</v>
      </c>
      <c r="L56">
        <v>1</v>
      </c>
      <c r="M56">
        <v>-13</v>
      </c>
      <c r="N56" s="194">
        <v>42569</v>
      </c>
      <c r="O56">
        <f t="shared" si="38"/>
        <v>-1</v>
      </c>
      <c r="P56">
        <f t="shared" si="52"/>
        <v>1</v>
      </c>
      <c r="Q56">
        <f t="shared" si="60"/>
        <v>-1</v>
      </c>
      <c r="R56">
        <f t="shared" si="61"/>
        <v>-1</v>
      </c>
      <c r="S56">
        <f t="shared" si="41"/>
        <v>-1</v>
      </c>
      <c r="T56">
        <f t="shared" si="62"/>
        <v>1</v>
      </c>
      <c r="U56">
        <f t="shared" si="53"/>
        <v>-1</v>
      </c>
      <c r="V56">
        <f>VLOOKUP($A56,'FuturesInfo (3)'!$A$2:$V$80,22)</f>
        <v>4</v>
      </c>
      <c r="W56">
        <v>1</v>
      </c>
      <c r="X56" s="137">
        <v>176200</v>
      </c>
      <c r="Y56" s="137">
        <v>176200</v>
      </c>
      <c r="Z56" s="188">
        <f t="shared" si="43"/>
        <v>1106.9103369510979</v>
      </c>
      <c r="AA56" s="188">
        <f>IF(IF(sym!$Q45=H56,1,0)=1,ABS(X56*G56),-ABS(X56*G56))</f>
        <v>1106.9103369510979</v>
      </c>
      <c r="AB56" s="188">
        <f>IF(IF(sym!$P45=$H56,1,0)=1,ABS($X56*$G56),-ABS($X56*$G56))</f>
        <v>-1106.9103369510979</v>
      </c>
      <c r="AC56" s="188">
        <f t="shared" si="58"/>
        <v>1106.9103369510979</v>
      </c>
      <c r="AD56" s="188">
        <f t="shared" si="63"/>
        <v>-1106.9103369510979</v>
      </c>
      <c r="AE56" s="188">
        <f t="shared" si="45"/>
        <v>1106.9103369510979</v>
      </c>
      <c r="AF56" s="188">
        <f t="shared" si="54"/>
        <v>1106.9103369510979</v>
      </c>
      <c r="AG56" s="188">
        <f t="shared" si="55"/>
        <v>1106.9103369510979</v>
      </c>
      <c r="AH56" s="188">
        <f t="shared" si="56"/>
        <v>1106.9103369510979</v>
      </c>
      <c r="AI56" s="188">
        <f t="shared" si="57"/>
        <v>-1106.9103369510979</v>
      </c>
      <c r="AJ56" s="188">
        <f t="shared" si="46"/>
        <v>1106.9103369510979</v>
      </c>
      <c r="AK56" s="188">
        <f t="shared" si="47"/>
        <v>-1106.9103369510979</v>
      </c>
      <c r="AL56" s="188">
        <f t="shared" si="48"/>
        <v>-1106.9103369510979</v>
      </c>
      <c r="AM56" s="188">
        <f t="shared" si="49"/>
        <v>-1106.9103369510979</v>
      </c>
      <c r="AN56" s="188">
        <f t="shared" si="64"/>
        <v>1106.9103369510979</v>
      </c>
      <c r="AO56" s="188">
        <f t="shared" si="65"/>
        <v>-1106.9103369510979</v>
      </c>
    </row>
    <row r="57" spans="1:41" ht="15.75" thickBot="1" x14ac:dyDescent="0.3">
      <c r="A57" s="1" t="s">
        <v>369</v>
      </c>
      <c r="B57" s="149" t="s">
        <v>620</v>
      </c>
      <c r="C57" s="192" t="s">
        <v>294</v>
      </c>
      <c r="E57" s="201">
        <f>'0803'!H57</f>
        <v>-1</v>
      </c>
      <c r="F57" s="186">
        <f t="shared" si="59"/>
        <v>2508.2947989430768</v>
      </c>
      <c r="G57">
        <v>1.3425337449300001E-2</v>
      </c>
      <c r="H57">
        <v>1</v>
      </c>
      <c r="I57">
        <v>-1</v>
      </c>
      <c r="J57">
        <v>1</v>
      </c>
      <c r="K57">
        <v>-1</v>
      </c>
      <c r="L57">
        <v>1</v>
      </c>
      <c r="M57">
        <v>4</v>
      </c>
      <c r="N57" s="194">
        <v>42580</v>
      </c>
      <c r="O57">
        <f t="shared" si="38"/>
        <v>1</v>
      </c>
      <c r="P57">
        <f t="shared" si="52"/>
        <v>-1</v>
      </c>
      <c r="Q57">
        <f t="shared" si="60"/>
        <v>1</v>
      </c>
      <c r="R57">
        <f t="shared" si="61"/>
        <v>-1</v>
      </c>
      <c r="S57">
        <f t="shared" si="41"/>
        <v>-1</v>
      </c>
      <c r="T57">
        <f t="shared" si="62"/>
        <v>-1</v>
      </c>
      <c r="U57">
        <f t="shared" si="53"/>
        <v>1</v>
      </c>
      <c r="V57">
        <f>VLOOKUP($A57,'FuturesInfo (3)'!$A$2:$V$80,22)</f>
        <v>2</v>
      </c>
      <c r="W57">
        <v>1</v>
      </c>
      <c r="X57" s="137">
        <v>186832.90519999998</v>
      </c>
      <c r="Y57" s="137">
        <v>186832.90519999998</v>
      </c>
      <c r="Z57" s="188">
        <f t="shared" si="43"/>
        <v>2508.2947989430768</v>
      </c>
      <c r="AA57" s="188">
        <f>IF(IF(sym!$Q46=H57,1,0)=1,ABS(X57*G57),-ABS(X57*G57))</f>
        <v>2508.2947989430768</v>
      </c>
      <c r="AB57" s="188">
        <f>IF(IF(sym!$P46=$H57,1,0)=1,ABS($X57*$G57),-ABS($X57*$G57))</f>
        <v>-2508.2947989430768</v>
      </c>
      <c r="AC57" s="188">
        <f t="shared" si="58"/>
        <v>-2508.2947989430768</v>
      </c>
      <c r="AD57" s="188">
        <f t="shared" si="63"/>
        <v>2508.2947989430768</v>
      </c>
      <c r="AE57" s="188">
        <f t="shared" si="45"/>
        <v>2508.2947989430768</v>
      </c>
      <c r="AF57" s="188">
        <f t="shared" si="54"/>
        <v>-2508.2947989430768</v>
      </c>
      <c r="AG57" s="188">
        <f t="shared" si="55"/>
        <v>-2508.2947989430768</v>
      </c>
      <c r="AH57" s="188">
        <f t="shared" si="56"/>
        <v>2508.2947989430768</v>
      </c>
      <c r="AI57" s="188">
        <f t="shared" si="57"/>
        <v>2508.2947989430768</v>
      </c>
      <c r="AJ57" s="188">
        <f t="shared" si="46"/>
        <v>-2508.2947989430768</v>
      </c>
      <c r="AK57" s="188">
        <f t="shared" si="47"/>
        <v>2508.2947989430768</v>
      </c>
      <c r="AL57" s="188">
        <f t="shared" si="48"/>
        <v>-2508.2947989430768</v>
      </c>
      <c r="AM57" s="188">
        <f t="shared" si="49"/>
        <v>-2508.2947989430768</v>
      </c>
      <c r="AN57" s="188">
        <f t="shared" si="64"/>
        <v>-2508.2947989430768</v>
      </c>
      <c r="AO57" s="188">
        <f t="shared" si="65"/>
        <v>2508.2947989430768</v>
      </c>
    </row>
    <row r="58" spans="1:41" ht="15.75" thickBot="1" x14ac:dyDescent="0.3">
      <c r="A58" s="1" t="s">
        <v>371</v>
      </c>
      <c r="B58" s="149" t="s">
        <v>635</v>
      </c>
      <c r="C58" s="192" t="s">
        <v>1121</v>
      </c>
      <c r="E58" s="201">
        <f>'0803'!H58</f>
        <v>1</v>
      </c>
      <c r="F58" s="186">
        <f t="shared" si="59"/>
        <v>320.48715509058439</v>
      </c>
      <c r="G58">
        <v>1.5223596574699999E-3</v>
      </c>
      <c r="H58">
        <v>1</v>
      </c>
      <c r="I58">
        <v>-1</v>
      </c>
      <c r="J58">
        <v>1</v>
      </c>
      <c r="K58">
        <v>-1</v>
      </c>
      <c r="L58">
        <v>-1</v>
      </c>
      <c r="M58">
        <v>10</v>
      </c>
      <c r="N58" s="194">
        <v>42572</v>
      </c>
      <c r="O58">
        <f t="shared" si="38"/>
        <v>-1</v>
      </c>
      <c r="P58">
        <f t="shared" si="52"/>
        <v>1</v>
      </c>
      <c r="Q58">
        <f t="shared" si="60"/>
        <v>-1</v>
      </c>
      <c r="R58">
        <f t="shared" si="61"/>
        <v>-1</v>
      </c>
      <c r="S58">
        <f t="shared" si="41"/>
        <v>-1</v>
      </c>
      <c r="T58">
        <f t="shared" si="62"/>
        <v>1</v>
      </c>
      <c r="U58">
        <f t="shared" si="53"/>
        <v>1</v>
      </c>
      <c r="V58">
        <f>VLOOKUP($A58,'FuturesInfo (3)'!$A$2:$V$80,22)</f>
        <v>8</v>
      </c>
      <c r="W58">
        <v>1</v>
      </c>
      <c r="X58" s="137">
        <v>210520</v>
      </c>
      <c r="Y58" s="137">
        <v>210520</v>
      </c>
      <c r="Z58" s="188">
        <f t="shared" si="43"/>
        <v>320.48715509058439</v>
      </c>
      <c r="AA58" s="188">
        <f>IF(IF(sym!$Q47=H58,1,0)=1,ABS(X58*G58),-ABS(X58*G58))</f>
        <v>320.48715509058439</v>
      </c>
      <c r="AB58" s="188">
        <f>IF(IF(sym!$P47=$H58,1,0)=1,ABS($X58*$G58),-ABS($X58*$G58))</f>
        <v>-320.48715509058439</v>
      </c>
      <c r="AC58" s="188">
        <f t="shared" si="58"/>
        <v>320.48715509058439</v>
      </c>
      <c r="AD58" s="188">
        <f t="shared" si="63"/>
        <v>-320.48715509058439</v>
      </c>
      <c r="AE58" s="188">
        <f t="shared" si="45"/>
        <v>320.48715509058439</v>
      </c>
      <c r="AF58" s="188">
        <f t="shared" si="54"/>
        <v>-320.48715509058439</v>
      </c>
      <c r="AG58" s="188">
        <f t="shared" si="55"/>
        <v>-320.48715509058439</v>
      </c>
      <c r="AH58" s="188">
        <f t="shared" si="56"/>
        <v>-320.48715509058439</v>
      </c>
      <c r="AI58" s="188">
        <f t="shared" si="57"/>
        <v>-320.48715509058439</v>
      </c>
      <c r="AJ58" s="188">
        <f t="shared" si="46"/>
        <v>320.48715509058439</v>
      </c>
      <c r="AK58" s="188">
        <f t="shared" si="47"/>
        <v>-320.48715509058439</v>
      </c>
      <c r="AL58" s="188">
        <f t="shared" si="48"/>
        <v>-320.48715509058439</v>
      </c>
      <c r="AM58" s="188">
        <f t="shared" si="49"/>
        <v>-320.48715509058439</v>
      </c>
      <c r="AN58" s="188">
        <f t="shared" si="64"/>
        <v>320.48715509058439</v>
      </c>
      <c r="AO58" s="188">
        <f t="shared" si="65"/>
        <v>320.48715509058439</v>
      </c>
    </row>
    <row r="59" spans="1:41" ht="15.75" thickBot="1" x14ac:dyDescent="0.3">
      <c r="A59" s="1" t="s">
        <v>1052</v>
      </c>
      <c r="B59" s="149" t="s">
        <v>611</v>
      </c>
      <c r="C59" s="192" t="s">
        <v>297</v>
      </c>
      <c r="E59" s="201">
        <f>'0803'!H59</f>
        <v>1</v>
      </c>
      <c r="F59" s="186">
        <f t="shared" si="59"/>
        <v>-930.36167512695931</v>
      </c>
      <c r="G59">
        <v>-7.6142131979699997E-3</v>
      </c>
      <c r="H59">
        <v>-1</v>
      </c>
      <c r="I59">
        <v>1</v>
      </c>
      <c r="J59">
        <v>-1</v>
      </c>
      <c r="K59">
        <v>1</v>
      </c>
      <c r="L59">
        <v>1</v>
      </c>
      <c r="M59">
        <v>8</v>
      </c>
      <c r="N59" s="194">
        <v>42576</v>
      </c>
      <c r="O59">
        <f t="shared" si="38"/>
        <v>1</v>
      </c>
      <c r="P59">
        <f t="shared" si="52"/>
        <v>1</v>
      </c>
      <c r="Q59">
        <f t="shared" si="60"/>
        <v>-1</v>
      </c>
      <c r="R59">
        <f t="shared" si="61"/>
        <v>-1</v>
      </c>
      <c r="S59">
        <f t="shared" si="41"/>
        <v>-1</v>
      </c>
      <c r="T59">
        <f t="shared" si="62"/>
        <v>-1</v>
      </c>
      <c r="U59">
        <f t="shared" si="53"/>
        <v>-1</v>
      </c>
      <c r="V59">
        <f>VLOOKUP($A59,'FuturesInfo (3)'!$A$2:$V$80,22)</f>
        <v>5</v>
      </c>
      <c r="W59">
        <v>1</v>
      </c>
      <c r="X59" s="137">
        <v>122187.5</v>
      </c>
      <c r="Y59" s="137">
        <v>122187.5</v>
      </c>
      <c r="Z59" s="188">
        <f t="shared" si="43"/>
        <v>930.36167512695931</v>
      </c>
      <c r="AA59" s="188">
        <f>IF(IF(sym!$Q48=H59,1,0)=1,ABS(X59*G59),-ABS(X59*G59))</f>
        <v>-930.36167512695931</v>
      </c>
      <c r="AB59" s="188">
        <f>IF(IF(sym!$P48=$H59,1,0)=1,ABS($X59*$G59),-ABS($X59*$G59))</f>
        <v>930.36167512695931</v>
      </c>
      <c r="AC59" s="188">
        <f t="shared" si="58"/>
        <v>-930.36167512695931</v>
      </c>
      <c r="AD59" s="188">
        <f t="shared" si="63"/>
        <v>930.36167512695931</v>
      </c>
      <c r="AE59" s="188">
        <f t="shared" si="45"/>
        <v>930.36167512695931</v>
      </c>
      <c r="AF59" s="188">
        <f t="shared" si="54"/>
        <v>-930.36167512695931</v>
      </c>
      <c r="AG59" s="188">
        <f t="shared" si="55"/>
        <v>-930.36167512695931</v>
      </c>
      <c r="AH59" s="188">
        <f t="shared" si="56"/>
        <v>-930.36167512695931</v>
      </c>
      <c r="AI59" s="188">
        <f t="shared" si="57"/>
        <v>-930.36167512695931</v>
      </c>
      <c r="AJ59" s="188">
        <f t="shared" si="46"/>
        <v>-930.36167512695931</v>
      </c>
      <c r="AK59" s="188">
        <f t="shared" si="47"/>
        <v>930.36167512695931</v>
      </c>
      <c r="AL59" s="188">
        <f t="shared" si="48"/>
        <v>930.36167512695931</v>
      </c>
      <c r="AM59" s="188">
        <f t="shared" si="49"/>
        <v>930.36167512695931</v>
      </c>
      <c r="AN59" s="188">
        <f t="shared" si="64"/>
        <v>930.36167512695931</v>
      </c>
      <c r="AO59" s="188">
        <f t="shared" si="65"/>
        <v>930.36167512695931</v>
      </c>
    </row>
    <row r="60" spans="1:41" ht="15.75" thickBot="1" x14ac:dyDescent="0.3">
      <c r="A60" s="1" t="s">
        <v>373</v>
      </c>
      <c r="B60" s="149" t="s">
        <v>692</v>
      </c>
      <c r="C60" s="192" t="s">
        <v>1121</v>
      </c>
      <c r="E60" s="201">
        <f>'0803'!H60</f>
        <v>-1</v>
      </c>
      <c r="F60" s="186">
        <f t="shared" si="59"/>
        <v>813.06474215342996</v>
      </c>
      <c r="G60">
        <v>3.783632287E-3</v>
      </c>
      <c r="H60">
        <v>1</v>
      </c>
      <c r="I60">
        <v>-1</v>
      </c>
      <c r="J60">
        <v>1</v>
      </c>
      <c r="K60">
        <v>-1</v>
      </c>
      <c r="L60">
        <v>-1</v>
      </c>
      <c r="M60">
        <v>-10</v>
      </c>
      <c r="N60" s="194">
        <v>42572</v>
      </c>
      <c r="O60">
        <f t="shared" si="38"/>
        <v>1</v>
      </c>
      <c r="P60">
        <f t="shared" si="52"/>
        <v>-1</v>
      </c>
      <c r="Q60">
        <f t="shared" si="60"/>
        <v>1</v>
      </c>
      <c r="R60">
        <f t="shared" si="61"/>
        <v>1</v>
      </c>
      <c r="S60">
        <f t="shared" si="41"/>
        <v>1</v>
      </c>
      <c r="T60">
        <f t="shared" si="62"/>
        <v>-1</v>
      </c>
      <c r="U60">
        <f t="shared" si="53"/>
        <v>1</v>
      </c>
      <c r="V60">
        <f>VLOOKUP($A60,'FuturesInfo (3)'!$A$2:$V$80,22)</f>
        <v>3</v>
      </c>
      <c r="W60">
        <v>1</v>
      </c>
      <c r="X60" s="137">
        <v>214890</v>
      </c>
      <c r="Y60" s="137">
        <v>214890</v>
      </c>
      <c r="Z60" s="188">
        <f t="shared" si="43"/>
        <v>813.06474215342996</v>
      </c>
      <c r="AA60" s="188">
        <f>IF(IF(sym!$Q49=H60,1,0)=1,ABS(X60*G60),-ABS(X60*G60))</f>
        <v>813.06474215342996</v>
      </c>
      <c r="AB60" s="188">
        <f>IF(IF(sym!$P49=$H60,1,0)=1,ABS($X60*$G60),-ABS($X60*$G60))</f>
        <v>-813.06474215342996</v>
      </c>
      <c r="AC60" s="188">
        <f t="shared" si="58"/>
        <v>-813.06474215342996</v>
      </c>
      <c r="AD60" s="188">
        <f t="shared" si="63"/>
        <v>813.06474215342996</v>
      </c>
      <c r="AE60" s="188">
        <f t="shared" si="45"/>
        <v>813.06474215342996</v>
      </c>
      <c r="AF60" s="188">
        <f t="shared" si="54"/>
        <v>-813.06474215342996</v>
      </c>
      <c r="AG60" s="188">
        <f t="shared" si="55"/>
        <v>-813.06474215342996</v>
      </c>
      <c r="AH60" s="188">
        <f t="shared" si="56"/>
        <v>-813.06474215342996</v>
      </c>
      <c r="AI60" s="188">
        <f t="shared" si="57"/>
        <v>813.06474215342996</v>
      </c>
      <c r="AJ60" s="188">
        <f t="shared" si="46"/>
        <v>-813.06474215342996</v>
      </c>
      <c r="AK60" s="188">
        <f t="shared" si="47"/>
        <v>813.06474215342996</v>
      </c>
      <c r="AL60" s="188">
        <f t="shared" si="48"/>
        <v>813.06474215342996</v>
      </c>
      <c r="AM60" s="188">
        <f t="shared" si="49"/>
        <v>813.06474215342996</v>
      </c>
      <c r="AN60" s="188">
        <f t="shared" si="64"/>
        <v>-813.06474215342996</v>
      </c>
      <c r="AO60" s="188">
        <f t="shared" si="65"/>
        <v>813.06474215342996</v>
      </c>
    </row>
    <row r="61" spans="1:41" ht="15.75" thickBot="1" x14ac:dyDescent="0.3">
      <c r="A61" s="1" t="s">
        <v>375</v>
      </c>
      <c r="B61" s="149" t="s">
        <v>690</v>
      </c>
      <c r="C61" s="192" t="s">
        <v>288</v>
      </c>
      <c r="E61" s="201">
        <f>'0803'!H61</f>
        <v>1</v>
      </c>
      <c r="F61" s="186">
        <f t="shared" si="59"/>
        <v>-149.73582247250638</v>
      </c>
      <c r="G61">
        <v>-1.7611835153199999E-3</v>
      </c>
      <c r="H61">
        <v>-1</v>
      </c>
      <c r="I61">
        <v>-1</v>
      </c>
      <c r="J61">
        <v>1</v>
      </c>
      <c r="K61">
        <v>-1</v>
      </c>
      <c r="L61">
        <v>-1</v>
      </c>
      <c r="M61">
        <v>-2</v>
      </c>
      <c r="N61" s="194">
        <v>42580</v>
      </c>
      <c r="O61">
        <f t="shared" si="38"/>
        <v>1</v>
      </c>
      <c r="P61">
        <f t="shared" si="52"/>
        <v>1</v>
      </c>
      <c r="Q61">
        <f t="shared" si="60"/>
        <v>1</v>
      </c>
      <c r="R61">
        <f t="shared" si="61"/>
        <v>-1</v>
      </c>
      <c r="S61">
        <f t="shared" si="41"/>
        <v>1</v>
      </c>
      <c r="T61">
        <f t="shared" si="62"/>
        <v>1</v>
      </c>
      <c r="U61">
        <f t="shared" si="53"/>
        <v>1</v>
      </c>
      <c r="V61">
        <f>VLOOKUP($A61,'FuturesInfo (3)'!$A$2:$V$80,22)</f>
        <v>3</v>
      </c>
      <c r="W61">
        <v>1</v>
      </c>
      <c r="X61" s="137">
        <v>85020</v>
      </c>
      <c r="Y61" s="137">
        <v>85020</v>
      </c>
      <c r="Z61" s="188">
        <f t="shared" si="43"/>
        <v>149.73582247250638</v>
      </c>
      <c r="AA61" s="188">
        <f>IF(IF(sym!$Q50=H61,1,0)=1,ABS(X61*G61),-ABS(X61*G61))</f>
        <v>-149.73582247250638</v>
      </c>
      <c r="AB61" s="188">
        <f>IF(IF(sym!$P50=$H61,1,0)=1,ABS($X61*$G61),-ABS($X61*$G61))</f>
        <v>149.73582247250638</v>
      </c>
      <c r="AC61" s="188">
        <f t="shared" si="58"/>
        <v>-149.73582247250638</v>
      </c>
      <c r="AD61" s="188">
        <f t="shared" si="63"/>
        <v>149.73582247250638</v>
      </c>
      <c r="AE61" s="188">
        <f t="shared" si="45"/>
        <v>-149.73582247250638</v>
      </c>
      <c r="AF61" s="188">
        <f t="shared" si="54"/>
        <v>149.73582247250638</v>
      </c>
      <c r="AG61" s="188">
        <f t="shared" si="55"/>
        <v>149.73582247250638</v>
      </c>
      <c r="AH61" s="188">
        <f t="shared" si="56"/>
        <v>149.73582247250638</v>
      </c>
      <c r="AI61" s="188">
        <f t="shared" si="57"/>
        <v>-149.73582247250638</v>
      </c>
      <c r="AJ61" s="188">
        <f t="shared" si="46"/>
        <v>-149.73582247250638</v>
      </c>
      <c r="AK61" s="188">
        <f t="shared" si="47"/>
        <v>-149.73582247250638</v>
      </c>
      <c r="AL61" s="188">
        <f t="shared" si="48"/>
        <v>149.73582247250638</v>
      </c>
      <c r="AM61" s="188">
        <f t="shared" si="49"/>
        <v>-149.73582247250638</v>
      </c>
      <c r="AN61" s="188">
        <f t="shared" si="64"/>
        <v>-149.73582247250638</v>
      </c>
      <c r="AO61" s="188">
        <f t="shared" si="65"/>
        <v>-149.73582247250638</v>
      </c>
    </row>
    <row r="62" spans="1:41" ht="15.75" thickBot="1" x14ac:dyDescent="0.3">
      <c r="A62" s="1" t="s">
        <v>377</v>
      </c>
      <c r="B62" s="149" t="s">
        <v>694</v>
      </c>
      <c r="C62" s="192" t="s">
        <v>294</v>
      </c>
      <c r="E62" s="201">
        <f>'0803'!H62</f>
        <v>-1</v>
      </c>
      <c r="F62" s="186">
        <f t="shared" si="59"/>
        <v>1577.9125321355202</v>
      </c>
      <c r="G62">
        <v>9.9626400996300005E-3</v>
      </c>
      <c r="H62">
        <v>1</v>
      </c>
      <c r="I62">
        <v>-1</v>
      </c>
      <c r="J62">
        <v>1</v>
      </c>
      <c r="K62">
        <v>-1</v>
      </c>
      <c r="L62">
        <v>-1</v>
      </c>
      <c r="M62">
        <v>11</v>
      </c>
      <c r="N62" s="194">
        <v>42571</v>
      </c>
      <c r="O62">
        <f t="shared" si="38"/>
        <v>-1</v>
      </c>
      <c r="P62">
        <f t="shared" si="52"/>
        <v>-1</v>
      </c>
      <c r="Q62">
        <f t="shared" si="60"/>
        <v>1</v>
      </c>
      <c r="R62">
        <f t="shared" si="61"/>
        <v>1</v>
      </c>
      <c r="S62">
        <f t="shared" si="41"/>
        <v>1</v>
      </c>
      <c r="T62">
        <f t="shared" si="62"/>
        <v>1</v>
      </c>
      <c r="U62">
        <f t="shared" si="53"/>
        <v>1</v>
      </c>
      <c r="V62">
        <f>VLOOKUP($A62,'FuturesInfo (3)'!$A$2:$V$80,22)</f>
        <v>2</v>
      </c>
      <c r="W62">
        <v>1</v>
      </c>
      <c r="X62" s="137">
        <v>158382.97041304561</v>
      </c>
      <c r="Y62" s="137">
        <v>158382.97041304561</v>
      </c>
      <c r="Z62" s="188">
        <f t="shared" si="43"/>
        <v>1577.9125321355202</v>
      </c>
      <c r="AA62" s="188">
        <f>IF(IF(sym!$Q51=H62,1,0)=1,ABS(X62*G62),-ABS(X62*G62))</f>
        <v>1577.9125321355202</v>
      </c>
      <c r="AB62" s="188">
        <f>IF(IF(sym!$P51=$H62,1,0)=1,ABS($X62*$G62),-ABS($X62*$G62))</f>
        <v>-1577.9125321355202</v>
      </c>
      <c r="AC62" s="188">
        <f t="shared" si="58"/>
        <v>-1577.9125321355202</v>
      </c>
      <c r="AD62" s="188">
        <f t="shared" si="63"/>
        <v>1577.9125321355202</v>
      </c>
      <c r="AE62" s="188">
        <f t="shared" si="45"/>
        <v>1577.9125321355202</v>
      </c>
      <c r="AF62" s="188">
        <f t="shared" si="54"/>
        <v>-1577.9125321355202</v>
      </c>
      <c r="AG62" s="188">
        <f t="shared" si="55"/>
        <v>-1577.9125321355202</v>
      </c>
      <c r="AH62" s="188">
        <f t="shared" si="56"/>
        <v>-1577.9125321355202</v>
      </c>
      <c r="AI62" s="188">
        <f t="shared" si="57"/>
        <v>-1577.9125321355202</v>
      </c>
      <c r="AJ62" s="188">
        <f t="shared" si="46"/>
        <v>-1577.9125321355202</v>
      </c>
      <c r="AK62" s="188">
        <f t="shared" si="47"/>
        <v>1577.9125321355202</v>
      </c>
      <c r="AL62" s="188">
        <f t="shared" si="48"/>
        <v>1577.9125321355202</v>
      </c>
      <c r="AM62" s="188">
        <f t="shared" si="49"/>
        <v>1577.9125321355202</v>
      </c>
      <c r="AN62" s="188">
        <f t="shared" si="64"/>
        <v>1577.9125321355202</v>
      </c>
      <c r="AO62" s="188">
        <f t="shared" si="65"/>
        <v>1577.9125321355202</v>
      </c>
    </row>
    <row r="63" spans="1:41" ht="15.75" thickBot="1" x14ac:dyDescent="0.3">
      <c r="A63" s="1" t="s">
        <v>379</v>
      </c>
      <c r="B63" s="149" t="s">
        <v>550</v>
      </c>
      <c r="C63" s="192" t="s">
        <v>294</v>
      </c>
      <c r="E63" s="201">
        <f>'0803'!H63</f>
        <v>1</v>
      </c>
      <c r="F63" s="186">
        <f t="shared" si="59"/>
        <v>933.04869666376499</v>
      </c>
      <c r="G63">
        <v>3.27816845556E-3</v>
      </c>
      <c r="H63">
        <v>1</v>
      </c>
      <c r="I63">
        <v>1</v>
      </c>
      <c r="J63">
        <v>1</v>
      </c>
      <c r="K63">
        <v>1</v>
      </c>
      <c r="L63">
        <v>-1</v>
      </c>
      <c r="M63">
        <v>-12</v>
      </c>
      <c r="N63" s="194">
        <v>42570</v>
      </c>
      <c r="O63">
        <f t="shared" si="38"/>
        <v>1</v>
      </c>
      <c r="P63">
        <f t="shared" si="52"/>
        <v>1</v>
      </c>
      <c r="Q63">
        <f t="shared" si="60"/>
        <v>1</v>
      </c>
      <c r="R63">
        <f t="shared" si="61"/>
        <v>1</v>
      </c>
      <c r="S63">
        <f t="shared" si="41"/>
        <v>1</v>
      </c>
      <c r="T63">
        <f t="shared" si="62"/>
        <v>-1</v>
      </c>
      <c r="U63">
        <f t="shared" si="53"/>
        <v>1</v>
      </c>
      <c r="V63">
        <f>VLOOKUP($A63,'FuturesInfo (3)'!$A$2:$V$80,22)</f>
        <v>3</v>
      </c>
      <c r="W63">
        <v>1</v>
      </c>
      <c r="X63" s="137">
        <v>284625</v>
      </c>
      <c r="Y63" s="137">
        <v>284625</v>
      </c>
      <c r="Z63" s="188">
        <f t="shared" si="43"/>
        <v>933.04869666376499</v>
      </c>
      <c r="AA63" s="188">
        <f>IF(IF(sym!$Q52=H63,1,0)=1,ABS(X63*G63),-ABS(X63*G63))</f>
        <v>933.04869666376499</v>
      </c>
      <c r="AB63" s="188">
        <f>IF(IF(sym!$P52=$H63,1,0)=1,ABS($X63*$G63),-ABS($X63*$G63))</f>
        <v>-933.04869666376499</v>
      </c>
      <c r="AC63" s="188">
        <f t="shared" si="58"/>
        <v>933.04869666376499</v>
      </c>
      <c r="AD63" s="188">
        <f t="shared" si="63"/>
        <v>-933.04869666376499</v>
      </c>
      <c r="AE63" s="188">
        <f t="shared" si="45"/>
        <v>933.04869666376499</v>
      </c>
      <c r="AF63" s="188">
        <f t="shared" si="54"/>
        <v>933.04869666376499</v>
      </c>
      <c r="AG63" s="188">
        <f t="shared" si="55"/>
        <v>933.04869666376499</v>
      </c>
      <c r="AH63" s="188">
        <f t="shared" si="56"/>
        <v>-933.04869666376499</v>
      </c>
      <c r="AI63" s="188">
        <f t="shared" si="57"/>
        <v>933.04869666376499</v>
      </c>
      <c r="AJ63" s="188">
        <f t="shared" si="46"/>
        <v>933.04869666376499</v>
      </c>
      <c r="AK63" s="188">
        <f t="shared" si="47"/>
        <v>933.04869666376499</v>
      </c>
      <c r="AL63" s="188">
        <f t="shared" si="48"/>
        <v>933.04869666376499</v>
      </c>
      <c r="AM63" s="188">
        <f t="shared" si="49"/>
        <v>933.04869666376499</v>
      </c>
      <c r="AN63" s="188">
        <f t="shared" si="64"/>
        <v>-933.04869666376499</v>
      </c>
      <c r="AO63" s="188">
        <f t="shared" si="65"/>
        <v>933.04869666376499</v>
      </c>
    </row>
    <row r="64" spans="1:41" ht="15.75" thickBot="1" x14ac:dyDescent="0.3">
      <c r="A64" s="4" t="s">
        <v>1050</v>
      </c>
      <c r="B64" s="149" t="s">
        <v>700</v>
      </c>
      <c r="C64" s="192" t="s">
        <v>297</v>
      </c>
      <c r="E64" s="201">
        <f>'0803'!H64</f>
        <v>-1</v>
      </c>
      <c r="F64" s="186">
        <f t="shared" si="59"/>
        <v>-1277.6455026479398</v>
      </c>
      <c r="G64">
        <v>-1.7195767195799998E-2</v>
      </c>
      <c r="H64">
        <v>-1</v>
      </c>
      <c r="I64">
        <v>1</v>
      </c>
      <c r="J64">
        <v>1</v>
      </c>
      <c r="K64">
        <v>-1</v>
      </c>
      <c r="L64">
        <v>1</v>
      </c>
      <c r="M64">
        <v>2</v>
      </c>
      <c r="N64" s="194">
        <v>42572</v>
      </c>
      <c r="O64">
        <f t="shared" si="38"/>
        <v>1</v>
      </c>
      <c r="P64">
        <f t="shared" si="52"/>
        <v>-1</v>
      </c>
      <c r="Q64">
        <f t="shared" si="60"/>
        <v>1</v>
      </c>
      <c r="R64">
        <f t="shared" si="61"/>
        <v>1</v>
      </c>
      <c r="S64">
        <f t="shared" si="41"/>
        <v>1</v>
      </c>
      <c r="T64">
        <f t="shared" si="62"/>
        <v>-1</v>
      </c>
      <c r="U64">
        <f t="shared" si="53"/>
        <v>1</v>
      </c>
      <c r="V64">
        <f>VLOOKUP($A64,'FuturesInfo (3)'!$A$2:$V$80,22)</f>
        <v>9</v>
      </c>
      <c r="W64">
        <v>1</v>
      </c>
      <c r="X64" s="137">
        <v>74300</v>
      </c>
      <c r="Y64" s="137">
        <v>74300</v>
      </c>
      <c r="Z64" s="188">
        <f t="shared" si="43"/>
        <v>1277.6455026479398</v>
      </c>
      <c r="AA64" s="188">
        <f>IF(IF(sym!$Q53=H64,1,0)=1,ABS(X64*G64),-ABS(X64*G64))</f>
        <v>-1277.6455026479398</v>
      </c>
      <c r="AB64" s="188">
        <f>IF(IF(sym!$P53=$H64,1,0)=1,ABS($X64*$G64),-ABS($X64*$G64))</f>
        <v>1277.6455026479398</v>
      </c>
      <c r="AC64" s="188">
        <f t="shared" si="58"/>
        <v>1277.6455026479398</v>
      </c>
      <c r="AD64" s="188">
        <f t="shared" si="63"/>
        <v>-1277.6455026479398</v>
      </c>
      <c r="AE64" s="188">
        <f t="shared" si="45"/>
        <v>-1277.6455026479398</v>
      </c>
      <c r="AF64" s="188">
        <f t="shared" si="54"/>
        <v>-1277.6455026479398</v>
      </c>
      <c r="AG64" s="188">
        <f t="shared" si="55"/>
        <v>1277.6455026479398</v>
      </c>
      <c r="AH64" s="188">
        <f t="shared" si="56"/>
        <v>-1277.6455026479398</v>
      </c>
      <c r="AI64" s="188">
        <f t="shared" si="57"/>
        <v>-1277.6455026479398</v>
      </c>
      <c r="AJ64" s="188">
        <f t="shared" si="46"/>
        <v>1277.6455026479398</v>
      </c>
      <c r="AK64" s="188">
        <f t="shared" si="47"/>
        <v>-1277.6455026479398</v>
      </c>
      <c r="AL64" s="188">
        <f t="shared" si="48"/>
        <v>-1277.6455026479398</v>
      </c>
      <c r="AM64" s="188">
        <f t="shared" si="49"/>
        <v>-1277.6455026479398</v>
      </c>
      <c r="AN64" s="188">
        <f t="shared" si="64"/>
        <v>1277.6455026479398</v>
      </c>
      <c r="AO64" s="188">
        <f t="shared" si="65"/>
        <v>-1277.6455026479398</v>
      </c>
    </row>
    <row r="65" spans="1:41" ht="15.75" thickBot="1" x14ac:dyDescent="0.3">
      <c r="A65" s="1" t="s">
        <v>0</v>
      </c>
      <c r="B65" s="149" t="s">
        <v>702</v>
      </c>
      <c r="C65" s="192" t="s">
        <v>304</v>
      </c>
      <c r="E65" s="201">
        <f>'0803'!H65</f>
        <v>1</v>
      </c>
      <c r="F65" s="186">
        <f t="shared" si="59"/>
        <v>1025.6759687691226</v>
      </c>
      <c r="G65">
        <v>1.3013302487E-2</v>
      </c>
      <c r="H65">
        <v>1</v>
      </c>
      <c r="I65">
        <v>-1</v>
      </c>
      <c r="J65">
        <v>1</v>
      </c>
      <c r="K65">
        <v>-1</v>
      </c>
      <c r="L65">
        <v>-1</v>
      </c>
      <c r="M65">
        <v>3</v>
      </c>
      <c r="N65" s="194">
        <v>42580</v>
      </c>
      <c r="O65">
        <f t="shared" si="38"/>
        <v>-1</v>
      </c>
      <c r="P65">
        <f t="shared" si="52"/>
        <v>1</v>
      </c>
      <c r="Q65">
        <f t="shared" si="60"/>
        <v>-1</v>
      </c>
      <c r="R65">
        <f t="shared" si="61"/>
        <v>-1</v>
      </c>
      <c r="S65">
        <f t="shared" si="41"/>
        <v>-1</v>
      </c>
      <c r="T65">
        <f t="shared" si="62"/>
        <v>1</v>
      </c>
      <c r="U65">
        <f t="shared" si="53"/>
        <v>1</v>
      </c>
      <c r="V65">
        <f>VLOOKUP($A65,'FuturesInfo (3)'!$A$2:$V$80,22)</f>
        <v>2</v>
      </c>
      <c r="W65">
        <v>1</v>
      </c>
      <c r="X65" s="137">
        <v>78817.5</v>
      </c>
      <c r="Y65" s="137">
        <v>78817.5</v>
      </c>
      <c r="Z65" s="188">
        <f t="shared" si="43"/>
        <v>1025.6759687691226</v>
      </c>
      <c r="AA65" s="188">
        <f>IF(IF(sym!$Q54=H65,1,0)=1,ABS(X65*G65),-ABS(X65*G65))</f>
        <v>1025.6759687691226</v>
      </c>
      <c r="AB65" s="188">
        <f>IF(IF(sym!$P54=$H65,1,0)=1,ABS($X65*$G65),-ABS($X65*$G65))</f>
        <v>-1025.6759687691226</v>
      </c>
      <c r="AC65" s="188">
        <f t="shared" si="58"/>
        <v>1025.6759687691226</v>
      </c>
      <c r="AD65" s="188">
        <f t="shared" si="63"/>
        <v>-1025.6759687691226</v>
      </c>
      <c r="AE65" s="188">
        <f t="shared" si="45"/>
        <v>1025.6759687691226</v>
      </c>
      <c r="AF65" s="188">
        <f t="shared" si="54"/>
        <v>-1025.6759687691226</v>
      </c>
      <c r="AG65" s="188">
        <f t="shared" si="55"/>
        <v>-1025.6759687691226</v>
      </c>
      <c r="AH65" s="188">
        <f t="shared" si="56"/>
        <v>-1025.6759687691226</v>
      </c>
      <c r="AI65" s="188">
        <f t="shared" si="57"/>
        <v>-1025.6759687691226</v>
      </c>
      <c r="AJ65" s="188">
        <f t="shared" si="46"/>
        <v>1025.6759687691226</v>
      </c>
      <c r="AK65" s="188">
        <f t="shared" si="47"/>
        <v>-1025.6759687691226</v>
      </c>
      <c r="AL65" s="188">
        <f t="shared" si="48"/>
        <v>-1025.6759687691226</v>
      </c>
      <c r="AM65" s="188">
        <f t="shared" si="49"/>
        <v>-1025.6759687691226</v>
      </c>
      <c r="AN65" s="188">
        <f t="shared" si="64"/>
        <v>1025.6759687691226</v>
      </c>
      <c r="AO65" s="188">
        <f t="shared" si="65"/>
        <v>1025.6759687691226</v>
      </c>
    </row>
    <row r="66" spans="1:41" ht="15.75" thickBot="1" x14ac:dyDescent="0.3">
      <c r="A66" s="1" t="s">
        <v>384</v>
      </c>
      <c r="B66" s="149" t="s">
        <v>704</v>
      </c>
      <c r="C66" s="192" t="s">
        <v>347</v>
      </c>
      <c r="E66" s="201">
        <f>'0803'!H66</f>
        <v>-1</v>
      </c>
      <c r="F66" s="186">
        <f t="shared" si="59"/>
        <v>-1552.73516845628</v>
      </c>
      <c r="G66">
        <v>-1.0996707991899999E-2</v>
      </c>
      <c r="H66">
        <v>-1</v>
      </c>
      <c r="I66">
        <v>1</v>
      </c>
      <c r="J66">
        <v>-1</v>
      </c>
      <c r="K66">
        <v>1</v>
      </c>
      <c r="L66">
        <v>-1</v>
      </c>
      <c r="M66">
        <v>-3</v>
      </c>
      <c r="N66" s="194">
        <v>42548</v>
      </c>
      <c r="O66">
        <f t="shared" si="38"/>
        <v>1</v>
      </c>
      <c r="P66">
        <f t="shared" si="52"/>
        <v>1</v>
      </c>
      <c r="Q66">
        <f t="shared" si="60"/>
        <v>1</v>
      </c>
      <c r="R66">
        <f t="shared" si="61"/>
        <v>1</v>
      </c>
      <c r="S66">
        <f t="shared" si="41"/>
        <v>1</v>
      </c>
      <c r="T66">
        <f t="shared" si="62"/>
        <v>-1</v>
      </c>
      <c r="U66">
        <f t="shared" si="53"/>
        <v>1</v>
      </c>
      <c r="V66">
        <f>VLOOKUP($A66,'FuturesInfo (3)'!$A$2:$V$80,22)</f>
        <v>2</v>
      </c>
      <c r="W66">
        <v>1</v>
      </c>
      <c r="X66" s="137">
        <v>141200</v>
      </c>
      <c r="Y66" s="137">
        <v>141200</v>
      </c>
      <c r="Z66" s="188">
        <f t="shared" si="43"/>
        <v>1552.73516845628</v>
      </c>
      <c r="AA66" s="188">
        <f>IF(IF(sym!$Q55=H66,1,0)=1,ABS(X66*G66),-ABS(X66*G66))</f>
        <v>-1552.73516845628</v>
      </c>
      <c r="AB66" s="188">
        <f>IF(IF(sym!$P55=$H66,1,0)=1,ABS($X66*$G66),-ABS($X66*$G66))</f>
        <v>1552.73516845628</v>
      </c>
      <c r="AC66" s="188">
        <f t="shared" si="58"/>
        <v>1552.73516845628</v>
      </c>
      <c r="AD66" s="188">
        <f t="shared" si="63"/>
        <v>-1552.73516845628</v>
      </c>
      <c r="AE66" s="188">
        <f t="shared" si="45"/>
        <v>1552.73516845628</v>
      </c>
      <c r="AF66" s="188">
        <f t="shared" si="54"/>
        <v>-1552.73516845628</v>
      </c>
      <c r="AG66" s="188">
        <f t="shared" si="55"/>
        <v>-1552.73516845628</v>
      </c>
      <c r="AH66" s="188">
        <f t="shared" si="56"/>
        <v>1552.73516845628</v>
      </c>
      <c r="AI66" s="188">
        <f t="shared" si="57"/>
        <v>-1552.73516845628</v>
      </c>
      <c r="AJ66" s="188">
        <f t="shared" si="46"/>
        <v>-1552.73516845628</v>
      </c>
      <c r="AK66" s="188">
        <f t="shared" si="47"/>
        <v>-1552.73516845628</v>
      </c>
      <c r="AL66" s="188">
        <f t="shared" si="48"/>
        <v>-1552.73516845628</v>
      </c>
      <c r="AM66" s="188">
        <f t="shared" si="49"/>
        <v>-1552.73516845628</v>
      </c>
      <c r="AN66" s="188">
        <f t="shared" si="64"/>
        <v>1552.73516845628</v>
      </c>
      <c r="AO66" s="188">
        <f t="shared" si="65"/>
        <v>-1552.73516845628</v>
      </c>
    </row>
    <row r="67" spans="1:41" ht="15.75" thickBot="1" x14ac:dyDescent="0.3">
      <c r="A67" s="1" t="s">
        <v>386</v>
      </c>
      <c r="B67" s="149" t="s">
        <v>706</v>
      </c>
      <c r="C67" s="192" t="s">
        <v>347</v>
      </c>
      <c r="E67" s="201">
        <f>'0803'!H67</f>
        <v>-1</v>
      </c>
      <c r="F67" s="186">
        <f t="shared" si="59"/>
        <v>-458.19083447312505</v>
      </c>
      <c r="G67">
        <v>-3.9329685362500004E-3</v>
      </c>
      <c r="H67">
        <v>-1</v>
      </c>
      <c r="I67">
        <v>1</v>
      </c>
      <c r="J67">
        <v>-1</v>
      </c>
      <c r="K67">
        <v>1</v>
      </c>
      <c r="L67">
        <v>-1</v>
      </c>
      <c r="M67">
        <v>-15</v>
      </c>
      <c r="N67" s="194">
        <v>42565</v>
      </c>
      <c r="O67">
        <f t="shared" si="38"/>
        <v>1</v>
      </c>
      <c r="P67">
        <f t="shared" si="52"/>
        <v>1</v>
      </c>
      <c r="Q67">
        <f t="shared" si="60"/>
        <v>1</v>
      </c>
      <c r="R67">
        <f t="shared" si="61"/>
        <v>1</v>
      </c>
      <c r="S67">
        <f t="shared" si="41"/>
        <v>1</v>
      </c>
      <c r="T67">
        <f t="shared" si="62"/>
        <v>-1</v>
      </c>
      <c r="U67">
        <f t="shared" si="53"/>
        <v>1</v>
      </c>
      <c r="V67">
        <f>VLOOKUP($A67,'FuturesInfo (3)'!$A$2:$V$80,22)</f>
        <v>2</v>
      </c>
      <c r="W67">
        <v>1</v>
      </c>
      <c r="X67" s="137">
        <v>116500</v>
      </c>
      <c r="Y67" s="137">
        <v>116500</v>
      </c>
      <c r="Z67" s="188">
        <f t="shared" si="43"/>
        <v>458.19083447312505</v>
      </c>
      <c r="AA67" s="188">
        <f>IF(IF(sym!$Q56=H67,1,0)=1,ABS(X67*G67),-ABS(X67*G67))</f>
        <v>458.19083447312505</v>
      </c>
      <c r="AB67" s="188">
        <f>IF(IF(sym!$P56=$H67,1,0)=1,ABS($X67*$G67),-ABS($X67*$G67))</f>
        <v>-458.19083447312505</v>
      </c>
      <c r="AC67" s="188">
        <f t="shared" si="58"/>
        <v>458.19083447312505</v>
      </c>
      <c r="AD67" s="188">
        <f t="shared" si="63"/>
        <v>-458.19083447312505</v>
      </c>
      <c r="AE67" s="188">
        <f t="shared" si="45"/>
        <v>458.19083447312505</v>
      </c>
      <c r="AF67" s="188">
        <f t="shared" si="54"/>
        <v>-458.19083447312505</v>
      </c>
      <c r="AG67" s="188">
        <f t="shared" si="55"/>
        <v>-458.19083447312505</v>
      </c>
      <c r="AH67" s="188">
        <f t="shared" si="56"/>
        <v>458.19083447312505</v>
      </c>
      <c r="AI67" s="188">
        <f t="shared" si="57"/>
        <v>-458.19083447312505</v>
      </c>
      <c r="AJ67" s="188">
        <f t="shared" si="46"/>
        <v>-458.19083447312505</v>
      </c>
      <c r="AK67" s="188">
        <f t="shared" si="47"/>
        <v>-458.19083447312505</v>
      </c>
      <c r="AL67" s="188">
        <f t="shared" si="48"/>
        <v>-458.19083447312505</v>
      </c>
      <c r="AM67" s="188">
        <f t="shared" si="49"/>
        <v>-458.19083447312505</v>
      </c>
      <c r="AN67" s="188">
        <f t="shared" si="64"/>
        <v>458.19083447312505</v>
      </c>
      <c r="AO67" s="188">
        <f t="shared" si="65"/>
        <v>-458.19083447312505</v>
      </c>
    </row>
    <row r="68" spans="1:41" ht="15.75" thickBot="1" x14ac:dyDescent="0.3">
      <c r="A68" s="1" t="s">
        <v>388</v>
      </c>
      <c r="B68" s="149" t="s">
        <v>710</v>
      </c>
      <c r="C68" s="192" t="s">
        <v>288</v>
      </c>
      <c r="E68" s="201">
        <f>'0803'!H68</f>
        <v>1</v>
      </c>
      <c r="F68" s="186">
        <f t="shared" si="59"/>
        <v>1540.7861323097379</v>
      </c>
      <c r="G68">
        <v>1.3408400622300001E-2</v>
      </c>
      <c r="H68">
        <v>1</v>
      </c>
      <c r="I68">
        <v>1</v>
      </c>
      <c r="J68">
        <v>1</v>
      </c>
      <c r="K68">
        <v>1</v>
      </c>
      <c r="L68">
        <v>-1</v>
      </c>
      <c r="M68">
        <v>5</v>
      </c>
      <c r="N68" s="194">
        <v>42579</v>
      </c>
      <c r="O68">
        <f t="shared" si="38"/>
        <v>-1</v>
      </c>
      <c r="P68">
        <f t="shared" si="52"/>
        <v>1</v>
      </c>
      <c r="Q68">
        <f t="shared" si="60"/>
        <v>-1</v>
      </c>
      <c r="R68">
        <f t="shared" si="61"/>
        <v>1</v>
      </c>
      <c r="S68">
        <f t="shared" si="41"/>
        <v>1</v>
      </c>
      <c r="T68">
        <f t="shared" si="62"/>
        <v>1</v>
      </c>
      <c r="U68">
        <f t="shared" si="53"/>
        <v>1</v>
      </c>
      <c r="V68">
        <f>VLOOKUP($A68,'FuturesInfo (3)'!$A$2:$V$80,22)</f>
        <v>2</v>
      </c>
      <c r="W68">
        <v>1</v>
      </c>
      <c r="X68" s="137">
        <v>114912.00000000001</v>
      </c>
      <c r="Y68" s="137">
        <v>114912.00000000001</v>
      </c>
      <c r="Z68" s="188">
        <f t="shared" si="43"/>
        <v>1540.7861323097379</v>
      </c>
      <c r="AA68" s="188">
        <f>IF(IF(sym!$Q57=H68,1,0)=1,ABS(X68*G68),-ABS(X68*G68))</f>
        <v>1540.7861323097379</v>
      </c>
      <c r="AB68" s="188">
        <f>IF(IF(sym!$P57=$H68,1,0)=1,ABS($X68*$G68),-ABS($X68*$G68))</f>
        <v>-1540.7861323097379</v>
      </c>
      <c r="AC68" s="188">
        <f t="shared" si="58"/>
        <v>1540.7861323097379</v>
      </c>
      <c r="AD68" s="188">
        <f t="shared" si="63"/>
        <v>-1540.7861323097379</v>
      </c>
      <c r="AE68" s="188">
        <f t="shared" si="45"/>
        <v>1540.7861323097379</v>
      </c>
      <c r="AF68" s="188">
        <f t="shared" si="54"/>
        <v>1540.7861323097379</v>
      </c>
      <c r="AG68" s="188">
        <f t="shared" si="55"/>
        <v>1540.7861323097379</v>
      </c>
      <c r="AH68" s="188">
        <f t="shared" si="56"/>
        <v>-1540.7861323097379</v>
      </c>
      <c r="AI68" s="188">
        <f t="shared" si="57"/>
        <v>-1540.7861323097379</v>
      </c>
      <c r="AJ68" s="188">
        <f t="shared" si="46"/>
        <v>1540.7861323097379</v>
      </c>
      <c r="AK68" s="188">
        <f t="shared" si="47"/>
        <v>-1540.7861323097379</v>
      </c>
      <c r="AL68" s="188">
        <f t="shared" si="48"/>
        <v>1540.7861323097379</v>
      </c>
      <c r="AM68" s="188">
        <f t="shared" si="49"/>
        <v>1540.7861323097379</v>
      </c>
      <c r="AN68" s="188">
        <f t="shared" si="64"/>
        <v>1540.7861323097379</v>
      </c>
      <c r="AO68" s="188">
        <f t="shared" si="65"/>
        <v>1540.7861323097379</v>
      </c>
    </row>
    <row r="69" spans="1:41" s="2" customFormat="1" ht="15.75" thickBot="1" x14ac:dyDescent="0.3">
      <c r="A69" s="1" t="s">
        <v>389</v>
      </c>
      <c r="B69" s="149" t="s">
        <v>712</v>
      </c>
      <c r="C69" s="192" t="s">
        <v>297</v>
      </c>
      <c r="D69"/>
      <c r="E69" s="201">
        <f>'0803'!H69</f>
        <v>-1</v>
      </c>
      <c r="F69" s="186">
        <f t="shared" si="59"/>
        <v>-2149.2928234721999</v>
      </c>
      <c r="G69">
        <v>-2.3048716605600001E-2</v>
      </c>
      <c r="H69">
        <v>-1</v>
      </c>
      <c r="I69">
        <v>-1</v>
      </c>
      <c r="J69">
        <v>1</v>
      </c>
      <c r="K69">
        <v>-1</v>
      </c>
      <c r="L69">
        <v>1</v>
      </c>
      <c r="M69">
        <v>3</v>
      </c>
      <c r="N69" s="194">
        <v>42571</v>
      </c>
      <c r="O69">
        <f t="shared" si="38"/>
        <v>1</v>
      </c>
      <c r="P69">
        <f t="shared" si="52"/>
        <v>-1</v>
      </c>
      <c r="Q69">
        <f t="shared" si="60"/>
        <v>1</v>
      </c>
      <c r="R69">
        <f t="shared" si="61"/>
        <v>-1</v>
      </c>
      <c r="S69">
        <f t="shared" si="41"/>
        <v>-1</v>
      </c>
      <c r="T69">
        <f t="shared" si="62"/>
        <v>-1</v>
      </c>
      <c r="U69">
        <f t="shared" si="53"/>
        <v>1</v>
      </c>
      <c r="V69">
        <f>VLOOKUP($A69,'FuturesInfo (3)'!$A$2:$V$80,22)</f>
        <v>5</v>
      </c>
      <c r="W69">
        <v>1</v>
      </c>
      <c r="X69" s="137">
        <v>93250</v>
      </c>
      <c r="Y69" s="137">
        <v>93250</v>
      </c>
      <c r="Z69" s="188">
        <f t="shared" si="43"/>
        <v>2149.2928234721999</v>
      </c>
      <c r="AA69" s="188">
        <f>IF(IF(sym!$Q58=H69,1,0)=1,ABS(X69*G69),-ABS(X69*G69))</f>
        <v>-2149.2928234721999</v>
      </c>
      <c r="AB69" s="188">
        <f>IF(IF(sym!$P58=$H69,1,0)=1,ABS($X69*$G69),-ABS($X69*$G69))</f>
        <v>2149.2928234721999</v>
      </c>
      <c r="AC69" s="188">
        <f t="shared" si="58"/>
        <v>2149.2928234721999</v>
      </c>
      <c r="AD69" s="188">
        <f t="shared" si="63"/>
        <v>-2149.2928234721999</v>
      </c>
      <c r="AE69" s="188">
        <f t="shared" si="45"/>
        <v>-2149.2928234721999</v>
      </c>
      <c r="AF69" s="188">
        <f t="shared" si="54"/>
        <v>2149.2928234721999</v>
      </c>
      <c r="AG69" s="188">
        <f t="shared" si="55"/>
        <v>2149.2928234721999</v>
      </c>
      <c r="AH69" s="188">
        <f t="shared" si="56"/>
        <v>-2149.2928234721999</v>
      </c>
      <c r="AI69" s="188">
        <f t="shared" si="57"/>
        <v>-2149.2928234721999</v>
      </c>
      <c r="AJ69" s="188">
        <f t="shared" si="46"/>
        <v>2149.2928234721999</v>
      </c>
      <c r="AK69" s="188">
        <f t="shared" si="47"/>
        <v>-2149.2928234721999</v>
      </c>
      <c r="AL69" s="188">
        <f t="shared" si="48"/>
        <v>2149.2928234721999</v>
      </c>
      <c r="AM69" s="188">
        <f t="shared" si="49"/>
        <v>2149.2928234721999</v>
      </c>
      <c r="AN69" s="188">
        <f t="shared" si="64"/>
        <v>2149.2928234721999</v>
      </c>
      <c r="AO69" s="188">
        <f t="shared" si="65"/>
        <v>-2149.2928234721999</v>
      </c>
    </row>
    <row r="70" spans="1:41" s="2" customFormat="1" ht="15.75" thickBot="1" x14ac:dyDescent="0.3">
      <c r="A70" s="1" t="s">
        <v>391</v>
      </c>
      <c r="B70" s="149" t="s">
        <v>490</v>
      </c>
      <c r="C70" s="192" t="s">
        <v>297</v>
      </c>
      <c r="D70"/>
      <c r="E70" s="201">
        <f>'0803'!H70</f>
        <v>-1</v>
      </c>
      <c r="F70" s="186">
        <f t="shared" si="59"/>
        <v>206.16081920993759</v>
      </c>
      <c r="G70">
        <v>2.0179372197299998E-3</v>
      </c>
      <c r="H70">
        <v>1</v>
      </c>
      <c r="I70">
        <v>-1</v>
      </c>
      <c r="J70">
        <v>1</v>
      </c>
      <c r="K70">
        <v>-1</v>
      </c>
      <c r="L70">
        <v>1</v>
      </c>
      <c r="M70">
        <v>-7</v>
      </c>
      <c r="N70" s="194">
        <v>42578</v>
      </c>
      <c r="O70">
        <f t="shared" si="38"/>
        <v>-1</v>
      </c>
      <c r="P70">
        <f t="shared" si="52"/>
        <v>-1</v>
      </c>
      <c r="Q70">
        <f t="shared" si="60"/>
        <v>1</v>
      </c>
      <c r="R70">
        <f t="shared" si="61"/>
        <v>-1</v>
      </c>
      <c r="S70">
        <f t="shared" si="41"/>
        <v>-1</v>
      </c>
      <c r="T70">
        <f t="shared" si="62"/>
        <v>1</v>
      </c>
      <c r="U70">
        <f t="shared" si="53"/>
        <v>1</v>
      </c>
      <c r="V70">
        <f>VLOOKUP($A70,'FuturesInfo (3)'!$A$2:$V$80,22)</f>
        <v>16</v>
      </c>
      <c r="W70">
        <v>1</v>
      </c>
      <c r="X70" s="137">
        <v>102164.13929741675</v>
      </c>
      <c r="Y70" s="137">
        <v>102164.13929741675</v>
      </c>
      <c r="Z70" s="188">
        <f t="shared" si="43"/>
        <v>206.16081920993759</v>
      </c>
      <c r="AA70" s="188">
        <f>IF(IF(sym!$Q59=H70,1,0)=1,ABS(X70*G70),-ABS(X70*G70))</f>
        <v>206.16081920993759</v>
      </c>
      <c r="AB70" s="188">
        <f>IF(IF(sym!$P59=$H70,1,0)=1,ABS($X70*$G70),-ABS($X70*$G70))</f>
        <v>-206.16081920993759</v>
      </c>
      <c r="AC70" s="188">
        <f t="shared" si="58"/>
        <v>-206.16081920993759</v>
      </c>
      <c r="AD70" s="188">
        <f t="shared" si="63"/>
        <v>206.16081920993759</v>
      </c>
      <c r="AE70" s="188">
        <f t="shared" si="45"/>
        <v>206.16081920993759</v>
      </c>
      <c r="AF70" s="188">
        <f t="shared" si="54"/>
        <v>-206.16081920993759</v>
      </c>
      <c r="AG70" s="188">
        <f t="shared" si="55"/>
        <v>-206.16081920993759</v>
      </c>
      <c r="AH70" s="188">
        <f t="shared" si="56"/>
        <v>206.16081920993759</v>
      </c>
      <c r="AI70" s="188">
        <f t="shared" si="57"/>
        <v>-206.16081920993759</v>
      </c>
      <c r="AJ70" s="188">
        <f t="shared" si="46"/>
        <v>-206.16081920993759</v>
      </c>
      <c r="AK70" s="188">
        <f t="shared" si="47"/>
        <v>206.16081920993759</v>
      </c>
      <c r="AL70" s="188">
        <f t="shared" si="48"/>
        <v>-206.16081920993759</v>
      </c>
      <c r="AM70" s="188">
        <f t="shared" si="49"/>
        <v>-206.16081920993759</v>
      </c>
      <c r="AN70" s="188">
        <f t="shared" si="64"/>
        <v>206.16081920993759</v>
      </c>
      <c r="AO70" s="188">
        <f t="shared" si="65"/>
        <v>206.16081920993759</v>
      </c>
    </row>
    <row r="71" spans="1:41" ht="15.75" thickBot="1" x14ac:dyDescent="0.3">
      <c r="A71" s="1" t="s">
        <v>29</v>
      </c>
      <c r="B71" s="149" t="s">
        <v>730</v>
      </c>
      <c r="C71" s="192" t="s">
        <v>297</v>
      </c>
      <c r="D71" s="2"/>
      <c r="E71" s="201">
        <f>'0803'!H71</f>
        <v>1</v>
      </c>
      <c r="F71" s="186">
        <f t="shared" si="59"/>
        <v>125.16352694925274</v>
      </c>
      <c r="G71">
        <v>1.30821559393E-3</v>
      </c>
      <c r="H71">
        <v>1</v>
      </c>
      <c r="I71">
        <v>1</v>
      </c>
      <c r="J71">
        <v>-1</v>
      </c>
      <c r="K71">
        <v>1</v>
      </c>
      <c r="L71">
        <v>-1</v>
      </c>
      <c r="M71">
        <v>4</v>
      </c>
      <c r="N71" s="194">
        <v>42580</v>
      </c>
      <c r="O71">
        <f t="shared" si="38"/>
        <v>-1</v>
      </c>
      <c r="P71">
        <f t="shared" si="52"/>
        <v>1</v>
      </c>
      <c r="Q71">
        <f t="shared" si="60"/>
        <v>-1</v>
      </c>
      <c r="R71">
        <f t="shared" si="61"/>
        <v>1</v>
      </c>
      <c r="S71">
        <f t="shared" si="41"/>
        <v>1</v>
      </c>
      <c r="T71">
        <f t="shared" si="62"/>
        <v>1</v>
      </c>
      <c r="U71">
        <f t="shared" si="53"/>
        <v>-1</v>
      </c>
      <c r="V71">
        <f>VLOOKUP($A71,'FuturesInfo (3)'!$A$2:$V$80,22)</f>
        <v>2</v>
      </c>
      <c r="W71">
        <v>1</v>
      </c>
      <c r="X71" s="137">
        <v>95675</v>
      </c>
      <c r="Y71" s="137">
        <v>95675</v>
      </c>
      <c r="Z71" s="188">
        <f t="shared" si="43"/>
        <v>125.16352694925274</v>
      </c>
      <c r="AA71" s="188">
        <f>IF(IF(sym!$Q60=H71,1,0)=1,ABS(X71*G71),-ABS(X71*G71))</f>
        <v>125.16352694925274</v>
      </c>
      <c r="AB71" s="188">
        <f>IF(IF(sym!$P60=$H71,1,0)=1,ABS($X71*$G71),-ABS($X71*$G71))</f>
        <v>-125.16352694925274</v>
      </c>
      <c r="AC71" s="188">
        <f t="shared" si="58"/>
        <v>125.16352694925274</v>
      </c>
      <c r="AD71" s="188">
        <f t="shared" si="63"/>
        <v>-125.16352694925274</v>
      </c>
      <c r="AE71" s="188">
        <f t="shared" si="45"/>
        <v>-125.16352694925274</v>
      </c>
      <c r="AF71" s="188">
        <f t="shared" si="54"/>
        <v>125.16352694925274</v>
      </c>
      <c r="AG71" s="188">
        <f t="shared" si="55"/>
        <v>125.16352694925274</v>
      </c>
      <c r="AH71" s="188">
        <f t="shared" si="56"/>
        <v>-125.16352694925274</v>
      </c>
      <c r="AI71" s="188">
        <f t="shared" si="57"/>
        <v>-125.16352694925274</v>
      </c>
      <c r="AJ71" s="188">
        <f t="shared" si="46"/>
        <v>125.16352694925274</v>
      </c>
      <c r="AK71" s="188">
        <f t="shared" si="47"/>
        <v>-125.16352694925274</v>
      </c>
      <c r="AL71" s="188">
        <f t="shared" si="48"/>
        <v>125.16352694925274</v>
      </c>
      <c r="AM71" s="188">
        <f t="shared" si="49"/>
        <v>125.16352694925274</v>
      </c>
      <c r="AN71" s="188">
        <f t="shared" si="64"/>
        <v>125.16352694925274</v>
      </c>
      <c r="AO71" s="188">
        <f t="shared" si="65"/>
        <v>-125.16352694925274</v>
      </c>
    </row>
    <row r="72" spans="1:41" ht="15.75" thickBot="1" x14ac:dyDescent="0.3">
      <c r="A72" s="1" t="s">
        <v>394</v>
      </c>
      <c r="B72" s="149" t="s">
        <v>742</v>
      </c>
      <c r="C72" s="192" t="s">
        <v>304</v>
      </c>
      <c r="E72" s="201">
        <f>'0803'!H72</f>
        <v>-1</v>
      </c>
      <c r="F72" s="186">
        <f t="shared" si="59"/>
        <v>3059.2941176454269</v>
      </c>
      <c r="G72">
        <v>3.4663865546199997E-2</v>
      </c>
      <c r="H72">
        <v>1</v>
      </c>
      <c r="I72">
        <v>-1</v>
      </c>
      <c r="J72">
        <v>1</v>
      </c>
      <c r="K72">
        <v>-1</v>
      </c>
      <c r="L72">
        <v>-1</v>
      </c>
      <c r="M72">
        <v>-5</v>
      </c>
      <c r="N72" s="194">
        <v>42579</v>
      </c>
      <c r="O72">
        <f t="shared" si="38"/>
        <v>1</v>
      </c>
      <c r="P72">
        <f t="shared" si="52"/>
        <v>-1</v>
      </c>
      <c r="Q72">
        <f t="shared" si="60"/>
        <v>1</v>
      </c>
      <c r="R72">
        <f t="shared" si="61"/>
        <v>1</v>
      </c>
      <c r="S72">
        <f t="shared" si="41"/>
        <v>1</v>
      </c>
      <c r="T72">
        <f t="shared" si="62"/>
        <v>-1</v>
      </c>
      <c r="U72">
        <f t="shared" si="53"/>
        <v>1</v>
      </c>
      <c r="V72">
        <f>VLOOKUP($A72,'FuturesInfo (3)'!$A$2:$V$80,22)</f>
        <v>4</v>
      </c>
      <c r="W72">
        <v>1</v>
      </c>
      <c r="X72" s="137">
        <v>88256</v>
      </c>
      <c r="Y72" s="137">
        <v>88256</v>
      </c>
      <c r="Z72" s="188">
        <f t="shared" si="43"/>
        <v>3059.2941176454269</v>
      </c>
      <c r="AA72" s="188">
        <f>IF(IF(sym!$Q61=H72,1,0)=1,ABS(X72*G72),-ABS(X72*G72))</f>
        <v>3059.2941176454269</v>
      </c>
      <c r="AB72" s="188">
        <f>IF(IF(sym!$P61=$H72,1,0)=1,ABS($X72*$G72),-ABS($X72*$G72))</f>
        <v>-3059.2941176454269</v>
      </c>
      <c r="AC72" s="188">
        <f t="shared" si="58"/>
        <v>-3059.2941176454269</v>
      </c>
      <c r="AD72" s="188">
        <f t="shared" si="63"/>
        <v>3059.2941176454269</v>
      </c>
      <c r="AE72" s="188">
        <f t="shared" si="45"/>
        <v>3059.2941176454269</v>
      </c>
      <c r="AF72" s="188">
        <f t="shared" si="54"/>
        <v>-3059.2941176454269</v>
      </c>
      <c r="AG72" s="188">
        <f t="shared" si="55"/>
        <v>-3059.2941176454269</v>
      </c>
      <c r="AH72" s="188">
        <f t="shared" si="56"/>
        <v>-3059.2941176454269</v>
      </c>
      <c r="AI72" s="188">
        <f t="shared" si="57"/>
        <v>3059.2941176454269</v>
      </c>
      <c r="AJ72" s="188">
        <f t="shared" si="46"/>
        <v>-3059.2941176454269</v>
      </c>
      <c r="AK72" s="188">
        <f t="shared" si="47"/>
        <v>3059.2941176454269</v>
      </c>
      <c r="AL72" s="188">
        <f t="shared" si="48"/>
        <v>3059.2941176454269</v>
      </c>
      <c r="AM72" s="188">
        <f t="shared" si="49"/>
        <v>3059.2941176454269</v>
      </c>
      <c r="AN72" s="188">
        <f t="shared" si="64"/>
        <v>-3059.2941176454269</v>
      </c>
      <c r="AO72" s="188">
        <f t="shared" si="65"/>
        <v>3059.2941176454269</v>
      </c>
    </row>
    <row r="73" spans="1:41" ht="15.75" thickBot="1" x14ac:dyDescent="0.3">
      <c r="A73" s="1" t="s">
        <v>396</v>
      </c>
      <c r="B73" s="149" t="s">
        <v>744</v>
      </c>
      <c r="C73" s="192" t="s">
        <v>1121</v>
      </c>
      <c r="E73" s="201">
        <f>'0803'!H73</f>
        <v>-1</v>
      </c>
      <c r="F73" s="186">
        <f t="shared" si="59"/>
        <v>-224.8689193123264</v>
      </c>
      <c r="G73">
        <v>-5.8258083308999995E-4</v>
      </c>
      <c r="H73">
        <v>-1</v>
      </c>
      <c r="I73">
        <v>1</v>
      </c>
      <c r="J73">
        <v>-1</v>
      </c>
      <c r="K73">
        <v>1</v>
      </c>
      <c r="L73">
        <v>1</v>
      </c>
      <c r="M73">
        <v>-2</v>
      </c>
      <c r="N73" s="194">
        <v>42577</v>
      </c>
      <c r="O73">
        <f t="shared" si="38"/>
        <v>-1</v>
      </c>
      <c r="P73">
        <f t="shared" si="52"/>
        <v>-1</v>
      </c>
      <c r="Q73">
        <f t="shared" si="60"/>
        <v>-1</v>
      </c>
      <c r="R73">
        <f t="shared" si="61"/>
        <v>1</v>
      </c>
      <c r="S73">
        <f t="shared" si="41"/>
        <v>-1</v>
      </c>
      <c r="T73">
        <f t="shared" si="62"/>
        <v>-1</v>
      </c>
      <c r="U73">
        <f t="shared" si="53"/>
        <v>-1</v>
      </c>
      <c r="V73">
        <f>VLOOKUP($A73,'FuturesInfo (3)'!$A$2:$V$80,22)</f>
        <v>3</v>
      </c>
      <c r="W73">
        <v>1</v>
      </c>
      <c r="X73" s="137">
        <v>385987.50000000006</v>
      </c>
      <c r="Y73" s="137">
        <v>385987.50000000006</v>
      </c>
      <c r="Z73" s="188">
        <f t="shared" si="43"/>
        <v>224.8689193123264</v>
      </c>
      <c r="AA73" s="188">
        <f>IF(IF(sym!$Q62=H73,1,0)=1,ABS(X73*G73),-ABS(X73*G73))</f>
        <v>-224.8689193123264</v>
      </c>
      <c r="AB73" s="188">
        <f>IF(IF(sym!$P62=$H73,1,0)=1,ABS($X73*$G73),-ABS($X73*$G73))</f>
        <v>224.8689193123264</v>
      </c>
      <c r="AC73" s="188">
        <f t="shared" si="58"/>
        <v>224.8689193123264</v>
      </c>
      <c r="AD73" s="188">
        <f t="shared" si="63"/>
        <v>-224.8689193123264</v>
      </c>
      <c r="AE73" s="188">
        <f t="shared" si="45"/>
        <v>224.8689193123264</v>
      </c>
      <c r="AF73" s="188">
        <f t="shared" si="54"/>
        <v>-224.8689193123264</v>
      </c>
      <c r="AG73" s="188">
        <f t="shared" si="55"/>
        <v>-224.8689193123264</v>
      </c>
      <c r="AH73" s="188">
        <f t="shared" si="56"/>
        <v>-224.8689193123264</v>
      </c>
      <c r="AI73" s="188">
        <f t="shared" si="57"/>
        <v>224.8689193123264</v>
      </c>
      <c r="AJ73" s="188">
        <f t="shared" si="46"/>
        <v>224.8689193123264</v>
      </c>
      <c r="AK73" s="188">
        <f t="shared" si="47"/>
        <v>224.8689193123264</v>
      </c>
      <c r="AL73" s="188">
        <f t="shared" si="48"/>
        <v>-224.8689193123264</v>
      </c>
      <c r="AM73" s="188">
        <f t="shared" si="49"/>
        <v>224.8689193123264</v>
      </c>
      <c r="AN73" s="188">
        <f t="shared" si="64"/>
        <v>224.8689193123264</v>
      </c>
      <c r="AO73" s="188">
        <f t="shared" si="65"/>
        <v>224.8689193123264</v>
      </c>
    </row>
    <row r="74" spans="1:41" ht="15.75" thickBot="1" x14ac:dyDescent="0.3">
      <c r="A74" s="1" t="s">
        <v>398</v>
      </c>
      <c r="B74" s="149" t="s">
        <v>722</v>
      </c>
      <c r="C74" s="192" t="s">
        <v>347</v>
      </c>
      <c r="E74" s="201">
        <f>'0803'!H74</f>
        <v>-1</v>
      </c>
      <c r="F74" s="186">
        <f t="shared" si="59"/>
        <v>-139.80850959941856</v>
      </c>
      <c r="G74">
        <v>-1.36778857897E-3</v>
      </c>
      <c r="H74">
        <v>-1</v>
      </c>
      <c r="I74">
        <v>1</v>
      </c>
      <c r="J74">
        <v>-1</v>
      </c>
      <c r="K74">
        <v>1</v>
      </c>
      <c r="L74">
        <v>-1</v>
      </c>
      <c r="M74">
        <v>-2</v>
      </c>
      <c r="N74" s="194">
        <v>42571</v>
      </c>
      <c r="O74">
        <f t="shared" si="38"/>
        <v>1</v>
      </c>
      <c r="P74">
        <f t="shared" si="52"/>
        <v>1</v>
      </c>
      <c r="Q74">
        <f t="shared" si="60"/>
        <v>1</v>
      </c>
      <c r="R74">
        <f t="shared" si="61"/>
        <v>1</v>
      </c>
      <c r="S74">
        <f t="shared" si="41"/>
        <v>1</v>
      </c>
      <c r="T74">
        <f t="shared" si="62"/>
        <v>-1</v>
      </c>
      <c r="U74">
        <f t="shared" si="53"/>
        <v>1</v>
      </c>
      <c r="V74">
        <f>VLOOKUP($A74,'FuturesInfo (3)'!$A$2:$V$80,22)</f>
        <v>1</v>
      </c>
      <c r="W74">
        <v>1</v>
      </c>
      <c r="X74" s="137">
        <v>102215</v>
      </c>
      <c r="Y74" s="137">
        <v>102215</v>
      </c>
      <c r="Z74" s="188">
        <f t="shared" si="43"/>
        <v>139.80850959941856</v>
      </c>
      <c r="AA74" s="188">
        <f>IF(IF(sym!$Q63=H74,1,0)=1,ABS(X74*G74),-ABS(X74*G74))</f>
        <v>139.80850959941856</v>
      </c>
      <c r="AB74" s="188">
        <f>IF(IF(sym!$P63=$H74,1,0)=1,ABS($X74*$G74),-ABS($X74*$G74))</f>
        <v>-139.80850959941856</v>
      </c>
      <c r="AC74" s="188">
        <f t="shared" si="58"/>
        <v>139.80850959941856</v>
      </c>
      <c r="AD74" s="188">
        <f t="shared" si="63"/>
        <v>-139.80850959941856</v>
      </c>
      <c r="AE74" s="188">
        <f t="shared" si="45"/>
        <v>139.80850959941856</v>
      </c>
      <c r="AF74" s="188">
        <f t="shared" si="54"/>
        <v>-139.80850959941856</v>
      </c>
      <c r="AG74" s="188">
        <f t="shared" si="55"/>
        <v>-139.80850959941856</v>
      </c>
      <c r="AH74" s="188">
        <f t="shared" si="56"/>
        <v>139.80850959941856</v>
      </c>
      <c r="AI74" s="188">
        <f t="shared" si="57"/>
        <v>-139.80850959941856</v>
      </c>
      <c r="AJ74" s="188">
        <f t="shared" si="46"/>
        <v>-139.80850959941856</v>
      </c>
      <c r="AK74" s="188">
        <f t="shared" si="47"/>
        <v>-139.80850959941856</v>
      </c>
      <c r="AL74" s="188">
        <f t="shared" si="48"/>
        <v>-139.80850959941856</v>
      </c>
      <c r="AM74" s="188">
        <f t="shared" si="49"/>
        <v>-139.80850959941856</v>
      </c>
      <c r="AN74" s="188">
        <f t="shared" si="64"/>
        <v>139.80850959941856</v>
      </c>
      <c r="AO74" s="188">
        <f t="shared" si="65"/>
        <v>-139.80850959941856</v>
      </c>
    </row>
    <row r="75" spans="1:41" ht="15.75" thickBot="1" x14ac:dyDescent="0.3">
      <c r="A75" s="1" t="s">
        <v>400</v>
      </c>
      <c r="B75" s="149" t="s">
        <v>732</v>
      </c>
      <c r="C75" s="192" t="s">
        <v>294</v>
      </c>
      <c r="E75" s="201">
        <f>'0803'!H75</f>
        <v>-1</v>
      </c>
      <c r="F75" s="186">
        <f t="shared" si="59"/>
        <v>469.06307880467898</v>
      </c>
      <c r="G75">
        <v>2.2715359077399998E-3</v>
      </c>
      <c r="H75">
        <v>1</v>
      </c>
      <c r="I75">
        <v>1</v>
      </c>
      <c r="J75">
        <v>1</v>
      </c>
      <c r="K75">
        <v>1</v>
      </c>
      <c r="L75">
        <v>1</v>
      </c>
      <c r="M75">
        <v>-10</v>
      </c>
      <c r="N75" s="194">
        <v>42572</v>
      </c>
      <c r="O75">
        <f t="shared" si="38"/>
        <v>-1</v>
      </c>
      <c r="P75">
        <f t="shared" si="52"/>
        <v>-1</v>
      </c>
      <c r="Q75">
        <f t="shared" si="60"/>
        <v>1</v>
      </c>
      <c r="R75">
        <f t="shared" si="61"/>
        <v>1</v>
      </c>
      <c r="S75">
        <f t="shared" si="41"/>
        <v>1</v>
      </c>
      <c r="T75">
        <f t="shared" si="62"/>
        <v>-1</v>
      </c>
      <c r="U75">
        <f t="shared" si="53"/>
        <v>1</v>
      </c>
      <c r="V75">
        <f>VLOOKUP($A75,'FuturesInfo (3)'!$A$2:$V$80,22)</f>
        <v>12</v>
      </c>
      <c r="W75">
        <v>1</v>
      </c>
      <c r="X75" s="137">
        <v>206496</v>
      </c>
      <c r="Y75" s="137">
        <v>206496</v>
      </c>
      <c r="Z75" s="188">
        <f t="shared" si="43"/>
        <v>469.06307880467898</v>
      </c>
      <c r="AA75" s="188">
        <f>IF(IF(sym!$Q64=H75,1,0)=1,ABS(X75*G75),-ABS(X75*G75))</f>
        <v>469.06307880467898</v>
      </c>
      <c r="AB75" s="188">
        <f>IF(IF(sym!$P64=$H75,1,0)=1,ABS($X75*$G75),-ABS($X75*$G75))</f>
        <v>-469.06307880467898</v>
      </c>
      <c r="AC75" s="188">
        <f t="shared" si="58"/>
        <v>-469.06307880467898</v>
      </c>
      <c r="AD75" s="188">
        <f t="shared" si="63"/>
        <v>469.06307880467898</v>
      </c>
      <c r="AE75" s="188">
        <f t="shared" si="45"/>
        <v>469.06307880467898</v>
      </c>
      <c r="AF75" s="188">
        <f t="shared" si="54"/>
        <v>469.06307880467898</v>
      </c>
      <c r="AG75" s="188">
        <f t="shared" si="55"/>
        <v>469.06307880467898</v>
      </c>
      <c r="AH75" s="188">
        <f t="shared" si="56"/>
        <v>469.06307880467898</v>
      </c>
      <c r="AI75" s="188">
        <f t="shared" si="57"/>
        <v>-469.06307880467898</v>
      </c>
      <c r="AJ75" s="188">
        <f t="shared" si="46"/>
        <v>-469.06307880467898</v>
      </c>
      <c r="AK75" s="188">
        <f t="shared" si="47"/>
        <v>469.06307880467898</v>
      </c>
      <c r="AL75" s="188">
        <f t="shared" si="48"/>
        <v>469.06307880467898</v>
      </c>
      <c r="AM75" s="188">
        <f t="shared" si="49"/>
        <v>469.06307880467898</v>
      </c>
      <c r="AN75" s="188">
        <f t="shared" si="64"/>
        <v>-469.06307880467898</v>
      </c>
      <c r="AO75" s="188">
        <f t="shared" si="65"/>
        <v>469.06307880467898</v>
      </c>
    </row>
    <row r="76" spans="1:41" ht="15.75" thickBot="1" x14ac:dyDescent="0.3">
      <c r="A76" s="1" t="s">
        <v>992</v>
      </c>
      <c r="B76" s="149" t="s">
        <v>443</v>
      </c>
      <c r="C76" s="192" t="s">
        <v>1122</v>
      </c>
      <c r="E76" s="201">
        <f>'0803'!H76</f>
        <v>-1</v>
      </c>
      <c r="F76" s="186">
        <f t="shared" si="59"/>
        <v>-926.48124723267335</v>
      </c>
      <c r="G76">
        <v>-1.2532154871099999E-3</v>
      </c>
      <c r="H76">
        <v>-1</v>
      </c>
      <c r="I76">
        <v>-1</v>
      </c>
      <c r="J76">
        <v>1</v>
      </c>
      <c r="K76">
        <v>-1</v>
      </c>
      <c r="L76">
        <v>1</v>
      </c>
      <c r="M76">
        <v>-6</v>
      </c>
      <c r="N76" s="194">
        <v>42578</v>
      </c>
      <c r="O76">
        <f t="shared" si="38"/>
        <v>-1</v>
      </c>
      <c r="P76">
        <f t="shared" si="52"/>
        <v>-1</v>
      </c>
      <c r="Q76">
        <f t="shared" si="60"/>
        <v>1</v>
      </c>
      <c r="R76">
        <f t="shared" si="61"/>
        <v>-1</v>
      </c>
      <c r="S76">
        <f t="shared" si="41"/>
        <v>-1</v>
      </c>
      <c r="T76">
        <f t="shared" si="62"/>
        <v>1</v>
      </c>
      <c r="U76">
        <f t="shared" si="53"/>
        <v>1</v>
      </c>
      <c r="V76">
        <f>VLOOKUP($A76,'FuturesInfo (3)'!$A$2:$V$80,22)</f>
        <v>4</v>
      </c>
      <c r="W76">
        <v>1</v>
      </c>
      <c r="X76" s="137">
        <v>739283.2731178595</v>
      </c>
      <c r="Y76" s="137">
        <v>739283.2731178595</v>
      </c>
      <c r="Z76" s="188">
        <f t="shared" si="43"/>
        <v>926.48124723267335</v>
      </c>
      <c r="AA76" s="188">
        <f>IF(IF(sym!$Q65=H76,1,0)=1,ABS(X76*G76),-ABS(X76*G76))</f>
        <v>926.48124723267335</v>
      </c>
      <c r="AB76" s="188">
        <f>IF(IF(sym!$P65=$H76,1,0)=1,ABS($X76*$G76),-ABS($X76*$G76))</f>
        <v>-926.48124723267335</v>
      </c>
      <c r="AC76" s="188">
        <f t="shared" si="58"/>
        <v>926.48124723267335</v>
      </c>
      <c r="AD76" s="188">
        <f t="shared" si="63"/>
        <v>-926.48124723267335</v>
      </c>
      <c r="AE76" s="188">
        <f t="shared" si="45"/>
        <v>-926.48124723267335</v>
      </c>
      <c r="AF76" s="188">
        <f t="shared" si="54"/>
        <v>926.48124723267335</v>
      </c>
      <c r="AG76" s="188">
        <f t="shared" si="55"/>
        <v>926.48124723267335</v>
      </c>
      <c r="AH76" s="188">
        <f t="shared" si="56"/>
        <v>-926.48124723267335</v>
      </c>
      <c r="AI76" s="188">
        <f t="shared" si="57"/>
        <v>926.48124723267335</v>
      </c>
      <c r="AJ76" s="188">
        <f t="shared" si="46"/>
        <v>926.48124723267335</v>
      </c>
      <c r="AK76" s="188">
        <f t="shared" si="47"/>
        <v>-926.48124723267335</v>
      </c>
      <c r="AL76" s="188">
        <f t="shared" si="48"/>
        <v>926.48124723267335</v>
      </c>
      <c r="AM76" s="188">
        <f t="shared" si="49"/>
        <v>926.48124723267335</v>
      </c>
      <c r="AN76" s="188">
        <f t="shared" si="64"/>
        <v>-926.48124723267335</v>
      </c>
      <c r="AO76" s="188">
        <f t="shared" si="65"/>
        <v>-926.48124723267335</v>
      </c>
    </row>
    <row r="77" spans="1:41" ht="15.75" thickBot="1" x14ac:dyDescent="0.3">
      <c r="A77" s="1" t="s">
        <v>401</v>
      </c>
      <c r="B77" s="149" t="s">
        <v>726</v>
      </c>
      <c r="C77" s="192" t="s">
        <v>297</v>
      </c>
      <c r="E77" s="201">
        <f>'0803'!H77</f>
        <v>-1</v>
      </c>
      <c r="F77" s="186">
        <f t="shared" si="59"/>
        <v>-476.470588235256</v>
      </c>
      <c r="G77">
        <v>-7.3529411764700001E-3</v>
      </c>
      <c r="H77">
        <v>-1</v>
      </c>
      <c r="I77">
        <v>-1</v>
      </c>
      <c r="J77">
        <v>1</v>
      </c>
      <c r="K77">
        <v>-1</v>
      </c>
      <c r="L77">
        <v>1</v>
      </c>
      <c r="M77">
        <v>4</v>
      </c>
      <c r="N77" s="194">
        <v>42580</v>
      </c>
      <c r="O77">
        <f t="shared" si="38"/>
        <v>1</v>
      </c>
      <c r="P77">
        <f t="shared" si="52"/>
        <v>-1</v>
      </c>
      <c r="Q77">
        <f t="shared" si="60"/>
        <v>1</v>
      </c>
      <c r="R77">
        <f t="shared" si="61"/>
        <v>-1</v>
      </c>
      <c r="S77">
        <f t="shared" si="41"/>
        <v>-1</v>
      </c>
      <c r="T77">
        <f t="shared" si="62"/>
        <v>-1</v>
      </c>
      <c r="U77">
        <f t="shared" si="53"/>
        <v>1</v>
      </c>
      <c r="V77">
        <f>VLOOKUP($A77,'FuturesInfo (3)'!$A$2:$V$80,22)</f>
        <v>2</v>
      </c>
      <c r="W77">
        <v>1</v>
      </c>
      <c r="X77" s="137">
        <v>64800</v>
      </c>
      <c r="Y77" s="137">
        <v>64800</v>
      </c>
      <c r="Z77" s="188">
        <f t="shared" si="43"/>
        <v>476.470588235256</v>
      </c>
      <c r="AA77" s="188">
        <f>IF(IF(sym!$Q66=H77,1,0)=1,ABS(X77*G77),-ABS(X77*G77))</f>
        <v>-476.470588235256</v>
      </c>
      <c r="AB77" s="188">
        <f>IF(IF(sym!$P66=$H77,1,0)=1,ABS($X77*$G77),-ABS($X77*$G77))</f>
        <v>476.470588235256</v>
      </c>
      <c r="AC77" s="188">
        <f t="shared" si="58"/>
        <v>476.470588235256</v>
      </c>
      <c r="AD77" s="188">
        <f t="shared" si="63"/>
        <v>-476.470588235256</v>
      </c>
      <c r="AE77" s="188">
        <f t="shared" si="45"/>
        <v>-476.470588235256</v>
      </c>
      <c r="AF77" s="188">
        <f t="shared" si="54"/>
        <v>476.470588235256</v>
      </c>
      <c r="AG77" s="188">
        <f t="shared" si="55"/>
        <v>476.470588235256</v>
      </c>
      <c r="AH77" s="188">
        <f t="shared" si="56"/>
        <v>-476.470588235256</v>
      </c>
      <c r="AI77" s="188">
        <f t="shared" si="57"/>
        <v>-476.470588235256</v>
      </c>
      <c r="AJ77" s="188">
        <f t="shared" si="46"/>
        <v>476.470588235256</v>
      </c>
      <c r="AK77" s="188">
        <f t="shared" si="47"/>
        <v>-476.470588235256</v>
      </c>
      <c r="AL77" s="188">
        <f t="shared" si="48"/>
        <v>476.470588235256</v>
      </c>
      <c r="AM77" s="188">
        <f t="shared" si="49"/>
        <v>476.470588235256</v>
      </c>
      <c r="AN77" s="188">
        <f t="shared" si="64"/>
        <v>476.470588235256</v>
      </c>
      <c r="AO77" s="188">
        <f t="shared" si="65"/>
        <v>-476.470588235256</v>
      </c>
    </row>
    <row r="78" spans="1:41" ht="15.75" thickBot="1" x14ac:dyDescent="0.3">
      <c r="A78" s="1" t="s">
        <v>868</v>
      </c>
      <c r="B78" s="149" t="s">
        <v>746</v>
      </c>
      <c r="C78" s="192" t="s">
        <v>294</v>
      </c>
      <c r="E78" s="201">
        <f>'0803'!H78</f>
        <v>-1</v>
      </c>
      <c r="F78" s="186">
        <f t="shared" ref="F78:F92" si="66">G78*X78</f>
        <v>2376.7685954558397</v>
      </c>
      <c r="G78">
        <v>9.5011876484600005E-3</v>
      </c>
      <c r="H78">
        <v>1</v>
      </c>
      <c r="I78">
        <v>-1</v>
      </c>
      <c r="J78">
        <v>1</v>
      </c>
      <c r="K78">
        <v>-1</v>
      </c>
      <c r="L78">
        <v>-1</v>
      </c>
      <c r="M78">
        <v>-6</v>
      </c>
      <c r="N78" s="194">
        <v>42577</v>
      </c>
      <c r="O78">
        <f t="shared" ref="O78:O92" si="67">IF(M78&lt;0,L78*-1,L78)</f>
        <v>1</v>
      </c>
      <c r="P78">
        <f t="shared" si="52"/>
        <v>-1</v>
      </c>
      <c r="Q78">
        <f t="shared" ref="Q78:Q92" si="68">IF(J78+O78+-1*E78&gt;0,1,-1)</f>
        <v>1</v>
      </c>
      <c r="R78">
        <f t="shared" ref="R78:R92" si="69">IF(I78-L78-E78&gt;0,1,-1)</f>
        <v>1</v>
      </c>
      <c r="S78">
        <f t="shared" ref="S78:S92" si="70">IF(P78+R78+Q78&lt;0,-1,1)</f>
        <v>1</v>
      </c>
      <c r="T78">
        <f t="shared" ref="T78:T92" si="71">IF(E78-K78-O78&lt;0,-1,1)</f>
        <v>-1</v>
      </c>
      <c r="U78">
        <f t="shared" si="53"/>
        <v>1</v>
      </c>
      <c r="V78">
        <f>VLOOKUP($A78,'FuturesInfo (3)'!$A$2:$V$80,22)</f>
        <v>3</v>
      </c>
      <c r="W78">
        <v>1</v>
      </c>
      <c r="X78" s="137">
        <v>250154.8946716233</v>
      </c>
      <c r="Y78" s="137">
        <v>250154.8946716233</v>
      </c>
      <c r="Z78" s="188">
        <f t="shared" ref="Z78:Z92" si="72">ABS(X78*G78)</f>
        <v>2376.7685954558397</v>
      </c>
      <c r="AA78" s="188">
        <f>IF(IF(sym!$Q67=H78,1,0)=1,ABS(X78*G78),-ABS(X78*G78))</f>
        <v>2376.7685954558397</v>
      </c>
      <c r="AB78" s="188">
        <f>IF(IF(sym!$P67=$H78,1,0)=1,ABS($X78*$G78),-ABS($X78*$G78))</f>
        <v>-2376.7685954558397</v>
      </c>
      <c r="AC78" s="188">
        <f t="shared" si="58"/>
        <v>-2376.7685954558397</v>
      </c>
      <c r="AD78" s="188">
        <f t="shared" ref="AD78:AD92" si="73">IF(IF(-E78=H78,1,0)=1,ABS(X78*G78),-ABS(X78*G78))</f>
        <v>2376.7685954558397</v>
      </c>
      <c r="AE78" s="188">
        <f t="shared" ref="AE78:AE92" si="74">IF(IF(J78=H78,1,0)=1,ABS(X78*G78),-ABS(X78*G78))</f>
        <v>2376.7685954558397</v>
      </c>
      <c r="AF78" s="188">
        <f t="shared" si="54"/>
        <v>-2376.7685954558397</v>
      </c>
      <c r="AG78" s="188">
        <f t="shared" si="55"/>
        <v>-2376.7685954558397</v>
      </c>
      <c r="AH78" s="188">
        <f t="shared" si="56"/>
        <v>-2376.7685954558397</v>
      </c>
      <c r="AI78" s="188">
        <f t="shared" si="57"/>
        <v>2376.7685954558397</v>
      </c>
      <c r="AJ78" s="188">
        <f t="shared" ref="AJ78:AJ92" si="75">IF(IF(P78=H78,1,0)=1,ABS(X78*G78),-ABS(X78*G78))</f>
        <v>-2376.7685954558397</v>
      </c>
      <c r="AK78" s="188">
        <f t="shared" ref="AK78:AK92" si="76">IF(IF(H78=Q78,1,0)=1,ABS(X78*G78),-ABS(X78*G78))</f>
        <v>2376.7685954558397</v>
      </c>
      <c r="AL78" s="188">
        <f t="shared" ref="AL78:AL92" si="77">IF(IF(R78=H78,1,0)=1,ABS(X78*G78),-ABS(X78*G78))</f>
        <v>2376.7685954558397</v>
      </c>
      <c r="AM78" s="188">
        <f t="shared" ref="AM78:AM92" si="78">IF(IF(S78=H78,1,0)=1,ABS(X78*G78),-ABS(X78*G78))</f>
        <v>2376.7685954558397</v>
      </c>
      <c r="AN78" s="188">
        <f t="shared" ref="AN78:AN92" si="79">IF(IF(T78=$H78,1,0)=1,ABS($X78*$G78),-ABS($X78*$G78))</f>
        <v>-2376.7685954558397</v>
      </c>
      <c r="AO78" s="188">
        <f t="shared" ref="AO78:AO92" si="80">IF(IF(U78=$H78,1,0)=1,ABS($X78*$G78),-ABS($X78*$G78))</f>
        <v>2376.7685954558397</v>
      </c>
    </row>
    <row r="79" spans="1:41" ht="15.75" thickBot="1" x14ac:dyDescent="0.3">
      <c r="A79" s="1" t="s">
        <v>403</v>
      </c>
      <c r="B79" s="149" t="s">
        <v>681</v>
      </c>
      <c r="C79" s="192" t="s">
        <v>294</v>
      </c>
      <c r="E79" s="201">
        <f>'0803'!H79</f>
        <v>-1</v>
      </c>
      <c r="F79" s="186">
        <f t="shared" si="66"/>
        <v>358.90181587243706</v>
      </c>
      <c r="G79">
        <v>1.9342359767900001E-3</v>
      </c>
      <c r="H79">
        <v>1</v>
      </c>
      <c r="I79">
        <v>1</v>
      </c>
      <c r="J79">
        <v>1</v>
      </c>
      <c r="K79">
        <v>1</v>
      </c>
      <c r="L79">
        <v>-1</v>
      </c>
      <c r="M79">
        <v>10</v>
      </c>
      <c r="N79" s="194">
        <v>42572</v>
      </c>
      <c r="O79">
        <f t="shared" si="67"/>
        <v>-1</v>
      </c>
      <c r="P79">
        <f t="shared" ref="P79:P92" si="81">IF(E79+K79-L79&gt;0,1,-1)</f>
        <v>1</v>
      </c>
      <c r="Q79">
        <f t="shared" si="68"/>
        <v>1</v>
      </c>
      <c r="R79">
        <f t="shared" si="69"/>
        <v>1</v>
      </c>
      <c r="S79">
        <f t="shared" si="70"/>
        <v>1</v>
      </c>
      <c r="T79">
        <f t="shared" si="71"/>
        <v>-1</v>
      </c>
      <c r="U79">
        <f t="shared" ref="U79:U92" si="82">IF(-E79+J79-L79&lt;0,-1,1)</f>
        <v>1</v>
      </c>
      <c r="V79">
        <f>VLOOKUP($A79,'FuturesInfo (3)'!$A$2:$V$80,22)</f>
        <v>4</v>
      </c>
      <c r="W79">
        <v>1</v>
      </c>
      <c r="X79" s="137">
        <v>185552.23880597015</v>
      </c>
      <c r="Y79" s="137">
        <v>185552.23880597015</v>
      </c>
      <c r="Z79" s="188">
        <f t="shared" si="72"/>
        <v>358.90181587243706</v>
      </c>
      <c r="AA79" s="188">
        <f>IF(IF(sym!$Q68=H79,1,0)=1,ABS(X79*G79),-ABS(X79*G79))</f>
        <v>358.90181587243706</v>
      </c>
      <c r="AB79" s="188">
        <f>IF(IF(sym!$P68=$H79,1,0)=1,ABS($X79*$G79),-ABS($X79*$G79))</f>
        <v>-358.90181587243706</v>
      </c>
      <c r="AC79" s="188">
        <f t="shared" si="58"/>
        <v>-358.90181587243706</v>
      </c>
      <c r="AD79" s="188">
        <f t="shared" si="73"/>
        <v>358.90181587243706</v>
      </c>
      <c r="AE79" s="188">
        <f t="shared" si="74"/>
        <v>358.90181587243706</v>
      </c>
      <c r="AF79" s="188">
        <f t="shared" ref="AF79:AF92" si="83">IF(IF(I79=H79,1,0)=1,ABS(X79*G79),-ABS(X79*G79))</f>
        <v>358.90181587243706</v>
      </c>
      <c r="AG79" s="188">
        <f t="shared" ref="AG79:AG92" si="84">IF(IF(K79=H79,1,0)=1,ABS(X79*G79),-ABS(X79*G79))</f>
        <v>358.90181587243706</v>
      </c>
      <c r="AH79" s="188">
        <f t="shared" ref="AH79:AH92" si="85">IF(IF(L79=H79,1,0)=1,ABS(X79*G79),-ABS(X79*G79))</f>
        <v>-358.90181587243706</v>
      </c>
      <c r="AI79" s="188">
        <f t="shared" ref="AI79:AI92" si="86">IF(IF(O79=H79,1,0)=1,ABS(X79*G79),-ABS(X79*G79))</f>
        <v>-358.90181587243706</v>
      </c>
      <c r="AJ79" s="188">
        <f t="shared" si="75"/>
        <v>358.90181587243706</v>
      </c>
      <c r="AK79" s="188">
        <f t="shared" si="76"/>
        <v>358.90181587243706</v>
      </c>
      <c r="AL79" s="188">
        <f t="shared" si="77"/>
        <v>358.90181587243706</v>
      </c>
      <c r="AM79" s="188">
        <f t="shared" si="78"/>
        <v>358.90181587243706</v>
      </c>
      <c r="AN79" s="188">
        <f t="shared" si="79"/>
        <v>-358.90181587243706</v>
      </c>
      <c r="AO79" s="188">
        <f t="shared" si="80"/>
        <v>358.90181587243706</v>
      </c>
    </row>
    <row r="80" spans="1:41" ht="15.75" thickBot="1" x14ac:dyDescent="0.3">
      <c r="A80" s="1" t="s">
        <v>405</v>
      </c>
      <c r="B80" s="149" t="s">
        <v>686</v>
      </c>
      <c r="C80" s="192" t="s">
        <v>294</v>
      </c>
      <c r="E80" s="201">
        <f>'0803'!H80</f>
        <v>-1</v>
      </c>
      <c r="F80" s="186">
        <f t="shared" si="66"/>
        <v>652.53221456317499</v>
      </c>
      <c r="G80">
        <v>3.89571471381E-3</v>
      </c>
      <c r="H80">
        <v>1</v>
      </c>
      <c r="I80">
        <v>-1</v>
      </c>
      <c r="J80">
        <v>-1</v>
      </c>
      <c r="K80">
        <v>1</v>
      </c>
      <c r="L80">
        <v>-1</v>
      </c>
      <c r="M80">
        <v>-15</v>
      </c>
      <c r="N80" s="194">
        <v>42565</v>
      </c>
      <c r="O80">
        <f t="shared" si="67"/>
        <v>1</v>
      </c>
      <c r="P80">
        <f t="shared" si="81"/>
        <v>1</v>
      </c>
      <c r="Q80">
        <f t="shared" si="68"/>
        <v>1</v>
      </c>
      <c r="R80">
        <f t="shared" si="69"/>
        <v>1</v>
      </c>
      <c r="S80">
        <f t="shared" si="70"/>
        <v>1</v>
      </c>
      <c r="T80">
        <f t="shared" si="71"/>
        <v>-1</v>
      </c>
      <c r="U80">
        <f t="shared" si="82"/>
        <v>1</v>
      </c>
      <c r="V80">
        <f>VLOOKUP($A80,'FuturesInfo (3)'!$A$2:$V$80,22)</f>
        <v>6</v>
      </c>
      <c r="W80">
        <v>1</v>
      </c>
      <c r="X80" s="137">
        <v>167500</v>
      </c>
      <c r="Y80" s="137">
        <v>167500</v>
      </c>
      <c r="Z80" s="188">
        <f t="shared" si="72"/>
        <v>652.53221456317499</v>
      </c>
      <c r="AA80" s="188">
        <f>IF(IF(sym!$Q69=H80,1,0)=1,ABS(X80*G80),-ABS(X80*G80))</f>
        <v>652.53221456317499</v>
      </c>
      <c r="AB80" s="188">
        <f>IF(IF(sym!$P69=$H80,1,0)=1,ABS($X80*$G80),-ABS($X80*$G80))</f>
        <v>-652.53221456317499</v>
      </c>
      <c r="AC80" s="188">
        <f t="shared" ref="AC80:AC92" si="87">IF(IF(E80=H80,1,0)=1,ABS(X80*G80),-ABS(X80*G80))</f>
        <v>-652.53221456317499</v>
      </c>
      <c r="AD80" s="188">
        <f t="shared" si="73"/>
        <v>652.53221456317499</v>
      </c>
      <c r="AE80" s="188">
        <f t="shared" si="74"/>
        <v>-652.53221456317499</v>
      </c>
      <c r="AF80" s="188">
        <f t="shared" si="83"/>
        <v>-652.53221456317499</v>
      </c>
      <c r="AG80" s="188">
        <f t="shared" si="84"/>
        <v>652.53221456317499</v>
      </c>
      <c r="AH80" s="188">
        <f t="shared" si="85"/>
        <v>-652.53221456317499</v>
      </c>
      <c r="AI80" s="188">
        <f t="shared" si="86"/>
        <v>652.53221456317499</v>
      </c>
      <c r="AJ80" s="188">
        <f t="shared" si="75"/>
        <v>652.53221456317499</v>
      </c>
      <c r="AK80" s="188">
        <f t="shared" si="76"/>
        <v>652.53221456317499</v>
      </c>
      <c r="AL80" s="188">
        <f t="shared" si="77"/>
        <v>652.53221456317499</v>
      </c>
      <c r="AM80" s="188">
        <f t="shared" si="78"/>
        <v>652.53221456317499</v>
      </c>
      <c r="AN80" s="188">
        <f t="shared" si="79"/>
        <v>-652.53221456317499</v>
      </c>
      <c r="AO80" s="188">
        <f t="shared" si="80"/>
        <v>652.53221456317499</v>
      </c>
    </row>
    <row r="81" spans="1:41" ht="15.75" thickBot="1" x14ac:dyDescent="0.3">
      <c r="A81" s="1" t="s">
        <v>408</v>
      </c>
      <c r="B81" s="149" t="s">
        <v>527</v>
      </c>
      <c r="C81" s="192" t="s">
        <v>294</v>
      </c>
      <c r="D81" s="2"/>
      <c r="E81" s="201">
        <f>'0803'!H81</f>
        <v>1</v>
      </c>
      <c r="F81" s="186">
        <f t="shared" si="66"/>
        <v>1010.5286377715041</v>
      </c>
      <c r="G81">
        <v>6.1919504644000001E-3</v>
      </c>
      <c r="H81">
        <v>1</v>
      </c>
      <c r="I81">
        <v>1</v>
      </c>
      <c r="J81">
        <v>1</v>
      </c>
      <c r="K81">
        <v>-1</v>
      </c>
      <c r="L81">
        <v>-1</v>
      </c>
      <c r="M81">
        <v>5</v>
      </c>
      <c r="N81" s="194">
        <v>42579</v>
      </c>
      <c r="O81">
        <f t="shared" si="67"/>
        <v>-1</v>
      </c>
      <c r="P81">
        <f t="shared" si="81"/>
        <v>1</v>
      </c>
      <c r="Q81">
        <f t="shared" si="68"/>
        <v>-1</v>
      </c>
      <c r="R81">
        <f t="shared" si="69"/>
        <v>1</v>
      </c>
      <c r="S81">
        <f t="shared" si="70"/>
        <v>1</v>
      </c>
      <c r="T81">
        <f t="shared" si="71"/>
        <v>1</v>
      </c>
      <c r="U81">
        <f t="shared" si="82"/>
        <v>1</v>
      </c>
      <c r="V81">
        <f>VLOOKUP($A81,'FuturesInfo (3)'!$A$2:$V$80,22)</f>
        <v>5</v>
      </c>
      <c r="W81">
        <v>1</v>
      </c>
      <c r="X81" s="137">
        <v>163200.375</v>
      </c>
      <c r="Y81" s="137">
        <v>163200.375</v>
      </c>
      <c r="Z81" s="188">
        <f t="shared" si="72"/>
        <v>1010.5286377715041</v>
      </c>
      <c r="AA81" s="188">
        <f>IF(IF(sym!$Q70=H81,1,0)=1,ABS(X81*G81),-ABS(X81*G81))</f>
        <v>1010.5286377715041</v>
      </c>
      <c r="AB81" s="188">
        <f>IF(IF(sym!$P70=$H81,1,0)=1,ABS($X81*$G81),-ABS($X81*$G81))</f>
        <v>-1010.5286377715041</v>
      </c>
      <c r="AC81" s="188">
        <f t="shared" si="87"/>
        <v>1010.5286377715041</v>
      </c>
      <c r="AD81" s="188">
        <f t="shared" si="73"/>
        <v>-1010.5286377715041</v>
      </c>
      <c r="AE81" s="188">
        <f t="shared" si="74"/>
        <v>1010.5286377715041</v>
      </c>
      <c r="AF81" s="188">
        <f t="shared" si="83"/>
        <v>1010.5286377715041</v>
      </c>
      <c r="AG81" s="188">
        <f t="shared" si="84"/>
        <v>-1010.5286377715041</v>
      </c>
      <c r="AH81" s="188">
        <f t="shared" si="85"/>
        <v>-1010.5286377715041</v>
      </c>
      <c r="AI81" s="188">
        <f t="shared" si="86"/>
        <v>-1010.5286377715041</v>
      </c>
      <c r="AJ81" s="188">
        <f t="shared" si="75"/>
        <v>1010.5286377715041</v>
      </c>
      <c r="AK81" s="188">
        <f t="shared" si="76"/>
        <v>-1010.5286377715041</v>
      </c>
      <c r="AL81" s="188">
        <f t="shared" si="77"/>
        <v>1010.5286377715041</v>
      </c>
      <c r="AM81" s="188">
        <f t="shared" si="78"/>
        <v>1010.5286377715041</v>
      </c>
      <c r="AN81" s="188">
        <f t="shared" si="79"/>
        <v>1010.5286377715041</v>
      </c>
      <c r="AO81" s="188">
        <f t="shared" si="80"/>
        <v>1010.5286377715041</v>
      </c>
    </row>
    <row r="82" spans="1:41" ht="15.75" thickBot="1" x14ac:dyDescent="0.3">
      <c r="A82" s="1" t="s">
        <v>410</v>
      </c>
      <c r="B82" s="149" t="s">
        <v>556</v>
      </c>
      <c r="C82" s="192" t="s">
        <v>294</v>
      </c>
      <c r="E82" s="201">
        <f>'0803'!H82</f>
        <v>1</v>
      </c>
      <c r="F82" s="186">
        <f t="shared" si="66"/>
        <v>-99.958711808401191</v>
      </c>
      <c r="G82">
        <v>-4.1288191577199999E-4</v>
      </c>
      <c r="H82">
        <v>-1</v>
      </c>
      <c r="I82">
        <v>1</v>
      </c>
      <c r="J82">
        <v>-1</v>
      </c>
      <c r="K82">
        <v>1</v>
      </c>
      <c r="L82">
        <v>1</v>
      </c>
      <c r="M82">
        <v>-21</v>
      </c>
      <c r="N82" s="194">
        <v>42557</v>
      </c>
      <c r="O82">
        <f t="shared" si="67"/>
        <v>-1</v>
      </c>
      <c r="P82">
        <f t="shared" si="81"/>
        <v>1</v>
      </c>
      <c r="Q82">
        <f t="shared" si="68"/>
        <v>-1</v>
      </c>
      <c r="R82">
        <f t="shared" si="69"/>
        <v>-1</v>
      </c>
      <c r="S82">
        <f t="shared" si="70"/>
        <v>-1</v>
      </c>
      <c r="T82">
        <f t="shared" si="71"/>
        <v>1</v>
      </c>
      <c r="U82">
        <f t="shared" si="82"/>
        <v>-1</v>
      </c>
      <c r="V82">
        <f>VLOOKUP($A82,'FuturesInfo (3)'!$A$2:$V$80,22)</f>
        <v>2</v>
      </c>
      <c r="W82">
        <v>1</v>
      </c>
      <c r="X82" s="137">
        <v>242100</v>
      </c>
      <c r="Y82" s="137">
        <v>242100</v>
      </c>
      <c r="Z82" s="188">
        <f t="shared" si="72"/>
        <v>99.958711808401191</v>
      </c>
      <c r="AA82" s="188">
        <f>IF(IF(sym!$Q71=H82,1,0)=1,ABS(X82*G82),-ABS(X82*G82))</f>
        <v>-99.958711808401191</v>
      </c>
      <c r="AB82" s="188">
        <f>IF(IF(sym!$P71=$H82,1,0)=1,ABS($X82*$G82),-ABS($X82*$G82))</f>
        <v>99.958711808401191</v>
      </c>
      <c r="AC82" s="188">
        <f t="shared" si="87"/>
        <v>-99.958711808401191</v>
      </c>
      <c r="AD82" s="188">
        <f t="shared" si="73"/>
        <v>99.958711808401191</v>
      </c>
      <c r="AE82" s="188">
        <f t="shared" si="74"/>
        <v>99.958711808401191</v>
      </c>
      <c r="AF82" s="188">
        <f t="shared" si="83"/>
        <v>-99.958711808401191</v>
      </c>
      <c r="AG82" s="188">
        <f t="shared" si="84"/>
        <v>-99.958711808401191</v>
      </c>
      <c r="AH82" s="188">
        <f t="shared" si="85"/>
        <v>-99.958711808401191</v>
      </c>
      <c r="AI82" s="188">
        <f t="shared" si="86"/>
        <v>99.958711808401191</v>
      </c>
      <c r="AJ82" s="188">
        <f t="shared" si="75"/>
        <v>-99.958711808401191</v>
      </c>
      <c r="AK82" s="188">
        <f t="shared" si="76"/>
        <v>99.958711808401191</v>
      </c>
      <c r="AL82" s="188">
        <f t="shared" si="77"/>
        <v>99.958711808401191</v>
      </c>
      <c r="AM82" s="188">
        <f t="shared" si="78"/>
        <v>99.958711808401191</v>
      </c>
      <c r="AN82" s="188">
        <f t="shared" si="79"/>
        <v>-99.958711808401191</v>
      </c>
      <c r="AO82" s="188">
        <f t="shared" si="80"/>
        <v>99.958711808401191</v>
      </c>
    </row>
    <row r="83" spans="1:41" ht="15.75" thickBot="1" x14ac:dyDescent="0.3">
      <c r="A83" s="1" t="s">
        <v>412</v>
      </c>
      <c r="B83" s="149" t="s">
        <v>763</v>
      </c>
      <c r="C83" s="192" t="s">
        <v>1122</v>
      </c>
      <c r="E83" s="201">
        <f>'0803'!H83</f>
        <v>-1</v>
      </c>
      <c r="F83" s="186">
        <f t="shared" si="66"/>
        <v>1203.7260902141722</v>
      </c>
      <c r="G83">
        <v>4.9960745128800003E-4</v>
      </c>
      <c r="H83">
        <v>1</v>
      </c>
      <c r="I83">
        <v>-1</v>
      </c>
      <c r="J83">
        <v>1</v>
      </c>
      <c r="K83">
        <v>-1</v>
      </c>
      <c r="L83">
        <v>1</v>
      </c>
      <c r="M83">
        <v>8</v>
      </c>
      <c r="N83" s="194">
        <v>42576</v>
      </c>
      <c r="O83">
        <f t="shared" si="67"/>
        <v>1</v>
      </c>
      <c r="P83">
        <f t="shared" si="81"/>
        <v>-1</v>
      </c>
      <c r="Q83">
        <f t="shared" si="68"/>
        <v>1</v>
      </c>
      <c r="R83">
        <f t="shared" si="69"/>
        <v>-1</v>
      </c>
      <c r="S83">
        <f t="shared" si="70"/>
        <v>-1</v>
      </c>
      <c r="T83">
        <f t="shared" si="71"/>
        <v>-1</v>
      </c>
      <c r="U83">
        <f t="shared" si="82"/>
        <v>1</v>
      </c>
      <c r="V83">
        <f>VLOOKUP($A83,'FuturesInfo (3)'!$A$2:$V$80,22)</f>
        <v>11</v>
      </c>
      <c r="W83">
        <v>1</v>
      </c>
      <c r="X83" s="137">
        <v>2409343.75</v>
      </c>
      <c r="Y83" s="137">
        <v>2409343.75</v>
      </c>
      <c r="Z83" s="188">
        <f t="shared" si="72"/>
        <v>1203.7260902141722</v>
      </c>
      <c r="AA83" s="188">
        <f>IF(IF(sym!$Q72=H83,1,0)=1,ABS(X83*G83),-ABS(X83*G83))</f>
        <v>-1203.7260902141722</v>
      </c>
      <c r="AB83" s="188">
        <f>IF(IF(sym!$P72=$H83,1,0)=1,ABS($X83*$G83),-ABS($X83*$G83))</f>
        <v>1203.7260902141722</v>
      </c>
      <c r="AC83" s="188">
        <f t="shared" si="87"/>
        <v>-1203.7260902141722</v>
      </c>
      <c r="AD83" s="188">
        <f t="shared" si="73"/>
        <v>1203.7260902141722</v>
      </c>
      <c r="AE83" s="188">
        <f t="shared" si="74"/>
        <v>1203.7260902141722</v>
      </c>
      <c r="AF83" s="188">
        <f t="shared" si="83"/>
        <v>-1203.7260902141722</v>
      </c>
      <c r="AG83" s="188">
        <f t="shared" si="84"/>
        <v>-1203.7260902141722</v>
      </c>
      <c r="AH83" s="188">
        <f t="shared" si="85"/>
        <v>1203.7260902141722</v>
      </c>
      <c r="AI83" s="188">
        <f t="shared" si="86"/>
        <v>1203.7260902141722</v>
      </c>
      <c r="AJ83" s="188">
        <f t="shared" si="75"/>
        <v>-1203.7260902141722</v>
      </c>
      <c r="AK83" s="188">
        <f t="shared" si="76"/>
        <v>1203.7260902141722</v>
      </c>
      <c r="AL83" s="188">
        <f t="shared" si="77"/>
        <v>-1203.7260902141722</v>
      </c>
      <c r="AM83" s="188">
        <f t="shared" si="78"/>
        <v>-1203.7260902141722</v>
      </c>
      <c r="AN83" s="188">
        <f t="shared" si="79"/>
        <v>-1203.7260902141722</v>
      </c>
      <c r="AO83" s="188">
        <f t="shared" si="80"/>
        <v>1203.7260902141722</v>
      </c>
    </row>
    <row r="84" spans="1:41" ht="15.75" thickBot="1" x14ac:dyDescent="0.3">
      <c r="A84" s="1" t="s">
        <v>413</v>
      </c>
      <c r="B84" s="149" t="s">
        <v>761</v>
      </c>
      <c r="C84" s="192" t="s">
        <v>1122</v>
      </c>
      <c r="E84" s="201">
        <f>'0803'!H84</f>
        <v>1</v>
      </c>
      <c r="F84" s="186">
        <f t="shared" si="66"/>
        <v>1504.2427813792769</v>
      </c>
      <c r="G84">
        <v>2.8285209192700001E-3</v>
      </c>
      <c r="H84">
        <v>1</v>
      </c>
      <c r="I84">
        <v>1</v>
      </c>
      <c r="J84">
        <v>-1</v>
      </c>
      <c r="K84">
        <v>1</v>
      </c>
      <c r="L84">
        <v>1</v>
      </c>
      <c r="M84">
        <v>14</v>
      </c>
      <c r="N84" s="194">
        <v>42566</v>
      </c>
      <c r="O84">
        <f t="shared" si="67"/>
        <v>1</v>
      </c>
      <c r="P84">
        <f t="shared" si="81"/>
        <v>1</v>
      </c>
      <c r="Q84">
        <f t="shared" si="68"/>
        <v>-1</v>
      </c>
      <c r="R84">
        <f t="shared" si="69"/>
        <v>-1</v>
      </c>
      <c r="S84">
        <f t="shared" si="70"/>
        <v>-1</v>
      </c>
      <c r="T84">
        <f t="shared" si="71"/>
        <v>-1</v>
      </c>
      <c r="U84">
        <f t="shared" si="82"/>
        <v>-1</v>
      </c>
      <c r="V84">
        <f>VLOOKUP($A84,'FuturesInfo (3)'!$A$2:$V$80,22)</f>
        <v>4</v>
      </c>
      <c r="W84">
        <v>1</v>
      </c>
      <c r="X84" s="137">
        <v>531812.5</v>
      </c>
      <c r="Y84" s="137">
        <v>531812.5</v>
      </c>
      <c r="Z84" s="188">
        <f t="shared" si="72"/>
        <v>1504.2427813792769</v>
      </c>
      <c r="AA84" s="188">
        <f>IF(IF(sym!$Q73=H84,1,0)=1,ABS(X84*G84),-ABS(X84*G84))</f>
        <v>-1504.2427813792769</v>
      </c>
      <c r="AB84" s="188">
        <f>IF(IF(sym!$P73=$H84,1,0)=1,ABS($X84*$G84),-ABS($X84*$G84))</f>
        <v>1504.2427813792769</v>
      </c>
      <c r="AC84" s="188">
        <f t="shared" si="87"/>
        <v>1504.2427813792769</v>
      </c>
      <c r="AD84" s="188">
        <f t="shared" si="73"/>
        <v>-1504.2427813792769</v>
      </c>
      <c r="AE84" s="188">
        <f t="shared" si="74"/>
        <v>-1504.2427813792769</v>
      </c>
      <c r="AF84" s="188">
        <f t="shared" si="83"/>
        <v>1504.2427813792769</v>
      </c>
      <c r="AG84" s="188">
        <f t="shared" si="84"/>
        <v>1504.2427813792769</v>
      </c>
      <c r="AH84" s="188">
        <f t="shared" si="85"/>
        <v>1504.2427813792769</v>
      </c>
      <c r="AI84" s="188">
        <f t="shared" si="86"/>
        <v>1504.2427813792769</v>
      </c>
      <c r="AJ84" s="188">
        <f t="shared" si="75"/>
        <v>1504.2427813792769</v>
      </c>
      <c r="AK84" s="188">
        <f t="shared" si="76"/>
        <v>-1504.2427813792769</v>
      </c>
      <c r="AL84" s="188">
        <f t="shared" si="77"/>
        <v>-1504.2427813792769</v>
      </c>
      <c r="AM84" s="188">
        <f t="shared" si="78"/>
        <v>-1504.2427813792769</v>
      </c>
      <c r="AN84" s="188">
        <f t="shared" si="79"/>
        <v>-1504.2427813792769</v>
      </c>
      <c r="AO84" s="188">
        <f t="shared" si="80"/>
        <v>-1504.2427813792769</v>
      </c>
    </row>
    <row r="85" spans="1:41" ht="15.75" thickBot="1" x14ac:dyDescent="0.3">
      <c r="A85" s="1" t="s">
        <v>414</v>
      </c>
      <c r="B85" s="149" t="s">
        <v>759</v>
      </c>
      <c r="C85" s="192" t="s">
        <v>1122</v>
      </c>
      <c r="E85" s="201">
        <f>'0803'!H85</f>
        <v>-1</v>
      </c>
      <c r="F85" s="186">
        <f t="shared" si="66"/>
        <v>2011.6173534227776</v>
      </c>
      <c r="G85">
        <v>5.8086767108400002E-3</v>
      </c>
      <c r="H85">
        <v>1</v>
      </c>
      <c r="I85">
        <v>-1</v>
      </c>
      <c r="J85">
        <v>-1</v>
      </c>
      <c r="K85">
        <v>-1</v>
      </c>
      <c r="L85">
        <v>1</v>
      </c>
      <c r="M85">
        <v>-4</v>
      </c>
      <c r="N85" s="194">
        <v>42580</v>
      </c>
      <c r="O85">
        <f t="shared" si="67"/>
        <v>-1</v>
      </c>
      <c r="P85">
        <f t="shared" si="81"/>
        <v>-1</v>
      </c>
      <c r="Q85">
        <f t="shared" si="68"/>
        <v>-1</v>
      </c>
      <c r="R85">
        <f t="shared" si="69"/>
        <v>-1</v>
      </c>
      <c r="S85">
        <f t="shared" si="70"/>
        <v>-1</v>
      </c>
      <c r="T85">
        <f t="shared" si="71"/>
        <v>1</v>
      </c>
      <c r="U85">
        <f t="shared" si="82"/>
        <v>-1</v>
      </c>
      <c r="V85">
        <f>VLOOKUP($A85,'FuturesInfo (3)'!$A$2:$V$80,22)</f>
        <v>2</v>
      </c>
      <c r="W85">
        <v>1</v>
      </c>
      <c r="X85" s="137">
        <v>346312.5</v>
      </c>
      <c r="Y85" s="137">
        <v>346312.5</v>
      </c>
      <c r="Z85" s="188">
        <f t="shared" si="72"/>
        <v>2011.6173534227776</v>
      </c>
      <c r="AA85" s="188">
        <f>IF(IF(sym!$Q74=H85,1,0)=1,ABS(X85*G85),-ABS(X85*G85))</f>
        <v>-2011.6173534227776</v>
      </c>
      <c r="AB85" s="188">
        <f>IF(IF(sym!$P74=$H85,1,0)=1,ABS($X85*$G85),-ABS($X85*$G85))</f>
        <v>2011.6173534227776</v>
      </c>
      <c r="AC85" s="188">
        <f t="shared" si="87"/>
        <v>-2011.6173534227776</v>
      </c>
      <c r="AD85" s="188">
        <f t="shared" si="73"/>
        <v>2011.6173534227776</v>
      </c>
      <c r="AE85" s="188">
        <f t="shared" si="74"/>
        <v>-2011.6173534227776</v>
      </c>
      <c r="AF85" s="188">
        <f t="shared" si="83"/>
        <v>-2011.6173534227776</v>
      </c>
      <c r="AG85" s="188">
        <f t="shared" si="84"/>
        <v>-2011.6173534227776</v>
      </c>
      <c r="AH85" s="188">
        <f t="shared" si="85"/>
        <v>2011.6173534227776</v>
      </c>
      <c r="AI85" s="188">
        <f t="shared" si="86"/>
        <v>-2011.6173534227776</v>
      </c>
      <c r="AJ85" s="188">
        <f t="shared" si="75"/>
        <v>-2011.6173534227776</v>
      </c>
      <c r="AK85" s="188">
        <f t="shared" si="76"/>
        <v>-2011.6173534227776</v>
      </c>
      <c r="AL85" s="188">
        <f t="shared" si="77"/>
        <v>-2011.6173534227776</v>
      </c>
      <c r="AM85" s="188">
        <f t="shared" si="78"/>
        <v>-2011.6173534227776</v>
      </c>
      <c r="AN85" s="188">
        <f t="shared" si="79"/>
        <v>2011.6173534227776</v>
      </c>
      <c r="AO85" s="188">
        <f t="shared" si="80"/>
        <v>-2011.6173534227776</v>
      </c>
    </row>
    <row r="86" spans="1:41" ht="15.75" thickBot="1" x14ac:dyDescent="0.3">
      <c r="A86" s="1" t="s">
        <v>416</v>
      </c>
      <c r="B86" s="149" t="s">
        <v>494</v>
      </c>
      <c r="C86" s="192" t="s">
        <v>294</v>
      </c>
      <c r="E86" s="201">
        <f>'0803'!H86</f>
        <v>-1</v>
      </c>
      <c r="F86" s="186">
        <f t="shared" si="66"/>
        <v>-1165.280289329655</v>
      </c>
      <c r="G86">
        <v>-2.8933092224199999E-2</v>
      </c>
      <c r="H86">
        <v>-1</v>
      </c>
      <c r="I86">
        <v>1</v>
      </c>
      <c r="J86">
        <v>-1</v>
      </c>
      <c r="K86">
        <v>1</v>
      </c>
      <c r="L86">
        <v>1</v>
      </c>
      <c r="M86">
        <v>-9</v>
      </c>
      <c r="N86" s="194">
        <v>42573</v>
      </c>
      <c r="O86">
        <f t="shared" si="67"/>
        <v>-1</v>
      </c>
      <c r="P86">
        <f t="shared" si="81"/>
        <v>-1</v>
      </c>
      <c r="Q86">
        <f t="shared" si="68"/>
        <v>-1</v>
      </c>
      <c r="R86">
        <f t="shared" si="69"/>
        <v>1</v>
      </c>
      <c r="S86">
        <f t="shared" si="70"/>
        <v>-1</v>
      </c>
      <c r="T86">
        <f t="shared" si="71"/>
        <v>-1</v>
      </c>
      <c r="U86">
        <f t="shared" si="82"/>
        <v>-1</v>
      </c>
      <c r="V86">
        <f>VLOOKUP($A86,'FuturesInfo (3)'!$A$2:$V$80,22)</f>
        <v>3</v>
      </c>
      <c r="W86">
        <v>1</v>
      </c>
      <c r="X86" s="137">
        <v>40275</v>
      </c>
      <c r="Y86" s="137">
        <v>40275</v>
      </c>
      <c r="Z86" s="188">
        <f t="shared" si="72"/>
        <v>1165.280289329655</v>
      </c>
      <c r="AA86" s="188">
        <f>IF(IF(sym!$Q75=H86,1,0)=1,ABS(X86*G86),-ABS(X86*G86))</f>
        <v>1165.280289329655</v>
      </c>
      <c r="AB86" s="188">
        <f>IF(IF(sym!$P75=$H86,1,0)=1,ABS($X86*$G86),-ABS($X86*$G86))</f>
        <v>-1165.280289329655</v>
      </c>
      <c r="AC86" s="188">
        <f t="shared" si="87"/>
        <v>1165.280289329655</v>
      </c>
      <c r="AD86" s="188">
        <f t="shared" si="73"/>
        <v>-1165.280289329655</v>
      </c>
      <c r="AE86" s="188">
        <f t="shared" si="74"/>
        <v>1165.280289329655</v>
      </c>
      <c r="AF86" s="188">
        <f t="shared" si="83"/>
        <v>-1165.280289329655</v>
      </c>
      <c r="AG86" s="188">
        <f t="shared" si="84"/>
        <v>-1165.280289329655</v>
      </c>
      <c r="AH86" s="188">
        <f t="shared" si="85"/>
        <v>-1165.280289329655</v>
      </c>
      <c r="AI86" s="188">
        <f t="shared" si="86"/>
        <v>1165.280289329655</v>
      </c>
      <c r="AJ86" s="188">
        <f t="shared" si="75"/>
        <v>1165.280289329655</v>
      </c>
      <c r="AK86" s="188">
        <f t="shared" si="76"/>
        <v>1165.280289329655</v>
      </c>
      <c r="AL86" s="188">
        <f t="shared" si="77"/>
        <v>-1165.280289329655</v>
      </c>
      <c r="AM86" s="188">
        <f t="shared" si="78"/>
        <v>1165.280289329655</v>
      </c>
      <c r="AN86" s="188">
        <f t="shared" si="79"/>
        <v>1165.280289329655</v>
      </c>
      <c r="AO86" s="188">
        <f t="shared" si="80"/>
        <v>1165.280289329655</v>
      </c>
    </row>
    <row r="87" spans="1:41" s="2" customFormat="1" ht="15.75" thickBot="1" x14ac:dyDescent="0.3">
      <c r="A87" s="1" t="s">
        <v>418</v>
      </c>
      <c r="B87" s="149" t="s">
        <v>767</v>
      </c>
      <c r="C87" s="192" t="s">
        <v>297</v>
      </c>
      <c r="D87"/>
      <c r="E87" s="201">
        <f>'0803'!H87</f>
        <v>1</v>
      </c>
      <c r="F87" s="186">
        <f t="shared" si="66"/>
        <v>-1376.1121267497051</v>
      </c>
      <c r="G87">
        <v>-1.7062766605700001E-2</v>
      </c>
      <c r="H87">
        <v>-1</v>
      </c>
      <c r="I87">
        <v>-1</v>
      </c>
      <c r="J87">
        <v>1</v>
      </c>
      <c r="K87">
        <v>-1</v>
      </c>
      <c r="L87">
        <v>1</v>
      </c>
      <c r="M87">
        <v>-4</v>
      </c>
      <c r="N87" s="194">
        <v>42580</v>
      </c>
      <c r="O87">
        <f t="shared" si="67"/>
        <v>-1</v>
      </c>
      <c r="P87">
        <f t="shared" si="81"/>
        <v>-1</v>
      </c>
      <c r="Q87">
        <f t="shared" si="68"/>
        <v>-1</v>
      </c>
      <c r="R87">
        <f t="shared" si="69"/>
        <v>-1</v>
      </c>
      <c r="S87">
        <f t="shared" si="70"/>
        <v>-1</v>
      </c>
      <c r="T87">
        <f t="shared" si="71"/>
        <v>1</v>
      </c>
      <c r="U87">
        <f t="shared" si="82"/>
        <v>-1</v>
      </c>
      <c r="V87">
        <f>VLOOKUP($A87,'FuturesInfo (3)'!$A$2:$V$80,22)</f>
        <v>4</v>
      </c>
      <c r="W87">
        <v>1</v>
      </c>
      <c r="X87" s="137">
        <v>80650</v>
      </c>
      <c r="Y87" s="137">
        <v>80650</v>
      </c>
      <c r="Z87" s="188">
        <f t="shared" si="72"/>
        <v>1376.1121267497051</v>
      </c>
      <c r="AA87" s="188">
        <f>IF(IF(sym!$Q76=H87,1,0)=1,ABS(X87*G87),-ABS(X87*G87))</f>
        <v>-1376.1121267497051</v>
      </c>
      <c r="AB87" s="188">
        <f>IF(IF(sym!$P76=$H87,1,0)=1,ABS($X87*$G87),-ABS($X87*$G87))</f>
        <v>1376.1121267497051</v>
      </c>
      <c r="AC87" s="188">
        <f t="shared" si="87"/>
        <v>-1376.1121267497051</v>
      </c>
      <c r="AD87" s="188">
        <f t="shared" si="73"/>
        <v>1376.1121267497051</v>
      </c>
      <c r="AE87" s="188">
        <f t="shared" si="74"/>
        <v>-1376.1121267497051</v>
      </c>
      <c r="AF87" s="188">
        <f t="shared" si="83"/>
        <v>1376.1121267497051</v>
      </c>
      <c r="AG87" s="188">
        <f t="shared" si="84"/>
        <v>1376.1121267497051</v>
      </c>
      <c r="AH87" s="188">
        <f t="shared" si="85"/>
        <v>-1376.1121267497051</v>
      </c>
      <c r="AI87" s="188">
        <f t="shared" si="86"/>
        <v>1376.1121267497051</v>
      </c>
      <c r="AJ87" s="188">
        <f t="shared" si="75"/>
        <v>1376.1121267497051</v>
      </c>
      <c r="AK87" s="188">
        <f t="shared" si="76"/>
        <v>1376.1121267497051</v>
      </c>
      <c r="AL87" s="188">
        <f t="shared" si="77"/>
        <v>1376.1121267497051</v>
      </c>
      <c r="AM87" s="188">
        <f t="shared" si="78"/>
        <v>1376.1121267497051</v>
      </c>
      <c r="AN87" s="188">
        <f t="shared" si="79"/>
        <v>-1376.1121267497051</v>
      </c>
      <c r="AO87" s="188">
        <f t="shared" si="80"/>
        <v>1376.1121267497051</v>
      </c>
    </row>
    <row r="88" spans="1:41" s="2" customFormat="1" ht="15.75" thickBot="1" x14ac:dyDescent="0.3">
      <c r="A88" s="1" t="s">
        <v>1053</v>
      </c>
      <c r="B88" s="149" t="s">
        <v>738</v>
      </c>
      <c r="C88" s="192" t="s">
        <v>294</v>
      </c>
      <c r="D88"/>
      <c r="E88" s="201">
        <f>'0803'!H88</f>
        <v>-1</v>
      </c>
      <c r="F88" s="186">
        <f t="shared" si="66"/>
        <v>906.86971766112219</v>
      </c>
      <c r="G88">
        <v>2.9525742757000001E-3</v>
      </c>
      <c r="H88">
        <v>1</v>
      </c>
      <c r="I88">
        <v>1</v>
      </c>
      <c r="J88">
        <v>-1</v>
      </c>
      <c r="K88">
        <v>1</v>
      </c>
      <c r="L88">
        <v>-1</v>
      </c>
      <c r="M88">
        <v>3</v>
      </c>
      <c r="N88" s="194">
        <v>42580</v>
      </c>
      <c r="O88">
        <f t="shared" si="67"/>
        <v>-1</v>
      </c>
      <c r="P88">
        <f t="shared" si="81"/>
        <v>1</v>
      </c>
      <c r="Q88">
        <f t="shared" si="68"/>
        <v>-1</v>
      </c>
      <c r="R88">
        <f t="shared" si="69"/>
        <v>1</v>
      </c>
      <c r="S88">
        <f t="shared" si="70"/>
        <v>1</v>
      </c>
      <c r="T88">
        <f t="shared" si="71"/>
        <v>-1</v>
      </c>
      <c r="U88">
        <f t="shared" si="82"/>
        <v>1</v>
      </c>
      <c r="V88">
        <f>VLOOKUP($A88,'FuturesInfo (3)'!$A$2:$V$80,22)</f>
        <v>3</v>
      </c>
      <c r="W88">
        <v>1</v>
      </c>
      <c r="X88" s="137">
        <v>307145.4375</v>
      </c>
      <c r="Y88" s="137">
        <v>307145.4375</v>
      </c>
      <c r="Z88" s="188">
        <f t="shared" si="72"/>
        <v>906.86971766112219</v>
      </c>
      <c r="AA88" s="188">
        <f>IF(IF(sym!$Q77=H88,1,0)=1,ABS(X88*G88),-ABS(X88*G88))</f>
        <v>906.86971766112219</v>
      </c>
      <c r="AB88" s="188">
        <f>IF(IF(sym!$P77=$H88,1,0)=1,ABS($X88*$G88),-ABS($X88*$G88))</f>
        <v>-906.86971766112219</v>
      </c>
      <c r="AC88" s="188">
        <f t="shared" si="87"/>
        <v>-906.86971766112219</v>
      </c>
      <c r="AD88" s="188">
        <f t="shared" si="73"/>
        <v>906.86971766112219</v>
      </c>
      <c r="AE88" s="188">
        <f t="shared" si="74"/>
        <v>-906.86971766112219</v>
      </c>
      <c r="AF88" s="188">
        <f t="shared" si="83"/>
        <v>906.86971766112219</v>
      </c>
      <c r="AG88" s="188">
        <f t="shared" si="84"/>
        <v>906.86971766112219</v>
      </c>
      <c r="AH88" s="188">
        <f t="shared" si="85"/>
        <v>-906.86971766112219</v>
      </c>
      <c r="AI88" s="188">
        <f t="shared" si="86"/>
        <v>-906.86971766112219</v>
      </c>
      <c r="AJ88" s="188">
        <f t="shared" si="75"/>
        <v>906.86971766112219</v>
      </c>
      <c r="AK88" s="188">
        <f t="shared" si="76"/>
        <v>-906.86971766112219</v>
      </c>
      <c r="AL88" s="188">
        <f t="shared" si="77"/>
        <v>906.86971766112219</v>
      </c>
      <c r="AM88" s="188">
        <f t="shared" si="78"/>
        <v>906.86971766112219</v>
      </c>
      <c r="AN88" s="188">
        <f t="shared" si="79"/>
        <v>-906.86971766112219</v>
      </c>
      <c r="AO88" s="188">
        <f t="shared" si="80"/>
        <v>906.86971766112219</v>
      </c>
    </row>
    <row r="89" spans="1:41" s="2" customFormat="1" ht="15.75" thickBot="1" x14ac:dyDescent="0.3">
      <c r="A89" s="330" t="s">
        <v>1054</v>
      </c>
      <c r="B89" s="331" t="s">
        <v>463</v>
      </c>
      <c r="C89" s="332" t="s">
        <v>1288</v>
      </c>
      <c r="D89"/>
      <c r="E89" s="201">
        <f>'0803'!H89</f>
        <v>-1</v>
      </c>
      <c r="F89" s="186">
        <f t="shared" si="66"/>
        <v>0</v>
      </c>
      <c r="G89">
        <v>0</v>
      </c>
      <c r="H89">
        <v>1</v>
      </c>
      <c r="I89">
        <v>-1</v>
      </c>
      <c r="J89">
        <v>-1</v>
      </c>
      <c r="K89">
        <v>-1</v>
      </c>
      <c r="L89">
        <v>-1</v>
      </c>
      <c r="M89">
        <v>6</v>
      </c>
      <c r="N89" s="194">
        <v>42578</v>
      </c>
      <c r="O89">
        <f t="shared" si="67"/>
        <v>-1</v>
      </c>
      <c r="P89">
        <f t="shared" si="81"/>
        <v>-1</v>
      </c>
      <c r="Q89">
        <f t="shared" si="68"/>
        <v>-1</v>
      </c>
      <c r="R89">
        <f t="shared" si="69"/>
        <v>1</v>
      </c>
      <c r="S89">
        <f t="shared" si="70"/>
        <v>-1</v>
      </c>
      <c r="T89">
        <f t="shared" si="71"/>
        <v>1</v>
      </c>
      <c r="U89">
        <f t="shared" si="82"/>
        <v>1</v>
      </c>
      <c r="V89">
        <f>VLOOKUP($A89,'FuturesInfo (3)'!$A$2:$V$80,22)</f>
        <v>0</v>
      </c>
      <c r="W89">
        <v>1</v>
      </c>
      <c r="X89" s="137">
        <v>0</v>
      </c>
      <c r="Y89" s="137">
        <v>0</v>
      </c>
      <c r="Z89" s="188">
        <f t="shared" si="72"/>
        <v>0</v>
      </c>
      <c r="AA89" s="188">
        <f>IF(IF(sym!$Q78=H89,1,0)=1,ABS(X89*G89),-ABS(X89*G89))</f>
        <v>0</v>
      </c>
      <c r="AB89" s="188">
        <f>IF(IF(sym!$P78=$H89,1,0)=1,ABS($X89*$G89),-ABS($X89*$G89))</f>
        <v>0</v>
      </c>
      <c r="AC89" s="188">
        <f t="shared" si="87"/>
        <v>0</v>
      </c>
      <c r="AD89" s="188">
        <f t="shared" si="73"/>
        <v>0</v>
      </c>
      <c r="AE89" s="188">
        <f t="shared" si="74"/>
        <v>0</v>
      </c>
      <c r="AF89" s="188">
        <f t="shared" si="83"/>
        <v>0</v>
      </c>
      <c r="AG89" s="188">
        <f t="shared" si="84"/>
        <v>0</v>
      </c>
      <c r="AH89" s="188">
        <f t="shared" si="85"/>
        <v>0</v>
      </c>
      <c r="AI89" s="188">
        <f t="shared" si="86"/>
        <v>0</v>
      </c>
      <c r="AJ89" s="188">
        <f t="shared" si="75"/>
        <v>0</v>
      </c>
      <c r="AK89" s="188">
        <f t="shared" si="76"/>
        <v>0</v>
      </c>
      <c r="AL89" s="188">
        <f t="shared" si="77"/>
        <v>0</v>
      </c>
      <c r="AM89" s="188">
        <f t="shared" si="78"/>
        <v>0</v>
      </c>
      <c r="AN89" s="188">
        <f t="shared" si="79"/>
        <v>0</v>
      </c>
      <c r="AO89" s="188">
        <f t="shared" si="80"/>
        <v>0</v>
      </c>
    </row>
    <row r="90" spans="1:41" s="4" customFormat="1" ht="15.75" thickBot="1" x14ac:dyDescent="0.3">
      <c r="A90" s="1" t="s">
        <v>422</v>
      </c>
      <c r="B90" s="149" t="s">
        <v>639</v>
      </c>
      <c r="C90" s="192" t="s">
        <v>294</v>
      </c>
      <c r="E90" s="201">
        <f>'0803'!H90</f>
        <v>1</v>
      </c>
      <c r="F90" s="186">
        <f t="shared" si="66"/>
        <v>80.017516010744217</v>
      </c>
      <c r="G90">
        <v>2.1895013410700001E-4</v>
      </c>
      <c r="H90">
        <v>1</v>
      </c>
      <c r="I90">
        <v>-1</v>
      </c>
      <c r="J90">
        <v>1</v>
      </c>
      <c r="K90">
        <v>-1</v>
      </c>
      <c r="L90">
        <v>1</v>
      </c>
      <c r="M90">
        <v>11</v>
      </c>
      <c r="N90" s="194">
        <v>42571</v>
      </c>
      <c r="O90">
        <f t="shared" si="67"/>
        <v>1</v>
      </c>
      <c r="P90">
        <f t="shared" si="81"/>
        <v>-1</v>
      </c>
      <c r="Q90">
        <f t="shared" si="68"/>
        <v>1</v>
      </c>
      <c r="R90">
        <f t="shared" si="69"/>
        <v>-1</v>
      </c>
      <c r="S90">
        <f t="shared" si="70"/>
        <v>-1</v>
      </c>
      <c r="T90">
        <f t="shared" si="71"/>
        <v>1</v>
      </c>
      <c r="U90">
        <f t="shared" si="82"/>
        <v>-1</v>
      </c>
      <c r="V90">
        <f>VLOOKUP($A90,'FuturesInfo (3)'!$A$2:$V$80,22)</f>
        <v>4</v>
      </c>
      <c r="W90">
        <v>1</v>
      </c>
      <c r="X90" s="137">
        <v>365460</v>
      </c>
      <c r="Y90" s="137">
        <v>365460</v>
      </c>
      <c r="Z90" s="188">
        <f t="shared" si="72"/>
        <v>80.017516010744217</v>
      </c>
      <c r="AA90" s="188">
        <f>IF(IF(sym!$Q79=H90,1,0)=1,ABS(X90*G90),-ABS(X90*G90))</f>
        <v>80.017516010744217</v>
      </c>
      <c r="AB90" s="188">
        <f>IF(IF(sym!$P79=$H90,1,0)=1,ABS($X90*$G90),-ABS($X90*$G90))</f>
        <v>-80.017516010744217</v>
      </c>
      <c r="AC90" s="188">
        <f t="shared" si="87"/>
        <v>80.017516010744217</v>
      </c>
      <c r="AD90" s="188">
        <f t="shared" si="73"/>
        <v>-80.017516010744217</v>
      </c>
      <c r="AE90" s="188">
        <f t="shared" si="74"/>
        <v>80.017516010744217</v>
      </c>
      <c r="AF90" s="188">
        <f t="shared" si="83"/>
        <v>-80.017516010744217</v>
      </c>
      <c r="AG90" s="188">
        <f t="shared" si="84"/>
        <v>-80.017516010744217</v>
      </c>
      <c r="AH90" s="188">
        <f t="shared" si="85"/>
        <v>80.017516010744217</v>
      </c>
      <c r="AI90" s="188">
        <f t="shared" si="86"/>
        <v>80.017516010744217</v>
      </c>
      <c r="AJ90" s="188">
        <f t="shared" si="75"/>
        <v>-80.017516010744217</v>
      </c>
      <c r="AK90" s="188">
        <f t="shared" si="76"/>
        <v>80.017516010744217</v>
      </c>
      <c r="AL90" s="188">
        <f t="shared" si="77"/>
        <v>-80.017516010744217</v>
      </c>
      <c r="AM90" s="188">
        <f t="shared" si="78"/>
        <v>-80.017516010744217</v>
      </c>
      <c r="AN90" s="188">
        <f t="shared" si="79"/>
        <v>80.017516010744217</v>
      </c>
      <c r="AO90" s="188">
        <f t="shared" si="80"/>
        <v>-80.017516010744217</v>
      </c>
    </row>
    <row r="91" spans="1:41" s="4" customFormat="1" ht="15.75" thickBot="1" x14ac:dyDescent="0.3">
      <c r="A91" s="1" t="s">
        <v>1025</v>
      </c>
      <c r="B91" s="149" t="s">
        <v>459</v>
      </c>
      <c r="C91" s="192" t="s">
        <v>1122</v>
      </c>
      <c r="E91" s="201">
        <f>'0803'!H91</f>
        <v>-1</v>
      </c>
      <c r="F91" s="186">
        <f t="shared" si="66"/>
        <v>-337.53376736795497</v>
      </c>
      <c r="G91">
        <v>-1.01409593348E-4</v>
      </c>
      <c r="H91">
        <v>-1</v>
      </c>
      <c r="I91">
        <v>1</v>
      </c>
      <c r="J91">
        <v>1</v>
      </c>
      <c r="K91">
        <v>1</v>
      </c>
      <c r="L91">
        <v>1</v>
      </c>
      <c r="M91">
        <v>-2</v>
      </c>
      <c r="N91" s="194">
        <v>42564</v>
      </c>
      <c r="O91">
        <f t="shared" si="67"/>
        <v>-1</v>
      </c>
      <c r="P91">
        <f t="shared" si="81"/>
        <v>-1</v>
      </c>
      <c r="Q91">
        <f t="shared" si="68"/>
        <v>1</v>
      </c>
      <c r="R91">
        <f t="shared" si="69"/>
        <v>1</v>
      </c>
      <c r="S91">
        <f t="shared" si="70"/>
        <v>1</v>
      </c>
      <c r="T91">
        <f t="shared" si="71"/>
        <v>-1</v>
      </c>
      <c r="U91">
        <f t="shared" si="82"/>
        <v>1</v>
      </c>
      <c r="V91">
        <f>VLOOKUP($A91,'FuturesInfo (3)'!$A$2:$V$80,22)</f>
        <v>16</v>
      </c>
      <c r="W91">
        <v>1</v>
      </c>
      <c r="X91" s="137">
        <v>3328420.48</v>
      </c>
      <c r="Y91" s="137">
        <v>3328420.48</v>
      </c>
      <c r="Z91" s="188">
        <f t="shared" si="72"/>
        <v>337.53376736795497</v>
      </c>
      <c r="AA91" s="188">
        <f>IF(IF(sym!$Q80=H91,1,0)=1,ABS(X91*G91),-ABS(X91*G91))</f>
        <v>337.53376736795497</v>
      </c>
      <c r="AB91" s="188">
        <f>IF(IF(sym!$P80=$H91,1,0)=1,ABS($X91*$G91),-ABS($X91*$G91))</f>
        <v>-337.53376736795497</v>
      </c>
      <c r="AC91" s="188">
        <f t="shared" si="87"/>
        <v>337.53376736795497</v>
      </c>
      <c r="AD91" s="188">
        <f t="shared" si="73"/>
        <v>-337.53376736795497</v>
      </c>
      <c r="AE91" s="188">
        <f t="shared" si="74"/>
        <v>-337.53376736795497</v>
      </c>
      <c r="AF91" s="188">
        <f t="shared" si="83"/>
        <v>-337.53376736795497</v>
      </c>
      <c r="AG91" s="188">
        <f t="shared" si="84"/>
        <v>-337.53376736795497</v>
      </c>
      <c r="AH91" s="188">
        <f t="shared" si="85"/>
        <v>-337.53376736795497</v>
      </c>
      <c r="AI91" s="188">
        <f t="shared" si="86"/>
        <v>337.53376736795497</v>
      </c>
      <c r="AJ91" s="188">
        <f t="shared" si="75"/>
        <v>337.53376736795497</v>
      </c>
      <c r="AK91" s="188">
        <f t="shared" si="76"/>
        <v>-337.53376736795497</v>
      </c>
      <c r="AL91" s="188">
        <f t="shared" si="77"/>
        <v>-337.53376736795497</v>
      </c>
      <c r="AM91" s="188">
        <f t="shared" si="78"/>
        <v>-337.53376736795497</v>
      </c>
      <c r="AN91" s="188">
        <f t="shared" si="79"/>
        <v>337.53376736795497</v>
      </c>
      <c r="AO91" s="188">
        <f t="shared" si="80"/>
        <v>-337.53376736795497</v>
      </c>
    </row>
    <row r="92" spans="1:41" s="4" customFormat="1" x14ac:dyDescent="0.25">
      <c r="A92" s="1" t="s">
        <v>1026</v>
      </c>
      <c r="B92" s="149" t="s">
        <v>447</v>
      </c>
      <c r="C92" s="192" t="s">
        <v>1122</v>
      </c>
      <c r="E92" s="201">
        <f>'0803'!H92</f>
        <v>-1</v>
      </c>
      <c r="F92" s="186">
        <f t="shared" si="66"/>
        <v>-452.03083983397522</v>
      </c>
      <c r="G92">
        <v>-1.52975370965E-4</v>
      </c>
      <c r="H92">
        <v>-1</v>
      </c>
      <c r="I92">
        <v>-1</v>
      </c>
      <c r="J92">
        <v>-1</v>
      </c>
      <c r="K92">
        <v>1</v>
      </c>
      <c r="L92">
        <v>1</v>
      </c>
      <c r="M92">
        <v>-2</v>
      </c>
      <c r="N92" s="194">
        <v>42569</v>
      </c>
      <c r="O92">
        <f t="shared" si="67"/>
        <v>-1</v>
      </c>
      <c r="P92">
        <f t="shared" si="81"/>
        <v>-1</v>
      </c>
      <c r="Q92">
        <f t="shared" si="68"/>
        <v>-1</v>
      </c>
      <c r="R92">
        <f t="shared" si="69"/>
        <v>-1</v>
      </c>
      <c r="S92">
        <f t="shared" si="70"/>
        <v>-1</v>
      </c>
      <c r="T92">
        <f t="shared" si="71"/>
        <v>-1</v>
      </c>
      <c r="U92">
        <f t="shared" si="82"/>
        <v>-1</v>
      </c>
      <c r="V92">
        <f>VLOOKUP($A92,'FuturesInfo (3)'!$A$2:$V$80,22)</f>
        <v>5</v>
      </c>
      <c r="W92">
        <v>1</v>
      </c>
      <c r="X92" s="137">
        <v>2954925.6</v>
      </c>
      <c r="Y92" s="137">
        <v>2954925.6</v>
      </c>
      <c r="Z92" s="188">
        <f t="shared" si="72"/>
        <v>452.03083983397522</v>
      </c>
      <c r="AA92" s="188">
        <f>IF(IF(sym!$Q81=H92,1,0)=1,ABS(X92*G92),-ABS(X92*G92))</f>
        <v>452.03083983397522</v>
      </c>
      <c r="AB92" s="188">
        <f>IF(IF(sym!$P81=$H92,1,0)=1,ABS($X92*$G92),-ABS($X92*$G92))</f>
        <v>-452.03083983397522</v>
      </c>
      <c r="AC92" s="188">
        <f t="shared" si="87"/>
        <v>452.03083983397522</v>
      </c>
      <c r="AD92" s="188">
        <f t="shared" si="73"/>
        <v>-452.03083983397522</v>
      </c>
      <c r="AE92" s="188">
        <f t="shared" si="74"/>
        <v>452.03083983397522</v>
      </c>
      <c r="AF92" s="188">
        <f t="shared" si="83"/>
        <v>452.03083983397522</v>
      </c>
      <c r="AG92" s="188">
        <f t="shared" si="84"/>
        <v>-452.03083983397522</v>
      </c>
      <c r="AH92" s="188">
        <f t="shared" si="85"/>
        <v>-452.03083983397522</v>
      </c>
      <c r="AI92" s="188">
        <f t="shared" si="86"/>
        <v>452.03083983397522</v>
      </c>
      <c r="AJ92" s="188">
        <f t="shared" si="75"/>
        <v>452.03083983397522</v>
      </c>
      <c r="AK92" s="188">
        <f t="shared" si="76"/>
        <v>452.03083983397522</v>
      </c>
      <c r="AL92" s="188">
        <f t="shared" si="77"/>
        <v>452.03083983397522</v>
      </c>
      <c r="AM92" s="188">
        <f t="shared" si="78"/>
        <v>452.03083983397522</v>
      </c>
      <c r="AN92" s="188">
        <f t="shared" si="79"/>
        <v>452.03083983397522</v>
      </c>
      <c r="AO92" s="188">
        <f t="shared" si="80"/>
        <v>452.03083983397522</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s="186" t="s">
        <v>1258</v>
      </c>
      <c r="AO93" s="186" t="s">
        <v>1300</v>
      </c>
    </row>
    <row r="94" spans="1:41" x14ac:dyDescent="0.25">
      <c r="Y94" t="s">
        <v>1287</v>
      </c>
      <c r="Z94" s="193">
        <f>COUNTIF(Z14:Z92,"&gt;0")/$B$10</f>
        <v>1</v>
      </c>
      <c r="AA94" s="193">
        <f t="shared" ref="AA94:AN94" si="88">COUNTIF(AA14:AA92,"&gt;0")/$B$10</f>
        <v>0.625</v>
      </c>
      <c r="AB94" s="193">
        <f t="shared" si="88"/>
        <v>0.375</v>
      </c>
      <c r="AC94" s="193">
        <f t="shared" ref="AC94" si="89">COUNTIF(AC14:AC92,"&gt;0")/$B$10</f>
        <v>0.61111111111111116</v>
      </c>
      <c r="AD94" s="193">
        <f t="shared" si="88"/>
        <v>0.3888888888888889</v>
      </c>
      <c r="AE94" s="193">
        <f t="shared" si="88"/>
        <v>0.625</v>
      </c>
      <c r="AF94" s="193">
        <f t="shared" si="88"/>
        <v>0.4861111111111111</v>
      </c>
      <c r="AG94" s="193">
        <f t="shared" si="88"/>
        <v>0.4861111111111111</v>
      </c>
      <c r="AH94" s="193">
        <f t="shared" si="88"/>
        <v>0.40277777777777779</v>
      </c>
      <c r="AI94" s="193">
        <f t="shared" si="88"/>
        <v>0.5</v>
      </c>
      <c r="AJ94" s="193">
        <f t="shared" si="88"/>
        <v>0.59722222222222221</v>
      </c>
      <c r="AK94" s="193">
        <f t="shared" si="88"/>
        <v>0.5</v>
      </c>
      <c r="AL94" s="193">
        <f t="shared" si="88"/>
        <v>0.5</v>
      </c>
      <c r="AM94" s="193">
        <f t="shared" si="88"/>
        <v>0.52777777777777779</v>
      </c>
      <c r="AN94" s="193">
        <f t="shared" si="88"/>
        <v>0.54166666666666663</v>
      </c>
      <c r="AO94" s="193">
        <f t="shared" ref="AO94" si="90">COUNTIF(AO14:AO92,"&gt;0")/$B$10</f>
        <v>0.55555555555555558</v>
      </c>
    </row>
  </sheetData>
  <conditionalFormatting sqref="G82:G92 G15:G24 I15:K24 I82:K92">
    <cfRule type="colorScale" priority="44">
      <colorScale>
        <cfvo type="min"/>
        <cfvo type="percentile" val="50"/>
        <cfvo type="max"/>
        <color rgb="FFF8696B"/>
        <color rgb="FFFFEB84"/>
        <color rgb="FF63BE7B"/>
      </colorScale>
    </cfRule>
  </conditionalFormatting>
  <conditionalFormatting sqref="G25:G81 I25:K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I14:K14">
    <cfRule type="colorScale" priority="43">
      <colorScale>
        <cfvo type="min"/>
        <cfvo type="percentile" val="50"/>
        <cfvo type="max"/>
        <color rgb="FFF8696B"/>
        <color rgb="FFFFEB84"/>
        <color rgb="FF63BE7B"/>
      </colorScale>
    </cfRule>
  </conditionalFormatting>
  <conditionalFormatting sqref="G14:G92">
    <cfRule type="colorScale" priority="42">
      <colorScale>
        <cfvo type="min"/>
        <cfvo type="percentile" val="50"/>
        <cfvo type="max"/>
        <color rgb="FFF8696B"/>
        <color rgb="FFFFEB84"/>
        <color rgb="FF63BE7B"/>
      </colorScale>
    </cfRule>
  </conditionalFormatting>
  <conditionalFormatting sqref="E14:E92">
    <cfRule type="colorScale" priority="41">
      <colorScale>
        <cfvo type="min"/>
        <cfvo type="percentile" val="50"/>
        <cfvo type="max"/>
        <color rgb="FFF8696B"/>
        <color rgb="FFFFEB84"/>
        <color rgb="FF63BE7B"/>
      </colorScale>
    </cfRule>
  </conditionalFormatting>
  <conditionalFormatting sqref="V14:V92">
    <cfRule type="colorScale" priority="40">
      <colorScale>
        <cfvo type="min"/>
        <cfvo type="percentile" val="50"/>
        <cfvo type="max"/>
        <color rgb="FF63BE7B"/>
        <color rgb="FFFFEB84"/>
        <color rgb="FFF8696B"/>
      </colorScale>
    </cfRule>
  </conditionalFormatting>
  <conditionalFormatting sqref="M10">
    <cfRule type="colorScale" priority="39">
      <colorScale>
        <cfvo type="min"/>
        <cfvo type="percentile" val="50"/>
        <cfvo type="max"/>
        <color rgb="FFF8696B"/>
        <color rgb="FFFFEB84"/>
        <color rgb="FF63BE7B"/>
      </colorScale>
    </cfRule>
  </conditionalFormatting>
  <conditionalFormatting sqref="N10">
    <cfRule type="colorScale" priority="38">
      <colorScale>
        <cfvo type="min"/>
        <cfvo type="percentile" val="50"/>
        <cfvo type="max"/>
        <color rgb="FFF8696B"/>
        <color rgb="FFFFEB84"/>
        <color rgb="FF63BE7B"/>
      </colorScale>
    </cfRule>
  </conditionalFormatting>
  <conditionalFormatting sqref="O14:O92">
    <cfRule type="colorScale" priority="37">
      <colorScale>
        <cfvo type="min"/>
        <cfvo type="percentile" val="50"/>
        <cfvo type="max"/>
        <color rgb="FFF8696B"/>
        <color rgb="FFFFEB84"/>
        <color rgb="FF63BE7B"/>
      </colorScale>
    </cfRule>
  </conditionalFormatting>
  <conditionalFormatting sqref="L14:M92">
    <cfRule type="colorScale" priority="36">
      <colorScale>
        <cfvo type="min"/>
        <cfvo type="percentile" val="50"/>
        <cfvo type="max"/>
        <color rgb="FFF8696B"/>
        <color rgb="FFFFEB84"/>
        <color rgb="FF63BE7B"/>
      </colorScale>
    </cfRule>
  </conditionalFormatting>
  <conditionalFormatting sqref="L14:L92">
    <cfRule type="colorScale" priority="35">
      <colorScale>
        <cfvo type="min"/>
        <cfvo type="percentile" val="50"/>
        <cfvo type="max"/>
        <color rgb="FFF8696B"/>
        <color rgb="FFFFEB84"/>
        <color rgb="FF63BE7B"/>
      </colorScale>
    </cfRule>
  </conditionalFormatting>
  <conditionalFormatting sqref="I14:K92">
    <cfRule type="colorScale" priority="34">
      <colorScale>
        <cfvo type="min"/>
        <cfvo type="percentile" val="50"/>
        <cfvo type="max"/>
        <color rgb="FFF8696B"/>
        <color rgb="FFFFEB84"/>
        <color rgb="FF63BE7B"/>
      </colorScale>
    </cfRule>
  </conditionalFormatting>
  <conditionalFormatting sqref="AE14:AE92">
    <cfRule type="colorScale" priority="33">
      <colorScale>
        <cfvo type="min"/>
        <cfvo type="percentile" val="50"/>
        <cfvo type="max"/>
        <color rgb="FFF8696B"/>
        <color rgb="FFFFEB84"/>
        <color rgb="FF63BE7B"/>
      </colorScale>
    </cfRule>
  </conditionalFormatting>
  <conditionalFormatting sqref="N14:N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AG14:AG92">
    <cfRule type="colorScale" priority="30">
      <colorScale>
        <cfvo type="min"/>
        <cfvo type="percentile" val="50"/>
        <cfvo type="max"/>
        <color rgb="FFF8696B"/>
        <color rgb="FFFFEB84"/>
        <color rgb="FF63BE7B"/>
      </colorScale>
    </cfRule>
  </conditionalFormatting>
  <conditionalFormatting sqref="Z14:AA92">
    <cfRule type="colorScale" priority="29">
      <colorScale>
        <cfvo type="min"/>
        <cfvo type="percentile" val="50"/>
        <cfvo type="max"/>
        <color rgb="FFF8696B"/>
        <color rgb="FFFFEB84"/>
        <color rgb="FF63BE7B"/>
      </colorScale>
    </cfRule>
  </conditionalFormatting>
  <conditionalFormatting sqref="G10">
    <cfRule type="colorScale" priority="28">
      <colorScale>
        <cfvo type="min"/>
        <cfvo type="percentile" val="50"/>
        <cfvo type="max"/>
        <color rgb="FFF8696B"/>
        <color rgb="FFFFEB84"/>
        <color rgb="FF63BE7B"/>
      </colorScale>
    </cfRule>
  </conditionalFormatting>
  <conditionalFormatting sqref="G2:G9">
    <cfRule type="colorScale" priority="27">
      <colorScale>
        <cfvo type="min"/>
        <cfvo type="percentile" val="50"/>
        <cfvo type="max"/>
        <color rgb="FFF8696B"/>
        <color rgb="FFFFEB84"/>
        <color rgb="FF63BE7B"/>
      </colorScale>
    </cfRule>
  </conditionalFormatting>
  <conditionalFormatting sqref="AC14:AD92">
    <cfRule type="colorScale" priority="26">
      <colorScale>
        <cfvo type="min"/>
        <cfvo type="percentile" val="50"/>
        <cfvo type="max"/>
        <color rgb="FFF8696B"/>
        <color rgb="FFFFEB84"/>
        <color rgb="FF63BE7B"/>
      </colorScale>
    </cfRule>
  </conditionalFormatting>
  <conditionalFormatting sqref="AJ14:AJ92">
    <cfRule type="colorScale" priority="25">
      <colorScale>
        <cfvo type="min"/>
        <cfvo type="percentile" val="50"/>
        <cfvo type="max"/>
        <color rgb="FFF8696B"/>
        <color rgb="FFFFEB84"/>
        <color rgb="FF63BE7B"/>
      </colorScale>
    </cfRule>
  </conditionalFormatting>
  <conditionalFormatting sqref="H2:H10">
    <cfRule type="colorScale" priority="24">
      <colorScale>
        <cfvo type="min"/>
        <cfvo type="percentile" val="50"/>
        <cfvo type="max"/>
        <color rgb="FF63BE7B"/>
        <color rgb="FFFFEB84"/>
        <color rgb="FFF8696B"/>
      </colorScale>
    </cfRule>
  </conditionalFormatting>
  <conditionalFormatting sqref="AF14:AF92">
    <cfRule type="colorScale" priority="23">
      <colorScale>
        <cfvo type="min"/>
        <cfvo type="percentile" val="50"/>
        <cfvo type="max"/>
        <color rgb="FFF8696B"/>
        <color rgb="FFFFEB84"/>
        <color rgb="FF63BE7B"/>
      </colorScale>
    </cfRule>
  </conditionalFormatting>
  <conditionalFormatting sqref="AL14:AL92">
    <cfRule type="colorScale" priority="21">
      <colorScale>
        <cfvo type="min"/>
        <cfvo type="percentile" val="50"/>
        <cfvo type="max"/>
        <color rgb="FFF8696B"/>
        <color rgb="FFFFEB84"/>
        <color rgb="FF63BE7B"/>
      </colorScale>
    </cfRule>
  </conditionalFormatting>
  <conditionalFormatting sqref="S10:T10">
    <cfRule type="colorScale" priority="20">
      <colorScale>
        <cfvo type="min"/>
        <cfvo type="percentile" val="50"/>
        <cfvo type="max"/>
        <color rgb="FFF8696B"/>
        <color rgb="FFFFEB84"/>
        <color rgb="FF63BE7B"/>
      </colorScale>
    </cfRule>
  </conditionalFormatting>
  <conditionalFormatting sqref="W2:W10">
    <cfRule type="colorScale" priority="19">
      <colorScale>
        <cfvo type="min"/>
        <cfvo type="percentile" val="50"/>
        <cfvo type="max"/>
        <color rgb="FFF8696B"/>
        <color rgb="FFFFEB84"/>
        <color rgb="FF63BE7B"/>
      </colorScale>
    </cfRule>
  </conditionalFormatting>
  <conditionalFormatting sqref="AM14:AO92">
    <cfRule type="colorScale" priority="18">
      <colorScale>
        <cfvo type="min"/>
        <cfvo type="percentile" val="50"/>
        <cfvo type="max"/>
        <color rgb="FFF8696B"/>
        <color rgb="FFFFEB84"/>
        <color rgb="FF63BE7B"/>
      </colorScale>
    </cfRule>
  </conditionalFormatting>
  <conditionalFormatting sqref="Q14:Q92">
    <cfRule type="colorScale" priority="17">
      <colorScale>
        <cfvo type="min"/>
        <cfvo type="percentile" val="50"/>
        <cfvo type="max"/>
        <color rgb="FFF8696B"/>
        <color rgb="FFFFEB84"/>
        <color rgb="FF63BE7B"/>
      </colorScale>
    </cfRule>
  </conditionalFormatting>
  <conditionalFormatting sqref="AK14:AK92">
    <cfRule type="colorScale" priority="16">
      <colorScale>
        <cfvo type="min"/>
        <cfvo type="percentile" val="50"/>
        <cfvo type="max"/>
        <color rgb="FFF8696B"/>
        <color rgb="FFFFEB84"/>
        <color rgb="FF63BE7B"/>
      </colorScale>
    </cfRule>
  </conditionalFormatting>
  <conditionalFormatting sqref="S14:T92">
    <cfRule type="colorScale" priority="15">
      <colorScale>
        <cfvo type="min"/>
        <cfvo type="percentile" val="50"/>
        <cfvo type="max"/>
        <color rgb="FFF8696B"/>
        <color rgb="FFFFEB84"/>
        <color rgb="FF63BE7B"/>
      </colorScale>
    </cfRule>
  </conditionalFormatting>
  <conditionalFormatting sqref="P14:P92">
    <cfRule type="colorScale" priority="14">
      <colorScale>
        <cfvo type="min"/>
        <cfvo type="percentile" val="50"/>
        <cfvo type="max"/>
        <color rgb="FFF8696B"/>
        <color rgb="FFFFEB84"/>
        <color rgb="FF63BE7B"/>
      </colorScale>
    </cfRule>
  </conditionalFormatting>
  <conditionalFormatting sqref="AH14:AH92">
    <cfRule type="colorScale" priority="13">
      <colorScale>
        <cfvo type="min"/>
        <cfvo type="percentile" val="50"/>
        <cfvo type="max"/>
        <color rgb="FFF8696B"/>
        <color rgb="FFFFEB84"/>
        <color rgb="FF63BE7B"/>
      </colorScale>
    </cfRule>
  </conditionalFormatting>
  <conditionalFormatting sqref="AI14:AI92">
    <cfRule type="colorScale" priority="12">
      <colorScale>
        <cfvo type="min"/>
        <cfvo type="percentile" val="50"/>
        <cfvo type="max"/>
        <color rgb="FFF8696B"/>
        <color rgb="FFFFEB84"/>
        <color rgb="FF63BE7B"/>
      </colorScale>
    </cfRule>
  </conditionalFormatting>
  <conditionalFormatting sqref="H82:H92 H14:H24 I14:I21">
    <cfRule type="colorScale" priority="10">
      <colorScale>
        <cfvo type="min"/>
        <cfvo type="percentile" val="50"/>
        <cfvo type="max"/>
        <color rgb="FFF8696B"/>
        <color rgb="FFFFEB84"/>
        <color rgb="FF63BE7B"/>
      </colorScale>
    </cfRule>
  </conditionalFormatting>
  <conditionalFormatting sqref="H25:H81">
    <cfRule type="colorScale" priority="11">
      <colorScale>
        <cfvo type="min"/>
        <cfvo type="percentile" val="50"/>
        <cfvo type="max"/>
        <color rgb="FFF8696B"/>
        <color rgb="FFFFEB84"/>
        <color rgb="FF63BE7B"/>
      </colorScale>
    </cfRule>
  </conditionalFormatting>
  <conditionalFormatting sqref="H14">
    <cfRule type="colorScale" priority="9">
      <colorScale>
        <cfvo type="min"/>
        <cfvo type="percentile" val="50"/>
        <cfvo type="max"/>
        <color rgb="FFF8696B"/>
        <color rgb="FFFFEB84"/>
        <color rgb="FF63BE7B"/>
      </colorScale>
    </cfRule>
  </conditionalFormatting>
  <conditionalFormatting sqref="H14:H92">
    <cfRule type="colorScale" priority="8">
      <colorScale>
        <cfvo type="min"/>
        <cfvo type="percentile" val="50"/>
        <cfvo type="max"/>
        <color rgb="FFF8696B"/>
        <color rgb="FFFFEB84"/>
        <color rgb="FF63BE7B"/>
      </colorScale>
    </cfRule>
  </conditionalFormatting>
  <conditionalFormatting sqref="AB14:AB92">
    <cfRule type="colorScale" priority="7">
      <colorScale>
        <cfvo type="min"/>
        <cfvo type="percentile" val="50"/>
        <cfvo type="max"/>
        <color rgb="FFF8696B"/>
        <color rgb="FFFFEB84"/>
        <color rgb="FF63BE7B"/>
      </colorScale>
    </cfRule>
  </conditionalFormatting>
  <conditionalFormatting sqref="R14:R92">
    <cfRule type="colorScale" priority="6">
      <colorScale>
        <cfvo type="min"/>
        <cfvo type="percentile" val="50"/>
        <cfvo type="max"/>
        <color rgb="FFF8696B"/>
        <color rgb="FFFFEB84"/>
        <color rgb="FF63BE7B"/>
      </colorScale>
    </cfRule>
  </conditionalFormatting>
  <conditionalFormatting sqref="K2:T9 J10">
    <cfRule type="colorScale" priority="5">
      <colorScale>
        <cfvo type="min"/>
        <cfvo type="percentile" val="50"/>
        <cfvo type="max"/>
        <color rgb="FFF8696B"/>
        <color rgb="FFFFEB84"/>
        <color rgb="FF63BE7B"/>
      </colorScale>
    </cfRule>
  </conditionalFormatting>
  <conditionalFormatting sqref="I2:I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AD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9.5703125" bestFit="1" customWidth="1"/>
    <col min="11" max="11" width="7.85546875" bestFit="1" customWidth="1"/>
    <col min="12" max="12" width="13.28515625" customWidth="1"/>
    <col min="13" max="13" width="9.28515625" customWidth="1"/>
    <col min="14" max="14" width="9.85546875" bestFit="1"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20160803</v>
      </c>
      <c r="F1" t="s">
        <v>1256</v>
      </c>
      <c r="G1" t="s">
        <v>1060</v>
      </c>
      <c r="H1" s="197" t="s">
        <v>1188</v>
      </c>
      <c r="I1" t="s">
        <v>1297</v>
      </c>
      <c r="K1" s="6" t="str">
        <f>E12&amp;" l% "&amp;ROUND(E13*100,2)&amp;"%"</f>
        <v>prev ACT l% 37.97%</v>
      </c>
      <c r="L1" s="265" t="str">
        <f>I12&amp;" l% "&amp;ROUND(I13*100,2)&amp;"%"</f>
        <v>50/50 l% 46.84%</v>
      </c>
      <c r="M1" s="265" t="str">
        <f>J12&amp;" l% "&amp;ROUND(J13*100,2)&amp;"%"</f>
        <v>&gt;equity l% 54.43%</v>
      </c>
      <c r="N1" s="265" t="str">
        <f>K12&amp;" l% "&amp;ROUND(K13*100,2)&amp;"%"</f>
        <v>&lt;equity l% 41.77%</v>
      </c>
      <c r="O1" s="265" t="str">
        <f>L12&amp;" l% "&amp;ROUND(L13*100,2)&amp;"%"</f>
        <v>SEA1 l% 44.3%</v>
      </c>
      <c r="P1" s="265" t="str">
        <f t="shared" ref="P1:T1" si="0">O12&amp;" l% "&amp;ROUND(O13*100,2)&amp;"%"</f>
        <v>SEA-ADJ l% 48.1%</v>
      </c>
      <c r="Q1" s="265" t="str">
        <f t="shared" si="0"/>
        <v>v1 l% 41.77%</v>
      </c>
      <c r="R1" s="265" t="str">
        <f t="shared" si="0"/>
        <v>v2 l% 62.03%</v>
      </c>
      <c r="S1" s="265" t="str">
        <f t="shared" si="0"/>
        <v>v3 l% 58.23%</v>
      </c>
      <c r="T1" s="265" t="str">
        <f t="shared" si="0"/>
        <v>v4 l% 58.23%</v>
      </c>
      <c r="U1" s="265" t="str">
        <f t="shared" ref="U1:V1" si="1">T12&amp;" l% "&amp;ROUND(T13*100,2)&amp;"%"</f>
        <v>v5 l% 51.9%</v>
      </c>
      <c r="V1" s="265" t="str">
        <f t="shared" si="1"/>
        <v>v6 l% 63.29%</v>
      </c>
      <c r="W1" s="6"/>
      <c r="X1" s="285"/>
      <c r="Z1" s="333" t="str">
        <f t="shared" ref="Z1:AN1" si="2">Z12</f>
        <v>MAX ACC 99% PNL 86208</v>
      </c>
      <c r="AA1" s="334" t="str">
        <f t="shared" si="2"/>
        <v>RISK-ON ACC 56% PNL 9646</v>
      </c>
      <c r="AB1" s="334" t="str">
        <f t="shared" si="2"/>
        <v>RISK-OFF ACC 43% PNL -9646</v>
      </c>
      <c r="AC1" s="334" t="str">
        <f t="shared" ref="AC1" si="3">AC12</f>
        <v>Previous ACC 38% PNL -32854</v>
      </c>
      <c r="AD1" s="295" t="str">
        <f t="shared" si="2"/>
        <v>Anti-Previous ACC 61% PNL 32854</v>
      </c>
      <c r="AE1" s="335" t="str">
        <f t="shared" si="2"/>
        <v>&gt;equity ACC 56% PNL 33253</v>
      </c>
      <c r="AF1" s="335" t="str">
        <f t="shared" si="2"/>
        <v>50/50 ACC 43% PNL -32754</v>
      </c>
      <c r="AG1" s="335" t="str">
        <f t="shared" si="2"/>
        <v>&lt;equity ACC 40% PNL -35980</v>
      </c>
      <c r="AH1" s="336" t="str">
        <f t="shared" si="2"/>
        <v>SEASONALITY ACC 51% PNL -4844</v>
      </c>
      <c r="AI1" s="336" t="str">
        <f t="shared" si="2"/>
        <v>ADJ_SEASONALITY ACC 36% PNL -24678</v>
      </c>
      <c r="AJ1" s="337" t="str">
        <f t="shared" si="2"/>
        <v>V1 ACC 36% PNL -33600</v>
      </c>
      <c r="AK1" s="337" t="str">
        <f t="shared" si="2"/>
        <v>V2 ACC 56% PNL 16469</v>
      </c>
      <c r="AL1" s="337" t="str">
        <f t="shared" si="2"/>
        <v>V3 ACC 54% PNL 8576</v>
      </c>
      <c r="AM1" s="337" t="str">
        <f t="shared" si="2"/>
        <v>V4 ACC 50% PNL 3065</v>
      </c>
      <c r="AN1" s="337" t="str">
        <f t="shared" si="2"/>
        <v>V5 ACC 53% PNL 3152</v>
      </c>
      <c r="AO1" s="337" t="str">
        <f t="shared" ref="AO1" si="4">AO12</f>
        <v>V6 ACC 63% PNL 47056</v>
      </c>
    </row>
    <row r="2" spans="1:41" outlineLevel="1" x14ac:dyDescent="0.25">
      <c r="A2" t="s">
        <v>1121</v>
      </c>
      <c r="B2" s="95">
        <f>COUNTIF($C$14:$C$92,A2)</f>
        <v>9</v>
      </c>
      <c r="C2" s="193">
        <f>B2/$B$10</f>
        <v>0.125</v>
      </c>
      <c r="F2" s="294">
        <f t="shared" ref="F2:F9" si="5">SUMIFS(H$14:H$92,H$14:H$92,1,$C$14:$C$92,A2)/$B2</f>
        <v>0.33333333333333331</v>
      </c>
      <c r="G2" s="137">
        <f t="shared" ref="G2:G9" si="6">SUMIF($C$14:$C$92,A2,Z$14:Z$92)</f>
        <v>13467.999999999802</v>
      </c>
      <c r="H2" s="143">
        <f t="shared" ref="H2:H10" si="7">G2/$B2</f>
        <v>1496.4444444444225</v>
      </c>
      <c r="I2" s="186">
        <f>SUMIF($C$14:$C$92,A2,F$14:F$92)/B2</f>
        <v>-963.55555555559977</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0.55555555555555558</v>
      </c>
      <c r="O2" s="344">
        <f t="shared" si="10"/>
        <v>-0.33333333333333331</v>
      </c>
      <c r="P2" s="344">
        <f t="shared" ref="P2:T9" si="11">SUMIF($C$14:$C$92,$A2,O$14:O$92)/$B2</f>
        <v>0.33333333333333331</v>
      </c>
      <c r="Q2" s="344">
        <f t="shared" si="11"/>
        <v>0.55555555555555558</v>
      </c>
      <c r="R2" s="344">
        <f t="shared" si="11"/>
        <v>-0.55555555555555558</v>
      </c>
      <c r="S2" s="344">
        <f t="shared" si="11"/>
        <v>-0.1111111111111111</v>
      </c>
      <c r="T2" s="344">
        <f t="shared" si="11"/>
        <v>-0.1111111111111111</v>
      </c>
      <c r="U2" s="344">
        <f t="shared" ref="U2:V2" si="12">SUMIF($C$14:$C$92,$A2,T$14:T$92)/$B2</f>
        <v>-0.33333333333333331</v>
      </c>
      <c r="V2" s="344">
        <f t="shared" si="12"/>
        <v>-0.33333333333333331</v>
      </c>
      <c r="W2" s="286"/>
      <c r="X2" s="6"/>
      <c r="Y2" t="s">
        <v>1121</v>
      </c>
      <c r="Z2" s="282">
        <f t="shared" ref="Z2:AO9" si="13">SUMIF($C$14:$C$92,$Y2,Z$14:Z$92)</f>
        <v>13467.999999999802</v>
      </c>
      <c r="AA2" s="282">
        <f t="shared" si="13"/>
        <v>-11742.999999999955</v>
      </c>
      <c r="AB2" s="282">
        <f t="shared" si="13"/>
        <v>11742.999999999955</v>
      </c>
      <c r="AC2" s="282">
        <f t="shared" si="13"/>
        <v>-13107.99999999972</v>
      </c>
      <c r="AD2" s="282">
        <f t="shared" si="13"/>
        <v>13107.99999999972</v>
      </c>
      <c r="AE2" s="282">
        <f t="shared" si="13"/>
        <v>12308.000000000427</v>
      </c>
      <c r="AF2" s="282">
        <f t="shared" si="13"/>
        <v>-5632.9999999956881</v>
      </c>
      <c r="AG2" s="282">
        <f t="shared" si="13"/>
        <v>-6892.9999999964039</v>
      </c>
      <c r="AH2" s="282">
        <f t="shared" si="13"/>
        <v>-6128.0000000060354</v>
      </c>
      <c r="AI2" s="282">
        <f t="shared" si="13"/>
        <v>-12308.000000000427</v>
      </c>
      <c r="AJ2" s="282">
        <f t="shared" si="13"/>
        <v>-6892.9999999964039</v>
      </c>
      <c r="AK2" s="282">
        <f t="shared" si="13"/>
        <v>13107.99999999972</v>
      </c>
      <c r="AL2" s="282">
        <f t="shared" si="13"/>
        <v>7388.0000000067503</v>
      </c>
      <c r="AM2" s="282">
        <f t="shared" si="13"/>
        <v>7388.0000000067503</v>
      </c>
      <c r="AN2" s="282">
        <f t="shared" si="13"/>
        <v>6092.9999999971114</v>
      </c>
      <c r="AO2" s="282">
        <f t="shared" si="13"/>
        <v>12308.000000000427</v>
      </c>
    </row>
    <row r="3" spans="1:41" outlineLevel="1" x14ac:dyDescent="0.25">
      <c r="A3" s="1" t="s">
        <v>288</v>
      </c>
      <c r="B3" s="95">
        <f t="shared" ref="B3:B9" si="14">COUNTIF($C$14:$C$92,A3)</f>
        <v>6</v>
      </c>
      <c r="C3" s="193">
        <f t="shared" ref="C3:C10" si="15">B3/$B$10</f>
        <v>8.3333333333333329E-2</v>
      </c>
      <c r="F3" s="294">
        <f t="shared" si="5"/>
        <v>1</v>
      </c>
      <c r="G3" s="137">
        <f t="shared" si="6"/>
        <v>15021.200000005179</v>
      </c>
      <c r="H3" s="143">
        <f t="shared" si="7"/>
        <v>2503.5333333341964</v>
      </c>
      <c r="I3" s="186">
        <f t="shared" ref="I3:I9" si="16">SUMIF($C$14:$C$92,A3,F$14:F$92)/B3</f>
        <v>2503.5333333341964</v>
      </c>
      <c r="J3" t="str">
        <f t="shared" si="8"/>
        <v>energy</v>
      </c>
      <c r="K3" s="344">
        <f t="shared" si="9"/>
        <v>0</v>
      </c>
      <c r="L3" s="344">
        <f t="shared" si="10"/>
        <v>-0.33333333333333331</v>
      </c>
      <c r="M3" s="344">
        <f t="shared" si="10"/>
        <v>-0.33333333333333331</v>
      </c>
      <c r="N3" s="344">
        <f t="shared" si="10"/>
        <v>-0.33333333333333331</v>
      </c>
      <c r="O3" s="344">
        <f t="shared" si="10"/>
        <v>-0.33333333333333331</v>
      </c>
      <c r="P3" s="344">
        <f t="shared" si="11"/>
        <v>-0.33333333333333331</v>
      </c>
      <c r="Q3" s="344">
        <f t="shared" si="11"/>
        <v>0</v>
      </c>
      <c r="R3" s="344">
        <f t="shared" si="11"/>
        <v>-0.33333333333333331</v>
      </c>
      <c r="S3" s="344">
        <f t="shared" si="11"/>
        <v>0</v>
      </c>
      <c r="T3" s="344">
        <f t="shared" si="11"/>
        <v>0</v>
      </c>
      <c r="U3" s="344">
        <f t="shared" ref="U3:V3" si="17">SUMIF($C$14:$C$92,$A3,T$14:T$92)/$B3</f>
        <v>0.33333333333333331</v>
      </c>
      <c r="V3" s="344">
        <f t="shared" si="17"/>
        <v>0.33333333333333331</v>
      </c>
      <c r="W3" s="286"/>
      <c r="X3" s="6"/>
      <c r="Y3" s="1" t="s">
        <v>288</v>
      </c>
      <c r="Z3" s="282">
        <f t="shared" si="13"/>
        <v>15021.200000005179</v>
      </c>
      <c r="AA3" s="282">
        <f t="shared" si="13"/>
        <v>15021.200000005179</v>
      </c>
      <c r="AB3" s="282">
        <f t="shared" si="13"/>
        <v>-15021.200000005179</v>
      </c>
      <c r="AC3" s="282">
        <f t="shared" si="13"/>
        <v>-1498.7999999989593</v>
      </c>
      <c r="AD3" s="282">
        <f t="shared" si="13"/>
        <v>1498.7999999989593</v>
      </c>
      <c r="AE3" s="282">
        <f t="shared" si="13"/>
        <v>-2226.7999999989029</v>
      </c>
      <c r="AF3" s="282">
        <f t="shared" si="13"/>
        <v>-3781.2000000009448</v>
      </c>
      <c r="AG3" s="282">
        <f t="shared" si="13"/>
        <v>-3781.2000000009448</v>
      </c>
      <c r="AH3" s="282">
        <f t="shared" si="13"/>
        <v>-7933.2000000014268</v>
      </c>
      <c r="AI3" s="282">
        <f t="shared" si="13"/>
        <v>-2226.7999999989029</v>
      </c>
      <c r="AJ3" s="282">
        <f t="shared" si="13"/>
        <v>2653.2000000015223</v>
      </c>
      <c r="AK3" s="282">
        <f t="shared" si="13"/>
        <v>-2226.7999999989029</v>
      </c>
      <c r="AL3" s="282">
        <f t="shared" si="13"/>
        <v>1498.7999999989593</v>
      </c>
      <c r="AM3" s="282">
        <f t="shared" si="13"/>
        <v>2653.2000000015223</v>
      </c>
      <c r="AN3" s="282">
        <f t="shared" si="13"/>
        <v>3781.2000000009448</v>
      </c>
      <c r="AO3" s="282">
        <f t="shared" si="13"/>
        <v>7933.2000000014268</v>
      </c>
    </row>
    <row r="4" spans="1:41" outlineLevel="1" x14ac:dyDescent="0.25">
      <c r="A4" s="1" t="s">
        <v>297</v>
      </c>
      <c r="B4" s="95">
        <f t="shared" si="14"/>
        <v>10</v>
      </c>
      <c r="C4" s="193">
        <f t="shared" si="15"/>
        <v>0.1388888888888889</v>
      </c>
      <c r="F4" s="294">
        <f t="shared" si="5"/>
        <v>0.6</v>
      </c>
      <c r="G4" s="137">
        <f t="shared" si="6"/>
        <v>6967.1881429628347</v>
      </c>
      <c r="H4" s="143">
        <f t="shared" si="7"/>
        <v>696.71881429628343</v>
      </c>
      <c r="I4" s="186">
        <f t="shared" si="16"/>
        <v>445.28118570524748</v>
      </c>
      <c r="J4" t="str">
        <f t="shared" si="8"/>
        <v>grain</v>
      </c>
      <c r="K4" s="344">
        <f t="shared" si="9"/>
        <v>-0.6</v>
      </c>
      <c r="L4" s="344">
        <f t="shared" si="10"/>
        <v>-0.6</v>
      </c>
      <c r="M4" s="344">
        <f t="shared" si="10"/>
        <v>1</v>
      </c>
      <c r="N4" s="344">
        <f t="shared" si="10"/>
        <v>-0.8</v>
      </c>
      <c r="O4" s="344">
        <f t="shared" si="10"/>
        <v>-0.2</v>
      </c>
      <c r="P4" s="344">
        <f t="shared" si="11"/>
        <v>-0.2</v>
      </c>
      <c r="Q4" s="344">
        <f t="shared" si="11"/>
        <v>-0.6</v>
      </c>
      <c r="R4" s="344">
        <f t="shared" si="11"/>
        <v>0.6</v>
      </c>
      <c r="S4" s="344">
        <f t="shared" si="11"/>
        <v>0</v>
      </c>
      <c r="T4" s="344">
        <f t="shared" si="11"/>
        <v>0</v>
      </c>
      <c r="U4" s="344">
        <f t="shared" ref="U4:V4" si="18">SUMIF($C$14:$C$92,$A4,T$14:T$92)/$B4</f>
        <v>0.2</v>
      </c>
      <c r="V4" s="344">
        <f t="shared" si="18"/>
        <v>1</v>
      </c>
      <c r="W4" s="286"/>
      <c r="X4" s="6"/>
      <c r="Y4" s="1" t="s">
        <v>297</v>
      </c>
      <c r="Z4" s="282">
        <f t="shared" si="13"/>
        <v>6967.1881429628347</v>
      </c>
      <c r="AA4" s="282">
        <f t="shared" si="13"/>
        <v>4452.8118570524748</v>
      </c>
      <c r="AB4" s="282">
        <f t="shared" si="13"/>
        <v>-4452.8118570524748</v>
      </c>
      <c r="AC4" s="282">
        <f t="shared" si="13"/>
        <v>167.18814295826019</v>
      </c>
      <c r="AD4" s="282">
        <f t="shared" si="13"/>
        <v>-167.18814295826019</v>
      </c>
      <c r="AE4" s="282">
        <f t="shared" si="13"/>
        <v>4452.8118570524748</v>
      </c>
      <c r="AF4" s="282">
        <f t="shared" si="13"/>
        <v>-3552.8118570555198</v>
      </c>
      <c r="AG4" s="282">
        <f t="shared" si="13"/>
        <v>-2152.8118570548336</v>
      </c>
      <c r="AH4" s="282">
        <f t="shared" si="13"/>
        <v>1252.8118570427182</v>
      </c>
      <c r="AI4" s="282">
        <f t="shared" si="13"/>
        <v>-4547.1881429652431</v>
      </c>
      <c r="AJ4" s="282">
        <f t="shared" si="13"/>
        <v>167.18814295826019</v>
      </c>
      <c r="AK4" s="282">
        <f t="shared" si="13"/>
        <v>-167.18814295826019</v>
      </c>
      <c r="AL4" s="282">
        <f t="shared" si="13"/>
        <v>-3572.8118570558117</v>
      </c>
      <c r="AM4" s="282">
        <f t="shared" si="13"/>
        <v>-3572.8118570558117</v>
      </c>
      <c r="AN4" s="282">
        <f t="shared" si="13"/>
        <v>4547.1881429652431</v>
      </c>
      <c r="AO4" s="282">
        <f t="shared" si="13"/>
        <v>4452.8118570524748</v>
      </c>
    </row>
    <row r="5" spans="1:41" outlineLevel="1" x14ac:dyDescent="0.25">
      <c r="A5" s="1" t="s">
        <v>294</v>
      </c>
      <c r="B5" s="95">
        <f t="shared" si="14"/>
        <v>21</v>
      </c>
      <c r="C5" s="193">
        <f t="shared" si="15"/>
        <v>0.29166666666666669</v>
      </c>
      <c r="F5" s="294">
        <f t="shared" si="5"/>
        <v>0.42857142857142855</v>
      </c>
      <c r="G5" s="137">
        <f t="shared" si="6"/>
        <v>28529.859917961301</v>
      </c>
      <c r="H5" s="143">
        <f t="shared" si="7"/>
        <v>1358.5647579981571</v>
      </c>
      <c r="I5" s="186">
        <f t="shared" si="16"/>
        <v>-627.84435323611569</v>
      </c>
      <c r="J5" t="str">
        <f t="shared" si="8"/>
        <v>index</v>
      </c>
      <c r="K5" s="344">
        <f t="shared" si="9"/>
        <v>-0.7142857142857143</v>
      </c>
      <c r="L5" s="344">
        <f t="shared" si="10"/>
        <v>-4.7619047619047616E-2</v>
      </c>
      <c r="M5" s="344">
        <f t="shared" si="10"/>
        <v>-0.14285714285714285</v>
      </c>
      <c r="N5" s="344">
        <f t="shared" si="10"/>
        <v>-0.14285714285714285</v>
      </c>
      <c r="O5" s="344">
        <f t="shared" si="10"/>
        <v>-0.33333333333333331</v>
      </c>
      <c r="P5" s="344">
        <f t="shared" si="11"/>
        <v>-4.7619047619047616E-2</v>
      </c>
      <c r="Q5" s="344">
        <f t="shared" si="11"/>
        <v>-0.33333333333333331</v>
      </c>
      <c r="R5" s="344">
        <f t="shared" si="11"/>
        <v>0.52380952380952384</v>
      </c>
      <c r="S5" s="344">
        <f t="shared" si="11"/>
        <v>0.7142857142857143</v>
      </c>
      <c r="T5" s="344">
        <f t="shared" si="11"/>
        <v>0.52380952380952384</v>
      </c>
      <c r="U5" s="344">
        <f t="shared" ref="U5:V5" si="19">SUMIF($C$14:$C$92,$A5,T$14:T$92)/$B5</f>
        <v>-0.14285714285714285</v>
      </c>
      <c r="V5" s="344">
        <f t="shared" si="19"/>
        <v>0.7142857142857143</v>
      </c>
      <c r="W5" s="286"/>
      <c r="X5" s="6"/>
      <c r="Y5" s="1" t="s">
        <v>294</v>
      </c>
      <c r="Z5" s="282">
        <f t="shared" si="13"/>
        <v>28529.859917961301</v>
      </c>
      <c r="AA5" s="282">
        <f t="shared" si="13"/>
        <v>-10784.73141795942</v>
      </c>
      <c r="AB5" s="282">
        <f t="shared" si="13"/>
        <v>10784.73141795942</v>
      </c>
      <c r="AC5" s="282">
        <f t="shared" si="13"/>
        <v>-7593.6469604371969</v>
      </c>
      <c r="AD5" s="282">
        <f t="shared" si="13"/>
        <v>7593.6469604371969</v>
      </c>
      <c r="AE5" s="282">
        <f t="shared" si="13"/>
        <v>19554.258197065254</v>
      </c>
      <c r="AF5" s="282">
        <f t="shared" si="13"/>
        <v>-10241.487960454631</v>
      </c>
      <c r="AG5" s="282">
        <f t="shared" si="13"/>
        <v>-13812.671960454098</v>
      </c>
      <c r="AH5" s="282">
        <f t="shared" si="13"/>
        <v>18933.023017963686</v>
      </c>
      <c r="AI5" s="282">
        <f t="shared" si="13"/>
        <v>-2060.7942193545605</v>
      </c>
      <c r="AJ5" s="282">
        <f t="shared" si="13"/>
        <v>-22292.671960452932</v>
      </c>
      <c r="AK5" s="282">
        <f t="shared" si="13"/>
        <v>6625.6419597509785</v>
      </c>
      <c r="AL5" s="282">
        <f t="shared" si="13"/>
        <v>-10481.839017961176</v>
      </c>
      <c r="AM5" s="282">
        <f t="shared" si="13"/>
        <v>-11449.844018647398</v>
      </c>
      <c r="AN5" s="282">
        <f t="shared" si="13"/>
        <v>-6419.2057806442726</v>
      </c>
      <c r="AO5" s="282">
        <f t="shared" si="13"/>
        <v>7593.6469604371969</v>
      </c>
    </row>
    <row r="6" spans="1:41" outlineLevel="1" x14ac:dyDescent="0.25">
      <c r="A6" s="1" t="s">
        <v>313</v>
      </c>
      <c r="B6" s="95">
        <f t="shared" si="14"/>
        <v>3</v>
      </c>
      <c r="C6" s="193">
        <f t="shared" si="15"/>
        <v>4.1666666666666664E-2</v>
      </c>
      <c r="F6" s="294">
        <f t="shared" si="5"/>
        <v>0.66666666666666663</v>
      </c>
      <c r="G6" s="137">
        <f t="shared" si="6"/>
        <v>4389.9999999916399</v>
      </c>
      <c r="H6" s="143">
        <f t="shared" si="7"/>
        <v>1463.3333333305466</v>
      </c>
      <c r="I6" s="186">
        <f t="shared" si="16"/>
        <v>370.00000000025062</v>
      </c>
      <c r="J6" t="str">
        <f t="shared" si="8"/>
        <v>meat</v>
      </c>
      <c r="K6" s="344">
        <f t="shared" si="9"/>
        <v>0.33333333333333331</v>
      </c>
      <c r="L6" s="344">
        <f t="shared" si="10"/>
        <v>1</v>
      </c>
      <c r="M6" s="344">
        <f t="shared" si="10"/>
        <v>0.33333333333333331</v>
      </c>
      <c r="N6" s="344">
        <f t="shared" si="10"/>
        <v>0.33333333333333331</v>
      </c>
      <c r="O6" s="344">
        <f t="shared" si="10"/>
        <v>-1</v>
      </c>
      <c r="P6" s="344">
        <f t="shared" si="11"/>
        <v>-0.33333333333333331</v>
      </c>
      <c r="Q6" s="344">
        <f t="shared" si="11"/>
        <v>1</v>
      </c>
      <c r="R6" s="344">
        <f t="shared" si="11"/>
        <v>-0.33333333333333331</v>
      </c>
      <c r="S6" s="344">
        <f t="shared" si="11"/>
        <v>1</v>
      </c>
      <c r="T6" s="344">
        <f t="shared" si="11"/>
        <v>1</v>
      </c>
      <c r="U6" s="344">
        <f t="shared" ref="U6:V6" si="20">SUMIF($C$14:$C$92,$A6,T$14:T$92)/$B6</f>
        <v>0.33333333333333331</v>
      </c>
      <c r="V6" s="344">
        <f t="shared" si="20"/>
        <v>0.33333333333333331</v>
      </c>
      <c r="W6" s="286"/>
      <c r="X6" s="6"/>
      <c r="Y6" s="1" t="s">
        <v>313</v>
      </c>
      <c r="Z6" s="282">
        <f t="shared" si="13"/>
        <v>4389.9999999916399</v>
      </c>
      <c r="AA6" s="282">
        <f t="shared" si="13"/>
        <v>1110.0000000007519</v>
      </c>
      <c r="AB6" s="282">
        <f t="shared" si="13"/>
        <v>-1110.0000000007519</v>
      </c>
      <c r="AC6" s="282">
        <f t="shared" si="13"/>
        <v>4389.9999999916399</v>
      </c>
      <c r="AD6" s="282">
        <f t="shared" si="13"/>
        <v>-4389.9999999916399</v>
      </c>
      <c r="AE6" s="282">
        <f t="shared" si="13"/>
        <v>-389.99999999844545</v>
      </c>
      <c r="AF6" s="282">
        <f t="shared" si="13"/>
        <v>1110.0000000007519</v>
      </c>
      <c r="AG6" s="282">
        <f t="shared" si="13"/>
        <v>-2889.999999992443</v>
      </c>
      <c r="AH6" s="282">
        <f t="shared" si="13"/>
        <v>-1110.0000000007519</v>
      </c>
      <c r="AI6" s="282">
        <f t="shared" si="13"/>
        <v>-4389.9999999916399</v>
      </c>
      <c r="AJ6" s="282">
        <f t="shared" si="13"/>
        <v>1110.0000000007519</v>
      </c>
      <c r="AK6" s="282">
        <f t="shared" si="13"/>
        <v>-4389.9999999916399</v>
      </c>
      <c r="AL6" s="282">
        <f t="shared" si="13"/>
        <v>1110.0000000007519</v>
      </c>
      <c r="AM6" s="282">
        <f t="shared" si="13"/>
        <v>1110.0000000007519</v>
      </c>
      <c r="AN6" s="282">
        <f t="shared" si="13"/>
        <v>4389.9999999916399</v>
      </c>
      <c r="AO6" s="282">
        <f t="shared" si="13"/>
        <v>-389.99999999844545</v>
      </c>
    </row>
    <row r="7" spans="1:41" outlineLevel="1" x14ac:dyDescent="0.25">
      <c r="A7" s="1" t="s">
        <v>347</v>
      </c>
      <c r="B7" s="95">
        <f t="shared" si="14"/>
        <v>5</v>
      </c>
      <c r="C7" s="193">
        <f t="shared" si="15"/>
        <v>6.9444444444444448E-2</v>
      </c>
      <c r="F7" s="294">
        <f t="shared" si="5"/>
        <v>0</v>
      </c>
      <c r="G7" s="137">
        <f t="shared" si="6"/>
        <v>4275.0000000017299</v>
      </c>
      <c r="H7" s="143">
        <f t="shared" si="7"/>
        <v>855.00000000034595</v>
      </c>
      <c r="I7" s="186">
        <f t="shared" si="16"/>
        <v>-855.00000000034595</v>
      </c>
      <c r="J7" t="str">
        <f t="shared" si="8"/>
        <v>metal</v>
      </c>
      <c r="K7" s="344">
        <f t="shared" si="9"/>
        <v>1</v>
      </c>
      <c r="L7" s="344">
        <f t="shared" si="10"/>
        <v>0.6</v>
      </c>
      <c r="M7" s="344">
        <f t="shared" si="10"/>
        <v>-0.2</v>
      </c>
      <c r="N7" s="344">
        <f t="shared" si="10"/>
        <v>0.6</v>
      </c>
      <c r="O7" s="344">
        <f t="shared" si="10"/>
        <v>-0.6</v>
      </c>
      <c r="P7" s="344">
        <f t="shared" si="11"/>
        <v>-0.6</v>
      </c>
      <c r="Q7" s="344">
        <f t="shared" si="11"/>
        <v>1</v>
      </c>
      <c r="R7" s="344">
        <f t="shared" si="11"/>
        <v>-0.6</v>
      </c>
      <c r="S7" s="344">
        <f t="shared" si="11"/>
        <v>0.2</v>
      </c>
      <c r="T7" s="344">
        <f t="shared" si="11"/>
        <v>0.6</v>
      </c>
      <c r="U7" s="344">
        <f t="shared" ref="U7:V7" si="21">SUMIF($C$14:$C$92,$A7,T$14:T$92)/$B7</f>
        <v>1</v>
      </c>
      <c r="V7" s="344">
        <f t="shared" si="21"/>
        <v>-0.6</v>
      </c>
      <c r="W7" s="286"/>
      <c r="X7" s="6"/>
      <c r="Y7" s="1" t="s">
        <v>347</v>
      </c>
      <c r="Z7" s="282">
        <f t="shared" si="13"/>
        <v>4275.0000000017299</v>
      </c>
      <c r="AA7" s="282">
        <f t="shared" si="13"/>
        <v>1684.9999999998363</v>
      </c>
      <c r="AB7" s="282">
        <f t="shared" si="13"/>
        <v>-1684.9999999998363</v>
      </c>
      <c r="AC7" s="282">
        <f t="shared" si="13"/>
        <v>-4275.0000000017299</v>
      </c>
      <c r="AD7" s="282">
        <f t="shared" si="13"/>
        <v>4275.0000000017299</v>
      </c>
      <c r="AE7" s="282">
        <f t="shared" si="13"/>
        <v>65.000000001647777</v>
      </c>
      <c r="AF7" s="282">
        <f t="shared" si="13"/>
        <v>-3225.0000000010673</v>
      </c>
      <c r="AG7" s="282">
        <f t="shared" si="13"/>
        <v>-3225.0000000010673</v>
      </c>
      <c r="AH7" s="282">
        <f t="shared" si="13"/>
        <v>1115.0000000023108</v>
      </c>
      <c r="AI7" s="282">
        <f t="shared" si="13"/>
        <v>3225.0000000010673</v>
      </c>
      <c r="AJ7" s="282">
        <f t="shared" si="13"/>
        <v>-4275.0000000017299</v>
      </c>
      <c r="AK7" s="282">
        <f t="shared" si="13"/>
        <v>3225.0000000010673</v>
      </c>
      <c r="AL7" s="282">
        <f t="shared" si="13"/>
        <v>-65.000000001647777</v>
      </c>
      <c r="AM7" s="282">
        <f t="shared" si="13"/>
        <v>-1115.0000000023108</v>
      </c>
      <c r="AN7" s="282">
        <f t="shared" si="13"/>
        <v>-4275.0000000017299</v>
      </c>
      <c r="AO7" s="282">
        <f t="shared" si="13"/>
        <v>3225.0000000010673</v>
      </c>
    </row>
    <row r="8" spans="1:41" outlineLevel="1" x14ac:dyDescent="0.25">
      <c r="A8" s="1" t="s">
        <v>1122</v>
      </c>
      <c r="B8" s="95">
        <f t="shared" si="14"/>
        <v>10</v>
      </c>
      <c r="C8" s="193">
        <f t="shared" si="15"/>
        <v>0.1388888888888889</v>
      </c>
      <c r="F8" s="294">
        <f t="shared" si="5"/>
        <v>0.5</v>
      </c>
      <c r="G8" s="137">
        <f t="shared" si="6"/>
        <v>7515.4194283811721</v>
      </c>
      <c r="H8" s="143">
        <f t="shared" si="7"/>
        <v>751.54194283811717</v>
      </c>
      <c r="I8" s="186">
        <f t="shared" si="16"/>
        <v>-520.51094283800421</v>
      </c>
      <c r="J8" t="str">
        <f t="shared" si="8"/>
        <v>rates</v>
      </c>
      <c r="K8" s="344">
        <f t="shared" si="9"/>
        <v>-0.4</v>
      </c>
      <c r="L8" s="344">
        <f t="shared" si="10"/>
        <v>0.2</v>
      </c>
      <c r="M8" s="344">
        <f t="shared" si="10"/>
        <v>0.2</v>
      </c>
      <c r="N8" s="344">
        <f t="shared" si="10"/>
        <v>-0.2</v>
      </c>
      <c r="O8" s="344">
        <f t="shared" si="10"/>
        <v>1</v>
      </c>
      <c r="P8" s="344">
        <f t="shared" si="11"/>
        <v>0.2</v>
      </c>
      <c r="Q8" s="344">
        <f t="shared" si="11"/>
        <v>-0.6</v>
      </c>
      <c r="R8" s="344">
        <f t="shared" si="11"/>
        <v>0.8</v>
      </c>
      <c r="S8" s="344">
        <f t="shared" si="11"/>
        <v>-0.4</v>
      </c>
      <c r="T8" s="344">
        <f t="shared" si="11"/>
        <v>0</v>
      </c>
      <c r="U8" s="344">
        <f t="shared" ref="U8:V8" si="22">SUMIF($C$14:$C$92,$A8,T$14:T$92)/$B8</f>
        <v>-0.2</v>
      </c>
      <c r="V8" s="344">
        <f t="shared" si="22"/>
        <v>-0.4</v>
      </c>
      <c r="W8" s="286"/>
      <c r="X8" s="6"/>
      <c r="Y8" s="1" t="s">
        <v>1122</v>
      </c>
      <c r="Z8" s="282">
        <f t="shared" si="13"/>
        <v>7515.4194283811721</v>
      </c>
      <c r="AA8" s="282">
        <f t="shared" si="13"/>
        <v>5205.1094283800421</v>
      </c>
      <c r="AB8" s="282">
        <f t="shared" si="13"/>
        <v>-5205.1094283800421</v>
      </c>
      <c r="AC8" s="282">
        <f t="shared" si="13"/>
        <v>-6374.8325716281415</v>
      </c>
      <c r="AD8" s="282">
        <f t="shared" si="13"/>
        <v>6374.8325716281415</v>
      </c>
      <c r="AE8" s="282">
        <f t="shared" si="13"/>
        <v>-5481.8334283798595</v>
      </c>
      <c r="AF8" s="282">
        <f t="shared" si="13"/>
        <v>-4716.2465716285205</v>
      </c>
      <c r="AG8" s="282">
        <f t="shared" si="13"/>
        <v>1334.091428383228</v>
      </c>
      <c r="AH8" s="282">
        <f t="shared" si="13"/>
        <v>-5205.1094283800421</v>
      </c>
      <c r="AI8" s="282">
        <f t="shared" si="13"/>
        <v>-6499.8325716297786</v>
      </c>
      <c r="AJ8" s="282">
        <f t="shared" si="13"/>
        <v>557.36742838203327</v>
      </c>
      <c r="AK8" s="282">
        <f t="shared" si="13"/>
        <v>-5606.8334283814966</v>
      </c>
      <c r="AL8" s="282">
        <f t="shared" si="13"/>
        <v>6863.695428379664</v>
      </c>
      <c r="AM8" s="282">
        <f t="shared" si="13"/>
        <v>2215.9534283816547</v>
      </c>
      <c r="AN8" s="282">
        <f t="shared" si="13"/>
        <v>-834.09142838185107</v>
      </c>
      <c r="AO8" s="282">
        <f t="shared" si="13"/>
        <v>6098.1085716283242</v>
      </c>
    </row>
    <row r="9" spans="1:41" outlineLevel="1" x14ac:dyDescent="0.25">
      <c r="A9" s="17" t="s">
        <v>304</v>
      </c>
      <c r="B9" s="295">
        <f t="shared" si="14"/>
        <v>8</v>
      </c>
      <c r="C9" s="200">
        <f t="shared" si="15"/>
        <v>0.1111111111111111</v>
      </c>
      <c r="D9" s="126"/>
      <c r="F9" s="294">
        <f t="shared" si="5"/>
        <v>0.75</v>
      </c>
      <c r="G9" s="199">
        <f t="shared" si="6"/>
        <v>6041.5999999971082</v>
      </c>
      <c r="H9" s="143">
        <f t="shared" si="7"/>
        <v>755.19999999963852</v>
      </c>
      <c r="I9" s="186">
        <f t="shared" si="16"/>
        <v>587.42499999975257</v>
      </c>
      <c r="J9" t="str">
        <f t="shared" si="8"/>
        <v>soft</v>
      </c>
      <c r="K9" s="344">
        <f t="shared" si="9"/>
        <v>0</v>
      </c>
      <c r="L9" s="344">
        <f t="shared" si="10"/>
        <v>-0.25</v>
      </c>
      <c r="M9" s="344">
        <f t="shared" si="10"/>
        <v>0</v>
      </c>
      <c r="N9" s="344">
        <f t="shared" si="10"/>
        <v>-0.5</v>
      </c>
      <c r="O9" s="344">
        <f t="shared" si="10"/>
        <v>-0.25</v>
      </c>
      <c r="P9" s="344">
        <f t="shared" si="11"/>
        <v>0.25</v>
      </c>
      <c r="Q9" s="344">
        <f t="shared" si="11"/>
        <v>-0.25</v>
      </c>
      <c r="R9" s="344">
        <f t="shared" si="11"/>
        <v>0</v>
      </c>
      <c r="S9" s="344">
        <f t="shared" si="11"/>
        <v>0</v>
      </c>
      <c r="T9" s="344">
        <f t="shared" si="11"/>
        <v>0</v>
      </c>
      <c r="U9" s="344">
        <f t="shared" ref="U9:V9" si="23">SUMIF($C$14:$C$92,$A9,T$14:T$92)/$B9</f>
        <v>0.25</v>
      </c>
      <c r="V9" s="344">
        <f t="shared" si="23"/>
        <v>0</v>
      </c>
      <c r="W9" s="286"/>
      <c r="X9" s="6"/>
      <c r="Y9" s="17" t="s">
        <v>304</v>
      </c>
      <c r="Z9" s="283">
        <f t="shared" si="13"/>
        <v>6041.5999999971082</v>
      </c>
      <c r="AA9" s="283">
        <f t="shared" si="13"/>
        <v>4699.3999999980206</v>
      </c>
      <c r="AB9" s="283">
        <f t="shared" si="13"/>
        <v>-4699.3999999980206</v>
      </c>
      <c r="AC9" s="283">
        <f t="shared" si="13"/>
        <v>-4560.5999999980268</v>
      </c>
      <c r="AD9" s="283">
        <f t="shared" si="13"/>
        <v>4560.5999999980268</v>
      </c>
      <c r="AE9" s="283">
        <f t="shared" si="13"/>
        <v>4971.5999999971791</v>
      </c>
      <c r="AF9" s="283">
        <f t="shared" si="13"/>
        <v>-2714.3999999980047</v>
      </c>
      <c r="AG9" s="283">
        <f t="shared" si="13"/>
        <v>-4559.399999998117</v>
      </c>
      <c r="AH9" s="283">
        <f t="shared" si="13"/>
        <v>-5768.3999999971384</v>
      </c>
      <c r="AI9" s="283">
        <f t="shared" si="13"/>
        <v>4129.3999999970074</v>
      </c>
      <c r="AJ9" s="283">
        <f t="shared" si="13"/>
        <v>-4626.599999998105</v>
      </c>
      <c r="AK9" s="283">
        <f t="shared" si="13"/>
        <v>5901.5999999972046</v>
      </c>
      <c r="AL9" s="283">
        <f t="shared" si="13"/>
        <v>5835.5999999971264</v>
      </c>
      <c r="AM9" s="283">
        <f t="shared" si="13"/>
        <v>5835.5999999971264</v>
      </c>
      <c r="AN9" s="283">
        <f t="shared" si="13"/>
        <v>-4130.5999999969172</v>
      </c>
      <c r="AO9" s="283">
        <f t="shared" si="13"/>
        <v>5835.5999999971264</v>
      </c>
    </row>
    <row r="10" spans="1:41" outlineLevel="1" x14ac:dyDescent="0.25">
      <c r="B10">
        <f>SUM(B2:B9)</f>
        <v>72</v>
      </c>
      <c r="C10" s="193">
        <f t="shared" si="15"/>
        <v>1</v>
      </c>
      <c r="D10" s="126"/>
      <c r="F10" s="294">
        <f>SUMIFS(H$14:H$92,H$14:H$92,1,$C$14:$C$92,"&lt;&gt;offline")/$B10</f>
        <v>0.51388888888888884</v>
      </c>
      <c r="G10" s="167">
        <f>SUM(G2:G9)</f>
        <v>86208.267489300764</v>
      </c>
      <c r="H10" s="143">
        <f t="shared" si="7"/>
        <v>1197.3370484625107</v>
      </c>
      <c r="I10">
        <f>SUM(F14:F92)/B10</f>
        <v>-84.075402628946833</v>
      </c>
      <c r="J10" s="137"/>
      <c r="K10" s="6"/>
      <c r="L10" s="292"/>
      <c r="M10" s="286"/>
      <c r="N10" s="292"/>
      <c r="O10" s="6"/>
      <c r="R10" s="6"/>
      <c r="S10" s="286"/>
      <c r="T10" s="286"/>
      <c r="U10" s="286"/>
      <c r="V10" s="6"/>
      <c r="W10" s="286"/>
      <c r="X10" s="6"/>
      <c r="Y10" s="6" t="s">
        <v>1245</v>
      </c>
      <c r="Z10" s="284">
        <f>SUM(Z2:Z9)</f>
        <v>86208.267489300764</v>
      </c>
      <c r="AA10" s="284">
        <f t="shared" ref="AA10:AN10" si="24">SUM(AA2:AA9)</f>
        <v>9645.7898674769312</v>
      </c>
      <c r="AB10" s="284">
        <f t="shared" si="24"/>
        <v>-9645.7898674769312</v>
      </c>
      <c r="AC10" s="284">
        <f t="shared" si="24"/>
        <v>-32853.691389113868</v>
      </c>
      <c r="AD10" s="284">
        <f t="shared" si="24"/>
        <v>32853.691389113868</v>
      </c>
      <c r="AE10" s="284">
        <f t="shared" si="24"/>
        <v>33253.036625739769</v>
      </c>
      <c r="AF10" s="284">
        <f t="shared" si="24"/>
        <v>-32754.146389133621</v>
      </c>
      <c r="AG10" s="284">
        <f t="shared" si="24"/>
        <v>-35979.992389114675</v>
      </c>
      <c r="AH10" s="284">
        <f t="shared" si="24"/>
        <v>-4843.8745533766805</v>
      </c>
      <c r="AI10" s="284">
        <f t="shared" si="24"/>
        <v>-24678.214933942476</v>
      </c>
      <c r="AJ10" s="284">
        <f t="shared" si="24"/>
        <v>-33599.516389106597</v>
      </c>
      <c r="AK10" s="284">
        <f t="shared" si="24"/>
        <v>16469.420388418672</v>
      </c>
      <c r="AL10" s="284">
        <f t="shared" si="24"/>
        <v>8576.4445533646158</v>
      </c>
      <c r="AM10" s="284">
        <f t="shared" si="24"/>
        <v>3065.0975526822858</v>
      </c>
      <c r="AN10" s="284">
        <f t="shared" si="24"/>
        <v>3152.4909339301703</v>
      </c>
      <c r="AO10" s="284">
        <f t="shared" ref="AO10" si="25">SUM(AO2:AO9)</f>
        <v>47056.367389119594</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N12" si="26">Z93&amp;" ACC "&amp;ROUND(Z94,2)*100&amp;"% PNL "&amp;ROUND(Z10,0)</f>
        <v>MAX ACC 99% PNL 86208</v>
      </c>
      <c r="AA12" s="310" t="str">
        <f t="shared" si="26"/>
        <v>RISK-ON ACC 56% PNL 9646</v>
      </c>
      <c r="AB12" s="310" t="str">
        <f t="shared" si="26"/>
        <v>RISK-OFF ACC 43% PNL -9646</v>
      </c>
      <c r="AC12" s="310" t="str">
        <f t="shared" si="26"/>
        <v>Previous ACC 38% PNL -32854</v>
      </c>
      <c r="AD12" s="339" t="str">
        <f t="shared" si="26"/>
        <v>Anti-Previous ACC 61% PNL 32854</v>
      </c>
      <c r="AE12" s="340" t="str">
        <f t="shared" si="26"/>
        <v>&gt;equity ACC 56% PNL 33253</v>
      </c>
      <c r="AF12" s="340" t="str">
        <f t="shared" si="26"/>
        <v>50/50 ACC 43% PNL -32754</v>
      </c>
      <c r="AG12" s="340" t="str">
        <f t="shared" si="26"/>
        <v>&lt;equity ACC 40% PNL -35980</v>
      </c>
      <c r="AH12" s="341" t="str">
        <f t="shared" si="26"/>
        <v>SEASONALITY ACC 51% PNL -4844</v>
      </c>
      <c r="AI12" s="341" t="str">
        <f t="shared" si="26"/>
        <v>ADJ_SEASONALITY ACC 36% PNL -24678</v>
      </c>
      <c r="AJ12" s="342" t="str">
        <f t="shared" si="26"/>
        <v>V1 ACC 36% PNL -33600</v>
      </c>
      <c r="AK12" s="342" t="str">
        <f t="shared" si="26"/>
        <v>V2 ACC 56% PNL 16469</v>
      </c>
      <c r="AL12" s="342" t="str">
        <f t="shared" si="26"/>
        <v>V3 ACC 54% PNL 8576</v>
      </c>
      <c r="AM12" s="342" t="str">
        <f t="shared" si="26"/>
        <v>V4 ACC 50% PNL 3065</v>
      </c>
      <c r="AN12" s="342" t="str">
        <f t="shared" si="26"/>
        <v>V5 ACC 53% PNL 3152</v>
      </c>
      <c r="AO12" s="342" t="str">
        <f t="shared" ref="AO12" si="27">AO93&amp;" ACC "&amp;ROUND(AO94,2)*100&amp;"% PNL "&amp;ROUND(AO10,0)</f>
        <v>V6 ACC 63% PNL 47056</v>
      </c>
    </row>
    <row r="13" spans="1:41" ht="15.75" thickBot="1" x14ac:dyDescent="0.3">
      <c r="A13" s="3"/>
      <c r="B13" s="164"/>
      <c r="C13" s="164"/>
      <c r="E13" s="240">
        <f>COUNTIF(E14:E92,1)/COUNT(E14:E92)</f>
        <v>0.379746835443038</v>
      </c>
      <c r="H13" s="240">
        <f>COUNTIF(H14:H92,1)/COUNT(H14:H92)</f>
        <v>0.51898734177215189</v>
      </c>
      <c r="I13" s="240">
        <f>COUNTIF(I14:I92,1)/COUNT(I14:I92)</f>
        <v>0.46835443037974683</v>
      </c>
      <c r="J13" s="240">
        <f t="shared" ref="J13:L13" si="28">COUNTIF(J14:J92,1)/COUNT(J14:J92)</f>
        <v>0.54430379746835444</v>
      </c>
      <c r="K13" s="240">
        <f t="shared" si="28"/>
        <v>0.41772151898734178</v>
      </c>
      <c r="L13" s="240">
        <f t="shared" si="28"/>
        <v>0.44303797468354428</v>
      </c>
      <c r="M13" s="240"/>
      <c r="O13" s="240">
        <f t="shared" ref="O13" si="29">COUNTIF(O14:O92,1)/COUNT(O14:O92)</f>
        <v>0.48101265822784811</v>
      </c>
      <c r="P13" s="240">
        <f t="shared" ref="P13" si="30">COUNTIF(P14:P92,1)/COUNT(P14:P92)</f>
        <v>0.41772151898734178</v>
      </c>
      <c r="Q13" s="240">
        <f t="shared" ref="Q13" si="31">COUNTIF(Q14:Q92,1)/COUNT(Q14:Q92)</f>
        <v>0.620253164556962</v>
      </c>
      <c r="R13" s="240">
        <f t="shared" ref="R13" si="32">COUNTIF(R14:R92,1)/COUNT(R14:R92)</f>
        <v>0.58227848101265822</v>
      </c>
      <c r="S13" s="240">
        <f t="shared" ref="S13" si="33">COUNTIF(S14:S92,1)/COUNT(S14:S92)</f>
        <v>0.58227848101265822</v>
      </c>
      <c r="T13" s="240">
        <f t="shared" ref="T13:U13" si="34">COUNTIF(T14:T92,1)/COUNT(T14:T92)</f>
        <v>0.51898734177215189</v>
      </c>
      <c r="U13" s="240">
        <f t="shared" si="34"/>
        <v>0.63291139240506333</v>
      </c>
      <c r="W13" s="179"/>
      <c r="X13" s="182">
        <v>23931967.722450066</v>
      </c>
      <c r="Y13" s="182">
        <v>23931967.722450066</v>
      </c>
      <c r="Z13" s="187">
        <f t="shared" ref="Z13:AG13" si="35">SUM(Z14:Z92)</f>
        <v>86208.26748930075</v>
      </c>
      <c r="AA13" s="187">
        <f t="shared" si="35"/>
        <v>9645.7898674769367</v>
      </c>
      <c r="AB13" s="187">
        <f t="shared" si="35"/>
        <v>-9645.7898674769367</v>
      </c>
      <c r="AC13" s="187">
        <f>SUM(AC14:AC92)</f>
        <v>-32853.691389113868</v>
      </c>
      <c r="AD13" s="187">
        <f t="shared" si="35"/>
        <v>32853.691389113868</v>
      </c>
      <c r="AE13" s="187">
        <f t="shared" si="35"/>
        <v>33253.036625739769</v>
      </c>
      <c r="AF13" s="187">
        <f t="shared" si="35"/>
        <v>-32754.146389133628</v>
      </c>
      <c r="AG13" s="187">
        <f t="shared" si="35"/>
        <v>-35979.992389114668</v>
      </c>
      <c r="AH13" s="187">
        <f t="shared" ref="AH13:AN13" si="36">SUM(AH14:AH92)</f>
        <v>-4843.8745533766814</v>
      </c>
      <c r="AI13" s="187">
        <f>SUM(AI14:AI92)</f>
        <v>-24678.21493394248</v>
      </c>
      <c r="AJ13" s="187">
        <f>SUM(AJ14:AJ92)</f>
        <v>-33599.516389106604</v>
      </c>
      <c r="AK13" s="187">
        <f t="shared" si="36"/>
        <v>16469.420388418668</v>
      </c>
      <c r="AL13" s="187">
        <f>SUM(AL14:AL92)</f>
        <v>8576.4445533646158</v>
      </c>
      <c r="AM13" s="187">
        <f t="shared" si="36"/>
        <v>3065.097552682284</v>
      </c>
      <c r="AN13" s="187">
        <f t="shared" si="36"/>
        <v>3152.4909339301726</v>
      </c>
      <c r="AO13" s="187">
        <f t="shared" ref="AO13" si="37">SUM(AO14:AO92)</f>
        <v>47056.367389119579</v>
      </c>
    </row>
    <row r="14" spans="1:41" ht="15.75" thickBot="1" x14ac:dyDescent="0.3">
      <c r="A14" s="330" t="s">
        <v>287</v>
      </c>
      <c r="B14" s="331" t="s">
        <v>558</v>
      </c>
      <c r="C14" s="332" t="s">
        <v>1288</v>
      </c>
      <c r="E14" s="201">
        <f>'0802'!H14</f>
        <v>-1</v>
      </c>
      <c r="F14" s="186">
        <f t="shared" ref="F14:F45" si="38">G14*X14</f>
        <v>0</v>
      </c>
      <c r="G14" s="201">
        <v>6.5885797950200001E-3</v>
      </c>
      <c r="H14" s="202">
        <v>1</v>
      </c>
      <c r="I14" s="202">
        <v>-1</v>
      </c>
      <c r="J14" s="225">
        <v>1</v>
      </c>
      <c r="K14" s="225">
        <v>-1</v>
      </c>
      <c r="L14" s="201">
        <v>-1</v>
      </c>
      <c r="M14" s="226">
        <v>14</v>
      </c>
      <c r="N14" s="287">
        <v>42564</v>
      </c>
      <c r="O14">
        <f t="shared" ref="O14:O77" si="39">IF(M14&lt;0,L14*-1,L14)</f>
        <v>-1</v>
      </c>
      <c r="P14">
        <f>IF(E14+K14-L14&gt;0,1,-1)</f>
        <v>-1</v>
      </c>
      <c r="Q14">
        <f t="shared" ref="Q14:Q45" si="40">IF(J14+O14+-1*E14&gt;0,1,-1)</f>
        <v>1</v>
      </c>
      <c r="R14">
        <f t="shared" ref="R14:R45" si="41">IF(I14-L14-E14&gt;0,1,-1)</f>
        <v>1</v>
      </c>
      <c r="S14">
        <f t="shared" ref="S14:S77" si="42">IF(P14+R14+Q14&lt;0,-1,1)</f>
        <v>1</v>
      </c>
      <c r="T14">
        <f t="shared" ref="T14:T45" si="43">IF(E14-K14-O14&lt;0,-1,1)</f>
        <v>1</v>
      </c>
      <c r="U14">
        <f>IF(-E14+J14-L14&lt;0,-1,1)</f>
        <v>1</v>
      </c>
      <c r="V14">
        <f>VLOOKUP($A14,'FuturesInfo (3)'!$A$2:$V$80,22)</f>
        <v>0</v>
      </c>
      <c r="W14">
        <v>1</v>
      </c>
      <c r="X14" s="137">
        <v>0</v>
      </c>
      <c r="Y14" s="137">
        <v>0</v>
      </c>
      <c r="Z14" s="188">
        <f t="shared" ref="Z14:Z77" si="44">ABS(X14*G14)</f>
        <v>0</v>
      </c>
      <c r="AA14" s="188">
        <f>IF(IF(sym!$Q3=H14,1,0)=1,ABS(X14*G14),-ABS(X14*G14))</f>
        <v>0</v>
      </c>
      <c r="AB14" s="188">
        <f>IF(IF(sym!$P3=$H14,1,0)=1,ABS($X14*$G14),-ABS($X14*$G14))</f>
        <v>0</v>
      </c>
      <c r="AC14" s="188">
        <f>IF(IF(E14=H14,1,0)=1,ABS(X14*G14),-ABS(X14*G14))</f>
        <v>0</v>
      </c>
      <c r="AD14" s="188">
        <f t="shared" ref="AD14:AD45" si="45">IF(IF(-E14=H14,1,0)=1,ABS(X14*G14),-ABS(X14*G14))</f>
        <v>0</v>
      </c>
      <c r="AE14" s="188">
        <f t="shared" ref="AE14:AE77" si="46">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7">IF(IF(P14=H14,1,0)=1,ABS(X14*G14),-ABS(X14*G14))</f>
        <v>0</v>
      </c>
      <c r="AK14" s="188">
        <f t="shared" ref="AK14:AK77" si="48">IF(IF(H14=Q14,1,0)=1,ABS(X14*G14),-ABS(X14*G14))</f>
        <v>0</v>
      </c>
      <c r="AL14" s="188">
        <f t="shared" ref="AL14:AL77" si="49">IF(IF(R14=H14,1,0)=1,ABS(X14*G14),-ABS(X14*G14))</f>
        <v>0</v>
      </c>
      <c r="AM14" s="188">
        <f t="shared" ref="AM14:AM45" si="50">IF(IF(S14=H14,1,0)=1,ABS(X14*G14),-ABS(X14*G14))</f>
        <v>0</v>
      </c>
      <c r="AN14" s="188">
        <f t="shared" ref="AN14:AN45" si="51">IF(IF(T14=$H14,1,0)=1,ABS($X14*$G14),-ABS($X14*$G14))</f>
        <v>0</v>
      </c>
      <c r="AO14" s="188">
        <f t="shared" ref="AO14:AO45" si="52">IF(IF(U14=$H14,1,0)=1,ABS($X14*$G14),-ABS($X14*$G14))</f>
        <v>0</v>
      </c>
    </row>
    <row r="15" spans="1:41" ht="15.75" thickBot="1" x14ac:dyDescent="0.3">
      <c r="A15" s="1" t="s">
        <v>290</v>
      </c>
      <c r="B15" s="149" t="s">
        <v>470</v>
      </c>
      <c r="C15" s="192" t="s">
        <v>1121</v>
      </c>
      <c r="E15" s="201">
        <f>'0802'!H15</f>
        <v>1</v>
      </c>
      <c r="F15" s="186">
        <f t="shared" si="38"/>
        <v>-810.00000000039961</v>
      </c>
      <c r="G15" s="202">
        <v>-3.5545023696700001E-3</v>
      </c>
      <c r="H15" s="202">
        <v>-1</v>
      </c>
      <c r="I15" s="202">
        <v>-1</v>
      </c>
      <c r="J15" s="227">
        <v>-1</v>
      </c>
      <c r="K15" s="227">
        <v>1</v>
      </c>
      <c r="L15" s="202">
        <v>-1</v>
      </c>
      <c r="M15" s="228">
        <v>-7</v>
      </c>
      <c r="N15" s="288">
        <v>42573</v>
      </c>
      <c r="O15">
        <f t="shared" si="39"/>
        <v>1</v>
      </c>
      <c r="P15">
        <f t="shared" ref="P15:P78" si="53">IF(E15+K15-L15&gt;0,1,-1)</f>
        <v>1</v>
      </c>
      <c r="Q15">
        <f t="shared" si="40"/>
        <v>-1</v>
      </c>
      <c r="R15">
        <f t="shared" si="41"/>
        <v>-1</v>
      </c>
      <c r="S15">
        <f t="shared" si="42"/>
        <v>-1</v>
      </c>
      <c r="T15">
        <f t="shared" si="43"/>
        <v>-1</v>
      </c>
      <c r="U15">
        <f t="shared" ref="U15:U78" si="54">IF(-E15+J15-L15&lt;0,-1,1)</f>
        <v>-1</v>
      </c>
      <c r="V15">
        <f>VLOOKUP($A15,'FuturesInfo (3)'!$A$2:$V$80,22)</f>
        <v>3</v>
      </c>
      <c r="W15">
        <v>1</v>
      </c>
      <c r="X15" s="137">
        <v>227880</v>
      </c>
      <c r="Y15" s="137">
        <v>227880</v>
      </c>
      <c r="Z15" s="188">
        <f t="shared" si="44"/>
        <v>810.00000000039961</v>
      </c>
      <c r="AA15" s="188">
        <f>IF(IF(sym!$Q4=H15,1,0)=1,ABS(X15*G15),-ABS(X15*G15))</f>
        <v>-810.00000000039961</v>
      </c>
      <c r="AB15" s="188">
        <f>IF(IF(sym!$P4=$H15,1,0)=1,ABS($X15*$G15),-ABS($X15*$G15))</f>
        <v>810.00000000039961</v>
      </c>
      <c r="AC15" s="188">
        <f>IF(IF(E15=H15,1,0)=1,ABS(X15*G15),-ABS(X15*G15))</f>
        <v>-810.00000000039961</v>
      </c>
      <c r="AD15" s="188">
        <f t="shared" si="45"/>
        <v>810.00000000039961</v>
      </c>
      <c r="AE15" s="188">
        <f t="shared" si="46"/>
        <v>810.00000000039961</v>
      </c>
      <c r="AF15" s="188">
        <f t="shared" ref="AF15:AF78" si="55">IF(IF(I15=H15,1,0)=1,ABS(X15*G15),-ABS(X15*G15))</f>
        <v>810.00000000039961</v>
      </c>
      <c r="AG15" s="188">
        <f t="shared" ref="AG15:AG78" si="56">IF(IF(K15=H15,1,0)=1,ABS(X15*G15),-ABS(X15*G15))</f>
        <v>-810.00000000039961</v>
      </c>
      <c r="AH15" s="188">
        <f t="shared" ref="AH15:AH78" si="57">IF(IF(L15=H15,1,0)=1,ABS(X15*G15),-ABS(X15*G15))</f>
        <v>810.00000000039961</v>
      </c>
      <c r="AI15" s="188">
        <f t="shared" ref="AI15:AI78" si="58">IF(IF(O15=H15,1,0)=1,ABS(X15*G15),-ABS(X15*G15))</f>
        <v>-810.00000000039961</v>
      </c>
      <c r="AJ15" s="188">
        <f t="shared" si="47"/>
        <v>-810.00000000039961</v>
      </c>
      <c r="AK15" s="188">
        <f t="shared" si="48"/>
        <v>810.00000000039961</v>
      </c>
      <c r="AL15" s="188">
        <f t="shared" si="49"/>
        <v>810.00000000039961</v>
      </c>
      <c r="AM15" s="188">
        <f t="shared" si="50"/>
        <v>810.00000000039961</v>
      </c>
      <c r="AN15" s="188">
        <f t="shared" si="51"/>
        <v>810.00000000039961</v>
      </c>
      <c r="AO15" s="188">
        <f t="shared" si="52"/>
        <v>810.00000000039961</v>
      </c>
    </row>
    <row r="16" spans="1:41" ht="15.75" thickBot="1" x14ac:dyDescent="0.3">
      <c r="A16" s="1" t="s">
        <v>292</v>
      </c>
      <c r="B16" s="149" t="s">
        <v>292</v>
      </c>
      <c r="C16" s="192" t="s">
        <v>294</v>
      </c>
      <c r="E16" s="201">
        <f>'0802'!H16</f>
        <v>-1</v>
      </c>
      <c r="F16" s="186">
        <f t="shared" si="38"/>
        <v>825.76600000057124</v>
      </c>
      <c r="G16" s="202">
        <v>4.2509191176499997E-3</v>
      </c>
      <c r="H16" s="202">
        <v>1</v>
      </c>
      <c r="I16" s="202">
        <v>-1</v>
      </c>
      <c r="J16" s="227">
        <v>-1</v>
      </c>
      <c r="K16" s="227">
        <v>-1</v>
      </c>
      <c r="L16" s="202">
        <v>-1</v>
      </c>
      <c r="M16" s="228">
        <v>2</v>
      </c>
      <c r="N16" s="288">
        <v>42577</v>
      </c>
      <c r="O16">
        <f t="shared" si="39"/>
        <v>-1</v>
      </c>
      <c r="P16">
        <f t="shared" si="53"/>
        <v>-1</v>
      </c>
      <c r="Q16">
        <f t="shared" si="40"/>
        <v>-1</v>
      </c>
      <c r="R16">
        <f t="shared" si="41"/>
        <v>1</v>
      </c>
      <c r="S16">
        <f t="shared" si="42"/>
        <v>-1</v>
      </c>
      <c r="T16">
        <f t="shared" si="43"/>
        <v>1</v>
      </c>
      <c r="U16">
        <f t="shared" si="54"/>
        <v>1</v>
      </c>
      <c r="V16">
        <f>VLOOKUP($A16,'FuturesInfo (3)'!$A$2:$V$80,22)</f>
        <v>2</v>
      </c>
      <c r="W16">
        <v>1</v>
      </c>
      <c r="X16" s="137">
        <v>194255.872</v>
      </c>
      <c r="Y16" s="137">
        <v>194255.872</v>
      </c>
      <c r="Z16" s="188">
        <f t="shared" si="44"/>
        <v>825.76600000057124</v>
      </c>
      <c r="AA16" s="188">
        <f>IF(IF(sym!$Q5=H16,1,0)=1,ABS(X16*G16),-ABS(X16*G16))</f>
        <v>825.76600000057124</v>
      </c>
      <c r="AB16" s="188">
        <f>IF(IF(sym!$P5=$H16,1,0)=1,ABS($X16*$G16),-ABS($X16*$G16))</f>
        <v>-825.76600000057124</v>
      </c>
      <c r="AC16" s="188">
        <f t="shared" ref="AC16:AC79" si="59">IF(IF(E16=H16,1,0)=1,ABS(X16*G16),-ABS(X16*G16))</f>
        <v>-825.76600000057124</v>
      </c>
      <c r="AD16" s="188">
        <f t="shared" si="45"/>
        <v>825.76600000057124</v>
      </c>
      <c r="AE16" s="188">
        <f t="shared" si="46"/>
        <v>-825.76600000057124</v>
      </c>
      <c r="AF16" s="188">
        <f t="shared" si="55"/>
        <v>-825.76600000057124</v>
      </c>
      <c r="AG16" s="188">
        <f t="shared" si="56"/>
        <v>-825.76600000057124</v>
      </c>
      <c r="AH16" s="188">
        <f t="shared" si="57"/>
        <v>-825.76600000057124</v>
      </c>
      <c r="AI16" s="188">
        <f t="shared" si="58"/>
        <v>-825.76600000057124</v>
      </c>
      <c r="AJ16" s="188">
        <f t="shared" si="47"/>
        <v>-825.76600000057124</v>
      </c>
      <c r="AK16" s="188">
        <f t="shared" si="48"/>
        <v>-825.76600000057124</v>
      </c>
      <c r="AL16" s="188">
        <f t="shared" si="49"/>
        <v>825.76600000057124</v>
      </c>
      <c r="AM16" s="188">
        <f t="shared" si="50"/>
        <v>-825.76600000057124</v>
      </c>
      <c r="AN16" s="188">
        <f t="shared" si="51"/>
        <v>825.76600000057124</v>
      </c>
      <c r="AO16" s="188">
        <f t="shared" si="52"/>
        <v>825.76600000057124</v>
      </c>
    </row>
    <row r="17" spans="1:41" ht="15.75" thickBot="1" x14ac:dyDescent="0.3">
      <c r="A17" s="1" t="s">
        <v>295</v>
      </c>
      <c r="B17" s="149" t="s">
        <v>728</v>
      </c>
      <c r="C17" s="192" t="s">
        <v>297</v>
      </c>
      <c r="E17" s="201">
        <f>'0802'!H17</f>
        <v>1</v>
      </c>
      <c r="F17" s="186">
        <f t="shared" si="38"/>
        <v>810.0000000001296</v>
      </c>
      <c r="G17" s="202">
        <v>8.8408644400800006E-3</v>
      </c>
      <c r="H17" s="202">
        <v>1</v>
      </c>
      <c r="I17" s="202">
        <v>-1</v>
      </c>
      <c r="J17" s="227">
        <v>1</v>
      </c>
      <c r="K17" s="227">
        <v>-1</v>
      </c>
      <c r="L17" s="202">
        <v>-1</v>
      </c>
      <c r="M17" s="228">
        <v>5</v>
      </c>
      <c r="N17" s="288">
        <v>42577</v>
      </c>
      <c r="O17">
        <f t="shared" si="39"/>
        <v>-1</v>
      </c>
      <c r="P17">
        <f t="shared" si="53"/>
        <v>1</v>
      </c>
      <c r="Q17">
        <f t="shared" si="40"/>
        <v>-1</v>
      </c>
      <c r="R17">
        <f t="shared" si="41"/>
        <v>-1</v>
      </c>
      <c r="S17">
        <f t="shared" si="42"/>
        <v>-1</v>
      </c>
      <c r="T17">
        <f t="shared" si="43"/>
        <v>1</v>
      </c>
      <c r="U17">
        <f t="shared" si="54"/>
        <v>1</v>
      </c>
      <c r="V17">
        <f>VLOOKUP($A17,'FuturesInfo (3)'!$A$2:$V$80,22)</f>
        <v>5</v>
      </c>
      <c r="W17">
        <v>1</v>
      </c>
      <c r="X17" s="137">
        <v>91620</v>
      </c>
      <c r="Y17" s="137">
        <v>91620</v>
      </c>
      <c r="Z17" s="188">
        <f t="shared" si="44"/>
        <v>810.0000000001296</v>
      </c>
      <c r="AA17" s="188">
        <f>IF(IF(sym!$Q6=H17,1,0)=1,ABS(X17*G17),-ABS(X17*G17))</f>
        <v>810.0000000001296</v>
      </c>
      <c r="AB17" s="188">
        <f>IF(IF(sym!$P6=$H17,1,0)=1,ABS($X17*$G17),-ABS($X17*$G17))</f>
        <v>-810.0000000001296</v>
      </c>
      <c r="AC17" s="188">
        <f t="shared" si="59"/>
        <v>810.0000000001296</v>
      </c>
      <c r="AD17" s="188">
        <f t="shared" si="45"/>
        <v>-810.0000000001296</v>
      </c>
      <c r="AE17" s="188">
        <f t="shared" si="46"/>
        <v>810.0000000001296</v>
      </c>
      <c r="AF17" s="188">
        <f t="shared" si="55"/>
        <v>-810.0000000001296</v>
      </c>
      <c r="AG17" s="188">
        <f t="shared" si="56"/>
        <v>-810.0000000001296</v>
      </c>
      <c r="AH17" s="188">
        <f t="shared" si="57"/>
        <v>-810.0000000001296</v>
      </c>
      <c r="AI17" s="188">
        <f t="shared" si="58"/>
        <v>-810.0000000001296</v>
      </c>
      <c r="AJ17" s="188">
        <f t="shared" si="47"/>
        <v>810.0000000001296</v>
      </c>
      <c r="AK17" s="188">
        <f t="shared" si="48"/>
        <v>-810.0000000001296</v>
      </c>
      <c r="AL17" s="188">
        <f t="shared" si="49"/>
        <v>-810.0000000001296</v>
      </c>
      <c r="AM17" s="188">
        <f t="shared" si="50"/>
        <v>-810.0000000001296</v>
      </c>
      <c r="AN17" s="188">
        <f t="shared" si="51"/>
        <v>810.0000000001296</v>
      </c>
      <c r="AO17" s="188">
        <f t="shared" si="52"/>
        <v>810.0000000001296</v>
      </c>
    </row>
    <row r="18" spans="1:41" ht="15.75" thickBot="1" x14ac:dyDescent="0.3">
      <c r="A18" s="1" t="s">
        <v>298</v>
      </c>
      <c r="B18" s="149" t="s">
        <v>479</v>
      </c>
      <c r="C18" s="192" t="s">
        <v>1121</v>
      </c>
      <c r="E18" s="201">
        <f>'0802'!H18</f>
        <v>1</v>
      </c>
      <c r="F18" s="186">
        <f t="shared" si="38"/>
        <v>-399.99999999964626</v>
      </c>
      <c r="G18" s="202">
        <v>-2.3957475481E-3</v>
      </c>
      <c r="H18" s="202">
        <v>-1</v>
      </c>
      <c r="I18" s="202">
        <v>1</v>
      </c>
      <c r="J18" s="227">
        <v>1</v>
      </c>
      <c r="K18" s="227">
        <v>1</v>
      </c>
      <c r="L18" s="202">
        <v>-1</v>
      </c>
      <c r="M18" s="228">
        <v>10</v>
      </c>
      <c r="N18" s="288">
        <v>42570</v>
      </c>
      <c r="O18">
        <f t="shared" si="39"/>
        <v>-1</v>
      </c>
      <c r="P18">
        <f t="shared" si="53"/>
        <v>1</v>
      </c>
      <c r="Q18">
        <f t="shared" si="40"/>
        <v>-1</v>
      </c>
      <c r="R18">
        <f t="shared" si="41"/>
        <v>1</v>
      </c>
      <c r="S18">
        <f t="shared" si="42"/>
        <v>1</v>
      </c>
      <c r="T18">
        <f t="shared" si="43"/>
        <v>1</v>
      </c>
      <c r="U18">
        <f t="shared" si="54"/>
        <v>1</v>
      </c>
      <c r="V18">
        <f>VLOOKUP($A18,'FuturesInfo (3)'!$A$2:$V$80,22)</f>
        <v>3</v>
      </c>
      <c r="W18">
        <v>1</v>
      </c>
      <c r="X18" s="137">
        <v>166962.5</v>
      </c>
      <c r="Y18" s="137">
        <v>166962.5</v>
      </c>
      <c r="Z18" s="188">
        <f t="shared" si="44"/>
        <v>399.99999999964626</v>
      </c>
      <c r="AA18" s="188">
        <f>IF(IF(sym!$Q7=H18,1,0)=1,ABS(X18*G18),-ABS(X18*G18))</f>
        <v>-399.99999999964626</v>
      </c>
      <c r="AB18" s="188">
        <f>IF(IF(sym!$P7=$H18,1,0)=1,ABS($X18*$G18),-ABS($X18*$G18))</f>
        <v>399.99999999964626</v>
      </c>
      <c r="AC18" s="188">
        <f t="shared" si="59"/>
        <v>-399.99999999964626</v>
      </c>
      <c r="AD18" s="188">
        <f t="shared" si="45"/>
        <v>399.99999999964626</v>
      </c>
      <c r="AE18" s="188">
        <f t="shared" si="46"/>
        <v>-399.99999999964626</v>
      </c>
      <c r="AF18" s="188">
        <f t="shared" si="55"/>
        <v>-399.99999999964626</v>
      </c>
      <c r="AG18" s="188">
        <f t="shared" si="56"/>
        <v>-399.99999999964626</v>
      </c>
      <c r="AH18" s="188">
        <f t="shared" si="57"/>
        <v>399.99999999964626</v>
      </c>
      <c r="AI18" s="188">
        <f t="shared" si="58"/>
        <v>399.99999999964626</v>
      </c>
      <c r="AJ18" s="188">
        <f t="shared" si="47"/>
        <v>-399.99999999964626</v>
      </c>
      <c r="AK18" s="188">
        <f t="shared" si="48"/>
        <v>399.99999999964626</v>
      </c>
      <c r="AL18" s="188">
        <f t="shared" si="49"/>
        <v>-399.99999999964626</v>
      </c>
      <c r="AM18" s="188">
        <f t="shared" si="50"/>
        <v>-399.99999999964626</v>
      </c>
      <c r="AN18" s="188">
        <f t="shared" si="51"/>
        <v>-399.99999999964626</v>
      </c>
      <c r="AO18" s="188">
        <f t="shared" si="52"/>
        <v>-399.99999999964626</v>
      </c>
    </row>
    <row r="19" spans="1:41" ht="15.75" thickBot="1" x14ac:dyDescent="0.3">
      <c r="A19" s="1" t="s">
        <v>300</v>
      </c>
      <c r="B19" s="149" t="s">
        <v>518</v>
      </c>
      <c r="C19" s="192" t="s">
        <v>297</v>
      </c>
      <c r="E19" s="201">
        <f>'0802'!H19</f>
        <v>-1</v>
      </c>
      <c r="F19" s="186">
        <f t="shared" si="38"/>
        <v>200.00000000014001</v>
      </c>
      <c r="G19" s="202">
        <v>2.9940119760499999E-3</v>
      </c>
      <c r="H19" s="202">
        <v>1</v>
      </c>
      <c r="I19" s="202">
        <v>-1</v>
      </c>
      <c r="J19" s="227">
        <v>1</v>
      </c>
      <c r="K19" s="227">
        <v>-1</v>
      </c>
      <c r="L19" s="202">
        <v>1</v>
      </c>
      <c r="M19" s="228">
        <v>-3</v>
      </c>
      <c r="N19" s="288">
        <v>42564</v>
      </c>
      <c r="O19">
        <f t="shared" si="39"/>
        <v>-1</v>
      </c>
      <c r="P19">
        <f t="shared" si="53"/>
        <v>-1</v>
      </c>
      <c r="Q19">
        <f t="shared" si="40"/>
        <v>1</v>
      </c>
      <c r="R19">
        <f t="shared" si="41"/>
        <v>-1</v>
      </c>
      <c r="S19">
        <f t="shared" si="42"/>
        <v>-1</v>
      </c>
      <c r="T19">
        <f t="shared" si="43"/>
        <v>1</v>
      </c>
      <c r="U19">
        <f t="shared" si="54"/>
        <v>1</v>
      </c>
      <c r="V19">
        <f>VLOOKUP($A19,'FuturesInfo (3)'!$A$2:$V$80,22)</f>
        <v>5</v>
      </c>
      <c r="W19">
        <v>1</v>
      </c>
      <c r="X19" s="137">
        <v>66800</v>
      </c>
      <c r="Y19" s="137">
        <v>66800</v>
      </c>
      <c r="Z19" s="188">
        <f t="shared" si="44"/>
        <v>200.00000000014001</v>
      </c>
      <c r="AA19" s="188">
        <f>IF(IF(sym!$Q8=H19,1,0)=1,ABS(X19*G19),-ABS(X19*G19))</f>
        <v>200.00000000014001</v>
      </c>
      <c r="AB19" s="188">
        <f>IF(IF(sym!$P8=$H19,1,0)=1,ABS($X19*$G19),-ABS($X19*$G19))</f>
        <v>-200.00000000014001</v>
      </c>
      <c r="AC19" s="188">
        <f t="shared" si="59"/>
        <v>-200.00000000014001</v>
      </c>
      <c r="AD19" s="188">
        <f t="shared" si="45"/>
        <v>200.00000000014001</v>
      </c>
      <c r="AE19" s="188">
        <f t="shared" si="46"/>
        <v>200.00000000014001</v>
      </c>
      <c r="AF19" s="188">
        <f t="shared" si="55"/>
        <v>-200.00000000014001</v>
      </c>
      <c r="AG19" s="188">
        <f t="shared" si="56"/>
        <v>-200.00000000014001</v>
      </c>
      <c r="AH19" s="188">
        <f t="shared" si="57"/>
        <v>200.00000000014001</v>
      </c>
      <c r="AI19" s="188">
        <f t="shared" si="58"/>
        <v>-200.00000000014001</v>
      </c>
      <c r="AJ19" s="188">
        <f t="shared" si="47"/>
        <v>-200.00000000014001</v>
      </c>
      <c r="AK19" s="188">
        <f t="shared" si="48"/>
        <v>200.00000000014001</v>
      </c>
      <c r="AL19" s="188">
        <f t="shared" si="49"/>
        <v>-200.00000000014001</v>
      </c>
      <c r="AM19" s="188">
        <f t="shared" si="50"/>
        <v>-200.00000000014001</v>
      </c>
      <c r="AN19" s="188">
        <f t="shared" si="51"/>
        <v>200.00000000014001</v>
      </c>
      <c r="AO19" s="188">
        <f t="shared" si="52"/>
        <v>200.00000000014001</v>
      </c>
    </row>
    <row r="20" spans="1:41" ht="15.75" thickBot="1" x14ac:dyDescent="0.3">
      <c r="A20" s="1" t="s">
        <v>302</v>
      </c>
      <c r="B20" s="149" t="s">
        <v>509</v>
      </c>
      <c r="C20" s="192" t="s">
        <v>304</v>
      </c>
      <c r="E20" s="201">
        <f>'0802'!H20</f>
        <v>-1</v>
      </c>
      <c r="F20" s="186">
        <f t="shared" si="38"/>
        <v>3879.9999999975039</v>
      </c>
      <c r="G20" s="202">
        <v>3.3494475138099999E-2</v>
      </c>
      <c r="H20" s="202">
        <v>1</v>
      </c>
      <c r="I20" s="202">
        <v>-1</v>
      </c>
      <c r="J20" s="227">
        <v>1</v>
      </c>
      <c r="K20" s="227">
        <v>-1</v>
      </c>
      <c r="L20" s="202">
        <v>-1</v>
      </c>
      <c r="M20" s="228">
        <v>-2</v>
      </c>
      <c r="N20" s="288">
        <v>42565</v>
      </c>
      <c r="O20">
        <f t="shared" si="39"/>
        <v>1</v>
      </c>
      <c r="P20">
        <f t="shared" si="53"/>
        <v>-1</v>
      </c>
      <c r="Q20">
        <f t="shared" si="40"/>
        <v>1</v>
      </c>
      <c r="R20">
        <f t="shared" si="41"/>
        <v>1</v>
      </c>
      <c r="S20">
        <f t="shared" si="42"/>
        <v>1</v>
      </c>
      <c r="T20">
        <f t="shared" si="43"/>
        <v>-1</v>
      </c>
      <c r="U20">
        <f t="shared" si="54"/>
        <v>1</v>
      </c>
      <c r="V20">
        <f>VLOOKUP($A20,'FuturesInfo (3)'!$A$2:$V$80,22)</f>
        <v>4</v>
      </c>
      <c r="W20">
        <v>1</v>
      </c>
      <c r="X20" s="137">
        <v>115840</v>
      </c>
      <c r="Y20" s="137">
        <v>115840</v>
      </c>
      <c r="Z20" s="188">
        <f t="shared" si="44"/>
        <v>3879.9999999975039</v>
      </c>
      <c r="AA20" s="188">
        <f>IF(IF(sym!$Q9=H20,1,0)=1,ABS(X20*G20),-ABS(X20*G20))</f>
        <v>3879.9999999975039</v>
      </c>
      <c r="AB20" s="188">
        <f>IF(IF(sym!$P9=$H20,1,0)=1,ABS($X20*$G20),-ABS($X20*$G20))</f>
        <v>-3879.9999999975039</v>
      </c>
      <c r="AC20" s="188">
        <f t="shared" si="59"/>
        <v>-3879.9999999975039</v>
      </c>
      <c r="AD20" s="188">
        <f t="shared" si="45"/>
        <v>3879.9999999975039</v>
      </c>
      <c r="AE20" s="188">
        <f t="shared" si="46"/>
        <v>3879.9999999975039</v>
      </c>
      <c r="AF20" s="188">
        <f t="shared" si="55"/>
        <v>-3879.9999999975039</v>
      </c>
      <c r="AG20" s="188">
        <f t="shared" si="56"/>
        <v>-3879.9999999975039</v>
      </c>
      <c r="AH20" s="188">
        <f t="shared" si="57"/>
        <v>-3879.9999999975039</v>
      </c>
      <c r="AI20" s="188">
        <f t="shared" si="58"/>
        <v>3879.9999999975039</v>
      </c>
      <c r="AJ20" s="188">
        <f t="shared" si="47"/>
        <v>-3879.9999999975039</v>
      </c>
      <c r="AK20" s="188">
        <f t="shared" si="48"/>
        <v>3879.9999999975039</v>
      </c>
      <c r="AL20" s="188">
        <f t="shared" si="49"/>
        <v>3879.9999999975039</v>
      </c>
      <c r="AM20" s="188">
        <f t="shared" si="50"/>
        <v>3879.9999999975039</v>
      </c>
      <c r="AN20" s="188">
        <f t="shared" si="51"/>
        <v>-3879.9999999975039</v>
      </c>
      <c r="AO20" s="188">
        <f t="shared" si="52"/>
        <v>3879.9999999975039</v>
      </c>
    </row>
    <row r="21" spans="1:41" ht="15.75" thickBot="1" x14ac:dyDescent="0.3">
      <c r="A21" s="1" t="s">
        <v>305</v>
      </c>
      <c r="B21" s="149" t="s">
        <v>488</v>
      </c>
      <c r="C21" s="192" t="s">
        <v>1121</v>
      </c>
      <c r="E21" s="201">
        <f>'0802'!H21</f>
        <v>1</v>
      </c>
      <c r="F21" s="186">
        <f t="shared" si="38"/>
        <v>180.00000000004147</v>
      </c>
      <c r="G21" s="202">
        <v>7.8513478147100005E-4</v>
      </c>
      <c r="H21" s="202">
        <v>1</v>
      </c>
      <c r="I21" s="202">
        <v>-1</v>
      </c>
      <c r="J21" s="227">
        <v>-1</v>
      </c>
      <c r="K21" s="227">
        <v>1</v>
      </c>
      <c r="L21" s="202">
        <v>-1</v>
      </c>
      <c r="M21" s="228">
        <v>-6</v>
      </c>
      <c r="N21" s="288">
        <v>42576</v>
      </c>
      <c r="O21">
        <f t="shared" si="39"/>
        <v>1</v>
      </c>
      <c r="P21">
        <f t="shared" si="53"/>
        <v>1</v>
      </c>
      <c r="Q21">
        <f t="shared" si="40"/>
        <v>-1</v>
      </c>
      <c r="R21">
        <f t="shared" si="41"/>
        <v>-1</v>
      </c>
      <c r="S21">
        <f t="shared" si="42"/>
        <v>-1</v>
      </c>
      <c r="T21">
        <f t="shared" si="43"/>
        <v>-1</v>
      </c>
      <c r="U21">
        <f t="shared" si="54"/>
        <v>-1</v>
      </c>
      <c r="V21">
        <f>VLOOKUP($A21,'FuturesInfo (3)'!$A$2:$V$80,22)</f>
        <v>4</v>
      </c>
      <c r="W21">
        <v>1</v>
      </c>
      <c r="X21" s="137">
        <v>229260</v>
      </c>
      <c r="Y21" s="137">
        <v>229260</v>
      </c>
      <c r="Z21" s="188">
        <f t="shared" si="44"/>
        <v>180.00000000004147</v>
      </c>
      <c r="AA21" s="188">
        <f>IF(IF(sym!$Q10=H21,1,0)=1,ABS(X21*G21),-ABS(X21*G21))</f>
        <v>180.00000000004147</v>
      </c>
      <c r="AB21" s="188">
        <f>IF(IF(sym!$P10=$H21,1,0)=1,ABS($X21*$G21),-ABS($X21*$G21))</f>
        <v>-180.00000000004147</v>
      </c>
      <c r="AC21" s="188">
        <f t="shared" si="59"/>
        <v>180.00000000004147</v>
      </c>
      <c r="AD21" s="188">
        <f t="shared" si="45"/>
        <v>-180.00000000004147</v>
      </c>
      <c r="AE21" s="188">
        <f t="shared" si="46"/>
        <v>-180.00000000004147</v>
      </c>
      <c r="AF21" s="188">
        <f t="shared" si="55"/>
        <v>-180.00000000004147</v>
      </c>
      <c r="AG21" s="188">
        <f t="shared" si="56"/>
        <v>180.00000000004147</v>
      </c>
      <c r="AH21" s="188">
        <f t="shared" si="57"/>
        <v>-180.00000000004147</v>
      </c>
      <c r="AI21" s="188">
        <f t="shared" si="58"/>
        <v>180.00000000004147</v>
      </c>
      <c r="AJ21" s="188">
        <f t="shared" si="47"/>
        <v>180.00000000004147</v>
      </c>
      <c r="AK21" s="188">
        <f t="shared" si="48"/>
        <v>-180.00000000004147</v>
      </c>
      <c r="AL21" s="188">
        <f t="shared" si="49"/>
        <v>-180.00000000004147</v>
      </c>
      <c r="AM21" s="188">
        <f t="shared" si="50"/>
        <v>-180.00000000004147</v>
      </c>
      <c r="AN21" s="188">
        <f t="shared" si="51"/>
        <v>-180.00000000004147</v>
      </c>
      <c r="AO21" s="188">
        <f t="shared" si="52"/>
        <v>-180.00000000004147</v>
      </c>
    </row>
    <row r="22" spans="1:41" ht="15.75" thickBot="1" x14ac:dyDescent="0.3">
      <c r="A22" s="330" t="s">
        <v>307</v>
      </c>
      <c r="B22" s="331" t="s">
        <v>484</v>
      </c>
      <c r="C22" s="332" t="s">
        <v>1288</v>
      </c>
      <c r="E22" s="201">
        <f>'0802'!H22</f>
        <v>-1</v>
      </c>
      <c r="F22" s="186">
        <f t="shared" si="38"/>
        <v>0</v>
      </c>
      <c r="G22" s="202">
        <v>-3.5175539471000001E-3</v>
      </c>
      <c r="H22" s="202">
        <v>-1</v>
      </c>
      <c r="I22" s="227">
        <v>-1</v>
      </c>
      <c r="J22" s="227">
        <v>-1</v>
      </c>
      <c r="K22" s="227">
        <v>-1</v>
      </c>
      <c r="L22" s="202">
        <v>1</v>
      </c>
      <c r="M22" s="228">
        <v>8</v>
      </c>
      <c r="N22" s="288">
        <v>42571</v>
      </c>
      <c r="O22">
        <f t="shared" si="39"/>
        <v>1</v>
      </c>
      <c r="P22">
        <f t="shared" si="53"/>
        <v>-1</v>
      </c>
      <c r="Q22">
        <f t="shared" si="40"/>
        <v>1</v>
      </c>
      <c r="R22">
        <f t="shared" si="41"/>
        <v>-1</v>
      </c>
      <c r="S22">
        <f t="shared" si="42"/>
        <v>-1</v>
      </c>
      <c r="T22">
        <f t="shared" si="43"/>
        <v>-1</v>
      </c>
      <c r="U22">
        <f t="shared" si="54"/>
        <v>-1</v>
      </c>
      <c r="V22">
        <f>VLOOKUP($A22,'FuturesInfo (3)'!$A$2:$V$80,22)</f>
        <v>0</v>
      </c>
      <c r="W22">
        <v>1</v>
      </c>
      <c r="X22" s="137">
        <v>0</v>
      </c>
      <c r="Y22" s="137">
        <v>0</v>
      </c>
      <c r="Z22" s="188">
        <f t="shared" si="44"/>
        <v>0</v>
      </c>
      <c r="AA22" s="188">
        <f>IF(IF(sym!$Q11=H22,1,0)=1,ABS(X22*G22),-ABS(X22*G22))</f>
        <v>0</v>
      </c>
      <c r="AB22" s="188">
        <f>IF(IF(sym!$P11=$H22,1,0)=1,ABS($X22*$G22),-ABS($X22*$G22))</f>
        <v>0</v>
      </c>
      <c r="AC22" s="188">
        <f t="shared" si="59"/>
        <v>0</v>
      </c>
      <c r="AD22" s="188">
        <f t="shared" si="45"/>
        <v>0</v>
      </c>
      <c r="AE22" s="188">
        <f t="shared" si="46"/>
        <v>0</v>
      </c>
      <c r="AF22" s="188">
        <f t="shared" si="55"/>
        <v>0</v>
      </c>
      <c r="AG22" s="188">
        <f t="shared" si="56"/>
        <v>0</v>
      </c>
      <c r="AH22" s="188">
        <f t="shared" si="57"/>
        <v>0</v>
      </c>
      <c r="AI22" s="188">
        <f t="shared" si="58"/>
        <v>0</v>
      </c>
      <c r="AJ22" s="188">
        <f t="shared" si="47"/>
        <v>0</v>
      </c>
      <c r="AK22" s="188">
        <f t="shared" si="48"/>
        <v>0</v>
      </c>
      <c r="AL22" s="188">
        <f t="shared" si="49"/>
        <v>0</v>
      </c>
      <c r="AM22" s="188">
        <f t="shared" si="50"/>
        <v>0</v>
      </c>
      <c r="AN22" s="188">
        <f t="shared" si="51"/>
        <v>0</v>
      </c>
      <c r="AO22" s="188">
        <f t="shared" si="52"/>
        <v>0</v>
      </c>
    </row>
    <row r="23" spans="1:41" ht="15.75" thickBot="1" x14ac:dyDescent="0.3">
      <c r="A23" s="1" t="s">
        <v>309</v>
      </c>
      <c r="B23" s="149" t="s">
        <v>522</v>
      </c>
      <c r="C23" s="192" t="s">
        <v>288</v>
      </c>
      <c r="E23" s="201">
        <f>'0802'!H23</f>
        <v>-1</v>
      </c>
      <c r="F23" s="186">
        <f t="shared" si="38"/>
        <v>2639.9999999999523</v>
      </c>
      <c r="G23" s="202">
        <v>3.3409263477600003E-2</v>
      </c>
      <c r="H23" s="202">
        <v>1</v>
      </c>
      <c r="I23" s="227">
        <v>-1</v>
      </c>
      <c r="J23" s="227">
        <v>-1</v>
      </c>
      <c r="K23" s="227">
        <v>-1</v>
      </c>
      <c r="L23" s="202">
        <v>-1</v>
      </c>
      <c r="M23" s="228">
        <v>15</v>
      </c>
      <c r="N23" s="288">
        <v>42563</v>
      </c>
      <c r="O23">
        <f t="shared" si="39"/>
        <v>-1</v>
      </c>
      <c r="P23">
        <f t="shared" si="53"/>
        <v>-1</v>
      </c>
      <c r="Q23">
        <f t="shared" si="40"/>
        <v>-1</v>
      </c>
      <c r="R23">
        <f t="shared" si="41"/>
        <v>1</v>
      </c>
      <c r="S23">
        <f t="shared" si="42"/>
        <v>-1</v>
      </c>
      <c r="T23">
        <f t="shared" si="43"/>
        <v>1</v>
      </c>
      <c r="U23">
        <f t="shared" si="54"/>
        <v>1</v>
      </c>
      <c r="V23">
        <f>VLOOKUP($A23,'FuturesInfo (3)'!$A$2:$V$80,22)</f>
        <v>2</v>
      </c>
      <c r="W23">
        <v>1</v>
      </c>
      <c r="X23" s="137">
        <v>79020</v>
      </c>
      <c r="Y23" s="137">
        <v>79020</v>
      </c>
      <c r="Z23" s="188">
        <f t="shared" si="44"/>
        <v>2639.9999999999523</v>
      </c>
      <c r="AA23" s="188">
        <f>IF(IF(sym!$Q12=H23,1,0)=1,ABS(X23*G23),-ABS(X23*G23))</f>
        <v>2639.9999999999523</v>
      </c>
      <c r="AB23" s="188">
        <f>IF(IF(sym!$P12=$H23,1,0)=1,ABS($X23*$G23),-ABS($X23*$G23))</f>
        <v>-2639.9999999999523</v>
      </c>
      <c r="AC23" s="188">
        <f t="shared" si="59"/>
        <v>-2639.9999999999523</v>
      </c>
      <c r="AD23" s="188">
        <f t="shared" si="45"/>
        <v>2639.9999999999523</v>
      </c>
      <c r="AE23" s="188">
        <f t="shared" si="46"/>
        <v>-2639.9999999999523</v>
      </c>
      <c r="AF23" s="188">
        <f t="shared" si="55"/>
        <v>-2639.9999999999523</v>
      </c>
      <c r="AG23" s="188">
        <f t="shared" si="56"/>
        <v>-2639.9999999999523</v>
      </c>
      <c r="AH23" s="188">
        <f t="shared" si="57"/>
        <v>-2639.9999999999523</v>
      </c>
      <c r="AI23" s="188">
        <f t="shared" si="58"/>
        <v>-2639.9999999999523</v>
      </c>
      <c r="AJ23" s="188">
        <f t="shared" si="47"/>
        <v>-2639.9999999999523</v>
      </c>
      <c r="AK23" s="188">
        <f t="shared" si="48"/>
        <v>-2639.9999999999523</v>
      </c>
      <c r="AL23" s="188">
        <f t="shared" si="49"/>
        <v>2639.9999999999523</v>
      </c>
      <c r="AM23" s="188">
        <f t="shared" si="50"/>
        <v>-2639.9999999999523</v>
      </c>
      <c r="AN23" s="188">
        <f t="shared" si="51"/>
        <v>2639.9999999999523</v>
      </c>
      <c r="AO23" s="188">
        <f t="shared" si="52"/>
        <v>2639.9999999999523</v>
      </c>
    </row>
    <row r="24" spans="1:41" ht="15.75" thickBot="1" x14ac:dyDescent="0.3">
      <c r="A24" s="1" t="s">
        <v>311</v>
      </c>
      <c r="B24" s="149" t="s">
        <v>520</v>
      </c>
      <c r="C24" s="192" t="s">
        <v>304</v>
      </c>
      <c r="E24" s="201">
        <f>'0802'!H24</f>
        <v>-1</v>
      </c>
      <c r="F24" s="186">
        <f t="shared" si="38"/>
        <v>465.0000000000129</v>
      </c>
      <c r="G24" s="202">
        <v>4.1903217085699999E-3</v>
      </c>
      <c r="H24" s="233">
        <v>1</v>
      </c>
      <c r="I24" s="229">
        <v>-1</v>
      </c>
      <c r="J24" s="229">
        <v>-1</v>
      </c>
      <c r="K24" s="229">
        <v>-1</v>
      </c>
      <c r="L24" s="202">
        <v>-1</v>
      </c>
      <c r="M24" s="228">
        <v>-6</v>
      </c>
      <c r="N24" s="288">
        <v>42576</v>
      </c>
      <c r="O24">
        <f t="shared" si="39"/>
        <v>1</v>
      </c>
      <c r="P24">
        <f t="shared" si="53"/>
        <v>-1</v>
      </c>
      <c r="Q24">
        <f t="shared" si="40"/>
        <v>1</v>
      </c>
      <c r="R24">
        <f t="shared" si="41"/>
        <v>1</v>
      </c>
      <c r="S24">
        <f t="shared" si="42"/>
        <v>1</v>
      </c>
      <c r="T24">
        <f t="shared" si="43"/>
        <v>-1</v>
      </c>
      <c r="U24">
        <f t="shared" si="54"/>
        <v>1</v>
      </c>
      <c r="V24">
        <f>VLOOKUP($A24,'FuturesInfo (3)'!$A$2:$V$80,22)</f>
        <v>3</v>
      </c>
      <c r="W24">
        <v>1</v>
      </c>
      <c r="X24" s="137">
        <v>110970</v>
      </c>
      <c r="Y24" s="137">
        <v>110970</v>
      </c>
      <c r="Z24" s="188">
        <f t="shared" si="44"/>
        <v>465.0000000000129</v>
      </c>
      <c r="AA24" s="188">
        <f>IF(IF(sym!$Q13=H24,1,0)=1,ABS(X24*G24),-ABS(X24*G24))</f>
        <v>465.0000000000129</v>
      </c>
      <c r="AB24" s="188">
        <f>IF(IF(sym!$P13=$H24,1,0)=1,ABS($X24*$G24),-ABS($X24*$G24))</f>
        <v>-465.0000000000129</v>
      </c>
      <c r="AC24" s="188">
        <f t="shared" si="59"/>
        <v>-465.0000000000129</v>
      </c>
      <c r="AD24" s="188">
        <f t="shared" si="45"/>
        <v>465.0000000000129</v>
      </c>
      <c r="AE24" s="188">
        <f t="shared" si="46"/>
        <v>-465.0000000000129</v>
      </c>
      <c r="AF24" s="188">
        <f t="shared" si="55"/>
        <v>-465.0000000000129</v>
      </c>
      <c r="AG24" s="188">
        <f t="shared" si="56"/>
        <v>-465.0000000000129</v>
      </c>
      <c r="AH24" s="188">
        <f t="shared" si="57"/>
        <v>-465.0000000000129</v>
      </c>
      <c r="AI24" s="188">
        <f t="shared" si="58"/>
        <v>465.0000000000129</v>
      </c>
      <c r="AJ24" s="188">
        <f t="shared" si="47"/>
        <v>-465.0000000000129</v>
      </c>
      <c r="AK24" s="188">
        <f t="shared" si="48"/>
        <v>465.0000000000129</v>
      </c>
      <c r="AL24" s="188">
        <f t="shared" si="49"/>
        <v>465.0000000000129</v>
      </c>
      <c r="AM24" s="188">
        <f t="shared" si="50"/>
        <v>465.0000000000129</v>
      </c>
      <c r="AN24" s="188">
        <f t="shared" si="51"/>
        <v>-465.0000000000129</v>
      </c>
      <c r="AO24" s="188">
        <f t="shared" si="52"/>
        <v>465.0000000000129</v>
      </c>
    </row>
    <row r="25" spans="1:41" ht="15.75" thickBot="1" x14ac:dyDescent="0.3">
      <c r="A25" s="1" t="s">
        <v>1008</v>
      </c>
      <c r="B25" s="149" t="s">
        <v>583</v>
      </c>
      <c r="C25" s="192" t="s">
        <v>1121</v>
      </c>
      <c r="E25" s="201">
        <f>'0802'!H25</f>
        <v>1</v>
      </c>
      <c r="F25" s="186">
        <f t="shared" si="38"/>
        <v>-3037.5000000016798</v>
      </c>
      <c r="G25" s="202">
        <v>-7.2012802275999996E-3</v>
      </c>
      <c r="H25" s="202">
        <v>-1</v>
      </c>
      <c r="I25" s="227">
        <v>-1</v>
      </c>
      <c r="J25" s="227">
        <v>-1</v>
      </c>
      <c r="K25" s="227">
        <v>-1</v>
      </c>
      <c r="L25" s="202">
        <v>1</v>
      </c>
      <c r="M25" s="228">
        <v>7</v>
      </c>
      <c r="N25" s="288">
        <v>42573</v>
      </c>
      <c r="O25">
        <f t="shared" si="39"/>
        <v>1</v>
      </c>
      <c r="P25">
        <f t="shared" si="53"/>
        <v>-1</v>
      </c>
      <c r="Q25">
        <f t="shared" si="40"/>
        <v>-1</v>
      </c>
      <c r="R25">
        <f t="shared" si="41"/>
        <v>-1</v>
      </c>
      <c r="S25">
        <f t="shared" si="42"/>
        <v>-1</v>
      </c>
      <c r="T25">
        <f t="shared" si="43"/>
        <v>1</v>
      </c>
      <c r="U25">
        <f t="shared" si="54"/>
        <v>-1</v>
      </c>
      <c r="V25">
        <f>VLOOKUP($A25,'FuturesInfo (3)'!$A$2:$V$80,22)</f>
        <v>3</v>
      </c>
      <c r="W25">
        <v>1</v>
      </c>
      <c r="X25" s="137">
        <v>421800</v>
      </c>
      <c r="Y25" s="137">
        <v>421800</v>
      </c>
      <c r="Z25" s="188">
        <f t="shared" si="44"/>
        <v>3037.5000000016798</v>
      </c>
      <c r="AA25" s="188">
        <f>IF(IF(sym!$Q14=H25,1,0)=1,ABS(X25*G25),-ABS(X25*G25))</f>
        <v>-3037.5000000016798</v>
      </c>
      <c r="AB25" s="188">
        <f>IF(IF(sym!$P14=$H25,1,0)=1,ABS($X25*$G25),-ABS($X25*$G25))</f>
        <v>3037.5000000016798</v>
      </c>
      <c r="AC25" s="188">
        <f t="shared" si="59"/>
        <v>-3037.5000000016798</v>
      </c>
      <c r="AD25" s="188">
        <f t="shared" si="45"/>
        <v>3037.5000000016798</v>
      </c>
      <c r="AE25" s="188">
        <f t="shared" si="46"/>
        <v>3037.5000000016798</v>
      </c>
      <c r="AF25" s="188">
        <f t="shared" si="55"/>
        <v>3037.5000000016798</v>
      </c>
      <c r="AG25" s="188">
        <f t="shared" si="56"/>
        <v>3037.5000000016798</v>
      </c>
      <c r="AH25" s="188">
        <f t="shared" si="57"/>
        <v>-3037.5000000016798</v>
      </c>
      <c r="AI25" s="188">
        <f t="shared" si="58"/>
        <v>-3037.5000000016798</v>
      </c>
      <c r="AJ25" s="188">
        <f t="shared" si="47"/>
        <v>3037.5000000016798</v>
      </c>
      <c r="AK25" s="188">
        <f t="shared" si="48"/>
        <v>3037.5000000016798</v>
      </c>
      <c r="AL25" s="188">
        <f t="shared" si="49"/>
        <v>3037.5000000016798</v>
      </c>
      <c r="AM25" s="188">
        <f t="shared" si="50"/>
        <v>3037.5000000016798</v>
      </c>
      <c r="AN25" s="188">
        <f t="shared" si="51"/>
        <v>-3037.5000000016798</v>
      </c>
      <c r="AO25" s="188">
        <f t="shared" si="52"/>
        <v>3037.5000000016798</v>
      </c>
    </row>
    <row r="26" spans="1:41" ht="15.75" thickBot="1" x14ac:dyDescent="0.3">
      <c r="A26" s="1" t="s">
        <v>314</v>
      </c>
      <c r="B26" s="149" t="s">
        <v>755</v>
      </c>
      <c r="C26" s="192" t="s">
        <v>1121</v>
      </c>
      <c r="E26" s="201">
        <f>'0802'!H26</f>
        <v>-1</v>
      </c>
      <c r="F26" s="186">
        <f t="shared" si="38"/>
        <v>2147.999999999683</v>
      </c>
      <c r="G26" s="202">
        <v>5.6533456857700004E-3</v>
      </c>
      <c r="H26" s="202">
        <v>1</v>
      </c>
      <c r="I26" s="227">
        <v>-1</v>
      </c>
      <c r="J26" s="227">
        <v>1</v>
      </c>
      <c r="K26" s="227">
        <v>-1</v>
      </c>
      <c r="L26" s="202">
        <v>-1</v>
      </c>
      <c r="M26" s="228">
        <v>7</v>
      </c>
      <c r="N26" s="288">
        <v>42573</v>
      </c>
      <c r="O26">
        <f t="shared" si="39"/>
        <v>-1</v>
      </c>
      <c r="P26">
        <f t="shared" si="53"/>
        <v>-1</v>
      </c>
      <c r="Q26">
        <f t="shared" si="40"/>
        <v>1</v>
      </c>
      <c r="R26">
        <f t="shared" si="41"/>
        <v>1</v>
      </c>
      <c r="S26">
        <f t="shared" si="42"/>
        <v>1</v>
      </c>
      <c r="T26">
        <f t="shared" si="43"/>
        <v>1</v>
      </c>
      <c r="U26">
        <f t="shared" si="54"/>
        <v>1</v>
      </c>
      <c r="V26">
        <f>VLOOKUP($A26,'FuturesInfo (3)'!$A$2:$V$80,22)</f>
        <v>4</v>
      </c>
      <c r="W26">
        <v>1</v>
      </c>
      <c r="X26" s="137">
        <v>379952</v>
      </c>
      <c r="Y26" s="137">
        <v>379952</v>
      </c>
      <c r="Z26" s="188">
        <f t="shared" si="44"/>
        <v>2147.999999999683</v>
      </c>
      <c r="AA26" s="188">
        <f>IF(IF(sym!$Q15=H26,1,0)=1,ABS(X26*G26),-ABS(X26*G26))</f>
        <v>-2147.999999999683</v>
      </c>
      <c r="AB26" s="188">
        <f>IF(IF(sym!$P15=$H26,1,0)=1,ABS($X26*$G26),-ABS($X26*$G26))</f>
        <v>2147.999999999683</v>
      </c>
      <c r="AC26" s="188">
        <f t="shared" si="59"/>
        <v>-2147.999999999683</v>
      </c>
      <c r="AD26" s="188">
        <f t="shared" si="45"/>
        <v>2147.999999999683</v>
      </c>
      <c r="AE26" s="188">
        <f t="shared" si="46"/>
        <v>2147.999999999683</v>
      </c>
      <c r="AF26" s="188">
        <f t="shared" si="55"/>
        <v>-2147.999999999683</v>
      </c>
      <c r="AG26" s="188">
        <f t="shared" si="56"/>
        <v>-2147.999999999683</v>
      </c>
      <c r="AH26" s="188">
        <f t="shared" si="57"/>
        <v>-2147.999999999683</v>
      </c>
      <c r="AI26" s="188">
        <f t="shared" si="58"/>
        <v>-2147.999999999683</v>
      </c>
      <c r="AJ26" s="188">
        <f t="shared" si="47"/>
        <v>-2147.999999999683</v>
      </c>
      <c r="AK26" s="188">
        <f t="shared" si="48"/>
        <v>2147.999999999683</v>
      </c>
      <c r="AL26" s="188">
        <f t="shared" si="49"/>
        <v>2147.999999999683</v>
      </c>
      <c r="AM26" s="188">
        <f t="shared" si="50"/>
        <v>2147.999999999683</v>
      </c>
      <c r="AN26" s="188">
        <f t="shared" si="51"/>
        <v>2147.999999999683</v>
      </c>
      <c r="AO26" s="188">
        <f t="shared" si="52"/>
        <v>2147.999999999683</v>
      </c>
    </row>
    <row r="27" spans="1:41" ht="15.75" thickBot="1" x14ac:dyDescent="0.3">
      <c r="A27" s="1" t="s">
        <v>316</v>
      </c>
      <c r="B27" s="149" t="s">
        <v>562</v>
      </c>
      <c r="C27" s="192" t="s">
        <v>1122</v>
      </c>
      <c r="E27" s="201">
        <f>'0802'!H27</f>
        <v>-1</v>
      </c>
      <c r="F27" s="186">
        <f t="shared" si="38"/>
        <v>167.38499999988053</v>
      </c>
      <c r="G27" s="202">
        <v>3.0013806350900001E-4</v>
      </c>
      <c r="H27" s="202">
        <v>1</v>
      </c>
      <c r="I27" s="227">
        <v>1</v>
      </c>
      <c r="J27" s="227">
        <v>1</v>
      </c>
      <c r="K27" s="227">
        <v>-1</v>
      </c>
      <c r="L27" s="202">
        <v>1</v>
      </c>
      <c r="M27" s="228">
        <v>-2</v>
      </c>
      <c r="N27" s="288">
        <v>42566</v>
      </c>
      <c r="O27">
        <f t="shared" si="39"/>
        <v>-1</v>
      </c>
      <c r="P27">
        <f t="shared" si="53"/>
        <v>-1</v>
      </c>
      <c r="Q27">
        <f t="shared" si="40"/>
        <v>1</v>
      </c>
      <c r="R27">
        <f t="shared" si="41"/>
        <v>1</v>
      </c>
      <c r="S27">
        <f t="shared" si="42"/>
        <v>1</v>
      </c>
      <c r="T27">
        <f t="shared" si="43"/>
        <v>1</v>
      </c>
      <c r="U27">
        <f t="shared" si="54"/>
        <v>1</v>
      </c>
      <c r="V27">
        <f>VLOOKUP($A27,'FuturesInfo (3)'!$A$2:$V$80,22)</f>
        <v>3</v>
      </c>
      <c r="W27">
        <v>1</v>
      </c>
      <c r="X27" s="137">
        <v>557693.34299999999</v>
      </c>
      <c r="Y27" s="137">
        <v>557693.34299999999</v>
      </c>
      <c r="Z27" s="188">
        <f t="shared" si="44"/>
        <v>167.38499999988053</v>
      </c>
      <c r="AA27" s="188">
        <f>IF(IF(sym!$Q16=H27,1,0)=1,ABS(X27*G27),-ABS(X27*G27))</f>
        <v>-167.38499999988053</v>
      </c>
      <c r="AB27" s="188">
        <f>IF(IF(sym!$P16=$H27,1,0)=1,ABS($X27*$G27),-ABS($X27*$G27))</f>
        <v>167.38499999988053</v>
      </c>
      <c r="AC27" s="188">
        <f t="shared" si="59"/>
        <v>-167.38499999988053</v>
      </c>
      <c r="AD27" s="188">
        <f t="shared" si="45"/>
        <v>167.38499999988053</v>
      </c>
      <c r="AE27" s="188">
        <f t="shared" si="46"/>
        <v>167.38499999988053</v>
      </c>
      <c r="AF27" s="188">
        <f t="shared" si="55"/>
        <v>167.38499999988053</v>
      </c>
      <c r="AG27" s="188">
        <f t="shared" si="56"/>
        <v>-167.38499999988053</v>
      </c>
      <c r="AH27" s="188">
        <f t="shared" si="57"/>
        <v>167.38499999988053</v>
      </c>
      <c r="AI27" s="188">
        <f t="shared" si="58"/>
        <v>-167.38499999988053</v>
      </c>
      <c r="AJ27" s="188">
        <f t="shared" si="47"/>
        <v>-167.38499999988053</v>
      </c>
      <c r="AK27" s="188">
        <f t="shared" si="48"/>
        <v>167.38499999988053</v>
      </c>
      <c r="AL27" s="188">
        <f t="shared" si="49"/>
        <v>167.38499999988053</v>
      </c>
      <c r="AM27" s="188">
        <f t="shared" si="50"/>
        <v>167.38499999988053</v>
      </c>
      <c r="AN27" s="188">
        <f t="shared" si="51"/>
        <v>167.38499999988053</v>
      </c>
      <c r="AO27" s="188">
        <f t="shared" si="52"/>
        <v>167.38499999988053</v>
      </c>
    </row>
    <row r="28" spans="1:41" ht="15.75" thickBot="1" x14ac:dyDescent="0.3">
      <c r="A28" s="1" t="s">
        <v>318</v>
      </c>
      <c r="B28" s="149" t="s">
        <v>560</v>
      </c>
      <c r="C28" s="192" t="s">
        <v>1122</v>
      </c>
      <c r="E28" s="201">
        <f>'0802'!H28</f>
        <v>-1</v>
      </c>
      <c r="F28" s="186">
        <f t="shared" si="38"/>
        <v>200.86200000072711</v>
      </c>
      <c r="G28" s="202">
        <v>1.4998125234400001E-4</v>
      </c>
      <c r="H28" s="202">
        <v>1</v>
      </c>
      <c r="I28" s="227">
        <v>-1</v>
      </c>
      <c r="J28" s="227">
        <v>-1</v>
      </c>
      <c r="K28" s="227">
        <v>1</v>
      </c>
      <c r="L28" s="202">
        <v>1</v>
      </c>
      <c r="M28" s="228">
        <v>-17</v>
      </c>
      <c r="N28" s="288">
        <v>42559</v>
      </c>
      <c r="O28">
        <f t="shared" si="39"/>
        <v>-1</v>
      </c>
      <c r="P28">
        <f t="shared" si="53"/>
        <v>-1</v>
      </c>
      <c r="Q28">
        <f t="shared" si="40"/>
        <v>-1</v>
      </c>
      <c r="R28">
        <f t="shared" si="41"/>
        <v>-1</v>
      </c>
      <c r="S28">
        <f t="shared" si="42"/>
        <v>-1</v>
      </c>
      <c r="T28">
        <f t="shared" si="43"/>
        <v>-1</v>
      </c>
      <c r="U28">
        <f t="shared" si="54"/>
        <v>-1</v>
      </c>
      <c r="V28">
        <f>VLOOKUP($A28,'FuturesInfo (3)'!$A$2:$V$80,22)</f>
        <v>9</v>
      </c>
      <c r="W28">
        <v>1</v>
      </c>
      <c r="X28" s="137">
        <v>1339247.3849999998</v>
      </c>
      <c r="Y28" s="137">
        <v>1339247.3849999998</v>
      </c>
      <c r="Z28" s="188">
        <f t="shared" si="44"/>
        <v>200.86200000072711</v>
      </c>
      <c r="AA28" s="188">
        <f>IF(IF(sym!$Q17=H28,1,0)=1,ABS(X28*G28),-ABS(X28*G28))</f>
        <v>-200.86200000072711</v>
      </c>
      <c r="AB28" s="188">
        <f>IF(IF(sym!$P17=$H28,1,0)=1,ABS($X28*$G28),-ABS($X28*$G28))</f>
        <v>200.86200000072711</v>
      </c>
      <c r="AC28" s="188">
        <f t="shared" si="59"/>
        <v>-200.86200000072711</v>
      </c>
      <c r="AD28" s="188">
        <f t="shared" si="45"/>
        <v>200.86200000072711</v>
      </c>
      <c r="AE28" s="188">
        <f t="shared" si="46"/>
        <v>-200.86200000072711</v>
      </c>
      <c r="AF28" s="188">
        <f t="shared" si="55"/>
        <v>-200.86200000072711</v>
      </c>
      <c r="AG28" s="188">
        <f t="shared" si="56"/>
        <v>200.86200000072711</v>
      </c>
      <c r="AH28" s="188">
        <f t="shared" si="57"/>
        <v>200.86200000072711</v>
      </c>
      <c r="AI28" s="188">
        <f t="shared" si="58"/>
        <v>-200.86200000072711</v>
      </c>
      <c r="AJ28" s="188">
        <f t="shared" si="47"/>
        <v>-200.86200000072711</v>
      </c>
      <c r="AK28" s="188">
        <f t="shared" si="48"/>
        <v>-200.86200000072711</v>
      </c>
      <c r="AL28" s="188">
        <f t="shared" si="49"/>
        <v>-200.86200000072711</v>
      </c>
      <c r="AM28" s="188">
        <f t="shared" si="50"/>
        <v>-200.86200000072711</v>
      </c>
      <c r="AN28" s="188">
        <f t="shared" si="51"/>
        <v>-200.86200000072711</v>
      </c>
      <c r="AO28" s="188">
        <f t="shared" si="52"/>
        <v>-200.86200000072711</v>
      </c>
    </row>
    <row r="29" spans="1:41" ht="15.75" thickBot="1" x14ac:dyDescent="0.3">
      <c r="A29" s="330" t="s">
        <v>320</v>
      </c>
      <c r="B29" s="331" t="s">
        <v>564</v>
      </c>
      <c r="C29" s="332" t="s">
        <v>1288</v>
      </c>
      <c r="E29" s="201">
        <f>'0802'!H29</f>
        <v>-1</v>
      </c>
      <c r="F29" s="186">
        <f t="shared" si="38"/>
        <v>0</v>
      </c>
      <c r="G29" s="202">
        <v>0</v>
      </c>
      <c r="H29" s="202">
        <v>1</v>
      </c>
      <c r="I29" s="227">
        <v>-1</v>
      </c>
      <c r="J29" s="227">
        <v>1</v>
      </c>
      <c r="K29" s="227">
        <v>-1</v>
      </c>
      <c r="L29" s="202">
        <v>1</v>
      </c>
      <c r="M29" s="228">
        <v>-16</v>
      </c>
      <c r="N29" s="288">
        <v>42562</v>
      </c>
      <c r="O29">
        <f t="shared" si="39"/>
        <v>-1</v>
      </c>
      <c r="P29">
        <f t="shared" si="53"/>
        <v>-1</v>
      </c>
      <c r="Q29">
        <f t="shared" si="40"/>
        <v>1</v>
      </c>
      <c r="R29">
        <f t="shared" si="41"/>
        <v>-1</v>
      </c>
      <c r="S29">
        <f t="shared" si="42"/>
        <v>-1</v>
      </c>
      <c r="T29">
        <f t="shared" si="43"/>
        <v>1</v>
      </c>
      <c r="U29">
        <f t="shared" si="54"/>
        <v>1</v>
      </c>
      <c r="V29">
        <f>VLOOKUP($A29,'FuturesInfo (3)'!$A$2:$V$80,22)</f>
        <v>0</v>
      </c>
      <c r="W29">
        <v>1</v>
      </c>
      <c r="X29" s="137">
        <v>0</v>
      </c>
      <c r="Y29" s="137">
        <v>0</v>
      </c>
      <c r="Z29" s="188">
        <f t="shared" si="44"/>
        <v>0</v>
      </c>
      <c r="AA29" s="188">
        <f>IF(IF(sym!$Q18=H29,1,0)=1,ABS(X29*G29),-ABS(X29*G29))</f>
        <v>0</v>
      </c>
      <c r="AB29" s="188">
        <f>IF(IF(sym!$P18=$H29,1,0)=1,ABS($X29*$G29),-ABS($X29*$G29))</f>
        <v>0</v>
      </c>
      <c r="AC29" s="188">
        <f t="shared" si="59"/>
        <v>0</v>
      </c>
      <c r="AD29" s="188">
        <f t="shared" si="45"/>
        <v>0</v>
      </c>
      <c r="AE29" s="188">
        <f t="shared" si="46"/>
        <v>0</v>
      </c>
      <c r="AF29" s="188">
        <f t="shared" si="55"/>
        <v>0</v>
      </c>
      <c r="AG29" s="188">
        <f t="shared" si="56"/>
        <v>0</v>
      </c>
      <c r="AH29" s="188">
        <f t="shared" si="57"/>
        <v>0</v>
      </c>
      <c r="AI29" s="188">
        <f t="shared" si="58"/>
        <v>0</v>
      </c>
      <c r="AJ29" s="188">
        <f t="shared" si="47"/>
        <v>0</v>
      </c>
      <c r="AK29" s="188">
        <f t="shared" si="48"/>
        <v>0</v>
      </c>
      <c r="AL29" s="188">
        <f t="shared" si="49"/>
        <v>0</v>
      </c>
      <c r="AM29" s="188">
        <f t="shared" si="50"/>
        <v>0</v>
      </c>
      <c r="AN29" s="188">
        <f t="shared" si="51"/>
        <v>0</v>
      </c>
      <c r="AO29" s="188">
        <f t="shared" si="52"/>
        <v>0</v>
      </c>
    </row>
    <row r="30" spans="1:41" ht="15.75" thickBot="1" x14ac:dyDescent="0.3">
      <c r="A30" s="330" t="s">
        <v>323</v>
      </c>
      <c r="B30" s="331" t="s">
        <v>581</v>
      </c>
      <c r="C30" s="332" t="s">
        <v>1288</v>
      </c>
      <c r="E30" s="201">
        <f>'0802'!H30</f>
        <v>-1</v>
      </c>
      <c r="F30" s="186">
        <f t="shared" si="38"/>
        <v>0</v>
      </c>
      <c r="G30" s="202">
        <v>-1.00872547536E-4</v>
      </c>
      <c r="H30" s="202">
        <v>-1</v>
      </c>
      <c r="I30" s="227">
        <v>-1</v>
      </c>
      <c r="J30" s="227">
        <v>1</v>
      </c>
      <c r="K30" s="227">
        <v>-1</v>
      </c>
      <c r="L30" s="202">
        <v>1</v>
      </c>
      <c r="M30" s="228">
        <v>6</v>
      </c>
      <c r="N30" s="288">
        <v>42576</v>
      </c>
      <c r="O30">
        <f t="shared" si="39"/>
        <v>1</v>
      </c>
      <c r="P30">
        <f t="shared" si="53"/>
        <v>-1</v>
      </c>
      <c r="Q30">
        <f t="shared" si="40"/>
        <v>1</v>
      </c>
      <c r="R30">
        <f t="shared" si="41"/>
        <v>-1</v>
      </c>
      <c r="S30">
        <f t="shared" si="42"/>
        <v>-1</v>
      </c>
      <c r="T30">
        <f t="shared" si="43"/>
        <v>-1</v>
      </c>
      <c r="U30">
        <f t="shared" si="54"/>
        <v>1</v>
      </c>
      <c r="V30">
        <f>VLOOKUP($A30,'FuturesInfo (3)'!$A$2:$V$80,22)</f>
        <v>0</v>
      </c>
      <c r="W30">
        <v>1</v>
      </c>
      <c r="X30" s="137">
        <v>0</v>
      </c>
      <c r="Y30" s="137">
        <v>0</v>
      </c>
      <c r="Z30" s="188">
        <f t="shared" si="44"/>
        <v>0</v>
      </c>
      <c r="AA30" s="188">
        <f>IF(IF(sym!$Q19=H30,1,0)=1,ABS(X30*G30),-ABS(X30*G30))</f>
        <v>0</v>
      </c>
      <c r="AB30" s="188">
        <f>IF(IF(sym!$P19=$H30,1,0)=1,ABS($X30*$G30),-ABS($X30*$G30))</f>
        <v>0</v>
      </c>
      <c r="AC30" s="188">
        <f t="shared" si="59"/>
        <v>0</v>
      </c>
      <c r="AD30" s="188">
        <f t="shared" si="45"/>
        <v>0</v>
      </c>
      <c r="AE30" s="188">
        <f t="shared" si="46"/>
        <v>0</v>
      </c>
      <c r="AF30" s="188">
        <f t="shared" si="55"/>
        <v>0</v>
      </c>
      <c r="AG30" s="188">
        <f t="shared" si="56"/>
        <v>0</v>
      </c>
      <c r="AH30" s="188">
        <f t="shared" si="57"/>
        <v>0</v>
      </c>
      <c r="AI30" s="188">
        <f t="shared" si="58"/>
        <v>0</v>
      </c>
      <c r="AJ30" s="188">
        <f t="shared" si="47"/>
        <v>0</v>
      </c>
      <c r="AK30" s="188">
        <f t="shared" si="48"/>
        <v>0</v>
      </c>
      <c r="AL30" s="188">
        <f t="shared" si="49"/>
        <v>0</v>
      </c>
      <c r="AM30" s="188">
        <f t="shared" si="50"/>
        <v>0</v>
      </c>
      <c r="AN30" s="188">
        <f t="shared" si="51"/>
        <v>0</v>
      </c>
      <c r="AO30" s="188">
        <f t="shared" si="52"/>
        <v>0</v>
      </c>
    </row>
    <row r="31" spans="1:41" ht="15.75" thickBot="1" x14ac:dyDescent="0.3">
      <c r="A31" s="1" t="s">
        <v>325</v>
      </c>
      <c r="B31" s="149" t="s">
        <v>653</v>
      </c>
      <c r="C31" s="192" t="s">
        <v>294</v>
      </c>
      <c r="E31" s="201">
        <f>'0802'!H31</f>
        <v>-1</v>
      </c>
      <c r="F31" s="186">
        <f t="shared" si="38"/>
        <v>2020.0000000005684</v>
      </c>
      <c r="G31" s="202">
        <v>6.5832355625100002E-3</v>
      </c>
      <c r="H31" s="202">
        <v>1</v>
      </c>
      <c r="I31" s="227">
        <v>1</v>
      </c>
      <c r="J31" s="227">
        <v>1</v>
      </c>
      <c r="K31" s="227">
        <v>1</v>
      </c>
      <c r="L31" s="202">
        <v>1</v>
      </c>
      <c r="M31" s="228">
        <v>-14</v>
      </c>
      <c r="N31" s="288">
        <v>42564</v>
      </c>
      <c r="O31">
        <f t="shared" si="39"/>
        <v>-1</v>
      </c>
      <c r="P31">
        <f t="shared" si="53"/>
        <v>-1</v>
      </c>
      <c r="Q31">
        <f t="shared" si="40"/>
        <v>1</v>
      </c>
      <c r="R31">
        <f t="shared" si="41"/>
        <v>1</v>
      </c>
      <c r="S31">
        <f t="shared" si="42"/>
        <v>1</v>
      </c>
      <c r="T31">
        <f t="shared" si="43"/>
        <v>-1</v>
      </c>
      <c r="U31">
        <f t="shared" si="54"/>
        <v>1</v>
      </c>
      <c r="V31">
        <f>VLOOKUP($A31,'FuturesInfo (3)'!$A$2:$V$80,22)</f>
        <v>2</v>
      </c>
      <c r="W31">
        <v>1</v>
      </c>
      <c r="X31" s="137">
        <v>306840</v>
      </c>
      <c r="Y31" s="137">
        <v>306840</v>
      </c>
      <c r="Z31" s="188">
        <f t="shared" si="44"/>
        <v>2020.0000000005684</v>
      </c>
      <c r="AA31" s="188">
        <f>IF(IF(sym!$Q20=H31,1,0)=1,ABS(X31*G31),-ABS(X31*G31))</f>
        <v>2020.0000000005684</v>
      </c>
      <c r="AB31" s="188">
        <f>IF(IF(sym!$P20=$H31,1,0)=1,ABS($X31*$G31),-ABS($X31*$G31))</f>
        <v>-2020.0000000005684</v>
      </c>
      <c r="AC31" s="188">
        <f t="shared" si="59"/>
        <v>-2020.0000000005684</v>
      </c>
      <c r="AD31" s="188">
        <f t="shared" si="45"/>
        <v>2020.0000000005684</v>
      </c>
      <c r="AE31" s="188">
        <f t="shared" si="46"/>
        <v>2020.0000000005684</v>
      </c>
      <c r="AF31" s="188">
        <f t="shared" si="55"/>
        <v>2020.0000000005684</v>
      </c>
      <c r="AG31" s="188">
        <f t="shared" si="56"/>
        <v>2020.0000000005684</v>
      </c>
      <c r="AH31" s="188">
        <f t="shared" si="57"/>
        <v>2020.0000000005684</v>
      </c>
      <c r="AI31" s="188">
        <f t="shared" si="58"/>
        <v>-2020.0000000005684</v>
      </c>
      <c r="AJ31" s="188">
        <f t="shared" si="47"/>
        <v>-2020.0000000005684</v>
      </c>
      <c r="AK31" s="188">
        <f t="shared" si="48"/>
        <v>2020.0000000005684</v>
      </c>
      <c r="AL31" s="188">
        <f t="shared" si="49"/>
        <v>2020.0000000005684</v>
      </c>
      <c r="AM31" s="188">
        <f t="shared" si="50"/>
        <v>2020.0000000005684</v>
      </c>
      <c r="AN31" s="188">
        <f t="shared" si="51"/>
        <v>-2020.0000000005684</v>
      </c>
      <c r="AO31" s="188">
        <f t="shared" si="52"/>
        <v>2020.0000000005684</v>
      </c>
    </row>
    <row r="32" spans="1:41" ht="15.75" thickBot="1" x14ac:dyDescent="0.3">
      <c r="A32" s="1" t="s">
        <v>327</v>
      </c>
      <c r="B32" s="149" t="s">
        <v>552</v>
      </c>
      <c r="C32" s="192" t="s">
        <v>294</v>
      </c>
      <c r="E32" s="201">
        <f>'0802'!H32</f>
        <v>-1</v>
      </c>
      <c r="F32" s="186">
        <f t="shared" si="38"/>
        <v>637.4999999996993</v>
      </c>
      <c r="G32" s="202">
        <v>1.9742190221800002E-3</v>
      </c>
      <c r="H32" s="202">
        <v>1</v>
      </c>
      <c r="I32" s="227">
        <v>-1</v>
      </c>
      <c r="J32" s="227">
        <v>-1</v>
      </c>
      <c r="K32" s="227">
        <v>-1</v>
      </c>
      <c r="L32" s="202">
        <v>-1</v>
      </c>
      <c r="M32" s="228">
        <v>-12</v>
      </c>
      <c r="N32" s="288">
        <v>42566</v>
      </c>
      <c r="O32">
        <f t="shared" si="39"/>
        <v>1</v>
      </c>
      <c r="P32">
        <f t="shared" si="53"/>
        <v>-1</v>
      </c>
      <c r="Q32">
        <f t="shared" si="40"/>
        <v>1</v>
      </c>
      <c r="R32">
        <f t="shared" si="41"/>
        <v>1</v>
      </c>
      <c r="S32">
        <f t="shared" si="42"/>
        <v>1</v>
      </c>
      <c r="T32">
        <f t="shared" si="43"/>
        <v>-1</v>
      </c>
      <c r="U32">
        <f t="shared" si="54"/>
        <v>1</v>
      </c>
      <c r="V32">
        <f>VLOOKUP($A32,'FuturesInfo (3)'!$A$2:$V$80,22)</f>
        <v>3</v>
      </c>
      <c r="W32">
        <v>1</v>
      </c>
      <c r="X32" s="137">
        <v>322912.5</v>
      </c>
      <c r="Y32" s="137">
        <v>322912.5</v>
      </c>
      <c r="Z32" s="188">
        <f t="shared" si="44"/>
        <v>637.4999999996993</v>
      </c>
      <c r="AA32" s="188">
        <f>IF(IF(sym!$Q21=H32,1,0)=1,ABS(X32*G32),-ABS(X32*G32))</f>
        <v>637.4999999996993</v>
      </c>
      <c r="AB32" s="188">
        <f>IF(IF(sym!$P21=$H32,1,0)=1,ABS($X32*$G32),-ABS($X32*$G32))</f>
        <v>-637.4999999996993</v>
      </c>
      <c r="AC32" s="188">
        <f t="shared" si="59"/>
        <v>-637.4999999996993</v>
      </c>
      <c r="AD32" s="188">
        <f t="shared" si="45"/>
        <v>637.4999999996993</v>
      </c>
      <c r="AE32" s="188">
        <f t="shared" si="46"/>
        <v>-637.4999999996993</v>
      </c>
      <c r="AF32" s="188">
        <f t="shared" si="55"/>
        <v>-637.4999999996993</v>
      </c>
      <c r="AG32" s="188">
        <f t="shared" si="56"/>
        <v>-637.4999999996993</v>
      </c>
      <c r="AH32" s="188">
        <f t="shared" si="57"/>
        <v>-637.4999999996993</v>
      </c>
      <c r="AI32" s="188">
        <f t="shared" si="58"/>
        <v>637.4999999996993</v>
      </c>
      <c r="AJ32" s="188">
        <f t="shared" si="47"/>
        <v>-637.4999999996993</v>
      </c>
      <c r="AK32" s="188">
        <f t="shared" si="48"/>
        <v>637.4999999996993</v>
      </c>
      <c r="AL32" s="188">
        <f t="shared" si="49"/>
        <v>637.4999999996993</v>
      </c>
      <c r="AM32" s="188">
        <f t="shared" si="50"/>
        <v>637.4999999996993</v>
      </c>
      <c r="AN32" s="188">
        <f t="shared" si="51"/>
        <v>-637.4999999996993</v>
      </c>
      <c r="AO32" s="188">
        <f t="shared" si="52"/>
        <v>637.4999999996993</v>
      </c>
    </row>
    <row r="33" spans="1:41" ht="15.75" thickBot="1" x14ac:dyDescent="0.3">
      <c r="A33" s="1" t="s">
        <v>329</v>
      </c>
      <c r="B33" s="149" t="s">
        <v>589</v>
      </c>
      <c r="C33" s="192" t="s">
        <v>313</v>
      </c>
      <c r="E33" s="201">
        <f>'0802'!H33</f>
        <v>1</v>
      </c>
      <c r="F33" s="186">
        <f t="shared" si="38"/>
        <v>1999.9999999965974</v>
      </c>
      <c r="G33" s="202">
        <v>1.37480666781E-2</v>
      </c>
      <c r="H33" s="234">
        <v>1</v>
      </c>
      <c r="I33" s="230">
        <v>1</v>
      </c>
      <c r="J33" s="230">
        <v>1</v>
      </c>
      <c r="K33" s="230">
        <v>-1</v>
      </c>
      <c r="L33" s="202">
        <v>-1</v>
      </c>
      <c r="M33" s="228">
        <v>8</v>
      </c>
      <c r="N33" s="288">
        <v>42572</v>
      </c>
      <c r="O33">
        <f t="shared" si="39"/>
        <v>-1</v>
      </c>
      <c r="P33">
        <f t="shared" si="53"/>
        <v>1</v>
      </c>
      <c r="Q33">
        <f t="shared" si="40"/>
        <v>-1</v>
      </c>
      <c r="R33">
        <f t="shared" si="41"/>
        <v>1</v>
      </c>
      <c r="S33">
        <f t="shared" si="42"/>
        <v>1</v>
      </c>
      <c r="T33">
        <f t="shared" si="43"/>
        <v>1</v>
      </c>
      <c r="U33">
        <f t="shared" si="54"/>
        <v>1</v>
      </c>
      <c r="V33">
        <f>VLOOKUP($A33,'FuturesInfo (3)'!$A$2:$V$80,22)</f>
        <v>2</v>
      </c>
      <c r="W33">
        <v>1</v>
      </c>
      <c r="X33" s="137">
        <v>145475</v>
      </c>
      <c r="Y33" s="137">
        <v>145475</v>
      </c>
      <c r="Z33" s="188">
        <f t="shared" si="44"/>
        <v>1999.9999999965974</v>
      </c>
      <c r="AA33" s="188">
        <f>IF(IF(sym!$Q22=H33,1,0)=1,ABS(X33*G33),-ABS(X33*G33))</f>
        <v>1999.9999999965974</v>
      </c>
      <c r="AB33" s="188">
        <f>IF(IF(sym!$P22=$H33,1,0)=1,ABS($X33*$G33),-ABS($X33*$G33))</f>
        <v>-1999.9999999965974</v>
      </c>
      <c r="AC33" s="188">
        <f t="shared" si="59"/>
        <v>1999.9999999965974</v>
      </c>
      <c r="AD33" s="188">
        <f t="shared" si="45"/>
        <v>-1999.9999999965974</v>
      </c>
      <c r="AE33" s="188">
        <f t="shared" si="46"/>
        <v>1999.9999999965974</v>
      </c>
      <c r="AF33" s="188">
        <f t="shared" si="55"/>
        <v>1999.9999999965974</v>
      </c>
      <c r="AG33" s="188">
        <f t="shared" si="56"/>
        <v>-1999.9999999965974</v>
      </c>
      <c r="AH33" s="188">
        <f t="shared" si="57"/>
        <v>-1999.9999999965974</v>
      </c>
      <c r="AI33" s="188">
        <f t="shared" si="58"/>
        <v>-1999.9999999965974</v>
      </c>
      <c r="AJ33" s="188">
        <f t="shared" si="47"/>
        <v>1999.9999999965974</v>
      </c>
      <c r="AK33" s="188">
        <f t="shared" si="48"/>
        <v>-1999.9999999965974</v>
      </c>
      <c r="AL33" s="188">
        <f t="shared" si="49"/>
        <v>1999.9999999965974</v>
      </c>
      <c r="AM33" s="188">
        <f t="shared" si="50"/>
        <v>1999.9999999965974</v>
      </c>
      <c r="AN33" s="188">
        <f t="shared" si="51"/>
        <v>1999.9999999965974</v>
      </c>
      <c r="AO33" s="188">
        <f t="shared" si="52"/>
        <v>1999.9999999965974</v>
      </c>
    </row>
    <row r="34" spans="1:41" ht="15.75" thickBot="1" x14ac:dyDescent="0.3">
      <c r="A34" s="1" t="s">
        <v>331</v>
      </c>
      <c r="B34" s="149" t="s">
        <v>481</v>
      </c>
      <c r="C34" s="192" t="s">
        <v>294</v>
      </c>
      <c r="E34" s="201">
        <f>'0802'!H34</f>
        <v>-1</v>
      </c>
      <c r="F34" s="186">
        <f t="shared" si="38"/>
        <v>-217.6005000002117</v>
      </c>
      <c r="G34" s="202">
        <v>-1.5020219526299999E-3</v>
      </c>
      <c r="H34" s="202">
        <v>-1</v>
      </c>
      <c r="I34" s="227">
        <v>-1</v>
      </c>
      <c r="J34" s="227">
        <v>1</v>
      </c>
      <c r="K34" s="227">
        <v>-1</v>
      </c>
      <c r="L34" s="202">
        <v>-1</v>
      </c>
      <c r="M34" s="228">
        <v>-19</v>
      </c>
      <c r="N34" s="288">
        <v>42557</v>
      </c>
      <c r="O34">
        <f t="shared" si="39"/>
        <v>1</v>
      </c>
      <c r="P34">
        <f t="shared" si="53"/>
        <v>-1</v>
      </c>
      <c r="Q34">
        <f t="shared" si="40"/>
        <v>1</v>
      </c>
      <c r="R34">
        <f t="shared" si="41"/>
        <v>1</v>
      </c>
      <c r="S34">
        <f t="shared" si="42"/>
        <v>1</v>
      </c>
      <c r="T34">
        <f t="shared" si="43"/>
        <v>-1</v>
      </c>
      <c r="U34">
        <f t="shared" si="54"/>
        <v>1</v>
      </c>
      <c r="V34">
        <f>VLOOKUP($A34,'FuturesInfo (3)'!$A$2:$V$80,22)</f>
        <v>4</v>
      </c>
      <c r="W34">
        <v>1</v>
      </c>
      <c r="X34" s="137">
        <v>144871.71749999997</v>
      </c>
      <c r="Y34" s="137">
        <v>144871.71749999997</v>
      </c>
      <c r="Z34" s="188">
        <f t="shared" si="44"/>
        <v>217.6005000002117</v>
      </c>
      <c r="AA34" s="188">
        <f>IF(IF(sym!$Q23=H34,1,0)=1,ABS(X34*G34),-ABS(X34*G34))</f>
        <v>-217.6005000002117</v>
      </c>
      <c r="AB34" s="188">
        <f>IF(IF(sym!$P23=$H34,1,0)=1,ABS($X34*$G34),-ABS($X34*$G34))</f>
        <v>217.6005000002117</v>
      </c>
      <c r="AC34" s="188">
        <f t="shared" si="59"/>
        <v>217.6005000002117</v>
      </c>
      <c r="AD34" s="188">
        <f t="shared" si="45"/>
        <v>-217.6005000002117</v>
      </c>
      <c r="AE34" s="188">
        <f t="shared" si="46"/>
        <v>-217.6005000002117</v>
      </c>
      <c r="AF34" s="188">
        <f t="shared" si="55"/>
        <v>217.6005000002117</v>
      </c>
      <c r="AG34" s="188">
        <f t="shared" si="56"/>
        <v>217.6005000002117</v>
      </c>
      <c r="AH34" s="188">
        <f t="shared" si="57"/>
        <v>217.6005000002117</v>
      </c>
      <c r="AI34" s="188">
        <f t="shared" si="58"/>
        <v>-217.6005000002117</v>
      </c>
      <c r="AJ34" s="188">
        <f t="shared" si="47"/>
        <v>217.6005000002117</v>
      </c>
      <c r="AK34" s="188">
        <f t="shared" si="48"/>
        <v>-217.6005000002117</v>
      </c>
      <c r="AL34" s="188">
        <f t="shared" si="49"/>
        <v>-217.6005000002117</v>
      </c>
      <c r="AM34" s="188">
        <f t="shared" si="50"/>
        <v>-217.6005000002117</v>
      </c>
      <c r="AN34" s="188">
        <f t="shared" si="51"/>
        <v>217.6005000002117</v>
      </c>
      <c r="AO34" s="188">
        <f t="shared" si="52"/>
        <v>-217.6005000002117</v>
      </c>
    </row>
    <row r="35" spans="1:41" ht="15.75" thickBot="1" x14ac:dyDescent="0.3">
      <c r="A35" s="1" t="s">
        <v>333</v>
      </c>
      <c r="B35" s="149" t="s">
        <v>663</v>
      </c>
      <c r="C35" s="192" t="s">
        <v>294</v>
      </c>
      <c r="E35" s="201">
        <f>'0802'!H35</f>
        <v>-1</v>
      </c>
      <c r="F35" s="186">
        <f t="shared" si="38"/>
        <v>309.66225000040839</v>
      </c>
      <c r="G35" s="202">
        <v>1.8233786713999999E-3</v>
      </c>
      <c r="H35" s="202">
        <v>1</v>
      </c>
      <c r="I35" s="227">
        <v>-1</v>
      </c>
      <c r="J35" s="227">
        <v>-1</v>
      </c>
      <c r="K35" s="227">
        <v>-1</v>
      </c>
      <c r="L35" s="202">
        <v>-1</v>
      </c>
      <c r="M35" s="228">
        <v>-13</v>
      </c>
      <c r="N35" s="288">
        <v>42565</v>
      </c>
      <c r="O35">
        <f t="shared" si="39"/>
        <v>1</v>
      </c>
      <c r="P35">
        <f t="shared" si="53"/>
        <v>-1</v>
      </c>
      <c r="Q35">
        <f t="shared" si="40"/>
        <v>1</v>
      </c>
      <c r="R35">
        <f t="shared" si="41"/>
        <v>1</v>
      </c>
      <c r="S35">
        <f t="shared" si="42"/>
        <v>1</v>
      </c>
      <c r="T35">
        <f t="shared" si="43"/>
        <v>-1</v>
      </c>
      <c r="U35">
        <f t="shared" si="54"/>
        <v>1</v>
      </c>
      <c r="V35">
        <f>VLOOKUP($A35,'FuturesInfo (3)'!$A$2:$V$80,22)</f>
        <v>3</v>
      </c>
      <c r="W35">
        <v>1</v>
      </c>
      <c r="X35" s="137">
        <v>169828.821</v>
      </c>
      <c r="Y35" s="137">
        <v>169828.821</v>
      </c>
      <c r="Z35" s="188">
        <f t="shared" si="44"/>
        <v>309.66225000040839</v>
      </c>
      <c r="AA35" s="188">
        <f>IF(IF(sym!$Q24=H35,1,0)=1,ABS(X35*G35),-ABS(X35*G35))</f>
        <v>309.66225000040839</v>
      </c>
      <c r="AB35" s="188">
        <f>IF(IF(sym!$P24=$H35,1,0)=1,ABS($X35*$G35),-ABS($X35*$G35))</f>
        <v>-309.66225000040839</v>
      </c>
      <c r="AC35" s="188">
        <f t="shared" si="59"/>
        <v>-309.66225000040839</v>
      </c>
      <c r="AD35" s="188">
        <f t="shared" si="45"/>
        <v>309.66225000040839</v>
      </c>
      <c r="AE35" s="188">
        <f t="shared" si="46"/>
        <v>-309.66225000040839</v>
      </c>
      <c r="AF35" s="188">
        <f t="shared" si="55"/>
        <v>-309.66225000040839</v>
      </c>
      <c r="AG35" s="188">
        <f t="shared" si="56"/>
        <v>-309.66225000040839</v>
      </c>
      <c r="AH35" s="188">
        <f t="shared" si="57"/>
        <v>-309.66225000040839</v>
      </c>
      <c r="AI35" s="188">
        <f t="shared" si="58"/>
        <v>309.66225000040839</v>
      </c>
      <c r="AJ35" s="188">
        <f t="shared" si="47"/>
        <v>-309.66225000040839</v>
      </c>
      <c r="AK35" s="188">
        <f t="shared" si="48"/>
        <v>309.66225000040839</v>
      </c>
      <c r="AL35" s="188">
        <f t="shared" si="49"/>
        <v>309.66225000040839</v>
      </c>
      <c r="AM35" s="188">
        <f t="shared" si="50"/>
        <v>309.66225000040839</v>
      </c>
      <c r="AN35" s="188">
        <f t="shared" si="51"/>
        <v>-309.66225000040839</v>
      </c>
      <c r="AO35" s="188">
        <f t="shared" si="52"/>
        <v>309.66225000040839</v>
      </c>
    </row>
    <row r="36" spans="1:41" ht="15.75" thickBot="1" x14ac:dyDescent="0.3">
      <c r="A36" s="330" t="s">
        <v>335</v>
      </c>
      <c r="B36" s="331" t="s">
        <v>568</v>
      </c>
      <c r="C36" s="332" t="s">
        <v>1288</v>
      </c>
      <c r="E36" s="201">
        <f>'0802'!H36</f>
        <v>-1</v>
      </c>
      <c r="F36" s="186">
        <f t="shared" si="38"/>
        <v>0</v>
      </c>
      <c r="G36" s="291">
        <v>0</v>
      </c>
      <c r="H36" s="202">
        <v>1</v>
      </c>
      <c r="I36" s="227">
        <v>-1</v>
      </c>
      <c r="J36" s="227">
        <v>1</v>
      </c>
      <c r="K36" s="227">
        <v>-1</v>
      </c>
      <c r="L36" s="202">
        <v>1</v>
      </c>
      <c r="M36" s="228">
        <v>-8</v>
      </c>
      <c r="N36" s="288">
        <v>42572</v>
      </c>
      <c r="O36">
        <f t="shared" si="39"/>
        <v>-1</v>
      </c>
      <c r="P36">
        <f t="shared" si="53"/>
        <v>-1</v>
      </c>
      <c r="Q36">
        <f t="shared" si="40"/>
        <v>1</v>
      </c>
      <c r="R36">
        <f t="shared" si="41"/>
        <v>-1</v>
      </c>
      <c r="S36">
        <f t="shared" si="42"/>
        <v>-1</v>
      </c>
      <c r="T36">
        <f t="shared" si="43"/>
        <v>1</v>
      </c>
      <c r="U36">
        <f t="shared" si="54"/>
        <v>1</v>
      </c>
      <c r="V36">
        <f>VLOOKUP($A36,'FuturesInfo (3)'!$A$2:$V$80,22)</f>
        <v>0</v>
      </c>
      <c r="W36">
        <v>1</v>
      </c>
      <c r="X36" s="137">
        <v>0</v>
      </c>
      <c r="Y36" s="137">
        <v>0</v>
      </c>
      <c r="Z36" s="188">
        <f t="shared" si="44"/>
        <v>0</v>
      </c>
      <c r="AA36" s="188">
        <f>IF(IF(sym!$Q25=H36,1,0)=1,ABS(X36*G36),-ABS(X36*G36))</f>
        <v>0</v>
      </c>
      <c r="AB36" s="188">
        <f>IF(IF(sym!$P25=$H36,1,0)=1,ABS($X36*$G36),-ABS($X36*$G36))</f>
        <v>0</v>
      </c>
      <c r="AC36" s="188">
        <f t="shared" si="59"/>
        <v>0</v>
      </c>
      <c r="AD36" s="188">
        <f t="shared" si="45"/>
        <v>0</v>
      </c>
      <c r="AE36" s="188">
        <f t="shared" si="46"/>
        <v>0</v>
      </c>
      <c r="AF36" s="188">
        <f t="shared" si="55"/>
        <v>0</v>
      </c>
      <c r="AG36" s="188">
        <f t="shared" si="56"/>
        <v>0</v>
      </c>
      <c r="AH36" s="188">
        <f t="shared" si="57"/>
        <v>0</v>
      </c>
      <c r="AI36" s="188">
        <f t="shared" si="58"/>
        <v>0</v>
      </c>
      <c r="AJ36" s="188">
        <f t="shared" si="47"/>
        <v>0</v>
      </c>
      <c r="AK36" s="188">
        <f t="shared" si="48"/>
        <v>0</v>
      </c>
      <c r="AL36" s="188">
        <f t="shared" si="49"/>
        <v>0</v>
      </c>
      <c r="AM36" s="188">
        <f t="shared" si="50"/>
        <v>0</v>
      </c>
      <c r="AN36" s="188">
        <f t="shared" si="51"/>
        <v>0</v>
      </c>
      <c r="AO36" s="188">
        <f t="shared" si="52"/>
        <v>0</v>
      </c>
    </row>
    <row r="37" spans="1:41" ht="15.75" thickBot="1" x14ac:dyDescent="0.3">
      <c r="A37" s="1" t="s">
        <v>337</v>
      </c>
      <c r="B37" s="149" t="s">
        <v>591</v>
      </c>
      <c r="C37" s="192" t="s">
        <v>294</v>
      </c>
      <c r="E37" s="201">
        <f>'0802'!H37</f>
        <v>-1</v>
      </c>
      <c r="F37" s="186">
        <f t="shared" si="38"/>
        <v>-474.40799999894648</v>
      </c>
      <c r="G37" s="202">
        <v>-1.81956027293E-3</v>
      </c>
      <c r="H37" s="202">
        <v>-1</v>
      </c>
      <c r="I37" s="227">
        <v>1</v>
      </c>
      <c r="J37" s="227">
        <v>1</v>
      </c>
      <c r="K37" s="227">
        <v>-1</v>
      </c>
      <c r="L37" s="202">
        <v>1</v>
      </c>
      <c r="M37" s="228">
        <v>5</v>
      </c>
      <c r="N37" s="288">
        <v>42577</v>
      </c>
      <c r="O37">
        <f t="shared" si="39"/>
        <v>1</v>
      </c>
      <c r="P37">
        <f t="shared" si="53"/>
        <v>-1</v>
      </c>
      <c r="Q37">
        <f t="shared" si="40"/>
        <v>1</v>
      </c>
      <c r="R37">
        <f t="shared" si="41"/>
        <v>1</v>
      </c>
      <c r="S37">
        <f t="shared" si="42"/>
        <v>1</v>
      </c>
      <c r="T37">
        <f t="shared" si="43"/>
        <v>-1</v>
      </c>
      <c r="U37">
        <f t="shared" si="54"/>
        <v>1</v>
      </c>
      <c r="V37">
        <f>VLOOKUP($A37,'FuturesInfo (3)'!$A$2:$V$80,22)</f>
        <v>3</v>
      </c>
      <c r="W37">
        <v>1</v>
      </c>
      <c r="X37" s="137">
        <v>260726.73000000004</v>
      </c>
      <c r="Y37" s="137">
        <v>260726.73000000004</v>
      </c>
      <c r="Z37" s="188">
        <f t="shared" si="44"/>
        <v>474.40799999894648</v>
      </c>
      <c r="AA37" s="188">
        <f>IF(IF(sym!$Q26=H37,1,0)=1,ABS(X37*G37),-ABS(X37*G37))</f>
        <v>-474.40799999894648</v>
      </c>
      <c r="AB37" s="188">
        <f>IF(IF(sym!$P26=$H37,1,0)=1,ABS($X37*$G37),-ABS($X37*$G37))</f>
        <v>474.40799999894648</v>
      </c>
      <c r="AC37" s="188">
        <f t="shared" si="59"/>
        <v>474.40799999894648</v>
      </c>
      <c r="AD37" s="188">
        <f t="shared" si="45"/>
        <v>-474.40799999894648</v>
      </c>
      <c r="AE37" s="188">
        <f t="shared" si="46"/>
        <v>-474.40799999894648</v>
      </c>
      <c r="AF37" s="188">
        <f t="shared" si="55"/>
        <v>-474.40799999894648</v>
      </c>
      <c r="AG37" s="188">
        <f t="shared" si="56"/>
        <v>474.40799999894648</v>
      </c>
      <c r="AH37" s="188">
        <f t="shared" si="57"/>
        <v>-474.40799999894648</v>
      </c>
      <c r="AI37" s="188">
        <f t="shared" si="58"/>
        <v>-474.40799999894648</v>
      </c>
      <c r="AJ37" s="188">
        <f t="shared" si="47"/>
        <v>474.40799999894648</v>
      </c>
      <c r="AK37" s="188">
        <f t="shared" si="48"/>
        <v>-474.40799999894648</v>
      </c>
      <c r="AL37" s="188">
        <f t="shared" si="49"/>
        <v>-474.40799999894648</v>
      </c>
      <c r="AM37" s="188">
        <f t="shared" si="50"/>
        <v>-474.40799999894648</v>
      </c>
      <c r="AN37" s="188">
        <f t="shared" si="51"/>
        <v>474.40799999894648</v>
      </c>
      <c r="AO37" s="188">
        <f t="shared" si="52"/>
        <v>-474.40799999894648</v>
      </c>
    </row>
    <row r="38" spans="1:41" ht="15.75" thickBot="1" x14ac:dyDescent="0.3">
      <c r="A38" s="1" t="s">
        <v>339</v>
      </c>
      <c r="B38" s="149" t="s">
        <v>596</v>
      </c>
      <c r="C38" s="192" t="s">
        <v>1122</v>
      </c>
      <c r="E38" s="201">
        <f>'0802'!H38</f>
        <v>-1</v>
      </c>
      <c r="F38" s="186">
        <f t="shared" si="38"/>
        <v>474.40800000005987</v>
      </c>
      <c r="G38" s="202">
        <v>9.2571164082400005E-4</v>
      </c>
      <c r="H38" s="202">
        <v>1</v>
      </c>
      <c r="I38" s="227">
        <v>1</v>
      </c>
      <c r="J38" s="227">
        <v>1</v>
      </c>
      <c r="K38" s="227">
        <v>-1</v>
      </c>
      <c r="L38" s="202">
        <v>1</v>
      </c>
      <c r="M38" s="228">
        <v>-2</v>
      </c>
      <c r="N38" s="288">
        <v>42544</v>
      </c>
      <c r="O38">
        <f t="shared" si="39"/>
        <v>-1</v>
      </c>
      <c r="P38">
        <f t="shared" si="53"/>
        <v>-1</v>
      </c>
      <c r="Q38">
        <f t="shared" si="40"/>
        <v>1</v>
      </c>
      <c r="R38">
        <f t="shared" si="41"/>
        <v>1</v>
      </c>
      <c r="S38">
        <f t="shared" si="42"/>
        <v>1</v>
      </c>
      <c r="T38">
        <f t="shared" si="43"/>
        <v>1</v>
      </c>
      <c r="U38">
        <f t="shared" si="54"/>
        <v>1</v>
      </c>
      <c r="V38">
        <f>VLOOKUP($A38,'FuturesInfo (3)'!$A$2:$V$80,22)</f>
        <v>3</v>
      </c>
      <c r="W38">
        <v>1</v>
      </c>
      <c r="X38" s="137">
        <v>512479.24200000009</v>
      </c>
      <c r="Y38" s="137">
        <v>512479.24200000009</v>
      </c>
      <c r="Z38" s="188">
        <f t="shared" si="44"/>
        <v>474.40800000005987</v>
      </c>
      <c r="AA38" s="188">
        <f>IF(IF(sym!$Q27=H38,1,0)=1,ABS(X38*G38),-ABS(X38*G38))</f>
        <v>-474.40800000005987</v>
      </c>
      <c r="AB38" s="188">
        <f>IF(IF(sym!$P27=$H38,1,0)=1,ABS($X38*$G38),-ABS($X38*$G38))</f>
        <v>474.40800000005987</v>
      </c>
      <c r="AC38" s="188">
        <f t="shared" si="59"/>
        <v>-474.40800000005987</v>
      </c>
      <c r="AD38" s="188">
        <f t="shared" si="45"/>
        <v>474.40800000005987</v>
      </c>
      <c r="AE38" s="188">
        <f t="shared" si="46"/>
        <v>474.40800000005987</v>
      </c>
      <c r="AF38" s="188">
        <f t="shared" si="55"/>
        <v>474.40800000005987</v>
      </c>
      <c r="AG38" s="188">
        <f t="shared" si="56"/>
        <v>-474.40800000005987</v>
      </c>
      <c r="AH38" s="188">
        <f t="shared" si="57"/>
        <v>474.40800000005987</v>
      </c>
      <c r="AI38" s="188">
        <f t="shared" si="58"/>
        <v>-474.40800000005987</v>
      </c>
      <c r="AJ38" s="188">
        <f t="shared" si="47"/>
        <v>-474.40800000005987</v>
      </c>
      <c r="AK38" s="188">
        <f t="shared" si="48"/>
        <v>474.40800000005987</v>
      </c>
      <c r="AL38" s="188">
        <f t="shared" si="49"/>
        <v>474.40800000005987</v>
      </c>
      <c r="AM38" s="188">
        <f t="shared" si="50"/>
        <v>474.40800000005987</v>
      </c>
      <c r="AN38" s="188">
        <f t="shared" si="51"/>
        <v>474.40800000005987</v>
      </c>
      <c r="AO38" s="188">
        <f t="shared" si="52"/>
        <v>474.40800000005987</v>
      </c>
    </row>
    <row r="39" spans="1:41" ht="15.75" thickBot="1" x14ac:dyDescent="0.3">
      <c r="A39" s="330" t="s">
        <v>341</v>
      </c>
      <c r="B39" s="331" t="s">
        <v>453</v>
      </c>
      <c r="C39" s="332" t="s">
        <v>1288</v>
      </c>
      <c r="E39" s="201">
        <f>'0802'!H39</f>
        <v>-1</v>
      </c>
      <c r="F39" s="186">
        <f t="shared" si="38"/>
        <v>0</v>
      </c>
      <c r="G39" s="202">
        <v>0</v>
      </c>
      <c r="H39" s="202">
        <v>1</v>
      </c>
      <c r="I39" s="227">
        <v>1</v>
      </c>
      <c r="J39" s="227">
        <v>-1</v>
      </c>
      <c r="K39" s="227">
        <v>1</v>
      </c>
      <c r="L39" s="202">
        <v>1</v>
      </c>
      <c r="M39" s="228">
        <v>-13</v>
      </c>
      <c r="N39" s="288">
        <v>42565</v>
      </c>
      <c r="O39">
        <f t="shared" si="39"/>
        <v>-1</v>
      </c>
      <c r="P39">
        <f t="shared" si="53"/>
        <v>-1</v>
      </c>
      <c r="Q39">
        <f t="shared" si="40"/>
        <v>-1</v>
      </c>
      <c r="R39">
        <f t="shared" si="41"/>
        <v>1</v>
      </c>
      <c r="S39">
        <f t="shared" si="42"/>
        <v>-1</v>
      </c>
      <c r="T39">
        <f t="shared" si="43"/>
        <v>-1</v>
      </c>
      <c r="U39">
        <f t="shared" si="54"/>
        <v>-1</v>
      </c>
      <c r="V39">
        <f>VLOOKUP($A39,'FuturesInfo (3)'!$A$2:$V$80,22)</f>
        <v>0</v>
      </c>
      <c r="W39">
        <v>1</v>
      </c>
      <c r="X39" s="137">
        <v>0</v>
      </c>
      <c r="Y39" s="137">
        <v>0</v>
      </c>
      <c r="Z39" s="188">
        <f t="shared" si="44"/>
        <v>0</v>
      </c>
      <c r="AA39" s="188">
        <f>IF(IF(sym!$Q28=H39,1,0)=1,ABS(X39*G39),-ABS(X39*G39))</f>
        <v>0</v>
      </c>
      <c r="AB39" s="188">
        <f>IF(IF(sym!$P28=$H39,1,0)=1,ABS($X39*$G39),-ABS($X39*$G39))</f>
        <v>0</v>
      </c>
      <c r="AC39" s="188">
        <f t="shared" si="59"/>
        <v>0</v>
      </c>
      <c r="AD39" s="188">
        <f t="shared" si="45"/>
        <v>0</v>
      </c>
      <c r="AE39" s="188">
        <f t="shared" si="46"/>
        <v>0</v>
      </c>
      <c r="AF39" s="188">
        <f t="shared" si="55"/>
        <v>0</v>
      </c>
      <c r="AG39" s="188">
        <f t="shared" si="56"/>
        <v>0</v>
      </c>
      <c r="AH39" s="188">
        <f t="shared" si="57"/>
        <v>0</v>
      </c>
      <c r="AI39" s="188">
        <f t="shared" si="58"/>
        <v>0</v>
      </c>
      <c r="AJ39" s="188">
        <f t="shared" si="47"/>
        <v>0</v>
      </c>
      <c r="AK39" s="188">
        <f t="shared" si="48"/>
        <v>0</v>
      </c>
      <c r="AL39" s="188">
        <f t="shared" si="49"/>
        <v>0</v>
      </c>
      <c r="AM39" s="188">
        <f t="shared" si="50"/>
        <v>0</v>
      </c>
      <c r="AN39" s="188">
        <f t="shared" si="51"/>
        <v>0</v>
      </c>
      <c r="AO39" s="188">
        <f t="shared" si="52"/>
        <v>0</v>
      </c>
    </row>
    <row r="40" spans="1:41" ht="15.75" thickBot="1" x14ac:dyDescent="0.3">
      <c r="A40" s="1" t="s">
        <v>343</v>
      </c>
      <c r="B40" s="149" t="s">
        <v>765</v>
      </c>
      <c r="C40" s="192" t="s">
        <v>1122</v>
      </c>
      <c r="E40" s="201">
        <f>'0802'!H40</f>
        <v>-1</v>
      </c>
      <c r="F40" s="186">
        <f t="shared" si="38"/>
        <v>187.49999999987023</v>
      </c>
      <c r="G40" s="202">
        <v>2.5647601949199998E-4</v>
      </c>
      <c r="H40" s="202">
        <v>1</v>
      </c>
      <c r="I40" s="227">
        <v>1</v>
      </c>
      <c r="J40" s="227">
        <v>-1</v>
      </c>
      <c r="K40" s="227">
        <v>1</v>
      </c>
      <c r="L40" s="202">
        <v>1</v>
      </c>
      <c r="M40" s="228">
        <v>12</v>
      </c>
      <c r="N40" s="288">
        <v>42566</v>
      </c>
      <c r="O40">
        <f t="shared" si="39"/>
        <v>1</v>
      </c>
      <c r="P40">
        <f t="shared" si="53"/>
        <v>-1</v>
      </c>
      <c r="Q40">
        <f t="shared" si="40"/>
        <v>1</v>
      </c>
      <c r="R40">
        <f t="shared" si="41"/>
        <v>1</v>
      </c>
      <c r="S40">
        <f t="shared" si="42"/>
        <v>1</v>
      </c>
      <c r="T40">
        <f t="shared" si="43"/>
        <v>-1</v>
      </c>
      <c r="U40">
        <f t="shared" si="54"/>
        <v>-1</v>
      </c>
      <c r="V40">
        <f>VLOOKUP($A40,'FuturesInfo (3)'!$A$2:$V$80,22)</f>
        <v>7</v>
      </c>
      <c r="W40">
        <v>1</v>
      </c>
      <c r="X40" s="137">
        <v>731062.5</v>
      </c>
      <c r="Y40" s="137">
        <v>731062.5</v>
      </c>
      <c r="Z40" s="188">
        <f t="shared" si="44"/>
        <v>187.49999999987023</v>
      </c>
      <c r="AA40" s="188">
        <f>IF(IF(sym!$Q29=H40,1,0)=1,ABS(X40*G40),-ABS(X40*G40))</f>
        <v>-187.49999999987023</v>
      </c>
      <c r="AB40" s="188">
        <f>IF(IF(sym!$P29=$H40,1,0)=1,ABS($X40*$G40),-ABS($X40*$G40))</f>
        <v>187.49999999987023</v>
      </c>
      <c r="AC40" s="188">
        <f t="shared" si="59"/>
        <v>-187.49999999987023</v>
      </c>
      <c r="AD40" s="188">
        <f t="shared" si="45"/>
        <v>187.49999999987023</v>
      </c>
      <c r="AE40" s="188">
        <f t="shared" si="46"/>
        <v>-187.49999999987023</v>
      </c>
      <c r="AF40" s="188">
        <f t="shared" si="55"/>
        <v>187.49999999987023</v>
      </c>
      <c r="AG40" s="188">
        <f t="shared" si="56"/>
        <v>187.49999999987023</v>
      </c>
      <c r="AH40" s="188">
        <f t="shared" si="57"/>
        <v>187.49999999987023</v>
      </c>
      <c r="AI40" s="188">
        <f t="shared" si="58"/>
        <v>187.49999999987023</v>
      </c>
      <c r="AJ40" s="188">
        <f t="shared" si="47"/>
        <v>-187.49999999987023</v>
      </c>
      <c r="AK40" s="188">
        <f t="shared" si="48"/>
        <v>187.49999999987023</v>
      </c>
      <c r="AL40" s="188">
        <f t="shared" si="49"/>
        <v>187.49999999987023</v>
      </c>
      <c r="AM40" s="188">
        <f t="shared" si="50"/>
        <v>187.49999999987023</v>
      </c>
      <c r="AN40" s="188">
        <f t="shared" si="51"/>
        <v>-187.49999999987023</v>
      </c>
      <c r="AO40" s="188">
        <f t="shared" si="52"/>
        <v>-187.49999999987023</v>
      </c>
    </row>
    <row r="41" spans="1:41" ht="15.75" thickBot="1" x14ac:dyDescent="0.3">
      <c r="A41" s="1" t="s">
        <v>345</v>
      </c>
      <c r="B41" s="149" t="s">
        <v>602</v>
      </c>
      <c r="C41" s="192" t="s">
        <v>347</v>
      </c>
      <c r="E41" s="201">
        <f>'0802'!H41</f>
        <v>1</v>
      </c>
      <c r="F41" s="186">
        <f t="shared" si="38"/>
        <v>-1579.9999999997096</v>
      </c>
      <c r="G41" s="202">
        <v>-5.7555005099800003E-3</v>
      </c>
      <c r="H41" s="202">
        <v>-1</v>
      </c>
      <c r="I41" s="227">
        <v>1</v>
      </c>
      <c r="J41" s="227">
        <v>1</v>
      </c>
      <c r="K41" s="227">
        <v>1</v>
      </c>
      <c r="L41" s="202">
        <v>1</v>
      </c>
      <c r="M41" s="228">
        <v>-19</v>
      </c>
      <c r="N41" s="288">
        <v>42571</v>
      </c>
      <c r="O41">
        <f t="shared" si="39"/>
        <v>-1</v>
      </c>
      <c r="P41">
        <f t="shared" si="53"/>
        <v>1</v>
      </c>
      <c r="Q41">
        <f t="shared" si="40"/>
        <v>-1</v>
      </c>
      <c r="R41">
        <f t="shared" si="41"/>
        <v>-1</v>
      </c>
      <c r="S41">
        <f t="shared" si="42"/>
        <v>-1</v>
      </c>
      <c r="T41">
        <f t="shared" si="43"/>
        <v>1</v>
      </c>
      <c r="U41">
        <f t="shared" si="54"/>
        <v>-1</v>
      </c>
      <c r="V41">
        <f>VLOOKUP($A41,'FuturesInfo (3)'!$A$2:$V$80,22)</f>
        <v>2</v>
      </c>
      <c r="W41">
        <v>1</v>
      </c>
      <c r="X41" s="137">
        <v>274520</v>
      </c>
      <c r="Y41" s="137">
        <v>274520</v>
      </c>
      <c r="Z41" s="188">
        <f t="shared" si="44"/>
        <v>1579.9999999997096</v>
      </c>
      <c r="AA41" s="188">
        <f>IF(IF(sym!$Q30=H41,1,0)=1,ABS(X41*G41),-ABS(X41*G41))</f>
        <v>1579.9999999997096</v>
      </c>
      <c r="AB41" s="188">
        <f>IF(IF(sym!$P30=$H41,1,0)=1,ABS($X41*$G41),-ABS($X41*$G41))</f>
        <v>-1579.9999999997096</v>
      </c>
      <c r="AC41" s="188">
        <f t="shared" si="59"/>
        <v>-1579.9999999997096</v>
      </c>
      <c r="AD41" s="188">
        <f t="shared" si="45"/>
        <v>1579.9999999997096</v>
      </c>
      <c r="AE41" s="188">
        <f t="shared" si="46"/>
        <v>-1579.9999999997096</v>
      </c>
      <c r="AF41" s="188">
        <f t="shared" si="55"/>
        <v>-1579.9999999997096</v>
      </c>
      <c r="AG41" s="188">
        <f t="shared" si="56"/>
        <v>-1579.9999999997096</v>
      </c>
      <c r="AH41" s="188">
        <f t="shared" si="57"/>
        <v>-1579.9999999997096</v>
      </c>
      <c r="AI41" s="188">
        <f t="shared" si="58"/>
        <v>1579.9999999997096</v>
      </c>
      <c r="AJ41" s="188">
        <f t="shared" si="47"/>
        <v>-1579.9999999997096</v>
      </c>
      <c r="AK41" s="188">
        <f t="shared" si="48"/>
        <v>1579.9999999997096</v>
      </c>
      <c r="AL41" s="188">
        <f t="shared" si="49"/>
        <v>1579.9999999997096</v>
      </c>
      <c r="AM41" s="188">
        <f t="shared" si="50"/>
        <v>1579.9999999997096</v>
      </c>
      <c r="AN41" s="188">
        <f t="shared" si="51"/>
        <v>-1579.9999999997096</v>
      </c>
      <c r="AO41" s="188">
        <f t="shared" si="52"/>
        <v>1579.9999999997096</v>
      </c>
    </row>
    <row r="42" spans="1:41" ht="15.75" thickBot="1" x14ac:dyDescent="0.3">
      <c r="A42" s="1" t="s">
        <v>1023</v>
      </c>
      <c r="B42" s="149" t="s">
        <v>604</v>
      </c>
      <c r="C42" s="192" t="s">
        <v>294</v>
      </c>
      <c r="E42" s="201">
        <f>'0802'!H42</f>
        <v>1</v>
      </c>
      <c r="F42" s="186">
        <f t="shared" si="38"/>
        <v>-3513.5135135111004</v>
      </c>
      <c r="G42" s="202">
        <v>-1.9890710382499999E-2</v>
      </c>
      <c r="H42" s="202">
        <v>-1</v>
      </c>
      <c r="I42" s="227">
        <v>1</v>
      </c>
      <c r="J42" s="227">
        <v>-1</v>
      </c>
      <c r="K42" s="227">
        <v>1</v>
      </c>
      <c r="L42" s="202">
        <v>-1</v>
      </c>
      <c r="M42" s="228">
        <v>25</v>
      </c>
      <c r="N42" s="288">
        <v>42545</v>
      </c>
      <c r="O42">
        <f t="shared" si="39"/>
        <v>-1</v>
      </c>
      <c r="P42">
        <f t="shared" si="53"/>
        <v>1</v>
      </c>
      <c r="Q42">
        <f t="shared" si="40"/>
        <v>-1</v>
      </c>
      <c r="R42">
        <f t="shared" si="41"/>
        <v>1</v>
      </c>
      <c r="S42">
        <f t="shared" si="42"/>
        <v>1</v>
      </c>
      <c r="T42">
        <f t="shared" si="43"/>
        <v>1</v>
      </c>
      <c r="U42">
        <f t="shared" si="54"/>
        <v>-1</v>
      </c>
      <c r="V42">
        <f>VLOOKUP($A42,'FuturesInfo (3)'!$A$2:$V$80,22)</f>
        <v>3</v>
      </c>
      <c r="W42">
        <v>1</v>
      </c>
      <c r="X42" s="137">
        <v>176640.92664092666</v>
      </c>
      <c r="Y42" s="137">
        <v>176640.92664092666</v>
      </c>
      <c r="Z42" s="188">
        <f t="shared" si="44"/>
        <v>3513.5135135111004</v>
      </c>
      <c r="AA42" s="188">
        <f>IF(IF(sym!$Q31=H42,1,0)=1,ABS(X42*G42),-ABS(X42*G42))</f>
        <v>-3513.5135135111004</v>
      </c>
      <c r="AB42" s="188">
        <f>IF(IF(sym!$P31=$H42,1,0)=1,ABS($X42*$G42),-ABS($X42*$G42))</f>
        <v>3513.5135135111004</v>
      </c>
      <c r="AC42" s="188">
        <f t="shared" si="59"/>
        <v>-3513.5135135111004</v>
      </c>
      <c r="AD42" s="188">
        <f t="shared" si="45"/>
        <v>3513.5135135111004</v>
      </c>
      <c r="AE42" s="188">
        <f t="shared" si="46"/>
        <v>3513.5135135111004</v>
      </c>
      <c r="AF42" s="188">
        <f t="shared" si="55"/>
        <v>-3513.5135135111004</v>
      </c>
      <c r="AG42" s="188">
        <f t="shared" si="56"/>
        <v>-3513.5135135111004</v>
      </c>
      <c r="AH42" s="188">
        <f t="shared" si="57"/>
        <v>3513.5135135111004</v>
      </c>
      <c r="AI42" s="188">
        <f t="shared" si="58"/>
        <v>3513.5135135111004</v>
      </c>
      <c r="AJ42" s="188">
        <f t="shared" si="47"/>
        <v>-3513.5135135111004</v>
      </c>
      <c r="AK42" s="188">
        <f t="shared" si="48"/>
        <v>3513.5135135111004</v>
      </c>
      <c r="AL42" s="188">
        <f t="shared" si="49"/>
        <v>-3513.5135135111004</v>
      </c>
      <c r="AM42" s="188">
        <f t="shared" si="50"/>
        <v>-3513.5135135111004</v>
      </c>
      <c r="AN42" s="188">
        <f t="shared" si="51"/>
        <v>-3513.5135135111004</v>
      </c>
      <c r="AO42" s="188">
        <f t="shared" si="52"/>
        <v>3513.5135135111004</v>
      </c>
    </row>
    <row r="43" spans="1:41" ht="15.75" thickBot="1" x14ac:dyDescent="0.3">
      <c r="A43" s="1" t="s">
        <v>349</v>
      </c>
      <c r="B43" s="149" t="s">
        <v>515</v>
      </c>
      <c r="C43" s="192" t="s">
        <v>347</v>
      </c>
      <c r="E43" s="201">
        <f>'0802'!H43</f>
        <v>1</v>
      </c>
      <c r="F43" s="186">
        <f t="shared" si="38"/>
        <v>-525.00000000033151</v>
      </c>
      <c r="G43" s="202">
        <v>-4.7532820280699996E-3</v>
      </c>
      <c r="H43" s="202">
        <v>-1</v>
      </c>
      <c r="I43" s="227">
        <v>-1</v>
      </c>
      <c r="J43" s="227">
        <v>1</v>
      </c>
      <c r="K43" s="227">
        <v>-1</v>
      </c>
      <c r="L43" s="202">
        <v>-1</v>
      </c>
      <c r="M43" s="228">
        <v>-10</v>
      </c>
      <c r="N43" s="288">
        <v>42570</v>
      </c>
      <c r="O43">
        <f t="shared" si="39"/>
        <v>1</v>
      </c>
      <c r="P43">
        <f t="shared" si="53"/>
        <v>1</v>
      </c>
      <c r="Q43">
        <f t="shared" si="40"/>
        <v>1</v>
      </c>
      <c r="R43">
        <f t="shared" si="41"/>
        <v>-1</v>
      </c>
      <c r="S43">
        <f t="shared" si="42"/>
        <v>1</v>
      </c>
      <c r="T43">
        <f t="shared" si="43"/>
        <v>1</v>
      </c>
      <c r="U43">
        <f t="shared" si="54"/>
        <v>1</v>
      </c>
      <c r="V43">
        <f>VLOOKUP($A43,'FuturesInfo (3)'!$A$2:$V$80,22)</f>
        <v>3</v>
      </c>
      <c r="W43">
        <v>1</v>
      </c>
      <c r="X43" s="137">
        <v>110450</v>
      </c>
      <c r="Y43" s="137">
        <v>110450</v>
      </c>
      <c r="Z43" s="188">
        <f t="shared" si="44"/>
        <v>525.00000000033151</v>
      </c>
      <c r="AA43" s="188">
        <f>IF(IF(sym!$Q32=H43,1,0)=1,ABS(X43*G43),-ABS(X43*G43))</f>
        <v>-525.00000000033151</v>
      </c>
      <c r="AB43" s="188">
        <f>IF(IF(sym!$P32=$H43,1,0)=1,ABS($X43*$G43),-ABS($X43*$G43))</f>
        <v>525.00000000033151</v>
      </c>
      <c r="AC43" s="188">
        <f t="shared" si="59"/>
        <v>-525.00000000033151</v>
      </c>
      <c r="AD43" s="188">
        <f t="shared" si="45"/>
        <v>525.00000000033151</v>
      </c>
      <c r="AE43" s="188">
        <f t="shared" si="46"/>
        <v>-525.00000000033151</v>
      </c>
      <c r="AF43" s="188">
        <f t="shared" si="55"/>
        <v>525.00000000033151</v>
      </c>
      <c r="AG43" s="188">
        <f t="shared" si="56"/>
        <v>525.00000000033151</v>
      </c>
      <c r="AH43" s="188">
        <f t="shared" si="57"/>
        <v>525.00000000033151</v>
      </c>
      <c r="AI43" s="188">
        <f t="shared" si="58"/>
        <v>-525.00000000033151</v>
      </c>
      <c r="AJ43" s="188">
        <f t="shared" si="47"/>
        <v>-525.00000000033151</v>
      </c>
      <c r="AK43" s="188">
        <f t="shared" si="48"/>
        <v>-525.00000000033151</v>
      </c>
      <c r="AL43" s="188">
        <f t="shared" si="49"/>
        <v>525.00000000033151</v>
      </c>
      <c r="AM43" s="188">
        <f t="shared" si="50"/>
        <v>-525.00000000033151</v>
      </c>
      <c r="AN43" s="188">
        <f t="shared" si="51"/>
        <v>-525.00000000033151</v>
      </c>
      <c r="AO43" s="188">
        <f t="shared" si="52"/>
        <v>-525.00000000033151</v>
      </c>
    </row>
    <row r="44" spans="1:41" ht="15.75" thickBot="1" x14ac:dyDescent="0.3">
      <c r="A44" s="1" t="s">
        <v>1024</v>
      </c>
      <c r="B44" s="149" t="s">
        <v>353</v>
      </c>
      <c r="C44" s="192" t="s">
        <v>294</v>
      </c>
      <c r="E44" s="201">
        <f>'0802'!H44</f>
        <v>1</v>
      </c>
      <c r="F44" s="186">
        <f t="shared" si="38"/>
        <v>-5675.6756756872073</v>
      </c>
      <c r="G44" s="202">
        <v>-1.9936708860800002E-2</v>
      </c>
      <c r="H44" s="202">
        <v>-1</v>
      </c>
      <c r="I44" s="227">
        <v>1</v>
      </c>
      <c r="J44" s="227">
        <v>-1</v>
      </c>
      <c r="K44" s="227">
        <v>1</v>
      </c>
      <c r="L44" s="202">
        <v>-1</v>
      </c>
      <c r="M44" s="228">
        <v>24</v>
      </c>
      <c r="N44" s="288">
        <v>42548</v>
      </c>
      <c r="O44">
        <f t="shared" si="39"/>
        <v>-1</v>
      </c>
      <c r="P44">
        <f t="shared" si="53"/>
        <v>1</v>
      </c>
      <c r="Q44">
        <f t="shared" si="40"/>
        <v>-1</v>
      </c>
      <c r="R44">
        <f t="shared" si="41"/>
        <v>1</v>
      </c>
      <c r="S44">
        <f t="shared" si="42"/>
        <v>1</v>
      </c>
      <c r="T44">
        <f t="shared" si="43"/>
        <v>1</v>
      </c>
      <c r="U44">
        <f t="shared" si="54"/>
        <v>-1</v>
      </c>
      <c r="V44">
        <f>VLOOKUP($A44,'FuturesInfo (3)'!$A$2:$V$80,22)</f>
        <v>2</v>
      </c>
      <c r="W44">
        <v>1</v>
      </c>
      <c r="X44" s="137">
        <v>284684.68468468467</v>
      </c>
      <c r="Y44" s="137">
        <v>284684.68468468467</v>
      </c>
      <c r="Z44" s="188">
        <f t="shared" si="44"/>
        <v>5675.6756756872073</v>
      </c>
      <c r="AA44" s="188">
        <f>IF(IF(sym!$Q33=H44,1,0)=1,ABS(X44*G44),-ABS(X44*G44))</f>
        <v>-5675.6756756872073</v>
      </c>
      <c r="AB44" s="188">
        <f>IF(IF(sym!$P33=$H44,1,0)=1,ABS($X44*$G44),-ABS($X44*$G44))</f>
        <v>5675.6756756872073</v>
      </c>
      <c r="AC44" s="188">
        <f t="shared" si="59"/>
        <v>-5675.6756756872073</v>
      </c>
      <c r="AD44" s="188">
        <f t="shared" si="45"/>
        <v>5675.6756756872073</v>
      </c>
      <c r="AE44" s="188">
        <f t="shared" si="46"/>
        <v>5675.6756756872073</v>
      </c>
      <c r="AF44" s="188">
        <f t="shared" si="55"/>
        <v>-5675.6756756872073</v>
      </c>
      <c r="AG44" s="188">
        <f t="shared" si="56"/>
        <v>-5675.6756756872073</v>
      </c>
      <c r="AH44" s="188">
        <f t="shared" si="57"/>
        <v>5675.6756756872073</v>
      </c>
      <c r="AI44" s="188">
        <f t="shared" si="58"/>
        <v>5675.6756756872073</v>
      </c>
      <c r="AJ44" s="188">
        <f t="shared" si="47"/>
        <v>-5675.6756756872073</v>
      </c>
      <c r="AK44" s="188">
        <f t="shared" si="48"/>
        <v>5675.6756756872073</v>
      </c>
      <c r="AL44" s="188">
        <f t="shared" si="49"/>
        <v>-5675.6756756872073</v>
      </c>
      <c r="AM44" s="188">
        <f t="shared" si="50"/>
        <v>-5675.6756756872073</v>
      </c>
      <c r="AN44" s="188">
        <f t="shared" si="51"/>
        <v>-5675.6756756872073</v>
      </c>
      <c r="AO44" s="188">
        <f t="shared" si="52"/>
        <v>5675.6756756872073</v>
      </c>
    </row>
    <row r="45" spans="1:41" ht="15.75" thickBot="1" x14ac:dyDescent="0.3">
      <c r="A45" s="1" t="s">
        <v>351</v>
      </c>
      <c r="B45" s="149" t="s">
        <v>617</v>
      </c>
      <c r="C45" s="192" t="s">
        <v>288</v>
      </c>
      <c r="E45" s="201">
        <f>'0802'!H45</f>
        <v>1</v>
      </c>
      <c r="F45" s="186">
        <f t="shared" si="38"/>
        <v>2394.0000000021164</v>
      </c>
      <c r="G45" s="202">
        <v>2.2637013502800001E-2</v>
      </c>
      <c r="H45" s="202">
        <v>1</v>
      </c>
      <c r="I45" s="227">
        <v>-1</v>
      </c>
      <c r="J45" s="227">
        <v>-1</v>
      </c>
      <c r="K45" s="227">
        <v>-1</v>
      </c>
      <c r="L45" s="202">
        <v>1</v>
      </c>
      <c r="M45" s="228">
        <v>-6</v>
      </c>
      <c r="N45" s="288">
        <v>42576</v>
      </c>
      <c r="O45">
        <f t="shared" si="39"/>
        <v>-1</v>
      </c>
      <c r="P45">
        <f t="shared" si="53"/>
        <v>-1</v>
      </c>
      <c r="Q45">
        <f t="shared" si="40"/>
        <v>-1</v>
      </c>
      <c r="R45">
        <f t="shared" si="41"/>
        <v>-1</v>
      </c>
      <c r="S45">
        <f t="shared" si="42"/>
        <v>-1</v>
      </c>
      <c r="T45">
        <f t="shared" si="43"/>
        <v>1</v>
      </c>
      <c r="U45">
        <f t="shared" si="54"/>
        <v>-1</v>
      </c>
      <c r="V45">
        <f>VLOOKUP($A45,'FuturesInfo (3)'!$A$2:$V$80,22)</f>
        <v>2</v>
      </c>
      <c r="W45">
        <v>1</v>
      </c>
      <c r="X45" s="137">
        <v>105755.99999999999</v>
      </c>
      <c r="Y45" s="137">
        <v>105755.99999999999</v>
      </c>
      <c r="Z45" s="188">
        <f t="shared" si="44"/>
        <v>2394.0000000021164</v>
      </c>
      <c r="AA45" s="188">
        <f>IF(IF(sym!$Q34=H45,1,0)=1,ABS(X45*G45),-ABS(X45*G45))</f>
        <v>2394.0000000021164</v>
      </c>
      <c r="AB45" s="188">
        <f>IF(IF(sym!$P34=$H45,1,0)=1,ABS($X45*$G45),-ABS($X45*$G45))</f>
        <v>-2394.0000000021164</v>
      </c>
      <c r="AC45" s="188">
        <f t="shared" si="59"/>
        <v>2394.0000000021164</v>
      </c>
      <c r="AD45" s="188">
        <f t="shared" si="45"/>
        <v>-2394.0000000021164</v>
      </c>
      <c r="AE45" s="188">
        <f t="shared" si="46"/>
        <v>-2394.0000000021164</v>
      </c>
      <c r="AF45" s="188">
        <f t="shared" si="55"/>
        <v>-2394.0000000021164</v>
      </c>
      <c r="AG45" s="188">
        <f t="shared" si="56"/>
        <v>-2394.0000000021164</v>
      </c>
      <c r="AH45" s="188">
        <f t="shared" si="57"/>
        <v>2394.0000000021164</v>
      </c>
      <c r="AI45" s="188">
        <f t="shared" si="58"/>
        <v>-2394.0000000021164</v>
      </c>
      <c r="AJ45" s="188">
        <f t="shared" si="47"/>
        <v>-2394.0000000021164</v>
      </c>
      <c r="AK45" s="188">
        <f t="shared" si="48"/>
        <v>-2394.0000000021164</v>
      </c>
      <c r="AL45" s="188">
        <f t="shared" si="49"/>
        <v>-2394.0000000021164</v>
      </c>
      <c r="AM45" s="188">
        <f t="shared" si="50"/>
        <v>-2394.0000000021164</v>
      </c>
      <c r="AN45" s="188">
        <f t="shared" si="51"/>
        <v>2394.0000000021164</v>
      </c>
      <c r="AO45" s="188">
        <f t="shared" si="52"/>
        <v>-2394.0000000021164</v>
      </c>
    </row>
    <row r="46" spans="1:41" ht="15.75" thickBot="1" x14ac:dyDescent="0.3">
      <c r="A46" s="1" t="s">
        <v>355</v>
      </c>
      <c r="B46" s="149" t="s">
        <v>623</v>
      </c>
      <c r="C46" s="192" t="s">
        <v>1121</v>
      </c>
      <c r="E46" s="201">
        <f>'0802'!H46</f>
        <v>1</v>
      </c>
      <c r="F46" s="186">
        <f t="shared" ref="F46:F77" si="60">G46*X46</f>
        <v>-612.49999999990507</v>
      </c>
      <c r="G46" s="202">
        <v>-2.4680165206000001E-3</v>
      </c>
      <c r="H46" s="202">
        <v>-1</v>
      </c>
      <c r="I46" s="227">
        <v>1</v>
      </c>
      <c r="J46" s="227">
        <v>-1</v>
      </c>
      <c r="K46" s="227">
        <v>1</v>
      </c>
      <c r="L46" s="202">
        <v>1</v>
      </c>
      <c r="M46" s="228">
        <v>9</v>
      </c>
      <c r="N46" s="288">
        <v>42571</v>
      </c>
      <c r="O46">
        <f t="shared" si="39"/>
        <v>1</v>
      </c>
      <c r="P46">
        <f t="shared" si="53"/>
        <v>1</v>
      </c>
      <c r="Q46">
        <f t="shared" ref="Q46:Q77" si="61">IF(J46+O46+-1*E46&gt;0,1,-1)</f>
        <v>-1</v>
      </c>
      <c r="R46">
        <f t="shared" ref="R46:R77" si="62">IF(I46-L46-E46&gt;0,1,-1)</f>
        <v>-1</v>
      </c>
      <c r="S46">
        <f t="shared" si="42"/>
        <v>-1</v>
      </c>
      <c r="T46">
        <f t="shared" ref="T46:T77" si="63">IF(E46-K46-O46&lt;0,-1,1)</f>
        <v>-1</v>
      </c>
      <c r="U46">
        <f t="shared" si="54"/>
        <v>-1</v>
      </c>
      <c r="V46">
        <f>VLOOKUP($A46,'FuturesInfo (3)'!$A$2:$V$80,22)</f>
        <v>2</v>
      </c>
      <c r="W46">
        <v>1</v>
      </c>
      <c r="X46" s="137">
        <v>248175</v>
      </c>
      <c r="Y46" s="137">
        <v>248175</v>
      </c>
      <c r="Z46" s="188">
        <f t="shared" si="44"/>
        <v>612.49999999990507</v>
      </c>
      <c r="AA46" s="188">
        <f>IF(IF(sym!$Q35=H46,1,0)=1,ABS(X46*G46),-ABS(X46*G46))</f>
        <v>612.49999999990507</v>
      </c>
      <c r="AB46" s="188">
        <f>IF(IF(sym!$P35=$H46,1,0)=1,ABS($X46*$G46),-ABS($X46*$G46))</f>
        <v>-612.49999999990507</v>
      </c>
      <c r="AC46" s="188">
        <f t="shared" si="59"/>
        <v>-612.49999999990507</v>
      </c>
      <c r="AD46" s="188">
        <f t="shared" ref="AD46:AD77" si="64">IF(IF(-E46=H46,1,0)=1,ABS(X46*G46),-ABS(X46*G46))</f>
        <v>612.49999999990507</v>
      </c>
      <c r="AE46" s="188">
        <f t="shared" si="46"/>
        <v>612.49999999990507</v>
      </c>
      <c r="AF46" s="188">
        <f t="shared" si="55"/>
        <v>-612.49999999990507</v>
      </c>
      <c r="AG46" s="188">
        <f t="shared" si="56"/>
        <v>-612.49999999990507</v>
      </c>
      <c r="AH46" s="188">
        <f t="shared" si="57"/>
        <v>-612.49999999990507</v>
      </c>
      <c r="AI46" s="188">
        <f t="shared" si="58"/>
        <v>-612.49999999990507</v>
      </c>
      <c r="AJ46" s="188">
        <f t="shared" si="47"/>
        <v>-612.49999999990507</v>
      </c>
      <c r="AK46" s="188">
        <f t="shared" si="48"/>
        <v>612.49999999990507</v>
      </c>
      <c r="AL46" s="188">
        <f t="shared" si="49"/>
        <v>612.49999999990507</v>
      </c>
      <c r="AM46" s="188">
        <f t="shared" ref="AM46:AM77" si="65">IF(IF(S46=H46,1,0)=1,ABS(X46*G46),-ABS(X46*G46))</f>
        <v>612.49999999990507</v>
      </c>
      <c r="AN46" s="188">
        <f t="shared" ref="AN46:AN77" si="66">IF(IF(T46=$H46,1,0)=1,ABS($X46*$G46),-ABS($X46*$G46))</f>
        <v>612.49999999990507</v>
      </c>
      <c r="AO46" s="188">
        <f t="shared" ref="AO46:AO77" si="67">IF(IF(U46=$H46,1,0)=1,ABS($X46*$G46),-ABS($X46*$G46))</f>
        <v>612.49999999990507</v>
      </c>
    </row>
    <row r="47" spans="1:41" ht="15.75" thickBot="1" x14ac:dyDescent="0.3">
      <c r="A47" s="1" t="s">
        <v>357</v>
      </c>
      <c r="B47" s="149" t="s">
        <v>513</v>
      </c>
      <c r="C47" s="192" t="s">
        <v>304</v>
      </c>
      <c r="E47" s="201">
        <f>'0802'!H47</f>
        <v>-1</v>
      </c>
      <c r="F47" s="186">
        <f t="shared" si="60"/>
        <v>-637.49999999954991</v>
      </c>
      <c r="G47" s="202">
        <v>-6.0176991150399997E-3</v>
      </c>
      <c r="H47" s="202">
        <v>-1</v>
      </c>
      <c r="I47" s="227">
        <v>-1</v>
      </c>
      <c r="J47" s="227">
        <v>-1</v>
      </c>
      <c r="K47" s="227">
        <v>-1</v>
      </c>
      <c r="L47" s="202">
        <v>1</v>
      </c>
      <c r="M47" s="228">
        <v>-3</v>
      </c>
      <c r="N47" s="288">
        <v>42569</v>
      </c>
      <c r="O47">
        <f t="shared" si="39"/>
        <v>-1</v>
      </c>
      <c r="P47">
        <f t="shared" si="53"/>
        <v>-1</v>
      </c>
      <c r="Q47">
        <f t="shared" si="61"/>
        <v>-1</v>
      </c>
      <c r="R47">
        <f t="shared" si="62"/>
        <v>-1</v>
      </c>
      <c r="S47">
        <f t="shared" si="42"/>
        <v>-1</v>
      </c>
      <c r="T47">
        <f t="shared" si="63"/>
        <v>1</v>
      </c>
      <c r="U47">
        <f t="shared" si="54"/>
        <v>-1</v>
      </c>
      <c r="V47">
        <f>VLOOKUP($A47,'FuturesInfo (3)'!$A$2:$V$80,22)</f>
        <v>2</v>
      </c>
      <c r="W47">
        <v>1</v>
      </c>
      <c r="X47" s="137">
        <v>105937.5</v>
      </c>
      <c r="Y47" s="137">
        <v>105937.5</v>
      </c>
      <c r="Z47" s="188">
        <f t="shared" si="44"/>
        <v>637.49999999954991</v>
      </c>
      <c r="AA47" s="188">
        <f>IF(IF(sym!$Q36=H47,1,0)=1,ABS(X47*G47),-ABS(X47*G47))</f>
        <v>-637.49999999954991</v>
      </c>
      <c r="AB47" s="188">
        <f>IF(IF(sym!$P36=$H47,1,0)=1,ABS($X47*$G47),-ABS($X47*$G47))</f>
        <v>637.49999999954991</v>
      </c>
      <c r="AC47" s="188">
        <f t="shared" si="59"/>
        <v>637.49999999954991</v>
      </c>
      <c r="AD47" s="188">
        <f t="shared" si="64"/>
        <v>-637.49999999954991</v>
      </c>
      <c r="AE47" s="188">
        <f t="shared" si="46"/>
        <v>637.49999999954991</v>
      </c>
      <c r="AF47" s="188">
        <f t="shared" si="55"/>
        <v>637.49999999954991</v>
      </c>
      <c r="AG47" s="188">
        <f t="shared" si="56"/>
        <v>637.49999999954991</v>
      </c>
      <c r="AH47" s="188">
        <f t="shared" si="57"/>
        <v>-637.49999999954991</v>
      </c>
      <c r="AI47" s="188">
        <f t="shared" si="58"/>
        <v>637.49999999954991</v>
      </c>
      <c r="AJ47" s="188">
        <f t="shared" si="47"/>
        <v>637.49999999954991</v>
      </c>
      <c r="AK47" s="188">
        <f t="shared" si="48"/>
        <v>637.49999999954991</v>
      </c>
      <c r="AL47" s="188">
        <f t="shared" si="49"/>
        <v>637.49999999954991</v>
      </c>
      <c r="AM47" s="188">
        <f t="shared" si="65"/>
        <v>637.49999999954991</v>
      </c>
      <c r="AN47" s="188">
        <f t="shared" si="66"/>
        <v>-637.49999999954991</v>
      </c>
      <c r="AO47" s="188">
        <f t="shared" si="67"/>
        <v>637.49999999954991</v>
      </c>
    </row>
    <row r="48" spans="1:41" ht="15.75" thickBot="1" x14ac:dyDescent="0.3">
      <c r="A48" s="1" t="s">
        <v>1051</v>
      </c>
      <c r="B48" s="149" t="s">
        <v>614</v>
      </c>
      <c r="C48" s="192" t="s">
        <v>297</v>
      </c>
      <c r="E48" s="201">
        <f>'0802'!H48</f>
        <v>-1</v>
      </c>
      <c r="F48" s="186">
        <f t="shared" si="60"/>
        <v>1149.9999999988202</v>
      </c>
      <c r="G48" s="202">
        <v>1.4145141451400001E-2</v>
      </c>
      <c r="H48" s="202">
        <v>1</v>
      </c>
      <c r="I48" s="227">
        <v>1</v>
      </c>
      <c r="J48" s="227">
        <v>1</v>
      </c>
      <c r="K48" s="227">
        <v>1</v>
      </c>
      <c r="L48" s="202">
        <v>1</v>
      </c>
      <c r="M48" s="228">
        <v>6</v>
      </c>
      <c r="N48" s="288">
        <v>42576</v>
      </c>
      <c r="O48">
        <f t="shared" si="39"/>
        <v>1</v>
      </c>
      <c r="P48">
        <f t="shared" si="53"/>
        <v>-1</v>
      </c>
      <c r="Q48">
        <f t="shared" si="61"/>
        <v>1</v>
      </c>
      <c r="R48">
        <f t="shared" si="62"/>
        <v>1</v>
      </c>
      <c r="S48">
        <f t="shared" si="42"/>
        <v>1</v>
      </c>
      <c r="T48">
        <f t="shared" si="63"/>
        <v>-1</v>
      </c>
      <c r="U48">
        <f t="shared" si="54"/>
        <v>1</v>
      </c>
      <c r="V48">
        <f>VLOOKUP($A48,'FuturesInfo (3)'!$A$2:$V$80,22)</f>
        <v>4</v>
      </c>
      <c r="W48">
        <v>1</v>
      </c>
      <c r="X48" s="137">
        <v>81300</v>
      </c>
      <c r="Y48" s="137">
        <v>81300</v>
      </c>
      <c r="Z48" s="188">
        <f t="shared" si="44"/>
        <v>1149.9999999988202</v>
      </c>
      <c r="AA48" s="188">
        <f>IF(IF(sym!$Q37=H48,1,0)=1,ABS(X48*G48),-ABS(X48*G48))</f>
        <v>1149.9999999988202</v>
      </c>
      <c r="AB48" s="188">
        <f>IF(IF(sym!$P37=$H48,1,0)=1,ABS($X48*$G48),-ABS($X48*$G48))</f>
        <v>-1149.9999999988202</v>
      </c>
      <c r="AC48" s="188">
        <f t="shared" si="59"/>
        <v>-1149.9999999988202</v>
      </c>
      <c r="AD48" s="188">
        <f t="shared" si="64"/>
        <v>1149.9999999988202</v>
      </c>
      <c r="AE48" s="188">
        <f t="shared" si="46"/>
        <v>1149.9999999988202</v>
      </c>
      <c r="AF48" s="188">
        <f t="shared" si="55"/>
        <v>1149.9999999988202</v>
      </c>
      <c r="AG48" s="188">
        <f t="shared" si="56"/>
        <v>1149.9999999988202</v>
      </c>
      <c r="AH48" s="188">
        <f t="shared" si="57"/>
        <v>1149.9999999988202</v>
      </c>
      <c r="AI48" s="188">
        <f t="shared" si="58"/>
        <v>1149.9999999988202</v>
      </c>
      <c r="AJ48" s="188">
        <f t="shared" si="47"/>
        <v>-1149.9999999988202</v>
      </c>
      <c r="AK48" s="188">
        <f t="shared" si="48"/>
        <v>1149.9999999988202</v>
      </c>
      <c r="AL48" s="188">
        <f t="shared" si="49"/>
        <v>1149.9999999988202</v>
      </c>
      <c r="AM48" s="188">
        <f t="shared" si="65"/>
        <v>1149.9999999988202</v>
      </c>
      <c r="AN48" s="188">
        <f t="shared" si="66"/>
        <v>-1149.9999999988202</v>
      </c>
      <c r="AO48" s="188">
        <f t="shared" si="67"/>
        <v>1149.9999999988202</v>
      </c>
    </row>
    <row r="49" spans="1:41" ht="15.75" thickBot="1" x14ac:dyDescent="0.3">
      <c r="A49" s="4" t="s">
        <v>359</v>
      </c>
      <c r="B49" s="149" t="s">
        <v>708</v>
      </c>
      <c r="C49" s="192" t="s">
        <v>304</v>
      </c>
      <c r="E49" s="201">
        <f>'0802'!H49</f>
        <v>1</v>
      </c>
      <c r="F49" s="186">
        <f t="shared" si="60"/>
        <v>33.000000000039009</v>
      </c>
      <c r="G49" s="202">
        <v>3.17561130518E-4</v>
      </c>
      <c r="H49" s="234">
        <v>1</v>
      </c>
      <c r="I49" s="230">
        <v>-1</v>
      </c>
      <c r="J49" s="230">
        <v>1</v>
      </c>
      <c r="K49" s="230">
        <v>-1</v>
      </c>
      <c r="L49" s="202">
        <v>1</v>
      </c>
      <c r="M49" s="228">
        <v>12</v>
      </c>
      <c r="N49" s="288">
        <v>42566</v>
      </c>
      <c r="O49">
        <f t="shared" si="39"/>
        <v>1</v>
      </c>
      <c r="P49">
        <f t="shared" si="53"/>
        <v>-1</v>
      </c>
      <c r="Q49">
        <f t="shared" si="61"/>
        <v>1</v>
      </c>
      <c r="R49">
        <f t="shared" si="62"/>
        <v>-1</v>
      </c>
      <c r="S49">
        <f t="shared" si="42"/>
        <v>-1</v>
      </c>
      <c r="T49">
        <f t="shared" si="63"/>
        <v>1</v>
      </c>
      <c r="U49">
        <f t="shared" si="54"/>
        <v>-1</v>
      </c>
      <c r="V49">
        <f>VLOOKUP($A49,'FuturesInfo (3)'!$A$2:$V$80,22)</f>
        <v>3</v>
      </c>
      <c r="W49">
        <v>1</v>
      </c>
      <c r="X49" s="137">
        <v>103917</v>
      </c>
      <c r="Y49" s="137">
        <v>103917</v>
      </c>
      <c r="Z49" s="188">
        <f t="shared" si="44"/>
        <v>33.000000000039009</v>
      </c>
      <c r="AA49" s="188">
        <f>IF(IF(sym!$Q38=H49,1,0)=1,ABS(X49*G49),-ABS(X49*G49))</f>
        <v>33.000000000039009</v>
      </c>
      <c r="AB49" s="188">
        <f>IF(IF(sym!$P38=$H49,1,0)=1,ABS($X49*$G49),-ABS($X49*$G49))</f>
        <v>-33.000000000039009</v>
      </c>
      <c r="AC49" s="188">
        <f t="shared" si="59"/>
        <v>33.000000000039009</v>
      </c>
      <c r="AD49" s="188">
        <f t="shared" si="64"/>
        <v>-33.000000000039009</v>
      </c>
      <c r="AE49" s="188">
        <f t="shared" si="46"/>
        <v>33.000000000039009</v>
      </c>
      <c r="AF49" s="188">
        <f t="shared" si="55"/>
        <v>-33.000000000039009</v>
      </c>
      <c r="AG49" s="188">
        <f t="shared" si="56"/>
        <v>-33.000000000039009</v>
      </c>
      <c r="AH49" s="188">
        <f t="shared" si="57"/>
        <v>33.000000000039009</v>
      </c>
      <c r="AI49" s="188">
        <f t="shared" si="58"/>
        <v>33.000000000039009</v>
      </c>
      <c r="AJ49" s="188">
        <f t="shared" si="47"/>
        <v>-33.000000000039009</v>
      </c>
      <c r="AK49" s="188">
        <f t="shared" si="48"/>
        <v>33.000000000039009</v>
      </c>
      <c r="AL49" s="188">
        <f t="shared" si="49"/>
        <v>-33.000000000039009</v>
      </c>
      <c r="AM49" s="188">
        <f t="shared" si="65"/>
        <v>-33.000000000039009</v>
      </c>
      <c r="AN49" s="188">
        <f t="shared" si="66"/>
        <v>33.000000000039009</v>
      </c>
      <c r="AO49" s="188">
        <f t="shared" si="67"/>
        <v>-33.000000000039009</v>
      </c>
    </row>
    <row r="50" spans="1:41" ht="15.75" thickBot="1" x14ac:dyDescent="0.3">
      <c r="A50" s="1" t="s">
        <v>361</v>
      </c>
      <c r="B50" s="149" t="s">
        <v>631</v>
      </c>
      <c r="C50" s="192" t="s">
        <v>313</v>
      </c>
      <c r="E50" s="201">
        <f>'0802'!H50</f>
        <v>1</v>
      </c>
      <c r="F50" s="186">
        <f t="shared" si="60"/>
        <v>749.9999999995988</v>
      </c>
      <c r="G50" s="202">
        <v>5.4549421776099996E-3</v>
      </c>
      <c r="H50" s="202">
        <v>1</v>
      </c>
      <c r="I50" s="227">
        <v>1</v>
      </c>
      <c r="J50" s="227">
        <v>-1</v>
      </c>
      <c r="K50" s="227">
        <v>1</v>
      </c>
      <c r="L50" s="202">
        <v>-1</v>
      </c>
      <c r="M50" s="228">
        <v>8</v>
      </c>
      <c r="N50" s="288">
        <v>42572</v>
      </c>
      <c r="O50">
        <f t="shared" si="39"/>
        <v>-1</v>
      </c>
      <c r="P50">
        <f t="shared" si="53"/>
        <v>1</v>
      </c>
      <c r="Q50">
        <f t="shared" si="61"/>
        <v>-1</v>
      </c>
      <c r="R50">
        <f t="shared" si="62"/>
        <v>1</v>
      </c>
      <c r="S50">
        <f t="shared" si="42"/>
        <v>1</v>
      </c>
      <c r="T50">
        <f t="shared" si="63"/>
        <v>1</v>
      </c>
      <c r="U50">
        <f t="shared" si="54"/>
        <v>-1</v>
      </c>
      <c r="V50">
        <f>VLOOKUP($A50,'FuturesInfo (3)'!$A$2:$V$80,22)</f>
        <v>3</v>
      </c>
      <c r="W50">
        <v>1</v>
      </c>
      <c r="X50" s="137">
        <v>137490</v>
      </c>
      <c r="Y50" s="137">
        <v>137490</v>
      </c>
      <c r="Z50" s="188">
        <f t="shared" si="44"/>
        <v>749.9999999995988</v>
      </c>
      <c r="AA50" s="188">
        <f>IF(IF(sym!$Q39=H50,1,0)=1,ABS(X50*G50),-ABS(X50*G50))</f>
        <v>749.9999999995988</v>
      </c>
      <c r="AB50" s="188">
        <f>IF(IF(sym!$P39=$H50,1,0)=1,ABS($X50*$G50),-ABS($X50*$G50))</f>
        <v>-749.9999999995988</v>
      </c>
      <c r="AC50" s="188">
        <f t="shared" si="59"/>
        <v>749.9999999995988</v>
      </c>
      <c r="AD50" s="188">
        <f t="shared" si="64"/>
        <v>-749.9999999995988</v>
      </c>
      <c r="AE50" s="188">
        <f t="shared" si="46"/>
        <v>-749.9999999995988</v>
      </c>
      <c r="AF50" s="188">
        <f t="shared" si="55"/>
        <v>749.9999999995988</v>
      </c>
      <c r="AG50" s="188">
        <f t="shared" si="56"/>
        <v>749.9999999995988</v>
      </c>
      <c r="AH50" s="188">
        <f t="shared" si="57"/>
        <v>-749.9999999995988</v>
      </c>
      <c r="AI50" s="188">
        <f t="shared" si="58"/>
        <v>-749.9999999995988</v>
      </c>
      <c r="AJ50" s="188">
        <f t="shared" si="47"/>
        <v>749.9999999995988</v>
      </c>
      <c r="AK50" s="188">
        <f t="shared" si="48"/>
        <v>-749.9999999995988</v>
      </c>
      <c r="AL50" s="188">
        <f t="shared" si="49"/>
        <v>749.9999999995988</v>
      </c>
      <c r="AM50" s="188">
        <f t="shared" si="65"/>
        <v>749.9999999995988</v>
      </c>
      <c r="AN50" s="188">
        <f t="shared" si="66"/>
        <v>749.9999999995988</v>
      </c>
      <c r="AO50" s="188">
        <f t="shared" si="67"/>
        <v>-749.9999999995988</v>
      </c>
    </row>
    <row r="51" spans="1:41" ht="15.75" thickBot="1" x14ac:dyDescent="0.3">
      <c r="A51" s="1" t="s">
        <v>363</v>
      </c>
      <c r="B51" s="149" t="s">
        <v>476</v>
      </c>
      <c r="C51" s="192" t="s">
        <v>288</v>
      </c>
      <c r="E51" s="201">
        <f>'0802'!H51</f>
        <v>-1</v>
      </c>
      <c r="F51" s="186">
        <f t="shared" si="60"/>
        <v>2440.0000000002119</v>
      </c>
      <c r="G51" s="202">
        <v>2.84980144826E-2</v>
      </c>
      <c r="H51" s="202">
        <v>1</v>
      </c>
      <c r="I51" s="227">
        <v>1</v>
      </c>
      <c r="J51" s="227">
        <v>-1</v>
      </c>
      <c r="K51" s="227">
        <v>1</v>
      </c>
      <c r="L51" s="202">
        <v>-1</v>
      </c>
      <c r="M51" s="228">
        <v>14</v>
      </c>
      <c r="N51" s="288">
        <v>42564</v>
      </c>
      <c r="O51">
        <f t="shared" si="39"/>
        <v>-1</v>
      </c>
      <c r="P51">
        <f t="shared" si="53"/>
        <v>1</v>
      </c>
      <c r="Q51">
        <f t="shared" si="61"/>
        <v>-1</v>
      </c>
      <c r="R51">
        <f t="shared" si="62"/>
        <v>1</v>
      </c>
      <c r="S51">
        <f t="shared" si="42"/>
        <v>1</v>
      </c>
      <c r="T51">
        <f t="shared" si="63"/>
        <v>-1</v>
      </c>
      <c r="U51">
        <f t="shared" si="54"/>
        <v>1</v>
      </c>
      <c r="V51">
        <f>VLOOKUP($A51,'FuturesInfo (3)'!$A$2:$V$80,22)</f>
        <v>2</v>
      </c>
      <c r="W51">
        <v>1</v>
      </c>
      <c r="X51" s="137">
        <v>85620</v>
      </c>
      <c r="Y51" s="137">
        <v>85620</v>
      </c>
      <c r="Z51" s="188">
        <f t="shared" si="44"/>
        <v>2440.0000000002119</v>
      </c>
      <c r="AA51" s="188">
        <f>IF(IF(sym!$Q40=H51,1,0)=1,ABS(X51*G51),-ABS(X51*G51))</f>
        <v>2440.0000000002119</v>
      </c>
      <c r="AB51" s="188">
        <f>IF(IF(sym!$P40=$H51,1,0)=1,ABS($X51*$G51),-ABS($X51*$G51))</f>
        <v>-2440.0000000002119</v>
      </c>
      <c r="AC51" s="188">
        <f t="shared" si="59"/>
        <v>-2440.0000000002119</v>
      </c>
      <c r="AD51" s="188">
        <f t="shared" si="64"/>
        <v>2440.0000000002119</v>
      </c>
      <c r="AE51" s="188">
        <f t="shared" si="46"/>
        <v>-2440.0000000002119</v>
      </c>
      <c r="AF51" s="188">
        <f t="shared" si="55"/>
        <v>2440.0000000002119</v>
      </c>
      <c r="AG51" s="188">
        <f t="shared" si="56"/>
        <v>2440.0000000002119</v>
      </c>
      <c r="AH51" s="188">
        <f t="shared" si="57"/>
        <v>-2440.0000000002119</v>
      </c>
      <c r="AI51" s="188">
        <f t="shared" si="58"/>
        <v>-2440.0000000002119</v>
      </c>
      <c r="AJ51" s="188">
        <f t="shared" si="47"/>
        <v>2440.0000000002119</v>
      </c>
      <c r="AK51" s="188">
        <f t="shared" si="48"/>
        <v>-2440.0000000002119</v>
      </c>
      <c r="AL51" s="188">
        <f t="shared" si="49"/>
        <v>2440.0000000002119</v>
      </c>
      <c r="AM51" s="188">
        <f t="shared" si="65"/>
        <v>2440.0000000002119</v>
      </c>
      <c r="AN51" s="188">
        <f t="shared" si="66"/>
        <v>-2440.0000000002119</v>
      </c>
      <c r="AO51" s="188">
        <f t="shared" si="67"/>
        <v>2440.0000000002119</v>
      </c>
    </row>
    <row r="52" spans="1:41" ht="15.75" thickBot="1" x14ac:dyDescent="0.3">
      <c r="A52" s="1" t="s">
        <v>365</v>
      </c>
      <c r="B52" s="149" t="s">
        <v>1097</v>
      </c>
      <c r="C52" s="192" t="s">
        <v>288</v>
      </c>
      <c r="E52" s="201">
        <f>'0802'!H52</f>
        <v>1</v>
      </c>
      <c r="F52" s="186">
        <f t="shared" si="60"/>
        <v>1149.9999999997601</v>
      </c>
      <c r="G52" s="202">
        <v>1.57967032967E-2</v>
      </c>
      <c r="H52" s="202">
        <v>1</v>
      </c>
      <c r="I52" s="227">
        <v>-1</v>
      </c>
      <c r="J52" s="227">
        <v>-1</v>
      </c>
      <c r="K52" s="227">
        <v>-1</v>
      </c>
      <c r="L52" s="202">
        <v>1</v>
      </c>
      <c r="M52" s="228">
        <v>-24</v>
      </c>
      <c r="N52" s="288">
        <v>42550</v>
      </c>
      <c r="O52">
        <f t="shared" si="39"/>
        <v>-1</v>
      </c>
      <c r="P52">
        <f t="shared" si="53"/>
        <v>-1</v>
      </c>
      <c r="Q52">
        <f t="shared" si="61"/>
        <v>-1</v>
      </c>
      <c r="R52">
        <f t="shared" si="62"/>
        <v>-1</v>
      </c>
      <c r="S52">
        <f t="shared" si="42"/>
        <v>-1</v>
      </c>
      <c r="T52">
        <f t="shared" si="63"/>
        <v>1</v>
      </c>
      <c r="U52">
        <f t="shared" si="54"/>
        <v>-1</v>
      </c>
      <c r="V52">
        <f>VLOOKUP($A52,'FuturesInfo (3)'!$A$2:$V$80,22)</f>
        <v>2</v>
      </c>
      <c r="W52">
        <v>1</v>
      </c>
      <c r="X52" s="137">
        <v>72800</v>
      </c>
      <c r="Y52" s="137">
        <v>72800</v>
      </c>
      <c r="Z52" s="188">
        <f t="shared" si="44"/>
        <v>1149.9999999997601</v>
      </c>
      <c r="AA52" s="188">
        <f>IF(IF(sym!$Q41=H52,1,0)=1,ABS(X52*G52),-ABS(X52*G52))</f>
        <v>1149.9999999997601</v>
      </c>
      <c r="AB52" s="188">
        <f>IF(IF(sym!$P41=$H52,1,0)=1,ABS($X52*$G52),-ABS($X52*$G52))</f>
        <v>-1149.9999999997601</v>
      </c>
      <c r="AC52" s="188">
        <f t="shared" si="59"/>
        <v>1149.9999999997601</v>
      </c>
      <c r="AD52" s="188">
        <f t="shared" si="64"/>
        <v>-1149.9999999997601</v>
      </c>
      <c r="AE52" s="188">
        <f t="shared" si="46"/>
        <v>-1149.9999999997601</v>
      </c>
      <c r="AF52" s="188">
        <f t="shared" si="55"/>
        <v>-1149.9999999997601</v>
      </c>
      <c r="AG52" s="188">
        <f t="shared" si="56"/>
        <v>-1149.9999999997601</v>
      </c>
      <c r="AH52" s="188">
        <f t="shared" si="57"/>
        <v>1149.9999999997601</v>
      </c>
      <c r="AI52" s="188">
        <f t="shared" si="58"/>
        <v>-1149.9999999997601</v>
      </c>
      <c r="AJ52" s="188">
        <f t="shared" si="47"/>
        <v>-1149.9999999997601</v>
      </c>
      <c r="AK52" s="188">
        <f t="shared" si="48"/>
        <v>-1149.9999999997601</v>
      </c>
      <c r="AL52" s="188">
        <f t="shared" si="49"/>
        <v>-1149.9999999997601</v>
      </c>
      <c r="AM52" s="188">
        <f t="shared" si="65"/>
        <v>-1149.9999999997601</v>
      </c>
      <c r="AN52" s="188">
        <f t="shared" si="66"/>
        <v>1149.9999999997601</v>
      </c>
      <c r="AO52" s="188">
        <f t="shared" si="67"/>
        <v>-1149.9999999997601</v>
      </c>
    </row>
    <row r="53" spans="1:41" ht="15.75" thickBot="1" x14ac:dyDescent="0.3">
      <c r="A53" s="1" t="s">
        <v>367</v>
      </c>
      <c r="B53" s="149" t="s">
        <v>625</v>
      </c>
      <c r="C53" s="192" t="s">
        <v>313</v>
      </c>
      <c r="E53" s="201">
        <f>'0802'!H53</f>
        <v>-1</v>
      </c>
      <c r="F53" s="186">
        <f t="shared" si="60"/>
        <v>-1639.9999999954441</v>
      </c>
      <c r="G53" s="202">
        <v>-1.6935150764100002E-2</v>
      </c>
      <c r="H53" s="202">
        <v>-1</v>
      </c>
      <c r="I53" s="227">
        <v>1</v>
      </c>
      <c r="J53" s="227">
        <v>1</v>
      </c>
      <c r="K53" s="227">
        <v>1</v>
      </c>
      <c r="L53" s="202">
        <v>-1</v>
      </c>
      <c r="M53" s="228">
        <v>-6</v>
      </c>
      <c r="N53" s="288">
        <v>42576</v>
      </c>
      <c r="O53">
        <f t="shared" si="39"/>
        <v>1</v>
      </c>
      <c r="P53">
        <f t="shared" si="53"/>
        <v>1</v>
      </c>
      <c r="Q53">
        <f t="shared" si="61"/>
        <v>1</v>
      </c>
      <c r="R53">
        <f t="shared" si="62"/>
        <v>1</v>
      </c>
      <c r="S53">
        <f t="shared" si="42"/>
        <v>1</v>
      </c>
      <c r="T53">
        <f t="shared" si="63"/>
        <v>-1</v>
      </c>
      <c r="U53">
        <f t="shared" si="54"/>
        <v>1</v>
      </c>
      <c r="V53">
        <f>VLOOKUP($A53,'FuturesInfo (3)'!$A$2:$V$80,22)</f>
        <v>4</v>
      </c>
      <c r="W53">
        <v>1</v>
      </c>
      <c r="X53" s="137">
        <v>96840</v>
      </c>
      <c r="Y53" s="137">
        <v>96840</v>
      </c>
      <c r="Z53" s="188">
        <f t="shared" si="44"/>
        <v>1639.9999999954441</v>
      </c>
      <c r="AA53" s="188">
        <f>IF(IF(sym!$Q42=H53,1,0)=1,ABS(X53*G53),-ABS(X53*G53))</f>
        <v>-1639.9999999954441</v>
      </c>
      <c r="AB53" s="188">
        <f>IF(IF(sym!$P42=$H53,1,0)=1,ABS($X53*$G53),-ABS($X53*$G53))</f>
        <v>1639.9999999954441</v>
      </c>
      <c r="AC53" s="188">
        <f t="shared" si="59"/>
        <v>1639.9999999954441</v>
      </c>
      <c r="AD53" s="188">
        <f t="shared" si="64"/>
        <v>-1639.9999999954441</v>
      </c>
      <c r="AE53" s="188">
        <f t="shared" si="46"/>
        <v>-1639.9999999954441</v>
      </c>
      <c r="AF53" s="188">
        <f t="shared" si="55"/>
        <v>-1639.9999999954441</v>
      </c>
      <c r="AG53" s="188">
        <f t="shared" si="56"/>
        <v>-1639.9999999954441</v>
      </c>
      <c r="AH53" s="188">
        <f t="shared" si="57"/>
        <v>1639.9999999954441</v>
      </c>
      <c r="AI53" s="188">
        <f t="shared" si="58"/>
        <v>-1639.9999999954441</v>
      </c>
      <c r="AJ53" s="188">
        <f t="shared" si="47"/>
        <v>-1639.9999999954441</v>
      </c>
      <c r="AK53" s="188">
        <f t="shared" si="48"/>
        <v>-1639.9999999954441</v>
      </c>
      <c r="AL53" s="188">
        <f t="shared" si="49"/>
        <v>-1639.9999999954441</v>
      </c>
      <c r="AM53" s="188">
        <f t="shared" si="65"/>
        <v>-1639.9999999954441</v>
      </c>
      <c r="AN53" s="188">
        <f t="shared" si="66"/>
        <v>1639.9999999954441</v>
      </c>
      <c r="AO53" s="188">
        <f t="shared" si="67"/>
        <v>-1639.9999999954441</v>
      </c>
    </row>
    <row r="54" spans="1:41" ht="15.75" thickBot="1" x14ac:dyDescent="0.3">
      <c r="A54" s="1" t="s">
        <v>511</v>
      </c>
      <c r="B54" s="149" t="s">
        <v>511</v>
      </c>
      <c r="C54" s="192" t="s">
        <v>304</v>
      </c>
      <c r="E54" s="201">
        <f>'0802'!H54</f>
        <v>1</v>
      </c>
      <c r="F54" s="186">
        <f t="shared" si="60"/>
        <v>69.999999999951569</v>
      </c>
      <c r="G54" s="202">
        <v>5.4764512595800003E-4</v>
      </c>
      <c r="H54" s="202">
        <v>1</v>
      </c>
      <c r="I54" s="227">
        <v>1</v>
      </c>
      <c r="J54" s="227">
        <v>-1</v>
      </c>
      <c r="K54" s="227">
        <v>1</v>
      </c>
      <c r="L54" s="202">
        <v>1</v>
      </c>
      <c r="M54" s="228">
        <v>13</v>
      </c>
      <c r="N54" s="288">
        <v>42576</v>
      </c>
      <c r="O54">
        <f t="shared" si="39"/>
        <v>1</v>
      </c>
      <c r="P54">
        <f t="shared" si="53"/>
        <v>1</v>
      </c>
      <c r="Q54">
        <f t="shared" si="61"/>
        <v>-1</v>
      </c>
      <c r="R54">
        <f t="shared" si="62"/>
        <v>-1</v>
      </c>
      <c r="S54">
        <f t="shared" si="42"/>
        <v>-1</v>
      </c>
      <c r="T54">
        <f t="shared" si="63"/>
        <v>-1</v>
      </c>
      <c r="U54">
        <f t="shared" si="54"/>
        <v>-1</v>
      </c>
      <c r="V54">
        <f>VLOOKUP($A54,'FuturesInfo (3)'!$A$2:$V$80,22)</f>
        <v>8</v>
      </c>
      <c r="W54">
        <v>1</v>
      </c>
      <c r="X54" s="137">
        <v>127820</v>
      </c>
      <c r="Y54" s="137">
        <v>127820</v>
      </c>
      <c r="Z54" s="188">
        <f t="shared" si="44"/>
        <v>69.999999999951569</v>
      </c>
      <c r="AA54" s="188">
        <f>IF(IF(sym!$Q43=H54,1,0)=1,ABS(X54*G54),-ABS(X54*G54))</f>
        <v>69.999999999951569</v>
      </c>
      <c r="AB54" s="188">
        <f>IF(IF(sym!$P43=$H54,1,0)=1,ABS($X54*$G54),-ABS($X54*$G54))</f>
        <v>-69.999999999951569</v>
      </c>
      <c r="AC54" s="188">
        <f t="shared" si="59"/>
        <v>69.999999999951569</v>
      </c>
      <c r="AD54" s="188">
        <f t="shared" si="64"/>
        <v>-69.999999999951569</v>
      </c>
      <c r="AE54" s="188">
        <f t="shared" si="46"/>
        <v>-69.999999999951569</v>
      </c>
      <c r="AF54" s="188">
        <f t="shared" si="55"/>
        <v>69.999999999951569</v>
      </c>
      <c r="AG54" s="188">
        <f t="shared" si="56"/>
        <v>69.999999999951569</v>
      </c>
      <c r="AH54" s="188">
        <f t="shared" si="57"/>
        <v>69.999999999951569</v>
      </c>
      <c r="AI54" s="188">
        <f t="shared" si="58"/>
        <v>69.999999999951569</v>
      </c>
      <c r="AJ54" s="188">
        <f t="shared" si="47"/>
        <v>69.999999999951569</v>
      </c>
      <c r="AK54" s="188">
        <f t="shared" si="48"/>
        <v>-69.999999999951569</v>
      </c>
      <c r="AL54" s="188">
        <f t="shared" si="49"/>
        <v>-69.999999999951569</v>
      </c>
      <c r="AM54" s="188">
        <f t="shared" si="65"/>
        <v>-69.999999999951569</v>
      </c>
      <c r="AN54" s="188">
        <f t="shared" si="66"/>
        <v>-69.999999999951569</v>
      </c>
      <c r="AO54" s="188">
        <f t="shared" si="67"/>
        <v>-69.999999999951569</v>
      </c>
    </row>
    <row r="55" spans="1:41" ht="15.75" thickBot="1" x14ac:dyDescent="0.3">
      <c r="A55" s="1" t="s">
        <v>988</v>
      </c>
      <c r="B55" s="149" t="s">
        <v>629</v>
      </c>
      <c r="C55" s="192" t="s">
        <v>304</v>
      </c>
      <c r="E55" s="201">
        <f>'0802'!H55</f>
        <v>1</v>
      </c>
      <c r="F55" s="186">
        <f t="shared" si="60"/>
        <v>0</v>
      </c>
      <c r="G55" s="202">
        <v>0</v>
      </c>
      <c r="H55" s="202">
        <v>1</v>
      </c>
      <c r="I55" s="227">
        <v>1</v>
      </c>
      <c r="J55" s="227">
        <v>1</v>
      </c>
      <c r="K55" s="227">
        <v>1</v>
      </c>
      <c r="L55" s="202">
        <v>-1</v>
      </c>
      <c r="M55" s="228">
        <v>24</v>
      </c>
      <c r="N55" s="288">
        <v>42550</v>
      </c>
      <c r="O55">
        <f t="shared" si="39"/>
        <v>-1</v>
      </c>
      <c r="P55">
        <f t="shared" si="53"/>
        <v>1</v>
      </c>
      <c r="Q55">
        <f t="shared" si="61"/>
        <v>-1</v>
      </c>
      <c r="R55">
        <f t="shared" si="62"/>
        <v>1</v>
      </c>
      <c r="S55">
        <f t="shared" si="42"/>
        <v>1</v>
      </c>
      <c r="T55">
        <f t="shared" si="63"/>
        <v>1</v>
      </c>
      <c r="U55">
        <f t="shared" si="54"/>
        <v>1</v>
      </c>
      <c r="V55">
        <f>VLOOKUP($A55,'FuturesInfo (3)'!$A$2:$V$80,22)</f>
        <v>4</v>
      </c>
      <c r="W55">
        <v>1</v>
      </c>
      <c r="X55" s="137">
        <v>105680</v>
      </c>
      <c r="Y55" s="137">
        <v>105680</v>
      </c>
      <c r="Z55" s="188">
        <f t="shared" si="44"/>
        <v>0</v>
      </c>
      <c r="AA55" s="188">
        <f>IF(IF(sym!$Q44=H55,1,0)=1,ABS(X55*G55),-ABS(X55*G55))</f>
        <v>0</v>
      </c>
      <c r="AB55" s="188">
        <f>IF(IF(sym!$P44=$H55,1,0)=1,ABS($X55*$G55),-ABS($X55*$G55))</f>
        <v>0</v>
      </c>
      <c r="AC55" s="188">
        <f t="shared" si="59"/>
        <v>0</v>
      </c>
      <c r="AD55" s="188">
        <f t="shared" si="64"/>
        <v>0</v>
      </c>
      <c r="AE55" s="188">
        <f t="shared" si="46"/>
        <v>0</v>
      </c>
      <c r="AF55" s="188">
        <f t="shared" si="55"/>
        <v>0</v>
      </c>
      <c r="AG55" s="188">
        <f t="shared" si="56"/>
        <v>0</v>
      </c>
      <c r="AH55" s="188">
        <f t="shared" si="57"/>
        <v>0</v>
      </c>
      <c r="AI55" s="188">
        <f t="shared" si="58"/>
        <v>0</v>
      </c>
      <c r="AJ55" s="188">
        <f t="shared" si="47"/>
        <v>0</v>
      </c>
      <c r="AK55" s="188">
        <f t="shared" si="48"/>
        <v>0</v>
      </c>
      <c r="AL55" s="188">
        <f t="shared" si="49"/>
        <v>0</v>
      </c>
      <c r="AM55" s="188">
        <f t="shared" si="65"/>
        <v>0</v>
      </c>
      <c r="AN55" s="188">
        <f t="shared" si="66"/>
        <v>0</v>
      </c>
      <c r="AO55" s="188">
        <f t="shared" si="67"/>
        <v>0</v>
      </c>
    </row>
    <row r="56" spans="1:41" ht="15.75" thickBot="1" x14ac:dyDescent="0.3">
      <c r="A56" s="1" t="s">
        <v>989</v>
      </c>
      <c r="B56" s="149" t="s">
        <v>655</v>
      </c>
      <c r="C56" s="192" t="s">
        <v>294</v>
      </c>
      <c r="E56" s="201">
        <f>'0802'!H56</f>
        <v>-1</v>
      </c>
      <c r="F56" s="186">
        <f t="shared" si="60"/>
        <v>460.00000000078325</v>
      </c>
      <c r="G56" s="202">
        <v>2.6339899221300002E-3</v>
      </c>
      <c r="H56" s="202">
        <v>1</v>
      </c>
      <c r="I56" s="227">
        <v>1</v>
      </c>
      <c r="J56" s="227">
        <v>1</v>
      </c>
      <c r="K56" s="227">
        <v>-1</v>
      </c>
      <c r="L56" s="202">
        <v>1</v>
      </c>
      <c r="M56" s="228">
        <v>-11</v>
      </c>
      <c r="N56" s="288">
        <v>42569</v>
      </c>
      <c r="O56">
        <f t="shared" si="39"/>
        <v>-1</v>
      </c>
      <c r="P56">
        <f t="shared" si="53"/>
        <v>-1</v>
      </c>
      <c r="Q56">
        <f t="shared" si="61"/>
        <v>1</v>
      </c>
      <c r="R56">
        <f t="shared" si="62"/>
        <v>1</v>
      </c>
      <c r="S56">
        <f t="shared" si="42"/>
        <v>1</v>
      </c>
      <c r="T56">
        <f t="shared" si="63"/>
        <v>1</v>
      </c>
      <c r="U56">
        <f t="shared" si="54"/>
        <v>1</v>
      </c>
      <c r="V56">
        <f>VLOOKUP($A56,'FuturesInfo (3)'!$A$2:$V$80,22)</f>
        <v>4</v>
      </c>
      <c r="W56">
        <v>1</v>
      </c>
      <c r="X56" s="137">
        <v>174640</v>
      </c>
      <c r="Y56" s="137">
        <v>174640</v>
      </c>
      <c r="Z56" s="188">
        <f t="shared" si="44"/>
        <v>460.00000000078325</v>
      </c>
      <c r="AA56" s="188">
        <f>IF(IF(sym!$Q45=H56,1,0)=1,ABS(X56*G56),-ABS(X56*G56))</f>
        <v>460.00000000078325</v>
      </c>
      <c r="AB56" s="188">
        <f>IF(IF(sym!$P45=$H56,1,0)=1,ABS($X56*$G56),-ABS($X56*$G56))</f>
        <v>-460.00000000078325</v>
      </c>
      <c r="AC56" s="188">
        <f t="shared" si="59"/>
        <v>-460.00000000078325</v>
      </c>
      <c r="AD56" s="188">
        <f t="shared" si="64"/>
        <v>460.00000000078325</v>
      </c>
      <c r="AE56" s="188">
        <f t="shared" si="46"/>
        <v>460.00000000078325</v>
      </c>
      <c r="AF56" s="188">
        <f t="shared" si="55"/>
        <v>460.00000000078325</v>
      </c>
      <c r="AG56" s="188">
        <f t="shared" si="56"/>
        <v>-460.00000000078325</v>
      </c>
      <c r="AH56" s="188">
        <f t="shared" si="57"/>
        <v>460.00000000078325</v>
      </c>
      <c r="AI56" s="188">
        <f t="shared" si="58"/>
        <v>-460.00000000078325</v>
      </c>
      <c r="AJ56" s="188">
        <f t="shared" si="47"/>
        <v>-460.00000000078325</v>
      </c>
      <c r="AK56" s="188">
        <f t="shared" si="48"/>
        <v>460.00000000078325</v>
      </c>
      <c r="AL56" s="188">
        <f t="shared" si="49"/>
        <v>460.00000000078325</v>
      </c>
      <c r="AM56" s="188">
        <f t="shared" si="65"/>
        <v>460.00000000078325</v>
      </c>
      <c r="AN56" s="188">
        <f t="shared" si="66"/>
        <v>460.00000000078325</v>
      </c>
      <c r="AO56" s="188">
        <f t="shared" si="67"/>
        <v>460.00000000078325</v>
      </c>
    </row>
    <row r="57" spans="1:41" ht="15.75" thickBot="1" x14ac:dyDescent="0.3">
      <c r="A57" s="1" t="s">
        <v>369</v>
      </c>
      <c r="B57" s="149" t="s">
        <v>620</v>
      </c>
      <c r="C57" s="192" t="s">
        <v>294</v>
      </c>
      <c r="E57" s="201">
        <f>'0802'!H57</f>
        <v>-1</v>
      </c>
      <c r="F57" s="186">
        <f t="shared" si="60"/>
        <v>-466.4462000001995</v>
      </c>
      <c r="G57" s="202">
        <v>-2.5237278721000002E-3</v>
      </c>
      <c r="H57" s="202">
        <v>-1</v>
      </c>
      <c r="I57" s="227">
        <v>-1</v>
      </c>
      <c r="J57" s="227">
        <v>1</v>
      </c>
      <c r="K57" s="227">
        <v>-1</v>
      </c>
      <c r="L57" s="202">
        <v>1</v>
      </c>
      <c r="M57" s="228">
        <v>2</v>
      </c>
      <c r="N57" s="288">
        <v>42578</v>
      </c>
      <c r="O57">
        <f t="shared" si="39"/>
        <v>1</v>
      </c>
      <c r="P57">
        <f t="shared" si="53"/>
        <v>-1</v>
      </c>
      <c r="Q57">
        <f t="shared" si="61"/>
        <v>1</v>
      </c>
      <c r="R57">
        <f t="shared" si="62"/>
        <v>-1</v>
      </c>
      <c r="S57">
        <f t="shared" si="42"/>
        <v>-1</v>
      </c>
      <c r="T57">
        <f t="shared" si="63"/>
        <v>-1</v>
      </c>
      <c r="U57">
        <f t="shared" si="54"/>
        <v>1</v>
      </c>
      <c r="V57">
        <f>VLOOKUP($A57,'FuturesInfo (3)'!$A$2:$V$80,22)</f>
        <v>2</v>
      </c>
      <c r="W57">
        <v>1</v>
      </c>
      <c r="X57" s="137">
        <v>184824.28519999998</v>
      </c>
      <c r="Y57" s="137">
        <v>184824.28519999998</v>
      </c>
      <c r="Z57" s="188">
        <f t="shared" si="44"/>
        <v>466.4462000001995</v>
      </c>
      <c r="AA57" s="188">
        <f>IF(IF(sym!$Q46=H57,1,0)=1,ABS(X57*G57),-ABS(X57*G57))</f>
        <v>-466.4462000001995</v>
      </c>
      <c r="AB57" s="188">
        <f>IF(IF(sym!$P46=$H57,1,0)=1,ABS($X57*$G57),-ABS($X57*$G57))</f>
        <v>466.4462000001995</v>
      </c>
      <c r="AC57" s="188">
        <f t="shared" si="59"/>
        <v>466.4462000001995</v>
      </c>
      <c r="AD57" s="188">
        <f t="shared" si="64"/>
        <v>-466.4462000001995</v>
      </c>
      <c r="AE57" s="188">
        <f t="shared" si="46"/>
        <v>-466.4462000001995</v>
      </c>
      <c r="AF57" s="188">
        <f t="shared" si="55"/>
        <v>466.4462000001995</v>
      </c>
      <c r="AG57" s="188">
        <f t="shared" si="56"/>
        <v>466.4462000001995</v>
      </c>
      <c r="AH57" s="188">
        <f t="shared" si="57"/>
        <v>-466.4462000001995</v>
      </c>
      <c r="AI57" s="188">
        <f t="shared" si="58"/>
        <v>-466.4462000001995</v>
      </c>
      <c r="AJ57" s="188">
        <f t="shared" si="47"/>
        <v>466.4462000001995</v>
      </c>
      <c r="AK57" s="188">
        <f t="shared" si="48"/>
        <v>-466.4462000001995</v>
      </c>
      <c r="AL57" s="188">
        <f t="shared" si="49"/>
        <v>466.4462000001995</v>
      </c>
      <c r="AM57" s="188">
        <f t="shared" si="65"/>
        <v>466.4462000001995</v>
      </c>
      <c r="AN57" s="188">
        <f t="shared" si="66"/>
        <v>466.4462000001995</v>
      </c>
      <c r="AO57" s="188">
        <f t="shared" si="67"/>
        <v>-466.4462000001995</v>
      </c>
    </row>
    <row r="58" spans="1:41" ht="15.75" thickBot="1" x14ac:dyDescent="0.3">
      <c r="A58" s="1" t="s">
        <v>371</v>
      </c>
      <c r="B58" s="149" t="s">
        <v>635</v>
      </c>
      <c r="C58" s="192" t="s">
        <v>1121</v>
      </c>
      <c r="E58" s="201">
        <f>'0802'!H58</f>
        <v>-1</v>
      </c>
      <c r="F58" s="186">
        <f t="shared" si="60"/>
        <v>69.999999999977149</v>
      </c>
      <c r="G58" s="202">
        <v>3.8073481819900001E-4</v>
      </c>
      <c r="H58" s="202">
        <v>1</v>
      </c>
      <c r="I58" s="227">
        <v>1</v>
      </c>
      <c r="J58" s="227">
        <v>1</v>
      </c>
      <c r="K58" s="227">
        <v>1</v>
      </c>
      <c r="L58" s="202">
        <v>-1</v>
      </c>
      <c r="M58" s="228">
        <v>8</v>
      </c>
      <c r="N58" s="288">
        <v>42572</v>
      </c>
      <c r="O58">
        <f t="shared" si="39"/>
        <v>-1</v>
      </c>
      <c r="P58">
        <f t="shared" si="53"/>
        <v>1</v>
      </c>
      <c r="Q58">
        <f t="shared" si="61"/>
        <v>1</v>
      </c>
      <c r="R58">
        <f t="shared" si="62"/>
        <v>1</v>
      </c>
      <c r="S58">
        <f t="shared" si="42"/>
        <v>1</v>
      </c>
      <c r="T58">
        <f t="shared" si="63"/>
        <v>-1</v>
      </c>
      <c r="U58">
        <f t="shared" si="54"/>
        <v>1</v>
      </c>
      <c r="V58">
        <f>VLOOKUP($A58,'FuturesInfo (3)'!$A$2:$V$80,22)</f>
        <v>8</v>
      </c>
      <c r="W58">
        <v>1</v>
      </c>
      <c r="X58" s="137">
        <v>183855</v>
      </c>
      <c r="Y58" s="137">
        <v>183855</v>
      </c>
      <c r="Z58" s="188">
        <f t="shared" si="44"/>
        <v>69.999999999977149</v>
      </c>
      <c r="AA58" s="188">
        <f>IF(IF(sym!$Q47=H58,1,0)=1,ABS(X58*G58),-ABS(X58*G58))</f>
        <v>69.999999999977149</v>
      </c>
      <c r="AB58" s="188">
        <f>IF(IF(sym!$P47=$H58,1,0)=1,ABS($X58*$G58),-ABS($X58*$G58))</f>
        <v>-69.999999999977149</v>
      </c>
      <c r="AC58" s="188">
        <f t="shared" si="59"/>
        <v>-69.999999999977149</v>
      </c>
      <c r="AD58" s="188">
        <f t="shared" si="64"/>
        <v>69.999999999977149</v>
      </c>
      <c r="AE58" s="188">
        <f t="shared" si="46"/>
        <v>69.999999999977149</v>
      </c>
      <c r="AF58" s="188">
        <f t="shared" si="55"/>
        <v>69.999999999977149</v>
      </c>
      <c r="AG58" s="188">
        <f t="shared" si="56"/>
        <v>69.999999999977149</v>
      </c>
      <c r="AH58" s="188">
        <f t="shared" si="57"/>
        <v>-69.999999999977149</v>
      </c>
      <c r="AI58" s="188">
        <f t="shared" si="58"/>
        <v>-69.999999999977149</v>
      </c>
      <c r="AJ58" s="188">
        <f t="shared" si="47"/>
        <v>69.999999999977149</v>
      </c>
      <c r="AK58" s="188">
        <f t="shared" si="48"/>
        <v>69.999999999977149</v>
      </c>
      <c r="AL58" s="188">
        <f t="shared" si="49"/>
        <v>69.999999999977149</v>
      </c>
      <c r="AM58" s="188">
        <f t="shared" si="65"/>
        <v>69.999999999977149</v>
      </c>
      <c r="AN58" s="188">
        <f t="shared" si="66"/>
        <v>-69.999999999977149</v>
      </c>
      <c r="AO58" s="188">
        <f t="shared" si="67"/>
        <v>69.999999999977149</v>
      </c>
    </row>
    <row r="59" spans="1:41" ht="15.75" thickBot="1" x14ac:dyDescent="0.3">
      <c r="A59" s="1" t="s">
        <v>1052</v>
      </c>
      <c r="B59" s="149" t="s">
        <v>611</v>
      </c>
      <c r="C59" s="192" t="s">
        <v>297</v>
      </c>
      <c r="E59" s="201">
        <f>'0802'!H59</f>
        <v>1</v>
      </c>
      <c r="F59" s="186">
        <f t="shared" si="60"/>
        <v>1500.0000000052373</v>
      </c>
      <c r="G59" s="202">
        <v>1.2332990750299999E-2</v>
      </c>
      <c r="H59" s="202">
        <v>1</v>
      </c>
      <c r="I59" s="227">
        <v>-1</v>
      </c>
      <c r="J59" s="227">
        <v>1</v>
      </c>
      <c r="K59" s="227">
        <v>-1</v>
      </c>
      <c r="L59" s="202">
        <v>-1</v>
      </c>
      <c r="M59" s="228">
        <v>6</v>
      </c>
      <c r="N59" s="288">
        <v>42576</v>
      </c>
      <c r="O59">
        <f t="shared" si="39"/>
        <v>-1</v>
      </c>
      <c r="P59">
        <f t="shared" si="53"/>
        <v>1</v>
      </c>
      <c r="Q59">
        <f t="shared" si="61"/>
        <v>-1</v>
      </c>
      <c r="R59">
        <f t="shared" si="62"/>
        <v>-1</v>
      </c>
      <c r="S59">
        <f t="shared" si="42"/>
        <v>-1</v>
      </c>
      <c r="T59">
        <f t="shared" si="63"/>
        <v>1</v>
      </c>
      <c r="U59">
        <f t="shared" si="54"/>
        <v>1</v>
      </c>
      <c r="V59">
        <f>VLOOKUP($A59,'FuturesInfo (3)'!$A$2:$V$80,22)</f>
        <v>5</v>
      </c>
      <c r="W59">
        <v>1</v>
      </c>
      <c r="X59" s="137">
        <v>121625</v>
      </c>
      <c r="Y59" s="137">
        <v>121625</v>
      </c>
      <c r="Z59" s="188">
        <f t="shared" si="44"/>
        <v>1500.0000000052373</v>
      </c>
      <c r="AA59" s="188">
        <f>IF(IF(sym!$Q48=H59,1,0)=1,ABS(X59*G59),-ABS(X59*G59))</f>
        <v>1500.0000000052373</v>
      </c>
      <c r="AB59" s="188">
        <f>IF(IF(sym!$P48=$H59,1,0)=1,ABS($X59*$G59),-ABS($X59*$G59))</f>
        <v>-1500.0000000052373</v>
      </c>
      <c r="AC59" s="188">
        <f t="shared" si="59"/>
        <v>1500.0000000052373</v>
      </c>
      <c r="AD59" s="188">
        <f t="shared" si="64"/>
        <v>-1500.0000000052373</v>
      </c>
      <c r="AE59" s="188">
        <f t="shared" si="46"/>
        <v>1500.0000000052373</v>
      </c>
      <c r="AF59" s="188">
        <f t="shared" si="55"/>
        <v>-1500.0000000052373</v>
      </c>
      <c r="AG59" s="188">
        <f t="shared" si="56"/>
        <v>-1500.0000000052373</v>
      </c>
      <c r="AH59" s="188">
        <f t="shared" si="57"/>
        <v>-1500.0000000052373</v>
      </c>
      <c r="AI59" s="188">
        <f t="shared" si="58"/>
        <v>-1500.0000000052373</v>
      </c>
      <c r="AJ59" s="188">
        <f t="shared" si="47"/>
        <v>1500.0000000052373</v>
      </c>
      <c r="AK59" s="188">
        <f t="shared" si="48"/>
        <v>-1500.0000000052373</v>
      </c>
      <c r="AL59" s="188">
        <f t="shared" si="49"/>
        <v>-1500.0000000052373</v>
      </c>
      <c r="AM59" s="188">
        <f t="shared" si="65"/>
        <v>-1500.0000000052373</v>
      </c>
      <c r="AN59" s="188">
        <f t="shared" si="66"/>
        <v>1500.0000000052373</v>
      </c>
      <c r="AO59" s="188">
        <f t="shared" si="67"/>
        <v>1500.0000000052373</v>
      </c>
    </row>
    <row r="60" spans="1:41" ht="15.75" thickBot="1" x14ac:dyDescent="0.3">
      <c r="A60" s="1" t="s">
        <v>373</v>
      </c>
      <c r="B60" s="149" t="s">
        <v>692</v>
      </c>
      <c r="C60" s="192" t="s">
        <v>1121</v>
      </c>
      <c r="E60" s="201">
        <f>'0802'!H60</f>
        <v>1</v>
      </c>
      <c r="F60" s="186">
        <f t="shared" si="60"/>
        <v>-2459.9999999968377</v>
      </c>
      <c r="G60" s="202">
        <v>-1.1360487669699999E-2</v>
      </c>
      <c r="H60" s="202">
        <v>-1</v>
      </c>
      <c r="I60" s="227">
        <v>1</v>
      </c>
      <c r="J60" s="227">
        <v>-1</v>
      </c>
      <c r="K60" s="227">
        <v>1</v>
      </c>
      <c r="L60" s="202">
        <v>-1</v>
      </c>
      <c r="M60" s="228">
        <v>-8</v>
      </c>
      <c r="N60" s="288">
        <v>42572</v>
      </c>
      <c r="O60">
        <f t="shared" si="39"/>
        <v>1</v>
      </c>
      <c r="P60">
        <f t="shared" si="53"/>
        <v>1</v>
      </c>
      <c r="Q60">
        <f t="shared" si="61"/>
        <v>-1</v>
      </c>
      <c r="R60">
        <f t="shared" si="62"/>
        <v>1</v>
      </c>
      <c r="S60">
        <f t="shared" si="42"/>
        <v>1</v>
      </c>
      <c r="T60">
        <f t="shared" si="63"/>
        <v>-1</v>
      </c>
      <c r="U60">
        <f t="shared" si="54"/>
        <v>-1</v>
      </c>
      <c r="V60">
        <f>VLOOKUP($A60,'FuturesInfo (3)'!$A$2:$V$80,22)</f>
        <v>3</v>
      </c>
      <c r="W60">
        <v>1</v>
      </c>
      <c r="X60" s="137">
        <v>216540</v>
      </c>
      <c r="Y60" s="137">
        <v>216540</v>
      </c>
      <c r="Z60" s="188">
        <f t="shared" si="44"/>
        <v>2459.9999999968377</v>
      </c>
      <c r="AA60" s="188">
        <f>IF(IF(sym!$Q49=H60,1,0)=1,ABS(X60*G60),-ABS(X60*G60))</f>
        <v>-2459.9999999968377</v>
      </c>
      <c r="AB60" s="188">
        <f>IF(IF(sym!$P49=$H60,1,0)=1,ABS($X60*$G60),-ABS($X60*$G60))</f>
        <v>2459.9999999968377</v>
      </c>
      <c r="AC60" s="188">
        <f t="shared" si="59"/>
        <v>-2459.9999999968377</v>
      </c>
      <c r="AD60" s="188">
        <f t="shared" si="64"/>
        <v>2459.9999999968377</v>
      </c>
      <c r="AE60" s="188">
        <f t="shared" si="46"/>
        <v>2459.9999999968377</v>
      </c>
      <c r="AF60" s="188">
        <f t="shared" si="55"/>
        <v>-2459.9999999968377</v>
      </c>
      <c r="AG60" s="188">
        <f t="shared" si="56"/>
        <v>-2459.9999999968377</v>
      </c>
      <c r="AH60" s="188">
        <f t="shared" si="57"/>
        <v>2459.9999999968377</v>
      </c>
      <c r="AI60" s="188">
        <f t="shared" si="58"/>
        <v>-2459.9999999968377</v>
      </c>
      <c r="AJ60" s="188">
        <f t="shared" si="47"/>
        <v>-2459.9999999968377</v>
      </c>
      <c r="AK60" s="188">
        <f t="shared" si="48"/>
        <v>2459.9999999968377</v>
      </c>
      <c r="AL60" s="188">
        <f t="shared" si="49"/>
        <v>-2459.9999999968377</v>
      </c>
      <c r="AM60" s="188">
        <f t="shared" si="65"/>
        <v>-2459.9999999968377</v>
      </c>
      <c r="AN60" s="188">
        <f t="shared" si="66"/>
        <v>2459.9999999968377</v>
      </c>
      <c r="AO60" s="188">
        <f t="shared" si="67"/>
        <v>2459.9999999968377</v>
      </c>
    </row>
    <row r="61" spans="1:41" ht="15.75" thickBot="1" x14ac:dyDescent="0.3">
      <c r="A61" s="1" t="s">
        <v>375</v>
      </c>
      <c r="B61" s="149" t="s">
        <v>690</v>
      </c>
      <c r="C61" s="192" t="s">
        <v>288</v>
      </c>
      <c r="E61" s="201">
        <f>'0802'!H61</f>
        <v>-1</v>
      </c>
      <c r="F61" s="186">
        <f t="shared" si="60"/>
        <v>3180.0000000019049</v>
      </c>
      <c r="G61" s="202">
        <v>3.8785217709499997E-2</v>
      </c>
      <c r="H61" s="202">
        <v>1</v>
      </c>
      <c r="I61" s="227">
        <v>1</v>
      </c>
      <c r="J61" s="227">
        <v>1</v>
      </c>
      <c r="K61" s="227">
        <v>1</v>
      </c>
      <c r="L61" s="202">
        <v>-1</v>
      </c>
      <c r="M61" s="228">
        <v>-9</v>
      </c>
      <c r="N61" s="288">
        <v>42571</v>
      </c>
      <c r="O61">
        <f t="shared" si="39"/>
        <v>1</v>
      </c>
      <c r="P61">
        <f t="shared" si="53"/>
        <v>1</v>
      </c>
      <c r="Q61">
        <f t="shared" si="61"/>
        <v>1</v>
      </c>
      <c r="R61">
        <f t="shared" si="62"/>
        <v>1</v>
      </c>
      <c r="S61">
        <f t="shared" si="42"/>
        <v>1</v>
      </c>
      <c r="T61">
        <f t="shared" si="63"/>
        <v>-1</v>
      </c>
      <c r="U61">
        <f t="shared" si="54"/>
        <v>1</v>
      </c>
      <c r="V61">
        <f>VLOOKUP($A61,'FuturesInfo (3)'!$A$2:$V$80,22)</f>
        <v>3</v>
      </c>
      <c r="W61">
        <v>1</v>
      </c>
      <c r="X61" s="137">
        <v>81990</v>
      </c>
      <c r="Y61" s="137">
        <v>81990</v>
      </c>
      <c r="Z61" s="188">
        <f t="shared" si="44"/>
        <v>3180.0000000019049</v>
      </c>
      <c r="AA61" s="188">
        <f>IF(IF(sym!$Q50=H61,1,0)=1,ABS(X61*G61),-ABS(X61*G61))</f>
        <v>3180.0000000019049</v>
      </c>
      <c r="AB61" s="188">
        <f>IF(IF(sym!$P50=$H61,1,0)=1,ABS($X61*$G61),-ABS($X61*$G61))</f>
        <v>-3180.0000000019049</v>
      </c>
      <c r="AC61" s="188">
        <f t="shared" si="59"/>
        <v>-3180.0000000019049</v>
      </c>
      <c r="AD61" s="188">
        <f t="shared" si="64"/>
        <v>3180.0000000019049</v>
      </c>
      <c r="AE61" s="188">
        <f t="shared" si="46"/>
        <v>3180.0000000019049</v>
      </c>
      <c r="AF61" s="188">
        <f t="shared" si="55"/>
        <v>3180.0000000019049</v>
      </c>
      <c r="AG61" s="188">
        <f t="shared" si="56"/>
        <v>3180.0000000019049</v>
      </c>
      <c r="AH61" s="188">
        <f t="shared" si="57"/>
        <v>-3180.0000000019049</v>
      </c>
      <c r="AI61" s="188">
        <f t="shared" si="58"/>
        <v>3180.0000000019049</v>
      </c>
      <c r="AJ61" s="188">
        <f t="shared" si="47"/>
        <v>3180.0000000019049</v>
      </c>
      <c r="AK61" s="188">
        <f t="shared" si="48"/>
        <v>3180.0000000019049</v>
      </c>
      <c r="AL61" s="188">
        <f t="shared" si="49"/>
        <v>3180.0000000019049</v>
      </c>
      <c r="AM61" s="188">
        <f t="shared" si="65"/>
        <v>3180.0000000019049</v>
      </c>
      <c r="AN61" s="188">
        <f t="shared" si="66"/>
        <v>-3180.0000000019049</v>
      </c>
      <c r="AO61" s="188">
        <f t="shared" si="67"/>
        <v>3180.0000000019049</v>
      </c>
    </row>
    <row r="62" spans="1:41" ht="15.75" thickBot="1" x14ac:dyDescent="0.3">
      <c r="A62" s="1" t="s">
        <v>377</v>
      </c>
      <c r="B62" s="149" t="s">
        <v>694</v>
      </c>
      <c r="C62" s="192" t="s">
        <v>294</v>
      </c>
      <c r="E62" s="201">
        <f>'0802'!H62</f>
        <v>-1</v>
      </c>
      <c r="F62" s="186">
        <f t="shared" si="60"/>
        <v>-341.76349965746118</v>
      </c>
      <c r="G62" s="202">
        <v>-2.1745883814799998E-3</v>
      </c>
      <c r="H62" s="202">
        <v>-1</v>
      </c>
      <c r="I62" s="227">
        <v>-1</v>
      </c>
      <c r="J62" s="227">
        <v>-1</v>
      </c>
      <c r="K62" s="227">
        <v>-1</v>
      </c>
      <c r="L62" s="202">
        <v>-1</v>
      </c>
      <c r="M62" s="228">
        <v>9</v>
      </c>
      <c r="N62" s="288">
        <v>42571</v>
      </c>
      <c r="O62">
        <f t="shared" si="39"/>
        <v>-1</v>
      </c>
      <c r="P62">
        <f t="shared" si="53"/>
        <v>-1</v>
      </c>
      <c r="Q62">
        <f t="shared" si="61"/>
        <v>-1</v>
      </c>
      <c r="R62">
        <f t="shared" si="62"/>
        <v>1</v>
      </c>
      <c r="S62">
        <f t="shared" si="42"/>
        <v>-1</v>
      </c>
      <c r="T62">
        <f t="shared" si="63"/>
        <v>1</v>
      </c>
      <c r="U62">
        <f t="shared" si="54"/>
        <v>1</v>
      </c>
      <c r="V62">
        <f>VLOOKUP($A62,'FuturesInfo (3)'!$A$2:$V$80,22)</f>
        <v>2</v>
      </c>
      <c r="W62">
        <v>1</v>
      </c>
      <c r="X62" s="137">
        <v>157162.38648569476</v>
      </c>
      <c r="Y62" s="137">
        <v>157162.38648569476</v>
      </c>
      <c r="Z62" s="188">
        <f t="shared" si="44"/>
        <v>341.76349965746118</v>
      </c>
      <c r="AA62" s="188">
        <f>IF(IF(sym!$Q51=H62,1,0)=1,ABS(X62*G62),-ABS(X62*G62))</f>
        <v>-341.76349965746118</v>
      </c>
      <c r="AB62" s="188">
        <f>IF(IF(sym!$P51=$H62,1,0)=1,ABS($X62*$G62),-ABS($X62*$G62))</f>
        <v>341.76349965746118</v>
      </c>
      <c r="AC62" s="188">
        <f t="shared" si="59"/>
        <v>341.76349965746118</v>
      </c>
      <c r="AD62" s="188">
        <f t="shared" si="64"/>
        <v>-341.76349965746118</v>
      </c>
      <c r="AE62" s="188">
        <f t="shared" si="46"/>
        <v>341.76349965746118</v>
      </c>
      <c r="AF62" s="188">
        <f t="shared" si="55"/>
        <v>341.76349965746118</v>
      </c>
      <c r="AG62" s="188">
        <f t="shared" si="56"/>
        <v>341.76349965746118</v>
      </c>
      <c r="AH62" s="188">
        <f t="shared" si="57"/>
        <v>341.76349965746118</v>
      </c>
      <c r="AI62" s="188">
        <f t="shared" si="58"/>
        <v>341.76349965746118</v>
      </c>
      <c r="AJ62" s="188">
        <f t="shared" si="47"/>
        <v>341.76349965746118</v>
      </c>
      <c r="AK62" s="188">
        <f t="shared" si="48"/>
        <v>341.76349965746118</v>
      </c>
      <c r="AL62" s="188">
        <f t="shared" si="49"/>
        <v>-341.76349965746118</v>
      </c>
      <c r="AM62" s="188">
        <f t="shared" si="65"/>
        <v>341.76349965746118</v>
      </c>
      <c r="AN62" s="188">
        <f t="shared" si="66"/>
        <v>-341.76349965746118</v>
      </c>
      <c r="AO62" s="188">
        <f t="shared" si="67"/>
        <v>-341.76349965746118</v>
      </c>
    </row>
    <row r="63" spans="1:41" ht="15.75" thickBot="1" x14ac:dyDescent="0.3">
      <c r="A63" s="1" t="s">
        <v>379</v>
      </c>
      <c r="B63" s="149" t="s">
        <v>550</v>
      </c>
      <c r="C63" s="192" t="s">
        <v>294</v>
      </c>
      <c r="E63" s="201">
        <f>'0802'!H63</f>
        <v>-1</v>
      </c>
      <c r="F63" s="186">
        <f t="shared" si="60"/>
        <v>839.9999999995124</v>
      </c>
      <c r="G63" s="202">
        <v>2.9697194675700001E-3</v>
      </c>
      <c r="H63" s="202">
        <v>1</v>
      </c>
      <c r="I63" s="227">
        <v>1</v>
      </c>
      <c r="J63" s="227">
        <v>-1</v>
      </c>
      <c r="K63" s="227">
        <v>1</v>
      </c>
      <c r="L63" s="202">
        <v>-1</v>
      </c>
      <c r="M63" s="228">
        <v>-10</v>
      </c>
      <c r="N63" s="288">
        <v>42570</v>
      </c>
      <c r="O63">
        <f t="shared" si="39"/>
        <v>1</v>
      </c>
      <c r="P63">
        <f t="shared" si="53"/>
        <v>1</v>
      </c>
      <c r="Q63">
        <f t="shared" si="61"/>
        <v>1</v>
      </c>
      <c r="R63">
        <f t="shared" si="62"/>
        <v>1</v>
      </c>
      <c r="S63">
        <f t="shared" si="42"/>
        <v>1</v>
      </c>
      <c r="T63">
        <f t="shared" si="63"/>
        <v>-1</v>
      </c>
      <c r="U63">
        <f t="shared" si="54"/>
        <v>1</v>
      </c>
      <c r="V63">
        <f>VLOOKUP($A63,'FuturesInfo (3)'!$A$2:$V$80,22)</f>
        <v>3</v>
      </c>
      <c r="W63">
        <v>1</v>
      </c>
      <c r="X63" s="137">
        <v>282855</v>
      </c>
      <c r="Y63" s="137">
        <v>282855</v>
      </c>
      <c r="Z63" s="188">
        <f t="shared" si="44"/>
        <v>839.9999999995124</v>
      </c>
      <c r="AA63" s="188">
        <f>IF(IF(sym!$Q52=H63,1,0)=1,ABS(X63*G63),-ABS(X63*G63))</f>
        <v>839.9999999995124</v>
      </c>
      <c r="AB63" s="188">
        <f>IF(IF(sym!$P52=$H63,1,0)=1,ABS($X63*$G63),-ABS($X63*$G63))</f>
        <v>-839.9999999995124</v>
      </c>
      <c r="AC63" s="188">
        <f t="shared" si="59"/>
        <v>-839.9999999995124</v>
      </c>
      <c r="AD63" s="188">
        <f t="shared" si="64"/>
        <v>839.9999999995124</v>
      </c>
      <c r="AE63" s="188">
        <f t="shared" si="46"/>
        <v>-839.9999999995124</v>
      </c>
      <c r="AF63" s="188">
        <f t="shared" si="55"/>
        <v>839.9999999995124</v>
      </c>
      <c r="AG63" s="188">
        <f t="shared" si="56"/>
        <v>839.9999999995124</v>
      </c>
      <c r="AH63" s="188">
        <f t="shared" si="57"/>
        <v>-839.9999999995124</v>
      </c>
      <c r="AI63" s="188">
        <f t="shared" si="58"/>
        <v>839.9999999995124</v>
      </c>
      <c r="AJ63" s="188">
        <f t="shared" si="47"/>
        <v>839.9999999995124</v>
      </c>
      <c r="AK63" s="188">
        <f t="shared" si="48"/>
        <v>839.9999999995124</v>
      </c>
      <c r="AL63" s="188">
        <f t="shared" si="49"/>
        <v>839.9999999995124</v>
      </c>
      <c r="AM63" s="188">
        <f t="shared" si="65"/>
        <v>839.9999999995124</v>
      </c>
      <c r="AN63" s="188">
        <f t="shared" si="66"/>
        <v>-839.9999999995124</v>
      </c>
      <c r="AO63" s="188">
        <f t="shared" si="67"/>
        <v>839.9999999995124</v>
      </c>
    </row>
    <row r="64" spans="1:41" ht="15.75" thickBot="1" x14ac:dyDescent="0.3">
      <c r="A64" s="4" t="s">
        <v>1050</v>
      </c>
      <c r="B64" s="149" t="s">
        <v>700</v>
      </c>
      <c r="C64" s="192" t="s">
        <v>297</v>
      </c>
      <c r="E64" s="201">
        <f>'0802'!H64</f>
        <v>-1</v>
      </c>
      <c r="F64" s="186">
        <f t="shared" si="60"/>
        <v>-700.00000000034299</v>
      </c>
      <c r="G64" s="202">
        <v>-9.1743119266099998E-3</v>
      </c>
      <c r="H64" s="202">
        <v>-1</v>
      </c>
      <c r="I64" s="227">
        <v>1</v>
      </c>
      <c r="J64" s="227">
        <v>1</v>
      </c>
      <c r="K64" s="227">
        <v>-1</v>
      </c>
      <c r="L64" s="202">
        <v>-1</v>
      </c>
      <c r="M64" s="228">
        <v>-8</v>
      </c>
      <c r="N64" s="288">
        <v>42572</v>
      </c>
      <c r="O64">
        <f t="shared" si="39"/>
        <v>1</v>
      </c>
      <c r="P64">
        <f t="shared" si="53"/>
        <v>-1</v>
      </c>
      <c r="Q64">
        <f t="shared" si="61"/>
        <v>1</v>
      </c>
      <c r="R64">
        <f t="shared" si="62"/>
        <v>1</v>
      </c>
      <c r="S64">
        <f t="shared" si="42"/>
        <v>1</v>
      </c>
      <c r="T64">
        <f t="shared" si="63"/>
        <v>-1</v>
      </c>
      <c r="U64">
        <f t="shared" si="54"/>
        <v>1</v>
      </c>
      <c r="V64">
        <f>VLOOKUP($A64,'FuturesInfo (3)'!$A$2:$V$80,22)</f>
        <v>9</v>
      </c>
      <c r="W64">
        <v>1</v>
      </c>
      <c r="X64" s="137">
        <v>76300</v>
      </c>
      <c r="Y64" s="137">
        <v>76300</v>
      </c>
      <c r="Z64" s="188">
        <f t="shared" si="44"/>
        <v>700.00000000034299</v>
      </c>
      <c r="AA64" s="188">
        <f>IF(IF(sym!$Q53=H64,1,0)=1,ABS(X64*G64),-ABS(X64*G64))</f>
        <v>-700.00000000034299</v>
      </c>
      <c r="AB64" s="188">
        <f>IF(IF(sym!$P53=$H64,1,0)=1,ABS($X64*$G64),-ABS($X64*$G64))</f>
        <v>700.00000000034299</v>
      </c>
      <c r="AC64" s="188">
        <f t="shared" si="59"/>
        <v>700.00000000034299</v>
      </c>
      <c r="AD64" s="188">
        <f t="shared" si="64"/>
        <v>-700.00000000034299</v>
      </c>
      <c r="AE64" s="188">
        <f t="shared" si="46"/>
        <v>-700.00000000034299</v>
      </c>
      <c r="AF64" s="188">
        <f t="shared" si="55"/>
        <v>-700.00000000034299</v>
      </c>
      <c r="AG64" s="188">
        <f t="shared" si="56"/>
        <v>700.00000000034299</v>
      </c>
      <c r="AH64" s="188">
        <f t="shared" si="57"/>
        <v>700.00000000034299</v>
      </c>
      <c r="AI64" s="188">
        <f t="shared" si="58"/>
        <v>-700.00000000034299</v>
      </c>
      <c r="AJ64" s="188">
        <f t="shared" si="47"/>
        <v>700.00000000034299</v>
      </c>
      <c r="AK64" s="188">
        <f t="shared" si="48"/>
        <v>-700.00000000034299</v>
      </c>
      <c r="AL64" s="188">
        <f t="shared" si="49"/>
        <v>-700.00000000034299</v>
      </c>
      <c r="AM64" s="188">
        <f t="shared" si="65"/>
        <v>-700.00000000034299</v>
      </c>
      <c r="AN64" s="188">
        <f t="shared" si="66"/>
        <v>700.00000000034299</v>
      </c>
      <c r="AO64" s="188">
        <f t="shared" si="67"/>
        <v>-700.00000000034299</v>
      </c>
    </row>
    <row r="65" spans="1:41" ht="15.75" thickBot="1" x14ac:dyDescent="0.3">
      <c r="A65" s="1" t="s">
        <v>0</v>
      </c>
      <c r="B65" s="149" t="s">
        <v>702</v>
      </c>
      <c r="C65" s="192" t="s">
        <v>304</v>
      </c>
      <c r="E65" s="201">
        <f>'0802'!H65</f>
        <v>-1</v>
      </c>
      <c r="F65" s="186">
        <f t="shared" si="60"/>
        <v>922.50000000005616</v>
      </c>
      <c r="G65" s="202">
        <v>1.1998829382499999E-2</v>
      </c>
      <c r="H65" s="233">
        <v>1</v>
      </c>
      <c r="I65" s="229">
        <v>1</v>
      </c>
      <c r="J65" s="229">
        <v>1</v>
      </c>
      <c r="K65" s="229">
        <v>-1</v>
      </c>
      <c r="L65" s="202">
        <v>-1</v>
      </c>
      <c r="M65" s="228">
        <v>5</v>
      </c>
      <c r="N65" s="288">
        <v>42577</v>
      </c>
      <c r="O65">
        <f t="shared" si="39"/>
        <v>-1</v>
      </c>
      <c r="P65">
        <f t="shared" si="53"/>
        <v>-1</v>
      </c>
      <c r="Q65">
        <f t="shared" si="61"/>
        <v>1</v>
      </c>
      <c r="R65">
        <f t="shared" si="62"/>
        <v>1</v>
      </c>
      <c r="S65">
        <f t="shared" si="42"/>
        <v>1</v>
      </c>
      <c r="T65">
        <f t="shared" si="63"/>
        <v>1</v>
      </c>
      <c r="U65">
        <f t="shared" si="54"/>
        <v>1</v>
      </c>
      <c r="V65">
        <f>VLOOKUP($A65,'FuturesInfo (3)'!$A$2:$V$80,22)</f>
        <v>2</v>
      </c>
      <c r="W65">
        <v>1</v>
      </c>
      <c r="X65" s="137">
        <v>76882.5</v>
      </c>
      <c r="Y65" s="137">
        <v>76882.5</v>
      </c>
      <c r="Z65" s="188">
        <f t="shared" si="44"/>
        <v>922.50000000005616</v>
      </c>
      <c r="AA65" s="188">
        <f>IF(IF(sym!$Q54=H65,1,0)=1,ABS(X65*G65),-ABS(X65*G65))</f>
        <v>922.50000000005616</v>
      </c>
      <c r="AB65" s="188">
        <f>IF(IF(sym!$P54=$H65,1,0)=1,ABS($X65*$G65),-ABS($X65*$G65))</f>
        <v>-922.50000000005616</v>
      </c>
      <c r="AC65" s="188">
        <f t="shared" si="59"/>
        <v>-922.50000000005616</v>
      </c>
      <c r="AD65" s="188">
        <f t="shared" si="64"/>
        <v>922.50000000005616</v>
      </c>
      <c r="AE65" s="188">
        <f t="shared" si="46"/>
        <v>922.50000000005616</v>
      </c>
      <c r="AF65" s="188">
        <f t="shared" si="55"/>
        <v>922.50000000005616</v>
      </c>
      <c r="AG65" s="188">
        <f t="shared" si="56"/>
        <v>-922.50000000005616</v>
      </c>
      <c r="AH65" s="188">
        <f t="shared" si="57"/>
        <v>-922.50000000005616</v>
      </c>
      <c r="AI65" s="188">
        <f t="shared" si="58"/>
        <v>-922.50000000005616</v>
      </c>
      <c r="AJ65" s="188">
        <f t="shared" si="47"/>
        <v>-922.50000000005616</v>
      </c>
      <c r="AK65" s="188">
        <f t="shared" si="48"/>
        <v>922.50000000005616</v>
      </c>
      <c r="AL65" s="188">
        <f t="shared" si="49"/>
        <v>922.50000000005616</v>
      </c>
      <c r="AM65" s="188">
        <f t="shared" si="65"/>
        <v>922.50000000005616</v>
      </c>
      <c r="AN65" s="188">
        <f t="shared" si="66"/>
        <v>922.50000000005616</v>
      </c>
      <c r="AO65" s="188">
        <f t="shared" si="67"/>
        <v>922.50000000005616</v>
      </c>
    </row>
    <row r="66" spans="1:41" ht="15.75" thickBot="1" x14ac:dyDescent="0.3">
      <c r="A66" s="1" t="s">
        <v>384</v>
      </c>
      <c r="B66" s="149" t="s">
        <v>704</v>
      </c>
      <c r="C66" s="192" t="s">
        <v>347</v>
      </c>
      <c r="E66" s="201">
        <f>'0802'!H66</f>
        <v>1</v>
      </c>
      <c r="F66" s="186">
        <f t="shared" si="60"/>
        <v>-770.00000000061539</v>
      </c>
      <c r="G66" s="202">
        <v>-5.3643583670100001E-3</v>
      </c>
      <c r="H66" s="202">
        <v>-1</v>
      </c>
      <c r="I66" s="227">
        <v>1</v>
      </c>
      <c r="J66" s="227">
        <v>-1</v>
      </c>
      <c r="K66" s="227">
        <v>1</v>
      </c>
      <c r="L66" s="202">
        <v>-1</v>
      </c>
      <c r="M66" s="228">
        <v>25</v>
      </c>
      <c r="N66" s="288">
        <v>42548</v>
      </c>
      <c r="O66">
        <f t="shared" si="39"/>
        <v>-1</v>
      </c>
      <c r="P66">
        <f t="shared" si="53"/>
        <v>1</v>
      </c>
      <c r="Q66">
        <f t="shared" si="61"/>
        <v>-1</v>
      </c>
      <c r="R66">
        <f t="shared" si="62"/>
        <v>1</v>
      </c>
      <c r="S66">
        <f t="shared" si="42"/>
        <v>1</v>
      </c>
      <c r="T66">
        <f t="shared" si="63"/>
        <v>1</v>
      </c>
      <c r="U66">
        <f t="shared" si="54"/>
        <v>-1</v>
      </c>
      <c r="V66">
        <f>VLOOKUP($A66,'FuturesInfo (3)'!$A$2:$V$80,22)</f>
        <v>2</v>
      </c>
      <c r="W66">
        <v>1</v>
      </c>
      <c r="X66" s="137">
        <v>143540</v>
      </c>
      <c r="Y66" s="137">
        <v>143540</v>
      </c>
      <c r="Z66" s="188">
        <f t="shared" si="44"/>
        <v>770.00000000061539</v>
      </c>
      <c r="AA66" s="188">
        <f>IF(IF(sym!$Q55=H66,1,0)=1,ABS(X66*G66),-ABS(X66*G66))</f>
        <v>-770.00000000061539</v>
      </c>
      <c r="AB66" s="188">
        <f>IF(IF(sym!$P55=$H66,1,0)=1,ABS($X66*$G66),-ABS($X66*$G66))</f>
        <v>770.00000000061539</v>
      </c>
      <c r="AC66" s="188">
        <f t="shared" si="59"/>
        <v>-770.00000000061539</v>
      </c>
      <c r="AD66" s="188">
        <f t="shared" si="64"/>
        <v>770.00000000061539</v>
      </c>
      <c r="AE66" s="188">
        <f t="shared" si="46"/>
        <v>770.00000000061539</v>
      </c>
      <c r="AF66" s="188">
        <f t="shared" si="55"/>
        <v>-770.00000000061539</v>
      </c>
      <c r="AG66" s="188">
        <f t="shared" si="56"/>
        <v>-770.00000000061539</v>
      </c>
      <c r="AH66" s="188">
        <f t="shared" si="57"/>
        <v>770.00000000061539</v>
      </c>
      <c r="AI66" s="188">
        <f t="shared" si="58"/>
        <v>770.00000000061539</v>
      </c>
      <c r="AJ66" s="188">
        <f t="shared" si="47"/>
        <v>-770.00000000061539</v>
      </c>
      <c r="AK66" s="188">
        <f t="shared" si="48"/>
        <v>770.00000000061539</v>
      </c>
      <c r="AL66" s="188">
        <f t="shared" si="49"/>
        <v>-770.00000000061539</v>
      </c>
      <c r="AM66" s="188">
        <f t="shared" si="65"/>
        <v>-770.00000000061539</v>
      </c>
      <c r="AN66" s="188">
        <f t="shared" si="66"/>
        <v>-770.00000000061539</v>
      </c>
      <c r="AO66" s="188">
        <f t="shared" si="67"/>
        <v>770.00000000061539</v>
      </c>
    </row>
    <row r="67" spans="1:41" ht="15.75" thickBot="1" x14ac:dyDescent="0.3">
      <c r="A67" s="1" t="s">
        <v>386</v>
      </c>
      <c r="B67" s="149" t="s">
        <v>706</v>
      </c>
      <c r="C67" s="192" t="s">
        <v>347</v>
      </c>
      <c r="E67" s="201">
        <f>'0802'!H67</f>
        <v>1</v>
      </c>
      <c r="F67" s="186">
        <f t="shared" si="60"/>
        <v>-249.9999999998316</v>
      </c>
      <c r="G67" s="202">
        <v>-2.1329238119600002E-3</v>
      </c>
      <c r="H67" s="202">
        <v>-1</v>
      </c>
      <c r="I67" s="227">
        <v>1</v>
      </c>
      <c r="J67" s="227">
        <v>-1</v>
      </c>
      <c r="K67" s="227">
        <v>1</v>
      </c>
      <c r="L67" s="202">
        <v>-1</v>
      </c>
      <c r="M67" s="228">
        <v>25</v>
      </c>
      <c r="N67" s="288">
        <v>42548</v>
      </c>
      <c r="O67">
        <f t="shared" si="39"/>
        <v>-1</v>
      </c>
      <c r="P67">
        <f t="shared" si="53"/>
        <v>1</v>
      </c>
      <c r="Q67">
        <f t="shared" si="61"/>
        <v>-1</v>
      </c>
      <c r="R67">
        <f t="shared" si="62"/>
        <v>1</v>
      </c>
      <c r="S67">
        <f t="shared" si="42"/>
        <v>1</v>
      </c>
      <c r="T67">
        <f t="shared" si="63"/>
        <v>1</v>
      </c>
      <c r="U67">
        <f t="shared" si="54"/>
        <v>-1</v>
      </c>
      <c r="V67">
        <f>VLOOKUP($A67,'FuturesInfo (3)'!$A$2:$V$80,22)</f>
        <v>2</v>
      </c>
      <c r="W67">
        <v>1</v>
      </c>
      <c r="X67" s="137">
        <v>117209.99999999999</v>
      </c>
      <c r="Y67" s="137">
        <v>117209.99999999999</v>
      </c>
      <c r="Z67" s="188">
        <f t="shared" si="44"/>
        <v>249.9999999998316</v>
      </c>
      <c r="AA67" s="188">
        <f>IF(IF(sym!$Q56=H67,1,0)=1,ABS(X67*G67),-ABS(X67*G67))</f>
        <v>249.9999999998316</v>
      </c>
      <c r="AB67" s="188">
        <f>IF(IF(sym!$P56=$H67,1,0)=1,ABS($X67*$G67),-ABS($X67*$G67))</f>
        <v>-249.9999999998316</v>
      </c>
      <c r="AC67" s="188">
        <f t="shared" si="59"/>
        <v>-249.9999999998316</v>
      </c>
      <c r="AD67" s="188">
        <f t="shared" si="64"/>
        <v>249.9999999998316</v>
      </c>
      <c r="AE67" s="188">
        <f t="shared" si="46"/>
        <v>249.9999999998316</v>
      </c>
      <c r="AF67" s="188">
        <f t="shared" si="55"/>
        <v>-249.9999999998316</v>
      </c>
      <c r="AG67" s="188">
        <f t="shared" si="56"/>
        <v>-249.9999999998316</v>
      </c>
      <c r="AH67" s="188">
        <f t="shared" si="57"/>
        <v>249.9999999998316</v>
      </c>
      <c r="AI67" s="188">
        <f t="shared" si="58"/>
        <v>249.9999999998316</v>
      </c>
      <c r="AJ67" s="188">
        <f t="shared" si="47"/>
        <v>-249.9999999998316</v>
      </c>
      <c r="AK67" s="188">
        <f t="shared" si="48"/>
        <v>249.9999999998316</v>
      </c>
      <c r="AL67" s="188">
        <f t="shared" si="49"/>
        <v>-249.9999999998316</v>
      </c>
      <c r="AM67" s="188">
        <f t="shared" si="65"/>
        <v>-249.9999999998316</v>
      </c>
      <c r="AN67" s="188">
        <f t="shared" si="66"/>
        <v>-249.9999999998316</v>
      </c>
      <c r="AO67" s="188">
        <f t="shared" si="67"/>
        <v>249.9999999998316</v>
      </c>
    </row>
    <row r="68" spans="1:41" ht="15.75" thickBot="1" x14ac:dyDescent="0.3">
      <c r="A68" s="1" t="s">
        <v>388</v>
      </c>
      <c r="B68" s="149" t="s">
        <v>710</v>
      </c>
      <c r="C68" s="192" t="s">
        <v>288</v>
      </c>
      <c r="E68" s="201">
        <f>'0802'!H68</f>
        <v>1</v>
      </c>
      <c r="F68" s="186">
        <f t="shared" si="60"/>
        <v>3217.2000000012335</v>
      </c>
      <c r="G68" s="202">
        <v>2.92009759073E-2</v>
      </c>
      <c r="H68" s="233">
        <v>1</v>
      </c>
      <c r="I68" s="229">
        <v>-1</v>
      </c>
      <c r="J68" s="229">
        <v>1</v>
      </c>
      <c r="K68" s="229">
        <v>-1</v>
      </c>
      <c r="L68" s="202">
        <v>-1</v>
      </c>
      <c r="M68" s="228">
        <v>-6</v>
      </c>
      <c r="N68" s="288">
        <v>42576</v>
      </c>
      <c r="O68">
        <f t="shared" si="39"/>
        <v>1</v>
      </c>
      <c r="P68">
        <f t="shared" si="53"/>
        <v>1</v>
      </c>
      <c r="Q68">
        <f t="shared" si="61"/>
        <v>1</v>
      </c>
      <c r="R68">
        <f t="shared" si="62"/>
        <v>-1</v>
      </c>
      <c r="S68">
        <f t="shared" si="42"/>
        <v>1</v>
      </c>
      <c r="T68">
        <f t="shared" si="63"/>
        <v>1</v>
      </c>
      <c r="U68">
        <f t="shared" si="54"/>
        <v>1</v>
      </c>
      <c r="V68">
        <f>VLOOKUP($A68,'FuturesInfo (3)'!$A$2:$V$80,22)</f>
        <v>2</v>
      </c>
      <c r="W68">
        <v>1</v>
      </c>
      <c r="X68" s="137">
        <v>110174.40000000001</v>
      </c>
      <c r="Y68" s="137">
        <v>110174.40000000001</v>
      </c>
      <c r="Z68" s="188">
        <f t="shared" si="44"/>
        <v>3217.2000000012335</v>
      </c>
      <c r="AA68" s="188">
        <f>IF(IF(sym!$Q57=H68,1,0)=1,ABS(X68*G68),-ABS(X68*G68))</f>
        <v>3217.2000000012335</v>
      </c>
      <c r="AB68" s="188">
        <f>IF(IF(sym!$P57=$H68,1,0)=1,ABS($X68*$G68),-ABS($X68*$G68))</f>
        <v>-3217.2000000012335</v>
      </c>
      <c r="AC68" s="188">
        <f t="shared" si="59"/>
        <v>3217.2000000012335</v>
      </c>
      <c r="AD68" s="188">
        <f t="shared" si="64"/>
        <v>-3217.2000000012335</v>
      </c>
      <c r="AE68" s="188">
        <f t="shared" si="46"/>
        <v>3217.2000000012335</v>
      </c>
      <c r="AF68" s="188">
        <f t="shared" si="55"/>
        <v>-3217.2000000012335</v>
      </c>
      <c r="AG68" s="188">
        <f t="shared" si="56"/>
        <v>-3217.2000000012335</v>
      </c>
      <c r="AH68" s="188">
        <f t="shared" si="57"/>
        <v>-3217.2000000012335</v>
      </c>
      <c r="AI68" s="188">
        <f t="shared" si="58"/>
        <v>3217.2000000012335</v>
      </c>
      <c r="AJ68" s="188">
        <f t="shared" si="47"/>
        <v>3217.2000000012335</v>
      </c>
      <c r="AK68" s="188">
        <f t="shared" si="48"/>
        <v>3217.2000000012335</v>
      </c>
      <c r="AL68" s="188">
        <f t="shared" si="49"/>
        <v>-3217.2000000012335</v>
      </c>
      <c r="AM68" s="188">
        <f t="shared" si="65"/>
        <v>3217.2000000012335</v>
      </c>
      <c r="AN68" s="188">
        <f t="shared" si="66"/>
        <v>3217.2000000012335</v>
      </c>
      <c r="AO68" s="188">
        <f t="shared" si="67"/>
        <v>3217.2000000012335</v>
      </c>
    </row>
    <row r="69" spans="1:41" s="2" customFormat="1" ht="15.75" thickBot="1" x14ac:dyDescent="0.3">
      <c r="A69" s="1" t="s">
        <v>389</v>
      </c>
      <c r="B69" s="149" t="s">
        <v>712</v>
      </c>
      <c r="C69" s="192" t="s">
        <v>297</v>
      </c>
      <c r="D69"/>
      <c r="E69" s="201">
        <f>'0802'!H69</f>
        <v>-1</v>
      </c>
      <c r="F69" s="186">
        <f t="shared" si="60"/>
        <v>-199.99999999997249</v>
      </c>
      <c r="G69" s="202">
        <v>-2.0909566126499999E-3</v>
      </c>
      <c r="H69" s="202">
        <v>-1</v>
      </c>
      <c r="I69" s="227">
        <v>-1</v>
      </c>
      <c r="J69" s="227">
        <v>1</v>
      </c>
      <c r="K69" s="227">
        <v>-1</v>
      </c>
      <c r="L69" s="202">
        <v>-1</v>
      </c>
      <c r="M69" s="228">
        <v>-18</v>
      </c>
      <c r="N69" s="288">
        <v>42558</v>
      </c>
      <c r="O69">
        <f t="shared" si="39"/>
        <v>1</v>
      </c>
      <c r="P69">
        <f t="shared" si="53"/>
        <v>-1</v>
      </c>
      <c r="Q69">
        <f t="shared" si="61"/>
        <v>1</v>
      </c>
      <c r="R69">
        <f t="shared" si="62"/>
        <v>1</v>
      </c>
      <c r="S69">
        <f t="shared" si="42"/>
        <v>1</v>
      </c>
      <c r="T69">
        <f t="shared" si="63"/>
        <v>-1</v>
      </c>
      <c r="U69">
        <f t="shared" si="54"/>
        <v>1</v>
      </c>
      <c r="V69">
        <f>VLOOKUP($A69,'FuturesInfo (3)'!$A$2:$V$80,22)</f>
        <v>5</v>
      </c>
      <c r="W69">
        <v>1</v>
      </c>
      <c r="X69" s="137">
        <v>95650</v>
      </c>
      <c r="Y69" s="137">
        <v>95650</v>
      </c>
      <c r="Z69" s="188">
        <f t="shared" si="44"/>
        <v>199.99999999997249</v>
      </c>
      <c r="AA69" s="188">
        <f>IF(IF(sym!$Q58=H69,1,0)=1,ABS(X69*G69),-ABS(X69*G69))</f>
        <v>-199.99999999997249</v>
      </c>
      <c r="AB69" s="188">
        <f>IF(IF(sym!$P58=$H69,1,0)=1,ABS($X69*$G69),-ABS($X69*$G69))</f>
        <v>199.99999999997249</v>
      </c>
      <c r="AC69" s="188">
        <f t="shared" si="59"/>
        <v>199.99999999997249</v>
      </c>
      <c r="AD69" s="188">
        <f t="shared" si="64"/>
        <v>-199.99999999997249</v>
      </c>
      <c r="AE69" s="188">
        <f t="shared" si="46"/>
        <v>-199.99999999997249</v>
      </c>
      <c r="AF69" s="188">
        <f t="shared" si="55"/>
        <v>199.99999999997249</v>
      </c>
      <c r="AG69" s="188">
        <f t="shared" si="56"/>
        <v>199.99999999997249</v>
      </c>
      <c r="AH69" s="188">
        <f t="shared" si="57"/>
        <v>199.99999999997249</v>
      </c>
      <c r="AI69" s="188">
        <f t="shared" si="58"/>
        <v>-199.99999999997249</v>
      </c>
      <c r="AJ69" s="188">
        <f t="shared" si="47"/>
        <v>199.99999999997249</v>
      </c>
      <c r="AK69" s="188">
        <f t="shared" si="48"/>
        <v>-199.99999999997249</v>
      </c>
      <c r="AL69" s="188">
        <f t="shared" si="49"/>
        <v>-199.99999999997249</v>
      </c>
      <c r="AM69" s="188">
        <f t="shared" si="65"/>
        <v>-199.99999999997249</v>
      </c>
      <c r="AN69" s="188">
        <f t="shared" si="66"/>
        <v>199.99999999997249</v>
      </c>
      <c r="AO69" s="188">
        <f t="shared" si="67"/>
        <v>-199.99999999997249</v>
      </c>
    </row>
    <row r="70" spans="1:41" s="2" customFormat="1" ht="15.75" thickBot="1" x14ac:dyDescent="0.3">
      <c r="A70" s="1" t="s">
        <v>391</v>
      </c>
      <c r="B70" s="149" t="s">
        <v>490</v>
      </c>
      <c r="C70" s="192" t="s">
        <v>297</v>
      </c>
      <c r="D70"/>
      <c r="E70" s="201">
        <f>'0802'!H70</f>
        <v>-1</v>
      </c>
      <c r="F70" s="186">
        <f t="shared" si="60"/>
        <v>-297.18814295488909</v>
      </c>
      <c r="G70" s="202">
        <v>-3.3519553072600002E-3</v>
      </c>
      <c r="H70" s="202">
        <v>-1</v>
      </c>
      <c r="I70" s="227">
        <v>-1</v>
      </c>
      <c r="J70" s="227">
        <v>1</v>
      </c>
      <c r="K70" s="227">
        <v>-1</v>
      </c>
      <c r="L70" s="202">
        <v>1</v>
      </c>
      <c r="M70" s="228">
        <v>3</v>
      </c>
      <c r="N70" s="288">
        <v>42576</v>
      </c>
      <c r="O70">
        <f t="shared" si="39"/>
        <v>1</v>
      </c>
      <c r="P70">
        <f t="shared" si="53"/>
        <v>-1</v>
      </c>
      <c r="Q70">
        <f t="shared" si="61"/>
        <v>1</v>
      </c>
      <c r="R70">
        <f t="shared" si="62"/>
        <v>-1</v>
      </c>
      <c r="S70">
        <f t="shared" si="42"/>
        <v>-1</v>
      </c>
      <c r="T70">
        <f t="shared" si="63"/>
        <v>-1</v>
      </c>
      <c r="U70">
        <f t="shared" si="54"/>
        <v>1</v>
      </c>
      <c r="V70">
        <f>VLOOKUP($A70,'FuturesInfo (3)'!$A$2:$V$80,22)</f>
        <v>16</v>
      </c>
      <c r="W70">
        <v>1</v>
      </c>
      <c r="X70" s="137">
        <v>88661.129314943217</v>
      </c>
      <c r="Y70" s="137">
        <v>88661.129314943217</v>
      </c>
      <c r="Z70" s="188">
        <f t="shared" si="44"/>
        <v>297.18814295488909</v>
      </c>
      <c r="AA70" s="188">
        <f>IF(IF(sym!$Q59=H70,1,0)=1,ABS(X70*G70),-ABS(X70*G70))</f>
        <v>-297.18814295488909</v>
      </c>
      <c r="AB70" s="188">
        <f>IF(IF(sym!$P59=$H70,1,0)=1,ABS($X70*$G70),-ABS($X70*$G70))</f>
        <v>297.18814295488909</v>
      </c>
      <c r="AC70" s="188">
        <f t="shared" si="59"/>
        <v>297.18814295488909</v>
      </c>
      <c r="AD70" s="188">
        <f t="shared" si="64"/>
        <v>-297.18814295488909</v>
      </c>
      <c r="AE70" s="188">
        <f t="shared" si="46"/>
        <v>-297.18814295488909</v>
      </c>
      <c r="AF70" s="188">
        <f t="shared" si="55"/>
        <v>297.18814295488909</v>
      </c>
      <c r="AG70" s="188">
        <f t="shared" si="56"/>
        <v>297.18814295488909</v>
      </c>
      <c r="AH70" s="188">
        <f t="shared" si="57"/>
        <v>-297.18814295488909</v>
      </c>
      <c r="AI70" s="188">
        <f t="shared" si="58"/>
        <v>-297.18814295488909</v>
      </c>
      <c r="AJ70" s="188">
        <f t="shared" si="47"/>
        <v>297.18814295488909</v>
      </c>
      <c r="AK70" s="188">
        <f t="shared" si="48"/>
        <v>-297.18814295488909</v>
      </c>
      <c r="AL70" s="188">
        <f t="shared" si="49"/>
        <v>297.18814295488909</v>
      </c>
      <c r="AM70" s="188">
        <f t="shared" si="65"/>
        <v>297.18814295488909</v>
      </c>
      <c r="AN70" s="188">
        <f t="shared" si="66"/>
        <v>297.18814295488909</v>
      </c>
      <c r="AO70" s="188">
        <f t="shared" si="67"/>
        <v>-297.18814295488909</v>
      </c>
    </row>
    <row r="71" spans="1:41" ht="15.75" thickBot="1" x14ac:dyDescent="0.3">
      <c r="A71" s="1" t="s">
        <v>29</v>
      </c>
      <c r="B71" s="149" t="s">
        <v>730</v>
      </c>
      <c r="C71" s="192" t="s">
        <v>297</v>
      </c>
      <c r="D71" s="2"/>
      <c r="E71" s="201">
        <f>'0802'!H71</f>
        <v>-1</v>
      </c>
      <c r="F71" s="186">
        <f t="shared" si="60"/>
        <v>249.99999999980201</v>
      </c>
      <c r="G71" s="202">
        <v>2.6232948583400002E-3</v>
      </c>
      <c r="H71" s="202">
        <v>1</v>
      </c>
      <c r="I71" s="227">
        <v>-1</v>
      </c>
      <c r="J71" s="227">
        <v>1</v>
      </c>
      <c r="K71" s="227">
        <v>-1</v>
      </c>
      <c r="L71" s="202">
        <v>-1</v>
      </c>
      <c r="M71" s="228">
        <v>2</v>
      </c>
      <c r="N71" s="288">
        <v>42576</v>
      </c>
      <c r="O71">
        <f t="shared" si="39"/>
        <v>-1</v>
      </c>
      <c r="P71">
        <f t="shared" si="53"/>
        <v>-1</v>
      </c>
      <c r="Q71">
        <f t="shared" si="61"/>
        <v>1</v>
      </c>
      <c r="R71">
        <f t="shared" si="62"/>
        <v>1</v>
      </c>
      <c r="S71">
        <f t="shared" si="42"/>
        <v>1</v>
      </c>
      <c r="T71">
        <f t="shared" si="63"/>
        <v>1</v>
      </c>
      <c r="U71">
        <f t="shared" si="54"/>
        <v>1</v>
      </c>
      <c r="V71">
        <f>VLOOKUP($A71,'FuturesInfo (3)'!$A$2:$V$80,22)</f>
        <v>2</v>
      </c>
      <c r="W71">
        <v>1</v>
      </c>
      <c r="X71" s="137">
        <v>95300</v>
      </c>
      <c r="Y71" s="137">
        <v>95300</v>
      </c>
      <c r="Z71" s="188">
        <f t="shared" si="44"/>
        <v>249.99999999980201</v>
      </c>
      <c r="AA71" s="188">
        <f>IF(IF(sym!$Q60=H71,1,0)=1,ABS(X71*G71),-ABS(X71*G71))</f>
        <v>249.99999999980201</v>
      </c>
      <c r="AB71" s="188">
        <f>IF(IF(sym!$P60=$H71,1,0)=1,ABS($X71*$G71),-ABS($X71*$G71))</f>
        <v>-249.99999999980201</v>
      </c>
      <c r="AC71" s="188">
        <f t="shared" si="59"/>
        <v>-249.99999999980201</v>
      </c>
      <c r="AD71" s="188">
        <f t="shared" si="64"/>
        <v>249.99999999980201</v>
      </c>
      <c r="AE71" s="188">
        <f t="shared" si="46"/>
        <v>249.99999999980201</v>
      </c>
      <c r="AF71" s="188">
        <f t="shared" si="55"/>
        <v>-249.99999999980201</v>
      </c>
      <c r="AG71" s="188">
        <f t="shared" si="56"/>
        <v>-249.99999999980201</v>
      </c>
      <c r="AH71" s="188">
        <f t="shared" si="57"/>
        <v>-249.99999999980201</v>
      </c>
      <c r="AI71" s="188">
        <f t="shared" si="58"/>
        <v>-249.99999999980201</v>
      </c>
      <c r="AJ71" s="188">
        <f t="shared" si="47"/>
        <v>-249.99999999980201</v>
      </c>
      <c r="AK71" s="188">
        <f t="shared" si="48"/>
        <v>249.99999999980201</v>
      </c>
      <c r="AL71" s="188">
        <f t="shared" si="49"/>
        <v>249.99999999980201</v>
      </c>
      <c r="AM71" s="188">
        <f t="shared" si="65"/>
        <v>249.99999999980201</v>
      </c>
      <c r="AN71" s="188">
        <f t="shared" si="66"/>
        <v>249.99999999980201</v>
      </c>
      <c r="AO71" s="188">
        <f t="shared" si="67"/>
        <v>249.99999999980201</v>
      </c>
    </row>
    <row r="72" spans="1:41" ht="15.75" thickBot="1" x14ac:dyDescent="0.3">
      <c r="A72" s="1" t="s">
        <v>394</v>
      </c>
      <c r="B72" s="149" t="s">
        <v>742</v>
      </c>
      <c r="C72" s="192" t="s">
        <v>304</v>
      </c>
      <c r="E72" s="201">
        <f>'0802'!H72</f>
        <v>1</v>
      </c>
      <c r="F72" s="186">
        <f t="shared" si="60"/>
        <v>-33.599999999993614</v>
      </c>
      <c r="G72" s="202">
        <v>-5.2493438320199998E-4</v>
      </c>
      <c r="H72" s="202">
        <v>-1</v>
      </c>
      <c r="I72" s="227">
        <v>-1</v>
      </c>
      <c r="J72" s="227">
        <v>-1</v>
      </c>
      <c r="K72" s="227">
        <v>-1</v>
      </c>
      <c r="L72" s="202">
        <v>-1</v>
      </c>
      <c r="M72" s="228">
        <v>-23</v>
      </c>
      <c r="N72" s="288">
        <v>42550</v>
      </c>
      <c r="O72">
        <f t="shared" si="39"/>
        <v>1</v>
      </c>
      <c r="P72">
        <f t="shared" si="53"/>
        <v>1</v>
      </c>
      <c r="Q72">
        <f t="shared" si="61"/>
        <v>-1</v>
      </c>
      <c r="R72">
        <f t="shared" si="62"/>
        <v>-1</v>
      </c>
      <c r="S72">
        <f t="shared" si="42"/>
        <v>-1</v>
      </c>
      <c r="T72">
        <f t="shared" si="63"/>
        <v>1</v>
      </c>
      <c r="U72">
        <f t="shared" si="54"/>
        <v>-1</v>
      </c>
      <c r="V72">
        <f>VLOOKUP($A72,'FuturesInfo (3)'!$A$2:$V$80,22)</f>
        <v>4</v>
      </c>
      <c r="W72">
        <v>1</v>
      </c>
      <c r="X72" s="137">
        <v>64008</v>
      </c>
      <c r="Y72" s="137">
        <v>64008</v>
      </c>
      <c r="Z72" s="188">
        <f t="shared" si="44"/>
        <v>33.599999999993614</v>
      </c>
      <c r="AA72" s="188">
        <f>IF(IF(sym!$Q61=H72,1,0)=1,ABS(X72*G72),-ABS(X72*G72))</f>
        <v>-33.599999999993614</v>
      </c>
      <c r="AB72" s="188">
        <f>IF(IF(sym!$P61=$H72,1,0)=1,ABS($X72*$G72),-ABS($X72*$G72))</f>
        <v>33.599999999993614</v>
      </c>
      <c r="AC72" s="188">
        <f t="shared" si="59"/>
        <v>-33.599999999993614</v>
      </c>
      <c r="AD72" s="188">
        <f t="shared" si="64"/>
        <v>33.599999999993614</v>
      </c>
      <c r="AE72" s="188">
        <f t="shared" si="46"/>
        <v>33.599999999993614</v>
      </c>
      <c r="AF72" s="188">
        <f t="shared" si="55"/>
        <v>33.599999999993614</v>
      </c>
      <c r="AG72" s="188">
        <f t="shared" si="56"/>
        <v>33.599999999993614</v>
      </c>
      <c r="AH72" s="188">
        <f t="shared" si="57"/>
        <v>33.599999999993614</v>
      </c>
      <c r="AI72" s="188">
        <f t="shared" si="58"/>
        <v>-33.599999999993614</v>
      </c>
      <c r="AJ72" s="188">
        <f t="shared" si="47"/>
        <v>-33.599999999993614</v>
      </c>
      <c r="AK72" s="188">
        <f t="shared" si="48"/>
        <v>33.599999999993614</v>
      </c>
      <c r="AL72" s="188">
        <f t="shared" si="49"/>
        <v>33.599999999993614</v>
      </c>
      <c r="AM72" s="188">
        <f t="shared" si="65"/>
        <v>33.599999999993614</v>
      </c>
      <c r="AN72" s="188">
        <f t="shared" si="66"/>
        <v>-33.599999999993614</v>
      </c>
      <c r="AO72" s="188">
        <f t="shared" si="67"/>
        <v>33.599999999993614</v>
      </c>
    </row>
    <row r="73" spans="1:41" ht="15.75" thickBot="1" x14ac:dyDescent="0.3">
      <c r="A73" s="1" t="s">
        <v>396</v>
      </c>
      <c r="B73" s="149" t="s">
        <v>744</v>
      </c>
      <c r="C73" s="192" t="s">
        <v>1121</v>
      </c>
      <c r="E73" s="201">
        <f>'0802'!H73</f>
        <v>1</v>
      </c>
      <c r="F73" s="186">
        <f t="shared" si="60"/>
        <v>-3750.0000000016312</v>
      </c>
      <c r="G73" s="202">
        <v>-9.6163092605100007E-3</v>
      </c>
      <c r="H73" s="202">
        <v>-1</v>
      </c>
      <c r="I73" s="227">
        <v>1</v>
      </c>
      <c r="J73" s="227">
        <v>-1</v>
      </c>
      <c r="K73" s="227">
        <v>1</v>
      </c>
      <c r="L73" s="202">
        <v>1</v>
      </c>
      <c r="M73" s="228">
        <v>5</v>
      </c>
      <c r="N73" s="288">
        <v>42577</v>
      </c>
      <c r="O73">
        <f t="shared" si="39"/>
        <v>1</v>
      </c>
      <c r="P73">
        <f t="shared" si="53"/>
        <v>1</v>
      </c>
      <c r="Q73">
        <f t="shared" si="61"/>
        <v>-1</v>
      </c>
      <c r="R73">
        <f t="shared" si="62"/>
        <v>-1</v>
      </c>
      <c r="S73">
        <f t="shared" si="42"/>
        <v>-1</v>
      </c>
      <c r="T73">
        <f t="shared" si="63"/>
        <v>-1</v>
      </c>
      <c r="U73">
        <f t="shared" si="54"/>
        <v>-1</v>
      </c>
      <c r="V73">
        <f>VLOOKUP($A73,'FuturesInfo (3)'!$A$2:$V$80,22)</f>
        <v>3</v>
      </c>
      <c r="W73">
        <v>1</v>
      </c>
      <c r="X73" s="137">
        <v>389962.5</v>
      </c>
      <c r="Y73" s="137">
        <v>389962.5</v>
      </c>
      <c r="Z73" s="188">
        <f t="shared" si="44"/>
        <v>3750.0000000016312</v>
      </c>
      <c r="AA73" s="188">
        <f>IF(IF(sym!$Q62=H73,1,0)=1,ABS(X73*G73),-ABS(X73*G73))</f>
        <v>-3750.0000000016312</v>
      </c>
      <c r="AB73" s="188">
        <f>IF(IF(sym!$P62=$H73,1,0)=1,ABS($X73*$G73),-ABS($X73*$G73))</f>
        <v>3750.0000000016312</v>
      </c>
      <c r="AC73" s="188">
        <f t="shared" si="59"/>
        <v>-3750.0000000016312</v>
      </c>
      <c r="AD73" s="188">
        <f t="shared" si="64"/>
        <v>3750.0000000016312</v>
      </c>
      <c r="AE73" s="188">
        <f t="shared" si="46"/>
        <v>3750.0000000016312</v>
      </c>
      <c r="AF73" s="188">
        <f t="shared" si="55"/>
        <v>-3750.0000000016312</v>
      </c>
      <c r="AG73" s="188">
        <f t="shared" si="56"/>
        <v>-3750.0000000016312</v>
      </c>
      <c r="AH73" s="188">
        <f t="shared" si="57"/>
        <v>-3750.0000000016312</v>
      </c>
      <c r="AI73" s="188">
        <f t="shared" si="58"/>
        <v>-3750.0000000016312</v>
      </c>
      <c r="AJ73" s="188">
        <f t="shared" si="47"/>
        <v>-3750.0000000016312</v>
      </c>
      <c r="AK73" s="188">
        <f t="shared" si="48"/>
        <v>3750.0000000016312</v>
      </c>
      <c r="AL73" s="188">
        <f t="shared" si="49"/>
        <v>3750.0000000016312</v>
      </c>
      <c r="AM73" s="188">
        <f t="shared" si="65"/>
        <v>3750.0000000016312</v>
      </c>
      <c r="AN73" s="188">
        <f t="shared" si="66"/>
        <v>3750.0000000016312</v>
      </c>
      <c r="AO73" s="188">
        <f t="shared" si="67"/>
        <v>3750.0000000016312</v>
      </c>
    </row>
    <row r="74" spans="1:41" ht="15.75" thickBot="1" x14ac:dyDescent="0.3">
      <c r="A74" s="1" t="s">
        <v>398</v>
      </c>
      <c r="B74" s="149" t="s">
        <v>722</v>
      </c>
      <c r="C74" s="192" t="s">
        <v>347</v>
      </c>
      <c r="E74" s="201">
        <f>'0802'!H74</f>
        <v>1</v>
      </c>
      <c r="F74" s="186">
        <f t="shared" si="60"/>
        <v>-1150.0000000012419</v>
      </c>
      <c r="G74" s="202">
        <v>-1.11105743684E-2</v>
      </c>
      <c r="H74" s="202">
        <v>-1</v>
      </c>
      <c r="I74" s="227">
        <v>1</v>
      </c>
      <c r="J74" s="227">
        <v>-1</v>
      </c>
      <c r="K74" s="227">
        <v>1</v>
      </c>
      <c r="L74" s="202">
        <v>-1</v>
      </c>
      <c r="M74" s="228">
        <v>5</v>
      </c>
      <c r="N74" s="288">
        <v>42577</v>
      </c>
      <c r="O74">
        <f t="shared" si="39"/>
        <v>-1</v>
      </c>
      <c r="P74">
        <f t="shared" si="53"/>
        <v>1</v>
      </c>
      <c r="Q74">
        <f t="shared" si="61"/>
        <v>-1</v>
      </c>
      <c r="R74">
        <f t="shared" si="62"/>
        <v>1</v>
      </c>
      <c r="S74">
        <f t="shared" si="42"/>
        <v>1</v>
      </c>
      <c r="T74">
        <f t="shared" si="63"/>
        <v>1</v>
      </c>
      <c r="U74">
        <f t="shared" si="54"/>
        <v>-1</v>
      </c>
      <c r="V74">
        <f>VLOOKUP($A74,'FuturesInfo (3)'!$A$2:$V$80,22)</f>
        <v>1</v>
      </c>
      <c r="W74">
        <v>1</v>
      </c>
      <c r="X74" s="137">
        <v>103505</v>
      </c>
      <c r="Y74" s="137">
        <v>103505</v>
      </c>
      <c r="Z74" s="188">
        <f t="shared" si="44"/>
        <v>1150.0000000012419</v>
      </c>
      <c r="AA74" s="188">
        <f>IF(IF(sym!$Q63=H74,1,0)=1,ABS(X74*G74),-ABS(X74*G74))</f>
        <v>1150.0000000012419</v>
      </c>
      <c r="AB74" s="188">
        <f>IF(IF(sym!$P63=$H74,1,0)=1,ABS($X74*$G74),-ABS($X74*$G74))</f>
        <v>-1150.0000000012419</v>
      </c>
      <c r="AC74" s="188">
        <f t="shared" si="59"/>
        <v>-1150.0000000012419</v>
      </c>
      <c r="AD74" s="188">
        <f t="shared" si="64"/>
        <v>1150.0000000012419</v>
      </c>
      <c r="AE74" s="188">
        <f t="shared" si="46"/>
        <v>1150.0000000012419</v>
      </c>
      <c r="AF74" s="188">
        <f t="shared" si="55"/>
        <v>-1150.0000000012419</v>
      </c>
      <c r="AG74" s="188">
        <f t="shared" si="56"/>
        <v>-1150.0000000012419</v>
      </c>
      <c r="AH74" s="188">
        <f t="shared" si="57"/>
        <v>1150.0000000012419</v>
      </c>
      <c r="AI74" s="188">
        <f t="shared" si="58"/>
        <v>1150.0000000012419</v>
      </c>
      <c r="AJ74" s="188">
        <f t="shared" si="47"/>
        <v>-1150.0000000012419</v>
      </c>
      <c r="AK74" s="188">
        <f t="shared" si="48"/>
        <v>1150.0000000012419</v>
      </c>
      <c r="AL74" s="188">
        <f t="shared" si="49"/>
        <v>-1150.0000000012419</v>
      </c>
      <c r="AM74" s="188">
        <f t="shared" si="65"/>
        <v>-1150.0000000012419</v>
      </c>
      <c r="AN74" s="188">
        <f t="shared" si="66"/>
        <v>-1150.0000000012419</v>
      </c>
      <c r="AO74" s="188">
        <f t="shared" si="67"/>
        <v>1150.0000000012419</v>
      </c>
    </row>
    <row r="75" spans="1:41" ht="15.75" thickBot="1" x14ac:dyDescent="0.3">
      <c r="A75" s="1" t="s">
        <v>400</v>
      </c>
      <c r="B75" s="149" t="s">
        <v>732</v>
      </c>
      <c r="C75" s="192" t="s">
        <v>294</v>
      </c>
      <c r="E75" s="201">
        <f>'0802'!H75</f>
        <v>-1</v>
      </c>
      <c r="F75" s="186">
        <f t="shared" si="60"/>
        <v>-1812.0000000010082</v>
      </c>
      <c r="G75" s="291">
        <v>-8.7182448037000006E-3</v>
      </c>
      <c r="H75" s="202">
        <v>-1</v>
      </c>
      <c r="I75" s="227">
        <v>1</v>
      </c>
      <c r="J75" s="227">
        <v>-1</v>
      </c>
      <c r="K75" s="227">
        <v>1</v>
      </c>
      <c r="L75" s="202">
        <v>-1</v>
      </c>
      <c r="M75" s="228">
        <v>-8</v>
      </c>
      <c r="N75" s="288">
        <v>42572</v>
      </c>
      <c r="O75">
        <f t="shared" si="39"/>
        <v>1</v>
      </c>
      <c r="P75">
        <f t="shared" si="53"/>
        <v>1</v>
      </c>
      <c r="Q75">
        <f t="shared" si="61"/>
        <v>1</v>
      </c>
      <c r="R75">
        <f t="shared" si="62"/>
        <v>1</v>
      </c>
      <c r="S75">
        <f t="shared" si="42"/>
        <v>1</v>
      </c>
      <c r="T75">
        <f t="shared" si="63"/>
        <v>-1</v>
      </c>
      <c r="U75">
        <f t="shared" si="54"/>
        <v>1</v>
      </c>
      <c r="V75">
        <f>VLOOKUP($A75,'FuturesInfo (3)'!$A$2:$V$80,22)</f>
        <v>12</v>
      </c>
      <c r="W75">
        <v>1</v>
      </c>
      <c r="X75" s="137">
        <v>207840</v>
      </c>
      <c r="Y75" s="137">
        <v>207840</v>
      </c>
      <c r="Z75" s="188">
        <f t="shared" si="44"/>
        <v>1812.0000000010082</v>
      </c>
      <c r="AA75" s="188">
        <f>IF(IF(sym!$Q64=H75,1,0)=1,ABS(X75*G75),-ABS(X75*G75))</f>
        <v>-1812.0000000010082</v>
      </c>
      <c r="AB75" s="188">
        <f>IF(IF(sym!$P64=$H75,1,0)=1,ABS($X75*$G75),-ABS($X75*$G75))</f>
        <v>1812.0000000010082</v>
      </c>
      <c r="AC75" s="188">
        <f t="shared" si="59"/>
        <v>1812.0000000010082</v>
      </c>
      <c r="AD75" s="188">
        <f t="shared" si="64"/>
        <v>-1812.0000000010082</v>
      </c>
      <c r="AE75" s="188">
        <f t="shared" si="46"/>
        <v>1812.0000000010082</v>
      </c>
      <c r="AF75" s="188">
        <f t="shared" si="55"/>
        <v>-1812.0000000010082</v>
      </c>
      <c r="AG75" s="188">
        <f t="shared" si="56"/>
        <v>-1812.0000000010082</v>
      </c>
      <c r="AH75" s="188">
        <f t="shared" si="57"/>
        <v>1812.0000000010082</v>
      </c>
      <c r="AI75" s="188">
        <f t="shared" si="58"/>
        <v>-1812.0000000010082</v>
      </c>
      <c r="AJ75" s="188">
        <f t="shared" si="47"/>
        <v>-1812.0000000010082</v>
      </c>
      <c r="AK75" s="188">
        <f t="shared" si="48"/>
        <v>-1812.0000000010082</v>
      </c>
      <c r="AL75" s="188">
        <f t="shared" si="49"/>
        <v>-1812.0000000010082</v>
      </c>
      <c r="AM75" s="188">
        <f t="shared" si="65"/>
        <v>-1812.0000000010082</v>
      </c>
      <c r="AN75" s="188">
        <f t="shared" si="66"/>
        <v>1812.0000000010082</v>
      </c>
      <c r="AO75" s="188">
        <f t="shared" si="67"/>
        <v>-1812.0000000010082</v>
      </c>
    </row>
    <row r="76" spans="1:41" ht="15.75" thickBot="1" x14ac:dyDescent="0.3">
      <c r="A76" s="1" t="s">
        <v>992</v>
      </c>
      <c r="B76" s="149" t="s">
        <v>443</v>
      </c>
      <c r="C76" s="192" t="s">
        <v>1122</v>
      </c>
      <c r="E76" s="201">
        <f>'0802'!H76</f>
        <v>-1</v>
      </c>
      <c r="F76" s="186">
        <f t="shared" si="60"/>
        <v>-195.29342837579929</v>
      </c>
      <c r="G76" s="202">
        <v>-2.6376524892800002E-4</v>
      </c>
      <c r="H76" s="202">
        <v>-1</v>
      </c>
      <c r="I76" s="227">
        <v>-1</v>
      </c>
      <c r="J76" s="227">
        <v>1</v>
      </c>
      <c r="K76" s="227">
        <v>-1</v>
      </c>
      <c r="L76" s="202">
        <v>1</v>
      </c>
      <c r="M76" s="228">
        <v>-4</v>
      </c>
      <c r="N76" s="288">
        <v>42578</v>
      </c>
      <c r="O76">
        <f t="shared" si="39"/>
        <v>-1</v>
      </c>
      <c r="P76">
        <f t="shared" si="53"/>
        <v>-1</v>
      </c>
      <c r="Q76">
        <f t="shared" si="61"/>
        <v>1</v>
      </c>
      <c r="R76">
        <f t="shared" si="62"/>
        <v>-1</v>
      </c>
      <c r="S76">
        <f t="shared" si="42"/>
        <v>-1</v>
      </c>
      <c r="T76">
        <f t="shared" si="63"/>
        <v>1</v>
      </c>
      <c r="U76">
        <f t="shared" si="54"/>
        <v>1</v>
      </c>
      <c r="V76">
        <f>VLOOKUP($A76,'FuturesInfo (3)'!$A$2:$V$80,22)</f>
        <v>4</v>
      </c>
      <c r="W76">
        <v>1</v>
      </c>
      <c r="X76" s="137">
        <v>740406.21033102251</v>
      </c>
      <c r="Y76" s="137">
        <v>740406.21033102251</v>
      </c>
      <c r="Z76" s="188">
        <f t="shared" si="44"/>
        <v>195.29342837579929</v>
      </c>
      <c r="AA76" s="188">
        <f>IF(IF(sym!$Q65=H76,1,0)=1,ABS(X76*G76),-ABS(X76*G76))</f>
        <v>195.29342837579929</v>
      </c>
      <c r="AB76" s="188">
        <f>IF(IF(sym!$P65=$H76,1,0)=1,ABS($X76*$G76),-ABS($X76*$G76))</f>
        <v>-195.29342837579929</v>
      </c>
      <c r="AC76" s="188">
        <f t="shared" si="59"/>
        <v>195.29342837579929</v>
      </c>
      <c r="AD76" s="188">
        <f t="shared" si="64"/>
        <v>-195.29342837579929</v>
      </c>
      <c r="AE76" s="188">
        <f t="shared" si="46"/>
        <v>-195.29342837579929</v>
      </c>
      <c r="AF76" s="188">
        <f t="shared" si="55"/>
        <v>195.29342837579929</v>
      </c>
      <c r="AG76" s="188">
        <f t="shared" si="56"/>
        <v>195.29342837579929</v>
      </c>
      <c r="AH76" s="188">
        <f t="shared" si="57"/>
        <v>-195.29342837579929</v>
      </c>
      <c r="AI76" s="188">
        <f t="shared" si="58"/>
        <v>195.29342837579929</v>
      </c>
      <c r="AJ76" s="188">
        <f t="shared" si="47"/>
        <v>195.29342837579929</v>
      </c>
      <c r="AK76" s="188">
        <f t="shared" si="48"/>
        <v>-195.29342837579929</v>
      </c>
      <c r="AL76" s="188">
        <f t="shared" si="49"/>
        <v>195.29342837579929</v>
      </c>
      <c r="AM76" s="188">
        <f t="shared" si="65"/>
        <v>195.29342837579929</v>
      </c>
      <c r="AN76" s="188">
        <f t="shared" si="66"/>
        <v>-195.29342837579929</v>
      </c>
      <c r="AO76" s="188">
        <f t="shared" si="67"/>
        <v>-195.29342837579929</v>
      </c>
    </row>
    <row r="77" spans="1:41" ht="15.75" thickBot="1" x14ac:dyDescent="0.3">
      <c r="A77" s="1" t="s">
        <v>401</v>
      </c>
      <c r="B77" s="149" t="s">
        <v>726</v>
      </c>
      <c r="C77" s="192" t="s">
        <v>297</v>
      </c>
      <c r="E77" s="201">
        <f>'0802'!H77</f>
        <v>-1</v>
      </c>
      <c r="F77" s="186">
        <f t="shared" si="60"/>
        <v>-59.999999999975635</v>
      </c>
      <c r="G77" s="202">
        <v>-9.1827364554599995E-4</v>
      </c>
      <c r="H77" s="202">
        <v>-1</v>
      </c>
      <c r="I77" s="227">
        <v>-1</v>
      </c>
      <c r="J77" s="227">
        <v>1</v>
      </c>
      <c r="K77" s="227">
        <v>-1</v>
      </c>
      <c r="L77" s="202">
        <v>-1</v>
      </c>
      <c r="M77" s="228">
        <v>2</v>
      </c>
      <c r="N77" s="288">
        <v>42576</v>
      </c>
      <c r="O77">
        <f t="shared" si="39"/>
        <v>-1</v>
      </c>
      <c r="P77">
        <f t="shared" si="53"/>
        <v>-1</v>
      </c>
      <c r="Q77">
        <f t="shared" si="61"/>
        <v>1</v>
      </c>
      <c r="R77">
        <f t="shared" si="62"/>
        <v>1</v>
      </c>
      <c r="S77">
        <f t="shared" si="42"/>
        <v>1</v>
      </c>
      <c r="T77">
        <f t="shared" si="63"/>
        <v>1</v>
      </c>
      <c r="U77">
        <f t="shared" si="54"/>
        <v>1</v>
      </c>
      <c r="V77">
        <f>VLOOKUP($A77,'FuturesInfo (3)'!$A$2:$V$80,22)</f>
        <v>2</v>
      </c>
      <c r="W77">
        <v>1</v>
      </c>
      <c r="X77" s="137">
        <v>65340</v>
      </c>
      <c r="Y77" s="137">
        <v>65340</v>
      </c>
      <c r="Z77" s="188">
        <f t="shared" si="44"/>
        <v>59.999999999975635</v>
      </c>
      <c r="AA77" s="188">
        <f>IF(IF(sym!$Q66=H77,1,0)=1,ABS(X77*G77),-ABS(X77*G77))</f>
        <v>-59.999999999975635</v>
      </c>
      <c r="AB77" s="188">
        <f>IF(IF(sym!$P66=$H77,1,0)=1,ABS($X77*$G77),-ABS($X77*$G77))</f>
        <v>59.999999999975635</v>
      </c>
      <c r="AC77" s="188">
        <f t="shared" si="59"/>
        <v>59.999999999975635</v>
      </c>
      <c r="AD77" s="188">
        <f t="shared" si="64"/>
        <v>-59.999999999975635</v>
      </c>
      <c r="AE77" s="188">
        <f t="shared" si="46"/>
        <v>-59.999999999975635</v>
      </c>
      <c r="AF77" s="188">
        <f t="shared" si="55"/>
        <v>59.999999999975635</v>
      </c>
      <c r="AG77" s="188">
        <f t="shared" si="56"/>
        <v>59.999999999975635</v>
      </c>
      <c r="AH77" s="188">
        <f t="shared" si="57"/>
        <v>59.999999999975635</v>
      </c>
      <c r="AI77" s="188">
        <f t="shared" si="58"/>
        <v>59.999999999975635</v>
      </c>
      <c r="AJ77" s="188">
        <f t="shared" si="47"/>
        <v>59.999999999975635</v>
      </c>
      <c r="AK77" s="188">
        <f t="shared" si="48"/>
        <v>-59.999999999975635</v>
      </c>
      <c r="AL77" s="188">
        <f t="shared" si="49"/>
        <v>-59.999999999975635</v>
      </c>
      <c r="AM77" s="188">
        <f t="shared" si="65"/>
        <v>-59.999999999975635</v>
      </c>
      <c r="AN77" s="188">
        <f t="shared" si="66"/>
        <v>-59.999999999975635</v>
      </c>
      <c r="AO77" s="188">
        <f t="shared" si="67"/>
        <v>-59.999999999975635</v>
      </c>
    </row>
    <row r="78" spans="1:41" ht="15.75" thickBot="1" x14ac:dyDescent="0.3">
      <c r="A78" s="1" t="s">
        <v>868</v>
      </c>
      <c r="B78" s="149" t="s">
        <v>746</v>
      </c>
      <c r="C78" s="192" t="s">
        <v>294</v>
      </c>
      <c r="E78" s="201">
        <f>'0802'!H78</f>
        <v>-1</v>
      </c>
      <c r="F78" s="186">
        <f t="shared" ref="F78:F92" si="68">G78*X78</f>
        <v>-61.957868649377509</v>
      </c>
      <c r="G78" s="202">
        <v>-2.4996875390600001E-4</v>
      </c>
      <c r="H78" s="202">
        <v>-1</v>
      </c>
      <c r="I78" s="227">
        <v>-1</v>
      </c>
      <c r="J78" s="227">
        <v>-1</v>
      </c>
      <c r="K78" s="227">
        <v>-1</v>
      </c>
      <c r="L78" s="202">
        <v>-1</v>
      </c>
      <c r="M78" s="228">
        <v>-4</v>
      </c>
      <c r="N78" s="288">
        <v>42577</v>
      </c>
      <c r="O78">
        <f t="shared" ref="O78:O92" si="69">IF(M78&lt;0,L78*-1,L78)</f>
        <v>1</v>
      </c>
      <c r="P78">
        <f t="shared" si="53"/>
        <v>-1</v>
      </c>
      <c r="Q78">
        <f t="shared" ref="Q78:Q92" si="70">IF(J78+O78+-1*E78&gt;0,1,-1)</f>
        <v>1</v>
      </c>
      <c r="R78">
        <f t="shared" ref="R78:R92" si="71">IF(I78-L78-E78&gt;0,1,-1)</f>
        <v>1</v>
      </c>
      <c r="S78">
        <f t="shared" ref="S78:S92" si="72">IF(P78+R78+Q78&lt;0,-1,1)</f>
        <v>1</v>
      </c>
      <c r="T78">
        <f t="shared" ref="T78:T92" si="73">IF(E78-K78-O78&lt;0,-1,1)</f>
        <v>-1</v>
      </c>
      <c r="U78">
        <f t="shared" si="54"/>
        <v>1</v>
      </c>
      <c r="V78">
        <f>VLOOKUP($A78,'FuturesInfo (3)'!$A$2:$V$80,22)</f>
        <v>3</v>
      </c>
      <c r="W78">
        <v>1</v>
      </c>
      <c r="X78" s="137">
        <v>247862.4535315985</v>
      </c>
      <c r="Y78" s="137">
        <v>247862.4535315985</v>
      </c>
      <c r="Z78" s="188">
        <f t="shared" ref="Z78:Z92" si="74">ABS(X78*G78)</f>
        <v>61.957868649377509</v>
      </c>
      <c r="AA78" s="188">
        <f>IF(IF(sym!$Q67=H78,1,0)=1,ABS(X78*G78),-ABS(X78*G78))</f>
        <v>-61.957868649377509</v>
      </c>
      <c r="AB78" s="188">
        <f>IF(IF(sym!$P67=$H78,1,0)=1,ABS($X78*$G78),-ABS($X78*$G78))</f>
        <v>61.957868649377509</v>
      </c>
      <c r="AC78" s="188">
        <f t="shared" si="59"/>
        <v>61.957868649377509</v>
      </c>
      <c r="AD78" s="188">
        <f t="shared" ref="AD78:AD92" si="75">IF(IF(-E78=H78,1,0)=1,ABS(X78*G78),-ABS(X78*G78))</f>
        <v>-61.957868649377509</v>
      </c>
      <c r="AE78" s="188">
        <f t="shared" ref="AE78:AE92" si="76">IF(IF(J78=H78,1,0)=1,ABS(X78*G78),-ABS(X78*G78))</f>
        <v>61.957868649377509</v>
      </c>
      <c r="AF78" s="188">
        <f t="shared" si="55"/>
        <v>61.957868649377509</v>
      </c>
      <c r="AG78" s="188">
        <f t="shared" si="56"/>
        <v>61.957868649377509</v>
      </c>
      <c r="AH78" s="188">
        <f t="shared" si="57"/>
        <v>61.957868649377509</v>
      </c>
      <c r="AI78" s="188">
        <f t="shared" si="58"/>
        <v>-61.957868649377509</v>
      </c>
      <c r="AJ78" s="188">
        <f t="shared" ref="AJ78:AJ92" si="77">IF(IF(P78=H78,1,0)=1,ABS(X78*G78),-ABS(X78*G78))</f>
        <v>61.957868649377509</v>
      </c>
      <c r="AK78" s="188">
        <f t="shared" ref="AK78:AK92" si="78">IF(IF(H78=Q78,1,0)=1,ABS(X78*G78),-ABS(X78*G78))</f>
        <v>-61.957868649377509</v>
      </c>
      <c r="AL78" s="188">
        <f t="shared" ref="AL78:AL92" si="79">IF(IF(R78=H78,1,0)=1,ABS(X78*G78),-ABS(X78*G78))</f>
        <v>-61.957868649377509</v>
      </c>
      <c r="AM78" s="188">
        <f t="shared" ref="AM78:AM92" si="80">IF(IF(S78=H78,1,0)=1,ABS(X78*G78),-ABS(X78*G78))</f>
        <v>-61.957868649377509</v>
      </c>
      <c r="AN78" s="188">
        <f t="shared" ref="AN78:AN92" si="81">IF(IF(T78=$H78,1,0)=1,ABS($X78*$G78),-ABS($X78*$G78))</f>
        <v>61.957868649377509</v>
      </c>
      <c r="AO78" s="188">
        <f t="shared" ref="AO78:AO92" si="82">IF(IF(U78=$H78,1,0)=1,ABS($X78*$G78),-ABS($X78*$G78))</f>
        <v>-61.957868649377509</v>
      </c>
    </row>
    <row r="79" spans="1:41" ht="15.75" thickBot="1" x14ac:dyDescent="0.3">
      <c r="A79" s="1" t="s">
        <v>403</v>
      </c>
      <c r="B79" s="149" t="s">
        <v>681</v>
      </c>
      <c r="C79" s="192" t="s">
        <v>294</v>
      </c>
      <c r="E79" s="201">
        <f>'0802'!H79</f>
        <v>-1</v>
      </c>
      <c r="F79" s="186">
        <f t="shared" si="68"/>
        <v>-716.41791044847389</v>
      </c>
      <c r="G79" s="202">
        <v>-3.8535645472099998E-3</v>
      </c>
      <c r="H79" s="202">
        <v>-1</v>
      </c>
      <c r="I79" s="227">
        <v>-1</v>
      </c>
      <c r="J79" s="227">
        <v>1</v>
      </c>
      <c r="K79" s="227">
        <v>-1</v>
      </c>
      <c r="L79" s="202">
        <v>-1</v>
      </c>
      <c r="M79" s="228">
        <v>8</v>
      </c>
      <c r="N79" s="288">
        <v>42572</v>
      </c>
      <c r="O79">
        <f t="shared" si="69"/>
        <v>-1</v>
      </c>
      <c r="P79">
        <f t="shared" ref="P79:P92" si="83">IF(E79+K79-L79&gt;0,1,-1)</f>
        <v>-1</v>
      </c>
      <c r="Q79">
        <f t="shared" si="70"/>
        <v>1</v>
      </c>
      <c r="R79">
        <f t="shared" si="71"/>
        <v>1</v>
      </c>
      <c r="S79">
        <f t="shared" si="72"/>
        <v>1</v>
      </c>
      <c r="T79">
        <f t="shared" si="73"/>
        <v>1</v>
      </c>
      <c r="U79">
        <f t="shared" ref="U79:U92" si="84">IF(-E79+J79-L79&lt;0,-1,1)</f>
        <v>1</v>
      </c>
      <c r="V79">
        <f>VLOOKUP($A79,'FuturesInfo (3)'!$A$2:$V$80,22)</f>
        <v>4</v>
      </c>
      <c r="W79">
        <v>1</v>
      </c>
      <c r="X79" s="137">
        <v>185910.44776119399</v>
      </c>
      <c r="Y79" s="137">
        <v>185910.44776119399</v>
      </c>
      <c r="Z79" s="188">
        <f t="shared" si="74"/>
        <v>716.41791044847389</v>
      </c>
      <c r="AA79" s="188">
        <f>IF(IF(sym!$Q68=H79,1,0)=1,ABS(X79*G79),-ABS(X79*G79))</f>
        <v>-716.41791044847389</v>
      </c>
      <c r="AB79" s="188">
        <f>IF(IF(sym!$P68=$H79,1,0)=1,ABS($X79*$G79),-ABS($X79*$G79))</f>
        <v>716.41791044847389</v>
      </c>
      <c r="AC79" s="188">
        <f t="shared" si="59"/>
        <v>716.41791044847389</v>
      </c>
      <c r="AD79" s="188">
        <f t="shared" si="75"/>
        <v>-716.41791044847389</v>
      </c>
      <c r="AE79" s="188">
        <f t="shared" si="76"/>
        <v>-716.41791044847389</v>
      </c>
      <c r="AF79" s="188">
        <f t="shared" ref="AF79:AF92" si="85">IF(IF(I79=H79,1,0)=1,ABS(X79*G79),-ABS(X79*G79))</f>
        <v>716.41791044847389</v>
      </c>
      <c r="AG79" s="188">
        <f t="shared" ref="AG79:AG92" si="86">IF(IF(K79=H79,1,0)=1,ABS(X79*G79),-ABS(X79*G79))</f>
        <v>716.41791044847389</v>
      </c>
      <c r="AH79" s="188">
        <f t="shared" ref="AH79:AH92" si="87">IF(IF(L79=H79,1,0)=1,ABS(X79*G79),-ABS(X79*G79))</f>
        <v>716.41791044847389</v>
      </c>
      <c r="AI79" s="188">
        <f t="shared" ref="AI79:AI92" si="88">IF(IF(O79=H79,1,0)=1,ABS(X79*G79),-ABS(X79*G79))</f>
        <v>716.41791044847389</v>
      </c>
      <c r="AJ79" s="188">
        <f t="shared" si="77"/>
        <v>716.41791044847389</v>
      </c>
      <c r="AK79" s="188">
        <f t="shared" si="78"/>
        <v>-716.41791044847389</v>
      </c>
      <c r="AL79" s="188">
        <f t="shared" si="79"/>
        <v>-716.41791044847389</v>
      </c>
      <c r="AM79" s="188">
        <f t="shared" si="80"/>
        <v>-716.41791044847389</v>
      </c>
      <c r="AN79" s="188">
        <f t="shared" si="81"/>
        <v>-716.41791044847389</v>
      </c>
      <c r="AO79" s="188">
        <f t="shared" si="82"/>
        <v>-716.41791044847389</v>
      </c>
    </row>
    <row r="80" spans="1:41" ht="15.75" thickBot="1" x14ac:dyDescent="0.3">
      <c r="A80" s="1" t="s">
        <v>405</v>
      </c>
      <c r="B80" s="149" t="s">
        <v>686</v>
      </c>
      <c r="C80" s="192" t="s">
        <v>294</v>
      </c>
      <c r="E80" s="201">
        <f>'0802'!H80</f>
        <v>-1</v>
      </c>
      <c r="F80" s="186">
        <f t="shared" si="68"/>
        <v>-1799.999999997895</v>
      </c>
      <c r="G80" s="202">
        <v>-1.06729914023E-2</v>
      </c>
      <c r="H80" s="202">
        <v>-1</v>
      </c>
      <c r="I80" s="227">
        <v>-1</v>
      </c>
      <c r="J80" s="227">
        <v>-1</v>
      </c>
      <c r="K80" s="227">
        <v>1</v>
      </c>
      <c r="L80" s="202">
        <v>-1</v>
      </c>
      <c r="M80" s="228">
        <v>-13</v>
      </c>
      <c r="N80" s="288">
        <v>42565</v>
      </c>
      <c r="O80">
        <f t="shared" si="69"/>
        <v>1</v>
      </c>
      <c r="P80">
        <f t="shared" si="83"/>
        <v>1</v>
      </c>
      <c r="Q80">
        <f t="shared" si="70"/>
        <v>1</v>
      </c>
      <c r="R80">
        <f t="shared" si="71"/>
        <v>1</v>
      </c>
      <c r="S80">
        <f t="shared" si="72"/>
        <v>1</v>
      </c>
      <c r="T80">
        <f t="shared" si="73"/>
        <v>-1</v>
      </c>
      <c r="U80">
        <f t="shared" si="84"/>
        <v>1</v>
      </c>
      <c r="V80">
        <f>VLOOKUP($A80,'FuturesInfo (3)'!$A$2:$V$80,22)</f>
        <v>6</v>
      </c>
      <c r="W80">
        <v>1</v>
      </c>
      <c r="X80" s="137">
        <v>168650</v>
      </c>
      <c r="Y80" s="137">
        <v>168650</v>
      </c>
      <c r="Z80" s="188">
        <f t="shared" si="74"/>
        <v>1799.999999997895</v>
      </c>
      <c r="AA80" s="188">
        <f>IF(IF(sym!$Q69=H80,1,0)=1,ABS(X80*G80),-ABS(X80*G80))</f>
        <v>-1799.999999997895</v>
      </c>
      <c r="AB80" s="188">
        <f>IF(IF(sym!$P69=$H80,1,0)=1,ABS($X80*$G80),-ABS($X80*$G80))</f>
        <v>1799.999999997895</v>
      </c>
      <c r="AC80" s="188">
        <f t="shared" ref="AC80:AC92" si="89">IF(IF(E80=H80,1,0)=1,ABS(X80*G80),-ABS(X80*G80))</f>
        <v>1799.999999997895</v>
      </c>
      <c r="AD80" s="188">
        <f t="shared" si="75"/>
        <v>-1799.999999997895</v>
      </c>
      <c r="AE80" s="188">
        <f t="shared" si="76"/>
        <v>1799.999999997895</v>
      </c>
      <c r="AF80" s="188">
        <f t="shared" si="85"/>
        <v>1799.999999997895</v>
      </c>
      <c r="AG80" s="188">
        <f t="shared" si="86"/>
        <v>-1799.999999997895</v>
      </c>
      <c r="AH80" s="188">
        <f t="shared" si="87"/>
        <v>1799.999999997895</v>
      </c>
      <c r="AI80" s="188">
        <f t="shared" si="88"/>
        <v>-1799.999999997895</v>
      </c>
      <c r="AJ80" s="188">
        <f t="shared" si="77"/>
        <v>-1799.999999997895</v>
      </c>
      <c r="AK80" s="188">
        <f t="shared" si="78"/>
        <v>-1799.999999997895</v>
      </c>
      <c r="AL80" s="188">
        <f t="shared" si="79"/>
        <v>-1799.999999997895</v>
      </c>
      <c r="AM80" s="188">
        <f t="shared" si="80"/>
        <v>-1799.999999997895</v>
      </c>
      <c r="AN80" s="188">
        <f t="shared" si="81"/>
        <v>1799.999999997895</v>
      </c>
      <c r="AO80" s="188">
        <f t="shared" si="82"/>
        <v>-1799.999999997895</v>
      </c>
    </row>
    <row r="81" spans="1:41" ht="15.75" thickBot="1" x14ac:dyDescent="0.3">
      <c r="A81" s="1" t="s">
        <v>408</v>
      </c>
      <c r="B81" s="149" t="s">
        <v>527</v>
      </c>
      <c r="C81" s="192" t="s">
        <v>294</v>
      </c>
      <c r="D81" s="2"/>
      <c r="E81" s="201">
        <f>'0802'!H81</f>
        <v>-1</v>
      </c>
      <c r="F81" s="186">
        <f t="shared" si="68"/>
        <v>44.635999999964021</v>
      </c>
      <c r="G81" s="202">
        <v>3.44115622849E-4</v>
      </c>
      <c r="H81" s="202">
        <v>1</v>
      </c>
      <c r="I81" s="227">
        <v>-1</v>
      </c>
      <c r="J81" s="227">
        <v>1</v>
      </c>
      <c r="K81" s="227">
        <v>-1</v>
      </c>
      <c r="L81" s="202">
        <v>-1</v>
      </c>
      <c r="M81" s="228">
        <v>6</v>
      </c>
      <c r="N81" s="288">
        <v>42576</v>
      </c>
      <c r="O81">
        <f t="shared" si="69"/>
        <v>-1</v>
      </c>
      <c r="P81">
        <f t="shared" si="83"/>
        <v>-1</v>
      </c>
      <c r="Q81">
        <f t="shared" si="70"/>
        <v>1</v>
      </c>
      <c r="R81">
        <f t="shared" si="71"/>
        <v>1</v>
      </c>
      <c r="S81">
        <f t="shared" si="72"/>
        <v>1</v>
      </c>
      <c r="T81">
        <f t="shared" si="73"/>
        <v>1</v>
      </c>
      <c r="U81">
        <f t="shared" si="84"/>
        <v>1</v>
      </c>
      <c r="V81">
        <f>VLOOKUP($A81,'FuturesInfo (3)'!$A$2:$V$80,22)</f>
        <v>5</v>
      </c>
      <c r="W81">
        <v>1</v>
      </c>
      <c r="X81" s="137">
        <v>129712.21599999999</v>
      </c>
      <c r="Y81" s="137">
        <v>129712.21599999999</v>
      </c>
      <c r="Z81" s="188">
        <f t="shared" si="74"/>
        <v>44.635999999964021</v>
      </c>
      <c r="AA81" s="188">
        <f>IF(IF(sym!$Q70=H81,1,0)=1,ABS(X81*G81),-ABS(X81*G81))</f>
        <v>44.635999999964021</v>
      </c>
      <c r="AB81" s="188">
        <f>IF(IF(sym!$P70=$H81,1,0)=1,ABS($X81*$G81),-ABS($X81*$G81))</f>
        <v>-44.635999999964021</v>
      </c>
      <c r="AC81" s="188">
        <f t="shared" si="89"/>
        <v>-44.635999999964021</v>
      </c>
      <c r="AD81" s="188">
        <f t="shared" si="75"/>
        <v>44.635999999964021</v>
      </c>
      <c r="AE81" s="188">
        <f t="shared" si="76"/>
        <v>44.635999999964021</v>
      </c>
      <c r="AF81" s="188">
        <f t="shared" si="85"/>
        <v>-44.635999999964021</v>
      </c>
      <c r="AG81" s="188">
        <f t="shared" si="86"/>
        <v>-44.635999999964021</v>
      </c>
      <c r="AH81" s="188">
        <f t="shared" si="87"/>
        <v>-44.635999999964021</v>
      </c>
      <c r="AI81" s="188">
        <f t="shared" si="88"/>
        <v>-44.635999999964021</v>
      </c>
      <c r="AJ81" s="188">
        <f t="shared" si="77"/>
        <v>-44.635999999964021</v>
      </c>
      <c r="AK81" s="188">
        <f t="shared" si="78"/>
        <v>44.635999999964021</v>
      </c>
      <c r="AL81" s="188">
        <f t="shared" si="79"/>
        <v>44.635999999964021</v>
      </c>
      <c r="AM81" s="188">
        <f t="shared" si="80"/>
        <v>44.635999999964021</v>
      </c>
      <c r="AN81" s="188">
        <f t="shared" si="81"/>
        <v>44.635999999964021</v>
      </c>
      <c r="AO81" s="188">
        <f t="shared" si="82"/>
        <v>44.635999999964021</v>
      </c>
    </row>
    <row r="82" spans="1:41" ht="15.75" thickBot="1" x14ac:dyDescent="0.3">
      <c r="A82" s="1" t="s">
        <v>410</v>
      </c>
      <c r="B82" s="149" t="s">
        <v>556</v>
      </c>
      <c r="C82" s="192" t="s">
        <v>294</v>
      </c>
      <c r="E82" s="201">
        <f>'0802'!H82</f>
        <v>-1</v>
      </c>
      <c r="F82" s="186">
        <f t="shared" si="68"/>
        <v>2219.9999999988486</v>
      </c>
      <c r="G82" s="202">
        <v>9.2507708975699994E-3</v>
      </c>
      <c r="H82" s="202">
        <v>1</v>
      </c>
      <c r="I82" s="227">
        <v>1</v>
      </c>
      <c r="J82" s="227">
        <v>1</v>
      </c>
      <c r="K82" s="227">
        <v>1</v>
      </c>
      <c r="L82" s="202">
        <v>1</v>
      </c>
      <c r="M82" s="228">
        <v>-19</v>
      </c>
      <c r="N82" s="288">
        <v>42557</v>
      </c>
      <c r="O82">
        <f t="shared" si="69"/>
        <v>-1</v>
      </c>
      <c r="P82">
        <f t="shared" si="83"/>
        <v>-1</v>
      </c>
      <c r="Q82">
        <f t="shared" si="70"/>
        <v>1</v>
      </c>
      <c r="R82">
        <f t="shared" si="71"/>
        <v>1</v>
      </c>
      <c r="S82">
        <f t="shared" si="72"/>
        <v>1</v>
      </c>
      <c r="T82">
        <f t="shared" si="73"/>
        <v>-1</v>
      </c>
      <c r="U82">
        <f t="shared" si="84"/>
        <v>1</v>
      </c>
      <c r="V82">
        <f>VLOOKUP($A82,'FuturesInfo (3)'!$A$2:$V$80,22)</f>
        <v>2</v>
      </c>
      <c r="W82">
        <v>1</v>
      </c>
      <c r="X82" s="137">
        <v>239980.00000000003</v>
      </c>
      <c r="Y82" s="137">
        <v>239980.00000000003</v>
      </c>
      <c r="Z82" s="188">
        <f t="shared" si="74"/>
        <v>2219.9999999988486</v>
      </c>
      <c r="AA82" s="188">
        <f>IF(IF(sym!$Q71=H82,1,0)=1,ABS(X82*G82),-ABS(X82*G82))</f>
        <v>2219.9999999988486</v>
      </c>
      <c r="AB82" s="188">
        <f>IF(IF(sym!$P71=$H82,1,0)=1,ABS($X82*$G82),-ABS($X82*$G82))</f>
        <v>-2219.9999999988486</v>
      </c>
      <c r="AC82" s="188">
        <f t="shared" si="89"/>
        <v>-2219.9999999988486</v>
      </c>
      <c r="AD82" s="188">
        <f t="shared" si="75"/>
        <v>2219.9999999988486</v>
      </c>
      <c r="AE82" s="188">
        <f t="shared" si="76"/>
        <v>2219.9999999988486</v>
      </c>
      <c r="AF82" s="188">
        <f t="shared" si="85"/>
        <v>2219.9999999988486</v>
      </c>
      <c r="AG82" s="188">
        <f t="shared" si="86"/>
        <v>2219.9999999988486</v>
      </c>
      <c r="AH82" s="188">
        <f t="shared" si="87"/>
        <v>2219.9999999988486</v>
      </c>
      <c r="AI82" s="188">
        <f t="shared" si="88"/>
        <v>-2219.9999999988486</v>
      </c>
      <c r="AJ82" s="188">
        <f t="shared" si="77"/>
        <v>-2219.9999999988486</v>
      </c>
      <c r="AK82" s="188">
        <f t="shared" si="78"/>
        <v>2219.9999999988486</v>
      </c>
      <c r="AL82" s="188">
        <f t="shared" si="79"/>
        <v>2219.9999999988486</v>
      </c>
      <c r="AM82" s="188">
        <f t="shared" si="80"/>
        <v>2219.9999999988486</v>
      </c>
      <c r="AN82" s="188">
        <f t="shared" si="81"/>
        <v>-2219.9999999988486</v>
      </c>
      <c r="AO82" s="188">
        <f t="shared" si="82"/>
        <v>2219.9999999988486</v>
      </c>
    </row>
    <row r="83" spans="1:41" ht="15.75" thickBot="1" x14ac:dyDescent="0.3">
      <c r="A83" s="1" t="s">
        <v>412</v>
      </c>
      <c r="B83" s="149" t="s">
        <v>763</v>
      </c>
      <c r="C83" s="192" t="s">
        <v>1122</v>
      </c>
      <c r="E83" s="201">
        <f>'0802'!H83</f>
        <v>1</v>
      </c>
      <c r="F83" s="186">
        <f t="shared" si="68"/>
        <v>-171.87500000007975</v>
      </c>
      <c r="G83" s="202">
        <v>-7.1367399371999999E-5</v>
      </c>
      <c r="H83" s="202">
        <v>-1</v>
      </c>
      <c r="I83" s="227">
        <v>1</v>
      </c>
      <c r="J83" s="227">
        <v>1</v>
      </c>
      <c r="K83" s="227">
        <v>1</v>
      </c>
      <c r="L83" s="202">
        <v>1</v>
      </c>
      <c r="M83" s="228">
        <v>6</v>
      </c>
      <c r="N83" s="288">
        <v>42576</v>
      </c>
      <c r="O83">
        <f t="shared" si="69"/>
        <v>1</v>
      </c>
      <c r="P83">
        <f t="shared" si="83"/>
        <v>1</v>
      </c>
      <c r="Q83">
        <f t="shared" si="70"/>
        <v>1</v>
      </c>
      <c r="R83">
        <f t="shared" si="71"/>
        <v>-1</v>
      </c>
      <c r="S83">
        <f t="shared" si="72"/>
        <v>1</v>
      </c>
      <c r="T83">
        <f t="shared" si="73"/>
        <v>-1</v>
      </c>
      <c r="U83">
        <f t="shared" si="84"/>
        <v>-1</v>
      </c>
      <c r="V83">
        <f>VLOOKUP($A83,'FuturesInfo (3)'!$A$2:$V$80,22)</f>
        <v>11</v>
      </c>
      <c r="W83">
        <v>1</v>
      </c>
      <c r="X83" s="137">
        <v>2408312.5</v>
      </c>
      <c r="Y83" s="137">
        <v>2408312.5</v>
      </c>
      <c r="Z83" s="188">
        <f t="shared" si="74"/>
        <v>171.87500000007975</v>
      </c>
      <c r="AA83" s="188">
        <f>IF(IF(sym!$Q72=H83,1,0)=1,ABS(X83*G83),-ABS(X83*G83))</f>
        <v>171.87500000007975</v>
      </c>
      <c r="AB83" s="188">
        <f>IF(IF(sym!$P72=$H83,1,0)=1,ABS($X83*$G83),-ABS($X83*$G83))</f>
        <v>-171.87500000007975</v>
      </c>
      <c r="AC83" s="188">
        <f t="shared" si="89"/>
        <v>-171.87500000007975</v>
      </c>
      <c r="AD83" s="188">
        <f t="shared" si="75"/>
        <v>171.87500000007975</v>
      </c>
      <c r="AE83" s="188">
        <f t="shared" si="76"/>
        <v>-171.87500000007975</v>
      </c>
      <c r="AF83" s="188">
        <f t="shared" si="85"/>
        <v>-171.87500000007975</v>
      </c>
      <c r="AG83" s="188">
        <f t="shared" si="86"/>
        <v>-171.87500000007975</v>
      </c>
      <c r="AH83" s="188">
        <f t="shared" si="87"/>
        <v>-171.87500000007975</v>
      </c>
      <c r="AI83" s="188">
        <f t="shared" si="88"/>
        <v>-171.87500000007975</v>
      </c>
      <c r="AJ83" s="188">
        <f t="shared" si="77"/>
        <v>-171.87500000007975</v>
      </c>
      <c r="AK83" s="188">
        <f t="shared" si="78"/>
        <v>-171.87500000007975</v>
      </c>
      <c r="AL83" s="188">
        <f t="shared" si="79"/>
        <v>171.87500000007975</v>
      </c>
      <c r="AM83" s="188">
        <f t="shared" si="80"/>
        <v>-171.87500000007975</v>
      </c>
      <c r="AN83" s="188">
        <f t="shared" si="81"/>
        <v>171.87500000007975</v>
      </c>
      <c r="AO83" s="188">
        <f t="shared" si="82"/>
        <v>171.87500000007975</v>
      </c>
    </row>
    <row r="84" spans="1:41" ht="15.75" thickBot="1" x14ac:dyDescent="0.3">
      <c r="A84" s="1" t="s">
        <v>413</v>
      </c>
      <c r="B84" s="149" t="s">
        <v>761</v>
      </c>
      <c r="C84" s="192" t="s">
        <v>1122</v>
      </c>
      <c r="E84" s="201">
        <f>'0802'!H84</f>
        <v>-1</v>
      </c>
      <c r="F84" s="186">
        <f t="shared" si="68"/>
        <v>125.00000000002719</v>
      </c>
      <c r="G84" s="202">
        <v>2.3576564894500001E-4</v>
      </c>
      <c r="H84" s="202">
        <v>1</v>
      </c>
      <c r="I84" s="227">
        <v>-1</v>
      </c>
      <c r="J84" s="227">
        <v>-1</v>
      </c>
      <c r="K84" s="227">
        <v>-1</v>
      </c>
      <c r="L84" s="202">
        <v>1</v>
      </c>
      <c r="M84" s="228">
        <v>12</v>
      </c>
      <c r="N84" s="288">
        <v>42566</v>
      </c>
      <c r="O84">
        <f t="shared" si="69"/>
        <v>1</v>
      </c>
      <c r="P84">
        <f t="shared" si="83"/>
        <v>-1</v>
      </c>
      <c r="Q84">
        <f t="shared" si="70"/>
        <v>1</v>
      </c>
      <c r="R84">
        <f t="shared" si="71"/>
        <v>-1</v>
      </c>
      <c r="S84">
        <f t="shared" si="72"/>
        <v>-1</v>
      </c>
      <c r="T84">
        <f t="shared" si="73"/>
        <v>-1</v>
      </c>
      <c r="U84">
        <f t="shared" si="84"/>
        <v>-1</v>
      </c>
      <c r="V84">
        <f>VLOOKUP($A84,'FuturesInfo (3)'!$A$2:$V$80,22)</f>
        <v>4</v>
      </c>
      <c r="W84">
        <v>1</v>
      </c>
      <c r="X84" s="137">
        <v>530187.5</v>
      </c>
      <c r="Y84" s="137">
        <v>530187.5</v>
      </c>
      <c r="Z84" s="188">
        <f t="shared" si="74"/>
        <v>125.00000000002719</v>
      </c>
      <c r="AA84" s="188">
        <f>IF(IF(sym!$Q73=H84,1,0)=1,ABS(X84*G84),-ABS(X84*G84))</f>
        <v>-125.00000000002719</v>
      </c>
      <c r="AB84" s="188">
        <f>IF(IF(sym!$P73=$H84,1,0)=1,ABS($X84*$G84),-ABS($X84*$G84))</f>
        <v>125.00000000002719</v>
      </c>
      <c r="AC84" s="188">
        <f t="shared" si="89"/>
        <v>-125.00000000002719</v>
      </c>
      <c r="AD84" s="188">
        <f t="shared" si="75"/>
        <v>125.00000000002719</v>
      </c>
      <c r="AE84" s="188">
        <f t="shared" si="76"/>
        <v>-125.00000000002719</v>
      </c>
      <c r="AF84" s="188">
        <f t="shared" si="85"/>
        <v>-125.00000000002719</v>
      </c>
      <c r="AG84" s="188">
        <f t="shared" si="86"/>
        <v>-125.00000000002719</v>
      </c>
      <c r="AH84" s="188">
        <f t="shared" si="87"/>
        <v>125.00000000002719</v>
      </c>
      <c r="AI84" s="188">
        <f t="shared" si="88"/>
        <v>125.00000000002719</v>
      </c>
      <c r="AJ84" s="188">
        <f t="shared" si="77"/>
        <v>-125.00000000002719</v>
      </c>
      <c r="AK84" s="188">
        <f t="shared" si="78"/>
        <v>125.00000000002719</v>
      </c>
      <c r="AL84" s="188">
        <f t="shared" si="79"/>
        <v>-125.00000000002719</v>
      </c>
      <c r="AM84" s="188">
        <f t="shared" si="80"/>
        <v>-125.00000000002719</v>
      </c>
      <c r="AN84" s="188">
        <f t="shared" si="81"/>
        <v>-125.00000000002719</v>
      </c>
      <c r="AO84" s="188">
        <f t="shared" si="82"/>
        <v>-125.00000000002719</v>
      </c>
    </row>
    <row r="85" spans="1:41" ht="15.75" thickBot="1" x14ac:dyDescent="0.3">
      <c r="A85" s="1" t="s">
        <v>414</v>
      </c>
      <c r="B85" s="149" t="s">
        <v>759</v>
      </c>
      <c r="C85" s="192" t="s">
        <v>1122</v>
      </c>
      <c r="E85" s="201">
        <f>'0802'!H85</f>
        <v>-1</v>
      </c>
      <c r="F85" s="186">
        <f t="shared" si="68"/>
        <v>-375.00000000071566</v>
      </c>
      <c r="G85" s="202">
        <v>-1.08794197643E-3</v>
      </c>
      <c r="H85" s="202">
        <v>-1</v>
      </c>
      <c r="I85" s="227">
        <v>-1</v>
      </c>
      <c r="J85" s="227">
        <v>-1</v>
      </c>
      <c r="K85" s="227">
        <v>-1</v>
      </c>
      <c r="L85" s="202">
        <v>1</v>
      </c>
      <c r="M85" s="228">
        <v>9</v>
      </c>
      <c r="N85" s="288">
        <v>42571</v>
      </c>
      <c r="O85">
        <f t="shared" si="69"/>
        <v>1</v>
      </c>
      <c r="P85">
        <f t="shared" si="83"/>
        <v>-1</v>
      </c>
      <c r="Q85">
        <f t="shared" si="70"/>
        <v>1</v>
      </c>
      <c r="R85">
        <f t="shared" si="71"/>
        <v>-1</v>
      </c>
      <c r="S85">
        <f t="shared" si="72"/>
        <v>-1</v>
      </c>
      <c r="T85">
        <f t="shared" si="73"/>
        <v>-1</v>
      </c>
      <c r="U85">
        <f t="shared" si="84"/>
        <v>-1</v>
      </c>
      <c r="V85">
        <f>VLOOKUP($A85,'FuturesInfo (3)'!$A$2:$V$80,22)</f>
        <v>2</v>
      </c>
      <c r="W85">
        <v>1</v>
      </c>
      <c r="X85" s="137">
        <v>344687.5</v>
      </c>
      <c r="Y85" s="137">
        <v>344687.5</v>
      </c>
      <c r="Z85" s="188">
        <f t="shared" si="74"/>
        <v>375.00000000071566</v>
      </c>
      <c r="AA85" s="188">
        <f>IF(IF(sym!$Q74=H85,1,0)=1,ABS(X85*G85),-ABS(X85*G85))</f>
        <v>375.00000000071566</v>
      </c>
      <c r="AB85" s="188">
        <f>IF(IF(sym!$P74=$H85,1,0)=1,ABS($X85*$G85),-ABS($X85*$G85))</f>
        <v>-375.00000000071566</v>
      </c>
      <c r="AC85" s="188">
        <f t="shared" si="89"/>
        <v>375.00000000071566</v>
      </c>
      <c r="AD85" s="188">
        <f t="shared" si="75"/>
        <v>-375.00000000071566</v>
      </c>
      <c r="AE85" s="188">
        <f t="shared" si="76"/>
        <v>375.00000000071566</v>
      </c>
      <c r="AF85" s="188">
        <f t="shared" si="85"/>
        <v>375.00000000071566</v>
      </c>
      <c r="AG85" s="188">
        <f t="shared" si="86"/>
        <v>375.00000000071566</v>
      </c>
      <c r="AH85" s="188">
        <f t="shared" si="87"/>
        <v>-375.00000000071566</v>
      </c>
      <c r="AI85" s="188">
        <f t="shared" si="88"/>
        <v>-375.00000000071566</v>
      </c>
      <c r="AJ85" s="188">
        <f t="shared" si="77"/>
        <v>375.00000000071566</v>
      </c>
      <c r="AK85" s="188">
        <f t="shared" si="78"/>
        <v>-375.00000000071566</v>
      </c>
      <c r="AL85" s="188">
        <f t="shared" si="79"/>
        <v>375.00000000071566</v>
      </c>
      <c r="AM85" s="188">
        <f t="shared" si="80"/>
        <v>375.00000000071566</v>
      </c>
      <c r="AN85" s="188">
        <f t="shared" si="81"/>
        <v>375.00000000071566</v>
      </c>
      <c r="AO85" s="188">
        <f t="shared" si="82"/>
        <v>375.00000000071566</v>
      </c>
    </row>
    <row r="86" spans="1:41" ht="15.75" thickBot="1" x14ac:dyDescent="0.3">
      <c r="A86" s="1" t="s">
        <v>416</v>
      </c>
      <c r="B86" s="149" t="s">
        <v>494</v>
      </c>
      <c r="C86" s="192" t="s">
        <v>294</v>
      </c>
      <c r="E86" s="201">
        <f>'0802'!H86</f>
        <v>1</v>
      </c>
      <c r="F86" s="186">
        <f t="shared" si="68"/>
        <v>-1199.999999999505</v>
      </c>
      <c r="G86" s="202">
        <v>-2.8119507908599999E-2</v>
      </c>
      <c r="H86" s="202">
        <v>-1</v>
      </c>
      <c r="I86" s="227">
        <v>1</v>
      </c>
      <c r="J86" s="227">
        <v>-1</v>
      </c>
      <c r="K86" s="227">
        <v>1</v>
      </c>
      <c r="L86" s="202">
        <v>1</v>
      </c>
      <c r="M86" s="228">
        <v>-7</v>
      </c>
      <c r="N86" s="288">
        <v>42573</v>
      </c>
      <c r="O86">
        <f t="shared" si="69"/>
        <v>-1</v>
      </c>
      <c r="P86">
        <f t="shared" si="83"/>
        <v>1</v>
      </c>
      <c r="Q86">
        <f t="shared" si="70"/>
        <v>-1</v>
      </c>
      <c r="R86">
        <f t="shared" si="71"/>
        <v>-1</v>
      </c>
      <c r="S86">
        <f t="shared" si="72"/>
        <v>-1</v>
      </c>
      <c r="T86">
        <f t="shared" si="73"/>
        <v>1</v>
      </c>
      <c r="U86">
        <f t="shared" si="84"/>
        <v>-1</v>
      </c>
      <c r="V86">
        <f>VLOOKUP($A86,'FuturesInfo (3)'!$A$2:$V$80,22)</f>
        <v>3</v>
      </c>
      <c r="W86">
        <v>1</v>
      </c>
      <c r="X86" s="137">
        <v>42675</v>
      </c>
      <c r="Y86" s="137">
        <v>42675</v>
      </c>
      <c r="Z86" s="188">
        <f t="shared" si="74"/>
        <v>1199.999999999505</v>
      </c>
      <c r="AA86" s="188">
        <f>IF(IF(sym!$Q75=H86,1,0)=1,ABS(X86*G86),-ABS(X86*G86))</f>
        <v>1199.999999999505</v>
      </c>
      <c r="AB86" s="188">
        <f>IF(IF(sym!$P75=$H86,1,0)=1,ABS($X86*$G86),-ABS($X86*$G86))</f>
        <v>-1199.999999999505</v>
      </c>
      <c r="AC86" s="188">
        <f t="shared" si="89"/>
        <v>-1199.999999999505</v>
      </c>
      <c r="AD86" s="188">
        <f t="shared" si="75"/>
        <v>1199.999999999505</v>
      </c>
      <c r="AE86" s="188">
        <f t="shared" si="76"/>
        <v>1199.999999999505</v>
      </c>
      <c r="AF86" s="188">
        <f t="shared" si="85"/>
        <v>-1199.999999999505</v>
      </c>
      <c r="AG86" s="188">
        <f t="shared" si="86"/>
        <v>-1199.999999999505</v>
      </c>
      <c r="AH86" s="188">
        <f t="shared" si="87"/>
        <v>-1199.999999999505</v>
      </c>
      <c r="AI86" s="188">
        <f t="shared" si="88"/>
        <v>1199.999999999505</v>
      </c>
      <c r="AJ86" s="188">
        <f t="shared" si="77"/>
        <v>-1199.999999999505</v>
      </c>
      <c r="AK86" s="188">
        <f t="shared" si="78"/>
        <v>1199.999999999505</v>
      </c>
      <c r="AL86" s="188">
        <f t="shared" si="79"/>
        <v>1199.999999999505</v>
      </c>
      <c r="AM86" s="188">
        <f t="shared" si="80"/>
        <v>1199.999999999505</v>
      </c>
      <c r="AN86" s="188">
        <f t="shared" si="81"/>
        <v>-1199.999999999505</v>
      </c>
      <c r="AO86" s="188">
        <f t="shared" si="82"/>
        <v>1199.999999999505</v>
      </c>
    </row>
    <row r="87" spans="1:41" s="2" customFormat="1" ht="15.75" thickBot="1" x14ac:dyDescent="0.3">
      <c r="A87" s="1" t="s">
        <v>418</v>
      </c>
      <c r="B87" s="149" t="s">
        <v>767</v>
      </c>
      <c r="C87" s="192" t="s">
        <v>297</v>
      </c>
      <c r="D87"/>
      <c r="E87" s="201">
        <f>'0802'!H87</f>
        <v>-1</v>
      </c>
      <c r="F87" s="186">
        <f t="shared" si="68"/>
        <v>1800.000000003525</v>
      </c>
      <c r="G87" s="202">
        <v>2.24299065421E-2</v>
      </c>
      <c r="H87" s="202">
        <v>1</v>
      </c>
      <c r="I87" s="227">
        <v>-1</v>
      </c>
      <c r="J87" s="227">
        <v>1</v>
      </c>
      <c r="K87" s="227">
        <v>-1</v>
      </c>
      <c r="L87" s="202">
        <v>1</v>
      </c>
      <c r="M87" s="228">
        <v>-2</v>
      </c>
      <c r="N87" s="288">
        <v>42576</v>
      </c>
      <c r="O87">
        <f t="shared" si="69"/>
        <v>-1</v>
      </c>
      <c r="P87">
        <f t="shared" si="83"/>
        <v>-1</v>
      </c>
      <c r="Q87">
        <f t="shared" si="70"/>
        <v>1</v>
      </c>
      <c r="R87">
        <f t="shared" si="71"/>
        <v>-1</v>
      </c>
      <c r="S87">
        <f t="shared" si="72"/>
        <v>-1</v>
      </c>
      <c r="T87">
        <f t="shared" si="73"/>
        <v>1</v>
      </c>
      <c r="U87">
        <f t="shared" si="84"/>
        <v>1</v>
      </c>
      <c r="V87">
        <f>VLOOKUP($A87,'FuturesInfo (3)'!$A$2:$V$80,22)</f>
        <v>4</v>
      </c>
      <c r="W87">
        <v>1</v>
      </c>
      <c r="X87" s="137">
        <v>80250</v>
      </c>
      <c r="Y87" s="137">
        <v>80250</v>
      </c>
      <c r="Z87" s="188">
        <f t="shared" si="74"/>
        <v>1800.000000003525</v>
      </c>
      <c r="AA87" s="188">
        <f>IF(IF(sym!$Q76=H87,1,0)=1,ABS(X87*G87),-ABS(X87*G87))</f>
        <v>1800.000000003525</v>
      </c>
      <c r="AB87" s="188">
        <f>IF(IF(sym!$P76=$H87,1,0)=1,ABS($X87*$G87),-ABS($X87*$G87))</f>
        <v>-1800.000000003525</v>
      </c>
      <c r="AC87" s="188">
        <f t="shared" si="89"/>
        <v>-1800.000000003525</v>
      </c>
      <c r="AD87" s="188">
        <f t="shared" si="75"/>
        <v>1800.000000003525</v>
      </c>
      <c r="AE87" s="188">
        <f t="shared" si="76"/>
        <v>1800.000000003525</v>
      </c>
      <c r="AF87" s="188">
        <f t="shared" si="85"/>
        <v>-1800.000000003525</v>
      </c>
      <c r="AG87" s="188">
        <f t="shared" si="86"/>
        <v>-1800.000000003525</v>
      </c>
      <c r="AH87" s="188">
        <f t="shared" si="87"/>
        <v>1800.000000003525</v>
      </c>
      <c r="AI87" s="188">
        <f t="shared" si="88"/>
        <v>-1800.000000003525</v>
      </c>
      <c r="AJ87" s="188">
        <f t="shared" si="77"/>
        <v>-1800.000000003525</v>
      </c>
      <c r="AK87" s="188">
        <f t="shared" si="78"/>
        <v>1800.000000003525</v>
      </c>
      <c r="AL87" s="188">
        <f t="shared" si="79"/>
        <v>-1800.000000003525</v>
      </c>
      <c r="AM87" s="188">
        <f t="shared" si="80"/>
        <v>-1800.000000003525</v>
      </c>
      <c r="AN87" s="188">
        <f t="shared" si="81"/>
        <v>1800.000000003525</v>
      </c>
      <c r="AO87" s="188">
        <f t="shared" si="82"/>
        <v>1800.000000003525</v>
      </c>
    </row>
    <row r="88" spans="1:41" s="2" customFormat="1" ht="15.75" thickBot="1" x14ac:dyDescent="0.3">
      <c r="A88" s="1" t="s">
        <v>1053</v>
      </c>
      <c r="B88" s="149" t="s">
        <v>738</v>
      </c>
      <c r="C88" s="192" t="s">
        <v>294</v>
      </c>
      <c r="D88"/>
      <c r="E88" s="201">
        <f>'0802'!H88</f>
        <v>-1</v>
      </c>
      <c r="F88" s="186">
        <f t="shared" si="68"/>
        <v>-4577.5125000084763</v>
      </c>
      <c r="G88" s="202">
        <v>-1.4727272727299999E-2</v>
      </c>
      <c r="H88" s="202">
        <v>-1</v>
      </c>
      <c r="I88" s="227">
        <v>1</v>
      </c>
      <c r="J88" s="227">
        <v>-1</v>
      </c>
      <c r="K88" s="227">
        <v>1</v>
      </c>
      <c r="L88" s="202">
        <v>-1</v>
      </c>
      <c r="M88" s="228">
        <v>-2</v>
      </c>
      <c r="N88" s="288">
        <v>42549</v>
      </c>
      <c r="O88">
        <f t="shared" si="69"/>
        <v>1</v>
      </c>
      <c r="P88">
        <f t="shared" si="83"/>
        <v>1</v>
      </c>
      <c r="Q88">
        <f t="shared" si="70"/>
        <v>1</v>
      </c>
      <c r="R88">
        <f t="shared" si="71"/>
        <v>1</v>
      </c>
      <c r="S88">
        <f t="shared" si="72"/>
        <v>1</v>
      </c>
      <c r="T88">
        <f t="shared" si="73"/>
        <v>-1</v>
      </c>
      <c r="U88">
        <f t="shared" si="84"/>
        <v>1</v>
      </c>
      <c r="V88">
        <f>VLOOKUP($A88,'FuturesInfo (3)'!$A$2:$V$80,22)</f>
        <v>3</v>
      </c>
      <c r="W88">
        <v>1</v>
      </c>
      <c r="X88" s="137">
        <v>310818.75</v>
      </c>
      <c r="Y88" s="137">
        <v>310818.75</v>
      </c>
      <c r="Z88" s="188">
        <f t="shared" si="74"/>
        <v>4577.5125000084763</v>
      </c>
      <c r="AA88" s="188">
        <f>IF(IF(sym!$Q77=H88,1,0)=1,ABS(X88*G88),-ABS(X88*G88))</f>
        <v>-4577.5125000084763</v>
      </c>
      <c r="AB88" s="188">
        <f>IF(IF(sym!$P77=$H88,1,0)=1,ABS($X88*$G88),-ABS($X88*$G88))</f>
        <v>4577.5125000084763</v>
      </c>
      <c r="AC88" s="188">
        <f t="shared" si="89"/>
        <v>4577.5125000084763</v>
      </c>
      <c r="AD88" s="188">
        <f t="shared" si="75"/>
        <v>-4577.5125000084763</v>
      </c>
      <c r="AE88" s="188">
        <f t="shared" si="76"/>
        <v>4577.5125000084763</v>
      </c>
      <c r="AF88" s="188">
        <f t="shared" si="85"/>
        <v>-4577.5125000084763</v>
      </c>
      <c r="AG88" s="188">
        <f t="shared" si="86"/>
        <v>-4577.5125000084763</v>
      </c>
      <c r="AH88" s="188">
        <f t="shared" si="87"/>
        <v>4577.5125000084763</v>
      </c>
      <c r="AI88" s="188">
        <f t="shared" si="88"/>
        <v>-4577.5125000084763</v>
      </c>
      <c r="AJ88" s="188">
        <f t="shared" si="77"/>
        <v>-4577.5125000084763</v>
      </c>
      <c r="AK88" s="188">
        <f t="shared" si="78"/>
        <v>-4577.5125000084763</v>
      </c>
      <c r="AL88" s="188">
        <f t="shared" si="79"/>
        <v>-4577.5125000084763</v>
      </c>
      <c r="AM88" s="188">
        <f t="shared" si="80"/>
        <v>-4577.5125000084763</v>
      </c>
      <c r="AN88" s="188">
        <f t="shared" si="81"/>
        <v>4577.5125000084763</v>
      </c>
      <c r="AO88" s="188">
        <f t="shared" si="82"/>
        <v>-4577.5125000084763</v>
      </c>
    </row>
    <row r="89" spans="1:41" s="2" customFormat="1" ht="15.75" thickBot="1" x14ac:dyDescent="0.3">
      <c r="A89" s="330" t="s">
        <v>1054</v>
      </c>
      <c r="B89" s="331" t="s">
        <v>463</v>
      </c>
      <c r="C89" s="332" t="s">
        <v>1288</v>
      </c>
      <c r="D89"/>
      <c r="E89" s="201">
        <f>'0802'!H89</f>
        <v>1</v>
      </c>
      <c r="F89" s="186">
        <f t="shared" si="68"/>
        <v>0</v>
      </c>
      <c r="G89" s="202">
        <v>-1.01791530945E-4</v>
      </c>
      <c r="H89" s="202">
        <v>-1</v>
      </c>
      <c r="I89" s="227">
        <v>1</v>
      </c>
      <c r="J89" s="227">
        <v>1</v>
      </c>
      <c r="K89" s="227">
        <v>1</v>
      </c>
      <c r="L89" s="202">
        <v>-1</v>
      </c>
      <c r="M89" s="228">
        <v>-8</v>
      </c>
      <c r="N89" s="288">
        <v>42572</v>
      </c>
      <c r="O89">
        <f t="shared" si="69"/>
        <v>1</v>
      </c>
      <c r="P89">
        <f t="shared" si="83"/>
        <v>1</v>
      </c>
      <c r="Q89">
        <f t="shared" si="70"/>
        <v>1</v>
      </c>
      <c r="R89">
        <f t="shared" si="71"/>
        <v>1</v>
      </c>
      <c r="S89">
        <f t="shared" si="72"/>
        <v>1</v>
      </c>
      <c r="T89">
        <f t="shared" si="73"/>
        <v>-1</v>
      </c>
      <c r="U89">
        <f t="shared" si="84"/>
        <v>1</v>
      </c>
      <c r="V89">
        <f>VLOOKUP($A89,'FuturesInfo (3)'!$A$2:$V$80,22)</f>
        <v>0</v>
      </c>
      <c r="W89">
        <v>1</v>
      </c>
      <c r="X89" s="137">
        <v>0</v>
      </c>
      <c r="Y89" s="137">
        <v>0</v>
      </c>
      <c r="Z89" s="188">
        <f t="shared" si="74"/>
        <v>0</v>
      </c>
      <c r="AA89" s="188">
        <f>IF(IF(sym!$Q78=H89,1,0)=1,ABS(X89*G89),-ABS(X89*G89))</f>
        <v>0</v>
      </c>
      <c r="AB89" s="188">
        <f>IF(IF(sym!$P78=$H89,1,0)=1,ABS($X89*$G89),-ABS($X89*$G89))</f>
        <v>0</v>
      </c>
      <c r="AC89" s="188">
        <f t="shared" si="89"/>
        <v>0</v>
      </c>
      <c r="AD89" s="188">
        <f t="shared" si="75"/>
        <v>0</v>
      </c>
      <c r="AE89" s="188">
        <f t="shared" si="76"/>
        <v>0</v>
      </c>
      <c r="AF89" s="188">
        <f t="shared" si="85"/>
        <v>0</v>
      </c>
      <c r="AG89" s="188">
        <f t="shared" si="86"/>
        <v>0</v>
      </c>
      <c r="AH89" s="188">
        <f t="shared" si="87"/>
        <v>0</v>
      </c>
      <c r="AI89" s="188">
        <f t="shared" si="88"/>
        <v>0</v>
      </c>
      <c r="AJ89" s="188">
        <f t="shared" si="77"/>
        <v>0</v>
      </c>
      <c r="AK89" s="188">
        <f t="shared" si="78"/>
        <v>0</v>
      </c>
      <c r="AL89" s="188">
        <f t="shared" si="79"/>
        <v>0</v>
      </c>
      <c r="AM89" s="188">
        <f t="shared" si="80"/>
        <v>0</v>
      </c>
      <c r="AN89" s="188">
        <f t="shared" si="81"/>
        <v>0</v>
      </c>
      <c r="AO89" s="188">
        <f t="shared" si="82"/>
        <v>0</v>
      </c>
    </row>
    <row r="90" spans="1:41" s="4" customFormat="1" ht="15.75" thickBot="1" x14ac:dyDescent="0.3">
      <c r="A90" s="1" t="s">
        <v>422</v>
      </c>
      <c r="B90" s="149" t="s">
        <v>639</v>
      </c>
      <c r="C90" s="192" t="s">
        <v>294</v>
      </c>
      <c r="E90" s="201">
        <f>'0802'!H90</f>
        <v>-1</v>
      </c>
      <c r="F90" s="186">
        <f t="shared" si="68"/>
        <v>315.00000000107883</v>
      </c>
      <c r="G90" s="202">
        <v>1.1508110477900001E-3</v>
      </c>
      <c r="H90" s="202">
        <v>1</v>
      </c>
      <c r="I90" s="227">
        <v>-1</v>
      </c>
      <c r="J90" s="227">
        <v>1</v>
      </c>
      <c r="K90" s="227">
        <v>-1</v>
      </c>
      <c r="L90" s="202">
        <v>1</v>
      </c>
      <c r="M90" s="228">
        <v>-10</v>
      </c>
      <c r="N90" s="288">
        <v>42570</v>
      </c>
      <c r="O90">
        <f t="shared" si="69"/>
        <v>-1</v>
      </c>
      <c r="P90">
        <f t="shared" si="83"/>
        <v>-1</v>
      </c>
      <c r="Q90">
        <f t="shared" si="70"/>
        <v>1</v>
      </c>
      <c r="R90">
        <f t="shared" si="71"/>
        <v>-1</v>
      </c>
      <c r="S90">
        <f t="shared" si="72"/>
        <v>-1</v>
      </c>
      <c r="T90">
        <f t="shared" si="73"/>
        <v>1</v>
      </c>
      <c r="U90">
        <f t="shared" si="84"/>
        <v>1</v>
      </c>
      <c r="V90">
        <f>VLOOKUP($A90,'FuturesInfo (3)'!$A$2:$V$80,22)</f>
        <v>4</v>
      </c>
      <c r="W90">
        <v>1</v>
      </c>
      <c r="X90" s="137">
        <v>273720</v>
      </c>
      <c r="Y90" s="137">
        <v>273720</v>
      </c>
      <c r="Z90" s="188">
        <f t="shared" si="74"/>
        <v>315.00000000107883</v>
      </c>
      <c r="AA90" s="188">
        <f>IF(IF(sym!$Q79=H90,1,0)=1,ABS(X90*G90),-ABS(X90*G90))</f>
        <v>315.00000000107883</v>
      </c>
      <c r="AB90" s="188">
        <f>IF(IF(sym!$P79=$H90,1,0)=1,ABS($X90*$G90),-ABS($X90*$G90))</f>
        <v>-315.00000000107883</v>
      </c>
      <c r="AC90" s="188">
        <f t="shared" si="89"/>
        <v>-315.00000000107883</v>
      </c>
      <c r="AD90" s="188">
        <f t="shared" si="75"/>
        <v>315.00000000107883</v>
      </c>
      <c r="AE90" s="188">
        <f t="shared" si="76"/>
        <v>315.00000000107883</v>
      </c>
      <c r="AF90" s="188">
        <f t="shared" si="85"/>
        <v>-315.00000000107883</v>
      </c>
      <c r="AG90" s="188">
        <f t="shared" si="86"/>
        <v>-315.00000000107883</v>
      </c>
      <c r="AH90" s="188">
        <f t="shared" si="87"/>
        <v>315.00000000107883</v>
      </c>
      <c r="AI90" s="188">
        <f t="shared" si="88"/>
        <v>-315.00000000107883</v>
      </c>
      <c r="AJ90" s="188">
        <f t="shared" si="77"/>
        <v>-315.00000000107883</v>
      </c>
      <c r="AK90" s="188">
        <f t="shared" si="78"/>
        <v>315.00000000107883</v>
      </c>
      <c r="AL90" s="188">
        <f t="shared" si="79"/>
        <v>-315.00000000107883</v>
      </c>
      <c r="AM90" s="188">
        <f t="shared" si="80"/>
        <v>-315.00000000107883</v>
      </c>
      <c r="AN90" s="188">
        <f t="shared" si="81"/>
        <v>315.00000000107883</v>
      </c>
      <c r="AO90" s="188">
        <f t="shared" si="82"/>
        <v>315.00000000107883</v>
      </c>
    </row>
    <row r="91" spans="1:41" s="4" customFormat="1" ht="15.75" thickBot="1" x14ac:dyDescent="0.3">
      <c r="A91" s="1" t="s">
        <v>1025</v>
      </c>
      <c r="B91" s="149" t="s">
        <v>459</v>
      </c>
      <c r="C91" s="192" t="s">
        <v>1122</v>
      </c>
      <c r="E91" s="201">
        <f>'0802'!H91</f>
        <v>1</v>
      </c>
      <c r="F91" s="186">
        <f t="shared" si="68"/>
        <v>-2151.9959999989246</v>
      </c>
      <c r="G91" s="202">
        <v>-6.0808756460899996E-4</v>
      </c>
      <c r="H91" s="202">
        <v>-1</v>
      </c>
      <c r="I91" s="227">
        <v>1</v>
      </c>
      <c r="J91" s="227">
        <v>1</v>
      </c>
      <c r="K91" s="227">
        <v>1</v>
      </c>
      <c r="L91" s="202">
        <v>1</v>
      </c>
      <c r="M91" s="228">
        <v>28</v>
      </c>
      <c r="N91" s="288">
        <v>42544</v>
      </c>
      <c r="O91">
        <f t="shared" si="69"/>
        <v>1</v>
      </c>
      <c r="P91">
        <f t="shared" si="83"/>
        <v>1</v>
      </c>
      <c r="Q91">
        <f t="shared" si="70"/>
        <v>1</v>
      </c>
      <c r="R91">
        <f t="shared" si="71"/>
        <v>-1</v>
      </c>
      <c r="S91">
        <f t="shared" si="72"/>
        <v>1</v>
      </c>
      <c r="T91">
        <f t="shared" si="73"/>
        <v>-1</v>
      </c>
      <c r="U91">
        <f t="shared" si="84"/>
        <v>-1</v>
      </c>
      <c r="V91">
        <f>VLOOKUP($A91,'FuturesInfo (3)'!$A$2:$V$80,22)</f>
        <v>16</v>
      </c>
      <c r="W91">
        <v>1</v>
      </c>
      <c r="X91" s="137">
        <v>3538957.4219999998</v>
      </c>
      <c r="Y91" s="137">
        <v>3538957.4219999998</v>
      </c>
      <c r="Z91" s="188">
        <f t="shared" si="74"/>
        <v>2151.9959999989246</v>
      </c>
      <c r="AA91" s="188">
        <f>IF(IF(sym!$Q80=H91,1,0)=1,ABS(X91*G91),-ABS(X91*G91))</f>
        <v>2151.9959999989246</v>
      </c>
      <c r="AB91" s="188">
        <f>IF(IF(sym!$P80=$H91,1,0)=1,ABS($X91*$G91),-ABS($X91*$G91))</f>
        <v>-2151.9959999989246</v>
      </c>
      <c r="AC91" s="188">
        <f t="shared" si="89"/>
        <v>-2151.9959999989246</v>
      </c>
      <c r="AD91" s="188">
        <f t="shared" si="75"/>
        <v>2151.9959999989246</v>
      </c>
      <c r="AE91" s="188">
        <f t="shared" si="76"/>
        <v>-2151.9959999989246</v>
      </c>
      <c r="AF91" s="188">
        <f t="shared" si="85"/>
        <v>-2151.9959999989246</v>
      </c>
      <c r="AG91" s="188">
        <f t="shared" si="86"/>
        <v>-2151.9959999989246</v>
      </c>
      <c r="AH91" s="188">
        <f t="shared" si="87"/>
        <v>-2151.9959999989246</v>
      </c>
      <c r="AI91" s="188">
        <f t="shared" si="88"/>
        <v>-2151.9959999989246</v>
      </c>
      <c r="AJ91" s="188">
        <f t="shared" si="77"/>
        <v>-2151.9959999989246</v>
      </c>
      <c r="AK91" s="188">
        <f t="shared" si="78"/>
        <v>-2151.9959999989246</v>
      </c>
      <c r="AL91" s="188">
        <f t="shared" si="79"/>
        <v>2151.9959999989246</v>
      </c>
      <c r="AM91" s="188">
        <f t="shared" si="80"/>
        <v>-2151.9959999989246</v>
      </c>
      <c r="AN91" s="188">
        <f t="shared" si="81"/>
        <v>2151.9959999989246</v>
      </c>
      <c r="AO91" s="188">
        <f t="shared" si="82"/>
        <v>2151.9959999989246</v>
      </c>
    </row>
    <row r="92" spans="1:41" s="4" customFormat="1" ht="15.75" thickBot="1" x14ac:dyDescent="0.3">
      <c r="A92" s="1" t="s">
        <v>1026</v>
      </c>
      <c r="B92" s="149" t="s">
        <v>447</v>
      </c>
      <c r="C92" s="192" t="s">
        <v>1122</v>
      </c>
      <c r="E92" s="201">
        <f>'0802'!H92</f>
        <v>1</v>
      </c>
      <c r="F92" s="186">
        <f t="shared" si="68"/>
        <v>-3466.1000000050876</v>
      </c>
      <c r="G92" s="203">
        <v>-1.1714373026400001E-3</v>
      </c>
      <c r="H92" s="203">
        <v>-1</v>
      </c>
      <c r="I92" s="231">
        <v>1</v>
      </c>
      <c r="J92" s="231">
        <v>1</v>
      </c>
      <c r="K92" s="231">
        <v>-1</v>
      </c>
      <c r="L92" s="203">
        <v>1</v>
      </c>
      <c r="M92" s="232">
        <v>11</v>
      </c>
      <c r="N92" s="289">
        <v>42569</v>
      </c>
      <c r="O92">
        <f t="shared" si="69"/>
        <v>1</v>
      </c>
      <c r="P92">
        <f t="shared" si="83"/>
        <v>-1</v>
      </c>
      <c r="Q92">
        <f t="shared" si="70"/>
        <v>1</v>
      </c>
      <c r="R92">
        <f t="shared" si="71"/>
        <v>-1</v>
      </c>
      <c r="S92">
        <f t="shared" si="72"/>
        <v>-1</v>
      </c>
      <c r="T92">
        <f t="shared" si="73"/>
        <v>1</v>
      </c>
      <c r="U92">
        <f t="shared" si="84"/>
        <v>-1</v>
      </c>
      <c r="V92">
        <f>VLOOKUP($A92,'FuturesInfo (3)'!$A$2:$V$80,22)</f>
        <v>5</v>
      </c>
      <c r="W92">
        <v>1</v>
      </c>
      <c r="X92" s="137">
        <v>2958843.8</v>
      </c>
      <c r="Y92" s="137">
        <v>2958843.8</v>
      </c>
      <c r="Z92" s="188">
        <f t="shared" si="74"/>
        <v>3466.1000000050876</v>
      </c>
      <c r="AA92" s="188">
        <f>IF(IF(sym!$Q81=H92,1,0)=1,ABS(X92*G92),-ABS(X92*G92))</f>
        <v>3466.1000000050876</v>
      </c>
      <c r="AB92" s="188">
        <f>IF(IF(sym!$P81=$H92,1,0)=1,ABS($X92*$G92),-ABS($X92*$G92))</f>
        <v>-3466.1000000050876</v>
      </c>
      <c r="AC92" s="188">
        <f t="shared" si="89"/>
        <v>-3466.1000000050876</v>
      </c>
      <c r="AD92" s="188">
        <f t="shared" si="75"/>
        <v>3466.1000000050876</v>
      </c>
      <c r="AE92" s="188">
        <f t="shared" si="76"/>
        <v>-3466.1000000050876</v>
      </c>
      <c r="AF92" s="188">
        <f t="shared" si="85"/>
        <v>-3466.1000000050876</v>
      </c>
      <c r="AG92" s="188">
        <f t="shared" si="86"/>
        <v>3466.1000000050876</v>
      </c>
      <c r="AH92" s="188">
        <f t="shared" si="87"/>
        <v>-3466.1000000050876</v>
      </c>
      <c r="AI92" s="188">
        <f t="shared" si="88"/>
        <v>-3466.1000000050876</v>
      </c>
      <c r="AJ92" s="188">
        <f t="shared" si="77"/>
        <v>3466.1000000050876</v>
      </c>
      <c r="AK92" s="188">
        <f t="shared" si="78"/>
        <v>-3466.1000000050876</v>
      </c>
      <c r="AL92" s="188">
        <f t="shared" si="79"/>
        <v>3466.1000000050876</v>
      </c>
      <c r="AM92" s="188">
        <f t="shared" si="80"/>
        <v>3466.1000000050876</v>
      </c>
      <c r="AN92" s="188">
        <f t="shared" si="81"/>
        <v>-3466.1000000050876</v>
      </c>
      <c r="AO92" s="188">
        <f t="shared" si="82"/>
        <v>3466.1000000050876</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N94" si="90">COUNTIF(AA14:AA92,"&gt;0")/$B$10</f>
        <v>0.55555555555555558</v>
      </c>
      <c r="AB94" s="193">
        <f t="shared" si="90"/>
        <v>0.43055555555555558</v>
      </c>
      <c r="AC94" s="193">
        <f t="shared" ref="AC94" si="91">COUNTIF(AC14:AC92,"&gt;0")/$B$10</f>
        <v>0.375</v>
      </c>
      <c r="AD94" s="193">
        <f t="shared" si="90"/>
        <v>0.61111111111111116</v>
      </c>
      <c r="AE94" s="193">
        <f t="shared" si="90"/>
        <v>0.55555555555555558</v>
      </c>
      <c r="AF94" s="193">
        <f t="shared" si="90"/>
        <v>0.43055555555555558</v>
      </c>
      <c r="AG94" s="193">
        <f t="shared" si="90"/>
        <v>0.40277777777777779</v>
      </c>
      <c r="AH94" s="193">
        <f t="shared" si="90"/>
        <v>0.51388888888888884</v>
      </c>
      <c r="AI94" s="193">
        <f t="shared" si="90"/>
        <v>0.3611111111111111</v>
      </c>
      <c r="AJ94" s="193">
        <f t="shared" si="90"/>
        <v>0.3611111111111111</v>
      </c>
      <c r="AK94" s="193">
        <f t="shared" si="90"/>
        <v>0.55555555555555558</v>
      </c>
      <c r="AL94" s="193">
        <f t="shared" si="90"/>
        <v>0.54166666666666663</v>
      </c>
      <c r="AM94" s="193">
        <f t="shared" si="90"/>
        <v>0.5</v>
      </c>
      <c r="AN94" s="193">
        <f t="shared" si="90"/>
        <v>0.52777777777777779</v>
      </c>
      <c r="AO94" s="193">
        <f t="shared" ref="AO94" si="92">COUNTIF(AO14:AO92,"&gt;0")/$B$10</f>
        <v>0.625</v>
      </c>
    </row>
  </sheetData>
  <conditionalFormatting sqref="G82:G92 G15:G24 I15:K24 I82:K92">
    <cfRule type="colorScale" priority="43">
      <colorScale>
        <cfvo type="min"/>
        <cfvo type="percentile" val="50"/>
        <cfvo type="max"/>
        <color rgb="FFF8696B"/>
        <color rgb="FFFFEB84"/>
        <color rgb="FF63BE7B"/>
      </colorScale>
    </cfRule>
  </conditionalFormatting>
  <conditionalFormatting sqref="G25:G81 I25:K81">
    <cfRule type="colorScale" priority="44">
      <colorScale>
        <cfvo type="min"/>
        <cfvo type="percentile" val="50"/>
        <cfvo type="max"/>
        <color rgb="FFF8696B"/>
        <color rgb="FFFFEB84"/>
        <color rgb="FF63BE7B"/>
      </colorScale>
    </cfRule>
  </conditionalFormatting>
  <conditionalFormatting sqref="N12:N13">
    <cfRule type="colorScale" priority="45">
      <colorScale>
        <cfvo type="min"/>
        <cfvo type="percentile" val="50"/>
        <cfvo type="max"/>
        <color rgb="FFF8696B"/>
        <color rgb="FFFFEB84"/>
        <color rgb="FF63BE7B"/>
      </colorScale>
    </cfRule>
  </conditionalFormatting>
  <conditionalFormatting sqref="I14:K14">
    <cfRule type="colorScale" priority="42">
      <colorScale>
        <cfvo type="min"/>
        <cfvo type="percentile" val="50"/>
        <cfvo type="max"/>
        <color rgb="FFF8696B"/>
        <color rgb="FFFFEB84"/>
        <color rgb="FF63BE7B"/>
      </colorScale>
    </cfRule>
  </conditionalFormatting>
  <conditionalFormatting sqref="G14:G92">
    <cfRule type="colorScale" priority="41">
      <colorScale>
        <cfvo type="min"/>
        <cfvo type="percentile" val="50"/>
        <cfvo type="max"/>
        <color rgb="FFF8696B"/>
        <color rgb="FFFFEB84"/>
        <color rgb="FF63BE7B"/>
      </colorScale>
    </cfRule>
  </conditionalFormatting>
  <conditionalFormatting sqref="E14:E92">
    <cfRule type="colorScale" priority="40">
      <colorScale>
        <cfvo type="min"/>
        <cfvo type="percentile" val="50"/>
        <cfvo type="max"/>
        <color rgb="FFF8696B"/>
        <color rgb="FFFFEB84"/>
        <color rgb="FF63BE7B"/>
      </colorScale>
    </cfRule>
  </conditionalFormatting>
  <conditionalFormatting sqref="V14:V92">
    <cfRule type="colorScale" priority="39">
      <colorScale>
        <cfvo type="min"/>
        <cfvo type="percentile" val="50"/>
        <cfvo type="max"/>
        <color rgb="FF63BE7B"/>
        <color rgb="FFFFEB84"/>
        <color rgb="FFF8696B"/>
      </colorScale>
    </cfRule>
  </conditionalFormatting>
  <conditionalFormatting sqref="M10">
    <cfRule type="colorScale" priority="38">
      <colorScale>
        <cfvo type="min"/>
        <cfvo type="percentile" val="50"/>
        <cfvo type="max"/>
        <color rgb="FFF8696B"/>
        <color rgb="FFFFEB84"/>
        <color rgb="FF63BE7B"/>
      </colorScale>
    </cfRule>
  </conditionalFormatting>
  <conditionalFormatting sqref="N10">
    <cfRule type="colorScale" priority="37">
      <colorScale>
        <cfvo type="min"/>
        <cfvo type="percentile" val="50"/>
        <cfvo type="max"/>
        <color rgb="FFF8696B"/>
        <color rgb="FFFFEB84"/>
        <color rgb="FF63BE7B"/>
      </colorScale>
    </cfRule>
  </conditionalFormatting>
  <conditionalFormatting sqref="O14:O92">
    <cfRule type="colorScale" priority="36">
      <colorScale>
        <cfvo type="min"/>
        <cfvo type="percentile" val="50"/>
        <cfvo type="max"/>
        <color rgb="FFF8696B"/>
        <color rgb="FFFFEB84"/>
        <color rgb="FF63BE7B"/>
      </colorScale>
    </cfRule>
  </conditionalFormatting>
  <conditionalFormatting sqref="L14:M92">
    <cfRule type="colorScale" priority="35">
      <colorScale>
        <cfvo type="min"/>
        <cfvo type="percentile" val="50"/>
        <cfvo type="max"/>
        <color rgb="FFF8696B"/>
        <color rgb="FFFFEB84"/>
        <color rgb="FF63BE7B"/>
      </colorScale>
    </cfRule>
  </conditionalFormatting>
  <conditionalFormatting sqref="L14:L92">
    <cfRule type="colorScale" priority="34">
      <colorScale>
        <cfvo type="min"/>
        <cfvo type="percentile" val="50"/>
        <cfvo type="max"/>
        <color rgb="FFF8696B"/>
        <color rgb="FFFFEB84"/>
        <color rgb="FF63BE7B"/>
      </colorScale>
    </cfRule>
  </conditionalFormatting>
  <conditionalFormatting sqref="I14:K92">
    <cfRule type="colorScale" priority="33">
      <colorScale>
        <cfvo type="min"/>
        <cfvo type="percentile" val="50"/>
        <cfvo type="max"/>
        <color rgb="FFF8696B"/>
        <color rgb="FFFFEB84"/>
        <color rgb="FF63BE7B"/>
      </colorScale>
    </cfRule>
  </conditionalFormatting>
  <conditionalFormatting sqref="AE14:AE92">
    <cfRule type="colorScale" priority="32">
      <colorScale>
        <cfvo type="min"/>
        <cfvo type="percentile" val="50"/>
        <cfvo type="max"/>
        <color rgb="FFF8696B"/>
        <color rgb="FFFFEB84"/>
        <color rgb="FF63BE7B"/>
      </colorScale>
    </cfRule>
  </conditionalFormatting>
  <conditionalFormatting sqref="N14:N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AG14:AG92">
    <cfRule type="colorScale" priority="29">
      <colorScale>
        <cfvo type="min"/>
        <cfvo type="percentile" val="50"/>
        <cfvo type="max"/>
        <color rgb="FFF8696B"/>
        <color rgb="FFFFEB84"/>
        <color rgb="FF63BE7B"/>
      </colorScale>
    </cfRule>
  </conditionalFormatting>
  <conditionalFormatting sqref="Z14:AA92">
    <cfRule type="colorScale" priority="28">
      <colorScale>
        <cfvo type="min"/>
        <cfvo type="percentile" val="50"/>
        <cfvo type="max"/>
        <color rgb="FFF8696B"/>
        <color rgb="FFFFEB84"/>
        <color rgb="FF63BE7B"/>
      </colorScale>
    </cfRule>
  </conditionalFormatting>
  <conditionalFormatting sqref="G10">
    <cfRule type="colorScale" priority="27">
      <colorScale>
        <cfvo type="min"/>
        <cfvo type="percentile" val="50"/>
        <cfvo type="max"/>
        <color rgb="FFF8696B"/>
        <color rgb="FFFFEB84"/>
        <color rgb="FF63BE7B"/>
      </colorScale>
    </cfRule>
  </conditionalFormatting>
  <conditionalFormatting sqref="G2:G9">
    <cfRule type="colorScale" priority="26">
      <colorScale>
        <cfvo type="min"/>
        <cfvo type="percentile" val="50"/>
        <cfvo type="max"/>
        <color rgb="FFF8696B"/>
        <color rgb="FFFFEB84"/>
        <color rgb="FF63BE7B"/>
      </colorScale>
    </cfRule>
  </conditionalFormatting>
  <conditionalFormatting sqref="AC14:AD92">
    <cfRule type="colorScale" priority="25">
      <colorScale>
        <cfvo type="min"/>
        <cfvo type="percentile" val="50"/>
        <cfvo type="max"/>
        <color rgb="FFF8696B"/>
        <color rgb="FFFFEB84"/>
        <color rgb="FF63BE7B"/>
      </colorScale>
    </cfRule>
  </conditionalFormatting>
  <conditionalFormatting sqref="AJ14:AJ92">
    <cfRule type="colorScale" priority="24">
      <colorScale>
        <cfvo type="min"/>
        <cfvo type="percentile" val="50"/>
        <cfvo type="max"/>
        <color rgb="FFF8696B"/>
        <color rgb="FFFFEB84"/>
        <color rgb="FF63BE7B"/>
      </colorScale>
    </cfRule>
  </conditionalFormatting>
  <conditionalFormatting sqref="H2:H10">
    <cfRule type="colorScale" priority="23">
      <colorScale>
        <cfvo type="min"/>
        <cfvo type="percentile" val="50"/>
        <cfvo type="max"/>
        <color rgb="FF63BE7B"/>
        <color rgb="FFFFEB84"/>
        <color rgb="FFF8696B"/>
      </colorScale>
    </cfRule>
  </conditionalFormatting>
  <conditionalFormatting sqref="AF14:AF92">
    <cfRule type="colorScale" priority="22">
      <colorScale>
        <cfvo type="min"/>
        <cfvo type="percentile" val="50"/>
        <cfvo type="max"/>
        <color rgb="FFF8696B"/>
        <color rgb="FFFFEB84"/>
        <color rgb="FF63BE7B"/>
      </colorScale>
    </cfRule>
  </conditionalFormatting>
  <conditionalFormatting sqref="AL14:AL92">
    <cfRule type="colorScale" priority="20">
      <colorScale>
        <cfvo type="min"/>
        <cfvo type="percentile" val="50"/>
        <cfvo type="max"/>
        <color rgb="FFF8696B"/>
        <color rgb="FFFFEB84"/>
        <color rgb="FF63BE7B"/>
      </colorScale>
    </cfRule>
  </conditionalFormatting>
  <conditionalFormatting sqref="S10:T10">
    <cfRule type="colorScale" priority="19">
      <colorScale>
        <cfvo type="min"/>
        <cfvo type="percentile" val="50"/>
        <cfvo type="max"/>
        <color rgb="FFF8696B"/>
        <color rgb="FFFFEB84"/>
        <color rgb="FF63BE7B"/>
      </colorScale>
    </cfRule>
  </conditionalFormatting>
  <conditionalFormatting sqref="W2:W10">
    <cfRule type="colorScale" priority="18">
      <colorScale>
        <cfvo type="min"/>
        <cfvo type="percentile" val="50"/>
        <cfvo type="max"/>
        <color rgb="FFF8696B"/>
        <color rgb="FFFFEB84"/>
        <color rgb="FF63BE7B"/>
      </colorScale>
    </cfRule>
  </conditionalFormatting>
  <conditionalFormatting sqref="AM14:AO92">
    <cfRule type="colorScale" priority="17">
      <colorScale>
        <cfvo type="min"/>
        <cfvo type="percentile" val="50"/>
        <cfvo type="max"/>
        <color rgb="FFF8696B"/>
        <color rgb="FFFFEB84"/>
        <color rgb="FF63BE7B"/>
      </colorScale>
    </cfRule>
  </conditionalFormatting>
  <conditionalFormatting sqref="Q14:Q92">
    <cfRule type="colorScale" priority="16">
      <colorScale>
        <cfvo type="min"/>
        <cfvo type="percentile" val="50"/>
        <cfvo type="max"/>
        <color rgb="FFF8696B"/>
        <color rgb="FFFFEB84"/>
        <color rgb="FF63BE7B"/>
      </colorScale>
    </cfRule>
  </conditionalFormatting>
  <conditionalFormatting sqref="AK14:AK92">
    <cfRule type="colorScale" priority="15">
      <colorScale>
        <cfvo type="min"/>
        <cfvo type="percentile" val="50"/>
        <cfvo type="max"/>
        <color rgb="FFF8696B"/>
        <color rgb="FFFFEB84"/>
        <color rgb="FF63BE7B"/>
      </colorScale>
    </cfRule>
  </conditionalFormatting>
  <conditionalFormatting sqref="S14:T92">
    <cfRule type="colorScale" priority="14">
      <colorScale>
        <cfvo type="min"/>
        <cfvo type="percentile" val="50"/>
        <cfvo type="max"/>
        <color rgb="FFF8696B"/>
        <color rgb="FFFFEB84"/>
        <color rgb="FF63BE7B"/>
      </colorScale>
    </cfRule>
  </conditionalFormatting>
  <conditionalFormatting sqref="P14:P92">
    <cfRule type="colorScale" priority="13">
      <colorScale>
        <cfvo type="min"/>
        <cfvo type="percentile" val="50"/>
        <cfvo type="max"/>
        <color rgb="FFF8696B"/>
        <color rgb="FFFFEB84"/>
        <color rgb="FF63BE7B"/>
      </colorScale>
    </cfRule>
  </conditionalFormatting>
  <conditionalFormatting sqref="AH14:AH92">
    <cfRule type="colorScale" priority="12">
      <colorScale>
        <cfvo type="min"/>
        <cfvo type="percentile" val="50"/>
        <cfvo type="max"/>
        <color rgb="FFF8696B"/>
        <color rgb="FFFFEB84"/>
        <color rgb="FF63BE7B"/>
      </colorScale>
    </cfRule>
  </conditionalFormatting>
  <conditionalFormatting sqref="AI14:AI92">
    <cfRule type="colorScale" priority="11">
      <colorScale>
        <cfvo type="min"/>
        <cfvo type="percentile" val="50"/>
        <cfvo type="max"/>
        <color rgb="FFF8696B"/>
        <color rgb="FFFFEB84"/>
        <color rgb="FF63BE7B"/>
      </colorScale>
    </cfRule>
  </conditionalFormatting>
  <conditionalFormatting sqref="H82:H92 H14:H24 I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S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20160802</v>
      </c>
      <c r="F1" t="s">
        <v>1256</v>
      </c>
      <c r="G1" t="s">
        <v>1060</v>
      </c>
      <c r="H1" s="197" t="s">
        <v>1188</v>
      </c>
      <c r="I1" t="s">
        <v>1297</v>
      </c>
      <c r="K1" s="6" t="str">
        <f>E12&amp;" l% "&amp;ROUND(E13*100,2)&amp;"%"</f>
        <v>prev ACT l% 36.71%</v>
      </c>
      <c r="L1" s="265" t="str">
        <f>I12&amp;" l% "&amp;ROUND(I13*100,2)&amp;"%"</f>
        <v>50/50 l% 49.37%</v>
      </c>
      <c r="M1" s="265" t="str">
        <f>J12&amp;" l% "&amp;ROUND(J13*100,2)&amp;"%"</f>
        <v>&gt;equity l% 37.97%</v>
      </c>
      <c r="N1" s="265" t="str">
        <f>K12&amp;" l% "&amp;ROUND(K13*100,2)&amp;"%"</f>
        <v>&lt;equity l% 58.23%</v>
      </c>
      <c r="O1" s="265" t="str">
        <f>L12&amp;" l% "&amp;ROUND(L13*100,2)&amp;"%"</f>
        <v>SEA1 l% 41.77%</v>
      </c>
      <c r="P1" s="265" t="str">
        <f t="shared" ref="P1:T1" si="0">O12&amp;" l% "&amp;ROUND(O13*100,2)&amp;"%"</f>
        <v>SEA-ADJ l% 58.23%</v>
      </c>
      <c r="Q1" s="265" t="str">
        <f t="shared" si="0"/>
        <v>v1 l% 48.1%</v>
      </c>
      <c r="R1" s="265" t="str">
        <f t="shared" si="0"/>
        <v>v2 l% 56.96%</v>
      </c>
      <c r="S1" s="265" t="str">
        <f t="shared" si="0"/>
        <v>v3 l% 63.29%</v>
      </c>
      <c r="T1" s="265" t="str">
        <f t="shared" si="0"/>
        <v>v4 l% 59.49%</v>
      </c>
      <c r="U1" s="265" t="str">
        <f t="shared" ref="U1:V1" si="1">T12&amp;" l% "&amp;ROUND(T13*100,2)&amp;"%"</f>
        <v>v5 l% 40.51%</v>
      </c>
      <c r="V1" s="265" t="str">
        <f t="shared" si="1"/>
        <v>v6 l% 54.43%</v>
      </c>
      <c r="W1" s="6"/>
      <c r="X1" s="285"/>
      <c r="Z1" s="333" t="str">
        <f t="shared" ref="Z1:AN1" si="2">Z12</f>
        <v>MAX ACC 96% PNL 112136</v>
      </c>
      <c r="AA1" s="334" t="str">
        <f t="shared" si="2"/>
        <v>RISK-ON ACC 36% PNL -44178</v>
      </c>
      <c r="AB1" s="334" t="str">
        <f t="shared" si="2"/>
        <v>RISK-OFF ACC 60% PNL 44178</v>
      </c>
      <c r="AC1" s="334" t="str">
        <f t="shared" ref="AC1" si="3">AC12</f>
        <v>Previous ACC 51% PNL 10519</v>
      </c>
      <c r="AD1" s="295" t="str">
        <f t="shared" si="2"/>
        <v>Anti-Previous ACC 44% PNL -10519</v>
      </c>
      <c r="AE1" s="335" t="str">
        <f t="shared" si="2"/>
        <v>&gt;equity ACC 47% PNL 19637</v>
      </c>
      <c r="AF1" s="335" t="str">
        <f t="shared" si="2"/>
        <v>50/50 ACC 40% PNL -20834</v>
      </c>
      <c r="AG1" s="335" t="str">
        <f t="shared" si="2"/>
        <v>&lt;equity ACC 46% PNL -18105</v>
      </c>
      <c r="AH1" s="336" t="str">
        <f t="shared" si="2"/>
        <v>SEASONALITY ACC 51% PNL 18752</v>
      </c>
      <c r="AI1" s="336" t="str">
        <f t="shared" si="2"/>
        <v>ADJ_SEASONALITY ACC 40% PNL -33554</v>
      </c>
      <c r="AJ1" s="337" t="str">
        <f t="shared" si="2"/>
        <v>V1 ACC 46% PNL -17140</v>
      </c>
      <c r="AK1" s="337" t="str">
        <f t="shared" si="2"/>
        <v>V2 ACC 42% PNL -7814</v>
      </c>
      <c r="AL1" s="337" t="str">
        <f t="shared" si="2"/>
        <v>V3 ACC 46% PNL -10827</v>
      </c>
      <c r="AM1" s="337" t="str">
        <f t="shared" si="2"/>
        <v>V4 ACC 44% PNL -8770</v>
      </c>
      <c r="AN1" s="337" t="str">
        <f t="shared" si="2"/>
        <v>V5 ACC 53% PNL 27761</v>
      </c>
      <c r="AO1" s="337" t="str">
        <f t="shared" ref="AO1" si="4">AO12</f>
        <v>V6 ACC 46% PNL -2113</v>
      </c>
    </row>
    <row r="2" spans="1:41" outlineLevel="1" x14ac:dyDescent="0.25">
      <c r="A2" t="s">
        <v>1121</v>
      </c>
      <c r="B2" s="95">
        <f>COUNTIF($C$14:$C$92,A2)</f>
        <v>9</v>
      </c>
      <c r="C2" s="193">
        <f>B2/$B$10</f>
        <v>0.125</v>
      </c>
      <c r="F2" s="294">
        <f t="shared" ref="F2:F9" si="5">SUMIFS(H$14:H$92,H$14:H$92,1,$C$14:$C$92,A2)/$B2</f>
        <v>0.77777777777777779</v>
      </c>
      <c r="G2" s="137">
        <f t="shared" ref="G2:G9" si="6">SUMIF($C$14:$C$92,A2,Z$14:Z$92)</f>
        <v>15540.805553470613</v>
      </c>
      <c r="H2" s="143">
        <f t="shared" ref="H2:H10" si="7">G2/$B2</f>
        <v>1726.7561726078459</v>
      </c>
      <c r="I2" s="186">
        <f>SUMIF($C$14:$C$92,A2,F$14:F$92)/B2</f>
        <v>902.09901784105102</v>
      </c>
      <c r="J2" t="str">
        <f t="shared" ref="J2:J9" si="8">A2</f>
        <v>currency</v>
      </c>
      <c r="K2" s="344">
        <f t="shared" ref="K2:K9" si="9">SUMIF($C$14:$C$92,$A2,E$14:E$92)/$B2</f>
        <v>-0.55555555555555558</v>
      </c>
      <c r="L2" s="344">
        <f t="shared" ref="L2:O9" si="10">SUMIF($C$14:$C$92,$A2,I$14:I$92)/$B2</f>
        <v>-0.1111111111111111</v>
      </c>
      <c r="M2" s="344">
        <f t="shared" si="10"/>
        <v>-0.33333333333333331</v>
      </c>
      <c r="N2" s="344">
        <f t="shared" si="10"/>
        <v>0.33333333333333331</v>
      </c>
      <c r="O2" s="344">
        <f t="shared" si="10"/>
        <v>-0.1111111111111111</v>
      </c>
      <c r="P2" s="344">
        <f t="shared" ref="P2:T9" si="11">SUMIF($C$14:$C$92,$A2,O$14:O$92)/$B2</f>
        <v>0.77777777777777779</v>
      </c>
      <c r="Q2" s="344">
        <f t="shared" si="11"/>
        <v>-0.1111111111111111</v>
      </c>
      <c r="R2" s="344">
        <f t="shared" si="11"/>
        <v>0.33333333333333331</v>
      </c>
      <c r="S2" s="344">
        <f t="shared" si="11"/>
        <v>0.55555555555555558</v>
      </c>
      <c r="T2" s="344">
        <f t="shared" si="11"/>
        <v>0.33333333333333331</v>
      </c>
      <c r="U2" s="344">
        <f t="shared" ref="U2:V2" si="12">SUMIF($C$14:$C$92,$A2,T$14:T$92)/$B2</f>
        <v>-0.77777777777777779</v>
      </c>
      <c r="V2" s="344">
        <f t="shared" si="12"/>
        <v>0.33333333333333331</v>
      </c>
      <c r="W2" s="286"/>
      <c r="X2" s="6"/>
      <c r="Y2" t="s">
        <v>1121</v>
      </c>
      <c r="Z2" s="282">
        <f t="shared" ref="Z2:AO9" si="13">SUMIF($C$14:$C$92,$Y2,Z$14:Z$92)</f>
        <v>15540.805553470613</v>
      </c>
      <c r="AA2" s="282">
        <f t="shared" si="13"/>
        <v>6413.891817251395</v>
      </c>
      <c r="AB2" s="282">
        <f t="shared" si="13"/>
        <v>-6413.891817251395</v>
      </c>
      <c r="AC2" s="282">
        <f t="shared" si="13"/>
        <v>-10806.288723299405</v>
      </c>
      <c r="AD2" s="282">
        <f t="shared" si="13"/>
        <v>10806.288723299405</v>
      </c>
      <c r="AE2" s="282">
        <f t="shared" si="13"/>
        <v>2623.6199706678881</v>
      </c>
      <c r="AF2" s="282">
        <f t="shared" si="13"/>
        <v>667.79117768755657</v>
      </c>
      <c r="AG2" s="282">
        <f t="shared" si="13"/>
        <v>3622.7622516613992</v>
      </c>
      <c r="AH2" s="282">
        <f t="shared" si="13"/>
        <v>667.79117768755657</v>
      </c>
      <c r="AI2" s="282">
        <f t="shared" si="13"/>
        <v>10068.499189350232</v>
      </c>
      <c r="AJ2" s="282">
        <f t="shared" si="13"/>
        <v>-7851.3176493255623</v>
      </c>
      <c r="AK2" s="282">
        <f t="shared" si="13"/>
        <v>12755.896752080176</v>
      </c>
      <c r="AL2" s="282">
        <f t="shared" si="13"/>
        <v>10806.288723299405</v>
      </c>
      <c r="AM2" s="282">
        <f t="shared" si="13"/>
        <v>12755.896752080176</v>
      </c>
      <c r="AN2" s="282">
        <f t="shared" si="13"/>
        <v>-10068.499189350232</v>
      </c>
      <c r="AO2" s="282">
        <f t="shared" si="13"/>
        <v>3628.9830158609602</v>
      </c>
    </row>
    <row r="3" spans="1:41" outlineLevel="1" x14ac:dyDescent="0.25">
      <c r="A3" s="1" t="s">
        <v>288</v>
      </c>
      <c r="B3" s="95">
        <f t="shared" ref="B3:B9" si="14">COUNTIF($C$14:$C$92,A3)</f>
        <v>6</v>
      </c>
      <c r="C3" s="193">
        <f t="shared" ref="C3:C10" si="15">B3/$B$10</f>
        <v>8.3333333333333329E-2</v>
      </c>
      <c r="F3" s="294">
        <f t="shared" si="5"/>
        <v>0.5</v>
      </c>
      <c r="G3" s="137">
        <f t="shared" si="6"/>
        <v>3731.1823408648534</v>
      </c>
      <c r="H3" s="143">
        <f t="shared" si="7"/>
        <v>621.86372347747556</v>
      </c>
      <c r="I3" s="186">
        <f t="shared" ref="I3:I9" si="16">SUMIF($C$14:$C$92,A3,F$14:F$92)/B3</f>
        <v>-365.66213489685498</v>
      </c>
      <c r="J3" t="str">
        <f t="shared" si="8"/>
        <v>energy</v>
      </c>
      <c r="K3" s="344">
        <f t="shared" si="9"/>
        <v>-1</v>
      </c>
      <c r="L3" s="344">
        <f t="shared" si="10"/>
        <v>-0.66666666666666663</v>
      </c>
      <c r="M3" s="344">
        <f t="shared" si="10"/>
        <v>0</v>
      </c>
      <c r="N3" s="344">
        <f t="shared" si="10"/>
        <v>-0.66666666666666663</v>
      </c>
      <c r="O3" s="344">
        <f t="shared" si="10"/>
        <v>-0.33333333333333331</v>
      </c>
      <c r="P3" s="344">
        <f t="shared" si="11"/>
        <v>-0.33333333333333331</v>
      </c>
      <c r="Q3" s="344">
        <f t="shared" si="11"/>
        <v>-0.66666666666666663</v>
      </c>
      <c r="R3" s="344">
        <f t="shared" si="11"/>
        <v>0.66666666666666663</v>
      </c>
      <c r="S3" s="344">
        <f t="shared" si="11"/>
        <v>0.33333333333333331</v>
      </c>
      <c r="T3" s="344">
        <f t="shared" si="11"/>
        <v>0.33333333333333331</v>
      </c>
      <c r="U3" s="344">
        <f t="shared" ref="U3:V3" si="17">SUMIF($C$14:$C$92,$A3,T$14:T$92)/$B3</f>
        <v>0.33333333333333331</v>
      </c>
      <c r="V3" s="344">
        <f t="shared" si="17"/>
        <v>0.66666666666666663</v>
      </c>
      <c r="W3" s="286"/>
      <c r="X3" s="6"/>
      <c r="Y3" s="1" t="s">
        <v>288</v>
      </c>
      <c r="Z3" s="282">
        <f t="shared" si="13"/>
        <v>3731.1823408648534</v>
      </c>
      <c r="AA3" s="282">
        <f t="shared" si="13"/>
        <v>-2193.97280938113</v>
      </c>
      <c r="AB3" s="282">
        <f t="shared" si="13"/>
        <v>2193.97280938113</v>
      </c>
      <c r="AC3" s="282">
        <f t="shared" si="13"/>
        <v>2193.97280938113</v>
      </c>
      <c r="AD3" s="282">
        <f t="shared" si="13"/>
        <v>-2193.97280938113</v>
      </c>
      <c r="AE3" s="282">
        <f t="shared" si="13"/>
        <v>-1482.4490315837436</v>
      </c>
      <c r="AF3" s="282">
        <f t="shared" si="13"/>
        <v>-54.760499899980232</v>
      </c>
      <c r="AG3" s="282">
        <f t="shared" si="13"/>
        <v>-54.760499899980232</v>
      </c>
      <c r="AH3" s="282">
        <f t="shared" si="13"/>
        <v>2378.9344120521473</v>
      </c>
      <c r="AI3" s="282">
        <f t="shared" si="13"/>
        <v>1297.4874289127263</v>
      </c>
      <c r="AJ3" s="282">
        <f t="shared" si="13"/>
        <v>-54.760499899980232</v>
      </c>
      <c r="AK3" s="282">
        <f t="shared" si="13"/>
        <v>-2378.9344120521473</v>
      </c>
      <c r="AL3" s="282">
        <f t="shared" si="13"/>
        <v>-2378.9344120521473</v>
      </c>
      <c r="AM3" s="282">
        <f t="shared" si="13"/>
        <v>-2378.9344120521473</v>
      </c>
      <c r="AN3" s="282">
        <f t="shared" si="13"/>
        <v>-1297.4874289127263</v>
      </c>
      <c r="AO3" s="282">
        <f t="shared" si="13"/>
        <v>-2378.9344120521473</v>
      </c>
    </row>
    <row r="4" spans="1:41" outlineLevel="1" x14ac:dyDescent="0.25">
      <c r="A4" s="1" t="s">
        <v>297</v>
      </c>
      <c r="B4" s="95">
        <f t="shared" si="14"/>
        <v>10</v>
      </c>
      <c r="C4" s="193">
        <f t="shared" si="15"/>
        <v>0.1388888888888889</v>
      </c>
      <c r="F4" s="294">
        <f t="shared" si="5"/>
        <v>0.2</v>
      </c>
      <c r="G4" s="137">
        <f t="shared" si="6"/>
        <v>9795.378600757851</v>
      </c>
      <c r="H4" s="143">
        <f t="shared" si="7"/>
        <v>979.53786007578515</v>
      </c>
      <c r="I4" s="186">
        <f t="shared" si="16"/>
        <v>-697.68888493044449</v>
      </c>
      <c r="J4" t="str">
        <f t="shared" si="8"/>
        <v>grain</v>
      </c>
      <c r="K4" s="344">
        <f t="shared" si="9"/>
        <v>-0.8</v>
      </c>
      <c r="L4" s="344">
        <f t="shared" si="10"/>
        <v>0</v>
      </c>
      <c r="M4" s="344">
        <f t="shared" si="10"/>
        <v>0</v>
      </c>
      <c r="N4" s="344">
        <f t="shared" si="10"/>
        <v>-0.2</v>
      </c>
      <c r="O4" s="344">
        <f t="shared" si="10"/>
        <v>-0.2</v>
      </c>
      <c r="P4" s="344">
        <f t="shared" si="11"/>
        <v>-0.4</v>
      </c>
      <c r="Q4" s="344">
        <f t="shared" si="11"/>
        <v>-0.2</v>
      </c>
      <c r="R4" s="344">
        <f t="shared" si="11"/>
        <v>0.2</v>
      </c>
      <c r="S4" s="344">
        <f t="shared" si="11"/>
        <v>0.4</v>
      </c>
      <c r="T4" s="344">
        <f t="shared" si="11"/>
        <v>0.2</v>
      </c>
      <c r="U4" s="344">
        <f t="shared" ref="U4:V4" si="18">SUMIF($C$14:$C$92,$A4,T$14:T$92)/$B4</f>
        <v>0</v>
      </c>
      <c r="V4" s="344">
        <f t="shared" si="18"/>
        <v>0.6</v>
      </c>
      <c r="W4" s="286"/>
      <c r="X4" s="6"/>
      <c r="Y4" s="1" t="s">
        <v>297</v>
      </c>
      <c r="Z4" s="282">
        <f t="shared" si="13"/>
        <v>9795.378600757851</v>
      </c>
      <c r="AA4" s="282">
        <f t="shared" si="13"/>
        <v>-6976.8888493044451</v>
      </c>
      <c r="AB4" s="282">
        <f t="shared" si="13"/>
        <v>6976.8888493044451</v>
      </c>
      <c r="AC4" s="282">
        <f t="shared" si="13"/>
        <v>4476.6410959831692</v>
      </c>
      <c r="AD4" s="282">
        <f t="shared" si="13"/>
        <v>-4476.6410959831692</v>
      </c>
      <c r="AE4" s="282">
        <f t="shared" si="13"/>
        <v>-4517.5510185262738</v>
      </c>
      <c r="AF4" s="282">
        <f t="shared" si="13"/>
        <v>-6232.5816712629312</v>
      </c>
      <c r="AG4" s="282">
        <f t="shared" si="13"/>
        <v>2800.9632093702539</v>
      </c>
      <c r="AH4" s="282">
        <f t="shared" si="13"/>
        <v>1406.3365242769989</v>
      </c>
      <c r="AI4" s="282">
        <f t="shared" si="13"/>
        <v>-2293.7888812847295</v>
      </c>
      <c r="AJ4" s="282">
        <f t="shared" si="13"/>
        <v>2800.9632093702539</v>
      </c>
      <c r="AK4" s="282">
        <f t="shared" si="13"/>
        <v>-6202.5224173813585</v>
      </c>
      <c r="AL4" s="282">
        <f t="shared" si="13"/>
        <v>-3284.1074602435992</v>
      </c>
      <c r="AM4" s="282">
        <f t="shared" si="13"/>
        <v>-4162.2663050091614</v>
      </c>
      <c r="AN4" s="282">
        <f t="shared" si="13"/>
        <v>2284.4953690425618</v>
      </c>
      <c r="AO4" s="282">
        <f t="shared" si="13"/>
        <v>-3384.0326659279508</v>
      </c>
    </row>
    <row r="5" spans="1:41" outlineLevel="1" x14ac:dyDescent="0.25">
      <c r="A5" s="1" t="s">
        <v>294</v>
      </c>
      <c r="B5" s="95">
        <f t="shared" si="14"/>
        <v>21</v>
      </c>
      <c r="C5" s="193">
        <f t="shared" si="15"/>
        <v>0.29166666666666669</v>
      </c>
      <c r="F5" s="294">
        <f t="shared" si="5"/>
        <v>0.14285714285714285</v>
      </c>
      <c r="G5" s="137">
        <f t="shared" si="6"/>
        <v>47577.112794275105</v>
      </c>
      <c r="H5" s="143">
        <f t="shared" si="7"/>
        <v>2265.5767997273861</v>
      </c>
      <c r="I5" s="186">
        <f t="shared" si="16"/>
        <v>-2086.5990801992339</v>
      </c>
      <c r="J5" t="str">
        <f t="shared" si="8"/>
        <v>index</v>
      </c>
      <c r="K5" s="344">
        <f t="shared" si="9"/>
        <v>4.7619047619047616E-2</v>
      </c>
      <c r="L5" s="344">
        <f t="shared" si="10"/>
        <v>0.33333333333333331</v>
      </c>
      <c r="M5" s="344">
        <f t="shared" si="10"/>
        <v>-0.42857142857142855</v>
      </c>
      <c r="N5" s="344">
        <f t="shared" si="10"/>
        <v>0.42857142857142855</v>
      </c>
      <c r="O5" s="344">
        <f t="shared" si="10"/>
        <v>-0.52380952380952384</v>
      </c>
      <c r="P5" s="344">
        <f t="shared" si="11"/>
        <v>0.33333333333333331</v>
      </c>
      <c r="Q5" s="344">
        <f t="shared" si="11"/>
        <v>0.42857142857142855</v>
      </c>
      <c r="R5" s="344">
        <f t="shared" si="11"/>
        <v>-4.7619047619047616E-2</v>
      </c>
      <c r="S5" s="344">
        <f t="shared" si="11"/>
        <v>0.42857142857142855</v>
      </c>
      <c r="T5" s="344">
        <f t="shared" si="11"/>
        <v>0.42857142857142855</v>
      </c>
      <c r="U5" s="344">
        <f t="shared" ref="U5:V5" si="19">SUMIF($C$14:$C$92,$A5,T$14:T$92)/$B5</f>
        <v>-0.23809523809523808</v>
      </c>
      <c r="V5" s="344">
        <f t="shared" si="19"/>
        <v>-4.7619047619047616E-2</v>
      </c>
      <c r="W5" s="286"/>
      <c r="X5" s="6"/>
      <c r="Y5" s="1" t="s">
        <v>294</v>
      </c>
      <c r="Z5" s="282">
        <f t="shared" si="13"/>
        <v>47577.112794275105</v>
      </c>
      <c r="AA5" s="282">
        <f t="shared" si="13"/>
        <v>-47577.112794275105</v>
      </c>
      <c r="AB5" s="282">
        <f t="shared" si="13"/>
        <v>47577.112794275105</v>
      </c>
      <c r="AC5" s="282">
        <f t="shared" si="13"/>
        <v>-1012.9469624179872</v>
      </c>
      <c r="AD5" s="282">
        <f t="shared" si="13"/>
        <v>1012.9469624179872</v>
      </c>
      <c r="AE5" s="282">
        <f t="shared" si="13"/>
        <v>19322.596555016236</v>
      </c>
      <c r="AF5" s="282">
        <f t="shared" si="13"/>
        <v>-24542.953542437706</v>
      </c>
      <c r="AG5" s="282">
        <f t="shared" si="13"/>
        <v>-21239.698794653275</v>
      </c>
      <c r="AH5" s="282">
        <f t="shared" si="13"/>
        <v>26052.316032472922</v>
      </c>
      <c r="AI5" s="282">
        <f t="shared" si="13"/>
        <v>-29151.99006718925</v>
      </c>
      <c r="AJ5" s="282">
        <f t="shared" si="13"/>
        <v>-27703.114152041926</v>
      </c>
      <c r="AK5" s="282">
        <f t="shared" si="13"/>
        <v>-3386.7321352487525</v>
      </c>
      <c r="AL5" s="282">
        <f t="shared" si="13"/>
        <v>-22892.155422868706</v>
      </c>
      <c r="AM5" s="282">
        <f t="shared" si="13"/>
        <v>-22892.155422868706</v>
      </c>
      <c r="AN5" s="282">
        <f t="shared" si="13"/>
        <v>18492.476325201962</v>
      </c>
      <c r="AO5" s="282">
        <f t="shared" si="13"/>
        <v>-3386.7321352487525</v>
      </c>
    </row>
    <row r="6" spans="1:41" outlineLevel="1" x14ac:dyDescent="0.25">
      <c r="A6" s="1" t="s">
        <v>313</v>
      </c>
      <c r="B6" s="95">
        <f t="shared" si="14"/>
        <v>3</v>
      </c>
      <c r="C6" s="193">
        <f t="shared" si="15"/>
        <v>4.1666666666666664E-2</v>
      </c>
      <c r="F6" s="294">
        <f t="shared" si="5"/>
        <v>0.66666666666666663</v>
      </c>
      <c r="G6" s="137">
        <f t="shared" si="6"/>
        <v>1653.4005660329469</v>
      </c>
      <c r="H6" s="143">
        <f t="shared" si="7"/>
        <v>551.13352201098235</v>
      </c>
      <c r="I6" s="186">
        <f t="shared" si="16"/>
        <v>471.2325319117295</v>
      </c>
      <c r="J6" t="str">
        <f t="shared" si="8"/>
        <v>meat</v>
      </c>
      <c r="K6" s="344">
        <f t="shared" si="9"/>
        <v>1</v>
      </c>
      <c r="L6" s="344">
        <f t="shared" si="10"/>
        <v>0.33333333333333331</v>
      </c>
      <c r="M6" s="344">
        <f t="shared" si="10"/>
        <v>-0.33333333333333331</v>
      </c>
      <c r="N6" s="344">
        <f t="shared" si="10"/>
        <v>1</v>
      </c>
      <c r="O6" s="344">
        <f t="shared" si="10"/>
        <v>-1</v>
      </c>
      <c r="P6" s="344">
        <f t="shared" si="11"/>
        <v>-0.33333333333333331</v>
      </c>
      <c r="Q6" s="344">
        <f t="shared" si="11"/>
        <v>1</v>
      </c>
      <c r="R6" s="344">
        <f t="shared" si="11"/>
        <v>-0.33333333333333331</v>
      </c>
      <c r="S6" s="344">
        <f t="shared" si="11"/>
        <v>0.33333333333333331</v>
      </c>
      <c r="T6" s="344">
        <f t="shared" si="11"/>
        <v>0.33333333333333331</v>
      </c>
      <c r="U6" s="344">
        <f t="shared" ref="U6:V6" si="20">SUMIF($C$14:$C$92,$A6,T$14:T$92)/$B6</f>
        <v>0.33333333333333331</v>
      </c>
      <c r="V6" s="344">
        <f t="shared" si="20"/>
        <v>-0.33333333333333331</v>
      </c>
      <c r="W6" s="286"/>
      <c r="X6" s="6"/>
      <c r="Y6" s="1" t="s">
        <v>313</v>
      </c>
      <c r="Z6" s="282">
        <f t="shared" si="13"/>
        <v>1653.4005660329469</v>
      </c>
      <c r="AA6" s="282">
        <f t="shared" si="13"/>
        <v>1413.6975957351885</v>
      </c>
      <c r="AB6" s="282">
        <f t="shared" si="13"/>
        <v>-1413.6975957351885</v>
      </c>
      <c r="AC6" s="282">
        <f t="shared" si="13"/>
        <v>1413.6975957351885</v>
      </c>
      <c r="AD6" s="282">
        <f t="shared" si="13"/>
        <v>-1413.6975957351885</v>
      </c>
      <c r="AE6" s="282">
        <f t="shared" si="13"/>
        <v>-1653.4005660329469</v>
      </c>
      <c r="AF6" s="282">
        <f t="shared" si="13"/>
        <v>-448.14086846507018</v>
      </c>
      <c r="AG6" s="282">
        <f t="shared" si="13"/>
        <v>1413.6975957351885</v>
      </c>
      <c r="AH6" s="282">
        <f t="shared" si="13"/>
        <v>-1413.6975957351885</v>
      </c>
      <c r="AI6" s="282">
        <f t="shared" si="13"/>
        <v>-1653.4005660329469</v>
      </c>
      <c r="AJ6" s="282">
        <f t="shared" si="13"/>
        <v>1413.6975957351885</v>
      </c>
      <c r="AK6" s="282">
        <f t="shared" si="13"/>
        <v>-1653.4005660329469</v>
      </c>
      <c r="AL6" s="282">
        <f t="shared" si="13"/>
        <v>-448.14086846507018</v>
      </c>
      <c r="AM6" s="282">
        <f t="shared" si="13"/>
        <v>-448.14086846507018</v>
      </c>
      <c r="AN6" s="282">
        <f t="shared" si="13"/>
        <v>1653.4005660329469</v>
      </c>
      <c r="AO6" s="282">
        <f t="shared" si="13"/>
        <v>-1653.4005660329469</v>
      </c>
    </row>
    <row r="7" spans="1:41" outlineLevel="1" x14ac:dyDescent="0.25">
      <c r="A7" s="1" t="s">
        <v>347</v>
      </c>
      <c r="B7" s="95">
        <f t="shared" si="14"/>
        <v>5</v>
      </c>
      <c r="C7" s="193">
        <f t="shared" si="15"/>
        <v>6.9444444444444448E-2</v>
      </c>
      <c r="F7" s="294">
        <f t="shared" si="5"/>
        <v>1</v>
      </c>
      <c r="G7" s="137">
        <f t="shared" si="6"/>
        <v>5294.0097678739075</v>
      </c>
      <c r="H7" s="143">
        <f t="shared" si="7"/>
        <v>1058.8019535747815</v>
      </c>
      <c r="I7" s="186">
        <f t="shared" si="16"/>
        <v>1058.8019535747815</v>
      </c>
      <c r="J7" t="str">
        <f t="shared" si="8"/>
        <v>metal</v>
      </c>
      <c r="K7" s="344">
        <f t="shared" si="9"/>
        <v>0.6</v>
      </c>
      <c r="L7" s="344">
        <f t="shared" si="10"/>
        <v>0.6</v>
      </c>
      <c r="M7" s="344">
        <f t="shared" si="10"/>
        <v>-1</v>
      </c>
      <c r="N7" s="344">
        <f t="shared" si="10"/>
        <v>0.6</v>
      </c>
      <c r="O7" s="344">
        <f t="shared" si="10"/>
        <v>-0.6</v>
      </c>
      <c r="P7" s="344">
        <f t="shared" si="11"/>
        <v>-0.2</v>
      </c>
      <c r="Q7" s="344">
        <f t="shared" si="11"/>
        <v>0.6</v>
      </c>
      <c r="R7" s="344">
        <f t="shared" si="11"/>
        <v>-0.6</v>
      </c>
      <c r="S7" s="344">
        <f t="shared" si="11"/>
        <v>0.6</v>
      </c>
      <c r="T7" s="344">
        <f t="shared" si="11"/>
        <v>0.6</v>
      </c>
      <c r="U7" s="344">
        <f t="shared" ref="U7:V7" si="21">SUMIF($C$14:$C$92,$A7,T$14:T$92)/$B7</f>
        <v>0.2</v>
      </c>
      <c r="V7" s="344">
        <f t="shared" si="21"/>
        <v>-0.6</v>
      </c>
      <c r="W7" s="286"/>
      <c r="X7" s="6"/>
      <c r="Y7" s="1" t="s">
        <v>347</v>
      </c>
      <c r="Z7" s="282">
        <f t="shared" si="13"/>
        <v>5294.0097678739075</v>
      </c>
      <c r="AA7" s="282">
        <f t="shared" si="13"/>
        <v>-3758.7323915707202</v>
      </c>
      <c r="AB7" s="282">
        <f t="shared" si="13"/>
        <v>3758.7323915707202</v>
      </c>
      <c r="AC7" s="282">
        <f t="shared" si="13"/>
        <v>4339.9065625994917</v>
      </c>
      <c r="AD7" s="282">
        <f t="shared" si="13"/>
        <v>-4339.9065625994917</v>
      </c>
      <c r="AE7" s="282">
        <f t="shared" si="13"/>
        <v>-5294.0097678739075</v>
      </c>
      <c r="AF7" s="282">
        <f t="shared" si="13"/>
        <v>4339.9065625994917</v>
      </c>
      <c r="AG7" s="282">
        <f t="shared" si="13"/>
        <v>4339.9065625994917</v>
      </c>
      <c r="AH7" s="282">
        <f t="shared" si="13"/>
        <v>-44.289261841628218</v>
      </c>
      <c r="AI7" s="282">
        <f t="shared" si="13"/>
        <v>-2310.1987577215441</v>
      </c>
      <c r="AJ7" s="282">
        <f t="shared" si="13"/>
        <v>4339.9065625994917</v>
      </c>
      <c r="AK7" s="282">
        <f t="shared" si="13"/>
        <v>-4339.9065625994917</v>
      </c>
      <c r="AL7" s="282">
        <f t="shared" si="13"/>
        <v>44.289261841628218</v>
      </c>
      <c r="AM7" s="282">
        <f t="shared" si="13"/>
        <v>44.289261841628218</v>
      </c>
      <c r="AN7" s="282">
        <f t="shared" si="13"/>
        <v>2310.1987577215441</v>
      </c>
      <c r="AO7" s="282">
        <f t="shared" si="13"/>
        <v>-4339.9065625994917</v>
      </c>
    </row>
    <row r="8" spans="1:41" outlineLevel="1" x14ac:dyDescent="0.25">
      <c r="A8" s="1" t="s">
        <v>1122</v>
      </c>
      <c r="B8" s="95">
        <f t="shared" si="14"/>
        <v>10</v>
      </c>
      <c r="C8" s="193">
        <f t="shared" si="15"/>
        <v>0.1388888888888889</v>
      </c>
      <c r="F8" s="294">
        <f t="shared" si="5"/>
        <v>0.3</v>
      </c>
      <c r="G8" s="137">
        <f t="shared" si="6"/>
        <v>17776.382000161968</v>
      </c>
      <c r="H8" s="143">
        <f t="shared" si="7"/>
        <v>1777.6382000161968</v>
      </c>
      <c r="I8" s="186">
        <f t="shared" si="16"/>
        <v>-1305.4731921539017</v>
      </c>
      <c r="J8" t="str">
        <f t="shared" si="8"/>
        <v>rates</v>
      </c>
      <c r="K8" s="344">
        <f t="shared" si="9"/>
        <v>-0.6</v>
      </c>
      <c r="L8" s="344">
        <f t="shared" si="10"/>
        <v>0.2</v>
      </c>
      <c r="M8" s="344">
        <f t="shared" si="10"/>
        <v>0</v>
      </c>
      <c r="N8" s="344">
        <f t="shared" si="10"/>
        <v>0.6</v>
      </c>
      <c r="O8" s="344">
        <f t="shared" si="10"/>
        <v>1</v>
      </c>
      <c r="P8" s="344">
        <f t="shared" si="11"/>
        <v>0.6</v>
      </c>
      <c r="Q8" s="344">
        <f t="shared" si="11"/>
        <v>-0.6</v>
      </c>
      <c r="R8" s="344">
        <f t="shared" si="11"/>
        <v>0.6</v>
      </c>
      <c r="S8" s="344">
        <f t="shared" si="11"/>
        <v>0</v>
      </c>
      <c r="T8" s="344">
        <f t="shared" si="11"/>
        <v>0.2</v>
      </c>
      <c r="U8" s="344">
        <f t="shared" ref="U8:V8" si="22">SUMIF($C$14:$C$92,$A8,T$14:T$92)/$B8</f>
        <v>-0.8</v>
      </c>
      <c r="V8" s="344">
        <f t="shared" si="22"/>
        <v>-0.2</v>
      </c>
      <c r="W8" s="286"/>
      <c r="X8" s="6"/>
      <c r="Y8" s="1" t="s">
        <v>1122</v>
      </c>
      <c r="Z8" s="282">
        <f t="shared" si="13"/>
        <v>17776.382000161968</v>
      </c>
      <c r="AA8" s="282">
        <f t="shared" si="13"/>
        <v>13054.731921539016</v>
      </c>
      <c r="AB8" s="282">
        <f t="shared" si="13"/>
        <v>-13054.731921539016</v>
      </c>
      <c r="AC8" s="282">
        <f t="shared" si="13"/>
        <v>17432.607465867397</v>
      </c>
      <c r="AD8" s="282">
        <f t="shared" si="13"/>
        <v>-17432.607465867397</v>
      </c>
      <c r="AE8" s="282">
        <f t="shared" si="13"/>
        <v>5004.7059581209305</v>
      </c>
      <c r="AF8" s="282">
        <f t="shared" si="13"/>
        <v>3008.4711069620353</v>
      </c>
      <c r="AG8" s="282">
        <f t="shared" si="13"/>
        <v>-2914.5748092433669</v>
      </c>
      <c r="AH8" s="282">
        <f t="shared" si="13"/>
        <v>-13054.731921539016</v>
      </c>
      <c r="AI8" s="282">
        <f t="shared" si="13"/>
        <v>-2323.0983387986216</v>
      </c>
      <c r="AJ8" s="282">
        <f t="shared" si="13"/>
        <v>17432.607465867397</v>
      </c>
      <c r="AK8" s="282">
        <f t="shared" si="13"/>
        <v>-8242.1678381081147</v>
      </c>
      <c r="AL8" s="282">
        <f t="shared" si="13"/>
        <v>137.97943343430597</v>
      </c>
      <c r="AM8" s="282">
        <f t="shared" si="13"/>
        <v>3008.4711069620353</v>
      </c>
      <c r="AN8" s="282">
        <f t="shared" si="13"/>
        <v>8643.0462930301765</v>
      </c>
      <c r="AO8" s="282">
        <f t="shared" si="13"/>
        <v>2134.2142845932012</v>
      </c>
    </row>
    <row r="9" spans="1:41" outlineLevel="1" x14ac:dyDescent="0.25">
      <c r="A9" s="17" t="s">
        <v>304</v>
      </c>
      <c r="B9" s="295">
        <f t="shared" si="14"/>
        <v>8</v>
      </c>
      <c r="C9" s="200">
        <f t="shared" si="15"/>
        <v>0.1111111111111111</v>
      </c>
      <c r="D9" s="126"/>
      <c r="F9" s="294">
        <f t="shared" si="5"/>
        <v>0.5</v>
      </c>
      <c r="G9" s="199">
        <f t="shared" si="6"/>
        <v>10767.528698923463</v>
      </c>
      <c r="H9" s="143">
        <f t="shared" si="7"/>
        <v>1345.9410873654328</v>
      </c>
      <c r="I9" s="186">
        <f t="shared" si="16"/>
        <v>-569.14387832747093</v>
      </c>
      <c r="J9" t="str">
        <f t="shared" si="8"/>
        <v>soft</v>
      </c>
      <c r="K9" s="344">
        <f t="shared" si="9"/>
        <v>-0.25</v>
      </c>
      <c r="L9" s="344">
        <f t="shared" si="10"/>
        <v>-0.5</v>
      </c>
      <c r="M9" s="344">
        <f t="shared" si="10"/>
        <v>-0.25</v>
      </c>
      <c r="N9" s="344">
        <f t="shared" si="10"/>
        <v>-0.25</v>
      </c>
      <c r="O9" s="344">
        <f t="shared" si="10"/>
        <v>-0.25</v>
      </c>
      <c r="P9" s="344">
        <f t="shared" si="11"/>
        <v>0</v>
      </c>
      <c r="Q9" s="344">
        <f t="shared" si="11"/>
        <v>-0.25</v>
      </c>
      <c r="R9" s="344">
        <f t="shared" si="11"/>
        <v>-0.25</v>
      </c>
      <c r="S9" s="344">
        <f t="shared" si="11"/>
        <v>0</v>
      </c>
      <c r="T9" s="344">
        <f t="shared" si="11"/>
        <v>-0.5</v>
      </c>
      <c r="U9" s="344">
        <f t="shared" ref="U9:V9" si="23">SUMIF($C$14:$C$92,$A9,T$14:T$92)/$B9</f>
        <v>0</v>
      </c>
      <c r="V9" s="344">
        <f t="shared" si="23"/>
        <v>0</v>
      </c>
      <c r="W9" s="286"/>
      <c r="X9" s="6"/>
      <c r="Y9" s="17" t="s">
        <v>304</v>
      </c>
      <c r="Z9" s="283">
        <f t="shared" si="13"/>
        <v>10767.528698923463</v>
      </c>
      <c r="AA9" s="283">
        <f t="shared" si="13"/>
        <v>-4553.1510266197674</v>
      </c>
      <c r="AB9" s="283">
        <f t="shared" si="13"/>
        <v>4553.1510266197674</v>
      </c>
      <c r="AC9" s="283">
        <f t="shared" si="13"/>
        <v>-7518.1386675449658</v>
      </c>
      <c r="AD9" s="283">
        <f t="shared" si="13"/>
        <v>7518.1386675449658</v>
      </c>
      <c r="AE9" s="283">
        <f t="shared" si="13"/>
        <v>5633.8291876319463</v>
      </c>
      <c r="AF9" s="283">
        <f t="shared" si="13"/>
        <v>2428.6894880894279</v>
      </c>
      <c r="AG9" s="283">
        <f t="shared" si="13"/>
        <v>-6073.6605257360743</v>
      </c>
      <c r="AH9" s="283">
        <f t="shared" si="13"/>
        <v>2759.2142972488873</v>
      </c>
      <c r="AI9" s="283">
        <f t="shared" si="13"/>
        <v>-7187.6138583855063</v>
      </c>
      <c r="AJ9" s="283">
        <f t="shared" si="13"/>
        <v>-7518.1386675449658</v>
      </c>
      <c r="AK9" s="283">
        <f t="shared" si="13"/>
        <v>5633.8291876319463</v>
      </c>
      <c r="AL9" s="283">
        <f t="shared" si="13"/>
        <v>7187.6138583855063</v>
      </c>
      <c r="AM9" s="283">
        <f t="shared" si="13"/>
        <v>5303.3043784724878</v>
      </c>
      <c r="AN9" s="283">
        <f t="shared" si="13"/>
        <v>5743.1357165766149</v>
      </c>
      <c r="AO9" s="283">
        <f t="shared" si="13"/>
        <v>7267.2071780616088</v>
      </c>
    </row>
    <row r="10" spans="1:41" outlineLevel="1" x14ac:dyDescent="0.25">
      <c r="B10">
        <f>SUM(B2:B9)</f>
        <v>72</v>
      </c>
      <c r="C10" s="193">
        <f t="shared" si="15"/>
        <v>1</v>
      </c>
      <c r="D10" s="126"/>
      <c r="F10" s="294">
        <f>SUMIFS(H$14:H$92,H$14:H$92,1,$C$14:$C$92,"&lt;&gt;offline")/$B10</f>
        <v>0.40277777777777779</v>
      </c>
      <c r="G10" s="167">
        <f>SUM(G2:G9)</f>
        <v>112135.80032236069</v>
      </c>
      <c r="H10" s="143">
        <f t="shared" si="7"/>
        <v>1557.4416711438985</v>
      </c>
      <c r="I10">
        <f>SUM(F14:F92)/B10</f>
        <v>-774.59342731735717</v>
      </c>
      <c r="J10" s="137"/>
      <c r="K10" s="6"/>
      <c r="L10" s="292"/>
      <c r="M10" s="286"/>
      <c r="N10" s="292"/>
      <c r="O10" s="6"/>
      <c r="R10" s="6"/>
      <c r="S10" s="286"/>
      <c r="T10" s="286"/>
      <c r="U10" s="286"/>
      <c r="V10" s="6"/>
      <c r="W10" s="286"/>
      <c r="X10" s="6"/>
      <c r="Y10" s="6" t="s">
        <v>1245</v>
      </c>
      <c r="Z10" s="284">
        <f>SUM(Z2:Z9)</f>
        <v>112135.80032236069</v>
      </c>
      <c r="AA10" s="284">
        <f t="shared" ref="AA10:AM10" si="24">SUM(AA2:AA9)</f>
        <v>-44177.536536625565</v>
      </c>
      <c r="AB10" s="284">
        <f t="shared" ref="AB10:AC10" si="25">SUM(AB2:AB9)</f>
        <v>44177.536536625565</v>
      </c>
      <c r="AC10" s="284">
        <f t="shared" si="25"/>
        <v>10519.451176304017</v>
      </c>
      <c r="AD10" s="284">
        <f t="shared" si="24"/>
        <v>-10519.451176304017</v>
      </c>
      <c r="AE10" s="284">
        <f t="shared" si="24"/>
        <v>19637.341287420128</v>
      </c>
      <c r="AF10" s="284">
        <f t="shared" si="24"/>
        <v>-20833.578246727175</v>
      </c>
      <c r="AG10" s="284">
        <f t="shared" si="24"/>
        <v>-18105.365010166366</v>
      </c>
      <c r="AH10" s="284">
        <f t="shared" si="24"/>
        <v>18751.873664622675</v>
      </c>
      <c r="AI10" s="284">
        <f t="shared" si="24"/>
        <v>-33554.103851149637</v>
      </c>
      <c r="AJ10" s="284">
        <f t="shared" si="24"/>
        <v>-17140.1561352401</v>
      </c>
      <c r="AK10" s="284">
        <f t="shared" si="24"/>
        <v>-7813.937991710688</v>
      </c>
      <c r="AL10" s="284">
        <f t="shared" si="24"/>
        <v>-10827.166886668674</v>
      </c>
      <c r="AM10" s="284">
        <f t="shared" si="24"/>
        <v>-8769.5355090387566</v>
      </c>
      <c r="AN10" s="284">
        <f t="shared" ref="AN10:AO10" si="26">SUM(AN2:AN9)</f>
        <v>27760.766409342854</v>
      </c>
      <c r="AO10" s="284">
        <f t="shared" si="26"/>
        <v>-2112.6018633455196</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N12" si="27">Z93&amp;" ACC "&amp;ROUND(Z94,2)*100&amp;"% PNL "&amp;ROUND(Z10,0)</f>
        <v>MAX ACC 96% PNL 112136</v>
      </c>
      <c r="AA12" s="310" t="str">
        <f t="shared" si="27"/>
        <v>RISK-ON ACC 36% PNL -44178</v>
      </c>
      <c r="AB12" s="310" t="str">
        <f t="shared" si="27"/>
        <v>RISK-OFF ACC 60% PNL 44178</v>
      </c>
      <c r="AC12" s="310" t="str">
        <f t="shared" si="27"/>
        <v>Previous ACC 51% PNL 10519</v>
      </c>
      <c r="AD12" s="339" t="str">
        <f t="shared" si="27"/>
        <v>Anti-Previous ACC 44% PNL -10519</v>
      </c>
      <c r="AE12" s="340" t="str">
        <f t="shared" si="27"/>
        <v>&gt;equity ACC 47% PNL 19637</v>
      </c>
      <c r="AF12" s="340" t="str">
        <f t="shared" si="27"/>
        <v>50/50 ACC 40% PNL -20834</v>
      </c>
      <c r="AG12" s="340" t="str">
        <f t="shared" si="27"/>
        <v>&lt;equity ACC 46% PNL -18105</v>
      </c>
      <c r="AH12" s="341" t="str">
        <f t="shared" si="27"/>
        <v>SEASONALITY ACC 51% PNL 18752</v>
      </c>
      <c r="AI12" s="341" t="str">
        <f t="shared" si="27"/>
        <v>ADJ_SEASONALITY ACC 40% PNL -33554</v>
      </c>
      <c r="AJ12" s="342" t="str">
        <f t="shared" si="27"/>
        <v>V1 ACC 46% PNL -17140</v>
      </c>
      <c r="AK12" s="342" t="str">
        <f t="shared" si="27"/>
        <v>V2 ACC 42% PNL -7814</v>
      </c>
      <c r="AL12" s="342" t="str">
        <f t="shared" si="27"/>
        <v>V3 ACC 46% PNL -10827</v>
      </c>
      <c r="AM12" s="342" t="str">
        <f t="shared" si="27"/>
        <v>V4 ACC 44% PNL -8770</v>
      </c>
      <c r="AN12" s="342" t="str">
        <f t="shared" si="27"/>
        <v>V5 ACC 53% PNL 27761</v>
      </c>
      <c r="AO12" s="342" t="str">
        <f t="shared" ref="AO12" si="28">AO93&amp;" ACC "&amp;ROUND(AO94,2)*100&amp;"% PNL "&amp;ROUND(AO10,0)</f>
        <v>V6 ACC 46% PNL -2113</v>
      </c>
    </row>
    <row r="13" spans="1:41" ht="15.75" thickBot="1" x14ac:dyDescent="0.3">
      <c r="A13" s="3"/>
      <c r="B13" s="164"/>
      <c r="C13" s="164"/>
      <c r="E13" s="240">
        <f>COUNTIF(E14:E92,1)/COUNT(E14:E92)</f>
        <v>0.36708860759493672</v>
      </c>
      <c r="H13" s="240">
        <f>COUNTIF(H14:H92,1)/COUNT(H14:H92)</f>
        <v>0.379746835443038</v>
      </c>
      <c r="I13" s="240">
        <f>COUNTIF(I14:I92,1)/COUNT(I14:I92)</f>
        <v>0.49367088607594939</v>
      </c>
      <c r="J13" s="240">
        <f t="shared" ref="J13:L13" si="29">COUNTIF(J14:J92,1)/COUNT(J14:J92)</f>
        <v>0.379746835443038</v>
      </c>
      <c r="K13" s="240">
        <f t="shared" si="29"/>
        <v>0.58227848101265822</v>
      </c>
      <c r="L13" s="240">
        <f t="shared" si="29"/>
        <v>0.41772151898734178</v>
      </c>
      <c r="M13" s="240"/>
      <c r="O13" s="240">
        <f t="shared" ref="O13" si="30">COUNTIF(O14:O92,1)/COUNT(O14:O92)</f>
        <v>0.58227848101265822</v>
      </c>
      <c r="P13" s="240">
        <f t="shared" ref="P13" si="31">COUNTIF(P14:P92,1)/COUNT(P14:P92)</f>
        <v>0.48101265822784811</v>
      </c>
      <c r="Q13" s="240">
        <f t="shared" ref="Q13" si="32">COUNTIF(Q14:Q92,1)/COUNT(Q14:Q92)</f>
        <v>0.569620253164557</v>
      </c>
      <c r="R13" s="240">
        <f t="shared" ref="R13" si="33">COUNTIF(R14:R92,1)/COUNT(R14:R92)</f>
        <v>0.63291139240506333</v>
      </c>
      <c r="S13" s="240">
        <f t="shared" ref="S13" si="34">COUNTIF(S14:S92,1)/COUNT(S14:S92)</f>
        <v>0.59493670886075944</v>
      </c>
      <c r="T13" s="240">
        <f t="shared" ref="T13:U13" si="35">COUNTIF(T14:T92,1)/COUNT(T14:T92)</f>
        <v>0.4050632911392405</v>
      </c>
      <c r="U13" s="240">
        <f t="shared" si="35"/>
        <v>0.54430379746835444</v>
      </c>
      <c r="W13" s="179"/>
      <c r="X13" s="182">
        <v>23931967.722450066</v>
      </c>
      <c r="Y13" s="182">
        <v>23931967.722450066</v>
      </c>
      <c r="Z13" s="187">
        <f t="shared" ref="Z13:AG13" si="36">SUM(Z14:Z92)</f>
        <v>112135.80032236069</v>
      </c>
      <c r="AA13" s="187">
        <f t="shared" si="36"/>
        <v>-44177.536536625565</v>
      </c>
      <c r="AB13" s="187">
        <f t="shared" si="36"/>
        <v>44177.536536625565</v>
      </c>
      <c r="AC13" s="187">
        <f>SUM(AC14:AC92)</f>
        <v>10519.451176304014</v>
      </c>
      <c r="AD13" s="187">
        <f t="shared" si="36"/>
        <v>-10519.451176304014</v>
      </c>
      <c r="AE13" s="187">
        <f t="shared" si="36"/>
        <v>19637.341287420131</v>
      </c>
      <c r="AF13" s="187">
        <f t="shared" si="36"/>
        <v>-20833.578246727171</v>
      </c>
      <c r="AG13" s="187">
        <f t="shared" si="36"/>
        <v>-18105.365010166366</v>
      </c>
      <c r="AH13" s="187">
        <f t="shared" ref="AH13:AM13" si="37">SUM(AH14:AH92)</f>
        <v>18751.873664622686</v>
      </c>
      <c r="AI13" s="187">
        <f>SUM(AI14:AI92)</f>
        <v>-33554.103851149637</v>
      </c>
      <c r="AJ13" s="187">
        <f>SUM(AJ14:AJ92)</f>
        <v>-17140.1561352401</v>
      </c>
      <c r="AK13" s="187">
        <f t="shared" si="37"/>
        <v>-7813.9379917106844</v>
      </c>
      <c r="AL13" s="187">
        <f>SUM(AL14:AL92)</f>
        <v>-10827.166886668674</v>
      </c>
      <c r="AM13" s="187">
        <f t="shared" si="37"/>
        <v>-8769.5355090387584</v>
      </c>
      <c r="AN13" s="187">
        <f t="shared" ref="AN13:AO13" si="38">SUM(AN14:AN92)</f>
        <v>27760.766409342854</v>
      </c>
      <c r="AO13" s="187">
        <f t="shared" si="38"/>
        <v>-2112.6018633455133</v>
      </c>
    </row>
    <row r="14" spans="1:41" ht="15.75" thickBot="1" x14ac:dyDescent="0.3">
      <c r="A14" s="330" t="s">
        <v>287</v>
      </c>
      <c r="B14" s="331" t="s">
        <v>558</v>
      </c>
      <c r="C14" s="332" t="s">
        <v>1288</v>
      </c>
      <c r="E14" s="201">
        <f>'0801'!H14</f>
        <v>-1</v>
      </c>
      <c r="F14" s="186">
        <f t="shared" ref="F14:F45" si="39">G14*X14</f>
        <v>0</v>
      </c>
      <c r="G14" s="201">
        <v>-2.0788530465899999E-2</v>
      </c>
      <c r="H14" s="202">
        <v>-1</v>
      </c>
      <c r="I14" s="202">
        <v>-1</v>
      </c>
      <c r="J14" s="225">
        <v>1</v>
      </c>
      <c r="K14" s="225">
        <v>-1</v>
      </c>
      <c r="L14" s="201">
        <v>-1</v>
      </c>
      <c r="M14" s="226">
        <v>13</v>
      </c>
      <c r="N14" s="287"/>
      <c r="O14">
        <f t="shared" ref="O14:O45" si="40">IF(M14&lt;0,L14*-1,L14)</f>
        <v>-1</v>
      </c>
      <c r="P14">
        <f>IF(E14+K14-L14&gt;0,1,-1)</f>
        <v>-1</v>
      </c>
      <c r="Q14">
        <f t="shared" ref="Q14:Q45" si="41">IF(J14+O14+-1*E14&gt;0,1,-1)</f>
        <v>1</v>
      </c>
      <c r="R14">
        <f t="shared" ref="R14:R45" si="42">IF(I14-L14-E14&gt;0,1,-1)</f>
        <v>1</v>
      </c>
      <c r="S14">
        <f t="shared" ref="S14:S45" si="43">IF(P14+R14+Q14&lt;0,-1,1)</f>
        <v>1</v>
      </c>
      <c r="T14">
        <f t="shared" ref="T14:T45" si="44">IF(E14-K14-O14&lt;0,-1,1)</f>
        <v>1</v>
      </c>
      <c r="U14">
        <f>IF(-E14+J14-L14&lt;0,-1,1)</f>
        <v>1</v>
      </c>
      <c r="V14">
        <f>VLOOKUP($A14,'FuturesInfo (3)'!$A$2:$V$80,22)</f>
        <v>0</v>
      </c>
      <c r="W14">
        <v>1</v>
      </c>
      <c r="X14" s="137">
        <v>0</v>
      </c>
      <c r="Y14" s="137">
        <v>0</v>
      </c>
      <c r="Z14" s="188">
        <f t="shared" ref="Z14:Z45"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45" si="4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45" si="48">IF(IF(P14=H14,1,0)=1,ABS(X14*G14),-ABS(X14*G14))</f>
        <v>0</v>
      </c>
      <c r="AK14" s="188">
        <f t="shared" ref="AK14:AK45" si="49">IF(IF(H14=Q14,1,0)=1,ABS(X14*G14),-ABS(X14*G14))</f>
        <v>0</v>
      </c>
      <c r="AL14" s="188">
        <f t="shared" ref="AL14:AL45" si="50">IF(IF(R14=H14,1,0)=1,ABS(X14*G14),-ABS(X14*G14))</f>
        <v>0</v>
      </c>
      <c r="AM14" s="188">
        <f t="shared" ref="AM14:AM45" si="51">IF(IF(S14=H14,1,0)=1,ABS(X14*G14),-ABS(X14*G14))</f>
        <v>0</v>
      </c>
      <c r="AN14" s="188">
        <f t="shared" ref="AN14:AN45" si="52">IF(IF(T14=$H14,1,0)=1,ABS($X14*$G14),-ABS($X14*$G14))</f>
        <v>0</v>
      </c>
      <c r="AO14" s="188">
        <f t="shared" ref="AO14:AO45" si="53">IF(IF(U14=$H14,1,0)=1,ABS($X14*$G14),-ABS($X14*$G14))</f>
        <v>0</v>
      </c>
    </row>
    <row r="15" spans="1:41" ht="15.75" thickBot="1" x14ac:dyDescent="0.3">
      <c r="A15" s="1" t="s">
        <v>290</v>
      </c>
      <c r="B15" s="149" t="s">
        <v>470</v>
      </c>
      <c r="C15" s="192" t="s">
        <v>1121</v>
      </c>
      <c r="E15" s="201">
        <f>'0801'!H15</f>
        <v>-1</v>
      </c>
      <c r="F15" s="186">
        <f t="shared" si="39"/>
        <v>1297.3441016804832</v>
      </c>
      <c r="G15" s="202">
        <v>5.6931020786400001E-3</v>
      </c>
      <c r="H15" s="202">
        <v>1</v>
      </c>
      <c r="I15" s="202">
        <v>-1</v>
      </c>
      <c r="J15" s="227">
        <v>-1</v>
      </c>
      <c r="K15" s="227">
        <v>1</v>
      </c>
      <c r="L15" s="202">
        <v>-1</v>
      </c>
      <c r="M15" s="228">
        <v>-6</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227880</v>
      </c>
      <c r="Y15" s="137">
        <v>227880</v>
      </c>
      <c r="Z15" s="188">
        <f t="shared" si="45"/>
        <v>1297.3441016804832</v>
      </c>
      <c r="AA15" s="188">
        <f>IF(IF(sym!$Q4=H15,1,0)=1,ABS(X15*G15),-ABS(X15*G15))</f>
        <v>1297.3441016804832</v>
      </c>
      <c r="AB15" s="188">
        <f>IF(IF(sym!$P4=$H15,1,0)=1,ABS($X15*$G15),-ABS($X15*$G15))</f>
        <v>-1297.3441016804832</v>
      </c>
      <c r="AC15" s="188">
        <f>IF(IF(E15=H15,1,0)=1,ABS(X15*G15),-ABS(X15*G15))</f>
        <v>-1297.3441016804832</v>
      </c>
      <c r="AD15" s="188">
        <f t="shared" si="46"/>
        <v>1297.3441016804832</v>
      </c>
      <c r="AE15" s="188">
        <f t="shared" si="47"/>
        <v>-1297.3441016804832</v>
      </c>
      <c r="AF15" s="188">
        <f t="shared" ref="AF15:AF78" si="56">IF(IF(I15=H15,1,0)=1,ABS(X15*G15),-ABS(X15*G15))</f>
        <v>-1297.3441016804832</v>
      </c>
      <c r="AG15" s="188">
        <f t="shared" ref="AG15:AG78" si="57">IF(IF(K15=H15,1,0)=1,ABS(X15*G15),-ABS(X15*G15))</f>
        <v>1297.3441016804832</v>
      </c>
      <c r="AH15" s="188">
        <f t="shared" ref="AH15:AH78" si="58">IF(IF(L15=H15,1,0)=1,ABS(X15*G15),-ABS(X15*G15))</f>
        <v>-1297.3441016804832</v>
      </c>
      <c r="AI15" s="188">
        <f t="shared" ref="AI15:AI78" si="59">IF(IF(O15=H15,1,0)=1,ABS(X15*G15),-ABS(X15*G15))</f>
        <v>1297.3441016804832</v>
      </c>
      <c r="AJ15" s="188">
        <f t="shared" si="48"/>
        <v>1297.3441016804832</v>
      </c>
      <c r="AK15" s="188">
        <f t="shared" si="49"/>
        <v>1297.3441016804832</v>
      </c>
      <c r="AL15" s="188">
        <f t="shared" si="50"/>
        <v>1297.3441016804832</v>
      </c>
      <c r="AM15" s="188">
        <f t="shared" si="51"/>
        <v>1297.3441016804832</v>
      </c>
      <c r="AN15" s="188">
        <f t="shared" si="52"/>
        <v>-1297.3441016804832</v>
      </c>
      <c r="AO15" s="188">
        <f t="shared" si="53"/>
        <v>1297.3441016804832</v>
      </c>
    </row>
    <row r="16" spans="1:41" ht="15.75" thickBot="1" x14ac:dyDescent="0.3">
      <c r="A16" s="1" t="s">
        <v>292</v>
      </c>
      <c r="B16" s="149" t="s">
        <v>292</v>
      </c>
      <c r="C16" s="192" t="s">
        <v>294</v>
      </c>
      <c r="E16" s="201">
        <f>'0801'!H16</f>
        <v>-1</v>
      </c>
      <c r="F16" s="186">
        <f t="shared" si="39"/>
        <v>-2815.3024927558758</v>
      </c>
      <c r="G16" s="202">
        <v>-1.4492753623200001E-2</v>
      </c>
      <c r="H16" s="202">
        <v>-1</v>
      </c>
      <c r="I16" s="202">
        <v>-1</v>
      </c>
      <c r="J16" s="227">
        <v>-1</v>
      </c>
      <c r="K16" s="227">
        <v>-1</v>
      </c>
      <c r="L16" s="202">
        <v>-1</v>
      </c>
      <c r="M16" s="228">
        <v>-1</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194255.872</v>
      </c>
      <c r="Y16" s="137">
        <v>194255.872</v>
      </c>
      <c r="Z16" s="188">
        <f t="shared" si="45"/>
        <v>2815.3024927558758</v>
      </c>
      <c r="AA16" s="188">
        <f>IF(IF(sym!$Q5=H16,1,0)=1,ABS(X16*G16),-ABS(X16*G16))</f>
        <v>-2815.3024927558758</v>
      </c>
      <c r="AB16" s="188">
        <f>IF(IF(sym!$P5=$H16,1,0)=1,ABS($X16*$G16),-ABS($X16*$G16))</f>
        <v>2815.3024927558758</v>
      </c>
      <c r="AC16" s="188">
        <f t="shared" ref="AC16:AC79" si="60">IF(IF(E16=H16,1,0)=1,ABS(X16*G16),-ABS(X16*G16))</f>
        <v>2815.3024927558758</v>
      </c>
      <c r="AD16" s="188">
        <f t="shared" si="46"/>
        <v>-2815.3024927558758</v>
      </c>
      <c r="AE16" s="188">
        <f t="shared" si="47"/>
        <v>2815.3024927558758</v>
      </c>
      <c r="AF16" s="188">
        <f t="shared" si="56"/>
        <v>2815.3024927558758</v>
      </c>
      <c r="AG16" s="188">
        <f t="shared" si="57"/>
        <v>2815.3024927558758</v>
      </c>
      <c r="AH16" s="188">
        <f t="shared" si="58"/>
        <v>2815.3024927558758</v>
      </c>
      <c r="AI16" s="188">
        <f t="shared" si="59"/>
        <v>-2815.3024927558758</v>
      </c>
      <c r="AJ16" s="188">
        <f t="shared" si="48"/>
        <v>2815.3024927558758</v>
      </c>
      <c r="AK16" s="188">
        <f t="shared" si="49"/>
        <v>-2815.3024927558758</v>
      </c>
      <c r="AL16" s="188">
        <f t="shared" si="50"/>
        <v>-2815.3024927558758</v>
      </c>
      <c r="AM16" s="188">
        <f t="shared" si="51"/>
        <v>-2815.3024927558758</v>
      </c>
      <c r="AN16" s="188">
        <f t="shared" si="52"/>
        <v>2815.3024927558758</v>
      </c>
      <c r="AO16" s="188">
        <f t="shared" si="53"/>
        <v>-2815.3024927558758</v>
      </c>
    </row>
    <row r="17" spans="1:41" ht="15.75" thickBot="1" x14ac:dyDescent="0.3">
      <c r="A17" s="1" t="s">
        <v>295</v>
      </c>
      <c r="B17" s="149" t="s">
        <v>728</v>
      </c>
      <c r="C17" s="192" t="s">
        <v>297</v>
      </c>
      <c r="E17" s="201">
        <f>'0801'!H17</f>
        <v>-1</v>
      </c>
      <c r="F17" s="186">
        <f t="shared" si="39"/>
        <v>970.16545334392197</v>
      </c>
      <c r="G17" s="202">
        <v>1.05890138981E-2</v>
      </c>
      <c r="H17" s="202">
        <v>1</v>
      </c>
      <c r="I17" s="202">
        <v>-1</v>
      </c>
      <c r="J17" s="227">
        <v>-1</v>
      </c>
      <c r="K17" s="227">
        <v>1</v>
      </c>
      <c r="L17" s="202">
        <v>-1</v>
      </c>
      <c r="M17" s="228">
        <v>4</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91620</v>
      </c>
      <c r="Y17" s="137">
        <v>91620</v>
      </c>
      <c r="Z17" s="188">
        <f t="shared" si="45"/>
        <v>970.16545334392197</v>
      </c>
      <c r="AA17" s="188">
        <f>IF(IF(sym!$Q6=H17,1,0)=1,ABS(X17*G17),-ABS(X17*G17))</f>
        <v>970.16545334392197</v>
      </c>
      <c r="AB17" s="188">
        <f>IF(IF(sym!$P6=$H17,1,0)=1,ABS($X17*$G17),-ABS($X17*$G17))</f>
        <v>-970.16545334392197</v>
      </c>
      <c r="AC17" s="188">
        <f t="shared" si="60"/>
        <v>-970.16545334392197</v>
      </c>
      <c r="AD17" s="188">
        <f t="shared" si="46"/>
        <v>970.16545334392197</v>
      </c>
      <c r="AE17" s="188">
        <f t="shared" si="47"/>
        <v>-970.16545334392197</v>
      </c>
      <c r="AF17" s="188">
        <f t="shared" si="56"/>
        <v>-970.16545334392197</v>
      </c>
      <c r="AG17" s="188">
        <f t="shared" si="57"/>
        <v>970.16545334392197</v>
      </c>
      <c r="AH17" s="188">
        <f t="shared" si="58"/>
        <v>-970.16545334392197</v>
      </c>
      <c r="AI17" s="188">
        <f t="shared" si="59"/>
        <v>-970.16545334392197</v>
      </c>
      <c r="AJ17" s="188">
        <f t="shared" si="48"/>
        <v>970.16545334392197</v>
      </c>
      <c r="AK17" s="188">
        <f t="shared" si="49"/>
        <v>-970.16545334392197</v>
      </c>
      <c r="AL17" s="188">
        <f t="shared" si="50"/>
        <v>970.16545334392197</v>
      </c>
      <c r="AM17" s="188">
        <f t="shared" si="51"/>
        <v>970.16545334392197</v>
      </c>
      <c r="AN17" s="188">
        <f t="shared" si="52"/>
        <v>-970.16545334392197</v>
      </c>
      <c r="AO17" s="188">
        <f t="shared" si="53"/>
        <v>970.16545334392197</v>
      </c>
    </row>
    <row r="18" spans="1:41" ht="15.75" thickBot="1" x14ac:dyDescent="0.3">
      <c r="A18" s="1" t="s">
        <v>298</v>
      </c>
      <c r="B18" s="149" t="s">
        <v>479</v>
      </c>
      <c r="C18" s="192" t="s">
        <v>1121</v>
      </c>
      <c r="E18" s="201">
        <f>'0801'!H18</f>
        <v>-1</v>
      </c>
      <c r="F18" s="186">
        <f t="shared" si="39"/>
        <v>1985.8418560540288</v>
      </c>
      <c r="G18" s="202">
        <v>1.18939393939E-2</v>
      </c>
      <c r="H18" s="202">
        <v>1</v>
      </c>
      <c r="I18" s="202">
        <v>-1</v>
      </c>
      <c r="J18" s="227">
        <v>1</v>
      </c>
      <c r="K18" s="227">
        <v>-1</v>
      </c>
      <c r="L18" s="202">
        <v>-1</v>
      </c>
      <c r="M18" s="228">
        <v>-12</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166962.5</v>
      </c>
      <c r="Y18" s="137">
        <v>166962.5</v>
      </c>
      <c r="Z18" s="188">
        <f t="shared" si="45"/>
        <v>1985.8418560540288</v>
      </c>
      <c r="AA18" s="188">
        <f>IF(IF(sym!$Q7=H18,1,0)=1,ABS(X18*G18),-ABS(X18*G18))</f>
        <v>1985.8418560540288</v>
      </c>
      <c r="AB18" s="188">
        <f>IF(IF(sym!$P7=$H18,1,0)=1,ABS($X18*$G18),-ABS($X18*$G18))</f>
        <v>-1985.8418560540288</v>
      </c>
      <c r="AC18" s="188">
        <f t="shared" si="60"/>
        <v>-1985.8418560540288</v>
      </c>
      <c r="AD18" s="188">
        <f t="shared" si="46"/>
        <v>1985.8418560540288</v>
      </c>
      <c r="AE18" s="188">
        <f t="shared" si="47"/>
        <v>1985.8418560540288</v>
      </c>
      <c r="AF18" s="188">
        <f t="shared" si="56"/>
        <v>-1985.8418560540288</v>
      </c>
      <c r="AG18" s="188">
        <f t="shared" si="57"/>
        <v>-1985.8418560540288</v>
      </c>
      <c r="AH18" s="188">
        <f t="shared" si="58"/>
        <v>-1985.8418560540288</v>
      </c>
      <c r="AI18" s="188">
        <f t="shared" si="59"/>
        <v>1985.8418560540288</v>
      </c>
      <c r="AJ18" s="188">
        <f t="shared" si="48"/>
        <v>-1985.8418560540288</v>
      </c>
      <c r="AK18" s="188">
        <f t="shared" si="49"/>
        <v>1985.8418560540288</v>
      </c>
      <c r="AL18" s="188">
        <f t="shared" si="50"/>
        <v>1985.8418560540288</v>
      </c>
      <c r="AM18" s="188">
        <f t="shared" si="51"/>
        <v>1985.8418560540288</v>
      </c>
      <c r="AN18" s="188">
        <f t="shared" si="52"/>
        <v>-1985.8418560540288</v>
      </c>
      <c r="AO18" s="188">
        <f t="shared" si="53"/>
        <v>1985.8418560540288</v>
      </c>
    </row>
    <row r="19" spans="1:41" ht="15.75" thickBot="1" x14ac:dyDescent="0.3">
      <c r="A19" s="1" t="s">
        <v>300</v>
      </c>
      <c r="B19" s="149" t="s">
        <v>518</v>
      </c>
      <c r="C19" s="192" t="s">
        <v>297</v>
      </c>
      <c r="E19" s="201">
        <f>'0801'!H19</f>
        <v>-1</v>
      </c>
      <c r="F19" s="186">
        <f t="shared" si="39"/>
        <v>-49.962602842175997</v>
      </c>
      <c r="G19" s="202">
        <v>-7.4794315631999996E-4</v>
      </c>
      <c r="H19" s="202">
        <v>-1</v>
      </c>
      <c r="I19" s="202">
        <v>-1</v>
      </c>
      <c r="J19" s="227">
        <v>1</v>
      </c>
      <c r="K19" s="227">
        <v>-1</v>
      </c>
      <c r="L19" s="202">
        <v>1</v>
      </c>
      <c r="M19" s="228">
        <v>-2</v>
      </c>
      <c r="N19" s="288"/>
      <c r="O19">
        <f t="shared" si="40"/>
        <v>-1</v>
      </c>
      <c r="P19">
        <f t="shared" si="54"/>
        <v>-1</v>
      </c>
      <c r="Q19">
        <f t="shared" si="41"/>
        <v>1</v>
      </c>
      <c r="R19">
        <f t="shared" si="42"/>
        <v>-1</v>
      </c>
      <c r="S19">
        <f t="shared" si="43"/>
        <v>-1</v>
      </c>
      <c r="T19">
        <f t="shared" si="44"/>
        <v>1</v>
      </c>
      <c r="U19">
        <f t="shared" si="55"/>
        <v>1</v>
      </c>
      <c r="V19">
        <f>VLOOKUP($A19,'FuturesInfo (3)'!$A$2:$V$80,22)</f>
        <v>5</v>
      </c>
      <c r="W19">
        <v>1</v>
      </c>
      <c r="X19" s="137">
        <v>66800</v>
      </c>
      <c r="Y19" s="137">
        <v>66800</v>
      </c>
      <c r="Z19" s="188">
        <f t="shared" si="45"/>
        <v>49.962602842175997</v>
      </c>
      <c r="AA19" s="188">
        <f>IF(IF(sym!$Q8=H19,1,0)=1,ABS(X19*G19),-ABS(X19*G19))</f>
        <v>-49.962602842175997</v>
      </c>
      <c r="AB19" s="188">
        <f>IF(IF(sym!$P8=$H19,1,0)=1,ABS($X19*$G19),-ABS($X19*$G19))</f>
        <v>49.962602842175997</v>
      </c>
      <c r="AC19" s="188">
        <f t="shared" si="60"/>
        <v>49.962602842175997</v>
      </c>
      <c r="AD19" s="188">
        <f t="shared" si="46"/>
        <v>-49.962602842175997</v>
      </c>
      <c r="AE19" s="188">
        <f t="shared" si="47"/>
        <v>-49.962602842175997</v>
      </c>
      <c r="AF19" s="188">
        <f t="shared" si="56"/>
        <v>49.962602842175997</v>
      </c>
      <c r="AG19" s="188">
        <f t="shared" si="57"/>
        <v>49.962602842175997</v>
      </c>
      <c r="AH19" s="188">
        <f t="shared" si="58"/>
        <v>-49.962602842175997</v>
      </c>
      <c r="AI19" s="188">
        <f t="shared" si="59"/>
        <v>49.962602842175997</v>
      </c>
      <c r="AJ19" s="188">
        <f t="shared" si="48"/>
        <v>49.962602842175997</v>
      </c>
      <c r="AK19" s="188">
        <f t="shared" si="49"/>
        <v>-49.962602842175997</v>
      </c>
      <c r="AL19" s="188">
        <f t="shared" si="50"/>
        <v>49.962602842175997</v>
      </c>
      <c r="AM19" s="188">
        <f t="shared" si="51"/>
        <v>49.962602842175997</v>
      </c>
      <c r="AN19" s="188">
        <f t="shared" si="52"/>
        <v>-49.962602842175997</v>
      </c>
      <c r="AO19" s="188">
        <f t="shared" si="53"/>
        <v>-49.962602842175997</v>
      </c>
    </row>
    <row r="20" spans="1:41" ht="15.75" thickBot="1" x14ac:dyDescent="0.3">
      <c r="A20" s="1" t="s">
        <v>302</v>
      </c>
      <c r="B20" s="149" t="s">
        <v>509</v>
      </c>
      <c r="C20" s="192" t="s">
        <v>304</v>
      </c>
      <c r="E20" s="201">
        <f>'0801'!H20</f>
        <v>1</v>
      </c>
      <c r="F20" s="186">
        <f t="shared" si="39"/>
        <v>-1187.696514006848</v>
      </c>
      <c r="G20" s="202">
        <v>-1.0252904989699999E-2</v>
      </c>
      <c r="H20" s="202">
        <v>-1</v>
      </c>
      <c r="I20" s="202">
        <v>-1</v>
      </c>
      <c r="J20" s="227">
        <v>1</v>
      </c>
      <c r="K20" s="227">
        <v>-1</v>
      </c>
      <c r="L20" s="202">
        <v>-1</v>
      </c>
      <c r="M20" s="228">
        <v>-1</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115840</v>
      </c>
      <c r="Y20" s="137">
        <v>115840</v>
      </c>
      <c r="Z20" s="188">
        <f t="shared" si="45"/>
        <v>1187.696514006848</v>
      </c>
      <c r="AA20" s="188">
        <f>IF(IF(sym!$Q9=H20,1,0)=1,ABS(X20*G20),-ABS(X20*G20))</f>
        <v>-1187.696514006848</v>
      </c>
      <c r="AB20" s="188">
        <f>IF(IF(sym!$P9=$H20,1,0)=1,ABS($X20*$G20),-ABS($X20*$G20))</f>
        <v>1187.696514006848</v>
      </c>
      <c r="AC20" s="188">
        <f t="shared" si="60"/>
        <v>-1187.696514006848</v>
      </c>
      <c r="AD20" s="188">
        <f t="shared" si="46"/>
        <v>1187.696514006848</v>
      </c>
      <c r="AE20" s="188">
        <f t="shared" si="47"/>
        <v>-1187.696514006848</v>
      </c>
      <c r="AF20" s="188">
        <f t="shared" si="56"/>
        <v>1187.696514006848</v>
      </c>
      <c r="AG20" s="188">
        <f t="shared" si="57"/>
        <v>1187.696514006848</v>
      </c>
      <c r="AH20" s="188">
        <f t="shared" si="58"/>
        <v>1187.696514006848</v>
      </c>
      <c r="AI20" s="188">
        <f t="shared" si="59"/>
        <v>-1187.696514006848</v>
      </c>
      <c r="AJ20" s="188">
        <f t="shared" si="48"/>
        <v>-1187.696514006848</v>
      </c>
      <c r="AK20" s="188">
        <f t="shared" si="49"/>
        <v>-1187.696514006848</v>
      </c>
      <c r="AL20" s="188">
        <f t="shared" si="50"/>
        <v>1187.696514006848</v>
      </c>
      <c r="AM20" s="188">
        <f t="shared" si="51"/>
        <v>-1187.696514006848</v>
      </c>
      <c r="AN20" s="188">
        <f t="shared" si="52"/>
        <v>-1187.696514006848</v>
      </c>
      <c r="AO20" s="188">
        <f t="shared" si="53"/>
        <v>-1187.696514006848</v>
      </c>
    </row>
    <row r="21" spans="1:41" ht="15.75" thickBot="1" x14ac:dyDescent="0.3">
      <c r="A21" s="1" t="s">
        <v>305</v>
      </c>
      <c r="B21" s="149" t="s">
        <v>488</v>
      </c>
      <c r="C21" s="192" t="s">
        <v>1121</v>
      </c>
      <c r="E21" s="201">
        <f>'0801'!H21</f>
        <v>-1</v>
      </c>
      <c r="F21" s="186">
        <f t="shared" si="39"/>
        <v>180.14143530643813</v>
      </c>
      <c r="G21" s="202">
        <v>7.8575170246200003E-4</v>
      </c>
      <c r="H21" s="202">
        <v>1</v>
      </c>
      <c r="I21" s="202">
        <v>-1</v>
      </c>
      <c r="J21" s="227">
        <v>-1</v>
      </c>
      <c r="K21" s="227">
        <v>1</v>
      </c>
      <c r="L21" s="202">
        <v>-1</v>
      </c>
      <c r="M21" s="228">
        <v>-5</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229260</v>
      </c>
      <c r="Y21" s="137">
        <v>229260</v>
      </c>
      <c r="Z21" s="188">
        <f t="shared" si="45"/>
        <v>180.14143530643813</v>
      </c>
      <c r="AA21" s="188">
        <f>IF(IF(sym!$Q10=H21,1,0)=1,ABS(X21*G21),-ABS(X21*G21))</f>
        <v>180.14143530643813</v>
      </c>
      <c r="AB21" s="188">
        <f>IF(IF(sym!$P10=$H21,1,0)=1,ABS($X21*$G21),-ABS($X21*$G21))</f>
        <v>-180.14143530643813</v>
      </c>
      <c r="AC21" s="188">
        <f t="shared" si="60"/>
        <v>-180.14143530643813</v>
      </c>
      <c r="AD21" s="188">
        <f t="shared" si="46"/>
        <v>180.14143530643813</v>
      </c>
      <c r="AE21" s="188">
        <f t="shared" si="47"/>
        <v>-180.14143530643813</v>
      </c>
      <c r="AF21" s="188">
        <f t="shared" si="56"/>
        <v>-180.14143530643813</v>
      </c>
      <c r="AG21" s="188">
        <f t="shared" si="57"/>
        <v>180.14143530643813</v>
      </c>
      <c r="AH21" s="188">
        <f t="shared" si="58"/>
        <v>-180.14143530643813</v>
      </c>
      <c r="AI21" s="188">
        <f t="shared" si="59"/>
        <v>180.14143530643813</v>
      </c>
      <c r="AJ21" s="188">
        <f t="shared" si="48"/>
        <v>180.14143530643813</v>
      </c>
      <c r="AK21" s="188">
        <f t="shared" si="49"/>
        <v>180.14143530643813</v>
      </c>
      <c r="AL21" s="188">
        <f t="shared" si="50"/>
        <v>180.14143530643813</v>
      </c>
      <c r="AM21" s="188">
        <f t="shared" si="51"/>
        <v>180.14143530643813</v>
      </c>
      <c r="AN21" s="188">
        <f t="shared" si="52"/>
        <v>-180.14143530643813</v>
      </c>
      <c r="AO21" s="188">
        <f t="shared" si="53"/>
        <v>180.14143530643813</v>
      </c>
    </row>
    <row r="22" spans="1:41" ht="15.75" thickBot="1" x14ac:dyDescent="0.3">
      <c r="A22" s="330" t="s">
        <v>307</v>
      </c>
      <c r="B22" s="331" t="s">
        <v>484</v>
      </c>
      <c r="C22" s="332" t="s">
        <v>1288</v>
      </c>
      <c r="E22" s="201">
        <f>'0801'!H22</f>
        <v>1</v>
      </c>
      <c r="F22" s="186">
        <f t="shared" si="39"/>
        <v>0</v>
      </c>
      <c r="G22" s="202">
        <v>-4.3776939655200001E-3</v>
      </c>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0"/>
        <v>0</v>
      </c>
      <c r="AD22" s="188">
        <f t="shared" si="46"/>
        <v>0</v>
      </c>
      <c r="AE22" s="188">
        <f t="shared" si="47"/>
        <v>0</v>
      </c>
      <c r="AF22" s="188">
        <f t="shared" si="56"/>
        <v>0</v>
      </c>
      <c r="AG22" s="188">
        <f t="shared" si="57"/>
        <v>0</v>
      </c>
      <c r="AH22" s="188">
        <f t="shared" si="58"/>
        <v>0</v>
      </c>
      <c r="AI22" s="188">
        <f t="shared" si="59"/>
        <v>0</v>
      </c>
      <c r="AJ22" s="188">
        <f t="shared" si="48"/>
        <v>0</v>
      </c>
      <c r="AK22" s="188">
        <f t="shared" si="49"/>
        <v>0</v>
      </c>
      <c r="AL22" s="188">
        <f t="shared" si="50"/>
        <v>0</v>
      </c>
      <c r="AM22" s="188">
        <f t="shared" si="51"/>
        <v>0</v>
      </c>
      <c r="AN22" s="188">
        <f t="shared" si="52"/>
        <v>0</v>
      </c>
      <c r="AO22" s="188">
        <f t="shared" si="53"/>
        <v>0</v>
      </c>
    </row>
    <row r="23" spans="1:41" ht="15.75" thickBot="1" x14ac:dyDescent="0.3">
      <c r="A23" s="1" t="s">
        <v>309</v>
      </c>
      <c r="B23" s="149" t="s">
        <v>522</v>
      </c>
      <c r="C23" s="192" t="s">
        <v>288</v>
      </c>
      <c r="E23" s="201">
        <f>'0801'!H23</f>
        <v>-1</v>
      </c>
      <c r="F23" s="186">
        <f t="shared" si="39"/>
        <v>-1084.8976535226238</v>
      </c>
      <c r="G23" s="202">
        <v>-1.3729405891199999E-2</v>
      </c>
      <c r="H23" s="202">
        <v>-1</v>
      </c>
      <c r="I23" s="227">
        <v>-1</v>
      </c>
      <c r="J23" s="227">
        <v>1</v>
      </c>
      <c r="K23" s="227">
        <v>-1</v>
      </c>
      <c r="L23" s="202">
        <v>-1</v>
      </c>
      <c r="M23" s="228">
        <v>14</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79020</v>
      </c>
      <c r="Y23" s="137">
        <v>79020</v>
      </c>
      <c r="Z23" s="188">
        <f t="shared" si="45"/>
        <v>1084.8976535226238</v>
      </c>
      <c r="AA23" s="188">
        <f>IF(IF(sym!$Q12=H23,1,0)=1,ABS(X23*G23),-ABS(X23*G23))</f>
        <v>-1084.8976535226238</v>
      </c>
      <c r="AB23" s="188">
        <f>IF(IF(sym!$P12=$H23,1,0)=1,ABS($X23*$G23),-ABS($X23*$G23))</f>
        <v>1084.8976535226238</v>
      </c>
      <c r="AC23" s="188">
        <f t="shared" si="60"/>
        <v>1084.8976535226238</v>
      </c>
      <c r="AD23" s="188">
        <f t="shared" si="46"/>
        <v>-1084.8976535226238</v>
      </c>
      <c r="AE23" s="188">
        <f t="shared" si="47"/>
        <v>-1084.8976535226238</v>
      </c>
      <c r="AF23" s="188">
        <f t="shared" si="56"/>
        <v>1084.8976535226238</v>
      </c>
      <c r="AG23" s="188">
        <f t="shared" si="57"/>
        <v>1084.8976535226238</v>
      </c>
      <c r="AH23" s="188">
        <f t="shared" si="58"/>
        <v>1084.8976535226238</v>
      </c>
      <c r="AI23" s="188">
        <f t="shared" si="59"/>
        <v>1084.8976535226238</v>
      </c>
      <c r="AJ23" s="188">
        <f t="shared" si="48"/>
        <v>1084.8976535226238</v>
      </c>
      <c r="AK23" s="188">
        <f t="shared" si="49"/>
        <v>-1084.8976535226238</v>
      </c>
      <c r="AL23" s="188">
        <f t="shared" si="50"/>
        <v>-1084.8976535226238</v>
      </c>
      <c r="AM23" s="188">
        <f t="shared" si="51"/>
        <v>-1084.8976535226238</v>
      </c>
      <c r="AN23" s="188">
        <f t="shared" si="52"/>
        <v>-1084.8976535226238</v>
      </c>
      <c r="AO23" s="188">
        <f t="shared" si="53"/>
        <v>-1084.8976535226238</v>
      </c>
    </row>
    <row r="24" spans="1:41" ht="15.75" thickBot="1" x14ac:dyDescent="0.3">
      <c r="A24" s="1" t="s">
        <v>311</v>
      </c>
      <c r="B24" s="149" t="s">
        <v>520</v>
      </c>
      <c r="C24" s="192" t="s">
        <v>304</v>
      </c>
      <c r="E24" s="201">
        <f>'0801'!H24</f>
        <v>1</v>
      </c>
      <c r="F24" s="186">
        <f t="shared" si="39"/>
        <v>-596.77332616276738</v>
      </c>
      <c r="G24" s="202">
        <v>-5.3777897284199997E-3</v>
      </c>
      <c r="H24" s="233">
        <v>-1</v>
      </c>
      <c r="I24" s="229">
        <v>-1</v>
      </c>
      <c r="J24" s="229">
        <v>-1</v>
      </c>
      <c r="K24" s="229">
        <v>-1</v>
      </c>
      <c r="L24" s="202">
        <v>-1</v>
      </c>
      <c r="M24" s="228">
        <v>-5</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110970</v>
      </c>
      <c r="Y24" s="137">
        <v>110970</v>
      </c>
      <c r="Z24" s="188">
        <f t="shared" si="45"/>
        <v>596.77332616276738</v>
      </c>
      <c r="AA24" s="188">
        <f>IF(IF(sym!$Q13=H24,1,0)=1,ABS(X24*G24),-ABS(X24*G24))</f>
        <v>-596.77332616276738</v>
      </c>
      <c r="AB24" s="188">
        <f>IF(IF(sym!$P13=$H24,1,0)=1,ABS($X24*$G24),-ABS($X24*$G24))</f>
        <v>596.77332616276738</v>
      </c>
      <c r="AC24" s="188">
        <f t="shared" si="60"/>
        <v>-596.77332616276738</v>
      </c>
      <c r="AD24" s="188">
        <f t="shared" si="46"/>
        <v>596.77332616276738</v>
      </c>
      <c r="AE24" s="188">
        <f t="shared" si="47"/>
        <v>596.77332616276738</v>
      </c>
      <c r="AF24" s="188">
        <f t="shared" si="56"/>
        <v>596.77332616276738</v>
      </c>
      <c r="AG24" s="188">
        <f t="shared" si="57"/>
        <v>596.77332616276738</v>
      </c>
      <c r="AH24" s="188">
        <f t="shared" si="58"/>
        <v>596.77332616276738</v>
      </c>
      <c r="AI24" s="188">
        <f t="shared" si="59"/>
        <v>-596.77332616276738</v>
      </c>
      <c r="AJ24" s="188">
        <f t="shared" si="48"/>
        <v>-596.77332616276738</v>
      </c>
      <c r="AK24" s="188">
        <f t="shared" si="49"/>
        <v>596.77332616276738</v>
      </c>
      <c r="AL24" s="188">
        <f t="shared" si="50"/>
        <v>596.77332616276738</v>
      </c>
      <c r="AM24" s="188">
        <f t="shared" si="51"/>
        <v>596.77332616276738</v>
      </c>
      <c r="AN24" s="188">
        <f t="shared" si="52"/>
        <v>-596.77332616276738</v>
      </c>
      <c r="AO24" s="188">
        <f t="shared" si="53"/>
        <v>596.77332616276738</v>
      </c>
    </row>
    <row r="25" spans="1:41" ht="15.75" thickBot="1" x14ac:dyDescent="0.3">
      <c r="A25" s="1" t="s">
        <v>1008</v>
      </c>
      <c r="B25" s="149" t="s">
        <v>583</v>
      </c>
      <c r="C25" s="192" t="s">
        <v>1121</v>
      </c>
      <c r="E25" s="201">
        <f>'0801'!H25</f>
        <v>-1</v>
      </c>
      <c r="F25" s="186">
        <f t="shared" si="39"/>
        <v>2148.3870967742582</v>
      </c>
      <c r="G25" s="202">
        <v>5.0933786078100002E-3</v>
      </c>
      <c r="H25" s="202">
        <v>1</v>
      </c>
      <c r="I25" s="227">
        <v>1</v>
      </c>
      <c r="J25" s="227">
        <v>1</v>
      </c>
      <c r="K25" s="227">
        <v>1</v>
      </c>
      <c r="L25" s="202">
        <v>1</v>
      </c>
      <c r="M25" s="228">
        <v>6</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421800</v>
      </c>
      <c r="Y25" s="137">
        <v>421800</v>
      </c>
      <c r="Z25" s="188">
        <f t="shared" si="45"/>
        <v>2148.3870967742582</v>
      </c>
      <c r="AA25" s="188">
        <f>IF(IF(sym!$Q14=H25,1,0)=1,ABS(X25*G25),-ABS(X25*G25))</f>
        <v>2148.3870967742582</v>
      </c>
      <c r="AB25" s="188">
        <f>IF(IF(sym!$P14=$H25,1,0)=1,ABS($X25*$G25),-ABS($X25*$G25))</f>
        <v>-2148.3870967742582</v>
      </c>
      <c r="AC25" s="188">
        <f t="shared" si="60"/>
        <v>-2148.3870967742582</v>
      </c>
      <c r="AD25" s="188">
        <f t="shared" si="46"/>
        <v>2148.3870967742582</v>
      </c>
      <c r="AE25" s="188">
        <f t="shared" si="47"/>
        <v>2148.3870967742582</v>
      </c>
      <c r="AF25" s="188">
        <f t="shared" si="56"/>
        <v>2148.3870967742582</v>
      </c>
      <c r="AG25" s="188">
        <f t="shared" si="57"/>
        <v>2148.3870967742582</v>
      </c>
      <c r="AH25" s="188">
        <f t="shared" si="58"/>
        <v>2148.3870967742582</v>
      </c>
      <c r="AI25" s="188">
        <f t="shared" si="59"/>
        <v>2148.3870967742582</v>
      </c>
      <c r="AJ25" s="188">
        <f t="shared" si="48"/>
        <v>-2148.3870967742582</v>
      </c>
      <c r="AK25" s="188">
        <f t="shared" si="49"/>
        <v>2148.3870967742582</v>
      </c>
      <c r="AL25" s="188">
        <f t="shared" si="50"/>
        <v>2148.3870967742582</v>
      </c>
      <c r="AM25" s="188">
        <f t="shared" si="51"/>
        <v>2148.3870967742582</v>
      </c>
      <c r="AN25" s="188">
        <f t="shared" si="52"/>
        <v>-2148.3870967742582</v>
      </c>
      <c r="AO25" s="188">
        <f t="shared" si="53"/>
        <v>2148.3870967742582</v>
      </c>
    </row>
    <row r="26" spans="1:41" ht="15.75" thickBot="1" x14ac:dyDescent="0.3">
      <c r="A26" s="1" t="s">
        <v>314</v>
      </c>
      <c r="B26" s="149" t="s">
        <v>755</v>
      </c>
      <c r="C26" s="192" t="s">
        <v>1121</v>
      </c>
      <c r="E26" s="201">
        <f>'0801'!H26</f>
        <v>1</v>
      </c>
      <c r="F26" s="186">
        <f t="shared" si="39"/>
        <v>-2736.1531820601908</v>
      </c>
      <c r="G26" s="202">
        <v>-7.20131275019E-3</v>
      </c>
      <c r="H26" s="202">
        <v>-1</v>
      </c>
      <c r="I26" s="227">
        <v>1</v>
      </c>
      <c r="J26" s="227">
        <v>-1</v>
      </c>
      <c r="K26" s="227">
        <v>1</v>
      </c>
      <c r="L26" s="202">
        <v>1</v>
      </c>
      <c r="M26" s="228">
        <v>6</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379952</v>
      </c>
      <c r="Y26" s="137">
        <v>379952</v>
      </c>
      <c r="Z26" s="188">
        <f t="shared" si="45"/>
        <v>2736.1531820601908</v>
      </c>
      <c r="AA26" s="188">
        <f>IF(IF(sym!$Q15=H26,1,0)=1,ABS(X26*G26),-ABS(X26*G26))</f>
        <v>2736.1531820601908</v>
      </c>
      <c r="AB26" s="188">
        <f>IF(IF(sym!$P15=$H26,1,0)=1,ABS($X26*$G26),-ABS($X26*$G26))</f>
        <v>-2736.1531820601908</v>
      </c>
      <c r="AC26" s="188">
        <f t="shared" si="60"/>
        <v>-2736.1531820601908</v>
      </c>
      <c r="AD26" s="188">
        <f t="shared" si="46"/>
        <v>2736.1531820601908</v>
      </c>
      <c r="AE26" s="188">
        <f t="shared" si="47"/>
        <v>2736.1531820601908</v>
      </c>
      <c r="AF26" s="188">
        <f t="shared" si="56"/>
        <v>-2736.1531820601908</v>
      </c>
      <c r="AG26" s="188">
        <f t="shared" si="57"/>
        <v>-2736.1531820601908</v>
      </c>
      <c r="AH26" s="188">
        <f t="shared" si="58"/>
        <v>-2736.1531820601908</v>
      </c>
      <c r="AI26" s="188">
        <f t="shared" si="59"/>
        <v>-2736.1531820601908</v>
      </c>
      <c r="AJ26" s="188">
        <f t="shared" si="48"/>
        <v>-2736.1531820601908</v>
      </c>
      <c r="AK26" s="188">
        <f t="shared" si="49"/>
        <v>2736.1531820601908</v>
      </c>
      <c r="AL26" s="188">
        <f t="shared" si="50"/>
        <v>2736.1531820601908</v>
      </c>
      <c r="AM26" s="188">
        <f t="shared" si="51"/>
        <v>2736.1531820601908</v>
      </c>
      <c r="AN26" s="188">
        <f t="shared" si="52"/>
        <v>2736.1531820601908</v>
      </c>
      <c r="AO26" s="188">
        <f t="shared" si="53"/>
        <v>2736.1531820601908</v>
      </c>
    </row>
    <row r="27" spans="1:41" ht="15.75" thickBot="1" x14ac:dyDescent="0.3">
      <c r="A27" s="1" t="s">
        <v>316</v>
      </c>
      <c r="B27" s="149" t="s">
        <v>562</v>
      </c>
      <c r="C27" s="192" t="s">
        <v>1122</v>
      </c>
      <c r="E27" s="201">
        <f>'0801'!H27</f>
        <v>-1</v>
      </c>
      <c r="F27" s="186">
        <f t="shared" si="39"/>
        <v>-2864.2357418934052</v>
      </c>
      <c r="G27" s="202">
        <v>-5.1358614511799999E-3</v>
      </c>
      <c r="H27" s="202">
        <v>-1</v>
      </c>
      <c r="I27" s="227">
        <v>1</v>
      </c>
      <c r="J27" s="227">
        <v>1</v>
      </c>
      <c r="K27" s="227">
        <v>-1</v>
      </c>
      <c r="L27" s="202">
        <v>1</v>
      </c>
      <c r="M27" s="228">
        <v>11</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557693.34299999999</v>
      </c>
      <c r="Y27" s="137">
        <v>557693.34299999999</v>
      </c>
      <c r="Z27" s="188">
        <f t="shared" si="45"/>
        <v>2864.2357418934052</v>
      </c>
      <c r="AA27" s="188">
        <f>IF(IF(sym!$Q16=H27,1,0)=1,ABS(X27*G27),-ABS(X27*G27))</f>
        <v>2864.2357418934052</v>
      </c>
      <c r="AB27" s="188">
        <f>IF(IF(sym!$P16=$H27,1,0)=1,ABS($X27*$G27),-ABS($X27*$G27))</f>
        <v>-2864.2357418934052</v>
      </c>
      <c r="AC27" s="188">
        <f t="shared" si="60"/>
        <v>2864.2357418934052</v>
      </c>
      <c r="AD27" s="188">
        <f t="shared" si="46"/>
        <v>-2864.2357418934052</v>
      </c>
      <c r="AE27" s="188">
        <f t="shared" si="47"/>
        <v>-2864.2357418934052</v>
      </c>
      <c r="AF27" s="188">
        <f t="shared" si="56"/>
        <v>-2864.2357418934052</v>
      </c>
      <c r="AG27" s="188">
        <f t="shared" si="57"/>
        <v>2864.2357418934052</v>
      </c>
      <c r="AH27" s="188">
        <f t="shared" si="58"/>
        <v>-2864.2357418934052</v>
      </c>
      <c r="AI27" s="188">
        <f t="shared" si="59"/>
        <v>-2864.2357418934052</v>
      </c>
      <c r="AJ27" s="188">
        <f t="shared" si="48"/>
        <v>2864.2357418934052</v>
      </c>
      <c r="AK27" s="188">
        <f t="shared" si="49"/>
        <v>-2864.2357418934052</v>
      </c>
      <c r="AL27" s="188">
        <f t="shared" si="50"/>
        <v>-2864.2357418934052</v>
      </c>
      <c r="AM27" s="188">
        <f t="shared" si="51"/>
        <v>-2864.2357418934052</v>
      </c>
      <c r="AN27" s="188">
        <f t="shared" si="52"/>
        <v>2864.2357418934052</v>
      </c>
      <c r="AO27" s="188">
        <f t="shared" si="53"/>
        <v>-2864.2357418934052</v>
      </c>
    </row>
    <row r="28" spans="1:41" ht="15.75" thickBot="1" x14ac:dyDescent="0.3">
      <c r="A28" s="1" t="s">
        <v>318</v>
      </c>
      <c r="B28" s="149" t="s">
        <v>560</v>
      </c>
      <c r="C28" s="192" t="s">
        <v>1122</v>
      </c>
      <c r="E28" s="201">
        <f>'0801'!H28</f>
        <v>-1</v>
      </c>
      <c r="F28" s="186">
        <f t="shared" si="39"/>
        <v>-2205.8428142544208</v>
      </c>
      <c r="G28" s="202">
        <v>-1.64707643932E-3</v>
      </c>
      <c r="H28" s="202">
        <v>-1</v>
      </c>
      <c r="I28" s="227">
        <v>1</v>
      </c>
      <c r="J28" s="227">
        <v>1</v>
      </c>
      <c r="K28" s="227">
        <v>-1</v>
      </c>
      <c r="L28" s="202">
        <v>1</v>
      </c>
      <c r="M28" s="228">
        <v>-16</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1339247.3849999998</v>
      </c>
      <c r="Y28" s="137">
        <v>1339247.3849999998</v>
      </c>
      <c r="Z28" s="188">
        <f t="shared" si="45"/>
        <v>2205.8428142544208</v>
      </c>
      <c r="AA28" s="188">
        <f>IF(IF(sym!$Q17=H28,1,0)=1,ABS(X28*G28),-ABS(X28*G28))</f>
        <v>2205.8428142544208</v>
      </c>
      <c r="AB28" s="188">
        <f>IF(IF(sym!$P17=$H28,1,0)=1,ABS($X28*$G28),-ABS($X28*$G28))</f>
        <v>-2205.8428142544208</v>
      </c>
      <c r="AC28" s="188">
        <f t="shared" si="60"/>
        <v>2205.8428142544208</v>
      </c>
      <c r="AD28" s="188">
        <f t="shared" si="46"/>
        <v>-2205.8428142544208</v>
      </c>
      <c r="AE28" s="188">
        <f t="shared" si="47"/>
        <v>-2205.8428142544208</v>
      </c>
      <c r="AF28" s="188">
        <f t="shared" si="56"/>
        <v>-2205.8428142544208</v>
      </c>
      <c r="AG28" s="188">
        <f t="shared" si="57"/>
        <v>2205.8428142544208</v>
      </c>
      <c r="AH28" s="188">
        <f t="shared" si="58"/>
        <v>-2205.8428142544208</v>
      </c>
      <c r="AI28" s="188">
        <f t="shared" si="59"/>
        <v>2205.8428142544208</v>
      </c>
      <c r="AJ28" s="188">
        <f t="shared" si="48"/>
        <v>2205.8428142544208</v>
      </c>
      <c r="AK28" s="188">
        <f t="shared" si="49"/>
        <v>-2205.8428142544208</v>
      </c>
      <c r="AL28" s="188">
        <f t="shared" si="50"/>
        <v>-2205.8428142544208</v>
      </c>
      <c r="AM28" s="188">
        <f t="shared" si="51"/>
        <v>-2205.8428142544208</v>
      </c>
      <c r="AN28" s="188">
        <f t="shared" si="52"/>
        <v>-2205.8428142544208</v>
      </c>
      <c r="AO28" s="188">
        <f t="shared" si="53"/>
        <v>-2205.8428142544208</v>
      </c>
    </row>
    <row r="29" spans="1:41" ht="15.75" thickBot="1" x14ac:dyDescent="0.3">
      <c r="A29" s="330" t="s">
        <v>320</v>
      </c>
      <c r="B29" s="331" t="s">
        <v>564</v>
      </c>
      <c r="C29" s="332" t="s">
        <v>1288</v>
      </c>
      <c r="E29" s="201">
        <f>'0801'!H29</f>
        <v>-1</v>
      </c>
      <c r="F29" s="186">
        <f t="shared" si="39"/>
        <v>0</v>
      </c>
      <c r="G29" s="202">
        <v>-2.6788106080900001E-4</v>
      </c>
      <c r="H29" s="202">
        <v>-1</v>
      </c>
      <c r="I29" s="227">
        <v>-1</v>
      </c>
      <c r="J29" s="227">
        <v>1</v>
      </c>
      <c r="K29" s="227">
        <v>-1</v>
      </c>
      <c r="L29" s="202">
        <v>1</v>
      </c>
      <c r="M29" s="228">
        <v>-15</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0"/>
        <v>0</v>
      </c>
      <c r="AD29" s="188">
        <f t="shared" si="46"/>
        <v>0</v>
      </c>
      <c r="AE29" s="188">
        <f t="shared" si="47"/>
        <v>0</v>
      </c>
      <c r="AF29" s="188">
        <f t="shared" si="56"/>
        <v>0</v>
      </c>
      <c r="AG29" s="188">
        <f t="shared" si="57"/>
        <v>0</v>
      </c>
      <c r="AH29" s="188">
        <f t="shared" si="58"/>
        <v>0</v>
      </c>
      <c r="AI29" s="188">
        <f t="shared" si="59"/>
        <v>0</v>
      </c>
      <c r="AJ29" s="188">
        <f t="shared" si="48"/>
        <v>0</v>
      </c>
      <c r="AK29" s="188">
        <f t="shared" si="49"/>
        <v>0</v>
      </c>
      <c r="AL29" s="188">
        <f t="shared" si="50"/>
        <v>0</v>
      </c>
      <c r="AM29" s="188">
        <f t="shared" si="51"/>
        <v>0</v>
      </c>
      <c r="AN29" s="188">
        <f t="shared" si="52"/>
        <v>0</v>
      </c>
      <c r="AO29" s="188">
        <f t="shared" si="53"/>
        <v>0</v>
      </c>
    </row>
    <row r="30" spans="1:41" ht="15.75" thickBot="1" x14ac:dyDescent="0.3">
      <c r="A30" s="330" t="s">
        <v>323</v>
      </c>
      <c r="B30" s="331" t="s">
        <v>581</v>
      </c>
      <c r="C30" s="332" t="s">
        <v>1288</v>
      </c>
      <c r="E30" s="201">
        <f>'0801'!H30</f>
        <v>-1</v>
      </c>
      <c r="F30" s="186">
        <f t="shared" si="39"/>
        <v>0</v>
      </c>
      <c r="G30" s="202">
        <v>-2.0170440219899999E-4</v>
      </c>
      <c r="H30" s="202">
        <v>-1</v>
      </c>
      <c r="I30" s="227">
        <v>-1</v>
      </c>
      <c r="J30" s="227">
        <v>1</v>
      </c>
      <c r="K30" s="227">
        <v>-1</v>
      </c>
      <c r="L30" s="202">
        <v>1</v>
      </c>
      <c r="M30" s="228">
        <v>5</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0"/>
        <v>0</v>
      </c>
      <c r="AD30" s="188">
        <f t="shared" si="46"/>
        <v>0</v>
      </c>
      <c r="AE30" s="188">
        <f t="shared" si="47"/>
        <v>0</v>
      </c>
      <c r="AF30" s="188">
        <f t="shared" si="56"/>
        <v>0</v>
      </c>
      <c r="AG30" s="188">
        <f t="shared" si="57"/>
        <v>0</v>
      </c>
      <c r="AH30" s="188">
        <f t="shared" si="58"/>
        <v>0</v>
      </c>
      <c r="AI30" s="188">
        <f t="shared" si="59"/>
        <v>0</v>
      </c>
      <c r="AJ30" s="188">
        <f t="shared" si="48"/>
        <v>0</v>
      </c>
      <c r="AK30" s="188">
        <f t="shared" si="49"/>
        <v>0</v>
      </c>
      <c r="AL30" s="188">
        <f t="shared" si="50"/>
        <v>0</v>
      </c>
      <c r="AM30" s="188">
        <f t="shared" si="51"/>
        <v>0</v>
      </c>
      <c r="AN30" s="188">
        <f t="shared" si="52"/>
        <v>0</v>
      </c>
      <c r="AO30" s="188">
        <f t="shared" si="53"/>
        <v>0</v>
      </c>
    </row>
    <row r="31" spans="1:41" ht="15.75" thickBot="1" x14ac:dyDescent="0.3">
      <c r="A31" s="1" t="s">
        <v>325</v>
      </c>
      <c r="B31" s="149" t="s">
        <v>653</v>
      </c>
      <c r="C31" s="192" t="s">
        <v>294</v>
      </c>
      <c r="E31" s="201">
        <f>'0801'!H31</f>
        <v>-1</v>
      </c>
      <c r="F31" s="186">
        <f t="shared" si="39"/>
        <v>-3636.3879943274278</v>
      </c>
      <c r="G31" s="202">
        <v>-1.18510884967E-2</v>
      </c>
      <c r="H31" s="202">
        <v>-1</v>
      </c>
      <c r="I31" s="227">
        <v>1</v>
      </c>
      <c r="J31" s="227">
        <v>-1</v>
      </c>
      <c r="K31" s="227">
        <v>1</v>
      </c>
      <c r="L31" s="202">
        <v>-1</v>
      </c>
      <c r="M31" s="228">
        <v>-13</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306840</v>
      </c>
      <c r="Y31" s="137">
        <v>306840</v>
      </c>
      <c r="Z31" s="188">
        <f t="shared" si="45"/>
        <v>3636.3879943274278</v>
      </c>
      <c r="AA31" s="188">
        <f>IF(IF(sym!$Q20=H31,1,0)=1,ABS(X31*G31),-ABS(X31*G31))</f>
        <v>-3636.3879943274278</v>
      </c>
      <c r="AB31" s="188">
        <f>IF(IF(sym!$P20=$H31,1,0)=1,ABS($X31*$G31),-ABS($X31*$G31))</f>
        <v>3636.3879943274278</v>
      </c>
      <c r="AC31" s="188">
        <f t="shared" si="60"/>
        <v>3636.3879943274278</v>
      </c>
      <c r="AD31" s="188">
        <f t="shared" si="46"/>
        <v>-3636.3879943274278</v>
      </c>
      <c r="AE31" s="188">
        <f t="shared" si="47"/>
        <v>3636.3879943274278</v>
      </c>
      <c r="AF31" s="188">
        <f t="shared" si="56"/>
        <v>-3636.3879943274278</v>
      </c>
      <c r="AG31" s="188">
        <f t="shared" si="57"/>
        <v>-3636.3879943274278</v>
      </c>
      <c r="AH31" s="188">
        <f t="shared" si="58"/>
        <v>3636.3879943274278</v>
      </c>
      <c r="AI31" s="188">
        <f t="shared" si="59"/>
        <v>-3636.3879943274278</v>
      </c>
      <c r="AJ31" s="188">
        <f t="shared" si="48"/>
        <v>-3636.3879943274278</v>
      </c>
      <c r="AK31" s="188">
        <f t="shared" si="49"/>
        <v>-3636.3879943274278</v>
      </c>
      <c r="AL31" s="188">
        <f t="shared" si="50"/>
        <v>-3636.3879943274278</v>
      </c>
      <c r="AM31" s="188">
        <f t="shared" si="51"/>
        <v>-3636.3879943274278</v>
      </c>
      <c r="AN31" s="188">
        <f t="shared" si="52"/>
        <v>3636.3879943274278</v>
      </c>
      <c r="AO31" s="188">
        <f t="shared" si="53"/>
        <v>-3636.3879943274278</v>
      </c>
    </row>
    <row r="32" spans="1:41" ht="15.75" thickBot="1" x14ac:dyDescent="0.3">
      <c r="A32" s="1" t="s">
        <v>327</v>
      </c>
      <c r="B32" s="149" t="s">
        <v>552</v>
      </c>
      <c r="C32" s="192" t="s">
        <v>294</v>
      </c>
      <c r="E32" s="201">
        <f>'0801'!H32</f>
        <v>-1</v>
      </c>
      <c r="F32" s="186">
        <f t="shared" si="39"/>
        <v>-1752.9322591837354</v>
      </c>
      <c r="G32" s="202">
        <v>-5.4285054285100002E-3</v>
      </c>
      <c r="H32" s="202">
        <v>-1</v>
      </c>
      <c r="I32" s="227">
        <v>1</v>
      </c>
      <c r="J32" s="227">
        <v>-1</v>
      </c>
      <c r="K32" s="227">
        <v>1</v>
      </c>
      <c r="L32" s="202">
        <v>-1</v>
      </c>
      <c r="M32" s="228">
        <v>-11</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322912.5</v>
      </c>
      <c r="Y32" s="137">
        <v>322912.5</v>
      </c>
      <c r="Z32" s="188">
        <f t="shared" si="45"/>
        <v>1752.9322591837354</v>
      </c>
      <c r="AA32" s="188">
        <f>IF(IF(sym!$Q21=H32,1,0)=1,ABS(X32*G32),-ABS(X32*G32))</f>
        <v>-1752.9322591837354</v>
      </c>
      <c r="AB32" s="188">
        <f>IF(IF(sym!$P21=$H32,1,0)=1,ABS($X32*$G32),-ABS($X32*$G32))</f>
        <v>1752.9322591837354</v>
      </c>
      <c r="AC32" s="188">
        <f t="shared" si="60"/>
        <v>1752.9322591837354</v>
      </c>
      <c r="AD32" s="188">
        <f t="shared" si="46"/>
        <v>-1752.9322591837354</v>
      </c>
      <c r="AE32" s="188">
        <f t="shared" si="47"/>
        <v>1752.9322591837354</v>
      </c>
      <c r="AF32" s="188">
        <f t="shared" si="56"/>
        <v>-1752.9322591837354</v>
      </c>
      <c r="AG32" s="188">
        <f t="shared" si="57"/>
        <v>-1752.9322591837354</v>
      </c>
      <c r="AH32" s="188">
        <f t="shared" si="58"/>
        <v>1752.9322591837354</v>
      </c>
      <c r="AI32" s="188">
        <f t="shared" si="59"/>
        <v>-1752.9322591837354</v>
      </c>
      <c r="AJ32" s="188">
        <f t="shared" si="48"/>
        <v>-1752.9322591837354</v>
      </c>
      <c r="AK32" s="188">
        <f t="shared" si="49"/>
        <v>-1752.9322591837354</v>
      </c>
      <c r="AL32" s="188">
        <f t="shared" si="50"/>
        <v>-1752.9322591837354</v>
      </c>
      <c r="AM32" s="188">
        <f t="shared" si="51"/>
        <v>-1752.9322591837354</v>
      </c>
      <c r="AN32" s="188">
        <f t="shared" si="52"/>
        <v>1752.9322591837354</v>
      </c>
      <c r="AO32" s="188">
        <f t="shared" si="53"/>
        <v>-1752.9322591837354</v>
      </c>
    </row>
    <row r="33" spans="1:41" ht="15.75" thickBot="1" x14ac:dyDescent="0.3">
      <c r="A33" s="1" t="s">
        <v>329</v>
      </c>
      <c r="B33" s="149" t="s">
        <v>589</v>
      </c>
      <c r="C33" s="192" t="s">
        <v>313</v>
      </c>
      <c r="E33" s="201">
        <f>'0801'!H33</f>
        <v>1</v>
      </c>
      <c r="F33" s="186">
        <f t="shared" si="39"/>
        <v>930.91923210012931</v>
      </c>
      <c r="G33" s="202">
        <v>6.39916983743E-3</v>
      </c>
      <c r="H33" s="234">
        <v>1</v>
      </c>
      <c r="I33" s="230">
        <v>-1</v>
      </c>
      <c r="J33" s="230">
        <v>-1</v>
      </c>
      <c r="K33" s="230">
        <v>1</v>
      </c>
      <c r="L33" s="202">
        <v>-1</v>
      </c>
      <c r="M33" s="228">
        <v>7</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145475</v>
      </c>
      <c r="Y33" s="137">
        <v>145475</v>
      </c>
      <c r="Z33" s="188">
        <f t="shared" si="45"/>
        <v>930.91923210012931</v>
      </c>
      <c r="AA33" s="188">
        <f>IF(IF(sym!$Q22=H33,1,0)=1,ABS(X33*G33),-ABS(X33*G33))</f>
        <v>930.91923210012931</v>
      </c>
      <c r="AB33" s="188">
        <f>IF(IF(sym!$P22=$H33,1,0)=1,ABS($X33*$G33),-ABS($X33*$G33))</f>
        <v>-930.91923210012931</v>
      </c>
      <c r="AC33" s="188">
        <f t="shared" si="60"/>
        <v>930.91923210012931</v>
      </c>
      <c r="AD33" s="188">
        <f t="shared" si="46"/>
        <v>-930.91923210012931</v>
      </c>
      <c r="AE33" s="188">
        <f t="shared" si="47"/>
        <v>-930.91923210012931</v>
      </c>
      <c r="AF33" s="188">
        <f t="shared" si="56"/>
        <v>-930.91923210012931</v>
      </c>
      <c r="AG33" s="188">
        <f t="shared" si="57"/>
        <v>930.91923210012931</v>
      </c>
      <c r="AH33" s="188">
        <f t="shared" si="58"/>
        <v>-930.91923210012931</v>
      </c>
      <c r="AI33" s="188">
        <f t="shared" si="59"/>
        <v>-930.91923210012931</v>
      </c>
      <c r="AJ33" s="188">
        <f t="shared" si="48"/>
        <v>930.91923210012931</v>
      </c>
      <c r="AK33" s="188">
        <f t="shared" si="49"/>
        <v>-930.91923210012931</v>
      </c>
      <c r="AL33" s="188">
        <f t="shared" si="50"/>
        <v>-930.91923210012931</v>
      </c>
      <c r="AM33" s="188">
        <f t="shared" si="51"/>
        <v>-930.91923210012931</v>
      </c>
      <c r="AN33" s="188">
        <f t="shared" si="52"/>
        <v>930.91923210012931</v>
      </c>
      <c r="AO33" s="188">
        <f t="shared" si="53"/>
        <v>-930.91923210012931</v>
      </c>
    </row>
    <row r="34" spans="1:41" ht="15.75" thickBot="1" x14ac:dyDescent="0.3">
      <c r="A34" s="1" t="s">
        <v>331</v>
      </c>
      <c r="B34" s="149" t="s">
        <v>481</v>
      </c>
      <c r="C34" s="192" t="s">
        <v>294</v>
      </c>
      <c r="E34" s="201">
        <f>'0801'!H34</f>
        <v>-1</v>
      </c>
      <c r="F34" s="186">
        <f t="shared" si="39"/>
        <v>-2661.8144760149398</v>
      </c>
      <c r="G34" s="202">
        <v>-1.8373596461400001E-2</v>
      </c>
      <c r="H34" s="202">
        <v>-1</v>
      </c>
      <c r="I34" s="227">
        <v>1</v>
      </c>
      <c r="J34" s="227">
        <v>-1</v>
      </c>
      <c r="K34" s="227">
        <v>1</v>
      </c>
      <c r="L34" s="202">
        <v>-1</v>
      </c>
      <c r="M34" s="228">
        <v>-18</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144871.71749999997</v>
      </c>
      <c r="Y34" s="137">
        <v>144871.71749999997</v>
      </c>
      <c r="Z34" s="188">
        <f t="shared" si="45"/>
        <v>2661.8144760149398</v>
      </c>
      <c r="AA34" s="188">
        <f>IF(IF(sym!$Q23=H34,1,0)=1,ABS(X34*G34),-ABS(X34*G34))</f>
        <v>-2661.8144760149398</v>
      </c>
      <c r="AB34" s="188">
        <f>IF(IF(sym!$P23=$H34,1,0)=1,ABS($X34*$G34),-ABS($X34*$G34))</f>
        <v>2661.8144760149398</v>
      </c>
      <c r="AC34" s="188">
        <f t="shared" si="60"/>
        <v>2661.8144760149398</v>
      </c>
      <c r="AD34" s="188">
        <f t="shared" si="46"/>
        <v>-2661.8144760149398</v>
      </c>
      <c r="AE34" s="188">
        <f t="shared" si="47"/>
        <v>2661.8144760149398</v>
      </c>
      <c r="AF34" s="188">
        <f t="shared" si="56"/>
        <v>-2661.8144760149398</v>
      </c>
      <c r="AG34" s="188">
        <f t="shared" si="57"/>
        <v>-2661.8144760149398</v>
      </c>
      <c r="AH34" s="188">
        <f t="shared" si="58"/>
        <v>2661.8144760149398</v>
      </c>
      <c r="AI34" s="188">
        <f t="shared" si="59"/>
        <v>-2661.8144760149398</v>
      </c>
      <c r="AJ34" s="188">
        <f t="shared" si="48"/>
        <v>-2661.8144760149398</v>
      </c>
      <c r="AK34" s="188">
        <f t="shared" si="49"/>
        <v>-2661.8144760149398</v>
      </c>
      <c r="AL34" s="188">
        <f t="shared" si="50"/>
        <v>-2661.8144760149398</v>
      </c>
      <c r="AM34" s="188">
        <f t="shared" si="51"/>
        <v>-2661.8144760149398</v>
      </c>
      <c r="AN34" s="188">
        <f t="shared" si="52"/>
        <v>2661.8144760149398</v>
      </c>
      <c r="AO34" s="188">
        <f t="shared" si="53"/>
        <v>-2661.8144760149398</v>
      </c>
    </row>
    <row r="35" spans="1:41" ht="15.75" thickBot="1" x14ac:dyDescent="0.3">
      <c r="A35" s="1" t="s">
        <v>333</v>
      </c>
      <c r="B35" s="149" t="s">
        <v>663</v>
      </c>
      <c r="C35" s="192" t="s">
        <v>294</v>
      </c>
      <c r="E35" s="201">
        <f>'0801'!H35</f>
        <v>1</v>
      </c>
      <c r="F35" s="186">
        <f t="shared" si="39"/>
        <v>-3129.9173221602746</v>
      </c>
      <c r="G35" s="202">
        <v>-1.8429836017999999E-2</v>
      </c>
      <c r="H35" s="202">
        <v>-1</v>
      </c>
      <c r="I35" s="227">
        <v>-1</v>
      </c>
      <c r="J35" s="227">
        <v>-1</v>
      </c>
      <c r="K35" s="227">
        <v>-1</v>
      </c>
      <c r="L35" s="202">
        <v>-1</v>
      </c>
      <c r="M35" s="228">
        <v>-12</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169828.821</v>
      </c>
      <c r="Y35" s="137">
        <v>169828.821</v>
      </c>
      <c r="Z35" s="188">
        <f t="shared" si="45"/>
        <v>3129.9173221602746</v>
      </c>
      <c r="AA35" s="188">
        <f>IF(IF(sym!$Q24=H35,1,0)=1,ABS(X35*G35),-ABS(X35*G35))</f>
        <v>-3129.9173221602746</v>
      </c>
      <c r="AB35" s="188">
        <f>IF(IF(sym!$P24=$H35,1,0)=1,ABS($X35*$G35),-ABS($X35*$G35))</f>
        <v>3129.9173221602746</v>
      </c>
      <c r="AC35" s="188">
        <f t="shared" si="60"/>
        <v>-3129.9173221602746</v>
      </c>
      <c r="AD35" s="188">
        <f t="shared" si="46"/>
        <v>3129.9173221602746</v>
      </c>
      <c r="AE35" s="188">
        <f t="shared" si="47"/>
        <v>3129.9173221602746</v>
      </c>
      <c r="AF35" s="188">
        <f t="shared" si="56"/>
        <v>3129.9173221602746</v>
      </c>
      <c r="AG35" s="188">
        <f t="shared" si="57"/>
        <v>3129.9173221602746</v>
      </c>
      <c r="AH35" s="188">
        <f t="shared" si="58"/>
        <v>3129.9173221602746</v>
      </c>
      <c r="AI35" s="188">
        <f t="shared" si="59"/>
        <v>-3129.9173221602746</v>
      </c>
      <c r="AJ35" s="188">
        <f t="shared" si="48"/>
        <v>-3129.9173221602746</v>
      </c>
      <c r="AK35" s="188">
        <f t="shared" si="49"/>
        <v>3129.9173221602746</v>
      </c>
      <c r="AL35" s="188">
        <f t="shared" si="50"/>
        <v>3129.9173221602746</v>
      </c>
      <c r="AM35" s="188">
        <f t="shared" si="51"/>
        <v>3129.9173221602746</v>
      </c>
      <c r="AN35" s="188">
        <f t="shared" si="52"/>
        <v>-3129.9173221602746</v>
      </c>
      <c r="AO35" s="188">
        <f t="shared" si="53"/>
        <v>3129.9173221602746</v>
      </c>
    </row>
    <row r="36" spans="1:41" ht="15.75" thickBot="1" x14ac:dyDescent="0.3">
      <c r="A36" s="330" t="s">
        <v>335</v>
      </c>
      <c r="B36" s="331" t="s">
        <v>568</v>
      </c>
      <c r="C36" s="332" t="s">
        <v>1288</v>
      </c>
      <c r="E36" s="201">
        <f>'0801'!H36</f>
        <v>1</v>
      </c>
      <c r="F36" s="186">
        <f t="shared" si="39"/>
        <v>0</v>
      </c>
      <c r="G36" s="291">
        <v>-4.9835542709E-5</v>
      </c>
      <c r="H36" s="202">
        <v>-1</v>
      </c>
      <c r="I36" s="227">
        <v>-1</v>
      </c>
      <c r="J36" s="227">
        <v>-1</v>
      </c>
      <c r="K36" s="227">
        <v>-1</v>
      </c>
      <c r="L36" s="202">
        <v>1</v>
      </c>
      <c r="M36" s="228">
        <v>-7</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0"/>
        <v>0</v>
      </c>
      <c r="AD36" s="188">
        <f t="shared" si="46"/>
        <v>0</v>
      </c>
      <c r="AE36" s="188">
        <f t="shared" si="47"/>
        <v>0</v>
      </c>
      <c r="AF36" s="188">
        <f t="shared" si="56"/>
        <v>0</v>
      </c>
      <c r="AG36" s="188">
        <f t="shared" si="57"/>
        <v>0</v>
      </c>
      <c r="AH36" s="188">
        <f t="shared" si="58"/>
        <v>0</v>
      </c>
      <c r="AI36" s="188">
        <f t="shared" si="59"/>
        <v>0</v>
      </c>
      <c r="AJ36" s="188">
        <f t="shared" si="48"/>
        <v>0</v>
      </c>
      <c r="AK36" s="188">
        <f t="shared" si="49"/>
        <v>0</v>
      </c>
      <c r="AL36" s="188">
        <f t="shared" si="50"/>
        <v>0</v>
      </c>
      <c r="AM36" s="188">
        <f t="shared" si="51"/>
        <v>0</v>
      </c>
      <c r="AN36" s="188">
        <f t="shared" si="52"/>
        <v>0</v>
      </c>
      <c r="AO36" s="188">
        <f t="shared" si="53"/>
        <v>0</v>
      </c>
    </row>
    <row r="37" spans="1:41" ht="15.75" thickBot="1" x14ac:dyDescent="0.3">
      <c r="A37" s="1" t="s">
        <v>337</v>
      </c>
      <c r="B37" s="149" t="s">
        <v>591</v>
      </c>
      <c r="C37" s="192" t="s">
        <v>294</v>
      </c>
      <c r="E37" s="201">
        <f>'0801'!H37</f>
        <v>-1</v>
      </c>
      <c r="F37" s="186">
        <f t="shared" si="39"/>
        <v>-2098.049192299321</v>
      </c>
      <c r="G37" s="202">
        <v>-8.0469278784700005E-3</v>
      </c>
      <c r="H37" s="202">
        <v>-1</v>
      </c>
      <c r="I37" s="227">
        <v>1</v>
      </c>
      <c r="J37" s="227">
        <v>1</v>
      </c>
      <c r="K37" s="227">
        <v>1</v>
      </c>
      <c r="L37" s="202">
        <v>1</v>
      </c>
      <c r="M37" s="228">
        <v>4</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260726.73000000004</v>
      </c>
      <c r="Y37" s="137">
        <v>260726.73000000004</v>
      </c>
      <c r="Z37" s="188">
        <f t="shared" si="45"/>
        <v>2098.049192299321</v>
      </c>
      <c r="AA37" s="188">
        <f>IF(IF(sym!$Q26=H37,1,0)=1,ABS(X37*G37),-ABS(X37*G37))</f>
        <v>-2098.049192299321</v>
      </c>
      <c r="AB37" s="188">
        <f>IF(IF(sym!$P26=$H37,1,0)=1,ABS($X37*$G37),-ABS($X37*$G37))</f>
        <v>2098.049192299321</v>
      </c>
      <c r="AC37" s="188">
        <f t="shared" si="60"/>
        <v>2098.049192299321</v>
      </c>
      <c r="AD37" s="188">
        <f t="shared" si="46"/>
        <v>-2098.049192299321</v>
      </c>
      <c r="AE37" s="188">
        <f t="shared" si="47"/>
        <v>-2098.049192299321</v>
      </c>
      <c r="AF37" s="188">
        <f t="shared" si="56"/>
        <v>-2098.049192299321</v>
      </c>
      <c r="AG37" s="188">
        <f t="shared" si="57"/>
        <v>-2098.049192299321</v>
      </c>
      <c r="AH37" s="188">
        <f t="shared" si="58"/>
        <v>-2098.049192299321</v>
      </c>
      <c r="AI37" s="188">
        <f t="shared" si="59"/>
        <v>-2098.049192299321</v>
      </c>
      <c r="AJ37" s="188">
        <f t="shared" si="48"/>
        <v>2098.049192299321</v>
      </c>
      <c r="AK37" s="188">
        <f t="shared" si="49"/>
        <v>-2098.049192299321</v>
      </c>
      <c r="AL37" s="188">
        <f t="shared" si="50"/>
        <v>-2098.049192299321</v>
      </c>
      <c r="AM37" s="188">
        <f t="shared" si="51"/>
        <v>-2098.049192299321</v>
      </c>
      <c r="AN37" s="188">
        <f t="shared" si="52"/>
        <v>2098.049192299321</v>
      </c>
      <c r="AO37" s="188">
        <f t="shared" si="53"/>
        <v>-2098.049192299321</v>
      </c>
    </row>
    <row r="38" spans="1:41" ht="15.75" thickBot="1" x14ac:dyDescent="0.3">
      <c r="A38" s="1" t="s">
        <v>339</v>
      </c>
      <c r="B38" s="149" t="s">
        <v>596</v>
      </c>
      <c r="C38" s="192" t="s">
        <v>1122</v>
      </c>
      <c r="E38" s="201">
        <f>'0801'!H38</f>
        <v>-1</v>
      </c>
      <c r="F38" s="186">
        <f t="shared" si="39"/>
        <v>-3143.3212727141272</v>
      </c>
      <c r="G38" s="202">
        <v>-6.1335582304699997E-3</v>
      </c>
      <c r="H38" s="202">
        <v>-1</v>
      </c>
      <c r="I38" s="227">
        <v>-1</v>
      </c>
      <c r="J38" s="227">
        <v>-1</v>
      </c>
      <c r="K38" s="227">
        <v>1</v>
      </c>
      <c r="L38" s="202">
        <v>1</v>
      </c>
      <c r="M38" s="228">
        <v>27</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512479.24200000009</v>
      </c>
      <c r="Y38" s="137">
        <v>512479.24200000009</v>
      </c>
      <c r="Z38" s="188">
        <f t="shared" si="45"/>
        <v>3143.3212727141272</v>
      </c>
      <c r="AA38" s="188">
        <f>IF(IF(sym!$Q27=H38,1,0)=1,ABS(X38*G38),-ABS(X38*G38))</f>
        <v>3143.3212727141272</v>
      </c>
      <c r="AB38" s="188">
        <f>IF(IF(sym!$P27=$H38,1,0)=1,ABS($X38*$G38),-ABS($X38*$G38))</f>
        <v>-3143.3212727141272</v>
      </c>
      <c r="AC38" s="188">
        <f t="shared" si="60"/>
        <v>3143.3212727141272</v>
      </c>
      <c r="AD38" s="188">
        <f t="shared" si="46"/>
        <v>-3143.3212727141272</v>
      </c>
      <c r="AE38" s="188">
        <f t="shared" si="47"/>
        <v>3143.3212727141272</v>
      </c>
      <c r="AF38" s="188">
        <f t="shared" si="56"/>
        <v>3143.3212727141272</v>
      </c>
      <c r="AG38" s="188">
        <f t="shared" si="57"/>
        <v>-3143.3212727141272</v>
      </c>
      <c r="AH38" s="188">
        <f t="shared" si="58"/>
        <v>-3143.3212727141272</v>
      </c>
      <c r="AI38" s="188">
        <f t="shared" si="59"/>
        <v>-3143.3212727141272</v>
      </c>
      <c r="AJ38" s="188">
        <f t="shared" si="48"/>
        <v>3143.3212727141272</v>
      </c>
      <c r="AK38" s="188">
        <f t="shared" si="49"/>
        <v>-3143.3212727141272</v>
      </c>
      <c r="AL38" s="188">
        <f t="shared" si="50"/>
        <v>3143.3212727141272</v>
      </c>
      <c r="AM38" s="188">
        <f t="shared" si="51"/>
        <v>3143.3212727141272</v>
      </c>
      <c r="AN38" s="188">
        <f t="shared" si="52"/>
        <v>3143.3212727141272</v>
      </c>
      <c r="AO38" s="188">
        <f t="shared" si="53"/>
        <v>3143.3212727141272</v>
      </c>
    </row>
    <row r="39" spans="1:41" ht="15.75" thickBot="1" x14ac:dyDescent="0.3">
      <c r="A39" s="330" t="s">
        <v>341</v>
      </c>
      <c r="B39" s="331" t="s">
        <v>453</v>
      </c>
      <c r="C39" s="332" t="s">
        <v>1288</v>
      </c>
      <c r="E39" s="201">
        <f>'0801'!H39</f>
        <v>-1</v>
      </c>
      <c r="F39" s="186">
        <f t="shared" si="39"/>
        <v>0</v>
      </c>
      <c r="G39" s="202">
        <v>-1.00300902708E-4</v>
      </c>
      <c r="H39" s="202">
        <v>-1</v>
      </c>
      <c r="I39" s="227">
        <v>1</v>
      </c>
      <c r="J39" s="227">
        <v>-1</v>
      </c>
      <c r="K39" s="227">
        <v>1</v>
      </c>
      <c r="L39" s="202">
        <v>-1</v>
      </c>
      <c r="M39" s="228">
        <v>-12</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0"/>
        <v>0</v>
      </c>
      <c r="AD39" s="188">
        <f t="shared" si="46"/>
        <v>0</v>
      </c>
      <c r="AE39" s="188">
        <f t="shared" si="47"/>
        <v>0</v>
      </c>
      <c r="AF39" s="188">
        <f t="shared" si="56"/>
        <v>0</v>
      </c>
      <c r="AG39" s="188">
        <f t="shared" si="57"/>
        <v>0</v>
      </c>
      <c r="AH39" s="188">
        <f t="shared" si="58"/>
        <v>0</v>
      </c>
      <c r="AI39" s="188">
        <f t="shared" si="59"/>
        <v>0</v>
      </c>
      <c r="AJ39" s="188">
        <f t="shared" si="48"/>
        <v>0</v>
      </c>
      <c r="AK39" s="188">
        <f t="shared" si="49"/>
        <v>0</v>
      </c>
      <c r="AL39" s="188">
        <f t="shared" si="50"/>
        <v>0</v>
      </c>
      <c r="AM39" s="188">
        <f t="shared" si="51"/>
        <v>0</v>
      </c>
      <c r="AN39" s="188">
        <f t="shared" si="52"/>
        <v>0</v>
      </c>
      <c r="AO39" s="188">
        <f t="shared" si="53"/>
        <v>0</v>
      </c>
    </row>
    <row r="40" spans="1:41" ht="15.75" thickBot="1" x14ac:dyDescent="0.3">
      <c r="A40" s="1" t="s">
        <v>343</v>
      </c>
      <c r="B40" s="149" t="s">
        <v>765</v>
      </c>
      <c r="C40" s="192" t="s">
        <v>1122</v>
      </c>
      <c r="E40" s="201">
        <f>'0801'!H40</f>
        <v>-1</v>
      </c>
      <c r="F40" s="186">
        <f t="shared" si="39"/>
        <v>-562.0675294723676</v>
      </c>
      <c r="G40" s="202">
        <v>-7.6883649410599999E-4</v>
      </c>
      <c r="H40" s="202">
        <v>-1</v>
      </c>
      <c r="I40" s="227">
        <v>1</v>
      </c>
      <c r="J40" s="227">
        <v>1</v>
      </c>
      <c r="K40" s="227">
        <v>1</v>
      </c>
      <c r="L40" s="202">
        <v>1</v>
      </c>
      <c r="M40" s="228">
        <v>11</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731062.5</v>
      </c>
      <c r="Y40" s="137">
        <v>731062.5</v>
      </c>
      <c r="Z40" s="188">
        <f t="shared" si="45"/>
        <v>562.0675294723676</v>
      </c>
      <c r="AA40" s="188">
        <f>IF(IF(sym!$Q29=H40,1,0)=1,ABS(X40*G40),-ABS(X40*G40))</f>
        <v>562.0675294723676</v>
      </c>
      <c r="AB40" s="188">
        <f>IF(IF(sym!$P29=$H40,1,0)=1,ABS($X40*$G40),-ABS($X40*$G40))</f>
        <v>-562.0675294723676</v>
      </c>
      <c r="AC40" s="188">
        <f t="shared" si="60"/>
        <v>562.0675294723676</v>
      </c>
      <c r="AD40" s="188">
        <f t="shared" si="46"/>
        <v>-562.0675294723676</v>
      </c>
      <c r="AE40" s="188">
        <f t="shared" si="47"/>
        <v>-562.0675294723676</v>
      </c>
      <c r="AF40" s="188">
        <f t="shared" si="56"/>
        <v>-562.0675294723676</v>
      </c>
      <c r="AG40" s="188">
        <f t="shared" si="57"/>
        <v>-562.0675294723676</v>
      </c>
      <c r="AH40" s="188">
        <f t="shared" si="58"/>
        <v>-562.0675294723676</v>
      </c>
      <c r="AI40" s="188">
        <f t="shared" si="59"/>
        <v>-562.0675294723676</v>
      </c>
      <c r="AJ40" s="188">
        <f t="shared" si="48"/>
        <v>562.0675294723676</v>
      </c>
      <c r="AK40" s="188">
        <f t="shared" si="49"/>
        <v>-562.0675294723676</v>
      </c>
      <c r="AL40" s="188">
        <f t="shared" si="50"/>
        <v>-562.0675294723676</v>
      </c>
      <c r="AM40" s="188">
        <f t="shared" si="51"/>
        <v>-562.0675294723676</v>
      </c>
      <c r="AN40" s="188">
        <f t="shared" si="52"/>
        <v>562.0675294723676</v>
      </c>
      <c r="AO40" s="188">
        <f t="shared" si="53"/>
        <v>-562.0675294723676</v>
      </c>
    </row>
    <row r="41" spans="1:41" ht="15.75" thickBot="1" x14ac:dyDescent="0.3">
      <c r="A41" s="1" t="s">
        <v>345</v>
      </c>
      <c r="B41" s="149" t="s">
        <v>602</v>
      </c>
      <c r="C41" s="192" t="s">
        <v>347</v>
      </c>
      <c r="E41" s="201">
        <f>'0801'!H41</f>
        <v>1</v>
      </c>
      <c r="F41" s="186">
        <f t="shared" si="39"/>
        <v>2624.8602530161397</v>
      </c>
      <c r="G41" s="202">
        <v>9.5616357752300006E-3</v>
      </c>
      <c r="H41" s="202">
        <v>1</v>
      </c>
      <c r="I41" s="227">
        <v>1</v>
      </c>
      <c r="J41" s="227">
        <v>-1</v>
      </c>
      <c r="K41" s="227">
        <v>1</v>
      </c>
      <c r="L41" s="202">
        <v>1</v>
      </c>
      <c r="M41" s="228">
        <v>-18</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274520</v>
      </c>
      <c r="Y41" s="137">
        <v>274520</v>
      </c>
      <c r="Z41" s="188">
        <f t="shared" si="45"/>
        <v>2624.8602530161397</v>
      </c>
      <c r="AA41" s="188">
        <f>IF(IF(sym!$Q30=H41,1,0)=1,ABS(X41*G41),-ABS(X41*G41))</f>
        <v>-2624.8602530161397</v>
      </c>
      <c r="AB41" s="188">
        <f>IF(IF(sym!$P30=$H41,1,0)=1,ABS($X41*$G41),-ABS($X41*$G41))</f>
        <v>2624.8602530161397</v>
      </c>
      <c r="AC41" s="188">
        <f t="shared" si="60"/>
        <v>2624.8602530161397</v>
      </c>
      <c r="AD41" s="188">
        <f t="shared" si="46"/>
        <v>-2624.8602530161397</v>
      </c>
      <c r="AE41" s="188">
        <f t="shared" si="47"/>
        <v>-2624.8602530161397</v>
      </c>
      <c r="AF41" s="188">
        <f t="shared" si="56"/>
        <v>2624.8602530161397</v>
      </c>
      <c r="AG41" s="188">
        <f t="shared" si="57"/>
        <v>2624.8602530161397</v>
      </c>
      <c r="AH41" s="188">
        <f t="shared" si="58"/>
        <v>2624.8602530161397</v>
      </c>
      <c r="AI41" s="188">
        <f t="shared" si="59"/>
        <v>-2624.8602530161397</v>
      </c>
      <c r="AJ41" s="188">
        <f t="shared" si="48"/>
        <v>2624.8602530161397</v>
      </c>
      <c r="AK41" s="188">
        <f t="shared" si="49"/>
        <v>-2624.8602530161397</v>
      </c>
      <c r="AL41" s="188">
        <f t="shared" si="50"/>
        <v>-2624.8602530161397</v>
      </c>
      <c r="AM41" s="188">
        <f t="shared" si="51"/>
        <v>-2624.8602530161397</v>
      </c>
      <c r="AN41" s="188">
        <f t="shared" si="52"/>
        <v>2624.8602530161397</v>
      </c>
      <c r="AO41" s="188">
        <f t="shared" si="53"/>
        <v>-2624.8602530161397</v>
      </c>
    </row>
    <row r="42" spans="1:41" ht="15.75" thickBot="1" x14ac:dyDescent="0.3">
      <c r="A42" s="1" t="s">
        <v>1023</v>
      </c>
      <c r="B42" s="149" t="s">
        <v>604</v>
      </c>
      <c r="C42" s="192" t="s">
        <v>294</v>
      </c>
      <c r="E42" s="201">
        <f>'0801'!H42</f>
        <v>1</v>
      </c>
      <c r="F42" s="186">
        <f t="shared" si="39"/>
        <v>0</v>
      </c>
      <c r="G42" s="202"/>
      <c r="H42" s="202">
        <v>1</v>
      </c>
      <c r="I42" s="227">
        <v>1</v>
      </c>
      <c r="J42" s="227">
        <v>-1</v>
      </c>
      <c r="K42" s="227">
        <v>1</v>
      </c>
      <c r="L42" s="202">
        <v>-1</v>
      </c>
      <c r="M42" s="228">
        <v>25</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176640.92664092666</v>
      </c>
      <c r="Z42" s="188">
        <f t="shared" si="45"/>
        <v>0</v>
      </c>
      <c r="AA42" s="188">
        <f>IF(IF(sym!$Q31=H42,1,0)=1,ABS(X42*G42),-ABS(X42*G42))</f>
        <v>0</v>
      </c>
      <c r="AB42" s="188">
        <f>IF(IF(sym!$P31=$H42,1,0)=1,ABS($X42*$G42),-ABS($X42*$G42))</f>
        <v>0</v>
      </c>
      <c r="AC42" s="188">
        <f t="shared" si="60"/>
        <v>0</v>
      </c>
      <c r="AD42" s="188">
        <f t="shared" si="46"/>
        <v>0</v>
      </c>
      <c r="AE42" s="188">
        <f t="shared" si="47"/>
        <v>0</v>
      </c>
      <c r="AF42" s="188">
        <f t="shared" si="56"/>
        <v>0</v>
      </c>
      <c r="AG42" s="188">
        <f t="shared" si="57"/>
        <v>0</v>
      </c>
      <c r="AH42" s="188">
        <f t="shared" si="58"/>
        <v>0</v>
      </c>
      <c r="AI42" s="188">
        <f t="shared" si="59"/>
        <v>0</v>
      </c>
      <c r="AJ42" s="188">
        <f t="shared" si="48"/>
        <v>0</v>
      </c>
      <c r="AK42" s="188">
        <f t="shared" si="49"/>
        <v>0</v>
      </c>
      <c r="AL42" s="188">
        <f t="shared" si="50"/>
        <v>0</v>
      </c>
      <c r="AM42" s="188">
        <f t="shared" si="51"/>
        <v>0</v>
      </c>
      <c r="AN42" s="188">
        <f t="shared" si="52"/>
        <v>0</v>
      </c>
      <c r="AO42" s="188">
        <f t="shared" si="53"/>
        <v>0</v>
      </c>
    </row>
    <row r="43" spans="1:41" ht="15.75" thickBot="1" x14ac:dyDescent="0.3">
      <c r="A43" s="1" t="s">
        <v>349</v>
      </c>
      <c r="B43" s="149" t="s">
        <v>515</v>
      </c>
      <c r="C43" s="192" t="s">
        <v>347</v>
      </c>
      <c r="E43" s="201">
        <f>'0801'!H43</f>
        <v>-1</v>
      </c>
      <c r="F43" s="186">
        <f t="shared" si="39"/>
        <v>477.05160263720796</v>
      </c>
      <c r="G43" s="202">
        <v>4.3191634462399998E-3</v>
      </c>
      <c r="H43" s="202">
        <v>1</v>
      </c>
      <c r="I43" s="227">
        <v>-1</v>
      </c>
      <c r="J43" s="227">
        <v>-1</v>
      </c>
      <c r="K43" s="227">
        <v>-1</v>
      </c>
      <c r="L43" s="202">
        <v>-1</v>
      </c>
      <c r="M43" s="228">
        <v>-9</v>
      </c>
      <c r="N43" s="288"/>
      <c r="O43">
        <f t="shared" si="40"/>
        <v>1</v>
      </c>
      <c r="P43">
        <f t="shared" si="54"/>
        <v>-1</v>
      </c>
      <c r="Q43">
        <f t="shared" si="41"/>
        <v>1</v>
      </c>
      <c r="R43">
        <f t="shared" si="42"/>
        <v>1</v>
      </c>
      <c r="S43">
        <f t="shared" si="43"/>
        <v>1</v>
      </c>
      <c r="T43">
        <f t="shared" si="44"/>
        <v>-1</v>
      </c>
      <c r="U43">
        <f t="shared" si="55"/>
        <v>1</v>
      </c>
      <c r="V43">
        <f>VLOOKUP($A43,'FuturesInfo (3)'!$A$2:$V$80,22)</f>
        <v>3</v>
      </c>
      <c r="W43">
        <v>1</v>
      </c>
      <c r="X43" s="137">
        <v>110450</v>
      </c>
      <c r="Y43" s="137">
        <v>110450</v>
      </c>
      <c r="Z43" s="188">
        <f t="shared" si="45"/>
        <v>477.05160263720796</v>
      </c>
      <c r="AA43" s="188">
        <f>IF(IF(sym!$Q32=H43,1,0)=1,ABS(X43*G43),-ABS(X43*G43))</f>
        <v>477.05160263720796</v>
      </c>
      <c r="AB43" s="188">
        <f>IF(IF(sym!$P32=$H43,1,0)=1,ABS($X43*$G43),-ABS($X43*$G43))</f>
        <v>-477.05160263720796</v>
      </c>
      <c r="AC43" s="188">
        <f t="shared" si="60"/>
        <v>-477.05160263720796</v>
      </c>
      <c r="AD43" s="188">
        <f t="shared" si="46"/>
        <v>477.05160263720796</v>
      </c>
      <c r="AE43" s="188">
        <f t="shared" si="47"/>
        <v>-477.05160263720796</v>
      </c>
      <c r="AF43" s="188">
        <f t="shared" si="56"/>
        <v>-477.05160263720796</v>
      </c>
      <c r="AG43" s="188">
        <f t="shared" si="57"/>
        <v>-477.05160263720796</v>
      </c>
      <c r="AH43" s="188">
        <f t="shared" si="58"/>
        <v>-477.05160263720796</v>
      </c>
      <c r="AI43" s="188">
        <f t="shared" si="59"/>
        <v>477.05160263720796</v>
      </c>
      <c r="AJ43" s="188">
        <f t="shared" si="48"/>
        <v>-477.05160263720796</v>
      </c>
      <c r="AK43" s="188">
        <f t="shared" si="49"/>
        <v>477.05160263720796</v>
      </c>
      <c r="AL43" s="188">
        <f t="shared" si="50"/>
        <v>477.05160263720796</v>
      </c>
      <c r="AM43" s="188">
        <f t="shared" si="51"/>
        <v>477.05160263720796</v>
      </c>
      <c r="AN43" s="188">
        <f t="shared" si="52"/>
        <v>-477.05160263720796</v>
      </c>
      <c r="AO43" s="188">
        <f t="shared" si="53"/>
        <v>477.05160263720796</v>
      </c>
    </row>
    <row r="44" spans="1:41" ht="15.75" thickBot="1" x14ac:dyDescent="0.3">
      <c r="A44" s="1" t="s">
        <v>1024</v>
      </c>
      <c r="B44" s="149" t="s">
        <v>353</v>
      </c>
      <c r="C44" s="192" t="s">
        <v>294</v>
      </c>
      <c r="E44" s="201">
        <f>'0801'!H44</f>
        <v>1</v>
      </c>
      <c r="F44" s="186">
        <f t="shared" si="39"/>
        <v>0</v>
      </c>
      <c r="G44" s="202"/>
      <c r="H44" s="202">
        <v>1</v>
      </c>
      <c r="I44" s="227">
        <v>1</v>
      </c>
      <c r="J44" s="227">
        <v>-1</v>
      </c>
      <c r="K44" s="227">
        <v>1</v>
      </c>
      <c r="L44" s="202">
        <v>-1</v>
      </c>
      <c r="M44" s="228">
        <v>24</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284684.68468468467</v>
      </c>
      <c r="Z44" s="188">
        <f t="shared" si="45"/>
        <v>0</v>
      </c>
      <c r="AA44" s="188">
        <f>IF(IF(sym!$Q33=H44,1,0)=1,ABS(X44*G44),-ABS(X44*G44))</f>
        <v>0</v>
      </c>
      <c r="AB44" s="188">
        <f>IF(IF(sym!$P33=$H44,1,0)=1,ABS($X44*$G44),-ABS($X44*$G44))</f>
        <v>0</v>
      </c>
      <c r="AC44" s="188">
        <f t="shared" si="60"/>
        <v>0</v>
      </c>
      <c r="AD44" s="188">
        <f t="shared" si="46"/>
        <v>0</v>
      </c>
      <c r="AE44" s="188">
        <f t="shared" si="47"/>
        <v>0</v>
      </c>
      <c r="AF44" s="188">
        <f t="shared" si="56"/>
        <v>0</v>
      </c>
      <c r="AG44" s="188">
        <f t="shared" si="57"/>
        <v>0</v>
      </c>
      <c r="AH44" s="188">
        <f t="shared" si="58"/>
        <v>0</v>
      </c>
      <c r="AI44" s="188">
        <f t="shared" si="59"/>
        <v>0</v>
      </c>
      <c r="AJ44" s="188">
        <f t="shared" si="48"/>
        <v>0</v>
      </c>
      <c r="AK44" s="188">
        <f t="shared" si="49"/>
        <v>0</v>
      </c>
      <c r="AL44" s="188">
        <f t="shared" si="50"/>
        <v>0</v>
      </c>
      <c r="AM44" s="188">
        <f t="shared" si="51"/>
        <v>0</v>
      </c>
      <c r="AN44" s="188">
        <f t="shared" si="52"/>
        <v>0</v>
      </c>
      <c r="AO44" s="188">
        <f t="shared" si="53"/>
        <v>0</v>
      </c>
    </row>
    <row r="45" spans="1:41" ht="15.75" thickBot="1" x14ac:dyDescent="0.3">
      <c r="A45" s="1" t="s">
        <v>351</v>
      </c>
      <c r="B45" s="149" t="s">
        <v>617</v>
      </c>
      <c r="C45" s="192" t="s">
        <v>288</v>
      </c>
      <c r="E45" s="201">
        <f>'0801'!H45</f>
        <v>-1</v>
      </c>
      <c r="F45" s="186">
        <f t="shared" si="39"/>
        <v>92.480801335508616</v>
      </c>
      <c r="G45" s="202">
        <v>8.7447332856300001E-4</v>
      </c>
      <c r="H45" s="202">
        <v>1</v>
      </c>
      <c r="I45" s="227">
        <v>-1</v>
      </c>
      <c r="J45" s="227">
        <v>-1</v>
      </c>
      <c r="K45" s="227">
        <v>-1</v>
      </c>
      <c r="L45" s="202">
        <v>1</v>
      </c>
      <c r="M45" s="228">
        <v>-5</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105755.99999999999</v>
      </c>
      <c r="Y45" s="137">
        <v>105755.99999999999</v>
      </c>
      <c r="Z45" s="188">
        <f t="shared" si="45"/>
        <v>92.480801335508616</v>
      </c>
      <c r="AA45" s="188">
        <f>IF(IF(sym!$Q34=H45,1,0)=1,ABS(X45*G45),-ABS(X45*G45))</f>
        <v>92.480801335508616</v>
      </c>
      <c r="AB45" s="188">
        <f>IF(IF(sym!$P34=$H45,1,0)=1,ABS($X45*$G45),-ABS($X45*$G45))</f>
        <v>-92.480801335508616</v>
      </c>
      <c r="AC45" s="188">
        <f t="shared" si="60"/>
        <v>-92.480801335508616</v>
      </c>
      <c r="AD45" s="188">
        <f t="shared" si="46"/>
        <v>92.480801335508616</v>
      </c>
      <c r="AE45" s="188">
        <f t="shared" si="47"/>
        <v>-92.480801335508616</v>
      </c>
      <c r="AF45" s="188">
        <f t="shared" si="56"/>
        <v>-92.480801335508616</v>
      </c>
      <c r="AG45" s="188">
        <f t="shared" si="57"/>
        <v>-92.480801335508616</v>
      </c>
      <c r="AH45" s="188">
        <f t="shared" si="58"/>
        <v>92.480801335508616</v>
      </c>
      <c r="AI45" s="188">
        <f t="shared" si="59"/>
        <v>-92.480801335508616</v>
      </c>
      <c r="AJ45" s="188">
        <f t="shared" si="48"/>
        <v>-92.480801335508616</v>
      </c>
      <c r="AK45" s="188">
        <f t="shared" si="49"/>
        <v>-92.480801335508616</v>
      </c>
      <c r="AL45" s="188">
        <f t="shared" si="50"/>
        <v>-92.480801335508616</v>
      </c>
      <c r="AM45" s="188">
        <f t="shared" si="51"/>
        <v>-92.480801335508616</v>
      </c>
      <c r="AN45" s="188">
        <f t="shared" si="52"/>
        <v>92.480801335508616</v>
      </c>
      <c r="AO45" s="188">
        <f t="shared" si="53"/>
        <v>-92.480801335508616</v>
      </c>
    </row>
    <row r="46" spans="1:41" ht="15.75" thickBot="1" x14ac:dyDescent="0.3">
      <c r="A46" s="1" t="s">
        <v>355</v>
      </c>
      <c r="B46" s="149" t="s">
        <v>623</v>
      </c>
      <c r="C46" s="192" t="s">
        <v>1121</v>
      </c>
      <c r="E46" s="201">
        <f>'0801'!H46</f>
        <v>-1</v>
      </c>
      <c r="F46" s="186">
        <f t="shared" ref="F46:F77" si="61">G46*X46</f>
        <v>3588.6528537192225</v>
      </c>
      <c r="G46" s="202">
        <v>1.44601706607E-2</v>
      </c>
      <c r="H46" s="202">
        <v>1</v>
      </c>
      <c r="I46" s="227">
        <v>1</v>
      </c>
      <c r="J46" s="227">
        <v>-1</v>
      </c>
      <c r="K46" s="227">
        <v>1</v>
      </c>
      <c r="L46" s="202">
        <v>1</v>
      </c>
      <c r="M46" s="228">
        <v>8</v>
      </c>
      <c r="N46" s="288"/>
      <c r="O46">
        <f t="shared" ref="O46:O77" si="62">IF(M46&lt;0,L46*-1,L46)</f>
        <v>1</v>
      </c>
      <c r="P46">
        <f t="shared" si="54"/>
        <v>-1</v>
      </c>
      <c r="Q46">
        <f t="shared" ref="Q46:Q77" si="63">IF(J46+O46+-1*E46&gt;0,1,-1)</f>
        <v>1</v>
      </c>
      <c r="R46">
        <f t="shared" ref="R46:R77" si="64">IF(I46-L46-E46&gt;0,1,-1)</f>
        <v>1</v>
      </c>
      <c r="S46">
        <f t="shared" ref="S46:S77" si="65">IF(P46+R46+Q46&lt;0,-1,1)</f>
        <v>1</v>
      </c>
      <c r="T46">
        <f t="shared" ref="T46:T77" si="66">IF(E46-K46-O46&lt;0,-1,1)</f>
        <v>-1</v>
      </c>
      <c r="U46">
        <f t="shared" si="55"/>
        <v>-1</v>
      </c>
      <c r="V46">
        <f>VLOOKUP($A46,'FuturesInfo (3)'!$A$2:$V$80,22)</f>
        <v>2</v>
      </c>
      <c r="W46">
        <v>1</v>
      </c>
      <c r="X46" s="137">
        <v>248175</v>
      </c>
      <c r="Y46" s="137">
        <v>248175</v>
      </c>
      <c r="Z46" s="188">
        <f t="shared" ref="Z46:Z77" si="67">ABS(X46*G46)</f>
        <v>3588.6528537192225</v>
      </c>
      <c r="AA46" s="188">
        <f>IF(IF(sym!$Q35=H46,1,0)=1,ABS(X46*G46),-ABS(X46*G46))</f>
        <v>-3588.6528537192225</v>
      </c>
      <c r="AB46" s="188">
        <f>IF(IF(sym!$P35=$H46,1,0)=1,ABS($X46*$G46),-ABS($X46*$G46))</f>
        <v>3588.6528537192225</v>
      </c>
      <c r="AC46" s="188">
        <f t="shared" si="60"/>
        <v>-3588.6528537192225</v>
      </c>
      <c r="AD46" s="188">
        <f t="shared" ref="AD46:AD77" si="68">IF(IF(-E46=H46,1,0)=1,ABS(X46*G46),-ABS(X46*G46))</f>
        <v>3588.6528537192225</v>
      </c>
      <c r="AE46" s="188">
        <f t="shared" ref="AE46:AE77" si="69">IF(IF(J46=H46,1,0)=1,ABS(X46*G46),-ABS(X46*G46))</f>
        <v>-3588.6528537192225</v>
      </c>
      <c r="AF46" s="188">
        <f t="shared" si="56"/>
        <v>3588.6528537192225</v>
      </c>
      <c r="AG46" s="188">
        <f t="shared" si="57"/>
        <v>3588.6528537192225</v>
      </c>
      <c r="AH46" s="188">
        <f t="shared" si="58"/>
        <v>3588.6528537192225</v>
      </c>
      <c r="AI46" s="188">
        <f t="shared" si="59"/>
        <v>3588.6528537192225</v>
      </c>
      <c r="AJ46" s="188">
        <f t="shared" ref="AJ46:AJ77" si="70">IF(IF(P46=H46,1,0)=1,ABS(X46*G46),-ABS(X46*G46))</f>
        <v>-3588.6528537192225</v>
      </c>
      <c r="AK46" s="188">
        <f t="shared" ref="AK46:AK77" si="71">IF(IF(H46=Q46,1,0)=1,ABS(X46*G46),-ABS(X46*G46))</f>
        <v>3588.6528537192225</v>
      </c>
      <c r="AL46" s="188">
        <f t="shared" ref="AL46:AL77" si="72">IF(IF(R46=H46,1,0)=1,ABS(X46*G46),-ABS(X46*G46))</f>
        <v>3588.6528537192225</v>
      </c>
      <c r="AM46" s="188">
        <f t="shared" ref="AM46:AM77" si="73">IF(IF(S46=H46,1,0)=1,ABS(X46*G46),-ABS(X46*G46))</f>
        <v>3588.6528537192225</v>
      </c>
      <c r="AN46" s="188">
        <f t="shared" ref="AN46:AN77" si="74">IF(IF(T46=$H46,1,0)=1,ABS($X46*$G46),-ABS($X46*$G46))</f>
        <v>-3588.6528537192225</v>
      </c>
      <c r="AO46" s="188">
        <f t="shared" ref="AO46:AO77" si="75">IF(IF(U46=$H46,1,0)=1,ABS($X46*$G46),-ABS($X46*$G46))</f>
        <v>-3588.6528537192225</v>
      </c>
    </row>
    <row r="47" spans="1:41" ht="15.75" thickBot="1" x14ac:dyDescent="0.3">
      <c r="A47" s="1" t="s">
        <v>357</v>
      </c>
      <c r="B47" s="149" t="s">
        <v>513</v>
      </c>
      <c r="C47" s="192" t="s">
        <v>304</v>
      </c>
      <c r="E47" s="201">
        <f>'0801'!H47</f>
        <v>-1</v>
      </c>
      <c r="F47" s="186">
        <f t="shared" si="61"/>
        <v>-1624.6950156892499</v>
      </c>
      <c r="G47" s="202">
        <v>-1.53363541304E-2</v>
      </c>
      <c r="H47" s="202">
        <v>-1</v>
      </c>
      <c r="I47" s="227">
        <v>1</v>
      </c>
      <c r="J47" s="227">
        <v>-1</v>
      </c>
      <c r="K47" s="227">
        <v>1</v>
      </c>
      <c r="L47" s="202">
        <v>1</v>
      </c>
      <c r="M47" s="228">
        <v>-2</v>
      </c>
      <c r="N47" s="288"/>
      <c r="O47">
        <f t="shared" si="62"/>
        <v>-1</v>
      </c>
      <c r="P47">
        <f t="shared" si="54"/>
        <v>-1</v>
      </c>
      <c r="Q47">
        <f t="shared" si="63"/>
        <v>-1</v>
      </c>
      <c r="R47">
        <f t="shared" si="64"/>
        <v>1</v>
      </c>
      <c r="S47">
        <f t="shared" si="65"/>
        <v>-1</v>
      </c>
      <c r="T47">
        <f t="shared" si="66"/>
        <v>-1</v>
      </c>
      <c r="U47">
        <f t="shared" si="55"/>
        <v>-1</v>
      </c>
      <c r="V47">
        <f>VLOOKUP($A47,'FuturesInfo (3)'!$A$2:$V$80,22)</f>
        <v>2</v>
      </c>
      <c r="W47">
        <v>1</v>
      </c>
      <c r="X47" s="137">
        <v>105937.5</v>
      </c>
      <c r="Y47" s="137">
        <v>105937.5</v>
      </c>
      <c r="Z47" s="188">
        <f t="shared" si="67"/>
        <v>1624.6950156892499</v>
      </c>
      <c r="AA47" s="188">
        <f>IF(IF(sym!$Q36=H47,1,0)=1,ABS(X47*G47),-ABS(X47*G47))</f>
        <v>-1624.6950156892499</v>
      </c>
      <c r="AB47" s="188">
        <f>IF(IF(sym!$P36=$H47,1,0)=1,ABS($X47*$G47),-ABS($X47*$G47))</f>
        <v>1624.6950156892499</v>
      </c>
      <c r="AC47" s="188">
        <f t="shared" si="60"/>
        <v>1624.6950156892499</v>
      </c>
      <c r="AD47" s="188">
        <f t="shared" si="68"/>
        <v>-1624.6950156892499</v>
      </c>
      <c r="AE47" s="188">
        <f t="shared" si="69"/>
        <v>1624.6950156892499</v>
      </c>
      <c r="AF47" s="188">
        <f t="shared" si="56"/>
        <v>-1624.6950156892499</v>
      </c>
      <c r="AG47" s="188">
        <f t="shared" si="57"/>
        <v>-1624.6950156892499</v>
      </c>
      <c r="AH47" s="188">
        <f t="shared" si="58"/>
        <v>-1624.6950156892499</v>
      </c>
      <c r="AI47" s="188">
        <f t="shared" si="59"/>
        <v>1624.6950156892499</v>
      </c>
      <c r="AJ47" s="188">
        <f t="shared" si="70"/>
        <v>1624.6950156892499</v>
      </c>
      <c r="AK47" s="188">
        <f t="shared" si="71"/>
        <v>1624.6950156892499</v>
      </c>
      <c r="AL47" s="188">
        <f t="shared" si="72"/>
        <v>-1624.6950156892499</v>
      </c>
      <c r="AM47" s="188">
        <f t="shared" si="73"/>
        <v>1624.6950156892499</v>
      </c>
      <c r="AN47" s="188">
        <f t="shared" si="74"/>
        <v>1624.6950156892499</v>
      </c>
      <c r="AO47" s="188">
        <f t="shared" si="75"/>
        <v>1624.6950156892499</v>
      </c>
    </row>
    <row r="48" spans="1:41" ht="15.75" thickBot="1" x14ac:dyDescent="0.3">
      <c r="A48" s="1" t="s">
        <v>1051</v>
      </c>
      <c r="B48" s="149" t="s">
        <v>614</v>
      </c>
      <c r="C48" s="192" t="s">
        <v>297</v>
      </c>
      <c r="E48" s="201">
        <f>'0801'!H48</f>
        <v>-1</v>
      </c>
      <c r="F48" s="186">
        <f t="shared" si="61"/>
        <v>-546.30421502760908</v>
      </c>
      <c r="G48" s="202">
        <v>-6.7196090409300004E-3</v>
      </c>
      <c r="H48" s="202">
        <v>-1</v>
      </c>
      <c r="I48" s="227">
        <v>-1</v>
      </c>
      <c r="J48" s="227">
        <v>-1</v>
      </c>
      <c r="K48" s="227">
        <v>-1</v>
      </c>
      <c r="L48" s="202">
        <v>1</v>
      </c>
      <c r="M48" s="228">
        <v>-1</v>
      </c>
      <c r="N48" s="288"/>
      <c r="O48">
        <f t="shared" si="62"/>
        <v>-1</v>
      </c>
      <c r="P48">
        <f t="shared" si="54"/>
        <v>-1</v>
      </c>
      <c r="Q48">
        <f t="shared" si="63"/>
        <v>-1</v>
      </c>
      <c r="R48">
        <f t="shared" si="64"/>
        <v>-1</v>
      </c>
      <c r="S48">
        <f t="shared" si="65"/>
        <v>-1</v>
      </c>
      <c r="T48">
        <f t="shared" si="66"/>
        <v>1</v>
      </c>
      <c r="U48">
        <f t="shared" si="55"/>
        <v>-1</v>
      </c>
      <c r="V48">
        <f>VLOOKUP($A48,'FuturesInfo (3)'!$A$2:$V$80,22)</f>
        <v>4</v>
      </c>
      <c r="W48">
        <v>1</v>
      </c>
      <c r="X48" s="137">
        <v>81300</v>
      </c>
      <c r="Y48" s="137">
        <v>81300</v>
      </c>
      <c r="Z48" s="188">
        <f t="shared" si="67"/>
        <v>546.30421502760908</v>
      </c>
      <c r="AA48" s="188">
        <f>IF(IF(sym!$Q37=H48,1,0)=1,ABS(X48*G48),-ABS(X48*G48))</f>
        <v>-546.30421502760908</v>
      </c>
      <c r="AB48" s="188">
        <f>IF(IF(sym!$P37=$H48,1,0)=1,ABS($X48*$G48),-ABS($X48*$G48))</f>
        <v>546.30421502760908</v>
      </c>
      <c r="AC48" s="188">
        <f t="shared" si="60"/>
        <v>546.30421502760908</v>
      </c>
      <c r="AD48" s="188">
        <f t="shared" si="68"/>
        <v>-546.30421502760908</v>
      </c>
      <c r="AE48" s="188">
        <f t="shared" si="69"/>
        <v>546.30421502760908</v>
      </c>
      <c r="AF48" s="188">
        <f t="shared" si="56"/>
        <v>546.30421502760908</v>
      </c>
      <c r="AG48" s="188">
        <f t="shared" si="57"/>
        <v>546.30421502760908</v>
      </c>
      <c r="AH48" s="188">
        <f t="shared" si="58"/>
        <v>-546.30421502760908</v>
      </c>
      <c r="AI48" s="188">
        <f t="shared" si="59"/>
        <v>546.30421502760908</v>
      </c>
      <c r="AJ48" s="188">
        <f t="shared" si="70"/>
        <v>546.30421502760908</v>
      </c>
      <c r="AK48" s="188">
        <f t="shared" si="71"/>
        <v>546.30421502760908</v>
      </c>
      <c r="AL48" s="188">
        <f t="shared" si="72"/>
        <v>546.30421502760908</v>
      </c>
      <c r="AM48" s="188">
        <f t="shared" si="73"/>
        <v>546.30421502760908</v>
      </c>
      <c r="AN48" s="188">
        <f t="shared" si="74"/>
        <v>-546.30421502760908</v>
      </c>
      <c r="AO48" s="188">
        <f t="shared" si="75"/>
        <v>546.30421502760908</v>
      </c>
    </row>
    <row r="49" spans="1:41" ht="15.75" thickBot="1" x14ac:dyDescent="0.3">
      <c r="A49" s="4" t="s">
        <v>359</v>
      </c>
      <c r="B49" s="149" t="s">
        <v>708</v>
      </c>
      <c r="C49" s="192" t="s">
        <v>304</v>
      </c>
      <c r="E49" s="201">
        <f>'0801'!H49</f>
        <v>-1</v>
      </c>
      <c r="F49" s="186">
        <f t="shared" si="61"/>
        <v>165.2624045797296</v>
      </c>
      <c r="G49" s="202">
        <v>1.5903307888E-3</v>
      </c>
      <c r="H49" s="234">
        <v>1</v>
      </c>
      <c r="I49" s="230">
        <v>-1</v>
      </c>
      <c r="J49" s="230">
        <v>1</v>
      </c>
      <c r="K49" s="230">
        <v>-1</v>
      </c>
      <c r="L49" s="202">
        <v>1</v>
      </c>
      <c r="M49" s="228">
        <v>11</v>
      </c>
      <c r="N49" s="288"/>
      <c r="O49">
        <f t="shared" si="62"/>
        <v>1</v>
      </c>
      <c r="P49">
        <f t="shared" si="54"/>
        <v>-1</v>
      </c>
      <c r="Q49">
        <f t="shared" si="63"/>
        <v>1</v>
      </c>
      <c r="R49">
        <f t="shared" si="64"/>
        <v>-1</v>
      </c>
      <c r="S49">
        <f t="shared" si="65"/>
        <v>-1</v>
      </c>
      <c r="T49">
        <f t="shared" si="66"/>
        <v>-1</v>
      </c>
      <c r="U49">
        <f t="shared" si="55"/>
        <v>1</v>
      </c>
      <c r="V49">
        <f>VLOOKUP($A49,'FuturesInfo (3)'!$A$2:$V$80,22)</f>
        <v>3</v>
      </c>
      <c r="W49">
        <v>1</v>
      </c>
      <c r="X49" s="137">
        <v>103917</v>
      </c>
      <c r="Y49" s="137">
        <v>103917</v>
      </c>
      <c r="Z49" s="188">
        <f t="shared" si="67"/>
        <v>165.2624045797296</v>
      </c>
      <c r="AA49" s="188">
        <f>IF(IF(sym!$Q38=H49,1,0)=1,ABS(X49*G49),-ABS(X49*G49))</f>
        <v>165.2624045797296</v>
      </c>
      <c r="AB49" s="188">
        <f>IF(IF(sym!$P38=$H49,1,0)=1,ABS($X49*$G49),-ABS($X49*$G49))</f>
        <v>-165.2624045797296</v>
      </c>
      <c r="AC49" s="188">
        <f t="shared" si="60"/>
        <v>-165.2624045797296</v>
      </c>
      <c r="AD49" s="188">
        <f t="shared" si="68"/>
        <v>165.2624045797296</v>
      </c>
      <c r="AE49" s="188">
        <f t="shared" si="69"/>
        <v>165.2624045797296</v>
      </c>
      <c r="AF49" s="188">
        <f t="shared" si="56"/>
        <v>-165.2624045797296</v>
      </c>
      <c r="AG49" s="188">
        <f t="shared" si="57"/>
        <v>-165.2624045797296</v>
      </c>
      <c r="AH49" s="188">
        <f t="shared" si="58"/>
        <v>165.2624045797296</v>
      </c>
      <c r="AI49" s="188">
        <f t="shared" si="59"/>
        <v>165.2624045797296</v>
      </c>
      <c r="AJ49" s="188">
        <f t="shared" si="70"/>
        <v>-165.2624045797296</v>
      </c>
      <c r="AK49" s="188">
        <f t="shared" si="71"/>
        <v>165.2624045797296</v>
      </c>
      <c r="AL49" s="188">
        <f t="shared" si="72"/>
        <v>-165.2624045797296</v>
      </c>
      <c r="AM49" s="188">
        <f t="shared" si="73"/>
        <v>-165.2624045797296</v>
      </c>
      <c r="AN49" s="188">
        <f t="shared" si="74"/>
        <v>-165.2624045797296</v>
      </c>
      <c r="AO49" s="188">
        <f t="shared" si="75"/>
        <v>165.2624045797296</v>
      </c>
    </row>
    <row r="50" spans="1:41" ht="15.75" thickBot="1" x14ac:dyDescent="0.3">
      <c r="A50" s="1" t="s">
        <v>361</v>
      </c>
      <c r="B50" s="149" t="s">
        <v>631</v>
      </c>
      <c r="C50" s="192" t="s">
        <v>313</v>
      </c>
      <c r="E50" s="201">
        <f>'0801'!H50</f>
        <v>1</v>
      </c>
      <c r="F50" s="186">
        <f t="shared" si="61"/>
        <v>602.62984878393831</v>
      </c>
      <c r="G50" s="202">
        <v>4.3830813061599997E-3</v>
      </c>
      <c r="H50" s="202">
        <v>1</v>
      </c>
      <c r="I50" s="227">
        <v>1</v>
      </c>
      <c r="J50" s="227">
        <v>-1</v>
      </c>
      <c r="K50" s="227">
        <v>1</v>
      </c>
      <c r="L50" s="202">
        <v>-1</v>
      </c>
      <c r="M50" s="228">
        <v>7</v>
      </c>
      <c r="N50" s="288"/>
      <c r="O50">
        <f t="shared" si="62"/>
        <v>-1</v>
      </c>
      <c r="P50">
        <f t="shared" si="54"/>
        <v>1</v>
      </c>
      <c r="Q50">
        <f t="shared" si="63"/>
        <v>-1</v>
      </c>
      <c r="R50">
        <f t="shared" si="64"/>
        <v>1</v>
      </c>
      <c r="S50">
        <f t="shared" si="65"/>
        <v>1</v>
      </c>
      <c r="T50">
        <f t="shared" si="66"/>
        <v>1</v>
      </c>
      <c r="U50">
        <f t="shared" si="55"/>
        <v>-1</v>
      </c>
      <c r="V50">
        <f>VLOOKUP($A50,'FuturesInfo (3)'!$A$2:$V$80,22)</f>
        <v>3</v>
      </c>
      <c r="W50">
        <v>1</v>
      </c>
      <c r="X50" s="137">
        <v>137490</v>
      </c>
      <c r="Y50" s="137">
        <v>137490</v>
      </c>
      <c r="Z50" s="188">
        <f t="shared" si="67"/>
        <v>602.62984878393831</v>
      </c>
      <c r="AA50" s="188">
        <f>IF(IF(sym!$Q39=H50,1,0)=1,ABS(X50*G50),-ABS(X50*G50))</f>
        <v>602.62984878393831</v>
      </c>
      <c r="AB50" s="188">
        <f>IF(IF(sym!$P39=$H50,1,0)=1,ABS($X50*$G50),-ABS($X50*$G50))</f>
        <v>-602.62984878393831</v>
      </c>
      <c r="AC50" s="188">
        <f t="shared" si="60"/>
        <v>602.62984878393831</v>
      </c>
      <c r="AD50" s="188">
        <f t="shared" si="68"/>
        <v>-602.62984878393831</v>
      </c>
      <c r="AE50" s="188">
        <f t="shared" si="69"/>
        <v>-602.62984878393831</v>
      </c>
      <c r="AF50" s="188">
        <f t="shared" si="56"/>
        <v>602.62984878393831</v>
      </c>
      <c r="AG50" s="188">
        <f t="shared" si="57"/>
        <v>602.62984878393831</v>
      </c>
      <c r="AH50" s="188">
        <f t="shared" si="58"/>
        <v>-602.62984878393831</v>
      </c>
      <c r="AI50" s="188">
        <f t="shared" si="59"/>
        <v>-602.62984878393831</v>
      </c>
      <c r="AJ50" s="188">
        <f t="shared" si="70"/>
        <v>602.62984878393831</v>
      </c>
      <c r="AK50" s="188">
        <f t="shared" si="71"/>
        <v>-602.62984878393831</v>
      </c>
      <c r="AL50" s="188">
        <f t="shared" si="72"/>
        <v>602.62984878393831</v>
      </c>
      <c r="AM50" s="188">
        <f t="shared" si="73"/>
        <v>602.62984878393831</v>
      </c>
      <c r="AN50" s="188">
        <f t="shared" si="74"/>
        <v>602.62984878393831</v>
      </c>
      <c r="AO50" s="188">
        <f t="shared" si="75"/>
        <v>-602.62984878393831</v>
      </c>
    </row>
    <row r="51" spans="1:41" ht="15.75" thickBot="1" x14ac:dyDescent="0.3">
      <c r="A51" s="1" t="s">
        <v>363</v>
      </c>
      <c r="B51" s="149" t="s">
        <v>476</v>
      </c>
      <c r="C51" s="192" t="s">
        <v>288</v>
      </c>
      <c r="E51" s="201">
        <f>'0801'!H51</f>
        <v>-1</v>
      </c>
      <c r="F51" s="186">
        <f t="shared" si="61"/>
        <v>-753.31326695981284</v>
      </c>
      <c r="G51" s="202">
        <v>-8.7983329474400004E-3</v>
      </c>
      <c r="H51" s="202">
        <v>-1</v>
      </c>
      <c r="I51" s="227">
        <v>-1</v>
      </c>
      <c r="J51" s="227">
        <v>1</v>
      </c>
      <c r="K51" s="227">
        <v>-1</v>
      </c>
      <c r="L51" s="202">
        <v>-1</v>
      </c>
      <c r="M51" s="228">
        <v>13</v>
      </c>
      <c r="N51" s="288"/>
      <c r="O51">
        <f t="shared" si="62"/>
        <v>-1</v>
      </c>
      <c r="P51">
        <f t="shared" si="54"/>
        <v>-1</v>
      </c>
      <c r="Q51">
        <f t="shared" si="63"/>
        <v>1</v>
      </c>
      <c r="R51">
        <f t="shared" si="64"/>
        <v>1</v>
      </c>
      <c r="S51">
        <f t="shared" si="65"/>
        <v>1</v>
      </c>
      <c r="T51">
        <f t="shared" si="66"/>
        <v>1</v>
      </c>
      <c r="U51">
        <f t="shared" si="55"/>
        <v>1</v>
      </c>
      <c r="V51">
        <f>VLOOKUP($A51,'FuturesInfo (3)'!$A$2:$V$80,22)</f>
        <v>2</v>
      </c>
      <c r="W51">
        <v>1</v>
      </c>
      <c r="X51" s="137">
        <v>85620</v>
      </c>
      <c r="Y51" s="137">
        <v>85620</v>
      </c>
      <c r="Z51" s="188">
        <f t="shared" si="67"/>
        <v>753.31326695981284</v>
      </c>
      <c r="AA51" s="188">
        <f>IF(IF(sym!$Q40=H51,1,0)=1,ABS(X51*G51),-ABS(X51*G51))</f>
        <v>-753.31326695981284</v>
      </c>
      <c r="AB51" s="188">
        <f>IF(IF(sym!$P40=$H51,1,0)=1,ABS($X51*$G51),-ABS($X51*$G51))</f>
        <v>753.31326695981284</v>
      </c>
      <c r="AC51" s="188">
        <f t="shared" si="60"/>
        <v>753.31326695981284</v>
      </c>
      <c r="AD51" s="188">
        <f t="shared" si="68"/>
        <v>-753.31326695981284</v>
      </c>
      <c r="AE51" s="188">
        <f t="shared" si="69"/>
        <v>-753.31326695981284</v>
      </c>
      <c r="AF51" s="188">
        <f t="shared" si="56"/>
        <v>753.31326695981284</v>
      </c>
      <c r="AG51" s="188">
        <f t="shared" si="57"/>
        <v>753.31326695981284</v>
      </c>
      <c r="AH51" s="188">
        <f t="shared" si="58"/>
        <v>753.31326695981284</v>
      </c>
      <c r="AI51" s="188">
        <f t="shared" si="59"/>
        <v>753.31326695981284</v>
      </c>
      <c r="AJ51" s="188">
        <f t="shared" si="70"/>
        <v>753.31326695981284</v>
      </c>
      <c r="AK51" s="188">
        <f t="shared" si="71"/>
        <v>-753.31326695981284</v>
      </c>
      <c r="AL51" s="188">
        <f t="shared" si="72"/>
        <v>-753.31326695981284</v>
      </c>
      <c r="AM51" s="188">
        <f t="shared" si="73"/>
        <v>-753.31326695981284</v>
      </c>
      <c r="AN51" s="188">
        <f t="shared" si="74"/>
        <v>-753.31326695981284</v>
      </c>
      <c r="AO51" s="188">
        <f t="shared" si="75"/>
        <v>-753.31326695981284</v>
      </c>
    </row>
    <row r="52" spans="1:41" ht="15.75" thickBot="1" x14ac:dyDescent="0.3">
      <c r="A52" s="1" t="s">
        <v>365</v>
      </c>
      <c r="B52" s="149" t="s">
        <v>1097</v>
      </c>
      <c r="C52" s="192" t="s">
        <v>288</v>
      </c>
      <c r="E52" s="201">
        <f>'0801'!H52</f>
        <v>-1</v>
      </c>
      <c r="F52" s="186">
        <f t="shared" si="61"/>
        <v>0</v>
      </c>
      <c r="G52" s="202">
        <v>0</v>
      </c>
      <c r="H52" s="202">
        <v>1</v>
      </c>
      <c r="I52" s="227">
        <v>-1</v>
      </c>
      <c r="J52" s="227">
        <v>1</v>
      </c>
      <c r="K52" s="227">
        <v>-1</v>
      </c>
      <c r="L52" s="202">
        <v>1</v>
      </c>
      <c r="M52" s="228">
        <v>-23</v>
      </c>
      <c r="N52" s="288"/>
      <c r="O52">
        <f t="shared" si="62"/>
        <v>-1</v>
      </c>
      <c r="P52">
        <f t="shared" si="54"/>
        <v>-1</v>
      </c>
      <c r="Q52">
        <f t="shared" si="63"/>
        <v>1</v>
      </c>
      <c r="R52">
        <f t="shared" si="64"/>
        <v>-1</v>
      </c>
      <c r="S52">
        <f t="shared" si="65"/>
        <v>-1</v>
      </c>
      <c r="T52">
        <f t="shared" si="66"/>
        <v>1</v>
      </c>
      <c r="U52">
        <f t="shared" si="55"/>
        <v>1</v>
      </c>
      <c r="V52">
        <f>VLOOKUP($A52,'FuturesInfo (3)'!$A$2:$V$80,22)</f>
        <v>2</v>
      </c>
      <c r="W52">
        <v>1</v>
      </c>
      <c r="X52" s="137">
        <v>72800</v>
      </c>
      <c r="Y52" s="137">
        <v>72800</v>
      </c>
      <c r="Z52" s="188">
        <f t="shared" si="67"/>
        <v>0</v>
      </c>
      <c r="AA52" s="188">
        <f>IF(IF(sym!$Q41=H52,1,0)=1,ABS(X52*G52),-ABS(X52*G52))</f>
        <v>0</v>
      </c>
      <c r="AB52" s="188">
        <f>IF(IF(sym!$P41=$H52,1,0)=1,ABS($X52*$G52),-ABS($X52*$G52))</f>
        <v>0</v>
      </c>
      <c r="AC52" s="188">
        <f t="shared" si="60"/>
        <v>0</v>
      </c>
      <c r="AD52" s="188">
        <f t="shared" si="68"/>
        <v>0</v>
      </c>
      <c r="AE52" s="188">
        <f t="shared" si="69"/>
        <v>0</v>
      </c>
      <c r="AF52" s="188">
        <f t="shared" si="56"/>
        <v>0</v>
      </c>
      <c r="AG52" s="188">
        <f t="shared" si="57"/>
        <v>0</v>
      </c>
      <c r="AH52" s="188">
        <f t="shared" si="58"/>
        <v>0</v>
      </c>
      <c r="AI52" s="188">
        <f t="shared" si="59"/>
        <v>0</v>
      </c>
      <c r="AJ52" s="188">
        <f t="shared" si="70"/>
        <v>0</v>
      </c>
      <c r="AK52" s="188">
        <f t="shared" si="71"/>
        <v>0</v>
      </c>
      <c r="AL52" s="188">
        <f t="shared" si="72"/>
        <v>0</v>
      </c>
      <c r="AM52" s="188">
        <f t="shared" si="73"/>
        <v>0</v>
      </c>
      <c r="AN52" s="188">
        <f t="shared" si="74"/>
        <v>0</v>
      </c>
      <c r="AO52" s="188">
        <f t="shared" si="75"/>
        <v>0</v>
      </c>
    </row>
    <row r="53" spans="1:41" ht="15.75" thickBot="1" x14ac:dyDescent="0.3">
      <c r="A53" s="1" t="s">
        <v>367</v>
      </c>
      <c r="B53" s="149" t="s">
        <v>625</v>
      </c>
      <c r="C53" s="192" t="s">
        <v>313</v>
      </c>
      <c r="E53" s="201">
        <f>'0801'!H53</f>
        <v>1</v>
      </c>
      <c r="F53" s="186">
        <f t="shared" si="61"/>
        <v>-119.85148514887921</v>
      </c>
      <c r="G53" s="202">
        <v>-1.23762376238E-3</v>
      </c>
      <c r="H53" s="202">
        <v>-1</v>
      </c>
      <c r="I53" s="227">
        <v>1</v>
      </c>
      <c r="J53" s="227">
        <v>1</v>
      </c>
      <c r="K53" s="227">
        <v>1</v>
      </c>
      <c r="L53" s="202">
        <v>-1</v>
      </c>
      <c r="M53" s="228">
        <v>-12</v>
      </c>
      <c r="N53" s="288"/>
      <c r="O53">
        <f t="shared" si="62"/>
        <v>1</v>
      </c>
      <c r="P53">
        <f t="shared" si="54"/>
        <v>1</v>
      </c>
      <c r="Q53">
        <f t="shared" si="63"/>
        <v>1</v>
      </c>
      <c r="R53">
        <f t="shared" si="64"/>
        <v>1</v>
      </c>
      <c r="S53">
        <f t="shared" si="65"/>
        <v>1</v>
      </c>
      <c r="T53">
        <f t="shared" si="66"/>
        <v>-1</v>
      </c>
      <c r="U53">
        <f t="shared" si="55"/>
        <v>1</v>
      </c>
      <c r="V53">
        <f>VLOOKUP($A53,'FuturesInfo (3)'!$A$2:$V$80,22)</f>
        <v>4</v>
      </c>
      <c r="W53">
        <v>1</v>
      </c>
      <c r="X53" s="137">
        <v>96840</v>
      </c>
      <c r="Y53" s="137">
        <v>96840</v>
      </c>
      <c r="Z53" s="188">
        <f t="shared" si="67"/>
        <v>119.85148514887921</v>
      </c>
      <c r="AA53" s="188">
        <f>IF(IF(sym!$Q42=H53,1,0)=1,ABS(X53*G53),-ABS(X53*G53))</f>
        <v>-119.85148514887921</v>
      </c>
      <c r="AB53" s="188">
        <f>IF(IF(sym!$P42=$H53,1,0)=1,ABS($X53*$G53),-ABS($X53*$G53))</f>
        <v>119.85148514887921</v>
      </c>
      <c r="AC53" s="188">
        <f t="shared" si="60"/>
        <v>-119.85148514887921</v>
      </c>
      <c r="AD53" s="188">
        <f t="shared" si="68"/>
        <v>119.85148514887921</v>
      </c>
      <c r="AE53" s="188">
        <f t="shared" si="69"/>
        <v>-119.85148514887921</v>
      </c>
      <c r="AF53" s="188">
        <f t="shared" si="56"/>
        <v>-119.85148514887921</v>
      </c>
      <c r="AG53" s="188">
        <f t="shared" si="57"/>
        <v>-119.85148514887921</v>
      </c>
      <c r="AH53" s="188">
        <f t="shared" si="58"/>
        <v>119.85148514887921</v>
      </c>
      <c r="AI53" s="188">
        <f t="shared" si="59"/>
        <v>-119.85148514887921</v>
      </c>
      <c r="AJ53" s="188">
        <f t="shared" si="70"/>
        <v>-119.85148514887921</v>
      </c>
      <c r="AK53" s="188">
        <f t="shared" si="71"/>
        <v>-119.85148514887921</v>
      </c>
      <c r="AL53" s="188">
        <f t="shared" si="72"/>
        <v>-119.85148514887921</v>
      </c>
      <c r="AM53" s="188">
        <f t="shared" si="73"/>
        <v>-119.85148514887921</v>
      </c>
      <c r="AN53" s="188">
        <f t="shared" si="74"/>
        <v>119.85148514887921</v>
      </c>
      <c r="AO53" s="188">
        <f t="shared" si="75"/>
        <v>-119.85148514887921</v>
      </c>
    </row>
    <row r="54" spans="1:41" ht="15.75" thickBot="1" x14ac:dyDescent="0.3">
      <c r="A54" s="1" t="s">
        <v>511</v>
      </c>
      <c r="B54" s="149" t="s">
        <v>511</v>
      </c>
      <c r="C54" s="192" t="s">
        <v>304</v>
      </c>
      <c r="E54" s="201">
        <f>'0801'!H54</f>
        <v>-1</v>
      </c>
      <c r="F54" s="186">
        <f t="shared" si="61"/>
        <v>562.46424642407999</v>
      </c>
      <c r="G54" s="202">
        <v>4.4004400440000001E-3</v>
      </c>
      <c r="H54" s="202">
        <v>1</v>
      </c>
      <c r="I54" s="227">
        <v>1</v>
      </c>
      <c r="J54" s="227">
        <v>-1</v>
      </c>
      <c r="K54" s="227">
        <v>1</v>
      </c>
      <c r="L54" s="202">
        <v>1</v>
      </c>
      <c r="M54" s="228">
        <v>-5</v>
      </c>
      <c r="N54" s="288"/>
      <c r="O54">
        <f t="shared" si="62"/>
        <v>-1</v>
      </c>
      <c r="P54">
        <f t="shared" si="54"/>
        <v>-1</v>
      </c>
      <c r="Q54">
        <f t="shared" si="63"/>
        <v>-1</v>
      </c>
      <c r="R54">
        <f t="shared" si="64"/>
        <v>1</v>
      </c>
      <c r="S54">
        <f t="shared" si="65"/>
        <v>-1</v>
      </c>
      <c r="T54">
        <f t="shared" si="66"/>
        <v>-1</v>
      </c>
      <c r="U54">
        <f t="shared" si="55"/>
        <v>-1</v>
      </c>
      <c r="V54">
        <f>VLOOKUP($A54,'FuturesInfo (3)'!$A$2:$V$80,22)</f>
        <v>8</v>
      </c>
      <c r="W54">
        <v>1</v>
      </c>
      <c r="X54" s="137">
        <v>127820</v>
      </c>
      <c r="Y54" s="137">
        <v>127820</v>
      </c>
      <c r="Z54" s="188">
        <f t="shared" si="67"/>
        <v>562.46424642407999</v>
      </c>
      <c r="AA54" s="188">
        <f>IF(IF(sym!$Q43=H54,1,0)=1,ABS(X54*G54),-ABS(X54*G54))</f>
        <v>562.46424642407999</v>
      </c>
      <c r="AB54" s="188">
        <f>IF(IF(sym!$P43=$H54,1,0)=1,ABS($X54*$G54),-ABS($X54*$G54))</f>
        <v>-562.46424642407999</v>
      </c>
      <c r="AC54" s="188">
        <f t="shared" si="60"/>
        <v>-562.46424642407999</v>
      </c>
      <c r="AD54" s="188">
        <f t="shared" si="68"/>
        <v>562.46424642407999</v>
      </c>
      <c r="AE54" s="188">
        <f t="shared" si="69"/>
        <v>-562.46424642407999</v>
      </c>
      <c r="AF54" s="188">
        <f t="shared" si="56"/>
        <v>562.46424642407999</v>
      </c>
      <c r="AG54" s="188">
        <f t="shared" si="57"/>
        <v>562.46424642407999</v>
      </c>
      <c r="AH54" s="188">
        <f t="shared" si="58"/>
        <v>562.46424642407999</v>
      </c>
      <c r="AI54" s="188">
        <f t="shared" si="59"/>
        <v>-562.46424642407999</v>
      </c>
      <c r="AJ54" s="188">
        <f t="shared" si="70"/>
        <v>-562.46424642407999</v>
      </c>
      <c r="AK54" s="188">
        <f t="shared" si="71"/>
        <v>-562.46424642407999</v>
      </c>
      <c r="AL54" s="188">
        <f t="shared" si="72"/>
        <v>562.46424642407999</v>
      </c>
      <c r="AM54" s="188">
        <f t="shared" si="73"/>
        <v>-562.46424642407999</v>
      </c>
      <c r="AN54" s="188">
        <f t="shared" si="74"/>
        <v>-562.46424642407999</v>
      </c>
      <c r="AO54" s="188">
        <f t="shared" si="75"/>
        <v>-562.46424642407999</v>
      </c>
    </row>
    <row r="55" spans="1:41" ht="15.75" thickBot="1" x14ac:dyDescent="0.3">
      <c r="A55" s="1" t="s">
        <v>988</v>
      </c>
      <c r="B55" s="149" t="s">
        <v>629</v>
      </c>
      <c r="C55" s="192" t="s">
        <v>304</v>
      </c>
      <c r="E55" s="201">
        <f>'0801'!H55</f>
        <v>-1</v>
      </c>
      <c r="F55" s="186">
        <f t="shared" si="61"/>
        <v>1562.773189933208</v>
      </c>
      <c r="G55" s="202">
        <v>1.4787785673100001E-2</v>
      </c>
      <c r="H55" s="202">
        <v>1</v>
      </c>
      <c r="I55" s="227">
        <v>-1</v>
      </c>
      <c r="J55" s="227">
        <v>1</v>
      </c>
      <c r="K55" s="227">
        <v>-1</v>
      </c>
      <c r="L55" s="202">
        <v>-1</v>
      </c>
      <c r="M55" s="228">
        <v>23</v>
      </c>
      <c r="N55" s="288"/>
      <c r="O55">
        <f t="shared" si="62"/>
        <v>-1</v>
      </c>
      <c r="P55">
        <f t="shared" si="54"/>
        <v>-1</v>
      </c>
      <c r="Q55">
        <f t="shared" si="63"/>
        <v>1</v>
      </c>
      <c r="R55">
        <f t="shared" si="64"/>
        <v>1</v>
      </c>
      <c r="S55">
        <f t="shared" si="65"/>
        <v>1</v>
      </c>
      <c r="T55">
        <f t="shared" si="66"/>
        <v>1</v>
      </c>
      <c r="U55">
        <f t="shared" si="55"/>
        <v>1</v>
      </c>
      <c r="V55">
        <f>VLOOKUP($A55,'FuturesInfo (3)'!$A$2:$V$80,22)</f>
        <v>4</v>
      </c>
      <c r="W55">
        <v>1</v>
      </c>
      <c r="X55" s="137">
        <v>105680</v>
      </c>
      <c r="Y55" s="137">
        <v>105680</v>
      </c>
      <c r="Z55" s="188">
        <f t="shared" si="67"/>
        <v>1562.773189933208</v>
      </c>
      <c r="AA55" s="188">
        <f>IF(IF(sym!$Q44=H55,1,0)=1,ABS(X55*G55),-ABS(X55*G55))</f>
        <v>1562.773189933208</v>
      </c>
      <c r="AB55" s="188">
        <f>IF(IF(sym!$P44=$H55,1,0)=1,ABS($X55*$G55),-ABS($X55*$G55))</f>
        <v>-1562.773189933208</v>
      </c>
      <c r="AC55" s="188">
        <f t="shared" si="60"/>
        <v>-1562.773189933208</v>
      </c>
      <c r="AD55" s="188">
        <f t="shared" si="68"/>
        <v>1562.773189933208</v>
      </c>
      <c r="AE55" s="188">
        <f t="shared" si="69"/>
        <v>1562.773189933208</v>
      </c>
      <c r="AF55" s="188">
        <f t="shared" si="56"/>
        <v>-1562.773189933208</v>
      </c>
      <c r="AG55" s="188">
        <f t="shared" si="57"/>
        <v>-1562.773189933208</v>
      </c>
      <c r="AH55" s="188">
        <f t="shared" si="58"/>
        <v>-1562.773189933208</v>
      </c>
      <c r="AI55" s="188">
        <f t="shared" si="59"/>
        <v>-1562.773189933208</v>
      </c>
      <c r="AJ55" s="188">
        <f t="shared" si="70"/>
        <v>-1562.773189933208</v>
      </c>
      <c r="AK55" s="188">
        <f t="shared" si="71"/>
        <v>1562.773189933208</v>
      </c>
      <c r="AL55" s="188">
        <f t="shared" si="72"/>
        <v>1562.773189933208</v>
      </c>
      <c r="AM55" s="188">
        <f t="shared" si="73"/>
        <v>1562.773189933208</v>
      </c>
      <c r="AN55" s="188">
        <f t="shared" si="74"/>
        <v>1562.773189933208</v>
      </c>
      <c r="AO55" s="188">
        <f t="shared" si="75"/>
        <v>1562.773189933208</v>
      </c>
    </row>
    <row r="56" spans="1:41" ht="15.75" thickBot="1" x14ac:dyDescent="0.3">
      <c r="A56" s="1" t="s">
        <v>989</v>
      </c>
      <c r="B56" s="149" t="s">
        <v>655</v>
      </c>
      <c r="C56" s="192" t="s">
        <v>294</v>
      </c>
      <c r="E56" s="201">
        <f>'0801'!H56</f>
        <v>-1</v>
      </c>
      <c r="F56" s="186">
        <f t="shared" si="61"/>
        <v>-1191.8107370340992</v>
      </c>
      <c r="G56" s="202">
        <v>-6.8243858052800003E-3</v>
      </c>
      <c r="H56" s="202">
        <v>-1</v>
      </c>
      <c r="I56" s="227">
        <v>-1</v>
      </c>
      <c r="J56" s="227">
        <v>-1</v>
      </c>
      <c r="K56" s="227">
        <v>1</v>
      </c>
      <c r="L56" s="202">
        <v>1</v>
      </c>
      <c r="M56" s="228">
        <v>-10</v>
      </c>
      <c r="N56" s="288"/>
      <c r="O56">
        <f t="shared" si="62"/>
        <v>-1</v>
      </c>
      <c r="P56">
        <f t="shared" si="54"/>
        <v>-1</v>
      </c>
      <c r="Q56">
        <f t="shared" si="63"/>
        <v>-1</v>
      </c>
      <c r="R56">
        <f t="shared" si="64"/>
        <v>-1</v>
      </c>
      <c r="S56">
        <f t="shared" si="65"/>
        <v>-1</v>
      </c>
      <c r="T56">
        <f t="shared" si="66"/>
        <v>-1</v>
      </c>
      <c r="U56">
        <f t="shared" si="55"/>
        <v>-1</v>
      </c>
      <c r="V56">
        <f>VLOOKUP($A56,'FuturesInfo (3)'!$A$2:$V$80,22)</f>
        <v>4</v>
      </c>
      <c r="W56">
        <v>1</v>
      </c>
      <c r="X56" s="137">
        <v>174640</v>
      </c>
      <c r="Y56" s="137">
        <v>174640</v>
      </c>
      <c r="Z56" s="188">
        <f t="shared" si="67"/>
        <v>1191.8107370340992</v>
      </c>
      <c r="AA56" s="188">
        <f>IF(IF(sym!$Q45=H56,1,0)=1,ABS(X56*G56),-ABS(X56*G56))</f>
        <v>-1191.8107370340992</v>
      </c>
      <c r="AB56" s="188">
        <f>IF(IF(sym!$P45=$H56,1,0)=1,ABS($X56*$G56),-ABS($X56*$G56))</f>
        <v>1191.8107370340992</v>
      </c>
      <c r="AC56" s="188">
        <f t="shared" si="60"/>
        <v>1191.8107370340992</v>
      </c>
      <c r="AD56" s="188">
        <f t="shared" si="68"/>
        <v>-1191.8107370340992</v>
      </c>
      <c r="AE56" s="188">
        <f t="shared" si="69"/>
        <v>1191.8107370340992</v>
      </c>
      <c r="AF56" s="188">
        <f t="shared" si="56"/>
        <v>1191.8107370340992</v>
      </c>
      <c r="AG56" s="188">
        <f t="shared" si="57"/>
        <v>-1191.8107370340992</v>
      </c>
      <c r="AH56" s="188">
        <f t="shared" si="58"/>
        <v>-1191.8107370340992</v>
      </c>
      <c r="AI56" s="188">
        <f t="shared" si="59"/>
        <v>1191.8107370340992</v>
      </c>
      <c r="AJ56" s="188">
        <f t="shared" si="70"/>
        <v>1191.8107370340992</v>
      </c>
      <c r="AK56" s="188">
        <f t="shared" si="71"/>
        <v>1191.8107370340992</v>
      </c>
      <c r="AL56" s="188">
        <f t="shared" si="72"/>
        <v>1191.8107370340992</v>
      </c>
      <c r="AM56" s="188">
        <f t="shared" si="73"/>
        <v>1191.8107370340992</v>
      </c>
      <c r="AN56" s="188">
        <f t="shared" si="74"/>
        <v>1191.8107370340992</v>
      </c>
      <c r="AO56" s="188">
        <f t="shared" si="75"/>
        <v>1191.8107370340992</v>
      </c>
    </row>
    <row r="57" spans="1:41" ht="15.75" thickBot="1" x14ac:dyDescent="0.3">
      <c r="A57" s="1" t="s">
        <v>369</v>
      </c>
      <c r="B57" s="149" t="s">
        <v>620</v>
      </c>
      <c r="C57" s="192" t="s">
        <v>294</v>
      </c>
      <c r="E57" s="201">
        <f>'0801'!H57</f>
        <v>-1</v>
      </c>
      <c r="F57" s="186">
        <f t="shared" si="61"/>
        <v>-5293.9488652858654</v>
      </c>
      <c r="G57" s="202">
        <v>-2.8643145350499999E-2</v>
      </c>
      <c r="H57" s="202">
        <v>-1</v>
      </c>
      <c r="I57" s="227">
        <v>1</v>
      </c>
      <c r="J57" s="227">
        <v>-1</v>
      </c>
      <c r="K57" s="227">
        <v>1</v>
      </c>
      <c r="L57" s="202">
        <v>-1</v>
      </c>
      <c r="M57" s="228">
        <v>-1</v>
      </c>
      <c r="N57" s="288"/>
      <c r="O57">
        <f t="shared" si="62"/>
        <v>1</v>
      </c>
      <c r="P57">
        <f t="shared" si="54"/>
        <v>1</v>
      </c>
      <c r="Q57">
        <f t="shared" si="63"/>
        <v>1</v>
      </c>
      <c r="R57">
        <f t="shared" si="64"/>
        <v>1</v>
      </c>
      <c r="S57">
        <f t="shared" si="65"/>
        <v>1</v>
      </c>
      <c r="T57">
        <f t="shared" si="66"/>
        <v>-1</v>
      </c>
      <c r="U57">
        <f t="shared" si="55"/>
        <v>1</v>
      </c>
      <c r="V57">
        <f>VLOOKUP($A57,'FuturesInfo (3)'!$A$2:$V$80,22)</f>
        <v>2</v>
      </c>
      <c r="W57">
        <v>1</v>
      </c>
      <c r="X57" s="137">
        <v>184824.28519999998</v>
      </c>
      <c r="Y57" s="137">
        <v>184824.28519999998</v>
      </c>
      <c r="Z57" s="188">
        <f t="shared" si="67"/>
        <v>5293.9488652858654</v>
      </c>
      <c r="AA57" s="188">
        <f>IF(IF(sym!$Q46=H57,1,0)=1,ABS(X57*G57),-ABS(X57*G57))</f>
        <v>-5293.9488652858654</v>
      </c>
      <c r="AB57" s="188">
        <f>IF(IF(sym!$P46=$H57,1,0)=1,ABS($X57*$G57),-ABS($X57*$G57))</f>
        <v>5293.9488652858654</v>
      </c>
      <c r="AC57" s="188">
        <f t="shared" si="60"/>
        <v>5293.9488652858654</v>
      </c>
      <c r="AD57" s="188">
        <f t="shared" si="68"/>
        <v>-5293.9488652858654</v>
      </c>
      <c r="AE57" s="188">
        <f t="shared" si="69"/>
        <v>5293.9488652858654</v>
      </c>
      <c r="AF57" s="188">
        <f t="shared" si="56"/>
        <v>-5293.9488652858654</v>
      </c>
      <c r="AG57" s="188">
        <f t="shared" si="57"/>
        <v>-5293.9488652858654</v>
      </c>
      <c r="AH57" s="188">
        <f t="shared" si="58"/>
        <v>5293.9488652858654</v>
      </c>
      <c r="AI57" s="188">
        <f t="shared" si="59"/>
        <v>-5293.9488652858654</v>
      </c>
      <c r="AJ57" s="188">
        <f t="shared" si="70"/>
        <v>-5293.9488652858654</v>
      </c>
      <c r="AK57" s="188">
        <f t="shared" si="71"/>
        <v>-5293.9488652858654</v>
      </c>
      <c r="AL57" s="188">
        <f t="shared" si="72"/>
        <v>-5293.9488652858654</v>
      </c>
      <c r="AM57" s="188">
        <f t="shared" si="73"/>
        <v>-5293.9488652858654</v>
      </c>
      <c r="AN57" s="188">
        <f t="shared" si="74"/>
        <v>5293.9488652858654</v>
      </c>
      <c r="AO57" s="188">
        <f t="shared" si="75"/>
        <v>-5293.9488652858654</v>
      </c>
    </row>
    <row r="58" spans="1:41" ht="15.75" thickBot="1" x14ac:dyDescent="0.3">
      <c r="A58" s="1" t="s">
        <v>371</v>
      </c>
      <c r="B58" s="149" t="s">
        <v>635</v>
      </c>
      <c r="C58" s="192" t="s">
        <v>1121</v>
      </c>
      <c r="E58" s="201">
        <f>'0801'!H58</f>
        <v>-1</v>
      </c>
      <c r="F58" s="186">
        <f t="shared" si="61"/>
        <v>-974.80401439038553</v>
      </c>
      <c r="G58" s="202">
        <v>-5.3020261314099997E-3</v>
      </c>
      <c r="H58" s="202">
        <v>-1</v>
      </c>
      <c r="I58" s="227">
        <v>-1</v>
      </c>
      <c r="J58" s="227">
        <v>-1</v>
      </c>
      <c r="K58" s="227">
        <v>-1</v>
      </c>
      <c r="L58" s="202">
        <v>-1</v>
      </c>
      <c r="M58" s="228">
        <v>7</v>
      </c>
      <c r="N58" s="288"/>
      <c r="O58">
        <f t="shared" si="62"/>
        <v>-1</v>
      </c>
      <c r="P58">
        <f t="shared" si="54"/>
        <v>-1</v>
      </c>
      <c r="Q58">
        <f t="shared" si="63"/>
        <v>-1</v>
      </c>
      <c r="R58">
        <f t="shared" si="64"/>
        <v>1</v>
      </c>
      <c r="S58">
        <f t="shared" si="65"/>
        <v>-1</v>
      </c>
      <c r="T58">
        <f t="shared" si="66"/>
        <v>1</v>
      </c>
      <c r="U58">
        <f t="shared" si="55"/>
        <v>1</v>
      </c>
      <c r="V58">
        <f>VLOOKUP($A58,'FuturesInfo (3)'!$A$2:$V$80,22)</f>
        <v>8</v>
      </c>
      <c r="W58">
        <v>1</v>
      </c>
      <c r="X58" s="137">
        <v>183855</v>
      </c>
      <c r="Y58" s="137">
        <v>183855</v>
      </c>
      <c r="Z58" s="188">
        <f t="shared" si="67"/>
        <v>974.80401439038553</v>
      </c>
      <c r="AA58" s="188">
        <f>IF(IF(sym!$Q47=H58,1,0)=1,ABS(X58*G58),-ABS(X58*G58))</f>
        <v>-974.80401439038553</v>
      </c>
      <c r="AB58" s="188">
        <f>IF(IF(sym!$P47=$H58,1,0)=1,ABS($X58*$G58),-ABS($X58*$G58))</f>
        <v>974.80401439038553</v>
      </c>
      <c r="AC58" s="188">
        <f t="shared" si="60"/>
        <v>974.80401439038553</v>
      </c>
      <c r="AD58" s="188">
        <f t="shared" si="68"/>
        <v>-974.80401439038553</v>
      </c>
      <c r="AE58" s="188">
        <f t="shared" si="69"/>
        <v>974.80401439038553</v>
      </c>
      <c r="AF58" s="188">
        <f t="shared" si="56"/>
        <v>974.80401439038553</v>
      </c>
      <c r="AG58" s="188">
        <f t="shared" si="57"/>
        <v>974.80401439038553</v>
      </c>
      <c r="AH58" s="188">
        <f t="shared" si="58"/>
        <v>974.80401439038553</v>
      </c>
      <c r="AI58" s="188">
        <f t="shared" si="59"/>
        <v>974.80401439038553</v>
      </c>
      <c r="AJ58" s="188">
        <f t="shared" si="70"/>
        <v>974.80401439038553</v>
      </c>
      <c r="AK58" s="188">
        <f t="shared" si="71"/>
        <v>974.80401439038553</v>
      </c>
      <c r="AL58" s="188">
        <f t="shared" si="72"/>
        <v>-974.80401439038553</v>
      </c>
      <c r="AM58" s="188">
        <f t="shared" si="73"/>
        <v>974.80401439038553</v>
      </c>
      <c r="AN58" s="188">
        <f t="shared" si="74"/>
        <v>-974.80401439038553</v>
      </c>
      <c r="AO58" s="188">
        <f t="shared" si="75"/>
        <v>-974.80401439038553</v>
      </c>
    </row>
    <row r="59" spans="1:41" ht="15.75" thickBot="1" x14ac:dyDescent="0.3">
      <c r="A59" s="1" t="s">
        <v>1052</v>
      </c>
      <c r="B59" s="149" t="s">
        <v>611</v>
      </c>
      <c r="C59" s="192" t="s">
        <v>297</v>
      </c>
      <c r="E59" s="201">
        <f>'0801'!H59</f>
        <v>-1</v>
      </c>
      <c r="F59" s="186">
        <f t="shared" si="61"/>
        <v>439.07942238278127</v>
      </c>
      <c r="G59" s="202">
        <v>3.6101083032500001E-3</v>
      </c>
      <c r="H59" s="202">
        <v>1</v>
      </c>
      <c r="I59" s="227">
        <v>-1</v>
      </c>
      <c r="J59" s="227">
        <v>-1</v>
      </c>
      <c r="K59" s="227">
        <v>-1</v>
      </c>
      <c r="L59" s="202">
        <v>-1</v>
      </c>
      <c r="M59" s="228">
        <v>5</v>
      </c>
      <c r="N59" s="288"/>
      <c r="O59">
        <f t="shared" si="62"/>
        <v>-1</v>
      </c>
      <c r="P59">
        <f t="shared" si="54"/>
        <v>-1</v>
      </c>
      <c r="Q59">
        <f t="shared" si="63"/>
        <v>-1</v>
      </c>
      <c r="R59">
        <f t="shared" si="64"/>
        <v>1</v>
      </c>
      <c r="S59">
        <f t="shared" si="65"/>
        <v>-1</v>
      </c>
      <c r="T59">
        <f t="shared" si="66"/>
        <v>1</v>
      </c>
      <c r="U59">
        <f t="shared" si="55"/>
        <v>1</v>
      </c>
      <c r="V59">
        <f>VLOOKUP($A59,'FuturesInfo (3)'!$A$2:$V$80,22)</f>
        <v>5</v>
      </c>
      <c r="W59">
        <v>1</v>
      </c>
      <c r="X59" s="137">
        <v>121625</v>
      </c>
      <c r="Y59" s="137">
        <v>121625</v>
      </c>
      <c r="Z59" s="188">
        <f t="shared" si="67"/>
        <v>439.07942238278127</v>
      </c>
      <c r="AA59" s="188">
        <f>IF(IF(sym!$Q48=H59,1,0)=1,ABS(X59*G59),-ABS(X59*G59))</f>
        <v>439.07942238278127</v>
      </c>
      <c r="AB59" s="188">
        <f>IF(IF(sym!$P48=$H59,1,0)=1,ABS($X59*$G59),-ABS($X59*$G59))</f>
        <v>-439.07942238278127</v>
      </c>
      <c r="AC59" s="188">
        <f t="shared" si="60"/>
        <v>-439.07942238278127</v>
      </c>
      <c r="AD59" s="188">
        <f t="shared" si="68"/>
        <v>439.07942238278127</v>
      </c>
      <c r="AE59" s="188">
        <f t="shared" si="69"/>
        <v>-439.07942238278127</v>
      </c>
      <c r="AF59" s="188">
        <f t="shared" si="56"/>
        <v>-439.07942238278127</v>
      </c>
      <c r="AG59" s="188">
        <f t="shared" si="57"/>
        <v>-439.07942238278127</v>
      </c>
      <c r="AH59" s="188">
        <f t="shared" si="58"/>
        <v>-439.07942238278127</v>
      </c>
      <c r="AI59" s="188">
        <f t="shared" si="59"/>
        <v>-439.07942238278127</v>
      </c>
      <c r="AJ59" s="188">
        <f t="shared" si="70"/>
        <v>-439.07942238278127</v>
      </c>
      <c r="AK59" s="188">
        <f t="shared" si="71"/>
        <v>-439.07942238278127</v>
      </c>
      <c r="AL59" s="188">
        <f t="shared" si="72"/>
        <v>439.07942238278127</v>
      </c>
      <c r="AM59" s="188">
        <f t="shared" si="73"/>
        <v>-439.07942238278127</v>
      </c>
      <c r="AN59" s="188">
        <f t="shared" si="74"/>
        <v>439.07942238278127</v>
      </c>
      <c r="AO59" s="188">
        <f t="shared" si="75"/>
        <v>439.07942238278127</v>
      </c>
    </row>
    <row r="60" spans="1:41" ht="15.75" thickBot="1" x14ac:dyDescent="0.3">
      <c r="A60" s="1" t="s">
        <v>373</v>
      </c>
      <c r="B60" s="149" t="s">
        <v>692</v>
      </c>
      <c r="C60" s="192" t="s">
        <v>1121</v>
      </c>
      <c r="E60" s="201">
        <f>'0801'!H60</f>
        <v>-1</v>
      </c>
      <c r="F60" s="186">
        <f t="shared" si="61"/>
        <v>1237.026612790386</v>
      </c>
      <c r="G60" s="202">
        <v>5.7126933259000002E-3</v>
      </c>
      <c r="H60" s="202">
        <v>1</v>
      </c>
      <c r="I60" s="227">
        <v>-1</v>
      </c>
      <c r="J60" s="227">
        <v>1</v>
      </c>
      <c r="K60" s="227">
        <v>-1</v>
      </c>
      <c r="L60" s="202">
        <v>-1</v>
      </c>
      <c r="M60" s="228">
        <v>-7</v>
      </c>
      <c r="N60" s="288"/>
      <c r="O60">
        <f t="shared" si="62"/>
        <v>1</v>
      </c>
      <c r="P60">
        <f t="shared" si="54"/>
        <v>-1</v>
      </c>
      <c r="Q60">
        <f t="shared" si="63"/>
        <v>1</v>
      </c>
      <c r="R60">
        <f t="shared" si="64"/>
        <v>1</v>
      </c>
      <c r="S60">
        <f t="shared" si="65"/>
        <v>1</v>
      </c>
      <c r="T60">
        <f t="shared" si="66"/>
        <v>-1</v>
      </c>
      <c r="U60">
        <f t="shared" si="55"/>
        <v>1</v>
      </c>
      <c r="V60">
        <f>VLOOKUP($A60,'FuturesInfo (3)'!$A$2:$V$80,22)</f>
        <v>3</v>
      </c>
      <c r="W60">
        <v>1</v>
      </c>
      <c r="X60" s="137">
        <v>216540</v>
      </c>
      <c r="Y60" s="137">
        <v>216540</v>
      </c>
      <c r="Z60" s="188">
        <f t="shared" si="67"/>
        <v>1237.026612790386</v>
      </c>
      <c r="AA60" s="188">
        <f>IF(IF(sym!$Q49=H60,1,0)=1,ABS(X60*G60),-ABS(X60*G60))</f>
        <v>1237.026612790386</v>
      </c>
      <c r="AB60" s="188">
        <f>IF(IF(sym!$P49=$H60,1,0)=1,ABS($X60*$G60),-ABS($X60*$G60))</f>
        <v>-1237.026612790386</v>
      </c>
      <c r="AC60" s="188">
        <f t="shared" si="60"/>
        <v>-1237.026612790386</v>
      </c>
      <c r="AD60" s="188">
        <f t="shared" si="68"/>
        <v>1237.026612790386</v>
      </c>
      <c r="AE60" s="188">
        <f t="shared" si="69"/>
        <v>1237.026612790386</v>
      </c>
      <c r="AF60" s="188">
        <f t="shared" si="56"/>
        <v>-1237.026612790386</v>
      </c>
      <c r="AG60" s="188">
        <f t="shared" si="57"/>
        <v>-1237.026612790386</v>
      </c>
      <c r="AH60" s="188">
        <f t="shared" si="58"/>
        <v>-1237.026612790386</v>
      </c>
      <c r="AI60" s="188">
        <f t="shared" si="59"/>
        <v>1237.026612790386</v>
      </c>
      <c r="AJ60" s="188">
        <f t="shared" si="70"/>
        <v>-1237.026612790386</v>
      </c>
      <c r="AK60" s="188">
        <f t="shared" si="71"/>
        <v>1237.026612790386</v>
      </c>
      <c r="AL60" s="188">
        <f t="shared" si="72"/>
        <v>1237.026612790386</v>
      </c>
      <c r="AM60" s="188">
        <f t="shared" si="73"/>
        <v>1237.026612790386</v>
      </c>
      <c r="AN60" s="188">
        <f t="shared" si="74"/>
        <v>-1237.026612790386</v>
      </c>
      <c r="AO60" s="188">
        <f t="shared" si="75"/>
        <v>1237.026612790386</v>
      </c>
    </row>
    <row r="61" spans="1:41" ht="15.75" thickBot="1" x14ac:dyDescent="0.3">
      <c r="A61" s="1" t="s">
        <v>375</v>
      </c>
      <c r="B61" s="149" t="s">
        <v>690</v>
      </c>
      <c r="C61" s="192" t="s">
        <v>288</v>
      </c>
      <c r="E61" s="201">
        <f>'0801'!H61</f>
        <v>-1</v>
      </c>
      <c r="F61" s="186">
        <f t="shared" si="61"/>
        <v>-1124.366654640555</v>
      </c>
      <c r="G61" s="202">
        <v>-1.37134608445E-2</v>
      </c>
      <c r="H61" s="202">
        <v>-1</v>
      </c>
      <c r="I61" s="227">
        <v>1</v>
      </c>
      <c r="J61" s="227">
        <v>-1</v>
      </c>
      <c r="K61" s="227">
        <v>1</v>
      </c>
      <c r="L61" s="202">
        <v>-1</v>
      </c>
      <c r="M61" s="228">
        <v>-8</v>
      </c>
      <c r="N61" s="288"/>
      <c r="O61">
        <f t="shared" si="62"/>
        <v>1</v>
      </c>
      <c r="P61">
        <f t="shared" si="54"/>
        <v>1</v>
      </c>
      <c r="Q61">
        <f t="shared" si="63"/>
        <v>1</v>
      </c>
      <c r="R61">
        <f t="shared" si="64"/>
        <v>1</v>
      </c>
      <c r="S61">
        <f t="shared" si="65"/>
        <v>1</v>
      </c>
      <c r="T61">
        <f t="shared" si="66"/>
        <v>-1</v>
      </c>
      <c r="U61">
        <f t="shared" si="55"/>
        <v>1</v>
      </c>
      <c r="V61">
        <f>VLOOKUP($A61,'FuturesInfo (3)'!$A$2:$V$80,22)</f>
        <v>3</v>
      </c>
      <c r="W61">
        <v>1</v>
      </c>
      <c r="X61" s="137">
        <v>81990</v>
      </c>
      <c r="Y61" s="137">
        <v>81990</v>
      </c>
      <c r="Z61" s="188">
        <f t="shared" si="67"/>
        <v>1124.366654640555</v>
      </c>
      <c r="AA61" s="188">
        <f>IF(IF(sym!$Q50=H61,1,0)=1,ABS(X61*G61),-ABS(X61*G61))</f>
        <v>-1124.366654640555</v>
      </c>
      <c r="AB61" s="188">
        <f>IF(IF(sym!$P50=$H61,1,0)=1,ABS($X61*$G61),-ABS($X61*$G61))</f>
        <v>1124.366654640555</v>
      </c>
      <c r="AC61" s="188">
        <f t="shared" si="60"/>
        <v>1124.366654640555</v>
      </c>
      <c r="AD61" s="188">
        <f t="shared" si="68"/>
        <v>-1124.366654640555</v>
      </c>
      <c r="AE61" s="188">
        <f t="shared" si="69"/>
        <v>1124.366654640555</v>
      </c>
      <c r="AF61" s="188">
        <f t="shared" si="56"/>
        <v>-1124.366654640555</v>
      </c>
      <c r="AG61" s="188">
        <f t="shared" si="57"/>
        <v>-1124.366654640555</v>
      </c>
      <c r="AH61" s="188">
        <f t="shared" si="58"/>
        <v>1124.366654640555</v>
      </c>
      <c r="AI61" s="188">
        <f t="shared" si="59"/>
        <v>-1124.366654640555</v>
      </c>
      <c r="AJ61" s="188">
        <f t="shared" si="70"/>
        <v>-1124.366654640555</v>
      </c>
      <c r="AK61" s="188">
        <f t="shared" si="71"/>
        <v>-1124.366654640555</v>
      </c>
      <c r="AL61" s="188">
        <f t="shared" si="72"/>
        <v>-1124.366654640555</v>
      </c>
      <c r="AM61" s="188">
        <f t="shared" si="73"/>
        <v>-1124.366654640555</v>
      </c>
      <c r="AN61" s="188">
        <f t="shared" si="74"/>
        <v>1124.366654640555</v>
      </c>
      <c r="AO61" s="188">
        <f t="shared" si="75"/>
        <v>-1124.366654640555</v>
      </c>
    </row>
    <row r="62" spans="1:41" ht="15.75" thickBot="1" x14ac:dyDescent="0.3">
      <c r="A62" s="1" t="s">
        <v>377</v>
      </c>
      <c r="B62" s="149" t="s">
        <v>694</v>
      </c>
      <c r="C62" s="192" t="s">
        <v>294</v>
      </c>
      <c r="E62" s="201">
        <f>'0801'!H62</f>
        <v>1</v>
      </c>
      <c r="F62" s="186">
        <f t="shared" si="61"/>
        <v>-3391.6502858674694</v>
      </c>
      <c r="G62" s="202">
        <v>-2.1580547112500001E-2</v>
      </c>
      <c r="H62" s="202">
        <v>-1</v>
      </c>
      <c r="I62" s="227">
        <v>1</v>
      </c>
      <c r="J62" s="227">
        <v>1</v>
      </c>
      <c r="K62" s="227">
        <v>-1</v>
      </c>
      <c r="L62" s="202">
        <v>-1</v>
      </c>
      <c r="M62" s="228">
        <v>-9</v>
      </c>
      <c r="N62" s="288"/>
      <c r="O62">
        <f t="shared" si="62"/>
        <v>1</v>
      </c>
      <c r="P62">
        <f t="shared" si="54"/>
        <v>1</v>
      </c>
      <c r="Q62">
        <f t="shared" si="63"/>
        <v>1</v>
      </c>
      <c r="R62">
        <f t="shared" si="64"/>
        <v>1</v>
      </c>
      <c r="S62">
        <f t="shared" si="65"/>
        <v>1</v>
      </c>
      <c r="T62">
        <f t="shared" si="66"/>
        <v>1</v>
      </c>
      <c r="U62">
        <f t="shared" si="55"/>
        <v>1</v>
      </c>
      <c r="V62">
        <f>VLOOKUP($A62,'FuturesInfo (3)'!$A$2:$V$80,22)</f>
        <v>2</v>
      </c>
      <c r="W62">
        <v>1</v>
      </c>
      <c r="X62" s="137">
        <v>157162.38648569476</v>
      </c>
      <c r="Y62" s="137">
        <v>157162.38648569476</v>
      </c>
      <c r="Z62" s="188">
        <f t="shared" si="67"/>
        <v>3391.6502858674694</v>
      </c>
      <c r="AA62" s="188">
        <f>IF(IF(sym!$Q51=H62,1,0)=1,ABS(X62*G62),-ABS(X62*G62))</f>
        <v>-3391.6502858674694</v>
      </c>
      <c r="AB62" s="188">
        <f>IF(IF(sym!$P51=$H62,1,0)=1,ABS($X62*$G62),-ABS($X62*$G62))</f>
        <v>3391.6502858674694</v>
      </c>
      <c r="AC62" s="188">
        <f t="shared" si="60"/>
        <v>-3391.6502858674694</v>
      </c>
      <c r="AD62" s="188">
        <f t="shared" si="68"/>
        <v>3391.6502858674694</v>
      </c>
      <c r="AE62" s="188">
        <f t="shared" si="69"/>
        <v>-3391.6502858674694</v>
      </c>
      <c r="AF62" s="188">
        <f t="shared" si="56"/>
        <v>-3391.6502858674694</v>
      </c>
      <c r="AG62" s="188">
        <f t="shared" si="57"/>
        <v>3391.6502858674694</v>
      </c>
      <c r="AH62" s="188">
        <f t="shared" si="58"/>
        <v>3391.6502858674694</v>
      </c>
      <c r="AI62" s="188">
        <f t="shared" si="59"/>
        <v>-3391.6502858674694</v>
      </c>
      <c r="AJ62" s="188">
        <f t="shared" si="70"/>
        <v>-3391.6502858674694</v>
      </c>
      <c r="AK62" s="188">
        <f t="shared" si="71"/>
        <v>-3391.6502858674694</v>
      </c>
      <c r="AL62" s="188">
        <f t="shared" si="72"/>
        <v>-3391.6502858674694</v>
      </c>
      <c r="AM62" s="188">
        <f t="shared" si="73"/>
        <v>-3391.6502858674694</v>
      </c>
      <c r="AN62" s="188">
        <f t="shared" si="74"/>
        <v>-3391.6502858674694</v>
      </c>
      <c r="AO62" s="188">
        <f t="shared" si="75"/>
        <v>-3391.6502858674694</v>
      </c>
    </row>
    <row r="63" spans="1:41" ht="15.75" thickBot="1" x14ac:dyDescent="0.3">
      <c r="A63" s="1" t="s">
        <v>379</v>
      </c>
      <c r="B63" s="149" t="s">
        <v>550</v>
      </c>
      <c r="C63" s="192" t="s">
        <v>294</v>
      </c>
      <c r="E63" s="201">
        <f>'0801'!H63</f>
        <v>1</v>
      </c>
      <c r="F63" s="186">
        <f t="shared" si="61"/>
        <v>-1803.4279165351672</v>
      </c>
      <c r="G63" s="202">
        <v>-6.3758035620200002E-3</v>
      </c>
      <c r="H63" s="202">
        <v>-1</v>
      </c>
      <c r="I63" s="227">
        <v>1</v>
      </c>
      <c r="J63" s="227">
        <v>-1</v>
      </c>
      <c r="K63" s="227">
        <v>1</v>
      </c>
      <c r="L63" s="202">
        <v>-1</v>
      </c>
      <c r="M63" s="228">
        <v>-9</v>
      </c>
      <c r="N63" s="288"/>
      <c r="O63">
        <f t="shared" si="62"/>
        <v>1</v>
      </c>
      <c r="P63">
        <f t="shared" si="54"/>
        <v>1</v>
      </c>
      <c r="Q63">
        <f t="shared" si="63"/>
        <v>-1</v>
      </c>
      <c r="R63">
        <f t="shared" si="64"/>
        <v>1</v>
      </c>
      <c r="S63">
        <f t="shared" si="65"/>
        <v>1</v>
      </c>
      <c r="T63">
        <f t="shared" si="66"/>
        <v>-1</v>
      </c>
      <c r="U63">
        <f t="shared" si="55"/>
        <v>-1</v>
      </c>
      <c r="V63">
        <f>VLOOKUP($A63,'FuturesInfo (3)'!$A$2:$V$80,22)</f>
        <v>3</v>
      </c>
      <c r="W63">
        <v>1</v>
      </c>
      <c r="X63" s="137">
        <v>282855</v>
      </c>
      <c r="Y63" s="137">
        <v>282855</v>
      </c>
      <c r="Z63" s="188">
        <f t="shared" si="67"/>
        <v>1803.4279165351672</v>
      </c>
      <c r="AA63" s="188">
        <f>IF(IF(sym!$Q52=H63,1,0)=1,ABS(X63*G63),-ABS(X63*G63))</f>
        <v>-1803.4279165351672</v>
      </c>
      <c r="AB63" s="188">
        <f>IF(IF(sym!$P52=$H63,1,0)=1,ABS($X63*$G63),-ABS($X63*$G63))</f>
        <v>1803.4279165351672</v>
      </c>
      <c r="AC63" s="188">
        <f t="shared" si="60"/>
        <v>-1803.4279165351672</v>
      </c>
      <c r="AD63" s="188">
        <f t="shared" si="68"/>
        <v>1803.4279165351672</v>
      </c>
      <c r="AE63" s="188">
        <f t="shared" si="69"/>
        <v>1803.4279165351672</v>
      </c>
      <c r="AF63" s="188">
        <f t="shared" si="56"/>
        <v>-1803.4279165351672</v>
      </c>
      <c r="AG63" s="188">
        <f t="shared" si="57"/>
        <v>-1803.4279165351672</v>
      </c>
      <c r="AH63" s="188">
        <f t="shared" si="58"/>
        <v>1803.4279165351672</v>
      </c>
      <c r="AI63" s="188">
        <f t="shared" si="59"/>
        <v>-1803.4279165351672</v>
      </c>
      <c r="AJ63" s="188">
        <f t="shared" si="70"/>
        <v>-1803.4279165351672</v>
      </c>
      <c r="AK63" s="188">
        <f t="shared" si="71"/>
        <v>1803.4279165351672</v>
      </c>
      <c r="AL63" s="188">
        <f t="shared" si="72"/>
        <v>-1803.4279165351672</v>
      </c>
      <c r="AM63" s="188">
        <f t="shared" si="73"/>
        <v>-1803.4279165351672</v>
      </c>
      <c r="AN63" s="188">
        <f t="shared" si="74"/>
        <v>1803.4279165351672</v>
      </c>
      <c r="AO63" s="188">
        <f t="shared" si="75"/>
        <v>1803.4279165351672</v>
      </c>
    </row>
    <row r="64" spans="1:41" ht="15.75" thickBot="1" x14ac:dyDescent="0.3">
      <c r="A64" s="4" t="s">
        <v>1050</v>
      </c>
      <c r="B64" s="149" t="s">
        <v>700</v>
      </c>
      <c r="C64" s="192" t="s">
        <v>297</v>
      </c>
      <c r="E64" s="201">
        <f>'0801'!H64</f>
        <v>-1</v>
      </c>
      <c r="F64" s="186">
        <f t="shared" si="61"/>
        <v>-2607.72151898937</v>
      </c>
      <c r="G64" s="202">
        <v>-3.4177215189900002E-2</v>
      </c>
      <c r="H64" s="202">
        <v>-1</v>
      </c>
      <c r="I64" s="227">
        <v>1</v>
      </c>
      <c r="J64" s="227">
        <v>1</v>
      </c>
      <c r="K64" s="227">
        <v>-1</v>
      </c>
      <c r="L64" s="202">
        <v>-1</v>
      </c>
      <c r="M64" s="228">
        <v>-7</v>
      </c>
      <c r="N64" s="288"/>
      <c r="O64">
        <f t="shared" si="62"/>
        <v>1</v>
      </c>
      <c r="P64">
        <f t="shared" si="54"/>
        <v>-1</v>
      </c>
      <c r="Q64">
        <f t="shared" si="63"/>
        <v>1</v>
      </c>
      <c r="R64">
        <f t="shared" si="64"/>
        <v>1</v>
      </c>
      <c r="S64">
        <f t="shared" si="65"/>
        <v>1</v>
      </c>
      <c r="T64">
        <f t="shared" si="66"/>
        <v>-1</v>
      </c>
      <c r="U64">
        <f t="shared" si="55"/>
        <v>1</v>
      </c>
      <c r="V64">
        <f>VLOOKUP($A64,'FuturesInfo (3)'!$A$2:$V$80,22)</f>
        <v>9</v>
      </c>
      <c r="W64">
        <v>1</v>
      </c>
      <c r="X64" s="137">
        <v>76300</v>
      </c>
      <c r="Y64" s="137">
        <v>76300</v>
      </c>
      <c r="Z64" s="188">
        <f t="shared" si="67"/>
        <v>2607.72151898937</v>
      </c>
      <c r="AA64" s="188">
        <f>IF(IF(sym!$Q53=H64,1,0)=1,ABS(X64*G64),-ABS(X64*G64))</f>
        <v>-2607.72151898937</v>
      </c>
      <c r="AB64" s="188">
        <f>IF(IF(sym!$P53=$H64,1,0)=1,ABS($X64*$G64),-ABS($X64*$G64))</f>
        <v>2607.72151898937</v>
      </c>
      <c r="AC64" s="188">
        <f t="shared" si="60"/>
        <v>2607.72151898937</v>
      </c>
      <c r="AD64" s="188">
        <f t="shared" si="68"/>
        <v>-2607.72151898937</v>
      </c>
      <c r="AE64" s="188">
        <f t="shared" si="69"/>
        <v>-2607.72151898937</v>
      </c>
      <c r="AF64" s="188">
        <f t="shared" si="56"/>
        <v>-2607.72151898937</v>
      </c>
      <c r="AG64" s="188">
        <f t="shared" si="57"/>
        <v>2607.72151898937</v>
      </c>
      <c r="AH64" s="188">
        <f t="shared" si="58"/>
        <v>2607.72151898937</v>
      </c>
      <c r="AI64" s="188">
        <f t="shared" si="59"/>
        <v>-2607.72151898937</v>
      </c>
      <c r="AJ64" s="188">
        <f t="shared" si="70"/>
        <v>2607.72151898937</v>
      </c>
      <c r="AK64" s="188">
        <f t="shared" si="71"/>
        <v>-2607.72151898937</v>
      </c>
      <c r="AL64" s="188">
        <f t="shared" si="72"/>
        <v>-2607.72151898937</v>
      </c>
      <c r="AM64" s="188">
        <f t="shared" si="73"/>
        <v>-2607.72151898937</v>
      </c>
      <c r="AN64" s="188">
        <f t="shared" si="74"/>
        <v>2607.72151898937</v>
      </c>
      <c r="AO64" s="188">
        <f t="shared" si="75"/>
        <v>-2607.72151898937</v>
      </c>
    </row>
    <row r="65" spans="1:41" ht="15.75" thickBot="1" x14ac:dyDescent="0.3">
      <c r="A65" s="1" t="s">
        <v>0</v>
      </c>
      <c r="B65" s="149" t="s">
        <v>702</v>
      </c>
      <c r="C65" s="192" t="s">
        <v>304</v>
      </c>
      <c r="E65" s="201">
        <f>'0801'!H65</f>
        <v>1</v>
      </c>
      <c r="F65" s="186">
        <f t="shared" si="61"/>
        <v>-4251.1750069127511</v>
      </c>
      <c r="G65" s="202">
        <v>-5.5294442908499997E-2</v>
      </c>
      <c r="H65" s="233">
        <v>-1</v>
      </c>
      <c r="I65" s="229">
        <v>-1</v>
      </c>
      <c r="J65" s="229">
        <v>-1</v>
      </c>
      <c r="K65" s="229">
        <v>1</v>
      </c>
      <c r="L65" s="202">
        <v>-1</v>
      </c>
      <c r="M65" s="228">
        <v>-4</v>
      </c>
      <c r="N65" s="288"/>
      <c r="O65">
        <f t="shared" si="62"/>
        <v>1</v>
      </c>
      <c r="P65">
        <f t="shared" si="54"/>
        <v>1</v>
      </c>
      <c r="Q65">
        <f t="shared" si="63"/>
        <v>-1</v>
      </c>
      <c r="R65">
        <f t="shared" si="64"/>
        <v>-1</v>
      </c>
      <c r="S65">
        <f t="shared" si="65"/>
        <v>-1</v>
      </c>
      <c r="T65">
        <f t="shared" si="66"/>
        <v>-1</v>
      </c>
      <c r="U65">
        <f t="shared" si="55"/>
        <v>-1</v>
      </c>
      <c r="V65">
        <f>VLOOKUP($A65,'FuturesInfo (3)'!$A$2:$V$80,22)</f>
        <v>2</v>
      </c>
      <c r="W65">
        <v>1</v>
      </c>
      <c r="X65" s="137">
        <v>76882.5</v>
      </c>
      <c r="Y65" s="137">
        <v>76882.5</v>
      </c>
      <c r="Z65" s="188">
        <f t="shared" si="67"/>
        <v>4251.1750069127511</v>
      </c>
      <c r="AA65" s="188">
        <f>IF(IF(sym!$Q54=H65,1,0)=1,ABS(X65*G65),-ABS(X65*G65))</f>
        <v>-4251.1750069127511</v>
      </c>
      <c r="AB65" s="188">
        <f>IF(IF(sym!$P54=$H65,1,0)=1,ABS($X65*$G65),-ABS($X65*$G65))</f>
        <v>4251.1750069127511</v>
      </c>
      <c r="AC65" s="188">
        <f t="shared" si="60"/>
        <v>-4251.1750069127511</v>
      </c>
      <c r="AD65" s="188">
        <f t="shared" si="68"/>
        <v>4251.1750069127511</v>
      </c>
      <c r="AE65" s="188">
        <f t="shared" si="69"/>
        <v>4251.1750069127511</v>
      </c>
      <c r="AF65" s="188">
        <f t="shared" si="56"/>
        <v>4251.1750069127511</v>
      </c>
      <c r="AG65" s="188">
        <f t="shared" si="57"/>
        <v>-4251.1750069127511</v>
      </c>
      <c r="AH65" s="188">
        <f t="shared" si="58"/>
        <v>4251.1750069127511</v>
      </c>
      <c r="AI65" s="188">
        <f t="shared" si="59"/>
        <v>-4251.1750069127511</v>
      </c>
      <c r="AJ65" s="188">
        <f t="shared" si="70"/>
        <v>-4251.1750069127511</v>
      </c>
      <c r="AK65" s="188">
        <f t="shared" si="71"/>
        <v>4251.1750069127511</v>
      </c>
      <c r="AL65" s="188">
        <f t="shared" si="72"/>
        <v>4251.1750069127511</v>
      </c>
      <c r="AM65" s="188">
        <f t="shared" si="73"/>
        <v>4251.1750069127511</v>
      </c>
      <c r="AN65" s="188">
        <f t="shared" si="74"/>
        <v>4251.1750069127511</v>
      </c>
      <c r="AO65" s="188">
        <f t="shared" si="75"/>
        <v>4251.1750069127511</v>
      </c>
    </row>
    <row r="66" spans="1:41" ht="15.75" thickBot="1" x14ac:dyDescent="0.3">
      <c r="A66" s="1" t="s">
        <v>384</v>
      </c>
      <c r="B66" s="149" t="s">
        <v>704</v>
      </c>
      <c r="C66" s="192" t="s">
        <v>347</v>
      </c>
      <c r="E66" s="201">
        <f>'0801'!H66</f>
        <v>1</v>
      </c>
      <c r="F66" s="186">
        <f t="shared" si="61"/>
        <v>290.58708551438576</v>
      </c>
      <c r="G66" s="202">
        <v>2.0244328097699998E-3</v>
      </c>
      <c r="H66" s="202">
        <v>1</v>
      </c>
      <c r="I66" s="227">
        <v>1</v>
      </c>
      <c r="J66" s="227">
        <v>-1</v>
      </c>
      <c r="K66" s="227">
        <v>1</v>
      </c>
      <c r="L66" s="202">
        <v>-1</v>
      </c>
      <c r="M66" s="228">
        <v>24</v>
      </c>
      <c r="N66" s="288"/>
      <c r="O66">
        <f t="shared" si="62"/>
        <v>-1</v>
      </c>
      <c r="P66">
        <f t="shared" si="54"/>
        <v>1</v>
      </c>
      <c r="Q66">
        <f t="shared" si="63"/>
        <v>-1</v>
      </c>
      <c r="R66">
        <f t="shared" si="64"/>
        <v>1</v>
      </c>
      <c r="S66">
        <f t="shared" si="65"/>
        <v>1</v>
      </c>
      <c r="T66">
        <f t="shared" si="66"/>
        <v>1</v>
      </c>
      <c r="U66">
        <f t="shared" si="55"/>
        <v>-1</v>
      </c>
      <c r="V66">
        <f>VLOOKUP($A66,'FuturesInfo (3)'!$A$2:$V$80,22)</f>
        <v>2</v>
      </c>
      <c r="W66">
        <v>1</v>
      </c>
      <c r="X66" s="137">
        <v>143540</v>
      </c>
      <c r="Y66" s="137">
        <v>143540</v>
      </c>
      <c r="Z66" s="188">
        <f t="shared" si="67"/>
        <v>290.58708551438576</v>
      </c>
      <c r="AA66" s="188">
        <f>IF(IF(sym!$Q55=H66,1,0)=1,ABS(X66*G66),-ABS(X66*G66))</f>
        <v>290.58708551438576</v>
      </c>
      <c r="AB66" s="188">
        <f>IF(IF(sym!$P55=$H66,1,0)=1,ABS($X66*$G66),-ABS($X66*$G66))</f>
        <v>-290.58708551438576</v>
      </c>
      <c r="AC66" s="188">
        <f t="shared" si="60"/>
        <v>290.58708551438576</v>
      </c>
      <c r="AD66" s="188">
        <f t="shared" si="68"/>
        <v>-290.58708551438576</v>
      </c>
      <c r="AE66" s="188">
        <f t="shared" si="69"/>
        <v>-290.58708551438576</v>
      </c>
      <c r="AF66" s="188">
        <f t="shared" si="56"/>
        <v>290.58708551438576</v>
      </c>
      <c r="AG66" s="188">
        <f t="shared" si="57"/>
        <v>290.58708551438576</v>
      </c>
      <c r="AH66" s="188">
        <f t="shared" si="58"/>
        <v>-290.58708551438576</v>
      </c>
      <c r="AI66" s="188">
        <f t="shared" si="59"/>
        <v>-290.58708551438576</v>
      </c>
      <c r="AJ66" s="188">
        <f t="shared" si="70"/>
        <v>290.58708551438576</v>
      </c>
      <c r="AK66" s="188">
        <f t="shared" si="71"/>
        <v>-290.58708551438576</v>
      </c>
      <c r="AL66" s="188">
        <f t="shared" si="72"/>
        <v>290.58708551438576</v>
      </c>
      <c r="AM66" s="188">
        <f t="shared" si="73"/>
        <v>290.58708551438576</v>
      </c>
      <c r="AN66" s="188">
        <f t="shared" si="74"/>
        <v>290.58708551438576</v>
      </c>
      <c r="AO66" s="188">
        <f t="shared" si="75"/>
        <v>-290.58708551438576</v>
      </c>
    </row>
    <row r="67" spans="1:41" ht="15.75" thickBot="1" x14ac:dyDescent="0.3">
      <c r="A67" s="1" t="s">
        <v>386</v>
      </c>
      <c r="B67" s="149" t="s">
        <v>706</v>
      </c>
      <c r="C67" s="192" t="s">
        <v>347</v>
      </c>
      <c r="E67" s="201">
        <f>'0801'!H67</f>
        <v>1</v>
      </c>
      <c r="F67" s="186">
        <f t="shared" si="61"/>
        <v>886.65692426720034</v>
      </c>
      <c r="G67" s="202">
        <v>7.5646866672400004E-3</v>
      </c>
      <c r="H67" s="202">
        <v>1</v>
      </c>
      <c r="I67" s="227">
        <v>1</v>
      </c>
      <c r="J67" s="227">
        <v>-1</v>
      </c>
      <c r="K67" s="227">
        <v>1</v>
      </c>
      <c r="L67" s="202">
        <v>-1</v>
      </c>
      <c r="M67" s="228">
        <v>24</v>
      </c>
      <c r="N67" s="288"/>
      <c r="O67">
        <f t="shared" si="62"/>
        <v>-1</v>
      </c>
      <c r="P67">
        <f t="shared" si="54"/>
        <v>1</v>
      </c>
      <c r="Q67">
        <f t="shared" si="63"/>
        <v>-1</v>
      </c>
      <c r="R67">
        <f t="shared" si="64"/>
        <v>1</v>
      </c>
      <c r="S67">
        <f t="shared" si="65"/>
        <v>1</v>
      </c>
      <c r="T67">
        <f t="shared" si="66"/>
        <v>1</v>
      </c>
      <c r="U67">
        <f t="shared" si="55"/>
        <v>-1</v>
      </c>
      <c r="V67">
        <f>VLOOKUP($A67,'FuturesInfo (3)'!$A$2:$V$80,22)</f>
        <v>2</v>
      </c>
      <c r="W67">
        <v>1</v>
      </c>
      <c r="X67" s="137">
        <v>117209.99999999999</v>
      </c>
      <c r="Y67" s="137">
        <v>117209.99999999999</v>
      </c>
      <c r="Z67" s="188">
        <f t="shared" si="67"/>
        <v>886.65692426720034</v>
      </c>
      <c r="AA67" s="188">
        <f>IF(IF(sym!$Q56=H67,1,0)=1,ABS(X67*G67),-ABS(X67*G67))</f>
        <v>-886.65692426720034</v>
      </c>
      <c r="AB67" s="188">
        <f>IF(IF(sym!$P56=$H67,1,0)=1,ABS($X67*$G67),-ABS($X67*$G67))</f>
        <v>886.65692426720034</v>
      </c>
      <c r="AC67" s="188">
        <f t="shared" si="60"/>
        <v>886.65692426720034</v>
      </c>
      <c r="AD67" s="188">
        <f t="shared" si="68"/>
        <v>-886.65692426720034</v>
      </c>
      <c r="AE67" s="188">
        <f t="shared" si="69"/>
        <v>-886.65692426720034</v>
      </c>
      <c r="AF67" s="188">
        <f t="shared" si="56"/>
        <v>886.65692426720034</v>
      </c>
      <c r="AG67" s="188">
        <f t="shared" si="57"/>
        <v>886.65692426720034</v>
      </c>
      <c r="AH67" s="188">
        <f t="shared" si="58"/>
        <v>-886.65692426720034</v>
      </c>
      <c r="AI67" s="188">
        <f t="shared" si="59"/>
        <v>-886.65692426720034</v>
      </c>
      <c r="AJ67" s="188">
        <f t="shared" si="70"/>
        <v>886.65692426720034</v>
      </c>
      <c r="AK67" s="188">
        <f t="shared" si="71"/>
        <v>-886.65692426720034</v>
      </c>
      <c r="AL67" s="188">
        <f t="shared" si="72"/>
        <v>886.65692426720034</v>
      </c>
      <c r="AM67" s="188">
        <f t="shared" si="73"/>
        <v>886.65692426720034</v>
      </c>
      <c r="AN67" s="188">
        <f t="shared" si="74"/>
        <v>886.65692426720034</v>
      </c>
      <c r="AO67" s="188">
        <f t="shared" si="75"/>
        <v>-886.65692426720034</v>
      </c>
    </row>
    <row r="68" spans="1:41" ht="15.75" thickBot="1" x14ac:dyDescent="0.3">
      <c r="A68" s="1" t="s">
        <v>388</v>
      </c>
      <c r="B68" s="149" t="s">
        <v>710</v>
      </c>
      <c r="C68" s="192" t="s">
        <v>288</v>
      </c>
      <c r="E68" s="201">
        <f>'0801'!H68</f>
        <v>-1</v>
      </c>
      <c r="F68" s="186">
        <f t="shared" si="61"/>
        <v>676.12396440635325</v>
      </c>
      <c r="G68" s="202">
        <v>6.1368517950299998E-3</v>
      </c>
      <c r="H68" s="233">
        <v>1</v>
      </c>
      <c r="I68" s="229">
        <v>-1</v>
      </c>
      <c r="J68" s="229">
        <v>-1</v>
      </c>
      <c r="K68" s="229">
        <v>-1</v>
      </c>
      <c r="L68" s="202">
        <v>-1</v>
      </c>
      <c r="M68" s="228">
        <v>-5</v>
      </c>
      <c r="N68" s="288"/>
      <c r="O68">
        <f t="shared" si="62"/>
        <v>1</v>
      </c>
      <c r="P68">
        <f t="shared" si="54"/>
        <v>-1</v>
      </c>
      <c r="Q68">
        <f t="shared" si="63"/>
        <v>1</v>
      </c>
      <c r="R68">
        <f t="shared" si="64"/>
        <v>1</v>
      </c>
      <c r="S68">
        <f t="shared" si="65"/>
        <v>1</v>
      </c>
      <c r="T68">
        <f t="shared" si="66"/>
        <v>-1</v>
      </c>
      <c r="U68">
        <f t="shared" si="55"/>
        <v>1</v>
      </c>
      <c r="V68">
        <f>VLOOKUP($A68,'FuturesInfo (3)'!$A$2:$V$80,22)</f>
        <v>2</v>
      </c>
      <c r="W68">
        <v>1</v>
      </c>
      <c r="X68" s="137">
        <v>110174.40000000001</v>
      </c>
      <c r="Y68" s="137">
        <v>110174.40000000001</v>
      </c>
      <c r="Z68" s="188">
        <f t="shared" si="67"/>
        <v>676.12396440635325</v>
      </c>
      <c r="AA68" s="188">
        <f>IF(IF(sym!$Q57=H68,1,0)=1,ABS(X68*G68),-ABS(X68*G68))</f>
        <v>676.12396440635325</v>
      </c>
      <c r="AB68" s="188">
        <f>IF(IF(sym!$P57=$H68,1,0)=1,ABS($X68*$G68),-ABS($X68*$G68))</f>
        <v>-676.12396440635325</v>
      </c>
      <c r="AC68" s="188">
        <f t="shared" si="60"/>
        <v>-676.12396440635325</v>
      </c>
      <c r="AD68" s="188">
        <f t="shared" si="68"/>
        <v>676.12396440635325</v>
      </c>
      <c r="AE68" s="188">
        <f t="shared" si="69"/>
        <v>-676.12396440635325</v>
      </c>
      <c r="AF68" s="188">
        <f t="shared" si="56"/>
        <v>-676.12396440635325</v>
      </c>
      <c r="AG68" s="188">
        <f t="shared" si="57"/>
        <v>-676.12396440635325</v>
      </c>
      <c r="AH68" s="188">
        <f t="shared" si="58"/>
        <v>-676.12396440635325</v>
      </c>
      <c r="AI68" s="188">
        <f t="shared" si="59"/>
        <v>676.12396440635325</v>
      </c>
      <c r="AJ68" s="188">
        <f t="shared" si="70"/>
        <v>-676.12396440635325</v>
      </c>
      <c r="AK68" s="188">
        <f t="shared" si="71"/>
        <v>676.12396440635325</v>
      </c>
      <c r="AL68" s="188">
        <f t="shared" si="72"/>
        <v>676.12396440635325</v>
      </c>
      <c r="AM68" s="188">
        <f t="shared" si="73"/>
        <v>676.12396440635325</v>
      </c>
      <c r="AN68" s="188">
        <f t="shared" si="74"/>
        <v>-676.12396440635325</v>
      </c>
      <c r="AO68" s="188">
        <f t="shared" si="75"/>
        <v>676.12396440635325</v>
      </c>
    </row>
    <row r="69" spans="1:41" s="2" customFormat="1" ht="15.75" thickBot="1" x14ac:dyDescent="0.3">
      <c r="A69" s="1" t="s">
        <v>389</v>
      </c>
      <c r="B69" s="149" t="s">
        <v>712</v>
      </c>
      <c r="C69" s="192" t="s">
        <v>297</v>
      </c>
      <c r="D69"/>
      <c r="E69" s="201">
        <f>'0801'!H69</f>
        <v>-1</v>
      </c>
      <c r="F69" s="186">
        <f t="shared" si="61"/>
        <v>-1185.1316468776749</v>
      </c>
      <c r="G69" s="202">
        <v>-1.23902942695E-2</v>
      </c>
      <c r="H69" s="202">
        <v>-1</v>
      </c>
      <c r="I69" s="227">
        <v>-1</v>
      </c>
      <c r="J69" s="227">
        <v>1</v>
      </c>
      <c r="K69" s="227">
        <v>-1</v>
      </c>
      <c r="L69" s="202">
        <v>-1</v>
      </c>
      <c r="M69" s="228">
        <v>-17</v>
      </c>
      <c r="N69" s="288"/>
      <c r="O69">
        <f t="shared" si="62"/>
        <v>1</v>
      </c>
      <c r="P69">
        <f t="shared" si="54"/>
        <v>-1</v>
      </c>
      <c r="Q69">
        <f t="shared" si="63"/>
        <v>1</v>
      </c>
      <c r="R69">
        <f t="shared" si="64"/>
        <v>1</v>
      </c>
      <c r="S69">
        <f t="shared" si="65"/>
        <v>1</v>
      </c>
      <c r="T69">
        <f t="shared" si="66"/>
        <v>-1</v>
      </c>
      <c r="U69">
        <f t="shared" si="55"/>
        <v>1</v>
      </c>
      <c r="V69">
        <f>VLOOKUP($A69,'FuturesInfo (3)'!$A$2:$V$80,22)</f>
        <v>5</v>
      </c>
      <c r="W69">
        <v>1</v>
      </c>
      <c r="X69" s="137">
        <v>95650</v>
      </c>
      <c r="Y69" s="137">
        <v>95650</v>
      </c>
      <c r="Z69" s="188">
        <f t="shared" si="67"/>
        <v>1185.1316468776749</v>
      </c>
      <c r="AA69" s="188">
        <f>IF(IF(sym!$Q58=H69,1,0)=1,ABS(X69*G69),-ABS(X69*G69))</f>
        <v>-1185.1316468776749</v>
      </c>
      <c r="AB69" s="188">
        <f>IF(IF(sym!$P58=$H69,1,0)=1,ABS($X69*$G69),-ABS($X69*$G69))</f>
        <v>1185.1316468776749</v>
      </c>
      <c r="AC69" s="188">
        <f t="shared" si="60"/>
        <v>1185.1316468776749</v>
      </c>
      <c r="AD69" s="188">
        <f t="shared" si="68"/>
        <v>-1185.1316468776749</v>
      </c>
      <c r="AE69" s="188">
        <f t="shared" si="69"/>
        <v>-1185.1316468776749</v>
      </c>
      <c r="AF69" s="188">
        <f t="shared" si="56"/>
        <v>1185.1316468776749</v>
      </c>
      <c r="AG69" s="188">
        <f t="shared" si="57"/>
        <v>1185.1316468776749</v>
      </c>
      <c r="AH69" s="188">
        <f t="shared" si="58"/>
        <v>1185.1316468776749</v>
      </c>
      <c r="AI69" s="188">
        <f t="shared" si="59"/>
        <v>-1185.1316468776749</v>
      </c>
      <c r="AJ69" s="188">
        <f t="shared" si="70"/>
        <v>1185.1316468776749</v>
      </c>
      <c r="AK69" s="188">
        <f t="shared" si="71"/>
        <v>-1185.1316468776749</v>
      </c>
      <c r="AL69" s="188">
        <f t="shared" si="72"/>
        <v>-1185.1316468776749</v>
      </c>
      <c r="AM69" s="188">
        <f t="shared" si="73"/>
        <v>-1185.1316468776749</v>
      </c>
      <c r="AN69" s="188">
        <f t="shared" si="74"/>
        <v>1185.1316468776749</v>
      </c>
      <c r="AO69" s="188">
        <f t="shared" si="75"/>
        <v>-1185.1316468776749</v>
      </c>
    </row>
    <row r="70" spans="1:41" s="2" customFormat="1" ht="15.75" thickBot="1" x14ac:dyDescent="0.3">
      <c r="A70" s="1" t="s">
        <v>391</v>
      </c>
      <c r="B70" s="149" t="s">
        <v>490</v>
      </c>
      <c r="C70" s="192" t="s">
        <v>297</v>
      </c>
      <c r="D70"/>
      <c r="E70" s="201">
        <f>'0801'!H70</f>
        <v>1</v>
      </c>
      <c r="F70" s="186">
        <f t="shared" si="61"/>
        <v>-1250.1238766606375</v>
      </c>
      <c r="G70" s="202">
        <v>-1.4100022031299999E-2</v>
      </c>
      <c r="H70" s="202">
        <v>-1</v>
      </c>
      <c r="I70" s="227">
        <v>1</v>
      </c>
      <c r="J70" s="227">
        <v>-1</v>
      </c>
      <c r="K70" s="227">
        <v>1</v>
      </c>
      <c r="L70" s="202">
        <v>1</v>
      </c>
      <c r="M70" s="228">
        <v>-4</v>
      </c>
      <c r="N70" s="288"/>
      <c r="O70">
        <f t="shared" si="62"/>
        <v>-1</v>
      </c>
      <c r="P70">
        <f t="shared" si="54"/>
        <v>1</v>
      </c>
      <c r="Q70">
        <f t="shared" si="63"/>
        <v>-1</v>
      </c>
      <c r="R70">
        <f t="shared" si="64"/>
        <v>-1</v>
      </c>
      <c r="S70">
        <f t="shared" si="65"/>
        <v>-1</v>
      </c>
      <c r="T70">
        <f t="shared" si="66"/>
        <v>1</v>
      </c>
      <c r="U70">
        <f t="shared" si="55"/>
        <v>-1</v>
      </c>
      <c r="V70">
        <f>VLOOKUP($A70,'FuturesInfo (3)'!$A$2:$V$80,22)</f>
        <v>16</v>
      </c>
      <c r="W70">
        <v>1</v>
      </c>
      <c r="X70" s="137">
        <v>88661.129314943217</v>
      </c>
      <c r="Y70" s="137">
        <v>88661.129314943217</v>
      </c>
      <c r="Z70" s="188">
        <f t="shared" si="67"/>
        <v>1250.1238766606375</v>
      </c>
      <c r="AA70" s="188">
        <f>IF(IF(sym!$Q59=H70,1,0)=1,ABS(X70*G70),-ABS(X70*G70))</f>
        <v>-1250.1238766606375</v>
      </c>
      <c r="AB70" s="188">
        <f>IF(IF(sym!$P59=$H70,1,0)=1,ABS($X70*$G70),-ABS($X70*$G70))</f>
        <v>1250.1238766606375</v>
      </c>
      <c r="AC70" s="188">
        <f t="shared" si="60"/>
        <v>-1250.1238766606375</v>
      </c>
      <c r="AD70" s="188">
        <f t="shared" si="68"/>
        <v>1250.1238766606375</v>
      </c>
      <c r="AE70" s="188">
        <f t="shared" si="69"/>
        <v>1250.1238766606375</v>
      </c>
      <c r="AF70" s="188">
        <f t="shared" si="56"/>
        <v>-1250.1238766606375</v>
      </c>
      <c r="AG70" s="188">
        <f t="shared" si="57"/>
        <v>-1250.1238766606375</v>
      </c>
      <c r="AH70" s="188">
        <f t="shared" si="58"/>
        <v>-1250.1238766606375</v>
      </c>
      <c r="AI70" s="188">
        <f t="shared" si="59"/>
        <v>1250.1238766606375</v>
      </c>
      <c r="AJ70" s="188">
        <f t="shared" si="70"/>
        <v>-1250.1238766606375</v>
      </c>
      <c r="AK70" s="188">
        <f t="shared" si="71"/>
        <v>1250.1238766606375</v>
      </c>
      <c r="AL70" s="188">
        <f t="shared" si="72"/>
        <v>1250.1238766606375</v>
      </c>
      <c r="AM70" s="188">
        <f t="shared" si="73"/>
        <v>1250.1238766606375</v>
      </c>
      <c r="AN70" s="188">
        <f t="shared" si="74"/>
        <v>-1250.1238766606375</v>
      </c>
      <c r="AO70" s="188">
        <f t="shared" si="75"/>
        <v>1250.1238766606375</v>
      </c>
    </row>
    <row r="71" spans="1:41" ht="15.75" thickBot="1" x14ac:dyDescent="0.3">
      <c r="A71" s="1" t="s">
        <v>29</v>
      </c>
      <c r="B71" s="149" t="s">
        <v>730</v>
      </c>
      <c r="C71" s="192" t="s">
        <v>297</v>
      </c>
      <c r="D71" s="2"/>
      <c r="E71" s="201">
        <f>'0801'!H71</f>
        <v>-1</v>
      </c>
      <c r="F71" s="186">
        <f t="shared" si="61"/>
        <v>-842.48569942754193</v>
      </c>
      <c r="G71" s="202">
        <v>-8.8403536141399997E-3</v>
      </c>
      <c r="H71" s="202">
        <v>-1</v>
      </c>
      <c r="I71" s="227">
        <v>1</v>
      </c>
      <c r="J71" s="227">
        <v>-1</v>
      </c>
      <c r="K71" s="227">
        <v>1</v>
      </c>
      <c r="L71" s="202">
        <v>-1</v>
      </c>
      <c r="M71" s="228">
        <v>-1</v>
      </c>
      <c r="N71" s="288"/>
      <c r="O71">
        <f t="shared" si="62"/>
        <v>1</v>
      </c>
      <c r="P71">
        <f t="shared" si="54"/>
        <v>1</v>
      </c>
      <c r="Q71">
        <f t="shared" si="63"/>
        <v>1</v>
      </c>
      <c r="R71">
        <f t="shared" si="64"/>
        <v>1</v>
      </c>
      <c r="S71">
        <f t="shared" si="65"/>
        <v>1</v>
      </c>
      <c r="T71">
        <f t="shared" si="66"/>
        <v>-1</v>
      </c>
      <c r="U71">
        <f t="shared" si="55"/>
        <v>1</v>
      </c>
      <c r="V71">
        <f>VLOOKUP($A71,'FuturesInfo (3)'!$A$2:$V$80,22)</f>
        <v>2</v>
      </c>
      <c r="W71">
        <v>1</v>
      </c>
      <c r="X71" s="137">
        <v>95300</v>
      </c>
      <c r="Y71" s="137">
        <v>95300</v>
      </c>
      <c r="Z71" s="188">
        <f t="shared" si="67"/>
        <v>842.48569942754193</v>
      </c>
      <c r="AA71" s="188">
        <f>IF(IF(sym!$Q60=H71,1,0)=1,ABS(X71*G71),-ABS(X71*G71))</f>
        <v>-842.48569942754193</v>
      </c>
      <c r="AB71" s="188">
        <f>IF(IF(sym!$P60=$H71,1,0)=1,ABS($X71*$G71),-ABS($X71*$G71))</f>
        <v>842.48569942754193</v>
      </c>
      <c r="AC71" s="188">
        <f t="shared" si="60"/>
        <v>842.48569942754193</v>
      </c>
      <c r="AD71" s="188">
        <f t="shared" si="68"/>
        <v>-842.48569942754193</v>
      </c>
      <c r="AE71" s="188">
        <f t="shared" si="69"/>
        <v>842.48569942754193</v>
      </c>
      <c r="AF71" s="188">
        <f t="shared" si="56"/>
        <v>-842.48569942754193</v>
      </c>
      <c r="AG71" s="188">
        <f t="shared" si="57"/>
        <v>-842.48569942754193</v>
      </c>
      <c r="AH71" s="188">
        <f t="shared" si="58"/>
        <v>842.48569942754193</v>
      </c>
      <c r="AI71" s="188">
        <f t="shared" si="59"/>
        <v>-842.48569942754193</v>
      </c>
      <c r="AJ71" s="188">
        <f t="shared" si="70"/>
        <v>-842.48569942754193</v>
      </c>
      <c r="AK71" s="188">
        <f t="shared" si="71"/>
        <v>-842.48569942754193</v>
      </c>
      <c r="AL71" s="188">
        <f t="shared" si="72"/>
        <v>-842.48569942754193</v>
      </c>
      <c r="AM71" s="188">
        <f t="shared" si="73"/>
        <v>-842.48569942754193</v>
      </c>
      <c r="AN71" s="188">
        <f t="shared" si="74"/>
        <v>842.48569942754193</v>
      </c>
      <c r="AO71" s="188">
        <f t="shared" si="75"/>
        <v>-842.48569942754193</v>
      </c>
    </row>
    <row r="72" spans="1:41" ht="15.75" thickBot="1" x14ac:dyDescent="0.3">
      <c r="A72" s="1" t="s">
        <v>394</v>
      </c>
      <c r="B72" s="149" t="s">
        <v>742</v>
      </c>
      <c r="C72" s="192" t="s">
        <v>304</v>
      </c>
      <c r="E72" s="201">
        <f>'0801'!H72</f>
        <v>-1</v>
      </c>
      <c r="F72" s="186">
        <f t="shared" si="61"/>
        <v>816.68899521483127</v>
      </c>
      <c r="G72" s="202">
        <v>1.27591706539E-2</v>
      </c>
      <c r="H72" s="202">
        <v>1</v>
      </c>
      <c r="I72" s="227">
        <v>-1</v>
      </c>
      <c r="J72" s="227">
        <v>-1</v>
      </c>
      <c r="K72" s="227">
        <v>-1</v>
      </c>
      <c r="L72" s="202">
        <v>-1</v>
      </c>
      <c r="M72" s="228">
        <v>7</v>
      </c>
      <c r="N72" s="288"/>
      <c r="O72">
        <f t="shared" si="62"/>
        <v>-1</v>
      </c>
      <c r="P72">
        <f t="shared" si="54"/>
        <v>-1</v>
      </c>
      <c r="Q72">
        <f t="shared" si="63"/>
        <v>-1</v>
      </c>
      <c r="R72">
        <f t="shared" si="64"/>
        <v>1</v>
      </c>
      <c r="S72">
        <f t="shared" si="65"/>
        <v>-1</v>
      </c>
      <c r="T72">
        <f t="shared" si="66"/>
        <v>1</v>
      </c>
      <c r="U72">
        <f t="shared" si="55"/>
        <v>1</v>
      </c>
      <c r="V72">
        <f>VLOOKUP($A72,'FuturesInfo (3)'!$A$2:$V$80,22)</f>
        <v>4</v>
      </c>
      <c r="W72">
        <v>1</v>
      </c>
      <c r="X72" s="137">
        <v>64008</v>
      </c>
      <c r="Y72" s="137">
        <v>64008</v>
      </c>
      <c r="Z72" s="188">
        <f t="shared" si="67"/>
        <v>816.68899521483127</v>
      </c>
      <c r="AA72" s="188">
        <f>IF(IF(sym!$Q61=H72,1,0)=1,ABS(X72*G72),-ABS(X72*G72))</f>
        <v>816.68899521483127</v>
      </c>
      <c r="AB72" s="188">
        <f>IF(IF(sym!$P61=$H72,1,0)=1,ABS($X72*$G72),-ABS($X72*$G72))</f>
        <v>-816.68899521483127</v>
      </c>
      <c r="AC72" s="188">
        <f t="shared" si="60"/>
        <v>-816.68899521483127</v>
      </c>
      <c r="AD72" s="188">
        <f t="shared" si="68"/>
        <v>816.68899521483127</v>
      </c>
      <c r="AE72" s="188">
        <f t="shared" si="69"/>
        <v>-816.68899521483127</v>
      </c>
      <c r="AF72" s="188">
        <f t="shared" si="56"/>
        <v>-816.68899521483127</v>
      </c>
      <c r="AG72" s="188">
        <f t="shared" si="57"/>
        <v>-816.68899521483127</v>
      </c>
      <c r="AH72" s="188">
        <f t="shared" si="58"/>
        <v>-816.68899521483127</v>
      </c>
      <c r="AI72" s="188">
        <f t="shared" si="59"/>
        <v>-816.68899521483127</v>
      </c>
      <c r="AJ72" s="188">
        <f t="shared" si="70"/>
        <v>-816.68899521483127</v>
      </c>
      <c r="AK72" s="188">
        <f t="shared" si="71"/>
        <v>-816.68899521483127</v>
      </c>
      <c r="AL72" s="188">
        <f t="shared" si="72"/>
        <v>816.68899521483127</v>
      </c>
      <c r="AM72" s="188">
        <f t="shared" si="73"/>
        <v>-816.68899521483127</v>
      </c>
      <c r="AN72" s="188">
        <f t="shared" si="74"/>
        <v>816.68899521483127</v>
      </c>
      <c r="AO72" s="188">
        <f t="shared" si="75"/>
        <v>816.68899521483127</v>
      </c>
    </row>
    <row r="73" spans="1:41" ht="15.75" thickBot="1" x14ac:dyDescent="0.3">
      <c r="A73" s="1" t="s">
        <v>396</v>
      </c>
      <c r="B73" s="149" t="s">
        <v>744</v>
      </c>
      <c r="C73" s="192" t="s">
        <v>1121</v>
      </c>
      <c r="E73" s="201">
        <f>'0801'!H73</f>
        <v>1</v>
      </c>
      <c r="F73" s="186">
        <f t="shared" si="61"/>
        <v>1392.4544006952176</v>
      </c>
      <c r="G73" s="202">
        <v>3.5707392395299999E-3</v>
      </c>
      <c r="H73" s="202">
        <v>1</v>
      </c>
      <c r="I73" s="227">
        <v>1</v>
      </c>
      <c r="J73" s="227">
        <v>-1</v>
      </c>
      <c r="K73" s="227">
        <v>1</v>
      </c>
      <c r="L73" s="202">
        <v>1</v>
      </c>
      <c r="M73" s="228">
        <v>4</v>
      </c>
      <c r="N73" s="288"/>
      <c r="O73">
        <f t="shared" si="62"/>
        <v>1</v>
      </c>
      <c r="P73">
        <f t="shared" si="54"/>
        <v>1</v>
      </c>
      <c r="Q73">
        <f t="shared" si="63"/>
        <v>-1</v>
      </c>
      <c r="R73">
        <f t="shared" si="64"/>
        <v>-1</v>
      </c>
      <c r="S73">
        <f t="shared" si="65"/>
        <v>-1</v>
      </c>
      <c r="T73">
        <f t="shared" si="66"/>
        <v>-1</v>
      </c>
      <c r="U73">
        <f t="shared" si="55"/>
        <v>-1</v>
      </c>
      <c r="V73">
        <f>VLOOKUP($A73,'FuturesInfo (3)'!$A$2:$V$80,22)</f>
        <v>3</v>
      </c>
      <c r="W73">
        <v>1</v>
      </c>
      <c r="X73" s="137">
        <v>389962.5</v>
      </c>
      <c r="Y73" s="137">
        <v>389962.5</v>
      </c>
      <c r="Z73" s="188">
        <f t="shared" si="67"/>
        <v>1392.4544006952176</v>
      </c>
      <c r="AA73" s="188">
        <f>IF(IF(sym!$Q62=H73,1,0)=1,ABS(X73*G73),-ABS(X73*G73))</f>
        <v>1392.4544006952176</v>
      </c>
      <c r="AB73" s="188">
        <f>IF(IF(sym!$P62=$H73,1,0)=1,ABS($X73*$G73),-ABS($X73*$G73))</f>
        <v>-1392.4544006952176</v>
      </c>
      <c r="AC73" s="188">
        <f t="shared" si="60"/>
        <v>1392.4544006952176</v>
      </c>
      <c r="AD73" s="188">
        <f t="shared" si="68"/>
        <v>-1392.4544006952176</v>
      </c>
      <c r="AE73" s="188">
        <f t="shared" si="69"/>
        <v>-1392.4544006952176</v>
      </c>
      <c r="AF73" s="188">
        <f t="shared" si="56"/>
        <v>1392.4544006952176</v>
      </c>
      <c r="AG73" s="188">
        <f t="shared" si="57"/>
        <v>1392.4544006952176</v>
      </c>
      <c r="AH73" s="188">
        <f t="shared" si="58"/>
        <v>1392.4544006952176</v>
      </c>
      <c r="AI73" s="188">
        <f t="shared" si="59"/>
        <v>1392.4544006952176</v>
      </c>
      <c r="AJ73" s="188">
        <f t="shared" si="70"/>
        <v>1392.4544006952176</v>
      </c>
      <c r="AK73" s="188">
        <f t="shared" si="71"/>
        <v>-1392.4544006952176</v>
      </c>
      <c r="AL73" s="188">
        <f t="shared" si="72"/>
        <v>-1392.4544006952176</v>
      </c>
      <c r="AM73" s="188">
        <f t="shared" si="73"/>
        <v>-1392.4544006952176</v>
      </c>
      <c r="AN73" s="188">
        <f t="shared" si="74"/>
        <v>-1392.4544006952176</v>
      </c>
      <c r="AO73" s="188">
        <f t="shared" si="75"/>
        <v>-1392.4544006952176</v>
      </c>
    </row>
    <row r="74" spans="1:41" ht="15.75" thickBot="1" x14ac:dyDescent="0.3">
      <c r="A74" s="1" t="s">
        <v>398</v>
      </c>
      <c r="B74" s="149" t="s">
        <v>722</v>
      </c>
      <c r="C74" s="192" t="s">
        <v>347</v>
      </c>
      <c r="E74" s="201">
        <f>'0801'!H74</f>
        <v>1</v>
      </c>
      <c r="F74" s="186">
        <f t="shared" si="61"/>
        <v>1014.8539024389739</v>
      </c>
      <c r="G74" s="202">
        <v>9.8048780487800004E-3</v>
      </c>
      <c r="H74" s="202">
        <v>1</v>
      </c>
      <c r="I74" s="227">
        <v>1</v>
      </c>
      <c r="J74" s="227">
        <v>-1</v>
      </c>
      <c r="K74" s="227">
        <v>1</v>
      </c>
      <c r="L74" s="202">
        <v>-1</v>
      </c>
      <c r="M74" s="228">
        <v>-8</v>
      </c>
      <c r="N74" s="288"/>
      <c r="O74">
        <f t="shared" si="62"/>
        <v>1</v>
      </c>
      <c r="P74">
        <f t="shared" si="54"/>
        <v>1</v>
      </c>
      <c r="Q74">
        <f t="shared" si="63"/>
        <v>-1</v>
      </c>
      <c r="R74">
        <f t="shared" si="64"/>
        <v>1</v>
      </c>
      <c r="S74">
        <f t="shared" si="65"/>
        <v>1</v>
      </c>
      <c r="T74">
        <f t="shared" si="66"/>
        <v>-1</v>
      </c>
      <c r="U74">
        <f t="shared" si="55"/>
        <v>-1</v>
      </c>
      <c r="V74">
        <f>VLOOKUP($A74,'FuturesInfo (3)'!$A$2:$V$80,22)</f>
        <v>1</v>
      </c>
      <c r="W74">
        <v>1</v>
      </c>
      <c r="X74" s="137">
        <v>103505</v>
      </c>
      <c r="Y74" s="137">
        <v>103505</v>
      </c>
      <c r="Z74" s="188">
        <f t="shared" si="67"/>
        <v>1014.8539024389739</v>
      </c>
      <c r="AA74" s="188">
        <f>IF(IF(sym!$Q63=H74,1,0)=1,ABS(X74*G74),-ABS(X74*G74))</f>
        <v>-1014.8539024389739</v>
      </c>
      <c r="AB74" s="188">
        <f>IF(IF(sym!$P63=$H74,1,0)=1,ABS($X74*$G74),-ABS($X74*$G74))</f>
        <v>1014.8539024389739</v>
      </c>
      <c r="AC74" s="188">
        <f t="shared" si="60"/>
        <v>1014.8539024389739</v>
      </c>
      <c r="AD74" s="188">
        <f t="shared" si="68"/>
        <v>-1014.8539024389739</v>
      </c>
      <c r="AE74" s="188">
        <f t="shared" si="69"/>
        <v>-1014.8539024389739</v>
      </c>
      <c r="AF74" s="188">
        <f t="shared" si="56"/>
        <v>1014.8539024389739</v>
      </c>
      <c r="AG74" s="188">
        <f t="shared" si="57"/>
        <v>1014.8539024389739</v>
      </c>
      <c r="AH74" s="188">
        <f t="shared" si="58"/>
        <v>-1014.8539024389739</v>
      </c>
      <c r="AI74" s="188">
        <f t="shared" si="59"/>
        <v>1014.8539024389739</v>
      </c>
      <c r="AJ74" s="188">
        <f t="shared" si="70"/>
        <v>1014.8539024389739</v>
      </c>
      <c r="AK74" s="188">
        <f t="shared" si="71"/>
        <v>-1014.8539024389739</v>
      </c>
      <c r="AL74" s="188">
        <f t="shared" si="72"/>
        <v>1014.8539024389739</v>
      </c>
      <c r="AM74" s="188">
        <f t="shared" si="73"/>
        <v>1014.8539024389739</v>
      </c>
      <c r="AN74" s="188">
        <f t="shared" si="74"/>
        <v>-1014.8539024389739</v>
      </c>
      <c r="AO74" s="188">
        <f t="shared" si="75"/>
        <v>-1014.8539024389739</v>
      </c>
    </row>
    <row r="75" spans="1:41" ht="15.75" thickBot="1" x14ac:dyDescent="0.3">
      <c r="A75" s="1" t="s">
        <v>400</v>
      </c>
      <c r="B75" s="149" t="s">
        <v>732</v>
      </c>
      <c r="C75" s="192" t="s">
        <v>294</v>
      </c>
      <c r="E75" s="201">
        <f>'0801'!H75</f>
        <v>1</v>
      </c>
      <c r="F75" s="186">
        <f t="shared" si="61"/>
        <v>-669.83425414275837</v>
      </c>
      <c r="G75" s="291">
        <v>-3.2228360957599999E-3</v>
      </c>
      <c r="H75" s="202">
        <v>-1</v>
      </c>
      <c r="I75" s="227">
        <v>1</v>
      </c>
      <c r="J75" s="227">
        <v>-1</v>
      </c>
      <c r="K75" s="227">
        <v>1</v>
      </c>
      <c r="L75" s="202">
        <v>-1</v>
      </c>
      <c r="M75" s="228">
        <v>-7</v>
      </c>
      <c r="N75" s="288"/>
      <c r="O75">
        <f t="shared" si="62"/>
        <v>1</v>
      </c>
      <c r="P75">
        <f t="shared" si="54"/>
        <v>1</v>
      </c>
      <c r="Q75">
        <f t="shared" si="63"/>
        <v>-1</v>
      </c>
      <c r="R75">
        <f t="shared" si="64"/>
        <v>1</v>
      </c>
      <c r="S75">
        <f t="shared" si="65"/>
        <v>1</v>
      </c>
      <c r="T75">
        <f t="shared" si="66"/>
        <v>-1</v>
      </c>
      <c r="U75">
        <f t="shared" si="55"/>
        <v>-1</v>
      </c>
      <c r="V75">
        <f>VLOOKUP($A75,'FuturesInfo (3)'!$A$2:$V$80,22)</f>
        <v>12</v>
      </c>
      <c r="W75">
        <v>1</v>
      </c>
      <c r="X75" s="137">
        <v>207840</v>
      </c>
      <c r="Y75" s="137">
        <v>207840</v>
      </c>
      <c r="Z75" s="188">
        <f t="shared" si="67"/>
        <v>669.83425414275837</v>
      </c>
      <c r="AA75" s="188">
        <f>IF(IF(sym!$Q64=H75,1,0)=1,ABS(X75*G75),-ABS(X75*G75))</f>
        <v>-669.83425414275837</v>
      </c>
      <c r="AB75" s="188">
        <f>IF(IF(sym!$P64=$H75,1,0)=1,ABS($X75*$G75),-ABS($X75*$G75))</f>
        <v>669.83425414275837</v>
      </c>
      <c r="AC75" s="188">
        <f t="shared" si="60"/>
        <v>-669.83425414275837</v>
      </c>
      <c r="AD75" s="188">
        <f t="shared" si="68"/>
        <v>669.83425414275837</v>
      </c>
      <c r="AE75" s="188">
        <f t="shared" si="69"/>
        <v>669.83425414275837</v>
      </c>
      <c r="AF75" s="188">
        <f t="shared" si="56"/>
        <v>-669.83425414275837</v>
      </c>
      <c r="AG75" s="188">
        <f t="shared" si="57"/>
        <v>-669.83425414275837</v>
      </c>
      <c r="AH75" s="188">
        <f t="shared" si="58"/>
        <v>669.83425414275837</v>
      </c>
      <c r="AI75" s="188">
        <f t="shared" si="59"/>
        <v>-669.83425414275837</v>
      </c>
      <c r="AJ75" s="188">
        <f t="shared" si="70"/>
        <v>-669.83425414275837</v>
      </c>
      <c r="AK75" s="188">
        <f t="shared" si="71"/>
        <v>669.83425414275837</v>
      </c>
      <c r="AL75" s="188">
        <f t="shared" si="72"/>
        <v>-669.83425414275837</v>
      </c>
      <c r="AM75" s="188">
        <f t="shared" si="73"/>
        <v>-669.83425414275837</v>
      </c>
      <c r="AN75" s="188">
        <f t="shared" si="74"/>
        <v>669.83425414275837</v>
      </c>
      <c r="AO75" s="188">
        <f t="shared" si="75"/>
        <v>669.83425414275837</v>
      </c>
    </row>
    <row r="76" spans="1:41" ht="15.75" thickBot="1" x14ac:dyDescent="0.3">
      <c r="A76" s="1" t="s">
        <v>992</v>
      </c>
      <c r="B76" s="149" t="s">
        <v>443</v>
      </c>
      <c r="C76" s="192" t="s">
        <v>1122</v>
      </c>
      <c r="E76" s="201">
        <f>'0801'!H76</f>
        <v>-1</v>
      </c>
      <c r="F76" s="186">
        <f t="shared" si="61"/>
        <v>-3159.9739771157779</v>
      </c>
      <c r="G76" s="202">
        <v>-4.2678923177899997E-3</v>
      </c>
      <c r="H76" s="202">
        <v>-1</v>
      </c>
      <c r="I76" s="227">
        <v>-1</v>
      </c>
      <c r="J76" s="227">
        <v>-1</v>
      </c>
      <c r="K76" s="227">
        <v>1</v>
      </c>
      <c r="L76" s="202">
        <v>1</v>
      </c>
      <c r="M76" s="228">
        <v>-3</v>
      </c>
      <c r="N76" s="288"/>
      <c r="O76">
        <f t="shared" si="62"/>
        <v>-1</v>
      </c>
      <c r="P76">
        <f t="shared" si="54"/>
        <v>-1</v>
      </c>
      <c r="Q76">
        <f t="shared" si="63"/>
        <v>-1</v>
      </c>
      <c r="R76">
        <f t="shared" si="64"/>
        <v>-1</v>
      </c>
      <c r="S76">
        <f t="shared" si="65"/>
        <v>-1</v>
      </c>
      <c r="T76">
        <f t="shared" si="66"/>
        <v>-1</v>
      </c>
      <c r="U76">
        <f t="shared" si="55"/>
        <v>-1</v>
      </c>
      <c r="V76">
        <f>VLOOKUP($A76,'FuturesInfo (3)'!$A$2:$V$80,22)</f>
        <v>4</v>
      </c>
      <c r="W76">
        <v>1</v>
      </c>
      <c r="X76" s="137">
        <v>740406.21033102251</v>
      </c>
      <c r="Y76" s="137">
        <v>740406.21033102251</v>
      </c>
      <c r="Z76" s="188">
        <f t="shared" si="67"/>
        <v>3159.9739771157779</v>
      </c>
      <c r="AA76" s="188">
        <f>IF(IF(sym!$Q65=H76,1,0)=1,ABS(X76*G76),-ABS(X76*G76))</f>
        <v>3159.9739771157779</v>
      </c>
      <c r="AB76" s="188">
        <f>IF(IF(sym!$P65=$H76,1,0)=1,ABS($X76*$G76),-ABS($X76*$G76))</f>
        <v>-3159.9739771157779</v>
      </c>
      <c r="AC76" s="188">
        <f t="shared" si="60"/>
        <v>3159.9739771157779</v>
      </c>
      <c r="AD76" s="188">
        <f t="shared" si="68"/>
        <v>-3159.9739771157779</v>
      </c>
      <c r="AE76" s="188">
        <f t="shared" si="69"/>
        <v>3159.9739771157779</v>
      </c>
      <c r="AF76" s="188">
        <f t="shared" si="56"/>
        <v>3159.9739771157779</v>
      </c>
      <c r="AG76" s="188">
        <f t="shared" si="57"/>
        <v>-3159.9739771157779</v>
      </c>
      <c r="AH76" s="188">
        <f t="shared" si="58"/>
        <v>-3159.9739771157779</v>
      </c>
      <c r="AI76" s="188">
        <f t="shared" si="59"/>
        <v>3159.9739771157779</v>
      </c>
      <c r="AJ76" s="188">
        <f t="shared" si="70"/>
        <v>3159.9739771157779</v>
      </c>
      <c r="AK76" s="188">
        <f t="shared" si="71"/>
        <v>3159.9739771157779</v>
      </c>
      <c r="AL76" s="188">
        <f t="shared" si="72"/>
        <v>3159.9739771157779</v>
      </c>
      <c r="AM76" s="188">
        <f t="shared" si="73"/>
        <v>3159.9739771157779</v>
      </c>
      <c r="AN76" s="188">
        <f t="shared" si="74"/>
        <v>3159.9739771157779</v>
      </c>
      <c r="AO76" s="188">
        <f t="shared" si="75"/>
        <v>3159.9739771157779</v>
      </c>
    </row>
    <row r="77" spans="1:41" ht="15.75" thickBot="1" x14ac:dyDescent="0.3">
      <c r="A77" s="1" t="s">
        <v>401</v>
      </c>
      <c r="B77" s="149" t="s">
        <v>726</v>
      </c>
      <c r="C77" s="192" t="s">
        <v>297</v>
      </c>
      <c r="E77" s="201">
        <f>'0801'!H77</f>
        <v>-1</v>
      </c>
      <c r="F77" s="186">
        <f t="shared" si="61"/>
        <v>-965.518697222838</v>
      </c>
      <c r="G77" s="202">
        <v>-1.4776839565700001E-2</v>
      </c>
      <c r="H77" s="202">
        <v>-1</v>
      </c>
      <c r="I77" s="227">
        <v>1</v>
      </c>
      <c r="J77" s="227">
        <v>1</v>
      </c>
      <c r="K77" s="227">
        <v>1</v>
      </c>
      <c r="L77" s="202">
        <v>-1</v>
      </c>
      <c r="M77" s="228">
        <v>1</v>
      </c>
      <c r="N77" s="288"/>
      <c r="O77">
        <f t="shared" si="62"/>
        <v>-1</v>
      </c>
      <c r="P77">
        <f t="shared" si="54"/>
        <v>1</v>
      </c>
      <c r="Q77">
        <f t="shared" si="63"/>
        <v>1</v>
      </c>
      <c r="R77">
        <f t="shared" si="64"/>
        <v>1</v>
      </c>
      <c r="S77">
        <f t="shared" si="65"/>
        <v>1</v>
      </c>
      <c r="T77">
        <f t="shared" si="66"/>
        <v>-1</v>
      </c>
      <c r="U77">
        <f t="shared" si="55"/>
        <v>1</v>
      </c>
      <c r="V77">
        <f>VLOOKUP($A77,'FuturesInfo (3)'!$A$2:$V$80,22)</f>
        <v>2</v>
      </c>
      <c r="W77">
        <v>1</v>
      </c>
      <c r="X77" s="137">
        <v>65340</v>
      </c>
      <c r="Y77" s="137">
        <v>65340</v>
      </c>
      <c r="Z77" s="188">
        <f t="shared" si="67"/>
        <v>965.518697222838</v>
      </c>
      <c r="AA77" s="188">
        <f>IF(IF(sym!$Q66=H77,1,0)=1,ABS(X77*G77),-ABS(X77*G77))</f>
        <v>-965.518697222838</v>
      </c>
      <c r="AB77" s="188">
        <f>IF(IF(sym!$P66=$H77,1,0)=1,ABS($X77*$G77),-ABS($X77*$G77))</f>
        <v>965.518697222838</v>
      </c>
      <c r="AC77" s="188">
        <f t="shared" si="60"/>
        <v>965.518697222838</v>
      </c>
      <c r="AD77" s="188">
        <f t="shared" si="68"/>
        <v>-965.518697222838</v>
      </c>
      <c r="AE77" s="188">
        <f t="shared" si="69"/>
        <v>-965.518697222838</v>
      </c>
      <c r="AF77" s="188">
        <f t="shared" si="56"/>
        <v>-965.518697222838</v>
      </c>
      <c r="AG77" s="188">
        <f t="shared" si="57"/>
        <v>-965.518697222838</v>
      </c>
      <c r="AH77" s="188">
        <f t="shared" si="58"/>
        <v>965.518697222838</v>
      </c>
      <c r="AI77" s="188">
        <f t="shared" si="59"/>
        <v>965.518697222838</v>
      </c>
      <c r="AJ77" s="188">
        <f t="shared" si="70"/>
        <v>-965.518697222838</v>
      </c>
      <c r="AK77" s="188">
        <f t="shared" si="71"/>
        <v>-965.518697222838</v>
      </c>
      <c r="AL77" s="188">
        <f t="shared" si="72"/>
        <v>-965.518697222838</v>
      </c>
      <c r="AM77" s="188">
        <f t="shared" si="73"/>
        <v>-965.518697222838</v>
      </c>
      <c r="AN77" s="188">
        <f t="shared" si="74"/>
        <v>965.518697222838</v>
      </c>
      <c r="AO77" s="188">
        <f t="shared" si="75"/>
        <v>-965.518697222838</v>
      </c>
    </row>
    <row r="78" spans="1:41" ht="15.75" thickBot="1" x14ac:dyDescent="0.3">
      <c r="A78" s="1" t="s">
        <v>868</v>
      </c>
      <c r="B78" s="149" t="s">
        <v>746</v>
      </c>
      <c r="C78" s="192" t="s">
        <v>294</v>
      </c>
      <c r="E78" s="201">
        <f>'0801'!H78</f>
        <v>1</v>
      </c>
      <c r="F78" s="186">
        <f t="shared" ref="F78:F92" si="76">G78*X78</f>
        <v>-4022.8505921861147</v>
      </c>
      <c r="G78" s="202">
        <v>-1.6230173367799999E-2</v>
      </c>
      <c r="H78" s="202">
        <v>-1</v>
      </c>
      <c r="I78" s="227">
        <v>1</v>
      </c>
      <c r="J78" s="227">
        <v>1</v>
      </c>
      <c r="K78" s="227">
        <v>1</v>
      </c>
      <c r="L78" s="202">
        <v>1</v>
      </c>
      <c r="M78" s="228">
        <v>-20</v>
      </c>
      <c r="N78" s="288"/>
      <c r="O78">
        <f t="shared" ref="O78:O92" si="77">IF(M78&lt;0,L78*-1,L78)</f>
        <v>-1</v>
      </c>
      <c r="P78">
        <f t="shared" si="54"/>
        <v>1</v>
      </c>
      <c r="Q78">
        <f t="shared" ref="Q78:Q92" si="78">IF(J78+O78+-1*E78&gt;0,1,-1)</f>
        <v>-1</v>
      </c>
      <c r="R78">
        <f t="shared" ref="R78:R92" si="79">IF(I78-L78-E78&gt;0,1,-1)</f>
        <v>-1</v>
      </c>
      <c r="S78">
        <f t="shared" ref="S78:S92" si="80">IF(P78+R78+Q78&lt;0,-1,1)</f>
        <v>-1</v>
      </c>
      <c r="T78">
        <f t="shared" ref="T78:T92" si="81">IF(E78-K78-O78&lt;0,-1,1)</f>
        <v>1</v>
      </c>
      <c r="U78">
        <f t="shared" si="55"/>
        <v>-1</v>
      </c>
      <c r="V78">
        <f>VLOOKUP($A78,'FuturesInfo (3)'!$A$2:$V$80,22)</f>
        <v>3</v>
      </c>
      <c r="W78">
        <v>1</v>
      </c>
      <c r="X78" s="137">
        <v>247862.4535315985</v>
      </c>
      <c r="Y78" s="137">
        <v>247862.4535315985</v>
      </c>
      <c r="Z78" s="188">
        <f t="shared" ref="Z78:Z92" si="82">ABS(X78*G78)</f>
        <v>4022.8505921861147</v>
      </c>
      <c r="AA78" s="188">
        <f>IF(IF(sym!$Q67=H78,1,0)=1,ABS(X78*G78),-ABS(X78*G78))</f>
        <v>-4022.8505921861147</v>
      </c>
      <c r="AB78" s="188">
        <f>IF(IF(sym!$P67=$H78,1,0)=1,ABS($X78*$G78),-ABS($X78*$G78))</f>
        <v>4022.8505921861147</v>
      </c>
      <c r="AC78" s="188">
        <f t="shared" si="60"/>
        <v>-4022.8505921861147</v>
      </c>
      <c r="AD78" s="188">
        <f t="shared" ref="AD78:AD92" si="83">IF(IF(-E78=H78,1,0)=1,ABS(X78*G78),-ABS(X78*G78))</f>
        <v>4022.8505921861147</v>
      </c>
      <c r="AE78" s="188">
        <f t="shared" ref="AE78:AE92" si="84">IF(IF(J78=H78,1,0)=1,ABS(X78*G78),-ABS(X78*G78))</f>
        <v>-4022.8505921861147</v>
      </c>
      <c r="AF78" s="188">
        <f t="shared" si="56"/>
        <v>-4022.8505921861147</v>
      </c>
      <c r="AG78" s="188">
        <f t="shared" si="57"/>
        <v>-4022.8505921861147</v>
      </c>
      <c r="AH78" s="188">
        <f t="shared" si="58"/>
        <v>-4022.8505921861147</v>
      </c>
      <c r="AI78" s="188">
        <f t="shared" si="59"/>
        <v>4022.8505921861147</v>
      </c>
      <c r="AJ78" s="188">
        <f t="shared" ref="AJ78:AJ92" si="85">IF(IF(P78=H78,1,0)=1,ABS(X78*G78),-ABS(X78*G78))</f>
        <v>-4022.8505921861147</v>
      </c>
      <c r="AK78" s="188">
        <f t="shared" ref="AK78:AK92" si="86">IF(IF(H78=Q78,1,0)=1,ABS(X78*G78),-ABS(X78*G78))</f>
        <v>4022.8505921861147</v>
      </c>
      <c r="AL78" s="188">
        <f t="shared" ref="AL78:AL92" si="87">IF(IF(R78=H78,1,0)=1,ABS(X78*G78),-ABS(X78*G78))</f>
        <v>4022.8505921861147</v>
      </c>
      <c r="AM78" s="188">
        <f t="shared" ref="AM78:AM92" si="88">IF(IF(S78=H78,1,0)=1,ABS(X78*G78),-ABS(X78*G78))</f>
        <v>4022.8505921861147</v>
      </c>
      <c r="AN78" s="188">
        <f t="shared" ref="AN78:AN92" si="89">IF(IF(T78=$H78,1,0)=1,ABS($X78*$G78),-ABS($X78*$G78))</f>
        <v>-4022.8505921861147</v>
      </c>
      <c r="AO78" s="188">
        <f t="shared" ref="AO78:AO92" si="90">IF(IF(U78=$H78,1,0)=1,ABS($X78*$G78),-ABS($X78*$G78))</f>
        <v>4022.8505921861147</v>
      </c>
    </row>
    <row r="79" spans="1:41" ht="15.75" thickBot="1" x14ac:dyDescent="0.3">
      <c r="A79" s="1" t="s">
        <v>403</v>
      </c>
      <c r="B79" s="149" t="s">
        <v>681</v>
      </c>
      <c r="C79" s="192" t="s">
        <v>294</v>
      </c>
      <c r="E79" s="201">
        <f>'0801'!H79</f>
        <v>1</v>
      </c>
      <c r="F79" s="186">
        <f t="shared" si="76"/>
        <v>-2822.1699849805605</v>
      </c>
      <c r="G79" s="202">
        <v>-1.5180265654599999E-2</v>
      </c>
      <c r="H79" s="202">
        <v>-1</v>
      </c>
      <c r="I79" s="227">
        <v>1</v>
      </c>
      <c r="J79" s="227">
        <v>-1</v>
      </c>
      <c r="K79" s="227">
        <v>1</v>
      </c>
      <c r="L79" s="202">
        <v>-1</v>
      </c>
      <c r="M79" s="228">
        <v>-12</v>
      </c>
      <c r="N79" s="288"/>
      <c r="O79">
        <f t="shared" si="77"/>
        <v>1</v>
      </c>
      <c r="P79">
        <f t="shared" ref="P79:P92" si="91">IF(E79+K79-L79&gt;0,1,-1)</f>
        <v>1</v>
      </c>
      <c r="Q79">
        <f t="shared" si="78"/>
        <v>-1</v>
      </c>
      <c r="R79">
        <f t="shared" si="79"/>
        <v>1</v>
      </c>
      <c r="S79">
        <f t="shared" si="80"/>
        <v>1</v>
      </c>
      <c r="T79">
        <f t="shared" si="81"/>
        <v>-1</v>
      </c>
      <c r="U79">
        <f t="shared" ref="U79:U92" si="92">IF(-E79+J79-L79&lt;0,-1,1)</f>
        <v>-1</v>
      </c>
      <c r="V79">
        <f>VLOOKUP($A79,'FuturesInfo (3)'!$A$2:$V$80,22)</f>
        <v>4</v>
      </c>
      <c r="W79">
        <v>1</v>
      </c>
      <c r="X79" s="137">
        <v>185910.44776119399</v>
      </c>
      <c r="Y79" s="137">
        <v>185910.44776119399</v>
      </c>
      <c r="Z79" s="188">
        <f t="shared" si="82"/>
        <v>2822.1699849805605</v>
      </c>
      <c r="AA79" s="188">
        <f>IF(IF(sym!$Q68=H79,1,0)=1,ABS(X79*G79),-ABS(X79*G79))</f>
        <v>-2822.1699849805605</v>
      </c>
      <c r="AB79" s="188">
        <f>IF(IF(sym!$P68=$H79,1,0)=1,ABS($X79*$G79),-ABS($X79*$G79))</f>
        <v>2822.1699849805605</v>
      </c>
      <c r="AC79" s="188">
        <f t="shared" si="60"/>
        <v>-2822.1699849805605</v>
      </c>
      <c r="AD79" s="188">
        <f t="shared" si="83"/>
        <v>2822.1699849805605</v>
      </c>
      <c r="AE79" s="188">
        <f t="shared" si="84"/>
        <v>2822.1699849805605</v>
      </c>
      <c r="AF79" s="188">
        <f t="shared" ref="AF79:AF92" si="93">IF(IF(I79=H79,1,0)=1,ABS(X79*G79),-ABS(X79*G79))</f>
        <v>-2822.1699849805605</v>
      </c>
      <c r="AG79" s="188">
        <f t="shared" ref="AG79:AG92" si="94">IF(IF(K79=H79,1,0)=1,ABS(X79*G79),-ABS(X79*G79))</f>
        <v>-2822.1699849805605</v>
      </c>
      <c r="AH79" s="188">
        <f t="shared" ref="AH79:AH92" si="95">IF(IF(L79=H79,1,0)=1,ABS(X79*G79),-ABS(X79*G79))</f>
        <v>2822.1699849805605</v>
      </c>
      <c r="AI79" s="188">
        <f t="shared" ref="AI79:AI92" si="96">IF(IF(O79=H79,1,0)=1,ABS(X79*G79),-ABS(X79*G79))</f>
        <v>-2822.1699849805605</v>
      </c>
      <c r="AJ79" s="188">
        <f t="shared" si="85"/>
        <v>-2822.1699849805605</v>
      </c>
      <c r="AK79" s="188">
        <f t="shared" si="86"/>
        <v>2822.1699849805605</v>
      </c>
      <c r="AL79" s="188">
        <f t="shared" si="87"/>
        <v>-2822.1699849805605</v>
      </c>
      <c r="AM79" s="188">
        <f t="shared" si="88"/>
        <v>-2822.1699849805605</v>
      </c>
      <c r="AN79" s="188">
        <f t="shared" si="89"/>
        <v>2822.1699849805605</v>
      </c>
      <c r="AO79" s="188">
        <f t="shared" si="90"/>
        <v>2822.1699849805605</v>
      </c>
    </row>
    <row r="80" spans="1:41" ht="15.75" thickBot="1" x14ac:dyDescent="0.3">
      <c r="A80" s="1" t="s">
        <v>405</v>
      </c>
      <c r="B80" s="149" t="s">
        <v>686</v>
      </c>
      <c r="C80" s="192" t="s">
        <v>294</v>
      </c>
      <c r="E80" s="201">
        <f>'0801'!H80</f>
        <v>1</v>
      </c>
      <c r="F80" s="186">
        <f t="shared" si="76"/>
        <v>-548.21217494115751</v>
      </c>
      <c r="G80" s="202">
        <v>-3.2505910165499998E-3</v>
      </c>
      <c r="H80" s="202">
        <v>-1</v>
      </c>
      <c r="I80" s="227">
        <v>-1</v>
      </c>
      <c r="J80" s="227">
        <v>-1</v>
      </c>
      <c r="K80" s="227">
        <v>1</v>
      </c>
      <c r="L80" s="202">
        <v>-1</v>
      </c>
      <c r="M80" s="228">
        <v>1</v>
      </c>
      <c r="N80" s="288"/>
      <c r="O80">
        <f t="shared" si="77"/>
        <v>-1</v>
      </c>
      <c r="P80">
        <f t="shared" si="91"/>
        <v>1</v>
      </c>
      <c r="Q80">
        <f t="shared" si="78"/>
        <v>-1</v>
      </c>
      <c r="R80">
        <f t="shared" si="79"/>
        <v>-1</v>
      </c>
      <c r="S80">
        <f t="shared" si="80"/>
        <v>-1</v>
      </c>
      <c r="T80">
        <f t="shared" si="81"/>
        <v>1</v>
      </c>
      <c r="U80">
        <f t="shared" si="92"/>
        <v>-1</v>
      </c>
      <c r="V80">
        <f>VLOOKUP($A80,'FuturesInfo (3)'!$A$2:$V$80,22)</f>
        <v>6</v>
      </c>
      <c r="W80">
        <v>1</v>
      </c>
      <c r="X80" s="137">
        <v>168650</v>
      </c>
      <c r="Y80" s="137">
        <v>168650</v>
      </c>
      <c r="Z80" s="188">
        <f t="shared" si="82"/>
        <v>548.21217494115751</v>
      </c>
      <c r="AA80" s="188">
        <f>IF(IF(sym!$Q69=H80,1,0)=1,ABS(X80*G80),-ABS(X80*G80))</f>
        <v>-548.21217494115751</v>
      </c>
      <c r="AB80" s="188">
        <f>IF(IF(sym!$P69=$H80,1,0)=1,ABS($X80*$G80),-ABS($X80*$G80))</f>
        <v>548.21217494115751</v>
      </c>
      <c r="AC80" s="188">
        <f t="shared" ref="AC80:AC92" si="97">IF(IF(E80=H80,1,0)=1,ABS(X80*G80),-ABS(X80*G80))</f>
        <v>-548.21217494115751</v>
      </c>
      <c r="AD80" s="188">
        <f t="shared" si="83"/>
        <v>548.21217494115751</v>
      </c>
      <c r="AE80" s="188">
        <f t="shared" si="84"/>
        <v>548.21217494115751</v>
      </c>
      <c r="AF80" s="188">
        <f t="shared" si="93"/>
        <v>548.21217494115751</v>
      </c>
      <c r="AG80" s="188">
        <f t="shared" si="94"/>
        <v>-548.21217494115751</v>
      </c>
      <c r="AH80" s="188">
        <f t="shared" si="95"/>
        <v>548.21217494115751</v>
      </c>
      <c r="AI80" s="188">
        <f t="shared" si="96"/>
        <v>548.21217494115751</v>
      </c>
      <c r="AJ80" s="188">
        <f t="shared" si="85"/>
        <v>-548.21217494115751</v>
      </c>
      <c r="AK80" s="188">
        <f t="shared" si="86"/>
        <v>548.21217494115751</v>
      </c>
      <c r="AL80" s="188">
        <f t="shared" si="87"/>
        <v>548.21217494115751</v>
      </c>
      <c r="AM80" s="188">
        <f t="shared" si="88"/>
        <v>548.21217494115751</v>
      </c>
      <c r="AN80" s="188">
        <f t="shared" si="89"/>
        <v>-548.21217494115751</v>
      </c>
      <c r="AO80" s="188">
        <f t="shared" si="90"/>
        <v>548.21217494115751</v>
      </c>
    </row>
    <row r="81" spans="1:41" ht="15.75" thickBot="1" x14ac:dyDescent="0.3">
      <c r="A81" s="1" t="s">
        <v>408</v>
      </c>
      <c r="B81" s="149" t="s">
        <v>527</v>
      </c>
      <c r="C81" s="192" t="s">
        <v>294</v>
      </c>
      <c r="D81" s="2"/>
      <c r="E81" s="201">
        <f>'0801'!H81</f>
        <v>-1</v>
      </c>
      <c r="F81" s="186">
        <f t="shared" si="76"/>
        <v>-2666.8167091323185</v>
      </c>
      <c r="G81" s="202">
        <v>-2.0559487697999999E-2</v>
      </c>
      <c r="H81" s="202">
        <v>-1</v>
      </c>
      <c r="I81" s="227">
        <v>-1</v>
      </c>
      <c r="J81" s="227">
        <v>-1</v>
      </c>
      <c r="K81" s="227">
        <v>-1</v>
      </c>
      <c r="L81" s="202">
        <v>-1</v>
      </c>
      <c r="M81" s="228">
        <v>-2</v>
      </c>
      <c r="N81" s="288"/>
      <c r="O81">
        <f t="shared" si="77"/>
        <v>1</v>
      </c>
      <c r="P81">
        <f t="shared" si="91"/>
        <v>-1</v>
      </c>
      <c r="Q81">
        <f t="shared" si="78"/>
        <v>1</v>
      </c>
      <c r="R81">
        <f t="shared" si="79"/>
        <v>1</v>
      </c>
      <c r="S81">
        <f t="shared" si="80"/>
        <v>1</v>
      </c>
      <c r="T81">
        <f t="shared" si="81"/>
        <v>-1</v>
      </c>
      <c r="U81">
        <f t="shared" si="92"/>
        <v>1</v>
      </c>
      <c r="V81">
        <f>VLOOKUP($A81,'FuturesInfo (3)'!$A$2:$V$80,22)</f>
        <v>5</v>
      </c>
      <c r="W81">
        <v>1</v>
      </c>
      <c r="X81" s="137">
        <v>129712.21599999999</v>
      </c>
      <c r="Y81" s="137">
        <v>129712.21599999999</v>
      </c>
      <c r="Z81" s="188">
        <f t="shared" si="82"/>
        <v>2666.8167091323185</v>
      </c>
      <c r="AA81" s="188">
        <f>IF(IF(sym!$Q70=H81,1,0)=1,ABS(X81*G81),-ABS(X81*G81))</f>
        <v>-2666.8167091323185</v>
      </c>
      <c r="AB81" s="188">
        <f>IF(IF(sym!$P70=$H81,1,0)=1,ABS($X81*$G81),-ABS($X81*$G81))</f>
        <v>2666.8167091323185</v>
      </c>
      <c r="AC81" s="188">
        <f t="shared" si="97"/>
        <v>2666.8167091323185</v>
      </c>
      <c r="AD81" s="188">
        <f t="shared" si="83"/>
        <v>-2666.8167091323185</v>
      </c>
      <c r="AE81" s="188">
        <f t="shared" si="84"/>
        <v>2666.8167091323185</v>
      </c>
      <c r="AF81" s="188">
        <f t="shared" si="93"/>
        <v>2666.8167091323185</v>
      </c>
      <c r="AG81" s="188">
        <f t="shared" si="94"/>
        <v>2666.8167091323185</v>
      </c>
      <c r="AH81" s="188">
        <f t="shared" si="95"/>
        <v>2666.8167091323185</v>
      </c>
      <c r="AI81" s="188">
        <f t="shared" si="96"/>
        <v>-2666.8167091323185</v>
      </c>
      <c r="AJ81" s="188">
        <f t="shared" si="85"/>
        <v>2666.8167091323185</v>
      </c>
      <c r="AK81" s="188">
        <f t="shared" si="86"/>
        <v>-2666.8167091323185</v>
      </c>
      <c r="AL81" s="188">
        <f t="shared" si="87"/>
        <v>-2666.8167091323185</v>
      </c>
      <c r="AM81" s="188">
        <f t="shared" si="88"/>
        <v>-2666.8167091323185</v>
      </c>
      <c r="AN81" s="188">
        <f t="shared" si="89"/>
        <v>2666.8167091323185</v>
      </c>
      <c r="AO81" s="188">
        <f t="shared" si="90"/>
        <v>-2666.8167091323185</v>
      </c>
    </row>
    <row r="82" spans="1:41" ht="15.75" thickBot="1" x14ac:dyDescent="0.3">
      <c r="A82" s="1" t="s">
        <v>410</v>
      </c>
      <c r="B82" s="149" t="s">
        <v>556</v>
      </c>
      <c r="C82" s="192" t="s">
        <v>294</v>
      </c>
      <c r="E82" s="201">
        <f>'0801'!H82</f>
        <v>1</v>
      </c>
      <c r="F82" s="186">
        <f t="shared" si="76"/>
        <v>-3449.6878593815563</v>
      </c>
      <c r="G82" s="202">
        <v>-1.43748973222E-2</v>
      </c>
      <c r="H82" s="202">
        <v>-1</v>
      </c>
      <c r="I82" s="227">
        <v>1</v>
      </c>
      <c r="J82" s="227">
        <v>1</v>
      </c>
      <c r="K82" s="227">
        <v>1</v>
      </c>
      <c r="L82" s="202">
        <v>1</v>
      </c>
      <c r="M82" s="228">
        <v>-13</v>
      </c>
      <c r="N82" s="288"/>
      <c r="O82">
        <f t="shared" si="77"/>
        <v>-1</v>
      </c>
      <c r="P82">
        <f t="shared" si="91"/>
        <v>1</v>
      </c>
      <c r="Q82">
        <f t="shared" si="78"/>
        <v>-1</v>
      </c>
      <c r="R82">
        <f t="shared" si="79"/>
        <v>-1</v>
      </c>
      <c r="S82">
        <f t="shared" si="80"/>
        <v>-1</v>
      </c>
      <c r="T82">
        <f t="shared" si="81"/>
        <v>1</v>
      </c>
      <c r="U82">
        <f t="shared" si="92"/>
        <v>-1</v>
      </c>
      <c r="V82">
        <f>VLOOKUP($A82,'FuturesInfo (3)'!$A$2:$V$80,22)</f>
        <v>2</v>
      </c>
      <c r="W82">
        <v>1</v>
      </c>
      <c r="X82" s="137">
        <v>239980.00000000003</v>
      </c>
      <c r="Y82" s="137">
        <v>239980.00000000003</v>
      </c>
      <c r="Z82" s="188">
        <f t="shared" si="82"/>
        <v>3449.6878593815563</v>
      </c>
      <c r="AA82" s="188">
        <f>IF(IF(sym!$Q71=H82,1,0)=1,ABS(X82*G82),-ABS(X82*G82))</f>
        <v>-3449.6878593815563</v>
      </c>
      <c r="AB82" s="188">
        <f>IF(IF(sym!$P71=$H82,1,0)=1,ABS($X82*$G82),-ABS($X82*$G82))</f>
        <v>3449.6878593815563</v>
      </c>
      <c r="AC82" s="188">
        <f t="shared" si="97"/>
        <v>-3449.6878593815563</v>
      </c>
      <c r="AD82" s="188">
        <f t="shared" si="83"/>
        <v>3449.6878593815563</v>
      </c>
      <c r="AE82" s="188">
        <f t="shared" si="84"/>
        <v>-3449.6878593815563</v>
      </c>
      <c r="AF82" s="188">
        <f t="shared" si="93"/>
        <v>-3449.6878593815563</v>
      </c>
      <c r="AG82" s="188">
        <f t="shared" si="94"/>
        <v>-3449.6878593815563</v>
      </c>
      <c r="AH82" s="188">
        <f t="shared" si="95"/>
        <v>-3449.6878593815563</v>
      </c>
      <c r="AI82" s="188">
        <f t="shared" si="96"/>
        <v>3449.6878593815563</v>
      </c>
      <c r="AJ82" s="188">
        <f t="shared" si="85"/>
        <v>-3449.6878593815563</v>
      </c>
      <c r="AK82" s="188">
        <f t="shared" si="86"/>
        <v>3449.6878593815563</v>
      </c>
      <c r="AL82" s="188">
        <f t="shared" si="87"/>
        <v>3449.6878593815563</v>
      </c>
      <c r="AM82" s="188">
        <f t="shared" si="88"/>
        <v>3449.6878593815563</v>
      </c>
      <c r="AN82" s="188">
        <f t="shared" si="89"/>
        <v>-3449.6878593815563</v>
      </c>
      <c r="AO82" s="188">
        <f t="shared" si="90"/>
        <v>3449.6878593815563</v>
      </c>
    </row>
    <row r="83" spans="1:41" ht="15.75" thickBot="1" x14ac:dyDescent="0.3">
      <c r="A83" s="1" t="s">
        <v>412</v>
      </c>
      <c r="B83" s="149" t="s">
        <v>763</v>
      </c>
      <c r="C83" s="192" t="s">
        <v>1122</v>
      </c>
      <c r="E83" s="201">
        <f>'0801'!H83</f>
        <v>-1</v>
      </c>
      <c r="F83" s="186">
        <f t="shared" si="76"/>
        <v>171.88726714728497</v>
      </c>
      <c r="G83" s="202">
        <v>7.1372493041199997E-5</v>
      </c>
      <c r="H83" s="202">
        <v>1</v>
      </c>
      <c r="I83" s="227">
        <v>1</v>
      </c>
      <c r="J83" s="227">
        <v>1</v>
      </c>
      <c r="K83" s="227">
        <v>1</v>
      </c>
      <c r="L83" s="202">
        <v>1</v>
      </c>
      <c r="M83" s="228">
        <v>5</v>
      </c>
      <c r="N83" s="288"/>
      <c r="O83">
        <f t="shared" si="77"/>
        <v>1</v>
      </c>
      <c r="P83">
        <f t="shared" si="91"/>
        <v>-1</v>
      </c>
      <c r="Q83">
        <f t="shared" si="78"/>
        <v>1</v>
      </c>
      <c r="R83">
        <f t="shared" si="79"/>
        <v>1</v>
      </c>
      <c r="S83">
        <f t="shared" si="80"/>
        <v>1</v>
      </c>
      <c r="T83">
        <f t="shared" si="81"/>
        <v>-1</v>
      </c>
      <c r="U83">
        <f t="shared" si="92"/>
        <v>1</v>
      </c>
      <c r="V83">
        <f>VLOOKUP($A83,'FuturesInfo (3)'!$A$2:$V$80,22)</f>
        <v>11</v>
      </c>
      <c r="W83">
        <v>1</v>
      </c>
      <c r="X83" s="137">
        <v>2408312.5</v>
      </c>
      <c r="Y83" s="137">
        <v>2408312.5</v>
      </c>
      <c r="Z83" s="188">
        <f t="shared" si="82"/>
        <v>171.88726714728497</v>
      </c>
      <c r="AA83" s="188">
        <f>IF(IF(sym!$Q72=H83,1,0)=1,ABS(X83*G83),-ABS(X83*G83))</f>
        <v>-171.88726714728497</v>
      </c>
      <c r="AB83" s="188">
        <f>IF(IF(sym!$P72=$H83,1,0)=1,ABS($X83*$G83),-ABS($X83*$G83))</f>
        <v>171.88726714728497</v>
      </c>
      <c r="AC83" s="188">
        <f t="shared" si="97"/>
        <v>-171.88726714728497</v>
      </c>
      <c r="AD83" s="188">
        <f t="shared" si="83"/>
        <v>171.88726714728497</v>
      </c>
      <c r="AE83" s="188">
        <f t="shared" si="84"/>
        <v>171.88726714728497</v>
      </c>
      <c r="AF83" s="188">
        <f t="shared" si="93"/>
        <v>171.88726714728497</v>
      </c>
      <c r="AG83" s="188">
        <f t="shared" si="94"/>
        <v>171.88726714728497</v>
      </c>
      <c r="AH83" s="188">
        <f t="shared" si="95"/>
        <v>171.88726714728497</v>
      </c>
      <c r="AI83" s="188">
        <f t="shared" si="96"/>
        <v>171.88726714728497</v>
      </c>
      <c r="AJ83" s="188">
        <f t="shared" si="85"/>
        <v>-171.88726714728497</v>
      </c>
      <c r="AK83" s="188">
        <f t="shared" si="86"/>
        <v>171.88726714728497</v>
      </c>
      <c r="AL83" s="188">
        <f t="shared" si="87"/>
        <v>171.88726714728497</v>
      </c>
      <c r="AM83" s="188">
        <f t="shared" si="88"/>
        <v>171.88726714728497</v>
      </c>
      <c r="AN83" s="188">
        <f t="shared" si="89"/>
        <v>-171.88726714728497</v>
      </c>
      <c r="AO83" s="188">
        <f t="shared" si="90"/>
        <v>171.88726714728497</v>
      </c>
    </row>
    <row r="84" spans="1:41" ht="15.75" thickBot="1" x14ac:dyDescent="0.3">
      <c r="A84" s="1" t="s">
        <v>413</v>
      </c>
      <c r="B84" s="149" t="s">
        <v>761</v>
      </c>
      <c r="C84" s="192" t="s">
        <v>1122</v>
      </c>
      <c r="E84" s="201">
        <f>'0801'!H84</f>
        <v>-1</v>
      </c>
      <c r="F84" s="186">
        <f t="shared" si="76"/>
        <v>-998.11742557944751</v>
      </c>
      <c r="G84" s="202">
        <v>-1.88257442052E-3</v>
      </c>
      <c r="H84" s="202">
        <v>-1</v>
      </c>
      <c r="I84" s="227">
        <v>1</v>
      </c>
      <c r="J84" s="227">
        <v>-1</v>
      </c>
      <c r="K84" s="227">
        <v>1</v>
      </c>
      <c r="L84" s="202">
        <v>1</v>
      </c>
      <c r="M84" s="228">
        <v>11</v>
      </c>
      <c r="N84" s="288"/>
      <c r="O84">
        <f t="shared" si="77"/>
        <v>1</v>
      </c>
      <c r="P84">
        <f t="shared" si="91"/>
        <v>-1</v>
      </c>
      <c r="Q84">
        <f t="shared" si="78"/>
        <v>1</v>
      </c>
      <c r="R84">
        <f t="shared" si="79"/>
        <v>1</v>
      </c>
      <c r="S84">
        <f t="shared" si="80"/>
        <v>1</v>
      </c>
      <c r="T84">
        <f t="shared" si="81"/>
        <v>-1</v>
      </c>
      <c r="U84">
        <f t="shared" si="92"/>
        <v>-1</v>
      </c>
      <c r="V84">
        <f>VLOOKUP($A84,'FuturesInfo (3)'!$A$2:$V$80,22)</f>
        <v>4</v>
      </c>
      <c r="W84">
        <v>1</v>
      </c>
      <c r="X84" s="137">
        <v>530187.5</v>
      </c>
      <c r="Y84" s="137">
        <v>530187.5</v>
      </c>
      <c r="Z84" s="188">
        <f t="shared" si="82"/>
        <v>998.11742557944751</v>
      </c>
      <c r="AA84" s="188">
        <f>IF(IF(sym!$Q73=H84,1,0)=1,ABS(X84*G84),-ABS(X84*G84))</f>
        <v>998.11742557944751</v>
      </c>
      <c r="AB84" s="188">
        <f>IF(IF(sym!$P73=$H84,1,0)=1,ABS($X84*$G84),-ABS($X84*$G84))</f>
        <v>-998.11742557944751</v>
      </c>
      <c r="AC84" s="188">
        <f t="shared" si="97"/>
        <v>998.11742557944751</v>
      </c>
      <c r="AD84" s="188">
        <f t="shared" si="83"/>
        <v>-998.11742557944751</v>
      </c>
      <c r="AE84" s="188">
        <f t="shared" si="84"/>
        <v>998.11742557944751</v>
      </c>
      <c r="AF84" s="188">
        <f t="shared" si="93"/>
        <v>-998.11742557944751</v>
      </c>
      <c r="AG84" s="188">
        <f t="shared" si="94"/>
        <v>-998.11742557944751</v>
      </c>
      <c r="AH84" s="188">
        <f t="shared" si="95"/>
        <v>-998.11742557944751</v>
      </c>
      <c r="AI84" s="188">
        <f t="shared" si="96"/>
        <v>-998.11742557944751</v>
      </c>
      <c r="AJ84" s="188">
        <f t="shared" si="85"/>
        <v>998.11742557944751</v>
      </c>
      <c r="AK84" s="188">
        <f t="shared" si="86"/>
        <v>-998.11742557944751</v>
      </c>
      <c r="AL84" s="188">
        <f t="shared" si="87"/>
        <v>-998.11742557944751</v>
      </c>
      <c r="AM84" s="188">
        <f t="shared" si="88"/>
        <v>-998.11742557944751</v>
      </c>
      <c r="AN84" s="188">
        <f t="shared" si="89"/>
        <v>998.11742557944751</v>
      </c>
      <c r="AO84" s="188">
        <f t="shared" si="90"/>
        <v>998.11742557944751</v>
      </c>
    </row>
    <row r="85" spans="1:41" ht="15.75" thickBot="1" x14ac:dyDescent="0.3">
      <c r="A85" s="1" t="s">
        <v>414</v>
      </c>
      <c r="B85" s="149" t="s">
        <v>759</v>
      </c>
      <c r="C85" s="192" t="s">
        <v>1122</v>
      </c>
      <c r="E85" s="201">
        <f>'0801'!H85</f>
        <v>-1</v>
      </c>
      <c r="F85" s="186">
        <f t="shared" si="76"/>
        <v>-2481.9981998209469</v>
      </c>
      <c r="G85" s="202">
        <v>-7.2007200720100003E-3</v>
      </c>
      <c r="H85" s="202">
        <v>-1</v>
      </c>
      <c r="I85" s="227">
        <v>-1</v>
      </c>
      <c r="J85" s="227">
        <v>-1</v>
      </c>
      <c r="K85" s="227">
        <v>1</v>
      </c>
      <c r="L85" s="202">
        <v>1</v>
      </c>
      <c r="M85" s="228">
        <v>8</v>
      </c>
      <c r="N85" s="288"/>
      <c r="O85">
        <f t="shared" si="77"/>
        <v>1</v>
      </c>
      <c r="P85">
        <f t="shared" si="91"/>
        <v>-1</v>
      </c>
      <c r="Q85">
        <f t="shared" si="78"/>
        <v>1</v>
      </c>
      <c r="R85">
        <f t="shared" si="79"/>
        <v>-1</v>
      </c>
      <c r="S85">
        <f t="shared" si="80"/>
        <v>-1</v>
      </c>
      <c r="T85">
        <f t="shared" si="81"/>
        <v>-1</v>
      </c>
      <c r="U85">
        <f t="shared" si="92"/>
        <v>-1</v>
      </c>
      <c r="V85">
        <f>VLOOKUP($A85,'FuturesInfo (3)'!$A$2:$V$80,22)</f>
        <v>2</v>
      </c>
      <c r="W85">
        <v>1</v>
      </c>
      <c r="X85" s="137">
        <v>344687.5</v>
      </c>
      <c r="Y85" s="137">
        <v>344687.5</v>
      </c>
      <c r="Z85" s="188">
        <f t="shared" si="82"/>
        <v>2481.9981998209469</v>
      </c>
      <c r="AA85" s="188">
        <f>IF(IF(sym!$Q74=H85,1,0)=1,ABS(X85*G85),-ABS(X85*G85))</f>
        <v>2481.9981998209469</v>
      </c>
      <c r="AB85" s="188">
        <f>IF(IF(sym!$P74=$H85,1,0)=1,ABS($X85*$G85),-ABS($X85*$G85))</f>
        <v>-2481.9981998209469</v>
      </c>
      <c r="AC85" s="188">
        <f t="shared" si="97"/>
        <v>2481.9981998209469</v>
      </c>
      <c r="AD85" s="188">
        <f t="shared" si="83"/>
        <v>-2481.9981998209469</v>
      </c>
      <c r="AE85" s="188">
        <f t="shared" si="84"/>
        <v>2481.9981998209469</v>
      </c>
      <c r="AF85" s="188">
        <f t="shared" si="93"/>
        <v>2481.9981998209469</v>
      </c>
      <c r="AG85" s="188">
        <f t="shared" si="94"/>
        <v>-2481.9981998209469</v>
      </c>
      <c r="AH85" s="188">
        <f t="shared" si="95"/>
        <v>-2481.9981998209469</v>
      </c>
      <c r="AI85" s="188">
        <f t="shared" si="96"/>
        <v>-2481.9981998209469</v>
      </c>
      <c r="AJ85" s="188">
        <f t="shared" si="85"/>
        <v>2481.9981998209469</v>
      </c>
      <c r="AK85" s="188">
        <f t="shared" si="86"/>
        <v>-2481.9981998209469</v>
      </c>
      <c r="AL85" s="188">
        <f t="shared" si="87"/>
        <v>2481.9981998209469</v>
      </c>
      <c r="AM85" s="188">
        <f t="shared" si="88"/>
        <v>2481.9981998209469</v>
      </c>
      <c r="AN85" s="188">
        <f t="shared" si="89"/>
        <v>2481.9981998209469</v>
      </c>
      <c r="AO85" s="188">
        <f t="shared" si="90"/>
        <v>2481.9981998209469</v>
      </c>
    </row>
    <row r="86" spans="1:41" ht="15.75" thickBot="1" x14ac:dyDescent="0.3">
      <c r="A86" s="1" t="s">
        <v>416</v>
      </c>
      <c r="B86" s="149" t="s">
        <v>494</v>
      </c>
      <c r="C86" s="192" t="s">
        <v>294</v>
      </c>
      <c r="E86" s="201">
        <f>'0801'!H86</f>
        <v>-1</v>
      </c>
      <c r="F86" s="186">
        <f t="shared" si="76"/>
        <v>1879.2660550455976</v>
      </c>
      <c r="G86" s="202">
        <v>4.4036697247699999E-2</v>
      </c>
      <c r="H86" s="202">
        <v>1</v>
      </c>
      <c r="I86" s="227">
        <v>-1</v>
      </c>
      <c r="J86" s="227">
        <v>1</v>
      </c>
      <c r="K86" s="227">
        <v>-1</v>
      </c>
      <c r="L86" s="202">
        <v>1</v>
      </c>
      <c r="M86" s="228">
        <v>-6</v>
      </c>
      <c r="N86" s="288"/>
      <c r="O86">
        <f t="shared" si="77"/>
        <v>-1</v>
      </c>
      <c r="P86">
        <f t="shared" si="91"/>
        <v>-1</v>
      </c>
      <c r="Q86">
        <f t="shared" si="78"/>
        <v>1</v>
      </c>
      <c r="R86">
        <f t="shared" si="79"/>
        <v>-1</v>
      </c>
      <c r="S86">
        <f t="shared" si="80"/>
        <v>-1</v>
      </c>
      <c r="T86">
        <f t="shared" si="81"/>
        <v>1</v>
      </c>
      <c r="U86">
        <f t="shared" si="92"/>
        <v>1</v>
      </c>
      <c r="V86">
        <f>VLOOKUP($A86,'FuturesInfo (3)'!$A$2:$V$80,22)</f>
        <v>3</v>
      </c>
      <c r="W86">
        <v>1</v>
      </c>
      <c r="X86" s="137">
        <v>42675</v>
      </c>
      <c r="Y86" s="137">
        <v>42675</v>
      </c>
      <c r="Z86" s="188">
        <f t="shared" si="82"/>
        <v>1879.2660550455976</v>
      </c>
      <c r="AA86" s="188">
        <f>IF(IF(sym!$Q75=H86,1,0)=1,ABS(X86*G86),-ABS(X86*G86))</f>
        <v>-1879.2660550455976</v>
      </c>
      <c r="AB86" s="188">
        <f>IF(IF(sym!$P75=$H86,1,0)=1,ABS($X86*$G86),-ABS($X86*$G86))</f>
        <v>1879.2660550455976</v>
      </c>
      <c r="AC86" s="188">
        <f t="shared" si="97"/>
        <v>-1879.2660550455976</v>
      </c>
      <c r="AD86" s="188">
        <f t="shared" si="83"/>
        <v>1879.2660550455976</v>
      </c>
      <c r="AE86" s="188">
        <f t="shared" si="84"/>
        <v>1879.2660550455976</v>
      </c>
      <c r="AF86" s="188">
        <f t="shared" si="93"/>
        <v>-1879.2660550455976</v>
      </c>
      <c r="AG86" s="188">
        <f t="shared" si="94"/>
        <v>-1879.2660550455976</v>
      </c>
      <c r="AH86" s="188">
        <f t="shared" si="95"/>
        <v>1879.2660550455976</v>
      </c>
      <c r="AI86" s="188">
        <f t="shared" si="96"/>
        <v>-1879.2660550455976</v>
      </c>
      <c r="AJ86" s="188">
        <f t="shared" si="85"/>
        <v>-1879.2660550455976</v>
      </c>
      <c r="AK86" s="188">
        <f t="shared" si="86"/>
        <v>1879.2660550455976</v>
      </c>
      <c r="AL86" s="188">
        <f t="shared" si="87"/>
        <v>-1879.2660550455976</v>
      </c>
      <c r="AM86" s="188">
        <f t="shared" si="88"/>
        <v>-1879.2660550455976</v>
      </c>
      <c r="AN86" s="188">
        <f t="shared" si="89"/>
        <v>1879.2660550455976</v>
      </c>
      <c r="AO86" s="188">
        <f t="shared" si="90"/>
        <v>1879.2660550455976</v>
      </c>
    </row>
    <row r="87" spans="1:41" s="2" customFormat="1" ht="15.75" thickBot="1" x14ac:dyDescent="0.3">
      <c r="A87" s="1" t="s">
        <v>418</v>
      </c>
      <c r="B87" s="149" t="s">
        <v>767</v>
      </c>
      <c r="C87" s="192" t="s">
        <v>297</v>
      </c>
      <c r="D87"/>
      <c r="E87" s="201">
        <f>'0801'!H87</f>
        <v>-1</v>
      </c>
      <c r="F87" s="186">
        <f t="shared" si="76"/>
        <v>-938.88546798330003</v>
      </c>
      <c r="G87" s="202">
        <v>-1.16995073892E-2</v>
      </c>
      <c r="H87" s="202">
        <v>-1</v>
      </c>
      <c r="I87" s="227">
        <v>1</v>
      </c>
      <c r="J87" s="227">
        <v>1</v>
      </c>
      <c r="K87" s="227">
        <v>-1</v>
      </c>
      <c r="L87" s="202">
        <v>1</v>
      </c>
      <c r="M87" s="228">
        <v>-1</v>
      </c>
      <c r="N87" s="288"/>
      <c r="O87">
        <f t="shared" si="77"/>
        <v>-1</v>
      </c>
      <c r="P87">
        <f t="shared" si="91"/>
        <v>-1</v>
      </c>
      <c r="Q87">
        <f t="shared" si="78"/>
        <v>1</v>
      </c>
      <c r="R87">
        <f t="shared" si="79"/>
        <v>1</v>
      </c>
      <c r="S87">
        <f t="shared" si="80"/>
        <v>1</v>
      </c>
      <c r="T87">
        <f t="shared" si="81"/>
        <v>1</v>
      </c>
      <c r="U87">
        <f t="shared" si="92"/>
        <v>1</v>
      </c>
      <c r="V87">
        <f>VLOOKUP($A87,'FuturesInfo (3)'!$A$2:$V$80,22)</f>
        <v>4</v>
      </c>
      <c r="W87">
        <v>1</v>
      </c>
      <c r="X87" s="137">
        <v>80250</v>
      </c>
      <c r="Y87" s="137">
        <v>80250</v>
      </c>
      <c r="Z87" s="188">
        <f t="shared" si="82"/>
        <v>938.88546798330003</v>
      </c>
      <c r="AA87" s="188">
        <f>IF(IF(sym!$Q76=H87,1,0)=1,ABS(X87*G87),-ABS(X87*G87))</f>
        <v>-938.88546798330003</v>
      </c>
      <c r="AB87" s="188">
        <f>IF(IF(sym!$P76=$H87,1,0)=1,ABS($X87*$G87),-ABS($X87*$G87))</f>
        <v>938.88546798330003</v>
      </c>
      <c r="AC87" s="188">
        <f t="shared" si="97"/>
        <v>938.88546798330003</v>
      </c>
      <c r="AD87" s="188">
        <f t="shared" si="83"/>
        <v>-938.88546798330003</v>
      </c>
      <c r="AE87" s="188">
        <f t="shared" si="84"/>
        <v>-938.88546798330003</v>
      </c>
      <c r="AF87" s="188">
        <f t="shared" si="93"/>
        <v>-938.88546798330003</v>
      </c>
      <c r="AG87" s="188">
        <f t="shared" si="94"/>
        <v>938.88546798330003</v>
      </c>
      <c r="AH87" s="188">
        <f t="shared" si="95"/>
        <v>-938.88546798330003</v>
      </c>
      <c r="AI87" s="188">
        <f t="shared" si="96"/>
        <v>938.88546798330003</v>
      </c>
      <c r="AJ87" s="188">
        <f t="shared" si="85"/>
        <v>938.88546798330003</v>
      </c>
      <c r="AK87" s="188">
        <f t="shared" si="86"/>
        <v>-938.88546798330003</v>
      </c>
      <c r="AL87" s="188">
        <f t="shared" si="87"/>
        <v>-938.88546798330003</v>
      </c>
      <c r="AM87" s="188">
        <f t="shared" si="88"/>
        <v>-938.88546798330003</v>
      </c>
      <c r="AN87" s="188">
        <f t="shared" si="89"/>
        <v>-938.88546798330003</v>
      </c>
      <c r="AO87" s="188">
        <f t="shared" si="90"/>
        <v>-938.88546798330003</v>
      </c>
    </row>
    <row r="88" spans="1:41" s="2" customFormat="1" ht="15.75" thickBot="1" x14ac:dyDescent="0.3">
      <c r="A88" s="1" t="s">
        <v>1053</v>
      </c>
      <c r="B88" s="149" t="s">
        <v>738</v>
      </c>
      <c r="C88" s="192" t="s">
        <v>294</v>
      </c>
      <c r="D88"/>
      <c r="E88" s="201">
        <f>'0801'!H88</f>
        <v>1</v>
      </c>
      <c r="F88" s="186">
        <f t="shared" si="76"/>
        <v>-2578.0134331058907</v>
      </c>
      <c r="G88" s="202">
        <v>-8.2942661377599994E-3</v>
      </c>
      <c r="H88" s="202">
        <v>-1</v>
      </c>
      <c r="I88" s="227">
        <v>1</v>
      </c>
      <c r="J88" s="227">
        <v>-1</v>
      </c>
      <c r="K88" s="227">
        <v>1</v>
      </c>
      <c r="L88" s="202">
        <v>-1</v>
      </c>
      <c r="M88" s="228">
        <v>-1</v>
      </c>
      <c r="N88" s="288"/>
      <c r="O88">
        <f t="shared" si="77"/>
        <v>1</v>
      </c>
      <c r="P88">
        <f t="shared" si="91"/>
        <v>1</v>
      </c>
      <c r="Q88">
        <f t="shared" si="78"/>
        <v>-1</v>
      </c>
      <c r="R88">
        <f t="shared" si="79"/>
        <v>1</v>
      </c>
      <c r="S88">
        <f t="shared" si="80"/>
        <v>1</v>
      </c>
      <c r="T88">
        <f t="shared" si="81"/>
        <v>-1</v>
      </c>
      <c r="U88">
        <f t="shared" si="92"/>
        <v>-1</v>
      </c>
      <c r="V88">
        <f>VLOOKUP($A88,'FuturesInfo (3)'!$A$2:$V$80,22)</f>
        <v>3</v>
      </c>
      <c r="W88">
        <v>1</v>
      </c>
      <c r="X88" s="137">
        <v>310818.75</v>
      </c>
      <c r="Y88" s="137">
        <v>310818.75</v>
      </c>
      <c r="Z88" s="188">
        <f t="shared" si="82"/>
        <v>2578.0134331058907</v>
      </c>
      <c r="AA88" s="188">
        <f>IF(IF(sym!$Q77=H88,1,0)=1,ABS(X88*G88),-ABS(X88*G88))</f>
        <v>-2578.0134331058907</v>
      </c>
      <c r="AB88" s="188">
        <f>IF(IF(sym!$P77=$H88,1,0)=1,ABS($X88*$G88),-ABS($X88*$G88))</f>
        <v>2578.0134331058907</v>
      </c>
      <c r="AC88" s="188">
        <f t="shared" si="97"/>
        <v>-2578.0134331058907</v>
      </c>
      <c r="AD88" s="188">
        <f t="shared" si="83"/>
        <v>2578.0134331058907</v>
      </c>
      <c r="AE88" s="188">
        <f t="shared" si="84"/>
        <v>2578.0134331058907</v>
      </c>
      <c r="AF88" s="188">
        <f t="shared" si="93"/>
        <v>-2578.0134331058907</v>
      </c>
      <c r="AG88" s="188">
        <f t="shared" si="94"/>
        <v>-2578.0134331058907</v>
      </c>
      <c r="AH88" s="188">
        <f t="shared" si="95"/>
        <v>2578.0134331058907</v>
      </c>
      <c r="AI88" s="188">
        <f t="shared" si="96"/>
        <v>-2578.0134331058907</v>
      </c>
      <c r="AJ88" s="188">
        <f t="shared" si="85"/>
        <v>-2578.0134331058907</v>
      </c>
      <c r="AK88" s="188">
        <f t="shared" si="86"/>
        <v>2578.0134331058907</v>
      </c>
      <c r="AL88" s="188">
        <f t="shared" si="87"/>
        <v>-2578.0134331058907</v>
      </c>
      <c r="AM88" s="188">
        <f t="shared" si="88"/>
        <v>-2578.0134331058907</v>
      </c>
      <c r="AN88" s="188">
        <f t="shared" si="89"/>
        <v>2578.0134331058907</v>
      </c>
      <c r="AO88" s="188">
        <f t="shared" si="90"/>
        <v>2578.0134331058907</v>
      </c>
    </row>
    <row r="89" spans="1:41" s="2" customFormat="1" ht="15.75" thickBot="1" x14ac:dyDescent="0.3">
      <c r="A89" s="330" t="s">
        <v>1054</v>
      </c>
      <c r="B89" s="331" t="s">
        <v>463</v>
      </c>
      <c r="C89" s="332" t="s">
        <v>1288</v>
      </c>
      <c r="D89"/>
      <c r="E89" s="201">
        <f>'0801'!H89</f>
        <v>1</v>
      </c>
      <c r="F89" s="186">
        <f t="shared" si="76"/>
        <v>0</v>
      </c>
      <c r="G89" s="202">
        <v>6.1112242819300001E-4</v>
      </c>
      <c r="H89" s="202">
        <v>1</v>
      </c>
      <c r="I89" s="227">
        <v>-1</v>
      </c>
      <c r="J89" s="227">
        <v>-1</v>
      </c>
      <c r="K89" s="227">
        <v>1</v>
      </c>
      <c r="L89" s="202">
        <v>-1</v>
      </c>
      <c r="M89" s="228">
        <v>-7</v>
      </c>
      <c r="N89" s="288"/>
      <c r="O89">
        <f t="shared" si="77"/>
        <v>1</v>
      </c>
      <c r="P89">
        <f t="shared" si="91"/>
        <v>1</v>
      </c>
      <c r="Q89">
        <f t="shared" si="78"/>
        <v>-1</v>
      </c>
      <c r="R89">
        <f t="shared" si="79"/>
        <v>-1</v>
      </c>
      <c r="S89">
        <f t="shared" si="80"/>
        <v>-1</v>
      </c>
      <c r="T89">
        <f t="shared" si="81"/>
        <v>-1</v>
      </c>
      <c r="U89">
        <f t="shared" si="92"/>
        <v>-1</v>
      </c>
      <c r="V89">
        <f>VLOOKUP($A89,'FuturesInfo (3)'!$A$2:$V$80,22)</f>
        <v>0</v>
      </c>
      <c r="W89">
        <v>1</v>
      </c>
      <c r="X89" s="137">
        <v>0</v>
      </c>
      <c r="Y89" s="137">
        <v>0</v>
      </c>
      <c r="Z89" s="188">
        <f t="shared" si="82"/>
        <v>0</v>
      </c>
      <c r="AA89" s="188">
        <f>IF(IF(sym!$Q78=H89,1,0)=1,ABS(X89*G89),-ABS(X89*G89))</f>
        <v>0</v>
      </c>
      <c r="AB89" s="188">
        <f>IF(IF(sym!$P78=$H89,1,0)=1,ABS($X89*$G89),-ABS($X89*$G89))</f>
        <v>0</v>
      </c>
      <c r="AC89" s="188">
        <f t="shared" si="97"/>
        <v>0</v>
      </c>
      <c r="AD89" s="188">
        <f t="shared" si="83"/>
        <v>0</v>
      </c>
      <c r="AE89" s="188">
        <f t="shared" si="84"/>
        <v>0</v>
      </c>
      <c r="AF89" s="188">
        <f t="shared" si="93"/>
        <v>0</v>
      </c>
      <c r="AG89" s="188">
        <f t="shared" si="94"/>
        <v>0</v>
      </c>
      <c r="AH89" s="188">
        <f t="shared" si="95"/>
        <v>0</v>
      </c>
      <c r="AI89" s="188">
        <f t="shared" si="96"/>
        <v>0</v>
      </c>
      <c r="AJ89" s="188">
        <f t="shared" si="85"/>
        <v>0</v>
      </c>
      <c r="AK89" s="188">
        <f t="shared" si="86"/>
        <v>0</v>
      </c>
      <c r="AL89" s="188">
        <f t="shared" si="87"/>
        <v>0</v>
      </c>
      <c r="AM89" s="188">
        <f t="shared" si="88"/>
        <v>0</v>
      </c>
      <c r="AN89" s="188">
        <f t="shared" si="89"/>
        <v>0</v>
      </c>
      <c r="AO89" s="188">
        <f t="shared" si="90"/>
        <v>0</v>
      </c>
    </row>
    <row r="90" spans="1:41" s="4" customFormat="1" ht="15.75" thickBot="1" x14ac:dyDescent="0.3">
      <c r="A90" s="1" t="s">
        <v>422</v>
      </c>
      <c r="B90" s="149" t="s">
        <v>639</v>
      </c>
      <c r="C90" s="192" t="s">
        <v>294</v>
      </c>
      <c r="E90" s="201">
        <f>'0801'!H90</f>
        <v>-1</v>
      </c>
      <c r="F90" s="186">
        <f t="shared" si="76"/>
        <v>-1165.0201898949756</v>
      </c>
      <c r="G90" s="202">
        <v>-4.2562479537299998E-3</v>
      </c>
      <c r="H90" s="202">
        <v>-1</v>
      </c>
      <c r="I90" s="227">
        <v>-1</v>
      </c>
      <c r="J90" s="227">
        <v>1</v>
      </c>
      <c r="K90" s="227">
        <v>-1</v>
      </c>
      <c r="L90" s="202">
        <v>-1</v>
      </c>
      <c r="M90" s="228">
        <v>-9</v>
      </c>
      <c r="N90" s="288"/>
      <c r="O90">
        <f t="shared" si="77"/>
        <v>1</v>
      </c>
      <c r="P90">
        <f t="shared" si="91"/>
        <v>-1</v>
      </c>
      <c r="Q90">
        <f t="shared" si="78"/>
        <v>1</v>
      </c>
      <c r="R90">
        <f t="shared" si="79"/>
        <v>1</v>
      </c>
      <c r="S90">
        <f t="shared" si="80"/>
        <v>1</v>
      </c>
      <c r="T90">
        <f t="shared" si="81"/>
        <v>-1</v>
      </c>
      <c r="U90">
        <f t="shared" si="92"/>
        <v>1</v>
      </c>
      <c r="V90">
        <f>VLOOKUP($A90,'FuturesInfo (3)'!$A$2:$V$80,22)</f>
        <v>4</v>
      </c>
      <c r="W90">
        <v>1</v>
      </c>
      <c r="X90" s="137">
        <v>273720</v>
      </c>
      <c r="Y90" s="137">
        <v>273720</v>
      </c>
      <c r="Z90" s="188">
        <f t="shared" si="82"/>
        <v>1165.0201898949756</v>
      </c>
      <c r="AA90" s="188">
        <f>IF(IF(sym!$Q79=H90,1,0)=1,ABS(X90*G90),-ABS(X90*G90))</f>
        <v>-1165.0201898949756</v>
      </c>
      <c r="AB90" s="188">
        <f>IF(IF(sym!$P79=$H90,1,0)=1,ABS($X90*$G90),-ABS($X90*$G90))</f>
        <v>1165.0201898949756</v>
      </c>
      <c r="AC90" s="188">
        <f t="shared" si="97"/>
        <v>1165.0201898949756</v>
      </c>
      <c r="AD90" s="188">
        <f t="shared" si="83"/>
        <v>-1165.0201898949756</v>
      </c>
      <c r="AE90" s="188">
        <f t="shared" si="84"/>
        <v>-1165.0201898949756</v>
      </c>
      <c r="AF90" s="188">
        <f t="shared" si="93"/>
        <v>1165.0201898949756</v>
      </c>
      <c r="AG90" s="188">
        <f t="shared" si="94"/>
        <v>1165.0201898949756</v>
      </c>
      <c r="AH90" s="188">
        <f t="shared" si="95"/>
        <v>1165.0201898949756</v>
      </c>
      <c r="AI90" s="188">
        <f t="shared" si="96"/>
        <v>-1165.0201898949756</v>
      </c>
      <c r="AJ90" s="188">
        <f t="shared" si="85"/>
        <v>1165.0201898949756</v>
      </c>
      <c r="AK90" s="188">
        <f t="shared" si="86"/>
        <v>-1165.0201898949756</v>
      </c>
      <c r="AL90" s="188">
        <f t="shared" si="87"/>
        <v>-1165.0201898949756</v>
      </c>
      <c r="AM90" s="188">
        <f t="shared" si="88"/>
        <v>-1165.0201898949756</v>
      </c>
      <c r="AN90" s="188">
        <f t="shared" si="89"/>
        <v>1165.0201898949756</v>
      </c>
      <c r="AO90" s="188">
        <f t="shared" si="90"/>
        <v>-1165.0201898949756</v>
      </c>
    </row>
    <row r="91" spans="1:41" s="4" customFormat="1" ht="15.75" thickBot="1" x14ac:dyDescent="0.3">
      <c r="A91" s="1" t="s">
        <v>1025</v>
      </c>
      <c r="B91" s="149" t="s">
        <v>459</v>
      </c>
      <c r="C91" s="192" t="s">
        <v>1122</v>
      </c>
      <c r="E91" s="201">
        <f>'0801'!H91</f>
        <v>1</v>
      </c>
      <c r="F91" s="186">
        <f t="shared" si="76"/>
        <v>1435.2458367638644</v>
      </c>
      <c r="G91" s="202">
        <v>4.0555611882800002E-4</v>
      </c>
      <c r="H91" s="202">
        <v>1</v>
      </c>
      <c r="I91" s="227">
        <v>1</v>
      </c>
      <c r="J91" s="227">
        <v>1</v>
      </c>
      <c r="K91" s="227">
        <v>1</v>
      </c>
      <c r="L91" s="202">
        <v>1</v>
      </c>
      <c r="M91" s="228">
        <v>27</v>
      </c>
      <c r="N91" s="288"/>
      <c r="O91">
        <f t="shared" si="77"/>
        <v>1</v>
      </c>
      <c r="P91">
        <f t="shared" si="91"/>
        <v>1</v>
      </c>
      <c r="Q91">
        <f t="shared" si="78"/>
        <v>1</v>
      </c>
      <c r="R91">
        <f t="shared" si="79"/>
        <v>-1</v>
      </c>
      <c r="S91">
        <f t="shared" si="80"/>
        <v>1</v>
      </c>
      <c r="T91">
        <f t="shared" si="81"/>
        <v>-1</v>
      </c>
      <c r="U91">
        <f t="shared" si="92"/>
        <v>-1</v>
      </c>
      <c r="V91">
        <f>VLOOKUP($A91,'FuturesInfo (3)'!$A$2:$V$80,22)</f>
        <v>16</v>
      </c>
      <c r="W91">
        <v>1</v>
      </c>
      <c r="X91" s="137">
        <v>3538957.4219999998</v>
      </c>
      <c r="Y91" s="137">
        <v>3538957.4219999998</v>
      </c>
      <c r="Z91" s="188">
        <f t="shared" si="82"/>
        <v>1435.2458367638644</v>
      </c>
      <c r="AA91" s="188">
        <f>IF(IF(sym!$Q80=H91,1,0)=1,ABS(X91*G91),-ABS(X91*G91))</f>
        <v>-1435.2458367638644</v>
      </c>
      <c r="AB91" s="188">
        <f>IF(IF(sym!$P80=$H91,1,0)=1,ABS($X91*$G91),-ABS($X91*$G91))</f>
        <v>1435.2458367638644</v>
      </c>
      <c r="AC91" s="188">
        <f t="shared" si="97"/>
        <v>1435.2458367638644</v>
      </c>
      <c r="AD91" s="188">
        <f t="shared" si="83"/>
        <v>-1435.2458367638644</v>
      </c>
      <c r="AE91" s="188">
        <f t="shared" si="84"/>
        <v>1435.2458367638644</v>
      </c>
      <c r="AF91" s="188">
        <f t="shared" si="93"/>
        <v>1435.2458367638644</v>
      </c>
      <c r="AG91" s="188">
        <f t="shared" si="94"/>
        <v>1435.2458367638644</v>
      </c>
      <c r="AH91" s="188">
        <f t="shared" si="95"/>
        <v>1435.2458367638644</v>
      </c>
      <c r="AI91" s="188">
        <f t="shared" si="96"/>
        <v>1435.2458367638644</v>
      </c>
      <c r="AJ91" s="188">
        <f t="shared" si="85"/>
        <v>1435.2458367638644</v>
      </c>
      <c r="AK91" s="188">
        <f t="shared" si="86"/>
        <v>1435.2458367638644</v>
      </c>
      <c r="AL91" s="188">
        <f t="shared" si="87"/>
        <v>-1435.2458367638644</v>
      </c>
      <c r="AM91" s="188">
        <f t="shared" si="88"/>
        <v>1435.2458367638644</v>
      </c>
      <c r="AN91" s="188">
        <f t="shared" si="89"/>
        <v>-1435.2458367638644</v>
      </c>
      <c r="AO91" s="188">
        <f t="shared" si="90"/>
        <v>-1435.2458367638644</v>
      </c>
    </row>
    <row r="92" spans="1:41" s="4" customFormat="1" ht="15.75" thickBot="1" x14ac:dyDescent="0.3">
      <c r="A92" s="1" t="s">
        <v>1026</v>
      </c>
      <c r="B92" s="149" t="s">
        <v>447</v>
      </c>
      <c r="C92" s="192" t="s">
        <v>1122</v>
      </c>
      <c r="E92" s="201">
        <f>'0801'!H92</f>
        <v>1</v>
      </c>
      <c r="F92" s="186">
        <f t="shared" si="76"/>
        <v>753.69193540032506</v>
      </c>
      <c r="G92" s="203">
        <v>2.54725151561E-4</v>
      </c>
      <c r="H92" s="203">
        <v>1</v>
      </c>
      <c r="I92" s="231">
        <v>-1</v>
      </c>
      <c r="J92" s="231">
        <v>-1</v>
      </c>
      <c r="K92" s="231">
        <v>1</v>
      </c>
      <c r="L92" s="203">
        <v>1</v>
      </c>
      <c r="M92" s="232">
        <v>10</v>
      </c>
      <c r="N92" s="289"/>
      <c r="O92">
        <f t="shared" si="77"/>
        <v>1</v>
      </c>
      <c r="P92">
        <f t="shared" si="91"/>
        <v>1</v>
      </c>
      <c r="Q92">
        <f t="shared" si="78"/>
        <v>-1</v>
      </c>
      <c r="R92">
        <f t="shared" si="79"/>
        <v>-1</v>
      </c>
      <c r="S92">
        <f t="shared" si="80"/>
        <v>-1</v>
      </c>
      <c r="T92">
        <f t="shared" si="81"/>
        <v>-1</v>
      </c>
      <c r="U92">
        <f t="shared" si="92"/>
        <v>-1</v>
      </c>
      <c r="V92">
        <f>VLOOKUP($A92,'FuturesInfo (3)'!$A$2:$V$80,22)</f>
        <v>5</v>
      </c>
      <c r="W92">
        <v>1</v>
      </c>
      <c r="X92" s="137">
        <v>2958843.8</v>
      </c>
      <c r="Y92" s="137">
        <v>2958843.8</v>
      </c>
      <c r="Z92" s="188">
        <f t="shared" si="82"/>
        <v>753.69193540032506</v>
      </c>
      <c r="AA92" s="188">
        <f>IF(IF(sym!$Q81=H92,1,0)=1,ABS(X92*G92),-ABS(X92*G92))</f>
        <v>-753.69193540032506</v>
      </c>
      <c r="AB92" s="188">
        <f>IF(IF(sym!$P81=$H92,1,0)=1,ABS($X92*$G92),-ABS($X92*$G92))</f>
        <v>753.69193540032506</v>
      </c>
      <c r="AC92" s="188">
        <f t="shared" si="97"/>
        <v>753.69193540032506</v>
      </c>
      <c r="AD92" s="188">
        <f t="shared" si="83"/>
        <v>-753.69193540032506</v>
      </c>
      <c r="AE92" s="188">
        <f t="shared" si="84"/>
        <v>-753.69193540032506</v>
      </c>
      <c r="AF92" s="188">
        <f t="shared" si="93"/>
        <v>-753.69193540032506</v>
      </c>
      <c r="AG92" s="188">
        <f t="shared" si="94"/>
        <v>753.69193540032506</v>
      </c>
      <c r="AH92" s="188">
        <f t="shared" si="95"/>
        <v>753.69193540032506</v>
      </c>
      <c r="AI92" s="188">
        <f t="shared" si="96"/>
        <v>753.69193540032506</v>
      </c>
      <c r="AJ92" s="188">
        <f t="shared" si="85"/>
        <v>753.69193540032506</v>
      </c>
      <c r="AK92" s="188">
        <f t="shared" si="86"/>
        <v>-753.69193540032506</v>
      </c>
      <c r="AL92" s="188">
        <f t="shared" si="87"/>
        <v>-753.69193540032506</v>
      </c>
      <c r="AM92" s="188">
        <f t="shared" si="88"/>
        <v>-753.69193540032506</v>
      </c>
      <c r="AN92" s="188">
        <f t="shared" si="89"/>
        <v>-753.69193540032506</v>
      </c>
      <c r="AO92" s="188">
        <f t="shared" si="90"/>
        <v>-753.69193540032506</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0.95833333333333337</v>
      </c>
      <c r="AA94" s="193">
        <f t="shared" ref="AA94:AN94" si="98">COUNTIF(AA14:AA92,"&gt;0")/$B$10</f>
        <v>0.3611111111111111</v>
      </c>
      <c r="AB94" s="193">
        <f t="shared" si="98"/>
        <v>0.59722222222222221</v>
      </c>
      <c r="AC94" s="193">
        <f t="shared" ref="AC94" si="99">COUNTIF(AC14:AC92,"&gt;0")/$B$10</f>
        <v>0.51388888888888884</v>
      </c>
      <c r="AD94" s="193">
        <f t="shared" si="98"/>
        <v>0.44444444444444442</v>
      </c>
      <c r="AE94" s="193">
        <f t="shared" si="98"/>
        <v>0.47222222222222221</v>
      </c>
      <c r="AF94" s="193">
        <f t="shared" si="98"/>
        <v>0.40277777777777779</v>
      </c>
      <c r="AG94" s="193">
        <f t="shared" si="98"/>
        <v>0.45833333333333331</v>
      </c>
      <c r="AH94" s="193">
        <f t="shared" si="98"/>
        <v>0.51388888888888884</v>
      </c>
      <c r="AI94" s="193">
        <f t="shared" si="98"/>
        <v>0.40277777777777779</v>
      </c>
      <c r="AJ94" s="193">
        <f t="shared" si="98"/>
        <v>0.45833333333333331</v>
      </c>
      <c r="AK94" s="193">
        <f t="shared" si="98"/>
        <v>0.41666666666666669</v>
      </c>
      <c r="AL94" s="193">
        <f t="shared" si="98"/>
        <v>0.45833333333333331</v>
      </c>
      <c r="AM94" s="193">
        <f t="shared" si="98"/>
        <v>0.44444444444444442</v>
      </c>
      <c r="AN94" s="193">
        <f t="shared" si="98"/>
        <v>0.52777777777777779</v>
      </c>
      <c r="AO94" s="193">
        <f t="shared" ref="AO94" si="100">COUNTIF(AO14:AO92,"&gt;0")/$B$10</f>
        <v>0.45833333333333331</v>
      </c>
    </row>
  </sheetData>
  <conditionalFormatting sqref="G82:G92 G15:G24 I15:K24 I82:K92">
    <cfRule type="colorScale" priority="169">
      <colorScale>
        <cfvo type="min"/>
        <cfvo type="percentile" val="50"/>
        <cfvo type="max"/>
        <color rgb="FFF8696B"/>
        <color rgb="FFFFEB84"/>
        <color rgb="FF63BE7B"/>
      </colorScale>
    </cfRule>
  </conditionalFormatting>
  <conditionalFormatting sqref="G25:G81 I25:K81">
    <cfRule type="colorScale" priority="173">
      <colorScale>
        <cfvo type="min"/>
        <cfvo type="percentile" val="50"/>
        <cfvo type="max"/>
        <color rgb="FFF8696B"/>
        <color rgb="FFFFEB84"/>
        <color rgb="FF63BE7B"/>
      </colorScale>
    </cfRule>
  </conditionalFormatting>
  <conditionalFormatting sqref="N12:N13">
    <cfRule type="colorScale" priority="174">
      <colorScale>
        <cfvo type="min"/>
        <cfvo type="percentile" val="50"/>
        <cfvo type="max"/>
        <color rgb="FFF8696B"/>
        <color rgb="FFFFEB84"/>
        <color rgb="FF63BE7B"/>
      </colorScale>
    </cfRule>
  </conditionalFormatting>
  <conditionalFormatting sqref="I14:K14">
    <cfRule type="colorScale" priority="167">
      <colorScale>
        <cfvo type="min"/>
        <cfvo type="percentile" val="50"/>
        <cfvo type="max"/>
        <color rgb="FFF8696B"/>
        <color rgb="FFFFEB84"/>
        <color rgb="FF63BE7B"/>
      </colorScale>
    </cfRule>
  </conditionalFormatting>
  <conditionalFormatting sqref="G14:G92">
    <cfRule type="colorScale" priority="166">
      <colorScale>
        <cfvo type="min"/>
        <cfvo type="percentile" val="50"/>
        <cfvo type="max"/>
        <color rgb="FFF8696B"/>
        <color rgb="FFFFEB84"/>
        <color rgb="FF63BE7B"/>
      </colorScale>
    </cfRule>
  </conditionalFormatting>
  <conditionalFormatting sqref="E14:E92">
    <cfRule type="colorScale" priority="165">
      <colorScale>
        <cfvo type="min"/>
        <cfvo type="percentile" val="50"/>
        <cfvo type="max"/>
        <color rgb="FFF8696B"/>
        <color rgb="FFFFEB84"/>
        <color rgb="FF63BE7B"/>
      </colorScale>
    </cfRule>
  </conditionalFormatting>
  <conditionalFormatting sqref="V14:V92">
    <cfRule type="colorScale" priority="163">
      <colorScale>
        <cfvo type="min"/>
        <cfvo type="percentile" val="50"/>
        <cfvo type="max"/>
        <color rgb="FF63BE7B"/>
        <color rgb="FFFFEB84"/>
        <color rgb="FFF8696B"/>
      </colorScale>
    </cfRule>
  </conditionalFormatting>
  <conditionalFormatting sqref="M10">
    <cfRule type="colorScale" priority="155">
      <colorScale>
        <cfvo type="min"/>
        <cfvo type="percentile" val="50"/>
        <cfvo type="max"/>
        <color rgb="FFF8696B"/>
        <color rgb="FFFFEB84"/>
        <color rgb="FF63BE7B"/>
      </colorScale>
    </cfRule>
  </conditionalFormatting>
  <conditionalFormatting sqref="N10">
    <cfRule type="colorScale" priority="154">
      <colorScale>
        <cfvo type="min"/>
        <cfvo type="percentile" val="50"/>
        <cfvo type="max"/>
        <color rgb="FFF8696B"/>
        <color rgb="FFFFEB84"/>
        <color rgb="FF63BE7B"/>
      </colorScale>
    </cfRule>
  </conditionalFormatting>
  <conditionalFormatting sqref="O14:O92">
    <cfRule type="colorScale" priority="153">
      <colorScale>
        <cfvo type="min"/>
        <cfvo type="percentile" val="50"/>
        <cfvo type="max"/>
        <color rgb="FFF8696B"/>
        <color rgb="FFFFEB84"/>
        <color rgb="FF63BE7B"/>
      </colorScale>
    </cfRule>
  </conditionalFormatting>
  <conditionalFormatting sqref="L14:M92">
    <cfRule type="colorScale" priority="152">
      <colorScale>
        <cfvo type="min"/>
        <cfvo type="percentile" val="50"/>
        <cfvo type="max"/>
        <color rgb="FFF8696B"/>
        <color rgb="FFFFEB84"/>
        <color rgb="FF63BE7B"/>
      </colorScale>
    </cfRule>
  </conditionalFormatting>
  <conditionalFormatting sqref="L14:L92">
    <cfRule type="colorScale" priority="149">
      <colorScale>
        <cfvo type="min"/>
        <cfvo type="percentile" val="50"/>
        <cfvo type="max"/>
        <color rgb="FFF8696B"/>
        <color rgb="FFFFEB84"/>
        <color rgb="FF63BE7B"/>
      </colorScale>
    </cfRule>
  </conditionalFormatting>
  <conditionalFormatting sqref="I14:K92">
    <cfRule type="colorScale" priority="148">
      <colorScale>
        <cfvo type="min"/>
        <cfvo type="percentile" val="50"/>
        <cfvo type="max"/>
        <color rgb="FFF8696B"/>
        <color rgb="FFFFEB84"/>
        <color rgb="FF63BE7B"/>
      </colorScale>
    </cfRule>
  </conditionalFormatting>
  <conditionalFormatting sqref="AE14:AE92">
    <cfRule type="colorScale" priority="147">
      <colorScale>
        <cfvo type="min"/>
        <cfvo type="percentile" val="50"/>
        <cfvo type="max"/>
        <color rgb="FFF8696B"/>
        <color rgb="FFFFEB84"/>
        <color rgb="FF63BE7B"/>
      </colorScale>
    </cfRule>
  </conditionalFormatting>
  <conditionalFormatting sqref="N14:N92">
    <cfRule type="colorScale" priority="145">
      <colorScale>
        <cfvo type="min"/>
        <cfvo type="percentile" val="50"/>
        <cfvo type="max"/>
        <color rgb="FFF8696B"/>
        <color rgb="FFFFEB84"/>
        <color rgb="FF63BE7B"/>
      </colorScale>
    </cfRule>
  </conditionalFormatting>
  <conditionalFormatting sqref="N14:N92">
    <cfRule type="colorScale" priority="144">
      <colorScale>
        <cfvo type="min"/>
        <cfvo type="percentile" val="50"/>
        <cfvo type="max"/>
        <color rgb="FFF8696B"/>
        <color rgb="FFFFEB84"/>
        <color rgb="FF63BE7B"/>
      </colorScale>
    </cfRule>
  </conditionalFormatting>
  <conditionalFormatting sqref="AG14:AG92">
    <cfRule type="colorScale" priority="143">
      <colorScale>
        <cfvo type="min"/>
        <cfvo type="percentile" val="50"/>
        <cfvo type="max"/>
        <color rgb="FFF8696B"/>
        <color rgb="FFFFEB84"/>
        <color rgb="FF63BE7B"/>
      </colorScale>
    </cfRule>
  </conditionalFormatting>
  <conditionalFormatting sqref="Z14:AA92">
    <cfRule type="colorScale" priority="141">
      <colorScale>
        <cfvo type="min"/>
        <cfvo type="percentile" val="50"/>
        <cfvo type="max"/>
        <color rgb="FFF8696B"/>
        <color rgb="FFFFEB84"/>
        <color rgb="FF63BE7B"/>
      </colorScale>
    </cfRule>
  </conditionalFormatting>
  <conditionalFormatting sqref="G10">
    <cfRule type="colorScale" priority="139">
      <colorScale>
        <cfvo type="min"/>
        <cfvo type="percentile" val="50"/>
        <cfvo type="max"/>
        <color rgb="FFF8696B"/>
        <color rgb="FFFFEB84"/>
        <color rgb="FF63BE7B"/>
      </colorScale>
    </cfRule>
  </conditionalFormatting>
  <conditionalFormatting sqref="G2:G9">
    <cfRule type="colorScale" priority="138">
      <colorScale>
        <cfvo type="min"/>
        <cfvo type="percentile" val="50"/>
        <cfvo type="max"/>
        <color rgb="FFF8696B"/>
        <color rgb="FFFFEB84"/>
        <color rgb="FF63BE7B"/>
      </colorScale>
    </cfRule>
  </conditionalFormatting>
  <conditionalFormatting sqref="AC14:AD92">
    <cfRule type="colorScale" priority="137">
      <colorScale>
        <cfvo type="min"/>
        <cfvo type="percentile" val="50"/>
        <cfvo type="max"/>
        <color rgb="FFF8696B"/>
        <color rgb="FFFFEB84"/>
        <color rgb="FF63BE7B"/>
      </colorScale>
    </cfRule>
  </conditionalFormatting>
  <conditionalFormatting sqref="AJ14:AJ92">
    <cfRule type="colorScale" priority="136">
      <colorScale>
        <cfvo type="min"/>
        <cfvo type="percentile" val="50"/>
        <cfvo type="max"/>
        <color rgb="FFF8696B"/>
        <color rgb="FFFFEB84"/>
        <color rgb="FF63BE7B"/>
      </colorScale>
    </cfRule>
  </conditionalFormatting>
  <conditionalFormatting sqref="H2:H10">
    <cfRule type="colorScale" priority="134">
      <colorScale>
        <cfvo type="min"/>
        <cfvo type="percentile" val="50"/>
        <cfvo type="max"/>
        <color rgb="FF63BE7B"/>
        <color rgb="FFFFEB84"/>
        <color rgb="FFF8696B"/>
      </colorScale>
    </cfRule>
  </conditionalFormatting>
  <conditionalFormatting sqref="AF14:AF92">
    <cfRule type="colorScale" priority="131">
      <colorScale>
        <cfvo type="min"/>
        <cfvo type="percentile" val="50"/>
        <cfvo type="max"/>
        <color rgb="FFF8696B"/>
        <color rgb="FFFFEB84"/>
        <color rgb="FF63BE7B"/>
      </colorScale>
    </cfRule>
  </conditionalFormatting>
  <conditionalFormatting sqref="AL14:AL92">
    <cfRule type="colorScale" priority="129">
      <colorScale>
        <cfvo type="min"/>
        <cfvo type="percentile" val="50"/>
        <cfvo type="max"/>
        <color rgb="FFF8696B"/>
        <color rgb="FFFFEB84"/>
        <color rgb="FF63BE7B"/>
      </colorScale>
    </cfRule>
  </conditionalFormatting>
  <conditionalFormatting sqref="S10:T10">
    <cfRule type="colorScale" priority="128">
      <colorScale>
        <cfvo type="min"/>
        <cfvo type="percentile" val="50"/>
        <cfvo type="max"/>
        <color rgb="FFF8696B"/>
        <color rgb="FFFFEB84"/>
        <color rgb="FF63BE7B"/>
      </colorScale>
    </cfRule>
  </conditionalFormatting>
  <conditionalFormatting sqref="W2:W10">
    <cfRule type="colorScale" priority="127">
      <colorScale>
        <cfvo type="min"/>
        <cfvo type="percentile" val="50"/>
        <cfvo type="max"/>
        <color rgb="FFF8696B"/>
        <color rgb="FFFFEB84"/>
        <color rgb="FF63BE7B"/>
      </colorScale>
    </cfRule>
  </conditionalFormatting>
  <conditionalFormatting sqref="AM14:AO92">
    <cfRule type="colorScale" priority="126">
      <colorScale>
        <cfvo type="min"/>
        <cfvo type="percentile" val="50"/>
        <cfvo type="max"/>
        <color rgb="FFF8696B"/>
        <color rgb="FFFFEB84"/>
        <color rgb="FF63BE7B"/>
      </colorScale>
    </cfRule>
  </conditionalFormatting>
  <conditionalFormatting sqref="Q14:Q92">
    <cfRule type="colorScale" priority="125">
      <colorScale>
        <cfvo type="min"/>
        <cfvo type="percentile" val="50"/>
        <cfvo type="max"/>
        <color rgb="FFF8696B"/>
        <color rgb="FFFFEB84"/>
        <color rgb="FF63BE7B"/>
      </colorScale>
    </cfRule>
  </conditionalFormatting>
  <conditionalFormatting sqref="AK14:AK92">
    <cfRule type="colorScale" priority="124">
      <colorScale>
        <cfvo type="min"/>
        <cfvo type="percentile" val="50"/>
        <cfvo type="max"/>
        <color rgb="FFF8696B"/>
        <color rgb="FFFFEB84"/>
        <color rgb="FF63BE7B"/>
      </colorScale>
    </cfRule>
  </conditionalFormatting>
  <conditionalFormatting sqref="S14:T92">
    <cfRule type="colorScale" priority="123">
      <colorScale>
        <cfvo type="min"/>
        <cfvo type="percentile" val="50"/>
        <cfvo type="max"/>
        <color rgb="FFF8696B"/>
        <color rgb="FFFFEB84"/>
        <color rgb="FF63BE7B"/>
      </colorScale>
    </cfRule>
  </conditionalFormatting>
  <conditionalFormatting sqref="P14:P92">
    <cfRule type="colorScale" priority="121">
      <colorScale>
        <cfvo type="min"/>
        <cfvo type="percentile" val="50"/>
        <cfvo type="max"/>
        <color rgb="FFF8696B"/>
        <color rgb="FFFFEB84"/>
        <color rgb="FF63BE7B"/>
      </colorScale>
    </cfRule>
  </conditionalFormatting>
  <conditionalFormatting sqref="AH14:AH92">
    <cfRule type="colorScale" priority="12">
      <colorScale>
        <cfvo type="min"/>
        <cfvo type="percentile" val="50"/>
        <cfvo type="max"/>
        <color rgb="FFF8696B"/>
        <color rgb="FFFFEB84"/>
        <color rgb="FF63BE7B"/>
      </colorScale>
    </cfRule>
  </conditionalFormatting>
  <conditionalFormatting sqref="AI14:AI92">
    <cfRule type="colorScale" priority="11">
      <colorScale>
        <cfvo type="min"/>
        <cfvo type="percentile" val="50"/>
        <cfvo type="max"/>
        <color rgb="FFF8696B"/>
        <color rgb="FFFFEB84"/>
        <color rgb="FF63BE7B"/>
      </colorScale>
    </cfRule>
  </conditionalFormatting>
  <conditionalFormatting sqref="H15:H24 H82:H92 H14:I21">
    <cfRule type="colorScale" priority="9">
      <colorScale>
        <cfvo type="min"/>
        <cfvo type="percentile" val="50"/>
        <cfvo type="max"/>
        <color rgb="FFF8696B"/>
        <color rgb="FFFFEB84"/>
        <color rgb="FF63BE7B"/>
      </colorScale>
    </cfRule>
  </conditionalFormatting>
  <conditionalFormatting sqref="H25:H81">
    <cfRule type="colorScale" priority="10">
      <colorScale>
        <cfvo type="min"/>
        <cfvo type="percentile" val="50"/>
        <cfvo type="max"/>
        <color rgb="FFF8696B"/>
        <color rgb="FFFFEB84"/>
        <color rgb="FF63BE7B"/>
      </colorScale>
    </cfRule>
  </conditionalFormatting>
  <conditionalFormatting sqref="H14">
    <cfRule type="colorScale" priority="8">
      <colorScale>
        <cfvo type="min"/>
        <cfvo type="percentile" val="50"/>
        <cfvo type="max"/>
        <color rgb="FFF8696B"/>
        <color rgb="FFFFEB84"/>
        <color rgb="FF63BE7B"/>
      </colorScale>
    </cfRule>
  </conditionalFormatting>
  <conditionalFormatting sqref="H14:H92">
    <cfRule type="colorScale" priority="7">
      <colorScale>
        <cfvo type="min"/>
        <cfvo type="percentile" val="50"/>
        <cfvo type="max"/>
        <color rgb="FFF8696B"/>
        <color rgb="FFFFEB84"/>
        <color rgb="FF63BE7B"/>
      </colorScale>
    </cfRule>
  </conditionalFormatting>
  <conditionalFormatting sqref="AB14:AB92">
    <cfRule type="colorScale" priority="6">
      <colorScale>
        <cfvo type="min"/>
        <cfvo type="percentile" val="50"/>
        <cfvo type="max"/>
        <color rgb="FFF8696B"/>
        <color rgb="FFFFEB84"/>
        <color rgb="FF63BE7B"/>
      </colorScale>
    </cfRule>
  </conditionalFormatting>
  <conditionalFormatting sqref="R14:R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V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20160801</v>
      </c>
      <c r="F1" t="s">
        <v>1256</v>
      </c>
      <c r="G1" t="s">
        <v>1060</v>
      </c>
      <c r="H1" s="197" t="s">
        <v>1188</v>
      </c>
      <c r="I1" t="s">
        <v>1297</v>
      </c>
      <c r="K1" s="6" t="str">
        <f>E12&amp;" l% "&amp;ROUND(E13*100,2)&amp;"%"</f>
        <v>prev ACT l% 73.42%</v>
      </c>
      <c r="L1" s="265" t="str">
        <f>I12&amp;" l% "&amp;ROUND(I13*100,2)&amp;"%"</f>
        <v>50/50 l% 60.76%</v>
      </c>
      <c r="M1" s="265" t="str">
        <f>J12&amp;" l% "&amp;ROUND(J13*100,2)&amp;"%"</f>
        <v>&gt;equity l% 54.43%</v>
      </c>
      <c r="N1" s="265" t="str">
        <f>K12&amp;" l% "&amp;ROUND(K13*100,2)&amp;"%"</f>
        <v>&lt;equity l% 54.43%</v>
      </c>
      <c r="O1" s="265" t="str">
        <f>L12&amp;" l% "&amp;ROUND(L13*100,2)&amp;"%"</f>
        <v>SEA1 l% 46.84%</v>
      </c>
      <c r="P1" s="265" t="str">
        <f t="shared" ref="P1:T1" si="0">O12&amp;" l% "&amp;ROUND(O13*100,2)&amp;"%"</f>
        <v>SEA-ADJ l% 60.76%</v>
      </c>
      <c r="Q1" s="265" t="str">
        <f t="shared" si="0"/>
        <v>v1 l% 63.29%</v>
      </c>
      <c r="R1" s="265" t="str">
        <f t="shared" si="0"/>
        <v>v2 l% 46.84%</v>
      </c>
      <c r="S1" s="265" t="str">
        <f t="shared" si="0"/>
        <v>v3 l% 46.84%</v>
      </c>
      <c r="T1" s="265" t="str">
        <f t="shared" si="0"/>
        <v>v4 l% 55.7%</v>
      </c>
      <c r="U1" s="265" t="str">
        <f t="shared" ref="U1:V1" si="1">T12&amp;" l% "&amp;ROUND(T13*100,2)&amp;"%"</f>
        <v>v5 l% 49.37%</v>
      </c>
      <c r="V1" s="265" t="str">
        <f t="shared" si="1"/>
        <v>v6 l% 37.97%</v>
      </c>
      <c r="W1" s="6"/>
      <c r="X1" s="285"/>
      <c r="Z1" s="333" t="str">
        <f t="shared" ref="Z1:AN1" si="2">Z12</f>
        <v>MAX ACC 97% PNL 108320</v>
      </c>
      <c r="AA1" s="334" t="str">
        <f t="shared" si="2"/>
        <v>RISK-ON ACC 39% PNL -11060</v>
      </c>
      <c r="AB1" s="334" t="str">
        <f t="shared" si="2"/>
        <v>RISK-OFF ACC 58% PNL 11060</v>
      </c>
      <c r="AC1" s="334" t="str">
        <f t="shared" ref="AC1" si="3">AC12</f>
        <v>Previous ACC 25% PNL -71968</v>
      </c>
      <c r="AD1" s="295" t="str">
        <f t="shared" si="2"/>
        <v>Anti-Previous ACC 72% PNL 71968</v>
      </c>
      <c r="AE1" s="335" t="str">
        <f t="shared" si="2"/>
        <v>&gt;equity ACC 44% PNL -8244</v>
      </c>
      <c r="AF1" s="335" t="str">
        <f t="shared" si="2"/>
        <v>50/50 ACC 49% PNL -3021</v>
      </c>
      <c r="AG1" s="335" t="str">
        <f t="shared" si="2"/>
        <v>&lt;equity ACC 47% PNL -10591</v>
      </c>
      <c r="AH1" s="336" t="str">
        <f t="shared" si="2"/>
        <v>SEASONALITY ACC 38% PNL -38223</v>
      </c>
      <c r="AI1" s="336" t="str">
        <f t="shared" si="2"/>
        <v>ADJ_SEASONALITY ACC 44% PNL -18025</v>
      </c>
      <c r="AJ1" s="337" t="str">
        <f t="shared" si="2"/>
        <v>V1 ACC 40% PNL -25099</v>
      </c>
      <c r="AK1" s="337" t="str">
        <f t="shared" si="2"/>
        <v>V2 ACC 54% PNL 21944</v>
      </c>
      <c r="AL1" s="337" t="str">
        <f t="shared" si="2"/>
        <v>V3 ACC 67% PNL 52614</v>
      </c>
      <c r="AM1" s="337" t="str">
        <f t="shared" si="2"/>
        <v>V4 ACC 58% PNL 38020</v>
      </c>
      <c r="AN1" s="337" t="str">
        <f t="shared" si="2"/>
        <v>V5 ACC 46% PNL -4379</v>
      </c>
      <c r="AO1" s="337" t="str">
        <f t="shared" ref="AO1" si="4">AO12</f>
        <v>V6 ACC 64% PNL 55556</v>
      </c>
    </row>
    <row r="2" spans="1:41" outlineLevel="1" x14ac:dyDescent="0.25">
      <c r="A2" t="s">
        <v>1121</v>
      </c>
      <c r="B2" s="95">
        <f>COUNTIF($C$14:$C$92,A2)</f>
        <v>9</v>
      </c>
      <c r="C2" s="193">
        <f>B2/$B$10</f>
        <v>0.125</v>
      </c>
      <c r="F2" s="294">
        <f t="shared" ref="F2:F9" si="5">SUMIFS(H$14:H$92,H$14:H$92,1,$C$14:$C$92,A2)/$B2</f>
        <v>0.22222222222222221</v>
      </c>
      <c r="G2" s="137">
        <f t="shared" ref="G2:G9" si="6">SUMIF($C$14:$C$92,A2,Z$14:Z$92)</f>
        <v>6931.4922492276037</v>
      </c>
      <c r="H2" s="143">
        <f t="shared" ref="H2:H10" si="7">G2/$B2</f>
        <v>770.16580546973375</v>
      </c>
      <c r="I2" s="186">
        <f>SUMIF($C$14:$C$92,A2,F$14:F$92)/B2</f>
        <v>-529.44523282239004</v>
      </c>
      <c r="J2" t="str">
        <f t="shared" ref="J2:J9" si="8">A2</f>
        <v>currency</v>
      </c>
      <c r="K2" s="344">
        <f t="shared" ref="K2:K9" si="9">SUMIF($C$14:$C$92,$A2,E$14:E$92)/$B2</f>
        <v>0.77777777777777779</v>
      </c>
      <c r="L2" s="344">
        <f t="shared" ref="L2:O9" si="10">SUMIF($C$14:$C$92,$A2,I$14:I$92)/$B2</f>
        <v>0.33333333333333331</v>
      </c>
      <c r="M2" s="344">
        <f t="shared" si="10"/>
        <v>0.33333333333333331</v>
      </c>
      <c r="N2" s="344">
        <f t="shared" si="10"/>
        <v>-0.33333333333333331</v>
      </c>
      <c r="O2" s="344">
        <f t="shared" si="10"/>
        <v>-0.1111111111111111</v>
      </c>
      <c r="P2" s="344">
        <f t="shared" ref="P2:T9" si="11">SUMIF($C$14:$C$92,$A2,O$14:O$92)/$B2</f>
        <v>0.55555555555555558</v>
      </c>
      <c r="Q2" s="344">
        <f t="shared" si="11"/>
        <v>0.33333333333333331</v>
      </c>
      <c r="R2" s="344">
        <f t="shared" si="11"/>
        <v>0.1111111111111111</v>
      </c>
      <c r="S2" s="344">
        <f t="shared" si="11"/>
        <v>-0.1111111111111111</v>
      </c>
      <c r="T2" s="344">
        <f t="shared" si="11"/>
        <v>0.1111111111111111</v>
      </c>
      <c r="U2" s="344">
        <f t="shared" ref="U2:V2" si="12">SUMIF($C$14:$C$92,$A2,T$14:T$92)/$B2</f>
        <v>0.1111111111111111</v>
      </c>
      <c r="V2" s="344">
        <f t="shared" si="12"/>
        <v>-0.1111111111111111</v>
      </c>
      <c r="W2" s="286"/>
      <c r="X2" s="6"/>
      <c r="Y2" t="s">
        <v>1121</v>
      </c>
      <c r="Z2" s="282">
        <f t="shared" ref="Z2:AO9" si="13">SUMIF($C$14:$C$92,$Y2,Z$14:Z$92)</f>
        <v>6931.4922492276037</v>
      </c>
      <c r="AA2" s="282">
        <f t="shared" si="13"/>
        <v>-4561.7917095451312</v>
      </c>
      <c r="AB2" s="282">
        <f t="shared" si="13"/>
        <v>4561.7917095451312</v>
      </c>
      <c r="AC2" s="282">
        <f t="shared" si="13"/>
        <v>-6255.9054627891965</v>
      </c>
      <c r="AD2" s="282">
        <f t="shared" si="13"/>
        <v>6255.9054627891965</v>
      </c>
      <c r="AE2" s="282">
        <f t="shared" si="13"/>
        <v>-1972.8108136714457</v>
      </c>
      <c r="AF2" s="282">
        <f t="shared" si="13"/>
        <v>-4298.3125135986529</v>
      </c>
      <c r="AG2" s="282">
        <f t="shared" si="13"/>
        <v>-1310.5948383025402</v>
      </c>
      <c r="AH2" s="282">
        <f t="shared" si="13"/>
        <v>4450.6166783696935</v>
      </c>
      <c r="AI2" s="282">
        <f t="shared" si="13"/>
        <v>-1101.702633666991</v>
      </c>
      <c r="AJ2" s="282">
        <f t="shared" si="13"/>
        <v>-6144.7304316137597</v>
      </c>
      <c r="AK2" s="282">
        <f t="shared" si="13"/>
        <v>3181.3920154507614</v>
      </c>
      <c r="AL2" s="282">
        <f t="shared" si="13"/>
        <v>-3279.785546792994</v>
      </c>
      <c r="AM2" s="282">
        <f t="shared" si="13"/>
        <v>-4450.6166783696935</v>
      </c>
      <c r="AN2" s="282">
        <f t="shared" si="13"/>
        <v>-180.30352908514715</v>
      </c>
      <c r="AO2" s="282">
        <f t="shared" si="13"/>
        <v>-1861.6357824960071</v>
      </c>
    </row>
    <row r="3" spans="1:41" outlineLevel="1" x14ac:dyDescent="0.25">
      <c r="A3" s="1" t="s">
        <v>288</v>
      </c>
      <c r="B3" s="95">
        <f t="shared" ref="B3:B9" si="14">COUNTIF($C$14:$C$92,A3)</f>
        <v>6</v>
      </c>
      <c r="C3" s="193">
        <f t="shared" ref="C3:C10" si="15">B3/$B$10</f>
        <v>8.3333333333333329E-2</v>
      </c>
      <c r="F3" s="294">
        <f t="shared" si="5"/>
        <v>0</v>
      </c>
      <c r="G3" s="137">
        <f t="shared" si="6"/>
        <v>16552.100072736099</v>
      </c>
      <c r="H3" s="143">
        <f t="shared" si="7"/>
        <v>2758.6833454560165</v>
      </c>
      <c r="I3" s="186">
        <f t="shared" ref="I3:I9" si="16">SUMIF($C$14:$C$92,A3,F$14:F$92)/B3</f>
        <v>-2758.6833454560165</v>
      </c>
      <c r="J3" t="str">
        <f t="shared" si="8"/>
        <v>energy</v>
      </c>
      <c r="K3" s="344">
        <f t="shared" si="9"/>
        <v>0.66666666666666663</v>
      </c>
      <c r="L3" s="344">
        <f t="shared" si="10"/>
        <v>-0.33333333333333331</v>
      </c>
      <c r="M3" s="344">
        <f t="shared" si="10"/>
        <v>0.33333333333333331</v>
      </c>
      <c r="N3" s="344">
        <f t="shared" si="10"/>
        <v>-0.33333333333333331</v>
      </c>
      <c r="O3" s="344">
        <f t="shared" si="10"/>
        <v>-0.33333333333333331</v>
      </c>
      <c r="P3" s="344">
        <f t="shared" si="11"/>
        <v>0</v>
      </c>
      <c r="Q3" s="344">
        <f t="shared" si="11"/>
        <v>0.33333333333333331</v>
      </c>
      <c r="R3" s="344">
        <f t="shared" si="11"/>
        <v>0</v>
      </c>
      <c r="S3" s="344">
        <f t="shared" si="11"/>
        <v>-0.33333333333333331</v>
      </c>
      <c r="T3" s="344">
        <f t="shared" si="11"/>
        <v>-0.33333333333333331</v>
      </c>
      <c r="U3" s="344">
        <f t="shared" ref="U3:V3" si="17">SUMIF($C$14:$C$92,$A3,T$14:T$92)/$B3</f>
        <v>0.33333333333333331</v>
      </c>
      <c r="V3" s="344">
        <f t="shared" si="17"/>
        <v>0</v>
      </c>
      <c r="W3" s="286"/>
      <c r="X3" s="6"/>
      <c r="Y3" s="1" t="s">
        <v>288</v>
      </c>
      <c r="Z3" s="282">
        <f t="shared" si="13"/>
        <v>16552.100072736099</v>
      </c>
      <c r="AA3" s="282">
        <f t="shared" si="13"/>
        <v>-16552.100072736099</v>
      </c>
      <c r="AB3" s="282">
        <f t="shared" si="13"/>
        <v>16552.100072736099</v>
      </c>
      <c r="AC3" s="282">
        <f t="shared" si="13"/>
        <v>-11438.249840787459</v>
      </c>
      <c r="AD3" s="282">
        <f t="shared" si="13"/>
        <v>11438.249840787459</v>
      </c>
      <c r="AE3" s="282">
        <f t="shared" si="13"/>
        <v>-7997.525346477657</v>
      </c>
      <c r="AF3" s="282">
        <f t="shared" si="13"/>
        <v>7859.4938390366797</v>
      </c>
      <c r="AG3" s="282">
        <f t="shared" si="13"/>
        <v>7859.4938390366797</v>
      </c>
      <c r="AH3" s="282">
        <f t="shared" si="13"/>
        <v>3421.5545291177577</v>
      </c>
      <c r="AI3" s="282">
        <f t="shared" si="13"/>
        <v>-157.20147263302306</v>
      </c>
      <c r="AJ3" s="282">
        <f t="shared" si="13"/>
        <v>-3421.5545291177577</v>
      </c>
      <c r="AK3" s="282">
        <f t="shared" si="13"/>
        <v>-2648.43851677983</v>
      </c>
      <c r="AL3" s="282">
        <f t="shared" si="13"/>
        <v>7859.4938390366797</v>
      </c>
      <c r="AM3" s="282">
        <f t="shared" si="13"/>
        <v>7859.4938390366797</v>
      </c>
      <c r="AN3" s="282">
        <f t="shared" si="13"/>
        <v>-7859.4938390366797</v>
      </c>
      <c r="AO3" s="282">
        <f t="shared" si="13"/>
        <v>19.169965192043946</v>
      </c>
    </row>
    <row r="4" spans="1:41" outlineLevel="1" x14ac:dyDescent="0.25">
      <c r="A4" s="1" t="s">
        <v>297</v>
      </c>
      <c r="B4" s="95">
        <f t="shared" si="14"/>
        <v>10</v>
      </c>
      <c r="C4" s="193">
        <f t="shared" si="15"/>
        <v>0.1388888888888889</v>
      </c>
      <c r="F4" s="294">
        <f t="shared" si="5"/>
        <v>0.1</v>
      </c>
      <c r="G4" s="137">
        <f t="shared" si="6"/>
        <v>15053.972755331835</v>
      </c>
      <c r="H4" s="143">
        <f t="shared" si="7"/>
        <v>1505.3972755331836</v>
      </c>
      <c r="I4" s="186">
        <f t="shared" si="16"/>
        <v>-1505.3972755331836</v>
      </c>
      <c r="J4" t="str">
        <f t="shared" si="8"/>
        <v>grain</v>
      </c>
      <c r="K4" s="344">
        <f t="shared" si="9"/>
        <v>0.8</v>
      </c>
      <c r="L4" s="344">
        <f t="shared" si="10"/>
        <v>0.4</v>
      </c>
      <c r="M4" s="344">
        <f t="shared" si="10"/>
        <v>-0.2</v>
      </c>
      <c r="N4" s="344">
        <f t="shared" si="10"/>
        <v>0.4</v>
      </c>
      <c r="O4" s="344">
        <f t="shared" si="10"/>
        <v>0.4</v>
      </c>
      <c r="P4" s="344">
        <f t="shared" si="11"/>
        <v>0.2</v>
      </c>
      <c r="Q4" s="344">
        <f t="shared" si="11"/>
        <v>0.4</v>
      </c>
      <c r="R4" s="344">
        <f t="shared" si="11"/>
        <v>-0.4</v>
      </c>
      <c r="S4" s="344">
        <f t="shared" si="11"/>
        <v>-0.6</v>
      </c>
      <c r="T4" s="344">
        <f t="shared" si="11"/>
        <v>-0.2</v>
      </c>
      <c r="U4" s="344">
        <f t="shared" ref="U4:V4" si="18">SUMIF($C$14:$C$92,$A4,T$14:T$92)/$B4</f>
        <v>0</v>
      </c>
      <c r="V4" s="344">
        <f t="shared" si="18"/>
        <v>-1</v>
      </c>
      <c r="W4" s="286"/>
      <c r="X4" s="6"/>
      <c r="Y4" s="1" t="s">
        <v>297</v>
      </c>
      <c r="Z4" s="282">
        <f t="shared" si="13"/>
        <v>15053.972755331835</v>
      </c>
      <c r="AA4" s="282">
        <f t="shared" si="13"/>
        <v>-15053.972755331835</v>
      </c>
      <c r="AB4" s="282">
        <f t="shared" si="13"/>
        <v>15053.972755331835</v>
      </c>
      <c r="AC4" s="282">
        <f t="shared" si="13"/>
        <v>-14356.977047177692</v>
      </c>
      <c r="AD4" s="282">
        <f t="shared" si="13"/>
        <v>14356.977047177692</v>
      </c>
      <c r="AE4" s="282">
        <f t="shared" si="13"/>
        <v>-120.85256788582558</v>
      </c>
      <c r="AF4" s="282">
        <f t="shared" si="13"/>
        <v>-11231.817960459242</v>
      </c>
      <c r="AG4" s="282">
        <f t="shared" si="13"/>
        <v>-12769.517208842675</v>
      </c>
      <c r="AH4" s="282">
        <f t="shared" si="13"/>
        <v>-2205.552165626289</v>
      </c>
      <c r="AI4" s="282">
        <f t="shared" si="13"/>
        <v>-5012.6928983597027</v>
      </c>
      <c r="AJ4" s="282">
        <f t="shared" si="13"/>
        <v>-12769.517208842675</v>
      </c>
      <c r="AK4" s="282">
        <f t="shared" si="13"/>
        <v>7835.7276913458445</v>
      </c>
      <c r="AL4" s="282">
        <f t="shared" si="13"/>
        <v>3943.0073627584197</v>
      </c>
      <c r="AM4" s="282">
        <f t="shared" si="13"/>
        <v>-3075.4817524788755</v>
      </c>
      <c r="AN4" s="282">
        <f t="shared" si="13"/>
        <v>4812.9369496110057</v>
      </c>
      <c r="AO4" s="282">
        <f t="shared" si="13"/>
        <v>15053.972755331835</v>
      </c>
    </row>
    <row r="5" spans="1:41" outlineLevel="1" x14ac:dyDescent="0.25">
      <c r="A5" s="1" t="s">
        <v>294</v>
      </c>
      <c r="B5" s="95">
        <f t="shared" si="14"/>
        <v>21</v>
      </c>
      <c r="C5" s="193">
        <f t="shared" si="15"/>
        <v>0.29166666666666669</v>
      </c>
      <c r="F5" s="294">
        <f t="shared" si="5"/>
        <v>0.52380952380952384</v>
      </c>
      <c r="G5" s="137">
        <f t="shared" si="6"/>
        <v>26241.507243962842</v>
      </c>
      <c r="H5" s="143">
        <f t="shared" si="7"/>
        <v>1249.5955830458497</v>
      </c>
      <c r="I5" s="186">
        <f t="shared" si="16"/>
        <v>390.31557208142726</v>
      </c>
      <c r="J5" t="str">
        <f t="shared" si="8"/>
        <v>index</v>
      </c>
      <c r="K5" s="344">
        <f t="shared" si="9"/>
        <v>0.14285714285714285</v>
      </c>
      <c r="L5" s="344">
        <f t="shared" si="10"/>
        <v>0.33333333333333331</v>
      </c>
      <c r="M5" s="344">
        <f t="shared" si="10"/>
        <v>-0.14285714285714285</v>
      </c>
      <c r="N5" s="344">
        <f t="shared" si="10"/>
        <v>0.33333333333333331</v>
      </c>
      <c r="O5" s="344">
        <f t="shared" si="10"/>
        <v>-0.52380952380952384</v>
      </c>
      <c r="P5" s="344">
        <f t="shared" si="11"/>
        <v>0.23809523809523808</v>
      </c>
      <c r="Q5" s="344">
        <f t="shared" si="11"/>
        <v>0.33333333333333331</v>
      </c>
      <c r="R5" s="344">
        <f t="shared" si="11"/>
        <v>-0.14285714285714285</v>
      </c>
      <c r="S5" s="344">
        <f t="shared" si="11"/>
        <v>0.52380952380952384</v>
      </c>
      <c r="T5" s="344">
        <f t="shared" si="11"/>
        <v>0.52380952380952384</v>
      </c>
      <c r="U5" s="344">
        <f t="shared" ref="U5:V5" si="19">SUMIF($C$14:$C$92,$A5,T$14:T$92)/$B5</f>
        <v>-0.42857142857142855</v>
      </c>
      <c r="V5" s="344">
        <f t="shared" si="19"/>
        <v>0.14285714285714285</v>
      </c>
      <c r="W5" s="286"/>
      <c r="X5" s="6"/>
      <c r="Y5" s="1" t="s">
        <v>294</v>
      </c>
      <c r="Z5" s="282">
        <f t="shared" si="13"/>
        <v>26241.507243962842</v>
      </c>
      <c r="AA5" s="282">
        <f t="shared" si="13"/>
        <v>9379.2671583741485</v>
      </c>
      <c r="AB5" s="282">
        <f t="shared" si="13"/>
        <v>-9379.2671583741485</v>
      </c>
      <c r="AC5" s="282">
        <f t="shared" si="13"/>
        <v>-16059.843696935182</v>
      </c>
      <c r="AD5" s="282">
        <f t="shared" si="13"/>
        <v>16059.843696935182</v>
      </c>
      <c r="AE5" s="282">
        <f t="shared" si="13"/>
        <v>-11870.990477480944</v>
      </c>
      <c r="AF5" s="282">
        <f t="shared" si="13"/>
        <v>3244.2682002730999</v>
      </c>
      <c r="AG5" s="282">
        <f t="shared" si="13"/>
        <v>6276.0983595862699</v>
      </c>
      <c r="AH5" s="282">
        <f t="shared" si="13"/>
        <v>-14216.735537069633</v>
      </c>
      <c r="AI5" s="282">
        <f t="shared" si="13"/>
        <v>-378.92713022126691</v>
      </c>
      <c r="AJ5" s="282">
        <f t="shared" si="13"/>
        <v>6464.9773538341988</v>
      </c>
      <c r="AK5" s="282">
        <f t="shared" si="13"/>
        <v>309.28719245397997</v>
      </c>
      <c r="AL5" s="282">
        <f t="shared" si="13"/>
        <v>14027.856542821704</v>
      </c>
      <c r="AM5" s="282">
        <f t="shared" si="13"/>
        <v>14216.735537069633</v>
      </c>
      <c r="AN5" s="282">
        <f t="shared" si="13"/>
        <v>-15448.547251503016</v>
      </c>
      <c r="AO5" s="282">
        <f t="shared" si="13"/>
        <v>14904.949859744882</v>
      </c>
    </row>
    <row r="6" spans="1:41" outlineLevel="1" x14ac:dyDescent="0.25">
      <c r="A6" s="1" t="s">
        <v>313</v>
      </c>
      <c r="B6" s="95">
        <f t="shared" si="14"/>
        <v>3</v>
      </c>
      <c r="C6" s="193">
        <f t="shared" si="15"/>
        <v>4.1666666666666664E-2</v>
      </c>
      <c r="F6" s="294">
        <f t="shared" si="5"/>
        <v>1</v>
      </c>
      <c r="G6" s="137">
        <f t="shared" si="6"/>
        <v>10069.003875579428</v>
      </c>
      <c r="H6" s="143">
        <f t="shared" si="7"/>
        <v>3356.334625193143</v>
      </c>
      <c r="I6" s="186">
        <f t="shared" si="16"/>
        <v>3356.334625193143</v>
      </c>
      <c r="J6" t="str">
        <f t="shared" si="8"/>
        <v>meat</v>
      </c>
      <c r="K6" s="344">
        <f t="shared" si="9"/>
        <v>-1</v>
      </c>
      <c r="L6" s="344">
        <f t="shared" si="10"/>
        <v>0.33333333333333331</v>
      </c>
      <c r="M6" s="344">
        <f t="shared" si="10"/>
        <v>1</v>
      </c>
      <c r="N6" s="344">
        <f t="shared" si="10"/>
        <v>-0.33333333333333331</v>
      </c>
      <c r="O6" s="344">
        <f t="shared" si="10"/>
        <v>-1</v>
      </c>
      <c r="P6" s="344">
        <f t="shared" si="11"/>
        <v>-0.33333333333333331</v>
      </c>
      <c r="Q6" s="344">
        <f t="shared" si="11"/>
        <v>-0.33333333333333331</v>
      </c>
      <c r="R6" s="344">
        <f t="shared" si="11"/>
        <v>1</v>
      </c>
      <c r="S6" s="344">
        <f t="shared" si="11"/>
        <v>1</v>
      </c>
      <c r="T6" s="344">
        <f t="shared" si="11"/>
        <v>1</v>
      </c>
      <c r="U6" s="344">
        <f t="shared" ref="U6:V6" si="20">SUMIF($C$14:$C$92,$A6,T$14:T$92)/$B6</f>
        <v>0.33333333333333331</v>
      </c>
      <c r="V6" s="344">
        <f t="shared" si="20"/>
        <v>1</v>
      </c>
      <c r="W6" s="286"/>
      <c r="X6" s="6"/>
      <c r="Y6" s="1" t="s">
        <v>313</v>
      </c>
      <c r="Z6" s="282">
        <f t="shared" si="13"/>
        <v>10069.003875579428</v>
      </c>
      <c r="AA6" s="282">
        <f t="shared" si="13"/>
        <v>10069.003875579428</v>
      </c>
      <c r="AB6" s="282">
        <f t="shared" si="13"/>
        <v>-10069.003875579428</v>
      </c>
      <c r="AC6" s="282">
        <f t="shared" si="13"/>
        <v>-10069.003875579428</v>
      </c>
      <c r="AD6" s="282">
        <f t="shared" si="13"/>
        <v>10069.003875579428</v>
      </c>
      <c r="AE6" s="282">
        <f t="shared" si="13"/>
        <v>10069.003875579428</v>
      </c>
      <c r="AF6" s="282">
        <f t="shared" si="13"/>
        <v>4310.3733094667186</v>
      </c>
      <c r="AG6" s="282">
        <f t="shared" si="13"/>
        <v>-4978.8091253748207</v>
      </c>
      <c r="AH6" s="282">
        <f t="shared" si="13"/>
        <v>-10069.003875579428</v>
      </c>
      <c r="AI6" s="282">
        <f t="shared" si="13"/>
        <v>-4978.8091253748207</v>
      </c>
      <c r="AJ6" s="282">
        <f t="shared" si="13"/>
        <v>-4978.8091253748207</v>
      </c>
      <c r="AK6" s="282">
        <f t="shared" si="13"/>
        <v>10069.003875579428</v>
      </c>
      <c r="AL6" s="282">
        <f t="shared" si="13"/>
        <v>10069.003875579428</v>
      </c>
      <c r="AM6" s="282">
        <f t="shared" si="13"/>
        <v>10069.003875579428</v>
      </c>
      <c r="AN6" s="282">
        <f t="shared" si="13"/>
        <v>4978.8091253748207</v>
      </c>
      <c r="AO6" s="282">
        <f t="shared" si="13"/>
        <v>10069.003875579428</v>
      </c>
    </row>
    <row r="7" spans="1:41" outlineLevel="1" x14ac:dyDescent="0.25">
      <c r="A7" s="1" t="s">
        <v>347</v>
      </c>
      <c r="B7" s="95">
        <f t="shared" si="14"/>
        <v>5</v>
      </c>
      <c r="C7" s="193">
        <f t="shared" si="15"/>
        <v>6.9444444444444448E-2</v>
      </c>
      <c r="F7" s="294">
        <f t="shared" si="5"/>
        <v>0.8</v>
      </c>
      <c r="G7" s="137">
        <f t="shared" si="6"/>
        <v>4876.4321326993522</v>
      </c>
      <c r="H7" s="143">
        <f t="shared" si="7"/>
        <v>975.28642653987049</v>
      </c>
      <c r="I7" s="186">
        <f t="shared" si="16"/>
        <v>539.64384270001074</v>
      </c>
      <c r="J7" t="str">
        <f t="shared" si="8"/>
        <v>metal</v>
      </c>
      <c r="K7" s="344">
        <f t="shared" si="9"/>
        <v>1</v>
      </c>
      <c r="L7" s="344">
        <f t="shared" si="10"/>
        <v>0.6</v>
      </c>
      <c r="M7" s="344">
        <f t="shared" si="10"/>
        <v>-0.6</v>
      </c>
      <c r="N7" s="344">
        <f t="shared" si="10"/>
        <v>0.6</v>
      </c>
      <c r="O7" s="344">
        <f t="shared" si="10"/>
        <v>-0.2</v>
      </c>
      <c r="P7" s="344">
        <f t="shared" si="11"/>
        <v>-0.6</v>
      </c>
      <c r="Q7" s="344">
        <f t="shared" si="11"/>
        <v>1</v>
      </c>
      <c r="R7" s="344">
        <f t="shared" si="11"/>
        <v>-1</v>
      </c>
      <c r="S7" s="344">
        <f t="shared" si="11"/>
        <v>-0.2</v>
      </c>
      <c r="T7" s="344">
        <f t="shared" si="11"/>
        <v>-0.2</v>
      </c>
      <c r="U7" s="344">
        <f t="shared" ref="U7:V7" si="21">SUMIF($C$14:$C$92,$A7,T$14:T$92)/$B7</f>
        <v>1</v>
      </c>
      <c r="V7" s="344">
        <f t="shared" si="21"/>
        <v>-0.6</v>
      </c>
      <c r="W7" s="286"/>
      <c r="X7" s="6"/>
      <c r="Y7" s="1" t="s">
        <v>347</v>
      </c>
      <c r="Z7" s="282">
        <f t="shared" si="13"/>
        <v>4876.4321326993522</v>
      </c>
      <c r="AA7" s="282">
        <f t="shared" si="13"/>
        <v>-2252.6209315710325</v>
      </c>
      <c r="AB7" s="282">
        <f t="shared" si="13"/>
        <v>2252.6209315710325</v>
      </c>
      <c r="AC7" s="282">
        <f t="shared" si="13"/>
        <v>2698.2192135000537</v>
      </c>
      <c r="AD7" s="282">
        <f t="shared" si="13"/>
        <v>-2698.2192135000537</v>
      </c>
      <c r="AE7" s="282">
        <f t="shared" si="13"/>
        <v>-130.18340610019197</v>
      </c>
      <c r="AF7" s="282">
        <f t="shared" si="13"/>
        <v>4876.4321326993522</v>
      </c>
      <c r="AG7" s="282">
        <f t="shared" si="13"/>
        <v>4876.4321326993522</v>
      </c>
      <c r="AH7" s="282">
        <f t="shared" si="13"/>
        <v>-315.41487582882917</v>
      </c>
      <c r="AI7" s="282">
        <f t="shared" si="13"/>
        <v>-4876.4321326993522</v>
      </c>
      <c r="AJ7" s="282">
        <f t="shared" si="13"/>
        <v>2698.2192135000537</v>
      </c>
      <c r="AK7" s="282">
        <f t="shared" si="13"/>
        <v>-2698.2192135000537</v>
      </c>
      <c r="AL7" s="282">
        <f t="shared" si="13"/>
        <v>2493.6277950281274</v>
      </c>
      <c r="AM7" s="282">
        <f t="shared" si="13"/>
        <v>2493.6277950281274</v>
      </c>
      <c r="AN7" s="282">
        <f t="shared" si="13"/>
        <v>2698.2192135000537</v>
      </c>
      <c r="AO7" s="282">
        <f t="shared" si="13"/>
        <v>-130.18340610019197</v>
      </c>
    </row>
    <row r="8" spans="1:41" outlineLevel="1" x14ac:dyDescent="0.25">
      <c r="A8" s="1" t="s">
        <v>1122</v>
      </c>
      <c r="B8" s="95">
        <f t="shared" si="14"/>
        <v>10</v>
      </c>
      <c r="C8" s="193">
        <f t="shared" si="15"/>
        <v>0.1388888888888889</v>
      </c>
      <c r="F8" s="294">
        <f t="shared" si="5"/>
        <v>0.2</v>
      </c>
      <c r="G8" s="137">
        <f t="shared" si="6"/>
        <v>13435.248604081915</v>
      </c>
      <c r="H8" s="143">
        <f t="shared" si="7"/>
        <v>1343.5248604081914</v>
      </c>
      <c r="I8" s="186">
        <f t="shared" si="16"/>
        <v>-875.58035154487357</v>
      </c>
      <c r="J8" t="str">
        <f t="shared" si="8"/>
        <v>rates</v>
      </c>
      <c r="K8" s="344">
        <f t="shared" si="9"/>
        <v>0.6</v>
      </c>
      <c r="L8" s="344">
        <f t="shared" si="10"/>
        <v>0.2</v>
      </c>
      <c r="M8" s="344">
        <f t="shared" si="10"/>
        <v>0.2</v>
      </c>
      <c r="N8" s="344">
        <f t="shared" si="10"/>
        <v>0</v>
      </c>
      <c r="O8" s="344">
        <f t="shared" si="10"/>
        <v>1</v>
      </c>
      <c r="P8" s="344">
        <f t="shared" si="11"/>
        <v>0.6</v>
      </c>
      <c r="Q8" s="344">
        <f t="shared" si="11"/>
        <v>-0.2</v>
      </c>
      <c r="R8" s="344">
        <f t="shared" si="11"/>
        <v>0.2</v>
      </c>
      <c r="S8" s="344">
        <f t="shared" si="11"/>
        <v>-0.6</v>
      </c>
      <c r="T8" s="344">
        <f t="shared" si="11"/>
        <v>0</v>
      </c>
      <c r="U8" s="344">
        <f t="shared" ref="U8:V8" si="22">SUMIF($C$14:$C$92,$A8,T$14:T$92)/$B8</f>
        <v>-0.2</v>
      </c>
      <c r="V8" s="344">
        <f t="shared" si="22"/>
        <v>-0.6</v>
      </c>
      <c r="W8" s="286"/>
      <c r="X8" s="6"/>
      <c r="Y8" s="1" t="s">
        <v>1122</v>
      </c>
      <c r="Z8" s="282">
        <f t="shared" si="13"/>
        <v>13435.248604081915</v>
      </c>
      <c r="AA8" s="282">
        <f t="shared" si="13"/>
        <v>8755.8035154487352</v>
      </c>
      <c r="AB8" s="282">
        <f t="shared" si="13"/>
        <v>-8755.8035154487352</v>
      </c>
      <c r="AC8" s="282">
        <f t="shared" si="13"/>
        <v>-4957.9764657520027</v>
      </c>
      <c r="AD8" s="282">
        <f t="shared" si="13"/>
        <v>4957.9764657520027</v>
      </c>
      <c r="AE8" s="282">
        <f t="shared" si="13"/>
        <v>-4041.2481632461086</v>
      </c>
      <c r="AF8" s="282">
        <f t="shared" si="13"/>
        <v>-4041.2481632461086</v>
      </c>
      <c r="AG8" s="282">
        <f t="shared" si="13"/>
        <v>-6803.7031831066006</v>
      </c>
      <c r="AH8" s="282">
        <f t="shared" si="13"/>
        <v>-8755.8035154487352</v>
      </c>
      <c r="AI8" s="282">
        <f t="shared" si="13"/>
        <v>-918.89315694948607</v>
      </c>
      <c r="AJ8" s="282">
        <f t="shared" si="13"/>
        <v>-1196.9231904326857</v>
      </c>
      <c r="AK8" s="282">
        <f t="shared" si="13"/>
        <v>-4041.2481632461086</v>
      </c>
      <c r="AL8" s="282">
        <f t="shared" si="13"/>
        <v>4957.9764657520027</v>
      </c>
      <c r="AM8" s="282">
        <f t="shared" si="13"/>
        <v>-1636.0750341081889</v>
      </c>
      <c r="AN8" s="282">
        <f t="shared" si="13"/>
        <v>4994.7502401294196</v>
      </c>
      <c r="AO8" s="282">
        <f t="shared" si="13"/>
        <v>4957.9764657520027</v>
      </c>
    </row>
    <row r="9" spans="1:41" outlineLevel="1" x14ac:dyDescent="0.25">
      <c r="A9" s="17" t="s">
        <v>304</v>
      </c>
      <c r="B9" s="295">
        <f t="shared" si="14"/>
        <v>8</v>
      </c>
      <c r="C9" s="200">
        <f t="shared" si="15"/>
        <v>0.1111111111111111</v>
      </c>
      <c r="D9" s="126"/>
      <c r="F9" s="294">
        <f t="shared" si="5"/>
        <v>0.375</v>
      </c>
      <c r="G9" s="199">
        <f t="shared" si="6"/>
        <v>15160.185314811526</v>
      </c>
      <c r="H9" s="143">
        <f t="shared" si="7"/>
        <v>1895.0231643514408</v>
      </c>
      <c r="I9" s="186">
        <f t="shared" si="16"/>
        <v>-105.46684300867902</v>
      </c>
      <c r="J9" t="str">
        <f t="shared" si="8"/>
        <v>soft</v>
      </c>
      <c r="K9" s="344">
        <f t="shared" si="9"/>
        <v>0.25</v>
      </c>
      <c r="L9" s="344">
        <f t="shared" si="10"/>
        <v>0</v>
      </c>
      <c r="M9" s="344">
        <f t="shared" si="10"/>
        <v>0</v>
      </c>
      <c r="N9" s="344">
        <f t="shared" si="10"/>
        <v>0</v>
      </c>
      <c r="O9" s="344">
        <f t="shared" si="10"/>
        <v>-0.25</v>
      </c>
      <c r="P9" s="344">
        <f t="shared" si="11"/>
        <v>0.25</v>
      </c>
      <c r="Q9" s="344">
        <f t="shared" si="11"/>
        <v>0.5</v>
      </c>
      <c r="R9" s="344">
        <f t="shared" si="11"/>
        <v>0</v>
      </c>
      <c r="S9" s="344">
        <f t="shared" si="11"/>
        <v>-0.25</v>
      </c>
      <c r="T9" s="344">
        <f t="shared" si="11"/>
        <v>-0.25</v>
      </c>
      <c r="U9" s="344">
        <f t="shared" ref="U9:V9" si="23">SUMIF($C$14:$C$92,$A9,T$14:T$92)/$B9</f>
        <v>0</v>
      </c>
      <c r="V9" s="344">
        <f t="shared" si="23"/>
        <v>-0.25</v>
      </c>
      <c r="W9" s="286"/>
      <c r="X9" s="6"/>
      <c r="Y9" s="17" t="s">
        <v>304</v>
      </c>
      <c r="Z9" s="283">
        <f t="shared" si="13"/>
        <v>15160.185314811526</v>
      </c>
      <c r="AA9" s="283">
        <f t="shared" si="13"/>
        <v>-843.73474406943217</v>
      </c>
      <c r="AB9" s="283">
        <f t="shared" si="13"/>
        <v>843.73474406943217</v>
      </c>
      <c r="AC9" s="283">
        <f t="shared" si="13"/>
        <v>-11528.667189328338</v>
      </c>
      <c r="AD9" s="283">
        <f t="shared" si="13"/>
        <v>11528.667189328338</v>
      </c>
      <c r="AE9" s="283">
        <f t="shared" si="13"/>
        <v>7820.9421782560867</v>
      </c>
      <c r="AF9" s="283">
        <f t="shared" si="13"/>
        <v>-3740.1462048140929</v>
      </c>
      <c r="AG9" s="283">
        <f t="shared" si="13"/>
        <v>-3740.1462048140929</v>
      </c>
      <c r="AH9" s="283">
        <f t="shared" si="13"/>
        <v>-10532.586719606803</v>
      </c>
      <c r="AI9" s="283">
        <f t="shared" si="13"/>
        <v>-600.21849897172399</v>
      </c>
      <c r="AJ9" s="283">
        <f t="shared" si="13"/>
        <v>-5750.5795855511169</v>
      </c>
      <c r="AK9" s="283">
        <f t="shared" si="13"/>
        <v>9936.1859294795468</v>
      </c>
      <c r="AL9" s="283">
        <f t="shared" si="13"/>
        <v>12543.020100343827</v>
      </c>
      <c r="AM9" s="283">
        <f t="shared" si="13"/>
        <v>12543.020100343827</v>
      </c>
      <c r="AN9" s="283">
        <f t="shared" si="13"/>
        <v>1624.9024535906296</v>
      </c>
      <c r="AO9" s="283">
        <f t="shared" si="13"/>
        <v>12543.020100343827</v>
      </c>
    </row>
    <row r="10" spans="1:41" outlineLevel="1" x14ac:dyDescent="0.25">
      <c r="B10">
        <f>SUM(B2:B9)</f>
        <v>72</v>
      </c>
      <c r="C10" s="193">
        <f t="shared" si="15"/>
        <v>1</v>
      </c>
      <c r="D10" s="126"/>
      <c r="F10" s="294">
        <f>SUMIFS(H$14:H$92,H$14:H$92,1,$C$14:$C$92,"&lt;&gt;offline")/$B10</f>
        <v>0.3611111111111111</v>
      </c>
      <c r="G10" s="167">
        <f>SUM(G2:G9)</f>
        <v>108319.9422484306</v>
      </c>
      <c r="H10" s="143">
        <f t="shared" si="7"/>
        <v>1504.4436423393138</v>
      </c>
      <c r="I10">
        <f>SUM(F14:F92)/B10</f>
        <v>-347.31622333608561</v>
      </c>
      <c r="J10" s="137"/>
      <c r="K10" s="6"/>
      <c r="L10" s="292"/>
      <c r="M10" s="286"/>
      <c r="N10" s="292"/>
      <c r="O10" s="6"/>
      <c r="R10" s="6"/>
      <c r="S10" s="286"/>
      <c r="T10" s="286"/>
      <c r="U10" s="286"/>
      <c r="V10" s="6"/>
      <c r="W10" s="286"/>
      <c r="X10" s="6"/>
      <c r="Y10" s="6" t="s">
        <v>1245</v>
      </c>
      <c r="Z10" s="284">
        <f>SUM(Z2:Z9)</f>
        <v>108319.9422484306</v>
      </c>
      <c r="AA10" s="284">
        <f t="shared" ref="AA10:AN10" si="24">SUM(AA2:AA9)</f>
        <v>-11060.145663851219</v>
      </c>
      <c r="AB10" s="284">
        <f t="shared" si="24"/>
        <v>11060.145663851219</v>
      </c>
      <c r="AC10" s="284">
        <f t="shared" si="24"/>
        <v>-71968.404364849252</v>
      </c>
      <c r="AD10" s="284">
        <f t="shared" si="24"/>
        <v>71968.404364849252</v>
      </c>
      <c r="AE10" s="284">
        <f t="shared" si="24"/>
        <v>-8243.6647210266601</v>
      </c>
      <c r="AF10" s="284">
        <f t="shared" si="24"/>
        <v>-3020.9573606422464</v>
      </c>
      <c r="AG10" s="284">
        <f t="shared" si="24"/>
        <v>-10590.746229118427</v>
      </c>
      <c r="AH10" s="284">
        <f t="shared" si="24"/>
        <v>-38222.925481672268</v>
      </c>
      <c r="AI10" s="284">
        <f t="shared" si="24"/>
        <v>-18024.877048876366</v>
      </c>
      <c r="AJ10" s="284">
        <f t="shared" si="24"/>
        <v>-25098.917503598561</v>
      </c>
      <c r="AK10" s="284">
        <f t="shared" si="24"/>
        <v>21943.69081078357</v>
      </c>
      <c r="AL10" s="284">
        <f t="shared" si="24"/>
        <v>52614.2004345272</v>
      </c>
      <c r="AM10" s="284">
        <f t="shared" si="24"/>
        <v>38019.70768210094</v>
      </c>
      <c r="AN10" s="284">
        <f t="shared" si="24"/>
        <v>-4378.726637418913</v>
      </c>
      <c r="AO10" s="284">
        <f t="shared" ref="AO10" si="25">SUM(AO2:AO9)</f>
        <v>55556.273833347819</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N12" si="26">Z93&amp;" ACC "&amp;ROUND(Z94,2)*100&amp;"% PNL "&amp;ROUND(Z10,0)</f>
        <v>MAX ACC 97% PNL 108320</v>
      </c>
      <c r="AA12" s="310" t="str">
        <f t="shared" si="26"/>
        <v>RISK-ON ACC 39% PNL -11060</v>
      </c>
      <c r="AB12" s="310" t="str">
        <f t="shared" si="26"/>
        <v>RISK-OFF ACC 58% PNL 11060</v>
      </c>
      <c r="AC12" s="310" t="str">
        <f t="shared" si="26"/>
        <v>Previous ACC 25% PNL -71968</v>
      </c>
      <c r="AD12" s="339" t="str">
        <f t="shared" si="26"/>
        <v>Anti-Previous ACC 72% PNL 71968</v>
      </c>
      <c r="AE12" s="340" t="str">
        <f t="shared" si="26"/>
        <v>&gt;equity ACC 44% PNL -8244</v>
      </c>
      <c r="AF12" s="340" t="str">
        <f t="shared" si="26"/>
        <v>50/50 ACC 49% PNL -3021</v>
      </c>
      <c r="AG12" s="340" t="str">
        <f t="shared" si="26"/>
        <v>&lt;equity ACC 47% PNL -10591</v>
      </c>
      <c r="AH12" s="341" t="str">
        <f t="shared" si="26"/>
        <v>SEASONALITY ACC 38% PNL -38223</v>
      </c>
      <c r="AI12" s="341" t="str">
        <f t="shared" si="26"/>
        <v>ADJ_SEASONALITY ACC 44% PNL -18025</v>
      </c>
      <c r="AJ12" s="342" t="str">
        <f t="shared" si="26"/>
        <v>V1 ACC 40% PNL -25099</v>
      </c>
      <c r="AK12" s="342" t="str">
        <f t="shared" si="26"/>
        <v>V2 ACC 54% PNL 21944</v>
      </c>
      <c r="AL12" s="342" t="str">
        <f t="shared" si="26"/>
        <v>V3 ACC 67% PNL 52614</v>
      </c>
      <c r="AM12" s="342" t="str">
        <f t="shared" si="26"/>
        <v>V4 ACC 58% PNL 38020</v>
      </c>
      <c r="AN12" s="342" t="str">
        <f t="shared" si="26"/>
        <v>V5 ACC 46% PNL -4379</v>
      </c>
      <c r="AO12" s="342" t="str">
        <f t="shared" ref="AO12" si="27">AO93&amp;" ACC "&amp;ROUND(AO94,2)*100&amp;"% PNL "&amp;ROUND(AO10,0)</f>
        <v>V6 ACC 64% PNL 55556</v>
      </c>
    </row>
    <row r="13" spans="1:41" ht="15.75" thickBot="1" x14ac:dyDescent="0.3">
      <c r="A13" s="3"/>
      <c r="B13" s="164"/>
      <c r="C13" s="164"/>
      <c r="E13" s="240">
        <f>COUNTIF(E14:E92,1)/COUNT(E14:E92)</f>
        <v>0.73417721518987344</v>
      </c>
      <c r="H13" s="240">
        <f>COUNTIF(H14:H92,1)/COUNT(H14:H92)</f>
        <v>0.36708860759493672</v>
      </c>
      <c r="I13" s="240">
        <f>COUNTIF(I14:I92,1)/COUNT(I14:I92)</f>
        <v>0.60759493670886078</v>
      </c>
      <c r="J13" s="240">
        <f t="shared" ref="J13:L13" si="28">COUNTIF(J14:J92,1)/COUNT(J14:J92)</f>
        <v>0.54430379746835444</v>
      </c>
      <c r="K13" s="240">
        <f t="shared" si="28"/>
        <v>0.54430379746835444</v>
      </c>
      <c r="L13" s="240">
        <f t="shared" si="28"/>
        <v>0.46835443037974683</v>
      </c>
      <c r="M13" s="240"/>
      <c r="O13" s="240">
        <f t="shared" ref="O13" si="29">COUNTIF(O14:O92,1)/COUNT(O14:O92)</f>
        <v>0.60759493670886078</v>
      </c>
      <c r="P13" s="240">
        <f t="shared" ref="P13" si="30">COUNTIF(P14:P92,1)/COUNT(P14:P92)</f>
        <v>0.63291139240506333</v>
      </c>
      <c r="Q13" s="240">
        <f t="shared" ref="Q13" si="31">COUNTIF(Q14:Q92,1)/COUNT(Q14:Q92)</f>
        <v>0.46835443037974683</v>
      </c>
      <c r="R13" s="240">
        <f t="shared" ref="R13" si="32">COUNTIF(R14:R92,1)/COUNT(R14:R92)</f>
        <v>0.46835443037974683</v>
      </c>
      <c r="S13" s="240">
        <f t="shared" ref="S13" si="33">COUNTIF(S14:S92,1)/COUNT(S14:S92)</f>
        <v>0.55696202531645567</v>
      </c>
      <c r="T13" s="240">
        <f t="shared" ref="T13:U13" si="34">COUNTIF(T14:T92,1)/COUNT(T14:T92)</f>
        <v>0.49367088607594939</v>
      </c>
      <c r="U13" s="240">
        <f t="shared" si="34"/>
        <v>0.379746835443038</v>
      </c>
      <c r="W13" s="179"/>
      <c r="X13" s="182">
        <f t="shared" ref="X13:Y13" si="35">SUM(X14:X92)</f>
        <v>24162715.832289204</v>
      </c>
      <c r="Y13" s="182">
        <f t="shared" si="35"/>
        <v>25199680.883830618</v>
      </c>
      <c r="Z13" s="187">
        <f t="shared" ref="Z13:AG13" si="36">SUM(Z14:Z92)</f>
        <v>108319.94224843063</v>
      </c>
      <c r="AA13" s="187">
        <f t="shared" si="36"/>
        <v>-11060.145663851221</v>
      </c>
      <c r="AB13" s="187">
        <f t="shared" si="36"/>
        <v>11060.145663851221</v>
      </c>
      <c r="AC13" s="187">
        <f>SUM(AC14:AC92)</f>
        <v>-71968.404364849266</v>
      </c>
      <c r="AD13" s="187">
        <f t="shared" si="36"/>
        <v>71968.404364849266</v>
      </c>
      <c r="AE13" s="187">
        <f t="shared" si="36"/>
        <v>-8243.6647210266565</v>
      </c>
      <c r="AF13" s="187">
        <f t="shared" si="36"/>
        <v>-3020.9573606422487</v>
      </c>
      <c r="AG13" s="187">
        <f t="shared" si="36"/>
        <v>-10590.746229118431</v>
      </c>
      <c r="AH13" s="187">
        <f t="shared" ref="AH13:AN13" si="37">SUM(AH14:AH92)</f>
        <v>-38222.925481672275</v>
      </c>
      <c r="AI13" s="187">
        <f>SUM(AI14:AI92)</f>
        <v>-18024.877048876358</v>
      </c>
      <c r="AJ13" s="187">
        <f>SUM(AJ14:AJ92)</f>
        <v>-25098.917503598565</v>
      </c>
      <c r="AK13" s="187">
        <f t="shared" si="37"/>
        <v>21943.690810783566</v>
      </c>
      <c r="AL13" s="187">
        <f>SUM(AL14:AL92)</f>
        <v>52614.200434527193</v>
      </c>
      <c r="AM13" s="187">
        <f t="shared" si="37"/>
        <v>38019.707682100947</v>
      </c>
      <c r="AN13" s="187">
        <f t="shared" si="37"/>
        <v>-4378.7266374189112</v>
      </c>
      <c r="AO13" s="187">
        <f t="shared" ref="AO13" si="38">SUM(AO14:AO92)</f>
        <v>55556.273833347812</v>
      </c>
    </row>
    <row r="14" spans="1:41" ht="15.75" thickBot="1" x14ac:dyDescent="0.3">
      <c r="A14" s="330" t="s">
        <v>287</v>
      </c>
      <c r="B14" s="331" t="s">
        <v>558</v>
      </c>
      <c r="C14" s="332" t="s">
        <v>1288</v>
      </c>
      <c r="E14" s="201">
        <v>-1</v>
      </c>
      <c r="F14" s="186">
        <f t="shared" ref="F14:F45" si="39">G14*X14</f>
        <v>0</v>
      </c>
      <c r="G14" s="201">
        <v>-1.6220028208699999E-2</v>
      </c>
      <c r="H14" s="202">
        <v>-1</v>
      </c>
      <c r="I14" s="202">
        <v>-1</v>
      </c>
      <c r="J14" s="225">
        <v>1</v>
      </c>
      <c r="K14" s="225">
        <v>-1</v>
      </c>
      <c r="L14" s="201">
        <v>-1</v>
      </c>
      <c r="M14" s="226">
        <v>12</v>
      </c>
      <c r="N14" s="287"/>
      <c r="O14">
        <f t="shared" ref="O14:O77" si="40">IF(M14&lt;0,L14*-1,L14)</f>
        <v>-1</v>
      </c>
      <c r="P14">
        <f>IF(E14+K14-L14&gt;0,1,-1)</f>
        <v>-1</v>
      </c>
      <c r="Q14">
        <f t="shared" ref="Q14:Q45" si="41">IF(J14+O14+-1*E14&gt;0,1,-1)</f>
        <v>1</v>
      </c>
      <c r="R14">
        <f t="shared" ref="R14:R45" si="42">IF(I14-L14-E14&gt;0,1,-1)</f>
        <v>1</v>
      </c>
      <c r="S14">
        <f t="shared" ref="S14:S77" si="43">IF(P14+R14+Q14&lt;0,-1,1)</f>
        <v>1</v>
      </c>
      <c r="T14">
        <f t="shared" ref="T14:T45" si="44">IF(E14-K14-O14&lt;0,-1,1)</f>
        <v>1</v>
      </c>
      <c r="U14">
        <f>IF(-E14+J14-L14&lt;0,-1,1)</f>
        <v>1</v>
      </c>
      <c r="V14">
        <f>VLOOKUP($A14,'FuturesInfo (3)'!$A$2:$V$80,22)</f>
        <v>0</v>
      </c>
      <c r="W14">
        <v>1</v>
      </c>
      <c r="X14" s="137">
        <v>0</v>
      </c>
      <c r="Y14" s="137">
        <v>0</v>
      </c>
      <c r="Z14" s="188">
        <f t="shared" ref="Z14:Z77" si="45">ABS(X14*G14)</f>
        <v>0</v>
      </c>
      <c r="AA14" s="188">
        <f>IF(IF(sym!$Q3=H14,1,0)=1,ABS(X14*G14),-ABS(X14*G14))</f>
        <v>0</v>
      </c>
      <c r="AB14" s="188">
        <f>IF(IF(sym!$P3=$H14,1,0)=1,ABS($X14*$G14),-ABS($X14*$G14))</f>
        <v>0</v>
      </c>
      <c r="AC14" s="188">
        <f>IF(IF(E14=H14,1,0)=1,ABS(X14*G14),-ABS(X14*G14))</f>
        <v>0</v>
      </c>
      <c r="AD14" s="188">
        <f t="shared" ref="AD14:AD45" si="46">IF(IF(-E14=H14,1,0)=1,ABS(X14*G14),-ABS(X14*G14))</f>
        <v>0</v>
      </c>
      <c r="AE14" s="188">
        <f t="shared" ref="AE14:AE77" si="4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48">IF(IF(P14=H14,1,0)=1,ABS(X14*G14),-ABS(X14*G14))</f>
        <v>0</v>
      </c>
      <c r="AK14" s="188">
        <f t="shared" ref="AK14:AK77" si="49">IF(IF(H14=Q14,1,0)=1,ABS(X14*G14),-ABS(X14*G14))</f>
        <v>0</v>
      </c>
      <c r="AL14" s="188">
        <f t="shared" ref="AL14:AL77" si="50">IF(IF(R14=H14,1,0)=1,ABS(X14*G14),-ABS(X14*G14))</f>
        <v>0</v>
      </c>
      <c r="AM14" s="188">
        <f t="shared" ref="AM14:AM45" si="51">IF(IF(S14=H14,1,0)=1,ABS(X14*G14),-ABS(X14*G14))</f>
        <v>0</v>
      </c>
      <c r="AN14" s="188">
        <f t="shared" ref="AN14:AN45" si="52">IF(IF(T14=$H14,1,0)=1,ABS($X14*$G14),-ABS($X14*$G14))</f>
        <v>0</v>
      </c>
      <c r="AO14" s="188">
        <f t="shared" ref="AO14:AO45" si="53">IF(IF(U14=$H14,1,0)=1,ABS($X14*$G14),-ABS($X14*$G14))</f>
        <v>0</v>
      </c>
    </row>
    <row r="15" spans="1:41" ht="15.75" thickBot="1" x14ac:dyDescent="0.3">
      <c r="A15" s="1" t="s">
        <v>290</v>
      </c>
      <c r="B15" s="149" t="s">
        <v>470</v>
      </c>
      <c r="C15" s="192" t="s">
        <v>1121</v>
      </c>
      <c r="E15" s="201">
        <v>1</v>
      </c>
      <c r="F15" s="186">
        <f t="shared" si="39"/>
        <v>-1134.2932419976248</v>
      </c>
      <c r="G15" s="202">
        <v>-5.0059280727199999E-3</v>
      </c>
      <c r="H15" s="202">
        <v>-1</v>
      </c>
      <c r="I15" s="202">
        <v>1</v>
      </c>
      <c r="J15" s="227">
        <v>1</v>
      </c>
      <c r="K15" s="227">
        <v>-1</v>
      </c>
      <c r="L15" s="202">
        <v>-1</v>
      </c>
      <c r="M15" s="228">
        <v>5</v>
      </c>
      <c r="N15" s="288"/>
      <c r="O15">
        <f t="shared" si="40"/>
        <v>-1</v>
      </c>
      <c r="P15">
        <f t="shared" ref="P15:P78" si="54">IF(E15+K15-L15&gt;0,1,-1)</f>
        <v>1</v>
      </c>
      <c r="Q15">
        <f t="shared" si="41"/>
        <v>-1</v>
      </c>
      <c r="R15">
        <f t="shared" si="42"/>
        <v>1</v>
      </c>
      <c r="S15">
        <f t="shared" si="43"/>
        <v>1</v>
      </c>
      <c r="T15">
        <f t="shared" si="44"/>
        <v>1</v>
      </c>
      <c r="U15">
        <f t="shared" ref="U15:U78" si="55">IF(-E15+J15-L15&lt;0,-1,1)</f>
        <v>1</v>
      </c>
      <c r="V15">
        <f>VLOOKUP($A15,'FuturesInfo (3)'!$A$2:$V$80,22)</f>
        <v>3</v>
      </c>
      <c r="W15">
        <v>1</v>
      </c>
      <c r="X15" s="137">
        <v>226590</v>
      </c>
      <c r="Y15" s="137">
        <v>151060</v>
      </c>
      <c r="Z15" s="188">
        <f t="shared" si="45"/>
        <v>1134.2932419976248</v>
      </c>
      <c r="AA15" s="188">
        <f>IF(IF(sym!$Q4=H15,1,0)=1,ABS(X15*G15),-ABS(X15*G15))</f>
        <v>-1134.2932419976248</v>
      </c>
      <c r="AB15" s="188">
        <f>IF(IF(sym!$P4=$H15,1,0)=1,ABS($X15*$G15),-ABS($X15*$G15))</f>
        <v>1134.2932419976248</v>
      </c>
      <c r="AC15" s="188">
        <f>IF(IF(E15=H15,1,0)=1,ABS(X15*G15),-ABS(X15*G15))</f>
        <v>-1134.2932419976248</v>
      </c>
      <c r="AD15" s="188">
        <f t="shared" si="46"/>
        <v>1134.2932419976248</v>
      </c>
      <c r="AE15" s="188">
        <f t="shared" si="47"/>
        <v>-1134.2932419976248</v>
      </c>
      <c r="AF15" s="188">
        <f t="shared" ref="AF15:AF78" si="56">IF(IF(I15=H15,1,0)=1,ABS(X15*G15),-ABS(X15*G15))</f>
        <v>-1134.2932419976248</v>
      </c>
      <c r="AG15" s="188">
        <f t="shared" ref="AG15:AG78" si="57">IF(IF(K15=H15,1,0)=1,ABS(X15*G15),-ABS(X15*G15))</f>
        <v>1134.2932419976248</v>
      </c>
      <c r="AH15" s="188">
        <f t="shared" ref="AH15:AH78" si="58">IF(IF(L15=H15,1,0)=1,ABS(X15*G15),-ABS(X15*G15))</f>
        <v>1134.2932419976248</v>
      </c>
      <c r="AI15" s="188">
        <f t="shared" ref="AI15:AI78" si="59">IF(IF(O15=H15,1,0)=1,ABS(X15*G15),-ABS(X15*G15))</f>
        <v>1134.2932419976248</v>
      </c>
      <c r="AJ15" s="188">
        <f t="shared" si="48"/>
        <v>-1134.2932419976248</v>
      </c>
      <c r="AK15" s="188">
        <f t="shared" si="49"/>
        <v>1134.2932419976248</v>
      </c>
      <c r="AL15" s="188">
        <f t="shared" si="50"/>
        <v>-1134.2932419976248</v>
      </c>
      <c r="AM15" s="188">
        <f t="shared" si="51"/>
        <v>-1134.2932419976248</v>
      </c>
      <c r="AN15" s="188">
        <f t="shared" si="52"/>
        <v>-1134.2932419976248</v>
      </c>
      <c r="AO15" s="188">
        <f t="shared" si="53"/>
        <v>-1134.2932419976248</v>
      </c>
    </row>
    <row r="16" spans="1:41" ht="15.75" thickBot="1" x14ac:dyDescent="0.3">
      <c r="A16" s="1" t="s">
        <v>292</v>
      </c>
      <c r="B16" s="149" t="s">
        <v>292</v>
      </c>
      <c r="C16" s="192" t="s">
        <v>294</v>
      </c>
      <c r="E16" s="201">
        <v>1</v>
      </c>
      <c r="F16" s="186">
        <f t="shared" si="39"/>
        <v>-2163.1615283234541</v>
      </c>
      <c r="G16" s="202">
        <v>-1.0974244120899999E-2</v>
      </c>
      <c r="H16" s="202">
        <v>-1</v>
      </c>
      <c r="I16" s="202">
        <v>1</v>
      </c>
      <c r="J16" s="227">
        <v>-1</v>
      </c>
      <c r="K16" s="227">
        <v>1</v>
      </c>
      <c r="L16" s="202">
        <v>-1</v>
      </c>
      <c r="M16" s="228">
        <v>-16</v>
      </c>
      <c r="N16" s="288"/>
      <c r="O16">
        <f t="shared" si="40"/>
        <v>1</v>
      </c>
      <c r="P16">
        <f t="shared" si="54"/>
        <v>1</v>
      </c>
      <c r="Q16">
        <f t="shared" si="41"/>
        <v>-1</v>
      </c>
      <c r="R16">
        <f t="shared" si="42"/>
        <v>1</v>
      </c>
      <c r="S16">
        <f t="shared" si="43"/>
        <v>1</v>
      </c>
      <c r="T16">
        <f t="shared" si="44"/>
        <v>-1</v>
      </c>
      <c r="U16">
        <f t="shared" si="55"/>
        <v>-1</v>
      </c>
      <c r="V16">
        <f>VLOOKUP($A16,'FuturesInfo (3)'!$A$2:$V$80,22)</f>
        <v>2</v>
      </c>
      <c r="W16">
        <v>1</v>
      </c>
      <c r="X16" s="137">
        <v>197112.576</v>
      </c>
      <c r="Y16" s="137">
        <v>197112.576</v>
      </c>
      <c r="Z16" s="188">
        <f t="shared" si="45"/>
        <v>2163.1615283234541</v>
      </c>
      <c r="AA16" s="188">
        <f>IF(IF(sym!$Q5=H16,1,0)=1,ABS(X16*G16),-ABS(X16*G16))</f>
        <v>-2163.1615283234541</v>
      </c>
      <c r="AB16" s="188">
        <f>IF(IF(sym!$P5=$H16,1,0)=1,ABS($X16*$G16),-ABS($X16*$G16))</f>
        <v>2163.1615283234541</v>
      </c>
      <c r="AC16" s="188">
        <f t="shared" ref="AC16:AC79" si="60">IF(IF(E16=H16,1,0)=1,ABS(X16*G16),-ABS(X16*G16))</f>
        <v>-2163.1615283234541</v>
      </c>
      <c r="AD16" s="188">
        <f t="shared" si="46"/>
        <v>2163.1615283234541</v>
      </c>
      <c r="AE16" s="188">
        <f t="shared" si="47"/>
        <v>2163.1615283234541</v>
      </c>
      <c r="AF16" s="188">
        <f t="shared" si="56"/>
        <v>-2163.1615283234541</v>
      </c>
      <c r="AG16" s="188">
        <f t="shared" si="57"/>
        <v>-2163.1615283234541</v>
      </c>
      <c r="AH16" s="188">
        <f t="shared" si="58"/>
        <v>2163.1615283234541</v>
      </c>
      <c r="AI16" s="188">
        <f t="shared" si="59"/>
        <v>-2163.1615283234541</v>
      </c>
      <c r="AJ16" s="188">
        <f t="shared" si="48"/>
        <v>-2163.1615283234541</v>
      </c>
      <c r="AK16" s="188">
        <f t="shared" si="49"/>
        <v>2163.1615283234541</v>
      </c>
      <c r="AL16" s="188">
        <f t="shared" si="50"/>
        <v>-2163.1615283234541</v>
      </c>
      <c r="AM16" s="188">
        <f>IF(IF(S16=H16,1,0)=1,ABS(X16*G16),-ABS(X16*G16))</f>
        <v>-2163.1615283234541</v>
      </c>
      <c r="AN16" s="188">
        <f t="shared" si="52"/>
        <v>2163.1615283234541</v>
      </c>
      <c r="AO16" s="188">
        <f t="shared" si="53"/>
        <v>2163.1615283234541</v>
      </c>
    </row>
    <row r="17" spans="1:41" ht="15.75" thickBot="1" x14ac:dyDescent="0.3">
      <c r="A17" s="1" t="s">
        <v>295</v>
      </c>
      <c r="B17" s="149" t="s">
        <v>728</v>
      </c>
      <c r="C17" s="192" t="s">
        <v>297</v>
      </c>
      <c r="E17" s="201">
        <v>1</v>
      </c>
      <c r="F17" s="186">
        <f t="shared" si="39"/>
        <v>-1851.4035656431922</v>
      </c>
      <c r="G17" s="202">
        <v>-2.0421393841200002E-2</v>
      </c>
      <c r="H17" s="202">
        <v>-1</v>
      </c>
      <c r="I17" s="202">
        <v>1</v>
      </c>
      <c r="J17" s="227">
        <v>1</v>
      </c>
      <c r="K17" s="227">
        <v>1</v>
      </c>
      <c r="L17" s="202">
        <v>1</v>
      </c>
      <c r="M17" s="228">
        <v>3</v>
      </c>
      <c r="N17" s="288"/>
      <c r="O17">
        <f t="shared" si="40"/>
        <v>1</v>
      </c>
      <c r="P17">
        <f t="shared" si="54"/>
        <v>1</v>
      </c>
      <c r="Q17">
        <f t="shared" si="41"/>
        <v>1</v>
      </c>
      <c r="R17">
        <f t="shared" si="42"/>
        <v>-1</v>
      </c>
      <c r="S17">
        <f t="shared" si="43"/>
        <v>1</v>
      </c>
      <c r="T17">
        <f t="shared" si="44"/>
        <v>-1</v>
      </c>
      <c r="U17">
        <f t="shared" si="55"/>
        <v>-1</v>
      </c>
      <c r="V17">
        <f>VLOOKUP($A17,'FuturesInfo (3)'!$A$2:$V$80,22)</f>
        <v>5</v>
      </c>
      <c r="W17">
        <v>1</v>
      </c>
      <c r="X17" s="137">
        <v>90660</v>
      </c>
      <c r="Y17" s="137">
        <v>108792</v>
      </c>
      <c r="Z17" s="188">
        <f t="shared" si="45"/>
        <v>1851.4035656431922</v>
      </c>
      <c r="AA17" s="188">
        <f>IF(IF(sym!$Q6=H17,1,0)=1,ABS(X17*G17),-ABS(X17*G17))</f>
        <v>-1851.4035656431922</v>
      </c>
      <c r="AB17" s="188">
        <f>IF(IF(sym!$P6=$H17,1,0)=1,ABS($X17*$G17),-ABS($X17*$G17))</f>
        <v>1851.4035656431922</v>
      </c>
      <c r="AC17" s="188">
        <f t="shared" si="60"/>
        <v>-1851.4035656431922</v>
      </c>
      <c r="AD17" s="188">
        <f t="shared" si="46"/>
        <v>1851.4035656431922</v>
      </c>
      <c r="AE17" s="188">
        <f t="shared" si="47"/>
        <v>-1851.4035656431922</v>
      </c>
      <c r="AF17" s="188">
        <f t="shared" si="56"/>
        <v>-1851.4035656431922</v>
      </c>
      <c r="AG17" s="188">
        <f t="shared" si="57"/>
        <v>-1851.4035656431922</v>
      </c>
      <c r="AH17" s="188">
        <f t="shared" si="58"/>
        <v>-1851.4035656431922</v>
      </c>
      <c r="AI17" s="188">
        <f t="shared" si="59"/>
        <v>-1851.4035656431922</v>
      </c>
      <c r="AJ17" s="188">
        <f t="shared" si="48"/>
        <v>-1851.4035656431922</v>
      </c>
      <c r="AK17" s="188">
        <f t="shared" si="49"/>
        <v>-1851.4035656431922</v>
      </c>
      <c r="AL17" s="188">
        <f t="shared" si="50"/>
        <v>1851.4035656431922</v>
      </c>
      <c r="AM17" s="188">
        <f t="shared" si="51"/>
        <v>-1851.4035656431922</v>
      </c>
      <c r="AN17" s="188">
        <f t="shared" si="52"/>
        <v>1851.4035656431922</v>
      </c>
      <c r="AO17" s="188">
        <f t="shared" si="53"/>
        <v>1851.4035656431922</v>
      </c>
    </row>
    <row r="18" spans="1:41" ht="15.75" thickBot="1" x14ac:dyDescent="0.3">
      <c r="A18" s="1" t="s">
        <v>298</v>
      </c>
      <c r="B18" s="149" t="s">
        <v>479</v>
      </c>
      <c r="C18" s="192" t="s">
        <v>1121</v>
      </c>
      <c r="E18" s="201">
        <v>1</v>
      </c>
      <c r="F18" s="186">
        <f t="shared" si="39"/>
        <v>-585.41556578835002</v>
      </c>
      <c r="G18" s="202">
        <v>-3.54797312599E-3</v>
      </c>
      <c r="H18" s="202">
        <v>-1</v>
      </c>
      <c r="I18" s="202">
        <v>-1</v>
      </c>
      <c r="J18" s="227">
        <v>1</v>
      </c>
      <c r="K18" s="227">
        <v>-1</v>
      </c>
      <c r="L18" s="202">
        <v>-1</v>
      </c>
      <c r="M18" s="228">
        <v>-11</v>
      </c>
      <c r="N18" s="288"/>
      <c r="O18">
        <f t="shared" si="40"/>
        <v>1</v>
      </c>
      <c r="P18">
        <f t="shared" si="54"/>
        <v>1</v>
      </c>
      <c r="Q18">
        <f t="shared" si="41"/>
        <v>1</v>
      </c>
      <c r="R18">
        <f t="shared" si="42"/>
        <v>-1</v>
      </c>
      <c r="S18">
        <f t="shared" si="43"/>
        <v>1</v>
      </c>
      <c r="T18">
        <f t="shared" si="44"/>
        <v>1</v>
      </c>
      <c r="U18">
        <f t="shared" si="55"/>
        <v>1</v>
      </c>
      <c r="V18">
        <f>VLOOKUP($A18,'FuturesInfo (3)'!$A$2:$V$80,22)</f>
        <v>3</v>
      </c>
      <c r="W18">
        <v>1</v>
      </c>
      <c r="X18" s="137">
        <v>165000</v>
      </c>
      <c r="Y18" s="137">
        <v>165000</v>
      </c>
      <c r="Z18" s="188">
        <f t="shared" si="45"/>
        <v>585.41556578835002</v>
      </c>
      <c r="AA18" s="188">
        <f>IF(IF(sym!$Q7=H18,1,0)=1,ABS(X18*G18),-ABS(X18*G18))</f>
        <v>-585.41556578835002</v>
      </c>
      <c r="AB18" s="188">
        <f>IF(IF(sym!$P7=$H18,1,0)=1,ABS($X18*$G18),-ABS($X18*$G18))</f>
        <v>585.41556578835002</v>
      </c>
      <c r="AC18" s="188">
        <f t="shared" si="60"/>
        <v>-585.41556578835002</v>
      </c>
      <c r="AD18" s="188">
        <f t="shared" si="46"/>
        <v>585.41556578835002</v>
      </c>
      <c r="AE18" s="188">
        <f t="shared" si="47"/>
        <v>-585.41556578835002</v>
      </c>
      <c r="AF18" s="188">
        <f t="shared" si="56"/>
        <v>585.41556578835002</v>
      </c>
      <c r="AG18" s="188">
        <f t="shared" si="57"/>
        <v>585.41556578835002</v>
      </c>
      <c r="AH18" s="188">
        <f t="shared" si="58"/>
        <v>585.41556578835002</v>
      </c>
      <c r="AI18" s="188">
        <f t="shared" si="59"/>
        <v>-585.41556578835002</v>
      </c>
      <c r="AJ18" s="188">
        <f t="shared" si="48"/>
        <v>-585.41556578835002</v>
      </c>
      <c r="AK18" s="188">
        <f t="shared" si="49"/>
        <v>-585.41556578835002</v>
      </c>
      <c r="AL18" s="188">
        <f t="shared" si="50"/>
        <v>585.41556578835002</v>
      </c>
      <c r="AM18" s="188">
        <f t="shared" si="51"/>
        <v>-585.41556578835002</v>
      </c>
      <c r="AN18" s="188">
        <f t="shared" si="52"/>
        <v>-585.41556578835002</v>
      </c>
      <c r="AO18" s="188">
        <f t="shared" si="53"/>
        <v>-585.41556578835002</v>
      </c>
    </row>
    <row r="19" spans="1:41" ht="15.75" thickBot="1" x14ac:dyDescent="0.3">
      <c r="A19" s="1" t="s">
        <v>300</v>
      </c>
      <c r="B19" s="149" t="s">
        <v>518</v>
      </c>
      <c r="C19" s="192" t="s">
        <v>297</v>
      </c>
      <c r="E19" s="201">
        <v>1</v>
      </c>
      <c r="F19" s="186">
        <f t="shared" si="39"/>
        <v>-1657.8409919754552</v>
      </c>
      <c r="G19" s="202">
        <v>-2.4799416484300001E-2</v>
      </c>
      <c r="H19" s="202">
        <v>-1</v>
      </c>
      <c r="I19" s="202">
        <v>1</v>
      </c>
      <c r="J19" s="227">
        <v>1</v>
      </c>
      <c r="K19" s="227">
        <v>1</v>
      </c>
      <c r="L19" s="202">
        <v>1</v>
      </c>
      <c r="M19" s="228">
        <v>12</v>
      </c>
      <c r="N19" s="288"/>
      <c r="O19">
        <f t="shared" si="40"/>
        <v>1</v>
      </c>
      <c r="P19">
        <f t="shared" si="54"/>
        <v>1</v>
      </c>
      <c r="Q19">
        <f t="shared" si="41"/>
        <v>1</v>
      </c>
      <c r="R19">
        <f t="shared" si="42"/>
        <v>-1</v>
      </c>
      <c r="S19">
        <f t="shared" si="43"/>
        <v>1</v>
      </c>
      <c r="T19">
        <f t="shared" si="44"/>
        <v>-1</v>
      </c>
      <c r="U19">
        <f t="shared" si="55"/>
        <v>-1</v>
      </c>
      <c r="V19">
        <f>VLOOKUP($A19,'FuturesInfo (3)'!$A$2:$V$80,22)</f>
        <v>5</v>
      </c>
      <c r="W19">
        <v>1</v>
      </c>
      <c r="X19" s="137">
        <v>66850</v>
      </c>
      <c r="Y19" s="137">
        <v>83562.5</v>
      </c>
      <c r="Z19" s="188">
        <f t="shared" si="45"/>
        <v>1657.8409919754552</v>
      </c>
      <c r="AA19" s="188">
        <f>IF(IF(sym!$Q8=H19,1,0)=1,ABS(X19*G19),-ABS(X19*G19))</f>
        <v>-1657.8409919754552</v>
      </c>
      <c r="AB19" s="188">
        <f>IF(IF(sym!$P8=$H19,1,0)=1,ABS($X19*$G19),-ABS($X19*$G19))</f>
        <v>1657.8409919754552</v>
      </c>
      <c r="AC19" s="188">
        <f t="shared" si="60"/>
        <v>-1657.8409919754552</v>
      </c>
      <c r="AD19" s="188">
        <f t="shared" si="46"/>
        <v>1657.8409919754552</v>
      </c>
      <c r="AE19" s="188">
        <f t="shared" si="47"/>
        <v>-1657.8409919754552</v>
      </c>
      <c r="AF19" s="188">
        <f t="shared" si="56"/>
        <v>-1657.8409919754552</v>
      </c>
      <c r="AG19" s="188">
        <f t="shared" si="57"/>
        <v>-1657.8409919754552</v>
      </c>
      <c r="AH19" s="188">
        <f t="shared" si="58"/>
        <v>-1657.8409919754552</v>
      </c>
      <c r="AI19" s="188">
        <f t="shared" si="59"/>
        <v>-1657.8409919754552</v>
      </c>
      <c r="AJ19" s="188">
        <f t="shared" si="48"/>
        <v>-1657.8409919754552</v>
      </c>
      <c r="AK19" s="188">
        <f t="shared" si="49"/>
        <v>-1657.8409919754552</v>
      </c>
      <c r="AL19" s="188">
        <f t="shared" si="50"/>
        <v>1657.8409919754552</v>
      </c>
      <c r="AM19" s="188">
        <f t="shared" si="51"/>
        <v>-1657.8409919754552</v>
      </c>
      <c r="AN19" s="188">
        <f t="shared" si="52"/>
        <v>1657.8409919754552</v>
      </c>
      <c r="AO19" s="188">
        <f t="shared" si="53"/>
        <v>1657.8409919754552</v>
      </c>
    </row>
    <row r="20" spans="1:41" ht="15.75" thickBot="1" x14ac:dyDescent="0.3">
      <c r="A20" s="1" t="s">
        <v>302</v>
      </c>
      <c r="B20" s="149" t="s">
        <v>509</v>
      </c>
      <c r="C20" s="192" t="s">
        <v>304</v>
      </c>
      <c r="E20" s="201">
        <v>-1</v>
      </c>
      <c r="F20" s="186">
        <f t="shared" si="39"/>
        <v>3756.8395061729843</v>
      </c>
      <c r="G20" s="202">
        <v>3.2098765432100003E-2</v>
      </c>
      <c r="H20" s="202">
        <v>1</v>
      </c>
      <c r="I20" s="202">
        <v>-1</v>
      </c>
      <c r="J20" s="227">
        <v>1</v>
      </c>
      <c r="K20" s="227">
        <v>-1</v>
      </c>
      <c r="L20" s="202">
        <v>-1</v>
      </c>
      <c r="M20" s="228">
        <v>20</v>
      </c>
      <c r="N20" s="288"/>
      <c r="O20">
        <f t="shared" si="40"/>
        <v>-1</v>
      </c>
      <c r="P20">
        <f t="shared" si="54"/>
        <v>-1</v>
      </c>
      <c r="Q20">
        <f t="shared" si="41"/>
        <v>1</v>
      </c>
      <c r="R20">
        <f t="shared" si="42"/>
        <v>1</v>
      </c>
      <c r="S20">
        <f t="shared" si="43"/>
        <v>1</v>
      </c>
      <c r="T20">
        <f t="shared" si="44"/>
        <v>1</v>
      </c>
      <c r="U20">
        <f t="shared" si="55"/>
        <v>1</v>
      </c>
      <c r="V20">
        <f>VLOOKUP($A20,'FuturesInfo (3)'!$A$2:$V$80,22)</f>
        <v>4</v>
      </c>
      <c r="W20">
        <v>1</v>
      </c>
      <c r="X20" s="137">
        <v>117040</v>
      </c>
      <c r="Y20" s="137">
        <v>87780</v>
      </c>
      <c r="Z20" s="188">
        <f t="shared" si="45"/>
        <v>3756.8395061729843</v>
      </c>
      <c r="AA20" s="188">
        <f>IF(IF(sym!$Q9=H20,1,0)=1,ABS(X20*G20),-ABS(X20*G20))</f>
        <v>3756.8395061729843</v>
      </c>
      <c r="AB20" s="188">
        <f>IF(IF(sym!$P9=$H20,1,0)=1,ABS($X20*$G20),-ABS($X20*$G20))</f>
        <v>-3756.8395061729843</v>
      </c>
      <c r="AC20" s="188">
        <f t="shared" si="60"/>
        <v>-3756.8395061729843</v>
      </c>
      <c r="AD20" s="188">
        <f t="shared" si="46"/>
        <v>3756.8395061729843</v>
      </c>
      <c r="AE20" s="188">
        <f t="shared" si="47"/>
        <v>3756.8395061729843</v>
      </c>
      <c r="AF20" s="188">
        <f t="shared" si="56"/>
        <v>-3756.8395061729843</v>
      </c>
      <c r="AG20" s="188">
        <f t="shared" si="57"/>
        <v>-3756.8395061729843</v>
      </c>
      <c r="AH20" s="188">
        <f t="shared" si="58"/>
        <v>-3756.8395061729843</v>
      </c>
      <c r="AI20" s="188">
        <f t="shared" si="59"/>
        <v>-3756.8395061729843</v>
      </c>
      <c r="AJ20" s="188">
        <f t="shared" si="48"/>
        <v>-3756.8395061729843</v>
      </c>
      <c r="AK20" s="188">
        <f t="shared" si="49"/>
        <v>3756.8395061729843</v>
      </c>
      <c r="AL20" s="188">
        <f t="shared" si="50"/>
        <v>3756.8395061729843</v>
      </c>
      <c r="AM20" s="188">
        <f t="shared" si="51"/>
        <v>3756.8395061729843</v>
      </c>
      <c r="AN20" s="188">
        <f t="shared" si="52"/>
        <v>3756.8395061729843</v>
      </c>
      <c r="AO20" s="188">
        <f t="shared" si="53"/>
        <v>3756.8395061729843</v>
      </c>
    </row>
    <row r="21" spans="1:41" ht="15.75" thickBot="1" x14ac:dyDescent="0.3">
      <c r="A21" s="1" t="s">
        <v>305</v>
      </c>
      <c r="B21" s="149" t="s">
        <v>488</v>
      </c>
      <c r="C21" s="192" t="s">
        <v>1121</v>
      </c>
      <c r="E21" s="201">
        <v>1</v>
      </c>
      <c r="F21" s="186">
        <f t="shared" si="39"/>
        <v>-1294.4904479368431</v>
      </c>
      <c r="G21" s="202">
        <v>-4.23811697203E-3</v>
      </c>
      <c r="H21" s="202">
        <v>-1</v>
      </c>
      <c r="I21" s="202">
        <v>1</v>
      </c>
      <c r="J21" s="227">
        <v>-1</v>
      </c>
      <c r="K21" s="227">
        <v>1</v>
      </c>
      <c r="L21" s="202">
        <v>-1</v>
      </c>
      <c r="M21" s="228">
        <v>-4</v>
      </c>
      <c r="N21" s="288"/>
      <c r="O21">
        <f t="shared" si="40"/>
        <v>1</v>
      </c>
      <c r="P21">
        <f t="shared" si="54"/>
        <v>1</v>
      </c>
      <c r="Q21">
        <f t="shared" si="41"/>
        <v>-1</v>
      </c>
      <c r="R21">
        <f t="shared" si="42"/>
        <v>1</v>
      </c>
      <c r="S21">
        <f t="shared" si="43"/>
        <v>1</v>
      </c>
      <c r="T21">
        <f t="shared" si="44"/>
        <v>-1</v>
      </c>
      <c r="U21">
        <f t="shared" si="55"/>
        <v>-1</v>
      </c>
      <c r="V21">
        <f>VLOOKUP($A21,'FuturesInfo (3)'!$A$2:$V$80,22)</f>
        <v>4</v>
      </c>
      <c r="W21">
        <v>1</v>
      </c>
      <c r="X21" s="137">
        <v>305440</v>
      </c>
      <c r="Y21" s="137">
        <v>229080</v>
      </c>
      <c r="Z21" s="188">
        <f t="shared" si="45"/>
        <v>1294.4904479368431</v>
      </c>
      <c r="AA21" s="188">
        <f>IF(IF(sym!$Q10=H21,1,0)=1,ABS(X21*G21),-ABS(X21*G21))</f>
        <v>-1294.4904479368431</v>
      </c>
      <c r="AB21" s="188">
        <f>IF(IF(sym!$P10=$H21,1,0)=1,ABS($X21*$G21),-ABS($X21*$G21))</f>
        <v>1294.4904479368431</v>
      </c>
      <c r="AC21" s="188">
        <f t="shared" si="60"/>
        <v>-1294.4904479368431</v>
      </c>
      <c r="AD21" s="188">
        <f t="shared" si="46"/>
        <v>1294.4904479368431</v>
      </c>
      <c r="AE21" s="188">
        <f t="shared" si="47"/>
        <v>1294.4904479368431</v>
      </c>
      <c r="AF21" s="188">
        <f t="shared" si="56"/>
        <v>-1294.4904479368431</v>
      </c>
      <c r="AG21" s="188">
        <f t="shared" si="57"/>
        <v>-1294.4904479368431</v>
      </c>
      <c r="AH21" s="188">
        <f t="shared" si="58"/>
        <v>1294.4904479368431</v>
      </c>
      <c r="AI21" s="188">
        <f t="shared" si="59"/>
        <v>-1294.4904479368431</v>
      </c>
      <c r="AJ21" s="188">
        <f t="shared" si="48"/>
        <v>-1294.4904479368431</v>
      </c>
      <c r="AK21" s="188">
        <f t="shared" si="49"/>
        <v>1294.4904479368431</v>
      </c>
      <c r="AL21" s="188">
        <f t="shared" si="50"/>
        <v>-1294.4904479368431</v>
      </c>
      <c r="AM21" s="188">
        <f t="shared" si="51"/>
        <v>-1294.4904479368431</v>
      </c>
      <c r="AN21" s="188">
        <f t="shared" si="52"/>
        <v>1294.4904479368431</v>
      </c>
      <c r="AO21" s="188">
        <f t="shared" si="53"/>
        <v>1294.4904479368431</v>
      </c>
    </row>
    <row r="22" spans="1:41" ht="15.75" thickBot="1" x14ac:dyDescent="0.3">
      <c r="A22" s="330" t="s">
        <v>307</v>
      </c>
      <c r="B22" s="331" t="s">
        <v>484</v>
      </c>
      <c r="C22" s="332" t="s">
        <v>1288</v>
      </c>
      <c r="E22" s="201">
        <v>1</v>
      </c>
      <c r="F22" s="186">
        <f t="shared" si="39"/>
        <v>0</v>
      </c>
      <c r="G22" s="202"/>
      <c r="H22" s="202">
        <v>1</v>
      </c>
      <c r="I22" s="227">
        <v>-1</v>
      </c>
      <c r="J22" s="227">
        <v>1</v>
      </c>
      <c r="K22" s="227">
        <v>-1</v>
      </c>
      <c r="L22" s="202">
        <v>1</v>
      </c>
      <c r="M22" s="228">
        <v>7</v>
      </c>
      <c r="N22" s="288"/>
      <c r="O22">
        <f t="shared" si="40"/>
        <v>1</v>
      </c>
      <c r="P22">
        <f t="shared" si="54"/>
        <v>-1</v>
      </c>
      <c r="Q22">
        <f t="shared" si="41"/>
        <v>1</v>
      </c>
      <c r="R22">
        <f t="shared" si="42"/>
        <v>-1</v>
      </c>
      <c r="S22">
        <f t="shared" si="43"/>
        <v>-1</v>
      </c>
      <c r="T22">
        <f t="shared" si="44"/>
        <v>1</v>
      </c>
      <c r="U22">
        <f t="shared" si="55"/>
        <v>-1</v>
      </c>
      <c r="V22">
        <f>VLOOKUP($A22,'FuturesInfo (3)'!$A$2:$V$80,22)</f>
        <v>0</v>
      </c>
      <c r="W22">
        <v>1</v>
      </c>
      <c r="X22" s="137">
        <v>0</v>
      </c>
      <c r="Y22" s="137">
        <v>0</v>
      </c>
      <c r="Z22" s="188">
        <f t="shared" si="45"/>
        <v>0</v>
      </c>
      <c r="AA22" s="188">
        <f>IF(IF(sym!$Q11=H22,1,0)=1,ABS(X22*G22),-ABS(X22*G22))</f>
        <v>0</v>
      </c>
      <c r="AB22" s="188">
        <f>IF(IF(sym!$P11=$H22,1,0)=1,ABS($X22*$G22),-ABS($X22*$G22))</f>
        <v>0</v>
      </c>
      <c r="AC22" s="188">
        <f t="shared" si="60"/>
        <v>0</v>
      </c>
      <c r="AD22" s="188">
        <f t="shared" si="46"/>
        <v>0</v>
      </c>
      <c r="AE22" s="188">
        <f t="shared" si="47"/>
        <v>0</v>
      </c>
      <c r="AF22" s="188">
        <f t="shared" si="56"/>
        <v>0</v>
      </c>
      <c r="AG22" s="188">
        <f t="shared" si="57"/>
        <v>0</v>
      </c>
      <c r="AH22" s="188">
        <f t="shared" si="58"/>
        <v>0</v>
      </c>
      <c r="AI22" s="188">
        <f t="shared" si="59"/>
        <v>0</v>
      </c>
      <c r="AJ22" s="188">
        <f t="shared" si="48"/>
        <v>0</v>
      </c>
      <c r="AK22" s="188">
        <f t="shared" si="49"/>
        <v>0</v>
      </c>
      <c r="AL22" s="188">
        <f t="shared" si="50"/>
        <v>0</v>
      </c>
      <c r="AM22" s="188">
        <f t="shared" si="51"/>
        <v>0</v>
      </c>
      <c r="AN22" s="188">
        <f t="shared" si="52"/>
        <v>0</v>
      </c>
      <c r="AO22" s="188">
        <f t="shared" si="53"/>
        <v>0</v>
      </c>
    </row>
    <row r="23" spans="1:41" ht="15.75" thickBot="1" x14ac:dyDescent="0.3">
      <c r="A23" s="1" t="s">
        <v>309</v>
      </c>
      <c r="B23" s="149" t="s">
        <v>522</v>
      </c>
      <c r="C23" s="192" t="s">
        <v>288</v>
      </c>
      <c r="E23" s="201">
        <v>1</v>
      </c>
      <c r="F23" s="186">
        <f t="shared" si="39"/>
        <v>-2965.9807692283043</v>
      </c>
      <c r="G23" s="202">
        <v>-3.7019230769200002E-2</v>
      </c>
      <c r="H23" s="202">
        <v>-1</v>
      </c>
      <c r="I23" s="227">
        <v>-1</v>
      </c>
      <c r="J23" s="227">
        <v>-1</v>
      </c>
      <c r="K23" s="227">
        <v>-1</v>
      </c>
      <c r="L23" s="202">
        <v>-1</v>
      </c>
      <c r="M23" s="228">
        <v>13</v>
      </c>
      <c r="N23" s="288"/>
      <c r="O23">
        <f t="shared" si="40"/>
        <v>-1</v>
      </c>
      <c r="P23">
        <f t="shared" si="54"/>
        <v>1</v>
      </c>
      <c r="Q23">
        <f t="shared" si="41"/>
        <v>-1</v>
      </c>
      <c r="R23">
        <f t="shared" si="42"/>
        <v>-1</v>
      </c>
      <c r="S23">
        <f t="shared" si="43"/>
        <v>-1</v>
      </c>
      <c r="T23">
        <f t="shared" si="44"/>
        <v>1</v>
      </c>
      <c r="U23">
        <f t="shared" si="55"/>
        <v>-1</v>
      </c>
      <c r="V23">
        <f>VLOOKUP($A23,'FuturesInfo (3)'!$A$2:$V$80,22)</f>
        <v>2</v>
      </c>
      <c r="W23">
        <v>1</v>
      </c>
      <c r="X23" s="137">
        <v>80120</v>
      </c>
      <c r="Y23" s="137">
        <v>80120</v>
      </c>
      <c r="Z23" s="188">
        <f t="shared" si="45"/>
        <v>2965.9807692283043</v>
      </c>
      <c r="AA23" s="188">
        <f>IF(IF(sym!$Q12=H23,1,0)=1,ABS(X23*G23),-ABS(X23*G23))</f>
        <v>-2965.9807692283043</v>
      </c>
      <c r="AB23" s="188">
        <f>IF(IF(sym!$P12=$H23,1,0)=1,ABS($X23*$G23),-ABS($X23*$G23))</f>
        <v>2965.9807692283043</v>
      </c>
      <c r="AC23" s="188">
        <f t="shared" si="60"/>
        <v>-2965.9807692283043</v>
      </c>
      <c r="AD23" s="188">
        <f t="shared" si="46"/>
        <v>2965.9807692283043</v>
      </c>
      <c r="AE23" s="188">
        <f t="shared" si="47"/>
        <v>2965.9807692283043</v>
      </c>
      <c r="AF23" s="188">
        <f t="shared" si="56"/>
        <v>2965.9807692283043</v>
      </c>
      <c r="AG23" s="188">
        <f t="shared" si="57"/>
        <v>2965.9807692283043</v>
      </c>
      <c r="AH23" s="188">
        <f t="shared" si="58"/>
        <v>2965.9807692283043</v>
      </c>
      <c r="AI23" s="188">
        <f t="shared" si="59"/>
        <v>2965.9807692283043</v>
      </c>
      <c r="AJ23" s="188">
        <f t="shared" si="48"/>
        <v>-2965.9807692283043</v>
      </c>
      <c r="AK23" s="188">
        <f t="shared" si="49"/>
        <v>2965.9807692283043</v>
      </c>
      <c r="AL23" s="188">
        <f t="shared" si="50"/>
        <v>2965.9807692283043</v>
      </c>
      <c r="AM23" s="188">
        <f t="shared" si="51"/>
        <v>2965.9807692283043</v>
      </c>
      <c r="AN23" s="188">
        <f t="shared" si="52"/>
        <v>-2965.9807692283043</v>
      </c>
      <c r="AO23" s="188">
        <f t="shared" si="53"/>
        <v>2965.9807692283043</v>
      </c>
    </row>
    <row r="24" spans="1:41" ht="15.75" thickBot="1" x14ac:dyDescent="0.3">
      <c r="A24" s="1" t="s">
        <v>311</v>
      </c>
      <c r="B24" s="149" t="s">
        <v>520</v>
      </c>
      <c r="C24" s="192" t="s">
        <v>304</v>
      </c>
      <c r="E24" s="201">
        <v>1</v>
      </c>
      <c r="F24" s="186">
        <f t="shared" si="39"/>
        <v>512.34197730945323</v>
      </c>
      <c r="G24" s="202">
        <v>4.5921123716899997E-3</v>
      </c>
      <c r="H24" s="233">
        <v>1</v>
      </c>
      <c r="I24" s="229">
        <v>-1</v>
      </c>
      <c r="J24" s="229">
        <v>-1</v>
      </c>
      <c r="K24" s="229">
        <v>-1</v>
      </c>
      <c r="L24" s="202">
        <v>-1</v>
      </c>
      <c r="M24" s="228">
        <v>-4</v>
      </c>
      <c r="N24" s="288"/>
      <c r="O24">
        <f t="shared" si="40"/>
        <v>1</v>
      </c>
      <c r="P24">
        <f t="shared" si="54"/>
        <v>1</v>
      </c>
      <c r="Q24">
        <f t="shared" si="41"/>
        <v>-1</v>
      </c>
      <c r="R24">
        <f t="shared" si="42"/>
        <v>-1</v>
      </c>
      <c r="S24">
        <f t="shared" si="43"/>
        <v>-1</v>
      </c>
      <c r="T24">
        <f t="shared" si="44"/>
        <v>1</v>
      </c>
      <c r="U24">
        <f t="shared" si="55"/>
        <v>-1</v>
      </c>
      <c r="V24">
        <f>VLOOKUP($A24,'FuturesInfo (3)'!$A$2:$V$80,22)</f>
        <v>3</v>
      </c>
      <c r="W24">
        <v>1</v>
      </c>
      <c r="X24" s="137">
        <v>111570</v>
      </c>
      <c r="Y24" s="137">
        <v>74380</v>
      </c>
      <c r="Z24" s="188">
        <f t="shared" si="45"/>
        <v>512.34197730945323</v>
      </c>
      <c r="AA24" s="188">
        <f>IF(IF(sym!$Q13=H24,1,0)=1,ABS(X24*G24),-ABS(X24*G24))</f>
        <v>512.34197730945323</v>
      </c>
      <c r="AB24" s="188">
        <f>IF(IF(sym!$P13=$H24,1,0)=1,ABS($X24*$G24),-ABS($X24*$G24))</f>
        <v>-512.34197730945323</v>
      </c>
      <c r="AC24" s="188">
        <f t="shared" si="60"/>
        <v>512.34197730945323</v>
      </c>
      <c r="AD24" s="188">
        <f t="shared" si="46"/>
        <v>-512.34197730945323</v>
      </c>
      <c r="AE24" s="188">
        <f t="shared" si="47"/>
        <v>-512.34197730945323</v>
      </c>
      <c r="AF24" s="188">
        <f t="shared" si="56"/>
        <v>-512.34197730945323</v>
      </c>
      <c r="AG24" s="188">
        <f t="shared" si="57"/>
        <v>-512.34197730945323</v>
      </c>
      <c r="AH24" s="188">
        <f t="shared" si="58"/>
        <v>-512.34197730945323</v>
      </c>
      <c r="AI24" s="188">
        <f t="shared" si="59"/>
        <v>512.34197730945323</v>
      </c>
      <c r="AJ24" s="188">
        <f t="shared" si="48"/>
        <v>512.34197730945323</v>
      </c>
      <c r="AK24" s="188">
        <f t="shared" si="49"/>
        <v>-512.34197730945323</v>
      </c>
      <c r="AL24" s="188">
        <f t="shared" si="50"/>
        <v>-512.34197730945323</v>
      </c>
      <c r="AM24" s="188">
        <f t="shared" si="51"/>
        <v>-512.34197730945323</v>
      </c>
      <c r="AN24" s="188">
        <f t="shared" si="52"/>
        <v>512.34197730945323</v>
      </c>
      <c r="AO24" s="188">
        <f t="shared" si="53"/>
        <v>-512.34197730945323</v>
      </c>
    </row>
    <row r="25" spans="1:41" ht="15.75" thickBot="1" x14ac:dyDescent="0.3">
      <c r="A25" s="1" t="s">
        <v>1008</v>
      </c>
      <c r="B25" s="149" t="s">
        <v>583</v>
      </c>
      <c r="C25" s="192" t="s">
        <v>1121</v>
      </c>
      <c r="E25" s="201">
        <v>1</v>
      </c>
      <c r="F25" s="186">
        <f t="shared" si="39"/>
        <v>-393.38090880692243</v>
      </c>
      <c r="G25" s="202">
        <v>-9.3737445877800001E-4</v>
      </c>
      <c r="H25" s="202">
        <v>-1</v>
      </c>
      <c r="I25" s="227">
        <v>-1</v>
      </c>
      <c r="J25" s="227">
        <v>1</v>
      </c>
      <c r="K25" s="227">
        <v>-1</v>
      </c>
      <c r="L25" s="202">
        <v>1</v>
      </c>
      <c r="M25" s="228">
        <v>5</v>
      </c>
      <c r="N25" s="288"/>
      <c r="O25">
        <f t="shared" si="40"/>
        <v>1</v>
      </c>
      <c r="P25">
        <f t="shared" si="54"/>
        <v>-1</v>
      </c>
      <c r="Q25">
        <f t="shared" si="41"/>
        <v>1</v>
      </c>
      <c r="R25">
        <f t="shared" si="42"/>
        <v>-1</v>
      </c>
      <c r="S25">
        <f t="shared" si="43"/>
        <v>-1</v>
      </c>
      <c r="T25">
        <f t="shared" si="44"/>
        <v>1</v>
      </c>
      <c r="U25">
        <f t="shared" si="55"/>
        <v>-1</v>
      </c>
      <c r="V25">
        <f>VLOOKUP($A25,'FuturesInfo (3)'!$A$2:$V$80,22)</f>
        <v>3</v>
      </c>
      <c r="W25">
        <v>1</v>
      </c>
      <c r="X25" s="137">
        <v>419662.5</v>
      </c>
      <c r="Y25" s="137">
        <v>279775</v>
      </c>
      <c r="Z25" s="188">
        <f t="shared" si="45"/>
        <v>393.38090880692243</v>
      </c>
      <c r="AA25" s="188">
        <f>IF(IF(sym!$Q14=H25,1,0)=1,ABS(X25*G25),-ABS(X25*G25))</f>
        <v>-393.38090880692243</v>
      </c>
      <c r="AB25" s="188">
        <f>IF(IF(sym!$P14=$H25,1,0)=1,ABS($X25*$G25),-ABS($X25*$G25))</f>
        <v>393.38090880692243</v>
      </c>
      <c r="AC25" s="188">
        <f t="shared" si="60"/>
        <v>-393.38090880692243</v>
      </c>
      <c r="AD25" s="188">
        <f t="shared" si="46"/>
        <v>393.38090880692243</v>
      </c>
      <c r="AE25" s="188">
        <f t="shared" si="47"/>
        <v>-393.38090880692243</v>
      </c>
      <c r="AF25" s="188">
        <f t="shared" si="56"/>
        <v>393.38090880692243</v>
      </c>
      <c r="AG25" s="188">
        <f t="shared" si="57"/>
        <v>393.38090880692243</v>
      </c>
      <c r="AH25" s="188">
        <f t="shared" si="58"/>
        <v>-393.38090880692243</v>
      </c>
      <c r="AI25" s="188">
        <f t="shared" si="59"/>
        <v>-393.38090880692243</v>
      </c>
      <c r="AJ25" s="188">
        <f t="shared" si="48"/>
        <v>393.38090880692243</v>
      </c>
      <c r="AK25" s="188">
        <f t="shared" si="49"/>
        <v>-393.38090880692243</v>
      </c>
      <c r="AL25" s="188">
        <f t="shared" si="50"/>
        <v>393.38090880692243</v>
      </c>
      <c r="AM25" s="188">
        <f t="shared" si="51"/>
        <v>393.38090880692243</v>
      </c>
      <c r="AN25" s="188">
        <f t="shared" si="52"/>
        <v>-393.38090880692243</v>
      </c>
      <c r="AO25" s="188">
        <f t="shared" si="53"/>
        <v>393.38090880692243</v>
      </c>
    </row>
    <row r="26" spans="1:41" ht="15.75" thickBot="1" x14ac:dyDescent="0.3">
      <c r="A26" s="1" t="s">
        <v>314</v>
      </c>
      <c r="B26" s="149" t="s">
        <v>755</v>
      </c>
      <c r="C26" s="192" t="s">
        <v>1121</v>
      </c>
      <c r="E26" s="201">
        <v>-1</v>
      </c>
      <c r="F26" s="186">
        <f t="shared" si="39"/>
        <v>745.44918369384368</v>
      </c>
      <c r="G26" s="202">
        <v>1.9478275439599999E-3</v>
      </c>
      <c r="H26" s="202">
        <v>1</v>
      </c>
      <c r="I26" s="227">
        <v>-1</v>
      </c>
      <c r="J26" s="227">
        <v>-1</v>
      </c>
      <c r="K26" s="227">
        <v>-1</v>
      </c>
      <c r="L26" s="202">
        <v>1</v>
      </c>
      <c r="M26" s="228">
        <v>5</v>
      </c>
      <c r="N26" s="288"/>
      <c r="O26">
        <f t="shared" si="40"/>
        <v>1</v>
      </c>
      <c r="P26">
        <f t="shared" si="54"/>
        <v>-1</v>
      </c>
      <c r="Q26">
        <f t="shared" si="41"/>
        <v>1</v>
      </c>
      <c r="R26">
        <f t="shared" si="42"/>
        <v>-1</v>
      </c>
      <c r="S26">
        <f t="shared" si="43"/>
        <v>-1</v>
      </c>
      <c r="T26">
        <f t="shared" si="44"/>
        <v>-1</v>
      </c>
      <c r="U26">
        <f t="shared" si="55"/>
        <v>-1</v>
      </c>
      <c r="V26">
        <f>VLOOKUP($A26,'FuturesInfo (3)'!$A$2:$V$80,22)</f>
        <v>4</v>
      </c>
      <c r="W26">
        <v>1</v>
      </c>
      <c r="X26" s="137">
        <v>382708</v>
      </c>
      <c r="Y26" s="137">
        <v>478385</v>
      </c>
      <c r="Z26" s="188">
        <f t="shared" si="45"/>
        <v>745.44918369384368</v>
      </c>
      <c r="AA26" s="188">
        <f>IF(IF(sym!$Q15=H26,1,0)=1,ABS(X26*G26),-ABS(X26*G26))</f>
        <v>-745.44918369384368</v>
      </c>
      <c r="AB26" s="188">
        <f>IF(IF(sym!$P15=$H26,1,0)=1,ABS($X26*$G26),-ABS($X26*$G26))</f>
        <v>745.44918369384368</v>
      </c>
      <c r="AC26" s="188">
        <f t="shared" si="60"/>
        <v>-745.44918369384368</v>
      </c>
      <c r="AD26" s="188">
        <f t="shared" si="46"/>
        <v>745.44918369384368</v>
      </c>
      <c r="AE26" s="188">
        <f t="shared" si="47"/>
        <v>-745.44918369384368</v>
      </c>
      <c r="AF26" s="188">
        <f t="shared" si="56"/>
        <v>-745.44918369384368</v>
      </c>
      <c r="AG26" s="188">
        <f t="shared" si="57"/>
        <v>-745.44918369384368</v>
      </c>
      <c r="AH26" s="188">
        <f t="shared" si="58"/>
        <v>745.44918369384368</v>
      </c>
      <c r="AI26" s="188">
        <f t="shared" si="59"/>
        <v>745.44918369384368</v>
      </c>
      <c r="AJ26" s="188">
        <f t="shared" si="48"/>
        <v>-745.44918369384368</v>
      </c>
      <c r="AK26" s="188">
        <f t="shared" si="49"/>
        <v>745.44918369384368</v>
      </c>
      <c r="AL26" s="188">
        <f t="shared" si="50"/>
        <v>-745.44918369384368</v>
      </c>
      <c r="AM26" s="188">
        <f t="shared" si="51"/>
        <v>-745.44918369384368</v>
      </c>
      <c r="AN26" s="188">
        <f t="shared" si="52"/>
        <v>-745.44918369384368</v>
      </c>
      <c r="AO26" s="188">
        <f t="shared" si="53"/>
        <v>-745.44918369384368</v>
      </c>
    </row>
    <row r="27" spans="1:41" ht="15.75" thickBot="1" x14ac:dyDescent="0.3">
      <c r="A27" s="1" t="s">
        <v>316</v>
      </c>
      <c r="B27" s="149" t="s">
        <v>562</v>
      </c>
      <c r="C27" s="192" t="s">
        <v>1122</v>
      </c>
      <c r="E27" s="201">
        <v>1</v>
      </c>
      <c r="F27" s="186">
        <f t="shared" si="39"/>
        <v>-1202.5865645689598</v>
      </c>
      <c r="G27" s="202">
        <v>-2.14528335618E-3</v>
      </c>
      <c r="H27" s="202">
        <v>-1</v>
      </c>
      <c r="I27" s="227">
        <v>1</v>
      </c>
      <c r="J27" s="227">
        <v>1</v>
      </c>
      <c r="K27" s="227">
        <v>-1</v>
      </c>
      <c r="L27" s="202">
        <v>1</v>
      </c>
      <c r="M27" s="228">
        <v>10</v>
      </c>
      <c r="N27" s="288"/>
      <c r="O27">
        <f t="shared" si="40"/>
        <v>1</v>
      </c>
      <c r="P27">
        <f t="shared" si="54"/>
        <v>-1</v>
      </c>
      <c r="Q27">
        <f t="shared" si="41"/>
        <v>1</v>
      </c>
      <c r="R27">
        <f t="shared" si="42"/>
        <v>-1</v>
      </c>
      <c r="S27">
        <f t="shared" si="43"/>
        <v>-1</v>
      </c>
      <c r="T27">
        <f t="shared" si="44"/>
        <v>1</v>
      </c>
      <c r="U27">
        <f t="shared" si="55"/>
        <v>-1</v>
      </c>
      <c r="V27">
        <f>VLOOKUP($A27,'FuturesInfo (3)'!$A$2:$V$80,22)</f>
        <v>3</v>
      </c>
      <c r="W27">
        <v>1</v>
      </c>
      <c r="X27" s="137">
        <v>560572.36499999999</v>
      </c>
      <c r="Y27" s="137">
        <v>747429.82</v>
      </c>
      <c r="Z27" s="188">
        <f t="shared" si="45"/>
        <v>1202.5865645689598</v>
      </c>
      <c r="AA27" s="188">
        <f>IF(IF(sym!$Q16=H27,1,0)=1,ABS(X27*G27),-ABS(X27*G27))</f>
        <v>1202.5865645689598</v>
      </c>
      <c r="AB27" s="188">
        <f>IF(IF(sym!$P16=$H27,1,0)=1,ABS($X27*$G27),-ABS($X27*$G27))</f>
        <v>-1202.5865645689598</v>
      </c>
      <c r="AC27" s="188">
        <f t="shared" si="60"/>
        <v>-1202.5865645689598</v>
      </c>
      <c r="AD27" s="188">
        <f t="shared" si="46"/>
        <v>1202.5865645689598</v>
      </c>
      <c r="AE27" s="188">
        <f t="shared" si="47"/>
        <v>-1202.5865645689598</v>
      </c>
      <c r="AF27" s="188">
        <f t="shared" si="56"/>
        <v>-1202.5865645689598</v>
      </c>
      <c r="AG27" s="188">
        <f t="shared" si="57"/>
        <v>1202.5865645689598</v>
      </c>
      <c r="AH27" s="188">
        <f t="shared" si="58"/>
        <v>-1202.5865645689598</v>
      </c>
      <c r="AI27" s="188">
        <f t="shared" si="59"/>
        <v>-1202.5865645689598</v>
      </c>
      <c r="AJ27" s="188">
        <f t="shared" si="48"/>
        <v>1202.5865645689598</v>
      </c>
      <c r="AK27" s="188">
        <f t="shared" si="49"/>
        <v>-1202.5865645689598</v>
      </c>
      <c r="AL27" s="188">
        <f t="shared" si="50"/>
        <v>1202.5865645689598</v>
      </c>
      <c r="AM27" s="188">
        <f t="shared" si="51"/>
        <v>1202.5865645689598</v>
      </c>
      <c r="AN27" s="188">
        <f t="shared" si="52"/>
        <v>-1202.5865645689598</v>
      </c>
      <c r="AO27" s="188">
        <f t="shared" si="53"/>
        <v>1202.5865645689598</v>
      </c>
    </row>
    <row r="28" spans="1:41" ht="15.75" thickBot="1" x14ac:dyDescent="0.3">
      <c r="A28" s="1" t="s">
        <v>318</v>
      </c>
      <c r="B28" s="149" t="s">
        <v>560</v>
      </c>
      <c r="C28" s="192" t="s">
        <v>1122</v>
      </c>
      <c r="E28" s="201">
        <v>1</v>
      </c>
      <c r="F28" s="186">
        <f t="shared" si="39"/>
        <v>-1115.0651829126675</v>
      </c>
      <c r="G28" s="202">
        <v>-7.48111019675E-4</v>
      </c>
      <c r="H28" s="202">
        <v>-1</v>
      </c>
      <c r="I28" s="227">
        <v>-1</v>
      </c>
      <c r="J28" s="227">
        <v>-1</v>
      </c>
      <c r="K28" s="227">
        <v>-1</v>
      </c>
      <c r="L28" s="202">
        <v>1</v>
      </c>
      <c r="M28" s="228">
        <v>-15</v>
      </c>
      <c r="N28" s="288"/>
      <c r="O28">
        <f t="shared" si="40"/>
        <v>-1</v>
      </c>
      <c r="P28">
        <f t="shared" si="54"/>
        <v>-1</v>
      </c>
      <c r="Q28">
        <f t="shared" si="41"/>
        <v>-1</v>
      </c>
      <c r="R28">
        <f t="shared" si="42"/>
        <v>-1</v>
      </c>
      <c r="S28">
        <f t="shared" si="43"/>
        <v>-1</v>
      </c>
      <c r="T28">
        <f t="shared" si="44"/>
        <v>1</v>
      </c>
      <c r="U28">
        <f t="shared" si="55"/>
        <v>-1</v>
      </c>
      <c r="V28">
        <f>VLOOKUP($A28,'FuturesInfo (3)'!$A$2:$V$80,22)</f>
        <v>9</v>
      </c>
      <c r="W28">
        <v>1</v>
      </c>
      <c r="X28" s="137">
        <v>1490507.63</v>
      </c>
      <c r="Y28" s="137">
        <v>1192406.1039999998</v>
      </c>
      <c r="Z28" s="188">
        <f t="shared" si="45"/>
        <v>1115.0651829126675</v>
      </c>
      <c r="AA28" s="188">
        <f>IF(IF(sym!$Q17=H28,1,0)=1,ABS(X28*G28),-ABS(X28*G28))</f>
        <v>1115.0651829126675</v>
      </c>
      <c r="AB28" s="188">
        <f>IF(IF(sym!$P17=$H28,1,0)=1,ABS($X28*$G28),-ABS($X28*$G28))</f>
        <v>-1115.0651829126675</v>
      </c>
      <c r="AC28" s="188">
        <f t="shared" si="60"/>
        <v>-1115.0651829126675</v>
      </c>
      <c r="AD28" s="188">
        <f t="shared" si="46"/>
        <v>1115.0651829126675</v>
      </c>
      <c r="AE28" s="188">
        <f t="shared" si="47"/>
        <v>1115.0651829126675</v>
      </c>
      <c r="AF28" s="188">
        <f t="shared" si="56"/>
        <v>1115.0651829126675</v>
      </c>
      <c r="AG28" s="188">
        <f t="shared" si="57"/>
        <v>1115.0651829126675</v>
      </c>
      <c r="AH28" s="188">
        <f t="shared" si="58"/>
        <v>-1115.0651829126675</v>
      </c>
      <c r="AI28" s="188">
        <f t="shared" si="59"/>
        <v>1115.0651829126675</v>
      </c>
      <c r="AJ28" s="188">
        <f t="shared" si="48"/>
        <v>1115.0651829126675</v>
      </c>
      <c r="AK28" s="188">
        <f t="shared" si="49"/>
        <v>1115.0651829126675</v>
      </c>
      <c r="AL28" s="188">
        <f t="shared" si="50"/>
        <v>1115.0651829126675</v>
      </c>
      <c r="AM28" s="188">
        <f t="shared" si="51"/>
        <v>1115.0651829126675</v>
      </c>
      <c r="AN28" s="188">
        <f t="shared" si="52"/>
        <v>-1115.0651829126675</v>
      </c>
      <c r="AO28" s="188">
        <f t="shared" si="53"/>
        <v>1115.0651829126675</v>
      </c>
    </row>
    <row r="29" spans="1:41" ht="15.75" thickBot="1" x14ac:dyDescent="0.3">
      <c r="A29" s="330" t="s">
        <v>320</v>
      </c>
      <c r="B29" s="331" t="s">
        <v>564</v>
      </c>
      <c r="C29" s="332" t="s">
        <v>1288</v>
      </c>
      <c r="E29" s="201">
        <v>1</v>
      </c>
      <c r="F29" s="186">
        <f t="shared" si="39"/>
        <v>0</v>
      </c>
      <c r="G29" s="202">
        <v>-2.6780931976399998E-4</v>
      </c>
      <c r="H29" s="202">
        <v>-1</v>
      </c>
      <c r="I29" s="227">
        <v>-1</v>
      </c>
      <c r="J29" s="227">
        <v>1</v>
      </c>
      <c r="K29" s="227">
        <v>-1</v>
      </c>
      <c r="L29" s="202">
        <v>1</v>
      </c>
      <c r="M29" s="228">
        <v>-14</v>
      </c>
      <c r="N29" s="288"/>
      <c r="O29">
        <f t="shared" si="40"/>
        <v>-1</v>
      </c>
      <c r="P29">
        <f t="shared" si="54"/>
        <v>-1</v>
      </c>
      <c r="Q29">
        <f t="shared" si="41"/>
        <v>-1</v>
      </c>
      <c r="R29">
        <f t="shared" si="42"/>
        <v>-1</v>
      </c>
      <c r="S29">
        <f t="shared" si="43"/>
        <v>-1</v>
      </c>
      <c r="T29">
        <f t="shared" si="44"/>
        <v>1</v>
      </c>
      <c r="U29">
        <f t="shared" si="55"/>
        <v>-1</v>
      </c>
      <c r="V29">
        <f>VLOOKUP($A29,'FuturesInfo (3)'!$A$2:$V$80,22)</f>
        <v>0</v>
      </c>
      <c r="W29">
        <v>1</v>
      </c>
      <c r="X29" s="137">
        <v>0</v>
      </c>
      <c r="Y29" s="137">
        <v>0</v>
      </c>
      <c r="Z29" s="188">
        <f t="shared" si="45"/>
        <v>0</v>
      </c>
      <c r="AA29" s="188">
        <f>IF(IF(sym!$Q18=H29,1,0)=1,ABS(X29*G29),-ABS(X29*G29))</f>
        <v>0</v>
      </c>
      <c r="AB29" s="188">
        <f>IF(IF(sym!$P18=$H29,1,0)=1,ABS($X29*$G29),-ABS($X29*$G29))</f>
        <v>0</v>
      </c>
      <c r="AC29" s="188">
        <f t="shared" si="60"/>
        <v>0</v>
      </c>
      <c r="AD29" s="188">
        <f t="shared" si="46"/>
        <v>0</v>
      </c>
      <c r="AE29" s="188">
        <f t="shared" si="47"/>
        <v>0</v>
      </c>
      <c r="AF29" s="188">
        <f t="shared" si="56"/>
        <v>0</v>
      </c>
      <c r="AG29" s="188">
        <f t="shared" si="57"/>
        <v>0</v>
      </c>
      <c r="AH29" s="188">
        <f t="shared" si="58"/>
        <v>0</v>
      </c>
      <c r="AI29" s="188">
        <f t="shared" si="59"/>
        <v>0</v>
      </c>
      <c r="AJ29" s="188">
        <f t="shared" si="48"/>
        <v>0</v>
      </c>
      <c r="AK29" s="188">
        <f t="shared" si="49"/>
        <v>0</v>
      </c>
      <c r="AL29" s="188">
        <f t="shared" si="50"/>
        <v>0</v>
      </c>
      <c r="AM29" s="188">
        <f t="shared" si="51"/>
        <v>0</v>
      </c>
      <c r="AN29" s="188">
        <f t="shared" si="52"/>
        <v>0</v>
      </c>
      <c r="AO29" s="188">
        <f t="shared" si="53"/>
        <v>0</v>
      </c>
    </row>
    <row r="30" spans="1:41" ht="15.75" thickBot="1" x14ac:dyDescent="0.3">
      <c r="A30" s="330" t="s">
        <v>323</v>
      </c>
      <c r="B30" s="331" t="s">
        <v>581</v>
      </c>
      <c r="C30" s="332" t="s">
        <v>1288</v>
      </c>
      <c r="E30" s="201">
        <v>1</v>
      </c>
      <c r="F30" s="186">
        <f t="shared" si="39"/>
        <v>0</v>
      </c>
      <c r="G30" s="202">
        <v>-1.0084203095900001E-4</v>
      </c>
      <c r="H30" s="202">
        <v>-1</v>
      </c>
      <c r="I30" s="227">
        <v>1</v>
      </c>
      <c r="J30" s="227">
        <v>1</v>
      </c>
      <c r="K30" s="227">
        <v>1</v>
      </c>
      <c r="L30" s="202">
        <v>1</v>
      </c>
      <c r="M30" s="228">
        <v>4</v>
      </c>
      <c r="N30" s="288"/>
      <c r="O30">
        <f t="shared" si="40"/>
        <v>1</v>
      </c>
      <c r="P30">
        <f t="shared" si="54"/>
        <v>1</v>
      </c>
      <c r="Q30">
        <f t="shared" si="41"/>
        <v>1</v>
      </c>
      <c r="R30">
        <f t="shared" si="42"/>
        <v>-1</v>
      </c>
      <c r="S30">
        <f t="shared" si="43"/>
        <v>1</v>
      </c>
      <c r="T30">
        <f t="shared" si="44"/>
        <v>-1</v>
      </c>
      <c r="U30">
        <f t="shared" si="55"/>
        <v>-1</v>
      </c>
      <c r="V30">
        <f>VLOOKUP($A30,'FuturesInfo (3)'!$A$2:$V$80,22)</f>
        <v>0</v>
      </c>
      <c r="W30">
        <v>1</v>
      </c>
      <c r="X30" s="137">
        <v>0</v>
      </c>
      <c r="Y30" s="137">
        <v>0</v>
      </c>
      <c r="Z30" s="188">
        <f t="shared" si="45"/>
        <v>0</v>
      </c>
      <c r="AA30" s="188">
        <f>IF(IF(sym!$Q19=H30,1,0)=1,ABS(X30*G30),-ABS(X30*G30))</f>
        <v>0</v>
      </c>
      <c r="AB30" s="188">
        <f>IF(IF(sym!$P19=$H30,1,0)=1,ABS($X30*$G30),-ABS($X30*$G30))</f>
        <v>0</v>
      </c>
      <c r="AC30" s="188">
        <f t="shared" si="60"/>
        <v>0</v>
      </c>
      <c r="AD30" s="188">
        <f t="shared" si="46"/>
        <v>0</v>
      </c>
      <c r="AE30" s="188">
        <f t="shared" si="47"/>
        <v>0</v>
      </c>
      <c r="AF30" s="188">
        <f t="shared" si="56"/>
        <v>0</v>
      </c>
      <c r="AG30" s="188">
        <f t="shared" si="57"/>
        <v>0</v>
      </c>
      <c r="AH30" s="188">
        <f t="shared" si="58"/>
        <v>0</v>
      </c>
      <c r="AI30" s="188">
        <f t="shared" si="59"/>
        <v>0</v>
      </c>
      <c r="AJ30" s="188">
        <f t="shared" si="48"/>
        <v>0</v>
      </c>
      <c r="AK30" s="188">
        <f t="shared" si="49"/>
        <v>0</v>
      </c>
      <c r="AL30" s="188">
        <f t="shared" si="50"/>
        <v>0</v>
      </c>
      <c r="AM30" s="188">
        <f t="shared" si="51"/>
        <v>0</v>
      </c>
      <c r="AN30" s="188">
        <f t="shared" si="52"/>
        <v>0</v>
      </c>
      <c r="AO30" s="188">
        <f t="shared" si="53"/>
        <v>0</v>
      </c>
    </row>
    <row r="31" spans="1:41" ht="15.75" thickBot="1" x14ac:dyDescent="0.3">
      <c r="A31" s="1" t="s">
        <v>325</v>
      </c>
      <c r="B31" s="149" t="s">
        <v>653</v>
      </c>
      <c r="C31" s="192" t="s">
        <v>294</v>
      </c>
      <c r="E31" s="201">
        <v>1</v>
      </c>
      <c r="F31" s="186">
        <f t="shared" si="39"/>
        <v>-857.62476716466483</v>
      </c>
      <c r="G31" s="202">
        <v>-2.7618986447400001E-3</v>
      </c>
      <c r="H31" s="202">
        <v>-1</v>
      </c>
      <c r="I31" s="227">
        <v>1</v>
      </c>
      <c r="J31" s="227">
        <v>1</v>
      </c>
      <c r="K31" s="227">
        <v>1</v>
      </c>
      <c r="L31" s="202">
        <v>1</v>
      </c>
      <c r="M31" s="228">
        <v>-12</v>
      </c>
      <c r="N31" s="288"/>
      <c r="O31">
        <f t="shared" si="40"/>
        <v>-1</v>
      </c>
      <c r="P31">
        <f t="shared" si="54"/>
        <v>1</v>
      </c>
      <c r="Q31">
        <f t="shared" si="41"/>
        <v>-1</v>
      </c>
      <c r="R31">
        <f t="shared" si="42"/>
        <v>-1</v>
      </c>
      <c r="S31">
        <f t="shared" si="43"/>
        <v>-1</v>
      </c>
      <c r="T31">
        <f t="shared" si="44"/>
        <v>1</v>
      </c>
      <c r="U31">
        <f t="shared" si="55"/>
        <v>-1</v>
      </c>
      <c r="V31">
        <f>VLOOKUP($A31,'FuturesInfo (3)'!$A$2:$V$80,22)</f>
        <v>2</v>
      </c>
      <c r="W31">
        <v>1</v>
      </c>
      <c r="X31" s="137">
        <v>310520</v>
      </c>
      <c r="Y31" s="137">
        <v>465780</v>
      </c>
      <c r="Z31" s="188">
        <f t="shared" si="45"/>
        <v>857.62476716466483</v>
      </c>
      <c r="AA31" s="188">
        <f>IF(IF(sym!$Q20=H31,1,0)=1,ABS(X31*G31),-ABS(X31*G31))</f>
        <v>-857.62476716466483</v>
      </c>
      <c r="AB31" s="188">
        <f>IF(IF(sym!$P20=$H31,1,0)=1,ABS($X31*$G31),-ABS($X31*$G31))</f>
        <v>857.62476716466483</v>
      </c>
      <c r="AC31" s="188">
        <f t="shared" si="60"/>
        <v>-857.62476716466483</v>
      </c>
      <c r="AD31" s="188">
        <f t="shared" si="46"/>
        <v>857.62476716466483</v>
      </c>
      <c r="AE31" s="188">
        <f t="shared" si="47"/>
        <v>-857.62476716466483</v>
      </c>
      <c r="AF31" s="188">
        <f t="shared" si="56"/>
        <v>-857.62476716466483</v>
      </c>
      <c r="AG31" s="188">
        <f t="shared" si="57"/>
        <v>-857.62476716466483</v>
      </c>
      <c r="AH31" s="188">
        <f t="shared" si="58"/>
        <v>-857.62476716466483</v>
      </c>
      <c r="AI31" s="188">
        <f t="shared" si="59"/>
        <v>857.62476716466483</v>
      </c>
      <c r="AJ31" s="188">
        <f t="shared" si="48"/>
        <v>-857.62476716466483</v>
      </c>
      <c r="AK31" s="188">
        <f t="shared" si="49"/>
        <v>857.62476716466483</v>
      </c>
      <c r="AL31" s="188">
        <f t="shared" si="50"/>
        <v>857.62476716466483</v>
      </c>
      <c r="AM31" s="188">
        <f t="shared" si="51"/>
        <v>857.62476716466483</v>
      </c>
      <c r="AN31" s="188">
        <f t="shared" si="52"/>
        <v>-857.62476716466483</v>
      </c>
      <c r="AO31" s="188">
        <f t="shared" si="53"/>
        <v>857.62476716466483</v>
      </c>
    </row>
    <row r="32" spans="1:41" ht="15.75" thickBot="1" x14ac:dyDescent="0.3">
      <c r="A32" s="1" t="s">
        <v>327</v>
      </c>
      <c r="B32" s="149" t="s">
        <v>552</v>
      </c>
      <c r="C32" s="192" t="s">
        <v>294</v>
      </c>
      <c r="E32" s="201">
        <v>1</v>
      </c>
      <c r="F32" s="186">
        <f t="shared" si="39"/>
        <v>-561.52715323527229</v>
      </c>
      <c r="G32" s="202">
        <v>-1.7295053614700001E-3</v>
      </c>
      <c r="H32" s="202">
        <v>-1</v>
      </c>
      <c r="I32" s="227">
        <v>1</v>
      </c>
      <c r="J32" s="227">
        <v>-1</v>
      </c>
      <c r="K32" s="227">
        <v>1</v>
      </c>
      <c r="L32" s="202">
        <v>-1</v>
      </c>
      <c r="M32" s="228">
        <v>-10</v>
      </c>
      <c r="N32" s="288"/>
      <c r="O32">
        <f t="shared" si="40"/>
        <v>1</v>
      </c>
      <c r="P32">
        <f t="shared" si="54"/>
        <v>1</v>
      </c>
      <c r="Q32">
        <f t="shared" si="41"/>
        <v>-1</v>
      </c>
      <c r="R32">
        <f t="shared" si="42"/>
        <v>1</v>
      </c>
      <c r="S32">
        <f t="shared" si="43"/>
        <v>1</v>
      </c>
      <c r="T32">
        <f t="shared" si="44"/>
        <v>-1</v>
      </c>
      <c r="U32">
        <f t="shared" si="55"/>
        <v>-1</v>
      </c>
      <c r="V32">
        <f>VLOOKUP($A32,'FuturesInfo (3)'!$A$2:$V$80,22)</f>
        <v>3</v>
      </c>
      <c r="W32">
        <v>1</v>
      </c>
      <c r="X32" s="137">
        <v>324675</v>
      </c>
      <c r="Y32" s="137">
        <v>216450</v>
      </c>
      <c r="Z32" s="188">
        <f t="shared" si="45"/>
        <v>561.52715323527229</v>
      </c>
      <c r="AA32" s="188">
        <f>IF(IF(sym!$Q21=H32,1,0)=1,ABS(X32*G32),-ABS(X32*G32))</f>
        <v>-561.52715323527229</v>
      </c>
      <c r="AB32" s="188">
        <f>IF(IF(sym!$P21=$H32,1,0)=1,ABS($X32*$G32),-ABS($X32*$G32))</f>
        <v>561.52715323527229</v>
      </c>
      <c r="AC32" s="188">
        <f t="shared" si="60"/>
        <v>-561.52715323527229</v>
      </c>
      <c r="AD32" s="188">
        <f t="shared" si="46"/>
        <v>561.52715323527229</v>
      </c>
      <c r="AE32" s="188">
        <f t="shared" si="47"/>
        <v>561.52715323527229</v>
      </c>
      <c r="AF32" s="188">
        <f t="shared" si="56"/>
        <v>-561.52715323527229</v>
      </c>
      <c r="AG32" s="188">
        <f t="shared" si="57"/>
        <v>-561.52715323527229</v>
      </c>
      <c r="AH32" s="188">
        <f t="shared" si="58"/>
        <v>561.52715323527229</v>
      </c>
      <c r="AI32" s="188">
        <f t="shared" si="59"/>
        <v>-561.52715323527229</v>
      </c>
      <c r="AJ32" s="188">
        <f t="shared" si="48"/>
        <v>-561.52715323527229</v>
      </c>
      <c r="AK32" s="188">
        <f t="shared" si="49"/>
        <v>561.52715323527229</v>
      </c>
      <c r="AL32" s="188">
        <f t="shared" si="50"/>
        <v>-561.52715323527229</v>
      </c>
      <c r="AM32" s="188">
        <f t="shared" si="51"/>
        <v>-561.52715323527229</v>
      </c>
      <c r="AN32" s="188">
        <f t="shared" si="52"/>
        <v>561.52715323527229</v>
      </c>
      <c r="AO32" s="188">
        <f t="shared" si="53"/>
        <v>561.52715323527229</v>
      </c>
    </row>
    <row r="33" spans="1:41" ht="15.75" thickBot="1" x14ac:dyDescent="0.3">
      <c r="A33" s="1" t="s">
        <v>329</v>
      </c>
      <c r="B33" s="149" t="s">
        <v>589</v>
      </c>
      <c r="C33" s="192" t="s">
        <v>313</v>
      </c>
      <c r="E33" s="201">
        <v>-1</v>
      </c>
      <c r="F33" s="186">
        <f t="shared" si="39"/>
        <v>4644.5912174207697</v>
      </c>
      <c r="G33" s="202">
        <v>3.21313816494E-2</v>
      </c>
      <c r="H33" s="234">
        <v>1</v>
      </c>
      <c r="I33" s="230">
        <v>1</v>
      </c>
      <c r="J33" s="230">
        <v>1</v>
      </c>
      <c r="K33" s="230">
        <v>-1</v>
      </c>
      <c r="L33" s="202">
        <v>-1</v>
      </c>
      <c r="M33" s="228">
        <v>6</v>
      </c>
      <c r="N33" s="288"/>
      <c r="O33">
        <f t="shared" si="40"/>
        <v>-1</v>
      </c>
      <c r="P33">
        <f t="shared" si="54"/>
        <v>-1</v>
      </c>
      <c r="Q33">
        <f t="shared" si="41"/>
        <v>1</v>
      </c>
      <c r="R33">
        <f t="shared" si="42"/>
        <v>1</v>
      </c>
      <c r="S33">
        <f t="shared" si="43"/>
        <v>1</v>
      </c>
      <c r="T33">
        <f t="shared" si="44"/>
        <v>1</v>
      </c>
      <c r="U33">
        <f t="shared" si="55"/>
        <v>1</v>
      </c>
      <c r="V33">
        <f>VLOOKUP($A33,'FuturesInfo (3)'!$A$2:$V$80,22)</f>
        <v>2</v>
      </c>
      <c r="W33">
        <v>1</v>
      </c>
      <c r="X33" s="137">
        <v>144550</v>
      </c>
      <c r="Y33" s="137">
        <v>216825</v>
      </c>
      <c r="Z33" s="188">
        <f t="shared" si="45"/>
        <v>4644.5912174207697</v>
      </c>
      <c r="AA33" s="188">
        <f>IF(IF(sym!$Q22=H33,1,0)=1,ABS(X33*G33),-ABS(X33*G33))</f>
        <v>4644.5912174207697</v>
      </c>
      <c r="AB33" s="188">
        <f>IF(IF(sym!$P22=$H33,1,0)=1,ABS($X33*$G33),-ABS($X33*$G33))</f>
        <v>-4644.5912174207697</v>
      </c>
      <c r="AC33" s="188">
        <f t="shared" si="60"/>
        <v>-4644.5912174207697</v>
      </c>
      <c r="AD33" s="188">
        <f t="shared" si="46"/>
        <v>4644.5912174207697</v>
      </c>
      <c r="AE33" s="188">
        <f t="shared" si="47"/>
        <v>4644.5912174207697</v>
      </c>
      <c r="AF33" s="188">
        <f t="shared" si="56"/>
        <v>4644.5912174207697</v>
      </c>
      <c r="AG33" s="188">
        <f t="shared" si="57"/>
        <v>-4644.5912174207697</v>
      </c>
      <c r="AH33" s="188">
        <f t="shared" si="58"/>
        <v>-4644.5912174207697</v>
      </c>
      <c r="AI33" s="188">
        <f t="shared" si="59"/>
        <v>-4644.5912174207697</v>
      </c>
      <c r="AJ33" s="188">
        <f t="shared" si="48"/>
        <v>-4644.5912174207697</v>
      </c>
      <c r="AK33" s="188">
        <f t="shared" si="49"/>
        <v>4644.5912174207697</v>
      </c>
      <c r="AL33" s="188">
        <f t="shared" si="50"/>
        <v>4644.5912174207697</v>
      </c>
      <c r="AM33" s="188">
        <f t="shared" si="51"/>
        <v>4644.5912174207697</v>
      </c>
      <c r="AN33" s="188">
        <f t="shared" si="52"/>
        <v>4644.5912174207697</v>
      </c>
      <c r="AO33" s="188">
        <f t="shared" si="53"/>
        <v>4644.5912174207697</v>
      </c>
    </row>
    <row r="34" spans="1:41" ht="15.75" thickBot="1" x14ac:dyDescent="0.3">
      <c r="A34" s="1" t="s">
        <v>331</v>
      </c>
      <c r="B34" s="149" t="s">
        <v>481</v>
      </c>
      <c r="C34" s="192" t="s">
        <v>294</v>
      </c>
      <c r="E34" s="201">
        <v>1</v>
      </c>
      <c r="F34" s="186">
        <f t="shared" si="39"/>
        <v>-1030.5403738038187</v>
      </c>
      <c r="G34" s="202">
        <v>-6.9827683297699998E-3</v>
      </c>
      <c r="H34" s="202">
        <v>-1</v>
      </c>
      <c r="I34" s="227">
        <v>1</v>
      </c>
      <c r="J34" s="227">
        <v>1</v>
      </c>
      <c r="K34" s="227">
        <v>1</v>
      </c>
      <c r="L34" s="202">
        <v>-1</v>
      </c>
      <c r="M34" s="228">
        <v>-17</v>
      </c>
      <c r="N34" s="288"/>
      <c r="O34">
        <f t="shared" si="40"/>
        <v>1</v>
      </c>
      <c r="P34">
        <f t="shared" si="54"/>
        <v>1</v>
      </c>
      <c r="Q34">
        <f t="shared" si="41"/>
        <v>1</v>
      </c>
      <c r="R34">
        <f t="shared" si="42"/>
        <v>1</v>
      </c>
      <c r="S34">
        <f t="shared" si="43"/>
        <v>1</v>
      </c>
      <c r="T34">
        <f t="shared" si="44"/>
        <v>-1</v>
      </c>
      <c r="U34">
        <f t="shared" si="55"/>
        <v>1</v>
      </c>
      <c r="V34">
        <f>VLOOKUP($A34,'FuturesInfo (3)'!$A$2:$V$80,22)</f>
        <v>4</v>
      </c>
      <c r="W34">
        <v>1</v>
      </c>
      <c r="X34" s="137">
        <v>147583.35449999999</v>
      </c>
      <c r="Y34" s="137">
        <v>98388.902999999991</v>
      </c>
      <c r="Z34" s="188">
        <f t="shared" si="45"/>
        <v>1030.5403738038187</v>
      </c>
      <c r="AA34" s="188">
        <f>IF(IF(sym!$Q23=H34,1,0)=1,ABS(X34*G34),-ABS(X34*G34))</f>
        <v>-1030.5403738038187</v>
      </c>
      <c r="AB34" s="188">
        <f>IF(IF(sym!$P23=$H34,1,0)=1,ABS($X34*$G34),-ABS($X34*$G34))</f>
        <v>1030.5403738038187</v>
      </c>
      <c r="AC34" s="188">
        <f t="shared" si="60"/>
        <v>-1030.5403738038187</v>
      </c>
      <c r="AD34" s="188">
        <f t="shared" si="46"/>
        <v>1030.5403738038187</v>
      </c>
      <c r="AE34" s="188">
        <f t="shared" si="47"/>
        <v>-1030.5403738038187</v>
      </c>
      <c r="AF34" s="188">
        <f t="shared" si="56"/>
        <v>-1030.5403738038187</v>
      </c>
      <c r="AG34" s="188">
        <f t="shared" si="57"/>
        <v>-1030.5403738038187</v>
      </c>
      <c r="AH34" s="188">
        <f t="shared" si="58"/>
        <v>1030.5403738038187</v>
      </c>
      <c r="AI34" s="188">
        <f t="shared" si="59"/>
        <v>-1030.5403738038187</v>
      </c>
      <c r="AJ34" s="188">
        <f t="shared" si="48"/>
        <v>-1030.5403738038187</v>
      </c>
      <c r="AK34" s="188">
        <f t="shared" si="49"/>
        <v>-1030.5403738038187</v>
      </c>
      <c r="AL34" s="188">
        <f t="shared" si="50"/>
        <v>-1030.5403738038187</v>
      </c>
      <c r="AM34" s="188">
        <f t="shared" si="51"/>
        <v>-1030.5403738038187</v>
      </c>
      <c r="AN34" s="188">
        <f t="shared" si="52"/>
        <v>1030.5403738038187</v>
      </c>
      <c r="AO34" s="188">
        <f t="shared" si="53"/>
        <v>-1030.5403738038187</v>
      </c>
    </row>
    <row r="35" spans="1:41" ht="15.75" thickBot="1" x14ac:dyDescent="0.3">
      <c r="A35" s="1" t="s">
        <v>333</v>
      </c>
      <c r="B35" s="149" t="s">
        <v>663</v>
      </c>
      <c r="C35" s="192" t="s">
        <v>294</v>
      </c>
      <c r="E35" s="201">
        <v>1</v>
      </c>
      <c r="F35" s="186">
        <f t="shared" si="39"/>
        <v>175.93296582721985</v>
      </c>
      <c r="G35" s="202">
        <v>1.0168506682200001E-3</v>
      </c>
      <c r="H35" s="202">
        <v>1</v>
      </c>
      <c r="I35" s="227">
        <v>1</v>
      </c>
      <c r="J35" s="227">
        <v>-1</v>
      </c>
      <c r="K35" s="227">
        <v>1</v>
      </c>
      <c r="L35" s="202">
        <v>-1</v>
      </c>
      <c r="M35" s="228">
        <v>-11</v>
      </c>
      <c r="N35" s="288"/>
      <c r="O35">
        <f t="shared" si="40"/>
        <v>1</v>
      </c>
      <c r="P35">
        <f t="shared" si="54"/>
        <v>1</v>
      </c>
      <c r="Q35">
        <f t="shared" si="41"/>
        <v>-1</v>
      </c>
      <c r="R35">
        <f t="shared" si="42"/>
        <v>1</v>
      </c>
      <c r="S35">
        <f t="shared" si="43"/>
        <v>1</v>
      </c>
      <c r="T35">
        <f t="shared" si="44"/>
        <v>-1</v>
      </c>
      <c r="U35">
        <f t="shared" si="55"/>
        <v>-1</v>
      </c>
      <c r="V35">
        <f>VLOOKUP($A35,'FuturesInfo (3)'!$A$2:$V$80,22)</f>
        <v>3</v>
      </c>
      <c r="W35">
        <v>1</v>
      </c>
      <c r="X35" s="137">
        <v>173017.50524999999</v>
      </c>
      <c r="Y35" s="137">
        <v>115345.00349999999</v>
      </c>
      <c r="Z35" s="188">
        <f t="shared" si="45"/>
        <v>175.93296582721985</v>
      </c>
      <c r="AA35" s="188">
        <f>IF(IF(sym!$Q24=H35,1,0)=1,ABS(X35*G35),-ABS(X35*G35))</f>
        <v>175.93296582721985</v>
      </c>
      <c r="AB35" s="188">
        <f>IF(IF(sym!$P24=$H35,1,0)=1,ABS($X35*$G35),-ABS($X35*$G35))</f>
        <v>-175.93296582721985</v>
      </c>
      <c r="AC35" s="188">
        <f t="shared" si="60"/>
        <v>175.93296582721985</v>
      </c>
      <c r="AD35" s="188">
        <f t="shared" si="46"/>
        <v>-175.93296582721985</v>
      </c>
      <c r="AE35" s="188">
        <f t="shared" si="47"/>
        <v>-175.93296582721985</v>
      </c>
      <c r="AF35" s="188">
        <f t="shared" si="56"/>
        <v>175.93296582721985</v>
      </c>
      <c r="AG35" s="188">
        <f t="shared" si="57"/>
        <v>175.93296582721985</v>
      </c>
      <c r="AH35" s="188">
        <f t="shared" si="58"/>
        <v>-175.93296582721985</v>
      </c>
      <c r="AI35" s="188">
        <f t="shared" si="59"/>
        <v>175.93296582721985</v>
      </c>
      <c r="AJ35" s="188">
        <f t="shared" si="48"/>
        <v>175.93296582721985</v>
      </c>
      <c r="AK35" s="188">
        <f t="shared" si="49"/>
        <v>-175.93296582721985</v>
      </c>
      <c r="AL35" s="188">
        <f t="shared" si="50"/>
        <v>175.93296582721985</v>
      </c>
      <c r="AM35" s="188">
        <f t="shared" si="51"/>
        <v>175.93296582721985</v>
      </c>
      <c r="AN35" s="188">
        <f t="shared" si="52"/>
        <v>-175.93296582721985</v>
      </c>
      <c r="AO35" s="188">
        <f t="shared" si="53"/>
        <v>-175.93296582721985</v>
      </c>
    </row>
    <row r="36" spans="1:41" ht="15.75" thickBot="1" x14ac:dyDescent="0.3">
      <c r="A36" s="330" t="s">
        <v>335</v>
      </c>
      <c r="B36" s="331" t="s">
        <v>568</v>
      </c>
      <c r="C36" s="332" t="s">
        <v>1288</v>
      </c>
      <c r="E36" s="201">
        <v>1</v>
      </c>
      <c r="F36" s="186">
        <f t="shared" si="39"/>
        <v>0</v>
      </c>
      <c r="G36" s="291">
        <v>4.9838026414000002E-5</v>
      </c>
      <c r="H36" s="202">
        <v>1</v>
      </c>
      <c r="I36" s="227">
        <v>-1</v>
      </c>
      <c r="J36" s="227">
        <v>1</v>
      </c>
      <c r="K36" s="227">
        <v>-1</v>
      </c>
      <c r="L36" s="202">
        <v>1</v>
      </c>
      <c r="M36" s="228">
        <v>-6</v>
      </c>
      <c r="N36" s="288"/>
      <c r="O36">
        <f t="shared" si="40"/>
        <v>-1</v>
      </c>
      <c r="P36">
        <f t="shared" si="54"/>
        <v>-1</v>
      </c>
      <c r="Q36">
        <f t="shared" si="41"/>
        <v>-1</v>
      </c>
      <c r="R36">
        <f t="shared" si="42"/>
        <v>-1</v>
      </c>
      <c r="S36">
        <f t="shared" si="43"/>
        <v>-1</v>
      </c>
      <c r="T36">
        <f t="shared" si="44"/>
        <v>1</v>
      </c>
      <c r="U36">
        <f t="shared" si="55"/>
        <v>-1</v>
      </c>
      <c r="V36">
        <f>VLOOKUP($A36,'FuturesInfo (3)'!$A$2:$V$80,22)</f>
        <v>0</v>
      </c>
      <c r="W36">
        <v>1</v>
      </c>
      <c r="X36" s="137">
        <v>0</v>
      </c>
      <c r="Y36" s="137">
        <v>0</v>
      </c>
      <c r="Z36" s="188">
        <f t="shared" si="45"/>
        <v>0</v>
      </c>
      <c r="AA36" s="188">
        <f>IF(IF(sym!$Q25=H36,1,0)=1,ABS(X36*G36),-ABS(X36*G36))</f>
        <v>0</v>
      </c>
      <c r="AB36" s="188">
        <f>IF(IF(sym!$P25=$H36,1,0)=1,ABS($X36*$G36),-ABS($X36*$G36))</f>
        <v>0</v>
      </c>
      <c r="AC36" s="188">
        <f t="shared" si="60"/>
        <v>0</v>
      </c>
      <c r="AD36" s="188">
        <f t="shared" si="46"/>
        <v>0</v>
      </c>
      <c r="AE36" s="188">
        <f t="shared" si="47"/>
        <v>0</v>
      </c>
      <c r="AF36" s="188">
        <f t="shared" si="56"/>
        <v>0</v>
      </c>
      <c r="AG36" s="188">
        <f t="shared" si="57"/>
        <v>0</v>
      </c>
      <c r="AH36" s="188">
        <f t="shared" si="58"/>
        <v>0</v>
      </c>
      <c r="AI36" s="188">
        <f t="shared" si="59"/>
        <v>0</v>
      </c>
      <c r="AJ36" s="188">
        <f t="shared" si="48"/>
        <v>0</v>
      </c>
      <c r="AK36" s="188">
        <f t="shared" si="49"/>
        <v>0</v>
      </c>
      <c r="AL36" s="188">
        <f t="shared" si="50"/>
        <v>0</v>
      </c>
      <c r="AM36" s="188">
        <f t="shared" si="51"/>
        <v>0</v>
      </c>
      <c r="AN36" s="188">
        <f t="shared" si="52"/>
        <v>0</v>
      </c>
      <c r="AO36" s="188">
        <f t="shared" si="53"/>
        <v>0</v>
      </c>
    </row>
    <row r="37" spans="1:41" ht="15.75" thickBot="1" x14ac:dyDescent="0.3">
      <c r="A37" s="1" t="s">
        <v>337</v>
      </c>
      <c r="B37" s="149" t="s">
        <v>591</v>
      </c>
      <c r="C37" s="192" t="s">
        <v>294</v>
      </c>
      <c r="E37" s="201">
        <v>-1</v>
      </c>
      <c r="F37" s="186">
        <f t="shared" si="39"/>
        <v>-1102.3096490684522</v>
      </c>
      <c r="G37" s="202">
        <v>-4.1938141241700004E-3</v>
      </c>
      <c r="H37" s="202">
        <v>-1</v>
      </c>
      <c r="I37" s="227">
        <v>1</v>
      </c>
      <c r="J37" s="227">
        <v>-1</v>
      </c>
      <c r="K37" s="227">
        <v>1</v>
      </c>
      <c r="L37" s="202">
        <v>1</v>
      </c>
      <c r="M37" s="228">
        <v>-11</v>
      </c>
      <c r="N37" s="288"/>
      <c r="O37">
        <f t="shared" si="40"/>
        <v>-1</v>
      </c>
      <c r="P37">
        <f t="shared" si="54"/>
        <v>-1</v>
      </c>
      <c r="Q37">
        <f t="shared" si="41"/>
        <v>-1</v>
      </c>
      <c r="R37">
        <f t="shared" si="42"/>
        <v>1</v>
      </c>
      <c r="S37">
        <f t="shared" si="43"/>
        <v>-1</v>
      </c>
      <c r="T37">
        <f t="shared" si="44"/>
        <v>-1</v>
      </c>
      <c r="U37">
        <f t="shared" si="55"/>
        <v>-1</v>
      </c>
      <c r="V37">
        <f>VLOOKUP($A37,'FuturesInfo (3)'!$A$2:$V$80,22)</f>
        <v>3</v>
      </c>
      <c r="W37">
        <v>1</v>
      </c>
      <c r="X37" s="137">
        <v>262841.799</v>
      </c>
      <c r="Y37" s="137">
        <v>350455.73200000002</v>
      </c>
      <c r="Z37" s="188">
        <f t="shared" si="45"/>
        <v>1102.3096490684522</v>
      </c>
      <c r="AA37" s="188">
        <f>IF(IF(sym!$Q26=H37,1,0)=1,ABS(X37*G37),-ABS(X37*G37))</f>
        <v>-1102.3096490684522</v>
      </c>
      <c r="AB37" s="188">
        <f>IF(IF(sym!$P26=$H37,1,0)=1,ABS($X37*$G37),-ABS($X37*$G37))</f>
        <v>1102.3096490684522</v>
      </c>
      <c r="AC37" s="188">
        <f t="shared" si="60"/>
        <v>1102.3096490684522</v>
      </c>
      <c r="AD37" s="188">
        <f t="shared" si="46"/>
        <v>-1102.3096490684522</v>
      </c>
      <c r="AE37" s="188">
        <f t="shared" si="47"/>
        <v>1102.3096490684522</v>
      </c>
      <c r="AF37" s="188">
        <f t="shared" si="56"/>
        <v>-1102.3096490684522</v>
      </c>
      <c r="AG37" s="188">
        <f t="shared" si="57"/>
        <v>-1102.3096490684522</v>
      </c>
      <c r="AH37" s="188">
        <f t="shared" si="58"/>
        <v>-1102.3096490684522</v>
      </c>
      <c r="AI37" s="188">
        <f t="shared" si="59"/>
        <v>1102.3096490684522</v>
      </c>
      <c r="AJ37" s="188">
        <f t="shared" si="48"/>
        <v>1102.3096490684522</v>
      </c>
      <c r="AK37" s="188">
        <f t="shared" si="49"/>
        <v>1102.3096490684522</v>
      </c>
      <c r="AL37" s="188">
        <f t="shared" si="50"/>
        <v>-1102.3096490684522</v>
      </c>
      <c r="AM37" s="188">
        <f t="shared" si="51"/>
        <v>1102.3096490684522</v>
      </c>
      <c r="AN37" s="188">
        <f t="shared" si="52"/>
        <v>1102.3096490684522</v>
      </c>
      <c r="AO37" s="188">
        <f t="shared" si="53"/>
        <v>1102.3096490684522</v>
      </c>
    </row>
    <row r="38" spans="1:41" ht="15.75" thickBot="1" x14ac:dyDescent="0.3">
      <c r="A38" s="1" t="s">
        <v>339</v>
      </c>
      <c r="B38" s="149" t="s">
        <v>596</v>
      </c>
      <c r="C38" s="192" t="s">
        <v>1122</v>
      </c>
      <c r="E38" s="201">
        <v>1</v>
      </c>
      <c r="F38" s="186">
        <f t="shared" si="39"/>
        <v>-2047.604583734807</v>
      </c>
      <c r="G38" s="202">
        <v>-3.9709812905699996E-3</v>
      </c>
      <c r="H38" s="202">
        <v>-1</v>
      </c>
      <c r="I38" s="227">
        <v>1</v>
      </c>
      <c r="J38" s="227">
        <v>1</v>
      </c>
      <c r="K38" s="227">
        <v>1</v>
      </c>
      <c r="L38" s="202">
        <v>1</v>
      </c>
      <c r="M38" s="228">
        <v>26</v>
      </c>
      <c r="N38" s="288"/>
      <c r="O38">
        <f t="shared" si="40"/>
        <v>1</v>
      </c>
      <c r="P38">
        <f t="shared" si="54"/>
        <v>1</v>
      </c>
      <c r="Q38">
        <f t="shared" si="41"/>
        <v>1</v>
      </c>
      <c r="R38">
        <f t="shared" si="42"/>
        <v>-1</v>
      </c>
      <c r="S38">
        <f t="shared" si="43"/>
        <v>1</v>
      </c>
      <c r="T38">
        <f t="shared" si="44"/>
        <v>-1</v>
      </c>
      <c r="U38">
        <f t="shared" si="55"/>
        <v>-1</v>
      </c>
      <c r="V38">
        <f>VLOOKUP($A38,'FuturesInfo (3)'!$A$2:$V$80,22)</f>
        <v>3</v>
      </c>
      <c r="W38">
        <v>1</v>
      </c>
      <c r="X38" s="137">
        <v>515641.96200000006</v>
      </c>
      <c r="Y38" s="137">
        <v>687522.61600000004</v>
      </c>
      <c r="Z38" s="188">
        <f t="shared" si="45"/>
        <v>2047.604583734807</v>
      </c>
      <c r="AA38" s="188">
        <f>IF(IF(sym!$Q27=H38,1,0)=1,ABS(X38*G38),-ABS(X38*G38))</f>
        <v>2047.604583734807</v>
      </c>
      <c r="AB38" s="188">
        <f>IF(IF(sym!$P27=$H38,1,0)=1,ABS($X38*$G38),-ABS($X38*$G38))</f>
        <v>-2047.604583734807</v>
      </c>
      <c r="AC38" s="188">
        <f t="shared" si="60"/>
        <v>-2047.604583734807</v>
      </c>
      <c r="AD38" s="188">
        <f t="shared" si="46"/>
        <v>2047.604583734807</v>
      </c>
      <c r="AE38" s="188">
        <f t="shared" si="47"/>
        <v>-2047.604583734807</v>
      </c>
      <c r="AF38" s="188">
        <f t="shared" si="56"/>
        <v>-2047.604583734807</v>
      </c>
      <c r="AG38" s="188">
        <f t="shared" si="57"/>
        <v>-2047.604583734807</v>
      </c>
      <c r="AH38" s="188">
        <f t="shared" si="58"/>
        <v>-2047.604583734807</v>
      </c>
      <c r="AI38" s="188">
        <f t="shared" si="59"/>
        <v>-2047.604583734807</v>
      </c>
      <c r="AJ38" s="188">
        <f t="shared" si="48"/>
        <v>-2047.604583734807</v>
      </c>
      <c r="AK38" s="188">
        <f t="shared" si="49"/>
        <v>-2047.604583734807</v>
      </c>
      <c r="AL38" s="188">
        <f t="shared" si="50"/>
        <v>2047.604583734807</v>
      </c>
      <c r="AM38" s="188">
        <f t="shared" si="51"/>
        <v>-2047.604583734807</v>
      </c>
      <c r="AN38" s="188">
        <f t="shared" si="52"/>
        <v>2047.604583734807</v>
      </c>
      <c r="AO38" s="188">
        <f t="shared" si="53"/>
        <v>2047.604583734807</v>
      </c>
    </row>
    <row r="39" spans="1:41" ht="15.75" thickBot="1" x14ac:dyDescent="0.3">
      <c r="A39" s="330" t="s">
        <v>341</v>
      </c>
      <c r="B39" s="331" t="s">
        <v>453</v>
      </c>
      <c r="C39" s="332" t="s">
        <v>1288</v>
      </c>
      <c r="E39" s="201">
        <v>1</v>
      </c>
      <c r="F39" s="186">
        <f t="shared" si="39"/>
        <v>0</v>
      </c>
      <c r="G39" s="202">
        <v>-1.00290843446E-4</v>
      </c>
      <c r="H39" s="202">
        <v>-1</v>
      </c>
      <c r="I39" s="227">
        <v>1</v>
      </c>
      <c r="J39" s="227">
        <v>-1</v>
      </c>
      <c r="K39" s="227">
        <v>1</v>
      </c>
      <c r="L39" s="202">
        <v>-1</v>
      </c>
      <c r="M39" s="228">
        <v>-11</v>
      </c>
      <c r="N39" s="288"/>
      <c r="O39">
        <f t="shared" si="40"/>
        <v>1</v>
      </c>
      <c r="P39">
        <f t="shared" si="54"/>
        <v>1</v>
      </c>
      <c r="Q39">
        <f t="shared" si="41"/>
        <v>-1</v>
      </c>
      <c r="R39">
        <f t="shared" si="42"/>
        <v>1</v>
      </c>
      <c r="S39">
        <f t="shared" si="43"/>
        <v>1</v>
      </c>
      <c r="T39">
        <f t="shared" si="44"/>
        <v>-1</v>
      </c>
      <c r="U39">
        <f t="shared" si="55"/>
        <v>-1</v>
      </c>
      <c r="V39">
        <f>VLOOKUP($A39,'FuturesInfo (3)'!$A$2:$V$80,22)</f>
        <v>0</v>
      </c>
      <c r="W39">
        <v>1</v>
      </c>
      <c r="X39" s="137">
        <v>0</v>
      </c>
      <c r="Y39" s="137">
        <v>0</v>
      </c>
      <c r="Z39" s="188">
        <f t="shared" si="45"/>
        <v>0</v>
      </c>
      <c r="AA39" s="188">
        <f>IF(IF(sym!$Q28=H39,1,0)=1,ABS(X39*G39),-ABS(X39*G39))</f>
        <v>0</v>
      </c>
      <c r="AB39" s="188">
        <f>IF(IF(sym!$P28=$H39,1,0)=1,ABS($X39*$G39),-ABS($X39*$G39))</f>
        <v>0</v>
      </c>
      <c r="AC39" s="188">
        <f t="shared" si="60"/>
        <v>0</v>
      </c>
      <c r="AD39" s="188">
        <f t="shared" si="46"/>
        <v>0</v>
      </c>
      <c r="AE39" s="188">
        <f t="shared" si="47"/>
        <v>0</v>
      </c>
      <c r="AF39" s="188">
        <f t="shared" si="56"/>
        <v>0</v>
      </c>
      <c r="AG39" s="188">
        <f t="shared" si="57"/>
        <v>0</v>
      </c>
      <c r="AH39" s="188">
        <f t="shared" si="58"/>
        <v>0</v>
      </c>
      <c r="AI39" s="188">
        <f t="shared" si="59"/>
        <v>0</v>
      </c>
      <c r="AJ39" s="188">
        <f t="shared" si="48"/>
        <v>0</v>
      </c>
      <c r="AK39" s="188">
        <f t="shared" si="49"/>
        <v>0</v>
      </c>
      <c r="AL39" s="188">
        <f t="shared" si="50"/>
        <v>0</v>
      </c>
      <c r="AM39" s="188">
        <f t="shared" si="51"/>
        <v>0</v>
      </c>
      <c r="AN39" s="188">
        <f t="shared" si="52"/>
        <v>0</v>
      </c>
      <c r="AO39" s="188">
        <f t="shared" si="53"/>
        <v>0</v>
      </c>
    </row>
    <row r="40" spans="1:41" ht="15.75" thickBot="1" x14ac:dyDescent="0.3">
      <c r="A40" s="1" t="s">
        <v>343</v>
      </c>
      <c r="B40" s="149" t="s">
        <v>765</v>
      </c>
      <c r="C40" s="192" t="s">
        <v>1122</v>
      </c>
      <c r="E40" s="201">
        <v>1</v>
      </c>
      <c r="F40" s="186">
        <f t="shared" si="39"/>
        <v>-468.4498655396655</v>
      </c>
      <c r="G40" s="202">
        <v>-6.4028684850799998E-4</v>
      </c>
      <c r="H40" s="202">
        <v>-1</v>
      </c>
      <c r="I40" s="227">
        <v>1</v>
      </c>
      <c r="J40" s="227">
        <v>1</v>
      </c>
      <c r="K40" s="227">
        <v>1</v>
      </c>
      <c r="L40" s="202">
        <v>1</v>
      </c>
      <c r="M40" s="228">
        <v>10</v>
      </c>
      <c r="N40" s="288"/>
      <c r="O40">
        <f t="shared" si="40"/>
        <v>1</v>
      </c>
      <c r="P40">
        <f t="shared" si="54"/>
        <v>1</v>
      </c>
      <c r="Q40">
        <f t="shared" si="41"/>
        <v>1</v>
      </c>
      <c r="R40">
        <f t="shared" si="42"/>
        <v>-1</v>
      </c>
      <c r="S40">
        <f t="shared" si="43"/>
        <v>1</v>
      </c>
      <c r="T40">
        <f t="shared" si="44"/>
        <v>-1</v>
      </c>
      <c r="U40">
        <f t="shared" si="55"/>
        <v>-1</v>
      </c>
      <c r="V40">
        <f>VLOOKUP($A40,'FuturesInfo (3)'!$A$2:$V$80,22)</f>
        <v>7</v>
      </c>
      <c r="W40">
        <v>1</v>
      </c>
      <c r="X40" s="137">
        <v>731625</v>
      </c>
      <c r="Y40" s="137">
        <v>975500</v>
      </c>
      <c r="Z40" s="188">
        <f t="shared" si="45"/>
        <v>468.4498655396655</v>
      </c>
      <c r="AA40" s="188">
        <f>IF(IF(sym!$Q29=H40,1,0)=1,ABS(X40*G40),-ABS(X40*G40))</f>
        <v>468.4498655396655</v>
      </c>
      <c r="AB40" s="188">
        <f>IF(IF(sym!$P29=$H40,1,0)=1,ABS($X40*$G40),-ABS($X40*$G40))</f>
        <v>-468.4498655396655</v>
      </c>
      <c r="AC40" s="188">
        <f t="shared" si="60"/>
        <v>-468.4498655396655</v>
      </c>
      <c r="AD40" s="188">
        <f t="shared" si="46"/>
        <v>468.4498655396655</v>
      </c>
      <c r="AE40" s="188">
        <f t="shared" si="47"/>
        <v>-468.4498655396655</v>
      </c>
      <c r="AF40" s="188">
        <f t="shared" si="56"/>
        <v>-468.4498655396655</v>
      </c>
      <c r="AG40" s="188">
        <f t="shared" si="57"/>
        <v>-468.4498655396655</v>
      </c>
      <c r="AH40" s="188">
        <f t="shared" si="58"/>
        <v>-468.4498655396655</v>
      </c>
      <c r="AI40" s="188">
        <f t="shared" si="59"/>
        <v>-468.4498655396655</v>
      </c>
      <c r="AJ40" s="188">
        <f t="shared" si="48"/>
        <v>-468.4498655396655</v>
      </c>
      <c r="AK40" s="188">
        <f t="shared" si="49"/>
        <v>-468.4498655396655</v>
      </c>
      <c r="AL40" s="188">
        <f t="shared" si="50"/>
        <v>468.4498655396655</v>
      </c>
      <c r="AM40" s="188">
        <f t="shared" si="51"/>
        <v>-468.4498655396655</v>
      </c>
      <c r="AN40" s="188">
        <f t="shared" si="52"/>
        <v>468.4498655396655</v>
      </c>
      <c r="AO40" s="188">
        <f t="shared" si="53"/>
        <v>468.4498655396655</v>
      </c>
    </row>
    <row r="41" spans="1:41" ht="15.75" thickBot="1" x14ac:dyDescent="0.3">
      <c r="A41" s="1" t="s">
        <v>345</v>
      </c>
      <c r="B41" s="149" t="s">
        <v>602</v>
      </c>
      <c r="C41" s="192" t="s">
        <v>347</v>
      </c>
      <c r="E41" s="201">
        <v>1</v>
      </c>
      <c r="F41" s="186">
        <f t="shared" si="39"/>
        <v>420.64972375776239</v>
      </c>
      <c r="G41" s="202">
        <v>1.54696132597E-3</v>
      </c>
      <c r="H41" s="202">
        <v>1</v>
      </c>
      <c r="I41" s="227">
        <v>1</v>
      </c>
      <c r="J41" s="227">
        <v>-1</v>
      </c>
      <c r="K41" s="227">
        <v>1</v>
      </c>
      <c r="L41" s="202">
        <v>1</v>
      </c>
      <c r="M41" s="228">
        <v>-17</v>
      </c>
      <c r="N41" s="288"/>
      <c r="O41">
        <f t="shared" si="40"/>
        <v>-1</v>
      </c>
      <c r="P41">
        <f t="shared" si="54"/>
        <v>1</v>
      </c>
      <c r="Q41">
        <f t="shared" si="41"/>
        <v>-1</v>
      </c>
      <c r="R41">
        <f t="shared" si="42"/>
        <v>-1</v>
      </c>
      <c r="S41">
        <f t="shared" si="43"/>
        <v>-1</v>
      </c>
      <c r="T41">
        <f t="shared" si="44"/>
        <v>1</v>
      </c>
      <c r="U41">
        <f t="shared" si="55"/>
        <v>-1</v>
      </c>
      <c r="V41">
        <f>VLOOKUP($A41,'FuturesInfo (3)'!$A$2:$V$80,22)</f>
        <v>2</v>
      </c>
      <c r="W41">
        <v>1</v>
      </c>
      <c r="X41" s="137">
        <v>271920</v>
      </c>
      <c r="Y41" s="137">
        <v>407880</v>
      </c>
      <c r="Z41" s="188">
        <f t="shared" si="45"/>
        <v>420.64972375776239</v>
      </c>
      <c r="AA41" s="188">
        <f>IF(IF(sym!$Q30=H41,1,0)=1,ABS(X41*G41),-ABS(X41*G41))</f>
        <v>-420.64972375776239</v>
      </c>
      <c r="AB41" s="188">
        <f>IF(IF(sym!$P30=$H41,1,0)=1,ABS($X41*$G41),-ABS($X41*$G41))</f>
        <v>420.64972375776239</v>
      </c>
      <c r="AC41" s="188">
        <f t="shared" si="60"/>
        <v>420.64972375776239</v>
      </c>
      <c r="AD41" s="188">
        <f t="shared" si="46"/>
        <v>-420.64972375776239</v>
      </c>
      <c r="AE41" s="188">
        <f t="shared" si="47"/>
        <v>-420.64972375776239</v>
      </c>
      <c r="AF41" s="188">
        <f t="shared" si="56"/>
        <v>420.64972375776239</v>
      </c>
      <c r="AG41" s="188">
        <f t="shared" si="57"/>
        <v>420.64972375776239</v>
      </c>
      <c r="AH41" s="188">
        <f t="shared" si="58"/>
        <v>420.64972375776239</v>
      </c>
      <c r="AI41" s="188">
        <f t="shared" si="59"/>
        <v>-420.64972375776239</v>
      </c>
      <c r="AJ41" s="188">
        <f t="shared" si="48"/>
        <v>420.64972375776239</v>
      </c>
      <c r="AK41" s="188">
        <f t="shared" si="49"/>
        <v>-420.64972375776239</v>
      </c>
      <c r="AL41" s="188">
        <f t="shared" si="50"/>
        <v>-420.64972375776239</v>
      </c>
      <c r="AM41" s="188">
        <f t="shared" si="51"/>
        <v>-420.64972375776239</v>
      </c>
      <c r="AN41" s="188">
        <f t="shared" si="52"/>
        <v>420.64972375776239</v>
      </c>
      <c r="AO41" s="188">
        <f t="shared" si="53"/>
        <v>-420.64972375776239</v>
      </c>
    </row>
    <row r="42" spans="1:41" ht="15.75" thickBot="1" x14ac:dyDescent="0.3">
      <c r="A42" s="1" t="s">
        <v>1023</v>
      </c>
      <c r="B42" s="149" t="s">
        <v>604</v>
      </c>
      <c r="C42" s="192" t="s">
        <v>294</v>
      </c>
      <c r="E42" s="201">
        <v>-1</v>
      </c>
      <c r="F42" s="186">
        <f t="shared" si="39"/>
        <v>3484.3913981388996</v>
      </c>
      <c r="G42" s="202">
        <v>1.9725844199299999E-2</v>
      </c>
      <c r="H42" s="202">
        <v>1</v>
      </c>
      <c r="I42" s="227">
        <v>1</v>
      </c>
      <c r="J42" s="227">
        <v>-1</v>
      </c>
      <c r="K42" s="227">
        <v>1</v>
      </c>
      <c r="L42" s="202">
        <v>-1</v>
      </c>
      <c r="M42" s="228">
        <v>23</v>
      </c>
      <c r="N42" s="288"/>
      <c r="O42">
        <f t="shared" si="40"/>
        <v>-1</v>
      </c>
      <c r="P42">
        <f t="shared" si="54"/>
        <v>1</v>
      </c>
      <c r="Q42">
        <f t="shared" si="41"/>
        <v>-1</v>
      </c>
      <c r="R42">
        <f t="shared" si="42"/>
        <v>1</v>
      </c>
      <c r="S42">
        <f t="shared" si="43"/>
        <v>1</v>
      </c>
      <c r="T42">
        <f t="shared" si="44"/>
        <v>-1</v>
      </c>
      <c r="U42">
        <f t="shared" si="55"/>
        <v>1</v>
      </c>
      <c r="V42">
        <f>VLOOKUP($A42,'FuturesInfo (3)'!$A$2:$V$80,22)</f>
        <v>3</v>
      </c>
      <c r="W42">
        <v>1</v>
      </c>
      <c r="X42" s="137">
        <v>176640.92664092666</v>
      </c>
      <c r="Y42" s="137">
        <v>235521.23552123553</v>
      </c>
      <c r="Z42" s="188">
        <f t="shared" si="45"/>
        <v>3484.3913981388996</v>
      </c>
      <c r="AA42" s="188">
        <f>IF(IF(sym!$Q31=H42,1,0)=1,ABS(X42*G42),-ABS(X42*G42))</f>
        <v>3484.3913981388996</v>
      </c>
      <c r="AB42" s="188">
        <f>IF(IF(sym!$P31=$H42,1,0)=1,ABS($X42*$G42),-ABS($X42*$G42))</f>
        <v>-3484.3913981388996</v>
      </c>
      <c r="AC42" s="188">
        <f t="shared" si="60"/>
        <v>-3484.3913981388996</v>
      </c>
      <c r="AD42" s="188">
        <f t="shared" si="46"/>
        <v>3484.3913981388996</v>
      </c>
      <c r="AE42" s="188">
        <f t="shared" si="47"/>
        <v>-3484.3913981388996</v>
      </c>
      <c r="AF42" s="188">
        <f t="shared" si="56"/>
        <v>3484.3913981388996</v>
      </c>
      <c r="AG42" s="188">
        <f t="shared" si="57"/>
        <v>3484.3913981388996</v>
      </c>
      <c r="AH42" s="188">
        <f t="shared" si="58"/>
        <v>-3484.3913981388996</v>
      </c>
      <c r="AI42" s="188">
        <f t="shared" si="59"/>
        <v>-3484.3913981388996</v>
      </c>
      <c r="AJ42" s="188">
        <f t="shared" si="48"/>
        <v>3484.3913981388996</v>
      </c>
      <c r="AK42" s="188">
        <f t="shared" si="49"/>
        <v>-3484.3913981388996</v>
      </c>
      <c r="AL42" s="188">
        <f t="shared" si="50"/>
        <v>3484.3913981388996</v>
      </c>
      <c r="AM42" s="188">
        <f t="shared" si="51"/>
        <v>3484.3913981388996</v>
      </c>
      <c r="AN42" s="188">
        <f t="shared" si="52"/>
        <v>-3484.3913981388996</v>
      </c>
      <c r="AO42" s="188">
        <f t="shared" si="53"/>
        <v>3484.3913981388996</v>
      </c>
    </row>
    <row r="43" spans="1:41" ht="15.75" thickBot="1" x14ac:dyDescent="0.3">
      <c r="A43" s="1" t="s">
        <v>349</v>
      </c>
      <c r="B43" s="149" t="s">
        <v>515</v>
      </c>
      <c r="C43" s="192" t="s">
        <v>347</v>
      </c>
      <c r="E43" s="201">
        <v>1</v>
      </c>
      <c r="F43" s="186">
        <f t="shared" si="39"/>
        <v>-1089.1064595996493</v>
      </c>
      <c r="G43" s="202">
        <v>-9.9032185460300008E-3</v>
      </c>
      <c r="H43" s="202">
        <v>-1</v>
      </c>
      <c r="I43" s="227">
        <v>-1</v>
      </c>
      <c r="J43" s="227">
        <v>-1</v>
      </c>
      <c r="K43" s="227">
        <v>-1</v>
      </c>
      <c r="L43" s="202">
        <v>-1</v>
      </c>
      <c r="M43" s="228">
        <v>-8</v>
      </c>
      <c r="N43" s="288"/>
      <c r="O43">
        <f t="shared" si="40"/>
        <v>1</v>
      </c>
      <c r="P43">
        <f t="shared" si="54"/>
        <v>1</v>
      </c>
      <c r="Q43">
        <f t="shared" si="41"/>
        <v>-1</v>
      </c>
      <c r="R43">
        <f t="shared" si="42"/>
        <v>-1</v>
      </c>
      <c r="S43">
        <f t="shared" si="43"/>
        <v>-1</v>
      </c>
      <c r="T43">
        <f t="shared" si="44"/>
        <v>1</v>
      </c>
      <c r="U43">
        <f t="shared" si="55"/>
        <v>-1</v>
      </c>
      <c r="V43">
        <f>VLOOKUP($A43,'FuturesInfo (3)'!$A$2:$V$80,22)</f>
        <v>3</v>
      </c>
      <c r="W43">
        <v>1</v>
      </c>
      <c r="X43" s="137">
        <v>109975</v>
      </c>
      <c r="Y43" s="137">
        <v>109975</v>
      </c>
      <c r="Z43" s="188">
        <f t="shared" si="45"/>
        <v>1089.1064595996493</v>
      </c>
      <c r="AA43" s="188">
        <f>IF(IF(sym!$Q32=H43,1,0)=1,ABS(X43*G43),-ABS(X43*G43))</f>
        <v>-1089.1064595996493</v>
      </c>
      <c r="AB43" s="188">
        <f>IF(IF(sym!$P32=$H43,1,0)=1,ABS($X43*$G43),-ABS($X43*$G43))</f>
        <v>1089.1064595996493</v>
      </c>
      <c r="AC43" s="188">
        <f t="shared" si="60"/>
        <v>-1089.1064595996493</v>
      </c>
      <c r="AD43" s="188">
        <f t="shared" si="46"/>
        <v>1089.1064595996493</v>
      </c>
      <c r="AE43" s="188">
        <f t="shared" si="47"/>
        <v>1089.1064595996493</v>
      </c>
      <c r="AF43" s="188">
        <f t="shared" si="56"/>
        <v>1089.1064595996493</v>
      </c>
      <c r="AG43" s="188">
        <f t="shared" si="57"/>
        <v>1089.1064595996493</v>
      </c>
      <c r="AH43" s="188">
        <f t="shared" si="58"/>
        <v>1089.1064595996493</v>
      </c>
      <c r="AI43" s="188">
        <f t="shared" si="59"/>
        <v>-1089.1064595996493</v>
      </c>
      <c r="AJ43" s="188">
        <f t="shared" si="48"/>
        <v>-1089.1064595996493</v>
      </c>
      <c r="AK43" s="188">
        <f t="shared" si="49"/>
        <v>1089.1064595996493</v>
      </c>
      <c r="AL43" s="188">
        <f t="shared" si="50"/>
        <v>1089.1064595996493</v>
      </c>
      <c r="AM43" s="188">
        <f t="shared" si="51"/>
        <v>1089.1064595996493</v>
      </c>
      <c r="AN43" s="188">
        <f t="shared" si="52"/>
        <v>-1089.1064595996493</v>
      </c>
      <c r="AO43" s="188">
        <f t="shared" si="53"/>
        <v>1089.1064595996493</v>
      </c>
    </row>
    <row r="44" spans="1:41" ht="15.75" thickBot="1" x14ac:dyDescent="0.3">
      <c r="A44" s="1" t="s">
        <v>1024</v>
      </c>
      <c r="B44" s="149" t="s">
        <v>353</v>
      </c>
      <c r="C44" s="192" t="s">
        <v>294</v>
      </c>
      <c r="E44" s="201">
        <v>-1</v>
      </c>
      <c r="F44" s="186">
        <f t="shared" si="39"/>
        <v>4523.7852898472065</v>
      </c>
      <c r="G44" s="202">
        <v>1.58905116194E-2</v>
      </c>
      <c r="H44" s="202">
        <v>1</v>
      </c>
      <c r="I44" s="227">
        <v>1</v>
      </c>
      <c r="J44" s="227">
        <v>-1</v>
      </c>
      <c r="K44" s="227">
        <v>1</v>
      </c>
      <c r="L44" s="202">
        <v>-1</v>
      </c>
      <c r="M44" s="228">
        <v>23</v>
      </c>
      <c r="N44" s="288"/>
      <c r="O44">
        <f t="shared" si="40"/>
        <v>-1</v>
      </c>
      <c r="P44">
        <f t="shared" si="54"/>
        <v>1</v>
      </c>
      <c r="Q44">
        <f t="shared" si="41"/>
        <v>-1</v>
      </c>
      <c r="R44">
        <f t="shared" si="42"/>
        <v>1</v>
      </c>
      <c r="S44">
        <f t="shared" si="43"/>
        <v>1</v>
      </c>
      <c r="T44">
        <f t="shared" si="44"/>
        <v>-1</v>
      </c>
      <c r="U44">
        <f t="shared" si="55"/>
        <v>1</v>
      </c>
      <c r="V44">
        <f>VLOOKUP($A44,'FuturesInfo (3)'!$A$2:$V$80,22)</f>
        <v>2</v>
      </c>
      <c r="W44">
        <v>1</v>
      </c>
      <c r="X44" s="137">
        <v>284684.68468468467</v>
      </c>
      <c r="Y44" s="137">
        <v>427027.02702702698</v>
      </c>
      <c r="Z44" s="188">
        <f t="shared" si="45"/>
        <v>4523.7852898472065</v>
      </c>
      <c r="AA44" s="188">
        <f>IF(IF(sym!$Q33=H44,1,0)=1,ABS(X44*G44),-ABS(X44*G44))</f>
        <v>4523.7852898472065</v>
      </c>
      <c r="AB44" s="188">
        <f>IF(IF(sym!$P33=$H44,1,0)=1,ABS($X44*$G44),-ABS($X44*$G44))</f>
        <v>-4523.7852898472065</v>
      </c>
      <c r="AC44" s="188">
        <f t="shared" si="60"/>
        <v>-4523.7852898472065</v>
      </c>
      <c r="AD44" s="188">
        <f t="shared" si="46"/>
        <v>4523.7852898472065</v>
      </c>
      <c r="AE44" s="188">
        <f t="shared" si="47"/>
        <v>-4523.7852898472065</v>
      </c>
      <c r="AF44" s="188">
        <f t="shared" si="56"/>
        <v>4523.7852898472065</v>
      </c>
      <c r="AG44" s="188">
        <f t="shared" si="57"/>
        <v>4523.7852898472065</v>
      </c>
      <c r="AH44" s="188">
        <f t="shared" si="58"/>
        <v>-4523.7852898472065</v>
      </c>
      <c r="AI44" s="188">
        <f t="shared" si="59"/>
        <v>-4523.7852898472065</v>
      </c>
      <c r="AJ44" s="188">
        <f t="shared" si="48"/>
        <v>4523.7852898472065</v>
      </c>
      <c r="AK44" s="188">
        <f t="shared" si="49"/>
        <v>-4523.7852898472065</v>
      </c>
      <c r="AL44" s="188">
        <f t="shared" si="50"/>
        <v>4523.7852898472065</v>
      </c>
      <c r="AM44" s="188">
        <f t="shared" si="51"/>
        <v>4523.7852898472065</v>
      </c>
      <c r="AN44" s="188">
        <f t="shared" si="52"/>
        <v>-4523.7852898472065</v>
      </c>
      <c r="AO44" s="188">
        <f t="shared" si="53"/>
        <v>4523.7852898472065</v>
      </c>
    </row>
    <row r="45" spans="1:41" ht="15.75" thickBot="1" x14ac:dyDescent="0.3">
      <c r="A45" s="1" t="s">
        <v>351</v>
      </c>
      <c r="B45" s="149" t="s">
        <v>617</v>
      </c>
      <c r="C45" s="192" t="s">
        <v>288</v>
      </c>
      <c r="E45" s="201">
        <v>1</v>
      </c>
      <c r="F45" s="186">
        <f t="shared" si="39"/>
        <v>-4008.3476558348511</v>
      </c>
      <c r="G45" s="202">
        <v>-3.7934990439799997E-2</v>
      </c>
      <c r="H45" s="202">
        <v>-1</v>
      </c>
      <c r="I45" s="227">
        <v>-1</v>
      </c>
      <c r="J45" s="227">
        <v>1</v>
      </c>
      <c r="K45" s="227">
        <v>-1</v>
      </c>
      <c r="L45" s="202">
        <v>1</v>
      </c>
      <c r="M45" s="228">
        <v>21</v>
      </c>
      <c r="N45" s="288"/>
      <c r="O45">
        <f t="shared" si="40"/>
        <v>1</v>
      </c>
      <c r="P45">
        <f t="shared" si="54"/>
        <v>-1</v>
      </c>
      <c r="Q45">
        <f t="shared" si="41"/>
        <v>1</v>
      </c>
      <c r="R45">
        <f t="shared" si="42"/>
        <v>-1</v>
      </c>
      <c r="S45">
        <f t="shared" si="43"/>
        <v>-1</v>
      </c>
      <c r="T45">
        <f t="shared" si="44"/>
        <v>1</v>
      </c>
      <c r="U45">
        <f t="shared" si="55"/>
        <v>-1</v>
      </c>
      <c r="V45">
        <f>VLOOKUP($A45,'FuturesInfo (3)'!$A$2:$V$80,22)</f>
        <v>2</v>
      </c>
      <c r="W45">
        <v>1</v>
      </c>
      <c r="X45" s="137">
        <v>105663.6</v>
      </c>
      <c r="Y45" s="137">
        <v>105663.6</v>
      </c>
      <c r="Z45" s="188">
        <f t="shared" si="45"/>
        <v>4008.3476558348511</v>
      </c>
      <c r="AA45" s="188">
        <f>IF(IF(sym!$Q34=H45,1,0)=1,ABS(X45*G45),-ABS(X45*G45))</f>
        <v>-4008.3476558348511</v>
      </c>
      <c r="AB45" s="188">
        <f>IF(IF(sym!$P34=$H45,1,0)=1,ABS($X45*$G45),-ABS($X45*$G45))</f>
        <v>4008.3476558348511</v>
      </c>
      <c r="AC45" s="188">
        <f t="shared" si="60"/>
        <v>-4008.3476558348511</v>
      </c>
      <c r="AD45" s="188">
        <f t="shared" si="46"/>
        <v>4008.3476558348511</v>
      </c>
      <c r="AE45" s="188">
        <f t="shared" si="47"/>
        <v>-4008.3476558348511</v>
      </c>
      <c r="AF45" s="188">
        <f t="shared" si="56"/>
        <v>4008.3476558348511</v>
      </c>
      <c r="AG45" s="188">
        <f t="shared" si="57"/>
        <v>4008.3476558348511</v>
      </c>
      <c r="AH45" s="188">
        <f t="shared" si="58"/>
        <v>-4008.3476558348511</v>
      </c>
      <c r="AI45" s="188">
        <f t="shared" si="59"/>
        <v>-4008.3476558348511</v>
      </c>
      <c r="AJ45" s="188">
        <f t="shared" si="48"/>
        <v>4008.3476558348511</v>
      </c>
      <c r="AK45" s="188">
        <f t="shared" si="49"/>
        <v>-4008.3476558348511</v>
      </c>
      <c r="AL45" s="188">
        <f t="shared" si="50"/>
        <v>4008.3476558348511</v>
      </c>
      <c r="AM45" s="188">
        <f t="shared" si="51"/>
        <v>4008.3476558348511</v>
      </c>
      <c r="AN45" s="188">
        <f t="shared" si="52"/>
        <v>-4008.3476558348511</v>
      </c>
      <c r="AO45" s="188">
        <f t="shared" si="53"/>
        <v>4008.3476558348511</v>
      </c>
    </row>
    <row r="46" spans="1:41" ht="15.75" thickBot="1" x14ac:dyDescent="0.3">
      <c r="A46" s="1" t="s">
        <v>355</v>
      </c>
      <c r="B46" s="149" t="s">
        <v>623</v>
      </c>
      <c r="C46" s="192" t="s">
        <v>1121</v>
      </c>
      <c r="E46" s="201">
        <v>1</v>
      </c>
      <c r="F46" s="186">
        <f t="shared" ref="F46:F77" si="61">G46*X46</f>
        <v>-847.05687662203297</v>
      </c>
      <c r="G46" s="202">
        <v>-3.4624980905300002E-3</v>
      </c>
      <c r="H46" s="202">
        <v>-1</v>
      </c>
      <c r="I46" s="227">
        <v>1</v>
      </c>
      <c r="J46" s="227">
        <v>-1</v>
      </c>
      <c r="K46" s="227">
        <v>1</v>
      </c>
      <c r="L46" s="202">
        <v>1</v>
      </c>
      <c r="M46" s="228">
        <v>7</v>
      </c>
      <c r="N46" s="288"/>
      <c r="O46">
        <f t="shared" si="40"/>
        <v>1</v>
      </c>
      <c r="P46">
        <f t="shared" si="54"/>
        <v>1</v>
      </c>
      <c r="Q46">
        <f t="shared" ref="Q46:Q77" si="62">IF(J46+O46+-1*E46&gt;0,1,-1)</f>
        <v>-1</v>
      </c>
      <c r="R46">
        <f t="shared" ref="R46:R77" si="63">IF(I46-L46-E46&gt;0,1,-1)</f>
        <v>-1</v>
      </c>
      <c r="S46">
        <f t="shared" si="43"/>
        <v>-1</v>
      </c>
      <c r="T46">
        <f t="shared" ref="T46:T77" si="64">IF(E46-K46-O46&lt;0,-1,1)</f>
        <v>-1</v>
      </c>
      <c r="U46">
        <f t="shared" si="55"/>
        <v>-1</v>
      </c>
      <c r="V46">
        <f>VLOOKUP($A46,'FuturesInfo (3)'!$A$2:$V$80,22)</f>
        <v>2</v>
      </c>
      <c r="W46">
        <v>1</v>
      </c>
      <c r="X46" s="137">
        <v>244637.5</v>
      </c>
      <c r="Y46" s="137">
        <v>366956.25</v>
      </c>
      <c r="Z46" s="188">
        <f t="shared" si="45"/>
        <v>847.05687662203297</v>
      </c>
      <c r="AA46" s="188">
        <f>IF(IF(sym!$Q35=H46,1,0)=1,ABS(X46*G46),-ABS(X46*G46))</f>
        <v>847.05687662203297</v>
      </c>
      <c r="AB46" s="188">
        <f>IF(IF(sym!$P35=$H46,1,0)=1,ABS($X46*$G46),-ABS($X46*$G46))</f>
        <v>-847.05687662203297</v>
      </c>
      <c r="AC46" s="188">
        <f t="shared" si="60"/>
        <v>-847.05687662203297</v>
      </c>
      <c r="AD46" s="188">
        <f t="shared" ref="AD46:AD77" si="65">IF(IF(-E46=H46,1,0)=1,ABS(X46*G46),-ABS(X46*G46))</f>
        <v>847.05687662203297</v>
      </c>
      <c r="AE46" s="188">
        <f t="shared" si="47"/>
        <v>847.05687662203297</v>
      </c>
      <c r="AF46" s="188">
        <f t="shared" si="56"/>
        <v>-847.05687662203297</v>
      </c>
      <c r="AG46" s="188">
        <f t="shared" si="57"/>
        <v>-847.05687662203297</v>
      </c>
      <c r="AH46" s="188">
        <f t="shared" si="58"/>
        <v>-847.05687662203297</v>
      </c>
      <c r="AI46" s="188">
        <f t="shared" si="59"/>
        <v>-847.05687662203297</v>
      </c>
      <c r="AJ46" s="188">
        <f t="shared" si="48"/>
        <v>-847.05687662203297</v>
      </c>
      <c r="AK46" s="188">
        <f t="shared" si="49"/>
        <v>847.05687662203297</v>
      </c>
      <c r="AL46" s="188">
        <f t="shared" si="50"/>
        <v>847.05687662203297</v>
      </c>
      <c r="AM46" s="188">
        <f t="shared" ref="AM46:AM77" si="66">IF(IF(S46=H46,1,0)=1,ABS(X46*G46),-ABS(X46*G46))</f>
        <v>847.05687662203297</v>
      </c>
      <c r="AN46" s="188">
        <f t="shared" ref="AN46:AN77" si="67">IF(IF(T46=$H46,1,0)=1,ABS($X46*$G46),-ABS($X46*$G46))</f>
        <v>847.05687662203297</v>
      </c>
      <c r="AO46" s="188">
        <f t="shared" ref="AO46:AO77" si="68">IF(IF(U46=$H46,1,0)=1,ABS($X46*$G46),-ABS($X46*$G46))</f>
        <v>847.05687662203297</v>
      </c>
    </row>
    <row r="47" spans="1:41" ht="15.75" thickBot="1" x14ac:dyDescent="0.3">
      <c r="A47" s="1" t="s">
        <v>357</v>
      </c>
      <c r="B47" s="149" t="s">
        <v>513</v>
      </c>
      <c r="C47" s="192" t="s">
        <v>304</v>
      </c>
      <c r="E47" s="201">
        <v>1</v>
      </c>
      <c r="F47" s="186">
        <f t="shared" si="61"/>
        <v>-2023.7046853621048</v>
      </c>
      <c r="G47" s="202">
        <v>-1.88098495212E-2</v>
      </c>
      <c r="H47" s="202">
        <v>-1</v>
      </c>
      <c r="I47" s="227">
        <v>1</v>
      </c>
      <c r="J47" s="227">
        <v>-1</v>
      </c>
      <c r="K47" s="227">
        <v>1</v>
      </c>
      <c r="L47" s="202">
        <v>1</v>
      </c>
      <c r="M47" s="228">
        <v>9</v>
      </c>
      <c r="N47" s="288"/>
      <c r="O47">
        <f t="shared" si="40"/>
        <v>1</v>
      </c>
      <c r="P47">
        <f t="shared" si="54"/>
        <v>1</v>
      </c>
      <c r="Q47">
        <f t="shared" si="62"/>
        <v>-1</v>
      </c>
      <c r="R47">
        <f t="shared" si="63"/>
        <v>-1</v>
      </c>
      <c r="S47">
        <f t="shared" si="43"/>
        <v>-1</v>
      </c>
      <c r="T47">
        <f t="shared" si="64"/>
        <v>-1</v>
      </c>
      <c r="U47">
        <f t="shared" si="55"/>
        <v>-1</v>
      </c>
      <c r="V47">
        <f>VLOOKUP($A47,'FuturesInfo (3)'!$A$2:$V$80,22)</f>
        <v>2</v>
      </c>
      <c r="W47">
        <v>1</v>
      </c>
      <c r="X47" s="137">
        <v>107587.49999999999</v>
      </c>
      <c r="Y47" s="137">
        <v>161381.24999999997</v>
      </c>
      <c r="Z47" s="188">
        <f t="shared" si="45"/>
        <v>2023.7046853621048</v>
      </c>
      <c r="AA47" s="188">
        <f>IF(IF(sym!$Q36=H47,1,0)=1,ABS(X47*G47),-ABS(X47*G47))</f>
        <v>-2023.7046853621048</v>
      </c>
      <c r="AB47" s="188">
        <f>IF(IF(sym!$P36=$H47,1,0)=1,ABS($X47*$G47),-ABS($X47*$G47))</f>
        <v>2023.7046853621048</v>
      </c>
      <c r="AC47" s="188">
        <f t="shared" si="60"/>
        <v>-2023.7046853621048</v>
      </c>
      <c r="AD47" s="188">
        <f t="shared" si="65"/>
        <v>2023.7046853621048</v>
      </c>
      <c r="AE47" s="188">
        <f t="shared" si="47"/>
        <v>2023.7046853621048</v>
      </c>
      <c r="AF47" s="188">
        <f t="shared" si="56"/>
        <v>-2023.7046853621048</v>
      </c>
      <c r="AG47" s="188">
        <f t="shared" si="57"/>
        <v>-2023.7046853621048</v>
      </c>
      <c r="AH47" s="188">
        <f t="shared" si="58"/>
        <v>-2023.7046853621048</v>
      </c>
      <c r="AI47" s="188">
        <f t="shared" si="59"/>
        <v>-2023.7046853621048</v>
      </c>
      <c r="AJ47" s="188">
        <f t="shared" si="48"/>
        <v>-2023.7046853621048</v>
      </c>
      <c r="AK47" s="188">
        <f t="shared" si="49"/>
        <v>2023.7046853621048</v>
      </c>
      <c r="AL47" s="188">
        <f t="shared" si="50"/>
        <v>2023.7046853621048</v>
      </c>
      <c r="AM47" s="188">
        <f t="shared" si="66"/>
        <v>2023.7046853621048</v>
      </c>
      <c r="AN47" s="188">
        <f t="shared" si="67"/>
        <v>2023.7046853621048</v>
      </c>
      <c r="AO47" s="188">
        <f t="shared" si="68"/>
        <v>2023.7046853621048</v>
      </c>
    </row>
    <row r="48" spans="1:41" ht="15.75" thickBot="1" x14ac:dyDescent="0.3">
      <c r="A48" s="1" t="s">
        <v>1051</v>
      </c>
      <c r="B48" s="149" t="s">
        <v>614</v>
      </c>
      <c r="C48" s="192" t="s">
        <v>297</v>
      </c>
      <c r="E48" s="201">
        <v>1</v>
      </c>
      <c r="F48" s="186">
        <f t="shared" si="61"/>
        <v>-99.877974374348497</v>
      </c>
      <c r="G48" s="202">
        <v>-1.22025625381E-3</v>
      </c>
      <c r="H48" s="202">
        <v>-1</v>
      </c>
      <c r="I48" s="227">
        <v>1</v>
      </c>
      <c r="J48" s="227">
        <v>1</v>
      </c>
      <c r="K48" s="227">
        <v>-1</v>
      </c>
      <c r="L48" s="202">
        <v>1</v>
      </c>
      <c r="M48" s="228">
        <v>4</v>
      </c>
      <c r="N48" s="288"/>
      <c r="O48">
        <f t="shared" si="40"/>
        <v>1</v>
      </c>
      <c r="P48">
        <f t="shared" si="54"/>
        <v>-1</v>
      </c>
      <c r="Q48">
        <f t="shared" si="62"/>
        <v>1</v>
      </c>
      <c r="R48">
        <f t="shared" si="63"/>
        <v>-1</v>
      </c>
      <c r="S48">
        <f t="shared" si="43"/>
        <v>-1</v>
      </c>
      <c r="T48">
        <f t="shared" si="64"/>
        <v>1</v>
      </c>
      <c r="U48">
        <f t="shared" si="55"/>
        <v>-1</v>
      </c>
      <c r="V48">
        <f>VLOOKUP($A48,'FuturesInfo (3)'!$A$2:$V$80,22)</f>
        <v>4</v>
      </c>
      <c r="W48">
        <v>1</v>
      </c>
      <c r="X48" s="137">
        <v>81850</v>
      </c>
      <c r="Y48" s="137">
        <v>102312.5</v>
      </c>
      <c r="Z48" s="188">
        <f t="shared" si="45"/>
        <v>99.877974374348497</v>
      </c>
      <c r="AA48" s="188">
        <f>IF(IF(sym!$Q37=H48,1,0)=1,ABS(X48*G48),-ABS(X48*G48))</f>
        <v>-99.877974374348497</v>
      </c>
      <c r="AB48" s="188">
        <f>IF(IF(sym!$P37=$H48,1,0)=1,ABS($X48*$G48),-ABS($X48*$G48))</f>
        <v>99.877974374348497</v>
      </c>
      <c r="AC48" s="188">
        <f t="shared" si="60"/>
        <v>-99.877974374348497</v>
      </c>
      <c r="AD48" s="188">
        <f t="shared" si="65"/>
        <v>99.877974374348497</v>
      </c>
      <c r="AE48" s="188">
        <f t="shared" si="47"/>
        <v>-99.877974374348497</v>
      </c>
      <c r="AF48" s="188">
        <f t="shared" si="56"/>
        <v>-99.877974374348497</v>
      </c>
      <c r="AG48" s="188">
        <f t="shared" si="57"/>
        <v>99.877974374348497</v>
      </c>
      <c r="AH48" s="188">
        <f t="shared" si="58"/>
        <v>-99.877974374348497</v>
      </c>
      <c r="AI48" s="188">
        <f t="shared" si="59"/>
        <v>-99.877974374348497</v>
      </c>
      <c r="AJ48" s="188">
        <f t="shared" si="48"/>
        <v>99.877974374348497</v>
      </c>
      <c r="AK48" s="188">
        <f t="shared" si="49"/>
        <v>-99.877974374348497</v>
      </c>
      <c r="AL48" s="188">
        <f t="shared" si="50"/>
        <v>99.877974374348497</v>
      </c>
      <c r="AM48" s="188">
        <f t="shared" si="66"/>
        <v>99.877974374348497</v>
      </c>
      <c r="AN48" s="188">
        <f t="shared" si="67"/>
        <v>-99.877974374348497</v>
      </c>
      <c r="AO48" s="188">
        <f t="shared" si="68"/>
        <v>99.877974374348497</v>
      </c>
    </row>
    <row r="49" spans="1:41" ht="15.75" thickBot="1" x14ac:dyDescent="0.3">
      <c r="A49" s="4" t="s">
        <v>359</v>
      </c>
      <c r="B49" s="149" t="s">
        <v>708</v>
      </c>
      <c r="C49" s="192" t="s">
        <v>304</v>
      </c>
      <c r="E49" s="201">
        <v>-1</v>
      </c>
      <c r="F49" s="186">
        <f t="shared" si="61"/>
        <v>-1303.4170854321408</v>
      </c>
      <c r="G49" s="202">
        <v>-1.25628140704E-2</v>
      </c>
      <c r="H49" s="234">
        <v>-1</v>
      </c>
      <c r="I49" s="230">
        <v>-1</v>
      </c>
      <c r="J49" s="230">
        <v>-1</v>
      </c>
      <c r="K49" s="230">
        <v>-1</v>
      </c>
      <c r="L49" s="202">
        <v>1</v>
      </c>
      <c r="M49" s="228">
        <v>10</v>
      </c>
      <c r="N49" s="288"/>
      <c r="O49">
        <f t="shared" si="40"/>
        <v>1</v>
      </c>
      <c r="P49">
        <f t="shared" si="54"/>
        <v>-1</v>
      </c>
      <c r="Q49">
        <f t="shared" si="62"/>
        <v>1</v>
      </c>
      <c r="R49">
        <f t="shared" si="63"/>
        <v>-1</v>
      </c>
      <c r="S49">
        <f t="shared" si="43"/>
        <v>-1</v>
      </c>
      <c r="T49">
        <f t="shared" si="64"/>
        <v>-1</v>
      </c>
      <c r="U49">
        <f t="shared" si="55"/>
        <v>-1</v>
      </c>
      <c r="V49">
        <f>VLOOKUP($A49,'FuturesInfo (3)'!$A$2:$V$80,22)</f>
        <v>3</v>
      </c>
      <c r="W49">
        <v>1</v>
      </c>
      <c r="X49" s="137">
        <v>103752</v>
      </c>
      <c r="Y49" s="137">
        <v>138336</v>
      </c>
      <c r="Z49" s="188">
        <f t="shared" si="45"/>
        <v>1303.4170854321408</v>
      </c>
      <c r="AA49" s="188">
        <f>IF(IF(sym!$Q38=H49,1,0)=1,ABS(X49*G49),-ABS(X49*G49))</f>
        <v>-1303.4170854321408</v>
      </c>
      <c r="AB49" s="188">
        <f>IF(IF(sym!$P38=$H49,1,0)=1,ABS($X49*$G49),-ABS($X49*$G49))</f>
        <v>1303.4170854321408</v>
      </c>
      <c r="AC49" s="188">
        <f t="shared" si="60"/>
        <v>1303.4170854321408</v>
      </c>
      <c r="AD49" s="188">
        <f t="shared" si="65"/>
        <v>-1303.4170854321408</v>
      </c>
      <c r="AE49" s="188">
        <f t="shared" si="47"/>
        <v>1303.4170854321408</v>
      </c>
      <c r="AF49" s="188">
        <f t="shared" si="56"/>
        <v>1303.4170854321408</v>
      </c>
      <c r="AG49" s="188">
        <f t="shared" si="57"/>
        <v>1303.4170854321408</v>
      </c>
      <c r="AH49" s="188">
        <f t="shared" si="58"/>
        <v>-1303.4170854321408</v>
      </c>
      <c r="AI49" s="188">
        <f t="shared" si="59"/>
        <v>-1303.4170854321408</v>
      </c>
      <c r="AJ49" s="188">
        <f t="shared" si="48"/>
        <v>1303.4170854321408</v>
      </c>
      <c r="AK49" s="188">
        <f t="shared" si="49"/>
        <v>-1303.4170854321408</v>
      </c>
      <c r="AL49" s="188">
        <f t="shared" si="50"/>
        <v>1303.4170854321408</v>
      </c>
      <c r="AM49" s="188">
        <f t="shared" si="66"/>
        <v>1303.4170854321408</v>
      </c>
      <c r="AN49" s="188">
        <f t="shared" si="67"/>
        <v>1303.4170854321408</v>
      </c>
      <c r="AO49" s="188">
        <f t="shared" si="68"/>
        <v>1303.4170854321408</v>
      </c>
    </row>
    <row r="50" spans="1:41" ht="15.75" thickBot="1" x14ac:dyDescent="0.3">
      <c r="A50" s="1" t="s">
        <v>361</v>
      </c>
      <c r="B50" s="149" t="s">
        <v>631</v>
      </c>
      <c r="C50" s="192" t="s">
        <v>313</v>
      </c>
      <c r="E50" s="201">
        <v>-1</v>
      </c>
      <c r="F50" s="186">
        <f t="shared" si="61"/>
        <v>2879.3152830563549</v>
      </c>
      <c r="G50" s="202">
        <v>2.1033788319500001E-2</v>
      </c>
      <c r="H50" s="202">
        <v>1</v>
      </c>
      <c r="I50" s="227">
        <v>-1</v>
      </c>
      <c r="J50" s="227">
        <v>1</v>
      </c>
      <c r="K50" s="227">
        <v>-1</v>
      </c>
      <c r="L50" s="202">
        <v>-1</v>
      </c>
      <c r="M50" s="228">
        <v>6</v>
      </c>
      <c r="N50" s="288"/>
      <c r="O50">
        <f t="shared" si="40"/>
        <v>-1</v>
      </c>
      <c r="P50">
        <f t="shared" si="54"/>
        <v>-1</v>
      </c>
      <c r="Q50">
        <f t="shared" si="62"/>
        <v>1</v>
      </c>
      <c r="R50">
        <f t="shared" si="63"/>
        <v>1</v>
      </c>
      <c r="S50">
        <f t="shared" si="43"/>
        <v>1</v>
      </c>
      <c r="T50">
        <f t="shared" si="64"/>
        <v>1</v>
      </c>
      <c r="U50">
        <f t="shared" si="55"/>
        <v>1</v>
      </c>
      <c r="V50">
        <f>VLOOKUP($A50,'FuturesInfo (3)'!$A$2:$V$80,22)</f>
        <v>3</v>
      </c>
      <c r="W50">
        <v>1</v>
      </c>
      <c r="X50" s="137">
        <v>136890</v>
      </c>
      <c r="Y50" s="137">
        <v>91260</v>
      </c>
      <c r="Z50" s="188">
        <f t="shared" si="45"/>
        <v>2879.3152830563549</v>
      </c>
      <c r="AA50" s="188">
        <f>IF(IF(sym!$Q39=H50,1,0)=1,ABS(X50*G50),-ABS(X50*G50))</f>
        <v>2879.3152830563549</v>
      </c>
      <c r="AB50" s="188">
        <f>IF(IF(sym!$P39=$H50,1,0)=1,ABS($X50*$G50),-ABS($X50*$G50))</f>
        <v>-2879.3152830563549</v>
      </c>
      <c r="AC50" s="188">
        <f t="shared" si="60"/>
        <v>-2879.3152830563549</v>
      </c>
      <c r="AD50" s="188">
        <f t="shared" si="65"/>
        <v>2879.3152830563549</v>
      </c>
      <c r="AE50" s="188">
        <f t="shared" si="47"/>
        <v>2879.3152830563549</v>
      </c>
      <c r="AF50" s="188">
        <f t="shared" si="56"/>
        <v>-2879.3152830563549</v>
      </c>
      <c r="AG50" s="188">
        <f t="shared" si="57"/>
        <v>-2879.3152830563549</v>
      </c>
      <c r="AH50" s="188">
        <f t="shared" si="58"/>
        <v>-2879.3152830563549</v>
      </c>
      <c r="AI50" s="188">
        <f t="shared" si="59"/>
        <v>-2879.3152830563549</v>
      </c>
      <c r="AJ50" s="188">
        <f t="shared" si="48"/>
        <v>-2879.3152830563549</v>
      </c>
      <c r="AK50" s="188">
        <f t="shared" si="49"/>
        <v>2879.3152830563549</v>
      </c>
      <c r="AL50" s="188">
        <f t="shared" si="50"/>
        <v>2879.3152830563549</v>
      </c>
      <c r="AM50" s="188">
        <f t="shared" si="66"/>
        <v>2879.3152830563549</v>
      </c>
      <c r="AN50" s="188">
        <f t="shared" si="67"/>
        <v>2879.3152830563549</v>
      </c>
      <c r="AO50" s="188">
        <f t="shared" si="68"/>
        <v>2879.3152830563549</v>
      </c>
    </row>
    <row r="51" spans="1:41" ht="15.75" thickBot="1" x14ac:dyDescent="0.3">
      <c r="A51" s="1" t="s">
        <v>363</v>
      </c>
      <c r="B51" s="149" t="s">
        <v>476</v>
      </c>
      <c r="C51" s="192" t="s">
        <v>288</v>
      </c>
      <c r="E51" s="201">
        <v>1</v>
      </c>
      <c r="F51" s="186">
        <f t="shared" si="61"/>
        <v>-2674.5434148489139</v>
      </c>
      <c r="G51" s="202">
        <v>-3.0962530850299999E-2</v>
      </c>
      <c r="H51" s="202">
        <v>-1</v>
      </c>
      <c r="I51" s="227">
        <v>-1</v>
      </c>
      <c r="J51" s="227">
        <v>1</v>
      </c>
      <c r="K51" s="227">
        <v>-1</v>
      </c>
      <c r="L51" s="202">
        <v>-1</v>
      </c>
      <c r="M51" s="228">
        <v>12</v>
      </c>
      <c r="N51" s="288"/>
      <c r="O51">
        <f t="shared" si="40"/>
        <v>-1</v>
      </c>
      <c r="P51">
        <f t="shared" si="54"/>
        <v>1</v>
      </c>
      <c r="Q51">
        <f t="shared" si="62"/>
        <v>-1</v>
      </c>
      <c r="R51">
        <f t="shared" si="63"/>
        <v>-1</v>
      </c>
      <c r="S51">
        <f t="shared" si="43"/>
        <v>-1</v>
      </c>
      <c r="T51">
        <f t="shared" si="64"/>
        <v>1</v>
      </c>
      <c r="U51">
        <f t="shared" si="55"/>
        <v>1</v>
      </c>
      <c r="V51">
        <f>VLOOKUP($A51,'FuturesInfo (3)'!$A$2:$V$80,22)</f>
        <v>2</v>
      </c>
      <c r="W51">
        <v>1</v>
      </c>
      <c r="X51" s="137">
        <v>86380</v>
      </c>
      <c r="Y51" s="137">
        <v>86380</v>
      </c>
      <c r="Z51" s="188">
        <f t="shared" si="45"/>
        <v>2674.5434148489139</v>
      </c>
      <c r="AA51" s="188">
        <f>IF(IF(sym!$Q40=H51,1,0)=1,ABS(X51*G51),-ABS(X51*G51))</f>
        <v>-2674.5434148489139</v>
      </c>
      <c r="AB51" s="188">
        <f>IF(IF(sym!$P40=$H51,1,0)=1,ABS($X51*$G51),-ABS($X51*$G51))</f>
        <v>2674.5434148489139</v>
      </c>
      <c r="AC51" s="188">
        <f t="shared" si="60"/>
        <v>-2674.5434148489139</v>
      </c>
      <c r="AD51" s="188">
        <f t="shared" si="65"/>
        <v>2674.5434148489139</v>
      </c>
      <c r="AE51" s="188">
        <f t="shared" si="47"/>
        <v>-2674.5434148489139</v>
      </c>
      <c r="AF51" s="188">
        <f t="shared" si="56"/>
        <v>2674.5434148489139</v>
      </c>
      <c r="AG51" s="188">
        <f t="shared" si="57"/>
        <v>2674.5434148489139</v>
      </c>
      <c r="AH51" s="188">
        <f t="shared" si="58"/>
        <v>2674.5434148489139</v>
      </c>
      <c r="AI51" s="188">
        <f t="shared" si="59"/>
        <v>2674.5434148489139</v>
      </c>
      <c r="AJ51" s="188">
        <f t="shared" si="48"/>
        <v>-2674.5434148489139</v>
      </c>
      <c r="AK51" s="188">
        <f t="shared" si="49"/>
        <v>2674.5434148489139</v>
      </c>
      <c r="AL51" s="188">
        <f t="shared" si="50"/>
        <v>2674.5434148489139</v>
      </c>
      <c r="AM51" s="188">
        <f t="shared" si="66"/>
        <v>2674.5434148489139</v>
      </c>
      <c r="AN51" s="188">
        <f t="shared" si="67"/>
        <v>-2674.5434148489139</v>
      </c>
      <c r="AO51" s="188">
        <f t="shared" si="68"/>
        <v>-2674.5434148489139</v>
      </c>
    </row>
    <row r="52" spans="1:41" ht="15.75" thickBot="1" x14ac:dyDescent="0.3">
      <c r="A52" s="1" t="s">
        <v>365</v>
      </c>
      <c r="B52" s="149" t="s">
        <v>1097</v>
      </c>
      <c r="C52" s="192" t="s">
        <v>288</v>
      </c>
      <c r="E52" s="201">
        <v>-1</v>
      </c>
      <c r="F52" s="186">
        <f t="shared" si="61"/>
        <v>-2556.9251159743199</v>
      </c>
      <c r="G52" s="202">
        <v>-3.5122597746899999E-2</v>
      </c>
      <c r="H52" s="202">
        <v>-1</v>
      </c>
      <c r="I52" s="227">
        <v>-1</v>
      </c>
      <c r="J52" s="227">
        <v>1</v>
      </c>
      <c r="K52" s="227">
        <v>-1</v>
      </c>
      <c r="L52" s="202">
        <v>1</v>
      </c>
      <c r="M52" s="228">
        <v>-22</v>
      </c>
      <c r="N52" s="288"/>
      <c r="O52">
        <f t="shared" si="40"/>
        <v>-1</v>
      </c>
      <c r="P52">
        <f t="shared" si="54"/>
        <v>-1</v>
      </c>
      <c r="Q52">
        <f t="shared" si="62"/>
        <v>1</v>
      </c>
      <c r="R52">
        <f t="shared" si="63"/>
        <v>-1</v>
      </c>
      <c r="S52">
        <f t="shared" si="43"/>
        <v>-1</v>
      </c>
      <c r="T52">
        <f t="shared" si="64"/>
        <v>1</v>
      </c>
      <c r="U52">
        <f t="shared" si="55"/>
        <v>1</v>
      </c>
      <c r="V52">
        <f>VLOOKUP($A52,'FuturesInfo (3)'!$A$2:$V$80,22)</f>
        <v>2</v>
      </c>
      <c r="W52">
        <v>1</v>
      </c>
      <c r="X52" s="137">
        <v>72800</v>
      </c>
      <c r="Y52" s="137">
        <v>109200</v>
      </c>
      <c r="Z52" s="188">
        <f t="shared" si="45"/>
        <v>2556.9251159743199</v>
      </c>
      <c r="AA52" s="188">
        <f>IF(IF(sym!$Q41=H52,1,0)=1,ABS(X52*G52),-ABS(X52*G52))</f>
        <v>-2556.9251159743199</v>
      </c>
      <c r="AB52" s="188">
        <f>IF(IF(sym!$P41=$H52,1,0)=1,ABS($X52*$G52),-ABS($X52*$G52))</f>
        <v>2556.9251159743199</v>
      </c>
      <c r="AC52" s="188">
        <f t="shared" si="60"/>
        <v>2556.9251159743199</v>
      </c>
      <c r="AD52" s="188">
        <f t="shared" si="65"/>
        <v>-2556.9251159743199</v>
      </c>
      <c r="AE52" s="188">
        <f t="shared" si="47"/>
        <v>-2556.9251159743199</v>
      </c>
      <c r="AF52" s="188">
        <f t="shared" si="56"/>
        <v>2556.9251159743199</v>
      </c>
      <c r="AG52" s="188">
        <f t="shared" si="57"/>
        <v>2556.9251159743199</v>
      </c>
      <c r="AH52" s="188">
        <f t="shared" si="58"/>
        <v>-2556.9251159743199</v>
      </c>
      <c r="AI52" s="188">
        <f t="shared" si="59"/>
        <v>2556.9251159743199</v>
      </c>
      <c r="AJ52" s="188">
        <f t="shared" si="48"/>
        <v>2556.9251159743199</v>
      </c>
      <c r="AK52" s="188">
        <f t="shared" si="49"/>
        <v>-2556.9251159743199</v>
      </c>
      <c r="AL52" s="188">
        <f t="shared" si="50"/>
        <v>2556.9251159743199</v>
      </c>
      <c r="AM52" s="188">
        <f t="shared" si="66"/>
        <v>2556.9251159743199</v>
      </c>
      <c r="AN52" s="188">
        <f t="shared" si="67"/>
        <v>-2556.9251159743199</v>
      </c>
      <c r="AO52" s="188">
        <f t="shared" si="68"/>
        <v>-2556.9251159743199</v>
      </c>
    </row>
    <row r="53" spans="1:41" ht="15.75" thickBot="1" x14ac:dyDescent="0.3">
      <c r="A53" s="1" t="s">
        <v>367</v>
      </c>
      <c r="B53" s="149" t="s">
        <v>625</v>
      </c>
      <c r="C53" s="192" t="s">
        <v>313</v>
      </c>
      <c r="E53" s="201">
        <v>-1</v>
      </c>
      <c r="F53" s="186">
        <f t="shared" si="61"/>
        <v>2545.0973751023039</v>
      </c>
      <c r="G53" s="202">
        <v>2.62489415749E-2</v>
      </c>
      <c r="H53" s="202">
        <v>1</v>
      </c>
      <c r="I53" s="227">
        <v>1</v>
      </c>
      <c r="J53" s="227">
        <v>1</v>
      </c>
      <c r="K53" s="227">
        <v>1</v>
      </c>
      <c r="L53" s="202">
        <v>-1</v>
      </c>
      <c r="M53" s="228">
        <v>-11</v>
      </c>
      <c r="N53" s="288"/>
      <c r="O53">
        <f t="shared" si="40"/>
        <v>1</v>
      </c>
      <c r="P53">
        <f t="shared" si="54"/>
        <v>1</v>
      </c>
      <c r="Q53">
        <f t="shared" si="62"/>
        <v>1</v>
      </c>
      <c r="R53">
        <f t="shared" si="63"/>
        <v>1</v>
      </c>
      <c r="S53">
        <f t="shared" si="43"/>
        <v>1</v>
      </c>
      <c r="T53">
        <f t="shared" si="64"/>
        <v>-1</v>
      </c>
      <c r="U53">
        <f t="shared" si="55"/>
        <v>1</v>
      </c>
      <c r="V53">
        <f>VLOOKUP($A53,'FuturesInfo (3)'!$A$2:$V$80,22)</f>
        <v>4</v>
      </c>
      <c r="W53">
        <v>1</v>
      </c>
      <c r="X53" s="137">
        <v>96960</v>
      </c>
      <c r="Y53" s="137">
        <v>121200</v>
      </c>
      <c r="Z53" s="188">
        <f t="shared" si="45"/>
        <v>2545.0973751023039</v>
      </c>
      <c r="AA53" s="188">
        <f>IF(IF(sym!$Q42=H53,1,0)=1,ABS(X53*G53),-ABS(X53*G53))</f>
        <v>2545.0973751023039</v>
      </c>
      <c r="AB53" s="188">
        <f>IF(IF(sym!$P42=$H53,1,0)=1,ABS($X53*$G53),-ABS($X53*$G53))</f>
        <v>-2545.0973751023039</v>
      </c>
      <c r="AC53" s="188">
        <f t="shared" si="60"/>
        <v>-2545.0973751023039</v>
      </c>
      <c r="AD53" s="188">
        <f t="shared" si="65"/>
        <v>2545.0973751023039</v>
      </c>
      <c r="AE53" s="188">
        <f t="shared" si="47"/>
        <v>2545.0973751023039</v>
      </c>
      <c r="AF53" s="188">
        <f t="shared" si="56"/>
        <v>2545.0973751023039</v>
      </c>
      <c r="AG53" s="188">
        <f t="shared" si="57"/>
        <v>2545.0973751023039</v>
      </c>
      <c r="AH53" s="188">
        <f t="shared" si="58"/>
        <v>-2545.0973751023039</v>
      </c>
      <c r="AI53" s="188">
        <f t="shared" si="59"/>
        <v>2545.0973751023039</v>
      </c>
      <c r="AJ53" s="188">
        <f t="shared" si="48"/>
        <v>2545.0973751023039</v>
      </c>
      <c r="AK53" s="188">
        <f t="shared" si="49"/>
        <v>2545.0973751023039</v>
      </c>
      <c r="AL53" s="188">
        <f t="shared" si="50"/>
        <v>2545.0973751023039</v>
      </c>
      <c r="AM53" s="188">
        <f t="shared" si="66"/>
        <v>2545.0973751023039</v>
      </c>
      <c r="AN53" s="188">
        <f t="shared" si="67"/>
        <v>-2545.0973751023039</v>
      </c>
      <c r="AO53" s="188">
        <f t="shared" si="68"/>
        <v>2545.0973751023039</v>
      </c>
    </row>
    <row r="54" spans="1:41" ht="15.75" thickBot="1" x14ac:dyDescent="0.3">
      <c r="A54" s="1" t="s">
        <v>511</v>
      </c>
      <c r="B54" s="149" t="s">
        <v>511</v>
      </c>
      <c r="C54" s="192" t="s">
        <v>304</v>
      </c>
      <c r="E54" s="201">
        <v>1</v>
      </c>
      <c r="F54" s="186">
        <f t="shared" si="61"/>
        <v>-2361.038961043872</v>
      </c>
      <c r="G54" s="202">
        <v>-1.62337662338E-2</v>
      </c>
      <c r="H54" s="202">
        <v>-1</v>
      </c>
      <c r="I54" s="227">
        <v>1</v>
      </c>
      <c r="J54" s="227">
        <v>1</v>
      </c>
      <c r="K54" s="227">
        <v>1</v>
      </c>
      <c r="L54" s="202">
        <v>1</v>
      </c>
      <c r="M54" s="228">
        <v>-4</v>
      </c>
      <c r="N54" s="288"/>
      <c r="O54">
        <f t="shared" si="40"/>
        <v>-1</v>
      </c>
      <c r="P54">
        <f t="shared" si="54"/>
        <v>1</v>
      </c>
      <c r="Q54">
        <f t="shared" si="62"/>
        <v>-1</v>
      </c>
      <c r="R54">
        <f t="shared" si="63"/>
        <v>-1</v>
      </c>
      <c r="S54">
        <f t="shared" si="43"/>
        <v>-1</v>
      </c>
      <c r="T54">
        <f t="shared" si="64"/>
        <v>1</v>
      </c>
      <c r="U54">
        <f t="shared" si="55"/>
        <v>-1</v>
      </c>
      <c r="V54">
        <f>VLOOKUP($A54,'FuturesInfo (3)'!$A$2:$V$80,22)</f>
        <v>8</v>
      </c>
      <c r="W54">
        <v>1</v>
      </c>
      <c r="X54" s="137">
        <v>145440</v>
      </c>
      <c r="Y54" s="137">
        <v>181800</v>
      </c>
      <c r="Z54" s="188">
        <f t="shared" si="45"/>
        <v>2361.038961043872</v>
      </c>
      <c r="AA54" s="188">
        <f>IF(IF(sym!$Q43=H54,1,0)=1,ABS(X54*G54),-ABS(X54*G54))</f>
        <v>-2361.038961043872</v>
      </c>
      <c r="AB54" s="188">
        <f>IF(IF(sym!$P43=$H54,1,0)=1,ABS($X54*$G54),-ABS($X54*$G54))</f>
        <v>2361.038961043872</v>
      </c>
      <c r="AC54" s="188">
        <f t="shared" si="60"/>
        <v>-2361.038961043872</v>
      </c>
      <c r="AD54" s="188">
        <f t="shared" si="65"/>
        <v>2361.038961043872</v>
      </c>
      <c r="AE54" s="188">
        <f t="shared" si="47"/>
        <v>-2361.038961043872</v>
      </c>
      <c r="AF54" s="188">
        <f t="shared" si="56"/>
        <v>-2361.038961043872</v>
      </c>
      <c r="AG54" s="188">
        <f t="shared" si="57"/>
        <v>-2361.038961043872</v>
      </c>
      <c r="AH54" s="188">
        <f t="shared" si="58"/>
        <v>-2361.038961043872</v>
      </c>
      <c r="AI54" s="188">
        <f t="shared" si="59"/>
        <v>2361.038961043872</v>
      </c>
      <c r="AJ54" s="188">
        <f t="shared" si="48"/>
        <v>-2361.038961043872</v>
      </c>
      <c r="AK54" s="188">
        <f t="shared" si="49"/>
        <v>2361.038961043872</v>
      </c>
      <c r="AL54" s="188">
        <f t="shared" si="50"/>
        <v>2361.038961043872</v>
      </c>
      <c r="AM54" s="188">
        <f t="shared" si="66"/>
        <v>2361.038961043872</v>
      </c>
      <c r="AN54" s="188">
        <f t="shared" si="67"/>
        <v>-2361.038961043872</v>
      </c>
      <c r="AO54" s="188">
        <f t="shared" si="68"/>
        <v>2361.038961043872</v>
      </c>
    </row>
    <row r="55" spans="1:41" ht="15.75" thickBot="1" x14ac:dyDescent="0.3">
      <c r="A55" s="1" t="s">
        <v>988</v>
      </c>
      <c r="B55" s="149" t="s">
        <v>629</v>
      </c>
      <c r="C55" s="192" t="s">
        <v>304</v>
      </c>
      <c r="E55" s="201">
        <v>1</v>
      </c>
      <c r="F55" s="186">
        <f t="shared" si="61"/>
        <v>-1517.5586676779662</v>
      </c>
      <c r="G55" s="202">
        <v>-1.4572293716899999E-2</v>
      </c>
      <c r="H55" s="202">
        <v>-1</v>
      </c>
      <c r="I55" s="227">
        <v>-1</v>
      </c>
      <c r="J55" s="227">
        <v>-1</v>
      </c>
      <c r="K55" s="227">
        <v>-1</v>
      </c>
      <c r="L55" s="202">
        <v>-1</v>
      </c>
      <c r="M55" s="228">
        <v>22</v>
      </c>
      <c r="N55" s="288"/>
      <c r="O55">
        <f t="shared" si="40"/>
        <v>-1</v>
      </c>
      <c r="P55">
        <f t="shared" si="54"/>
        <v>1</v>
      </c>
      <c r="Q55">
        <f t="shared" si="62"/>
        <v>-1</v>
      </c>
      <c r="R55">
        <f t="shared" si="63"/>
        <v>-1</v>
      </c>
      <c r="S55">
        <f t="shared" si="43"/>
        <v>-1</v>
      </c>
      <c r="T55">
        <f t="shared" si="64"/>
        <v>1</v>
      </c>
      <c r="U55">
        <f t="shared" si="55"/>
        <v>-1</v>
      </c>
      <c r="V55">
        <f>VLOOKUP($A55,'FuturesInfo (3)'!$A$2:$V$80,22)</f>
        <v>4</v>
      </c>
      <c r="W55">
        <v>1</v>
      </c>
      <c r="X55" s="137">
        <v>104140.00000000001</v>
      </c>
      <c r="Y55" s="137">
        <v>78105.000000000015</v>
      </c>
      <c r="Z55" s="188">
        <f t="shared" si="45"/>
        <v>1517.5586676779662</v>
      </c>
      <c r="AA55" s="188">
        <f>IF(IF(sym!$Q44=H55,1,0)=1,ABS(X55*G55),-ABS(X55*G55))</f>
        <v>-1517.5586676779662</v>
      </c>
      <c r="AB55" s="188">
        <f>IF(IF(sym!$P44=$H55,1,0)=1,ABS($X55*$G55),-ABS($X55*$G55))</f>
        <v>1517.5586676779662</v>
      </c>
      <c r="AC55" s="188">
        <f t="shared" si="60"/>
        <v>-1517.5586676779662</v>
      </c>
      <c r="AD55" s="188">
        <f t="shared" si="65"/>
        <v>1517.5586676779662</v>
      </c>
      <c r="AE55" s="188">
        <f t="shared" si="47"/>
        <v>1517.5586676779662</v>
      </c>
      <c r="AF55" s="188">
        <f t="shared" si="56"/>
        <v>1517.5586676779662</v>
      </c>
      <c r="AG55" s="188">
        <f t="shared" si="57"/>
        <v>1517.5586676779662</v>
      </c>
      <c r="AH55" s="188">
        <f t="shared" si="58"/>
        <v>1517.5586676779662</v>
      </c>
      <c r="AI55" s="188">
        <f t="shared" si="59"/>
        <v>1517.5586676779662</v>
      </c>
      <c r="AJ55" s="188">
        <f t="shared" si="48"/>
        <v>-1517.5586676779662</v>
      </c>
      <c r="AK55" s="188">
        <f t="shared" si="49"/>
        <v>1517.5586676779662</v>
      </c>
      <c r="AL55" s="188">
        <f t="shared" si="50"/>
        <v>1517.5586676779662</v>
      </c>
      <c r="AM55" s="188">
        <f t="shared" si="66"/>
        <v>1517.5586676779662</v>
      </c>
      <c r="AN55" s="188">
        <f t="shared" si="67"/>
        <v>-1517.5586676779662</v>
      </c>
      <c r="AO55" s="188">
        <f t="shared" si="68"/>
        <v>1517.5586676779662</v>
      </c>
    </row>
    <row r="56" spans="1:41" ht="15.75" thickBot="1" x14ac:dyDescent="0.3">
      <c r="A56" s="1" t="s">
        <v>989</v>
      </c>
      <c r="B56" s="149" t="s">
        <v>655</v>
      </c>
      <c r="C56" s="192" t="s">
        <v>294</v>
      </c>
      <c r="E56" s="201">
        <v>1</v>
      </c>
      <c r="F56" s="186">
        <f t="shared" si="61"/>
        <v>-458.79977311462557</v>
      </c>
      <c r="G56" s="202">
        <v>-2.6091888825899999E-3</v>
      </c>
      <c r="H56" s="202">
        <v>-1</v>
      </c>
      <c r="I56" s="227">
        <v>-1</v>
      </c>
      <c r="J56" s="227">
        <v>-1</v>
      </c>
      <c r="K56" s="227">
        <v>-1</v>
      </c>
      <c r="L56" s="202">
        <v>1</v>
      </c>
      <c r="M56" s="228">
        <v>-9</v>
      </c>
      <c r="N56" s="288"/>
      <c r="O56">
        <f t="shared" si="40"/>
        <v>-1</v>
      </c>
      <c r="P56">
        <f t="shared" si="54"/>
        <v>-1</v>
      </c>
      <c r="Q56">
        <f t="shared" si="62"/>
        <v>-1</v>
      </c>
      <c r="R56">
        <f t="shared" si="63"/>
        <v>-1</v>
      </c>
      <c r="S56">
        <f t="shared" si="43"/>
        <v>-1</v>
      </c>
      <c r="T56">
        <f t="shared" si="64"/>
        <v>1</v>
      </c>
      <c r="U56">
        <f t="shared" si="55"/>
        <v>-1</v>
      </c>
      <c r="V56">
        <f>VLOOKUP($A56,'FuturesInfo (3)'!$A$2:$V$80,22)</f>
        <v>4</v>
      </c>
      <c r="W56">
        <v>1</v>
      </c>
      <c r="X56" s="137">
        <v>175840</v>
      </c>
      <c r="Y56" s="137">
        <v>131880</v>
      </c>
      <c r="Z56" s="188">
        <f t="shared" si="45"/>
        <v>458.79977311462557</v>
      </c>
      <c r="AA56" s="188">
        <f>IF(IF(sym!$Q45=H56,1,0)=1,ABS(X56*G56),-ABS(X56*G56))</f>
        <v>-458.79977311462557</v>
      </c>
      <c r="AB56" s="188">
        <f>IF(IF(sym!$P45=$H56,1,0)=1,ABS($X56*$G56),-ABS($X56*$G56))</f>
        <v>458.79977311462557</v>
      </c>
      <c r="AC56" s="188">
        <f t="shared" si="60"/>
        <v>-458.79977311462557</v>
      </c>
      <c r="AD56" s="188">
        <f t="shared" si="65"/>
        <v>458.79977311462557</v>
      </c>
      <c r="AE56" s="188">
        <f t="shared" si="47"/>
        <v>458.79977311462557</v>
      </c>
      <c r="AF56" s="188">
        <f t="shared" si="56"/>
        <v>458.79977311462557</v>
      </c>
      <c r="AG56" s="188">
        <f t="shared" si="57"/>
        <v>458.79977311462557</v>
      </c>
      <c r="AH56" s="188">
        <f t="shared" si="58"/>
        <v>-458.79977311462557</v>
      </c>
      <c r="AI56" s="188">
        <f t="shared" si="59"/>
        <v>458.79977311462557</v>
      </c>
      <c r="AJ56" s="188">
        <f t="shared" si="48"/>
        <v>458.79977311462557</v>
      </c>
      <c r="AK56" s="188">
        <f t="shared" si="49"/>
        <v>458.79977311462557</v>
      </c>
      <c r="AL56" s="188">
        <f t="shared" si="50"/>
        <v>458.79977311462557</v>
      </c>
      <c r="AM56" s="188">
        <f t="shared" si="66"/>
        <v>458.79977311462557</v>
      </c>
      <c r="AN56" s="188">
        <f t="shared" si="67"/>
        <v>-458.79977311462557</v>
      </c>
      <c r="AO56" s="188">
        <f t="shared" si="68"/>
        <v>458.79977311462557</v>
      </c>
    </row>
    <row r="57" spans="1:41" ht="15.75" thickBot="1" x14ac:dyDescent="0.3">
      <c r="A57" s="1" t="s">
        <v>369</v>
      </c>
      <c r="B57" s="149" t="s">
        <v>620</v>
      </c>
      <c r="C57" s="192" t="s">
        <v>294</v>
      </c>
      <c r="E57" s="201">
        <v>1</v>
      </c>
      <c r="F57" s="186">
        <f t="shared" si="61"/>
        <v>-1007.8701519444874</v>
      </c>
      <c r="G57" s="202">
        <v>-5.2969315132400004E-3</v>
      </c>
      <c r="H57" s="202">
        <v>-1</v>
      </c>
      <c r="I57" s="227">
        <v>-1</v>
      </c>
      <c r="J57" s="227">
        <v>1</v>
      </c>
      <c r="K57" s="227">
        <v>-1</v>
      </c>
      <c r="L57" s="202">
        <v>-1</v>
      </c>
      <c r="M57" s="228">
        <v>-1</v>
      </c>
      <c r="N57" s="288"/>
      <c r="O57">
        <f t="shared" si="40"/>
        <v>1</v>
      </c>
      <c r="P57">
        <f t="shared" si="54"/>
        <v>1</v>
      </c>
      <c r="Q57">
        <f t="shared" si="62"/>
        <v>1</v>
      </c>
      <c r="R57">
        <f t="shared" si="63"/>
        <v>-1</v>
      </c>
      <c r="S57">
        <f t="shared" si="43"/>
        <v>1</v>
      </c>
      <c r="T57">
        <f t="shared" si="64"/>
        <v>1</v>
      </c>
      <c r="U57">
        <f t="shared" si="55"/>
        <v>1</v>
      </c>
      <c r="V57">
        <f>VLOOKUP($A57,'FuturesInfo (3)'!$A$2:$V$80,22)</f>
        <v>2</v>
      </c>
      <c r="W57">
        <v>1</v>
      </c>
      <c r="X57" s="137">
        <v>190274.34079999998</v>
      </c>
      <c r="Y57" s="137">
        <v>190274.34079999998</v>
      </c>
      <c r="Z57" s="188">
        <f t="shared" si="45"/>
        <v>1007.8701519444874</v>
      </c>
      <c r="AA57" s="188">
        <f>IF(IF(sym!$Q46=H57,1,0)=1,ABS(X57*G57),-ABS(X57*G57))</f>
        <v>-1007.8701519444874</v>
      </c>
      <c r="AB57" s="188">
        <f>IF(IF(sym!$P46=$H57,1,0)=1,ABS($X57*$G57),-ABS($X57*$G57))</f>
        <v>1007.8701519444874</v>
      </c>
      <c r="AC57" s="188">
        <f t="shared" si="60"/>
        <v>-1007.8701519444874</v>
      </c>
      <c r="AD57" s="188">
        <f t="shared" si="65"/>
        <v>1007.8701519444874</v>
      </c>
      <c r="AE57" s="188">
        <f t="shared" si="47"/>
        <v>-1007.8701519444874</v>
      </c>
      <c r="AF57" s="188">
        <f t="shared" si="56"/>
        <v>1007.8701519444874</v>
      </c>
      <c r="AG57" s="188">
        <f t="shared" si="57"/>
        <v>1007.8701519444874</v>
      </c>
      <c r="AH57" s="188">
        <f t="shared" si="58"/>
        <v>1007.8701519444874</v>
      </c>
      <c r="AI57" s="188">
        <f t="shared" si="59"/>
        <v>-1007.8701519444874</v>
      </c>
      <c r="AJ57" s="188">
        <f t="shared" si="48"/>
        <v>-1007.8701519444874</v>
      </c>
      <c r="AK57" s="188">
        <f t="shared" si="49"/>
        <v>-1007.8701519444874</v>
      </c>
      <c r="AL57" s="188">
        <f t="shared" si="50"/>
        <v>1007.8701519444874</v>
      </c>
      <c r="AM57" s="188">
        <f t="shared" si="66"/>
        <v>-1007.8701519444874</v>
      </c>
      <c r="AN57" s="188">
        <f t="shared" si="67"/>
        <v>-1007.8701519444874</v>
      </c>
      <c r="AO57" s="188">
        <f t="shared" si="68"/>
        <v>-1007.8701519444874</v>
      </c>
    </row>
    <row r="58" spans="1:41" ht="15.75" thickBot="1" x14ac:dyDescent="0.3">
      <c r="A58" s="1" t="s">
        <v>371</v>
      </c>
      <c r="B58" s="149" t="s">
        <v>635</v>
      </c>
      <c r="C58" s="192" t="s">
        <v>1121</v>
      </c>
      <c r="E58" s="201">
        <v>1</v>
      </c>
      <c r="F58" s="186">
        <f t="shared" si="61"/>
        <v>-697.35898886963469</v>
      </c>
      <c r="G58" s="202">
        <v>-3.7728730428200001E-3</v>
      </c>
      <c r="H58" s="202">
        <v>-1</v>
      </c>
      <c r="I58" s="227">
        <v>1</v>
      </c>
      <c r="J58" s="227">
        <v>1</v>
      </c>
      <c r="K58" s="227">
        <v>-1</v>
      </c>
      <c r="L58" s="202">
        <v>-1</v>
      </c>
      <c r="M58" s="228">
        <v>6</v>
      </c>
      <c r="N58" s="288"/>
      <c r="O58">
        <f t="shared" si="40"/>
        <v>-1</v>
      </c>
      <c r="P58">
        <f t="shared" si="54"/>
        <v>1</v>
      </c>
      <c r="Q58">
        <f t="shared" si="62"/>
        <v>-1</v>
      </c>
      <c r="R58">
        <f t="shared" si="63"/>
        <v>1</v>
      </c>
      <c r="S58">
        <f t="shared" si="43"/>
        <v>1</v>
      </c>
      <c r="T58">
        <f t="shared" si="64"/>
        <v>1</v>
      </c>
      <c r="U58">
        <f t="shared" si="55"/>
        <v>1</v>
      </c>
      <c r="V58">
        <f>VLOOKUP($A58,'FuturesInfo (3)'!$A$2:$V$80,22)</f>
        <v>8</v>
      </c>
      <c r="W58">
        <v>1</v>
      </c>
      <c r="X58" s="137">
        <v>184835</v>
      </c>
      <c r="Y58" s="137">
        <v>132025</v>
      </c>
      <c r="Z58" s="188">
        <f t="shared" si="45"/>
        <v>697.35898886963469</v>
      </c>
      <c r="AA58" s="188">
        <f>IF(IF(sym!$Q47=H58,1,0)=1,ABS(X58*G58),-ABS(X58*G58))</f>
        <v>-697.35898886963469</v>
      </c>
      <c r="AB58" s="188">
        <f>IF(IF(sym!$P47=$H58,1,0)=1,ABS($X58*$G58),-ABS($X58*$G58))</f>
        <v>697.35898886963469</v>
      </c>
      <c r="AC58" s="188">
        <f t="shared" si="60"/>
        <v>-697.35898886963469</v>
      </c>
      <c r="AD58" s="188">
        <f t="shared" si="65"/>
        <v>697.35898886963469</v>
      </c>
      <c r="AE58" s="188">
        <f t="shared" si="47"/>
        <v>-697.35898886963469</v>
      </c>
      <c r="AF58" s="188">
        <f t="shared" si="56"/>
        <v>-697.35898886963469</v>
      </c>
      <c r="AG58" s="188">
        <f t="shared" si="57"/>
        <v>697.35898886963469</v>
      </c>
      <c r="AH58" s="188">
        <f t="shared" si="58"/>
        <v>697.35898886963469</v>
      </c>
      <c r="AI58" s="188">
        <f t="shared" si="59"/>
        <v>697.35898886963469</v>
      </c>
      <c r="AJ58" s="188">
        <f t="shared" si="48"/>
        <v>-697.35898886963469</v>
      </c>
      <c r="AK58" s="188">
        <f t="shared" si="49"/>
        <v>697.35898886963469</v>
      </c>
      <c r="AL58" s="188">
        <f t="shared" si="50"/>
        <v>-697.35898886963469</v>
      </c>
      <c r="AM58" s="188">
        <f t="shared" si="66"/>
        <v>-697.35898886963469</v>
      </c>
      <c r="AN58" s="188">
        <f t="shared" si="67"/>
        <v>-697.35898886963469</v>
      </c>
      <c r="AO58" s="188">
        <f t="shared" si="68"/>
        <v>-697.35898886963469</v>
      </c>
    </row>
    <row r="59" spans="1:41" ht="15.75" thickBot="1" x14ac:dyDescent="0.3">
      <c r="A59" s="1" t="s">
        <v>1052</v>
      </c>
      <c r="B59" s="149" t="s">
        <v>611</v>
      </c>
      <c r="C59" s="192" t="s">
        <v>297</v>
      </c>
      <c r="E59" s="201">
        <v>1</v>
      </c>
      <c r="F59" s="186">
        <f t="shared" si="61"/>
        <v>-868.72759856606501</v>
      </c>
      <c r="G59" s="202">
        <v>-7.1684587813600001E-3</v>
      </c>
      <c r="H59" s="202">
        <v>-1</v>
      </c>
      <c r="I59" s="227">
        <v>-1</v>
      </c>
      <c r="J59" s="227">
        <v>-1</v>
      </c>
      <c r="K59" s="227">
        <v>1</v>
      </c>
      <c r="L59" s="202">
        <v>-1</v>
      </c>
      <c r="M59" s="228">
        <v>-7</v>
      </c>
      <c r="N59" s="288"/>
      <c r="O59">
        <f t="shared" si="40"/>
        <v>1</v>
      </c>
      <c r="P59">
        <f t="shared" si="54"/>
        <v>1</v>
      </c>
      <c r="Q59">
        <f t="shared" si="62"/>
        <v>-1</v>
      </c>
      <c r="R59">
        <f t="shared" si="63"/>
        <v>-1</v>
      </c>
      <c r="S59">
        <f t="shared" si="43"/>
        <v>-1</v>
      </c>
      <c r="T59">
        <f t="shared" si="64"/>
        <v>-1</v>
      </c>
      <c r="U59">
        <f t="shared" si="55"/>
        <v>-1</v>
      </c>
      <c r="V59">
        <f>VLOOKUP($A59,'FuturesInfo (3)'!$A$2:$V$80,22)</f>
        <v>5</v>
      </c>
      <c r="W59">
        <v>1</v>
      </c>
      <c r="X59" s="137">
        <v>121187.5</v>
      </c>
      <c r="Y59" s="137">
        <v>96950</v>
      </c>
      <c r="Z59" s="188">
        <f t="shared" si="45"/>
        <v>868.72759856606501</v>
      </c>
      <c r="AA59" s="188">
        <f>IF(IF(sym!$Q48=H59,1,0)=1,ABS(X59*G59),-ABS(X59*G59))</f>
        <v>-868.72759856606501</v>
      </c>
      <c r="AB59" s="188">
        <f>IF(IF(sym!$P48=$H59,1,0)=1,ABS($X59*$G59),-ABS($X59*$G59))</f>
        <v>868.72759856606501</v>
      </c>
      <c r="AC59" s="188">
        <f t="shared" si="60"/>
        <v>-868.72759856606501</v>
      </c>
      <c r="AD59" s="188">
        <f t="shared" si="65"/>
        <v>868.72759856606501</v>
      </c>
      <c r="AE59" s="188">
        <f t="shared" si="47"/>
        <v>868.72759856606501</v>
      </c>
      <c r="AF59" s="188">
        <f t="shared" si="56"/>
        <v>868.72759856606501</v>
      </c>
      <c r="AG59" s="188">
        <f t="shared" si="57"/>
        <v>-868.72759856606501</v>
      </c>
      <c r="AH59" s="188">
        <f t="shared" si="58"/>
        <v>868.72759856606501</v>
      </c>
      <c r="AI59" s="188">
        <f t="shared" si="59"/>
        <v>-868.72759856606501</v>
      </c>
      <c r="AJ59" s="188">
        <f t="shared" si="48"/>
        <v>-868.72759856606501</v>
      </c>
      <c r="AK59" s="188">
        <f t="shared" si="49"/>
        <v>868.72759856606501</v>
      </c>
      <c r="AL59" s="188">
        <f t="shared" si="50"/>
        <v>868.72759856606501</v>
      </c>
      <c r="AM59" s="188">
        <f t="shared" si="66"/>
        <v>868.72759856606501</v>
      </c>
      <c r="AN59" s="188">
        <f t="shared" si="67"/>
        <v>868.72759856606501</v>
      </c>
      <c r="AO59" s="188">
        <f t="shared" si="68"/>
        <v>868.72759856606501</v>
      </c>
    </row>
    <row r="60" spans="1:41" ht="15.75" thickBot="1" x14ac:dyDescent="0.3">
      <c r="A60" s="1" t="s">
        <v>373</v>
      </c>
      <c r="B60" s="149" t="s">
        <v>692</v>
      </c>
      <c r="C60" s="192" t="s">
        <v>1121</v>
      </c>
      <c r="E60" s="201">
        <v>1</v>
      </c>
      <c r="F60" s="186">
        <f t="shared" si="61"/>
        <v>-896.25364229314914</v>
      </c>
      <c r="G60" s="202">
        <v>-4.1626196753199998E-3</v>
      </c>
      <c r="H60" s="202">
        <v>-1</v>
      </c>
      <c r="I60" s="227">
        <v>1</v>
      </c>
      <c r="J60" s="227">
        <v>1</v>
      </c>
      <c r="K60" s="227">
        <v>1</v>
      </c>
      <c r="L60" s="202">
        <v>-1</v>
      </c>
      <c r="M60" s="228">
        <v>-6</v>
      </c>
      <c r="N60" s="288"/>
      <c r="O60">
        <f t="shared" si="40"/>
        <v>1</v>
      </c>
      <c r="P60">
        <f t="shared" si="54"/>
        <v>1</v>
      </c>
      <c r="Q60">
        <f t="shared" si="62"/>
        <v>1</v>
      </c>
      <c r="R60">
        <f t="shared" si="63"/>
        <v>1</v>
      </c>
      <c r="S60">
        <f t="shared" si="43"/>
        <v>1</v>
      </c>
      <c r="T60">
        <f t="shared" si="64"/>
        <v>-1</v>
      </c>
      <c r="U60">
        <f t="shared" si="55"/>
        <v>1</v>
      </c>
      <c r="V60">
        <f>VLOOKUP($A60,'FuturesInfo (3)'!$A$2:$V$80,22)</f>
        <v>3</v>
      </c>
      <c r="W60">
        <v>1</v>
      </c>
      <c r="X60" s="137">
        <v>215310</v>
      </c>
      <c r="Y60" s="137">
        <v>143540</v>
      </c>
      <c r="Z60" s="188">
        <f t="shared" si="45"/>
        <v>896.25364229314914</v>
      </c>
      <c r="AA60" s="188">
        <f>IF(IF(sym!$Q49=H60,1,0)=1,ABS(X60*G60),-ABS(X60*G60))</f>
        <v>-896.25364229314914</v>
      </c>
      <c r="AB60" s="188">
        <f>IF(IF(sym!$P49=$H60,1,0)=1,ABS($X60*$G60),-ABS($X60*$G60))</f>
        <v>896.25364229314914</v>
      </c>
      <c r="AC60" s="188">
        <f t="shared" si="60"/>
        <v>-896.25364229314914</v>
      </c>
      <c r="AD60" s="188">
        <f t="shared" si="65"/>
        <v>896.25364229314914</v>
      </c>
      <c r="AE60" s="188">
        <f t="shared" si="47"/>
        <v>-896.25364229314914</v>
      </c>
      <c r="AF60" s="188">
        <f t="shared" si="56"/>
        <v>-896.25364229314914</v>
      </c>
      <c r="AG60" s="188">
        <f t="shared" si="57"/>
        <v>-896.25364229314914</v>
      </c>
      <c r="AH60" s="188">
        <f t="shared" si="58"/>
        <v>896.25364229314914</v>
      </c>
      <c r="AI60" s="188">
        <f t="shared" si="59"/>
        <v>-896.25364229314914</v>
      </c>
      <c r="AJ60" s="188">
        <f t="shared" si="48"/>
        <v>-896.25364229314914</v>
      </c>
      <c r="AK60" s="188">
        <f t="shared" si="49"/>
        <v>-896.25364229314914</v>
      </c>
      <c r="AL60" s="188">
        <f t="shared" si="50"/>
        <v>-896.25364229314914</v>
      </c>
      <c r="AM60" s="188">
        <f t="shared" si="66"/>
        <v>-896.25364229314914</v>
      </c>
      <c r="AN60" s="188">
        <f t="shared" si="67"/>
        <v>896.25364229314914</v>
      </c>
      <c r="AO60" s="188">
        <f t="shared" si="68"/>
        <v>-896.25364229314914</v>
      </c>
    </row>
    <row r="61" spans="1:41" ht="15.75" thickBot="1" x14ac:dyDescent="0.3">
      <c r="A61" s="1" t="s">
        <v>375</v>
      </c>
      <c r="B61" s="149" t="s">
        <v>690</v>
      </c>
      <c r="C61" s="192" t="s">
        <v>288</v>
      </c>
      <c r="E61" s="201">
        <v>1</v>
      </c>
      <c r="F61" s="186">
        <f t="shared" si="61"/>
        <v>-3034.9965229487939</v>
      </c>
      <c r="G61" s="202">
        <v>-3.6509040333800001E-2</v>
      </c>
      <c r="H61" s="202">
        <v>-1</v>
      </c>
      <c r="I61" s="227">
        <v>1</v>
      </c>
      <c r="J61" s="227">
        <v>1</v>
      </c>
      <c r="K61" s="227">
        <v>1</v>
      </c>
      <c r="L61" s="202">
        <v>-1</v>
      </c>
      <c r="M61" s="228">
        <v>-7</v>
      </c>
      <c r="N61" s="288"/>
      <c r="O61">
        <f t="shared" si="40"/>
        <v>1</v>
      </c>
      <c r="P61">
        <f t="shared" si="54"/>
        <v>1</v>
      </c>
      <c r="Q61">
        <f t="shared" si="62"/>
        <v>1</v>
      </c>
      <c r="R61">
        <f t="shared" si="63"/>
        <v>1</v>
      </c>
      <c r="S61">
        <f t="shared" si="43"/>
        <v>1</v>
      </c>
      <c r="T61">
        <f t="shared" si="64"/>
        <v>-1</v>
      </c>
      <c r="U61">
        <f t="shared" si="55"/>
        <v>1</v>
      </c>
      <c r="V61">
        <f>VLOOKUP($A61,'FuturesInfo (3)'!$A$2:$V$80,22)</f>
        <v>3</v>
      </c>
      <c r="W61">
        <v>1</v>
      </c>
      <c r="X61" s="137">
        <v>83130</v>
      </c>
      <c r="Y61" s="137">
        <v>55420</v>
      </c>
      <c r="Z61" s="188">
        <f t="shared" si="45"/>
        <v>3034.9965229487939</v>
      </c>
      <c r="AA61" s="188">
        <f>IF(IF(sym!$Q50=H61,1,0)=1,ABS(X61*G61),-ABS(X61*G61))</f>
        <v>-3034.9965229487939</v>
      </c>
      <c r="AB61" s="188">
        <f>IF(IF(sym!$P50=$H61,1,0)=1,ABS($X61*$G61),-ABS($X61*$G61))</f>
        <v>3034.9965229487939</v>
      </c>
      <c r="AC61" s="188">
        <f t="shared" si="60"/>
        <v>-3034.9965229487939</v>
      </c>
      <c r="AD61" s="188">
        <f t="shared" si="65"/>
        <v>3034.9965229487939</v>
      </c>
      <c r="AE61" s="188">
        <f t="shared" si="47"/>
        <v>-3034.9965229487939</v>
      </c>
      <c r="AF61" s="188">
        <f t="shared" si="56"/>
        <v>-3034.9965229487939</v>
      </c>
      <c r="AG61" s="188">
        <f t="shared" si="57"/>
        <v>-3034.9965229487939</v>
      </c>
      <c r="AH61" s="188">
        <f t="shared" si="58"/>
        <v>3034.9965229487939</v>
      </c>
      <c r="AI61" s="188">
        <f t="shared" si="59"/>
        <v>-3034.9965229487939</v>
      </c>
      <c r="AJ61" s="188">
        <f t="shared" si="48"/>
        <v>-3034.9965229487939</v>
      </c>
      <c r="AK61" s="188">
        <f t="shared" si="49"/>
        <v>-3034.9965229487939</v>
      </c>
      <c r="AL61" s="188">
        <f t="shared" si="50"/>
        <v>-3034.9965229487939</v>
      </c>
      <c r="AM61" s="188">
        <f t="shared" si="66"/>
        <v>-3034.9965229487939</v>
      </c>
      <c r="AN61" s="188">
        <f t="shared" si="67"/>
        <v>3034.9965229487939</v>
      </c>
      <c r="AO61" s="188">
        <f t="shared" si="68"/>
        <v>-3034.9965229487939</v>
      </c>
    </row>
    <row r="62" spans="1:41" ht="15.75" thickBot="1" x14ac:dyDescent="0.3">
      <c r="A62" s="1" t="s">
        <v>377</v>
      </c>
      <c r="B62" s="149" t="s">
        <v>694</v>
      </c>
      <c r="C62" s="192" t="s">
        <v>294</v>
      </c>
      <c r="E62" s="201">
        <v>-1</v>
      </c>
      <c r="F62" s="186">
        <f t="shared" si="61"/>
        <v>1279.5189846273752</v>
      </c>
      <c r="G62" s="202">
        <v>7.9656862745099994E-3</v>
      </c>
      <c r="H62" s="202">
        <v>1</v>
      </c>
      <c r="I62" s="227">
        <v>1</v>
      </c>
      <c r="J62" s="227">
        <v>1</v>
      </c>
      <c r="K62" s="227">
        <v>-1</v>
      </c>
      <c r="L62" s="202">
        <v>-1</v>
      </c>
      <c r="M62" s="228">
        <v>-8</v>
      </c>
      <c r="N62" s="288"/>
      <c r="O62">
        <f t="shared" si="40"/>
        <v>1</v>
      </c>
      <c r="P62">
        <f t="shared" si="54"/>
        <v>-1</v>
      </c>
      <c r="Q62">
        <f t="shared" si="62"/>
        <v>1</v>
      </c>
      <c r="R62">
        <f t="shared" si="63"/>
        <v>1</v>
      </c>
      <c r="S62">
        <f t="shared" si="43"/>
        <v>1</v>
      </c>
      <c r="T62">
        <f t="shared" si="64"/>
        <v>-1</v>
      </c>
      <c r="U62">
        <f t="shared" si="55"/>
        <v>1</v>
      </c>
      <c r="V62">
        <f>VLOOKUP($A62,'FuturesInfo (3)'!$A$2:$V$80,22)</f>
        <v>2</v>
      </c>
      <c r="W62">
        <v>1</v>
      </c>
      <c r="X62" s="137">
        <v>160628.84483937116</v>
      </c>
      <c r="Y62" s="137">
        <v>240943.26725905674</v>
      </c>
      <c r="Z62" s="188">
        <f t="shared" si="45"/>
        <v>1279.5189846273752</v>
      </c>
      <c r="AA62" s="188">
        <f>IF(IF(sym!$Q51=H62,1,0)=1,ABS(X62*G62),-ABS(X62*G62))</f>
        <v>1279.5189846273752</v>
      </c>
      <c r="AB62" s="188">
        <f>IF(IF(sym!$P51=$H62,1,0)=1,ABS($X62*$G62),-ABS($X62*$G62))</f>
        <v>-1279.5189846273752</v>
      </c>
      <c r="AC62" s="188">
        <f t="shared" si="60"/>
        <v>-1279.5189846273752</v>
      </c>
      <c r="AD62" s="188">
        <f t="shared" si="65"/>
        <v>1279.5189846273752</v>
      </c>
      <c r="AE62" s="188">
        <f t="shared" si="47"/>
        <v>1279.5189846273752</v>
      </c>
      <c r="AF62" s="188">
        <f t="shared" si="56"/>
        <v>1279.5189846273752</v>
      </c>
      <c r="AG62" s="188">
        <f t="shared" si="57"/>
        <v>-1279.5189846273752</v>
      </c>
      <c r="AH62" s="188">
        <f t="shared" si="58"/>
        <v>-1279.5189846273752</v>
      </c>
      <c r="AI62" s="188">
        <f t="shared" si="59"/>
        <v>1279.5189846273752</v>
      </c>
      <c r="AJ62" s="188">
        <f t="shared" si="48"/>
        <v>-1279.5189846273752</v>
      </c>
      <c r="AK62" s="188">
        <f t="shared" si="49"/>
        <v>1279.5189846273752</v>
      </c>
      <c r="AL62" s="188">
        <f t="shared" si="50"/>
        <v>1279.5189846273752</v>
      </c>
      <c r="AM62" s="188">
        <f t="shared" si="66"/>
        <v>1279.5189846273752</v>
      </c>
      <c r="AN62" s="188">
        <f t="shared" si="67"/>
        <v>-1279.5189846273752</v>
      </c>
      <c r="AO62" s="188">
        <f t="shared" si="68"/>
        <v>1279.5189846273752</v>
      </c>
    </row>
    <row r="63" spans="1:41" ht="15.75" thickBot="1" x14ac:dyDescent="0.3">
      <c r="A63" s="1" t="s">
        <v>379</v>
      </c>
      <c r="B63" s="149" t="s">
        <v>550</v>
      </c>
      <c r="C63" s="192" t="s">
        <v>294</v>
      </c>
      <c r="E63" s="201">
        <v>1</v>
      </c>
      <c r="F63" s="186">
        <f t="shared" si="61"/>
        <v>1068.9993124253576</v>
      </c>
      <c r="G63" s="202">
        <v>3.7552229333099999E-3</v>
      </c>
      <c r="H63" s="202">
        <v>1</v>
      </c>
      <c r="I63" s="227">
        <v>1</v>
      </c>
      <c r="J63" s="227">
        <v>1</v>
      </c>
      <c r="K63" s="227">
        <v>1</v>
      </c>
      <c r="L63" s="202">
        <v>-1</v>
      </c>
      <c r="M63" s="228">
        <v>-8</v>
      </c>
      <c r="N63" s="288"/>
      <c r="O63">
        <f t="shared" si="40"/>
        <v>1</v>
      </c>
      <c r="P63">
        <f t="shared" si="54"/>
        <v>1</v>
      </c>
      <c r="Q63">
        <f t="shared" si="62"/>
        <v>1</v>
      </c>
      <c r="R63">
        <f t="shared" si="63"/>
        <v>1</v>
      </c>
      <c r="S63">
        <f t="shared" si="43"/>
        <v>1</v>
      </c>
      <c r="T63">
        <f t="shared" si="64"/>
        <v>-1</v>
      </c>
      <c r="U63">
        <f t="shared" si="55"/>
        <v>1</v>
      </c>
      <c r="V63">
        <f>VLOOKUP($A63,'FuturesInfo (3)'!$A$2:$V$80,22)</f>
        <v>3</v>
      </c>
      <c r="W63">
        <v>1</v>
      </c>
      <c r="X63" s="137">
        <v>284670</v>
      </c>
      <c r="Y63" s="137">
        <v>189780</v>
      </c>
      <c r="Z63" s="188">
        <f t="shared" si="45"/>
        <v>1068.9993124253576</v>
      </c>
      <c r="AA63" s="188">
        <f>IF(IF(sym!$Q52=H63,1,0)=1,ABS(X63*G63),-ABS(X63*G63))</f>
        <v>1068.9993124253576</v>
      </c>
      <c r="AB63" s="188">
        <f>IF(IF(sym!$P52=$H63,1,0)=1,ABS($X63*$G63),-ABS($X63*$G63))</f>
        <v>-1068.9993124253576</v>
      </c>
      <c r="AC63" s="188">
        <f t="shared" si="60"/>
        <v>1068.9993124253576</v>
      </c>
      <c r="AD63" s="188">
        <f t="shared" si="65"/>
        <v>-1068.9993124253576</v>
      </c>
      <c r="AE63" s="188">
        <f t="shared" si="47"/>
        <v>1068.9993124253576</v>
      </c>
      <c r="AF63" s="188">
        <f t="shared" si="56"/>
        <v>1068.9993124253576</v>
      </c>
      <c r="AG63" s="188">
        <f t="shared" si="57"/>
        <v>1068.9993124253576</v>
      </c>
      <c r="AH63" s="188">
        <f t="shared" si="58"/>
        <v>-1068.9993124253576</v>
      </c>
      <c r="AI63" s="188">
        <f t="shared" si="59"/>
        <v>1068.9993124253576</v>
      </c>
      <c r="AJ63" s="188">
        <f t="shared" si="48"/>
        <v>1068.9993124253576</v>
      </c>
      <c r="AK63" s="188">
        <f t="shared" si="49"/>
        <v>1068.9993124253576</v>
      </c>
      <c r="AL63" s="188">
        <f t="shared" si="50"/>
        <v>1068.9993124253576</v>
      </c>
      <c r="AM63" s="188">
        <f t="shared" si="66"/>
        <v>1068.9993124253576</v>
      </c>
      <c r="AN63" s="188">
        <f t="shared" si="67"/>
        <v>-1068.9993124253576</v>
      </c>
      <c r="AO63" s="188">
        <f t="shared" si="68"/>
        <v>1068.9993124253576</v>
      </c>
    </row>
    <row r="64" spans="1:41" ht="15.75" thickBot="1" x14ac:dyDescent="0.3">
      <c r="A64" s="4" t="s">
        <v>1050</v>
      </c>
      <c r="B64" s="149" t="s">
        <v>700</v>
      </c>
      <c r="C64" s="192" t="s">
        <v>297</v>
      </c>
      <c r="E64" s="201">
        <v>1</v>
      </c>
      <c r="F64" s="186">
        <f t="shared" si="61"/>
        <v>-693.85194479315999</v>
      </c>
      <c r="G64" s="202">
        <v>-8.7829360100399999E-3</v>
      </c>
      <c r="H64" s="202">
        <v>-1</v>
      </c>
      <c r="I64" s="227">
        <v>-1</v>
      </c>
      <c r="J64" s="227">
        <v>-1</v>
      </c>
      <c r="K64" s="227">
        <v>-1</v>
      </c>
      <c r="L64" s="202">
        <v>1</v>
      </c>
      <c r="M64" s="228">
        <v>-6</v>
      </c>
      <c r="N64" s="288"/>
      <c r="O64">
        <f t="shared" si="40"/>
        <v>-1</v>
      </c>
      <c r="P64">
        <f t="shared" si="54"/>
        <v>-1</v>
      </c>
      <c r="Q64">
        <f t="shared" si="62"/>
        <v>-1</v>
      </c>
      <c r="R64">
        <f t="shared" si="63"/>
        <v>-1</v>
      </c>
      <c r="S64">
        <f t="shared" si="43"/>
        <v>-1</v>
      </c>
      <c r="T64">
        <f t="shared" si="64"/>
        <v>1</v>
      </c>
      <c r="U64">
        <f t="shared" si="55"/>
        <v>-1</v>
      </c>
      <c r="V64">
        <f>VLOOKUP($A64,'FuturesInfo (3)'!$A$2:$V$80,22)</f>
        <v>9</v>
      </c>
      <c r="W64">
        <v>1</v>
      </c>
      <c r="X64" s="137">
        <v>79000</v>
      </c>
      <c r="Y64" s="137">
        <v>59250</v>
      </c>
      <c r="Z64" s="188">
        <f t="shared" si="45"/>
        <v>693.85194479315999</v>
      </c>
      <c r="AA64" s="188">
        <f>IF(IF(sym!$Q53=H64,1,0)=1,ABS(X64*G64),-ABS(X64*G64))</f>
        <v>-693.85194479315999</v>
      </c>
      <c r="AB64" s="188">
        <f>IF(IF(sym!$P53=$H64,1,0)=1,ABS($X64*$G64),-ABS($X64*$G64))</f>
        <v>693.85194479315999</v>
      </c>
      <c r="AC64" s="188">
        <f t="shared" si="60"/>
        <v>-693.85194479315999</v>
      </c>
      <c r="AD64" s="188">
        <f t="shared" si="65"/>
        <v>693.85194479315999</v>
      </c>
      <c r="AE64" s="188">
        <f t="shared" si="47"/>
        <v>693.85194479315999</v>
      </c>
      <c r="AF64" s="188">
        <f t="shared" si="56"/>
        <v>693.85194479315999</v>
      </c>
      <c r="AG64" s="188">
        <f t="shared" si="57"/>
        <v>693.85194479315999</v>
      </c>
      <c r="AH64" s="188">
        <f t="shared" si="58"/>
        <v>-693.85194479315999</v>
      </c>
      <c r="AI64" s="188">
        <f t="shared" si="59"/>
        <v>693.85194479315999</v>
      </c>
      <c r="AJ64" s="188">
        <f t="shared" si="48"/>
        <v>693.85194479315999</v>
      </c>
      <c r="AK64" s="188">
        <f t="shared" si="49"/>
        <v>693.85194479315999</v>
      </c>
      <c r="AL64" s="188">
        <f t="shared" si="50"/>
        <v>693.85194479315999</v>
      </c>
      <c r="AM64" s="188">
        <f t="shared" si="66"/>
        <v>693.85194479315999</v>
      </c>
      <c r="AN64" s="188">
        <f t="shared" si="67"/>
        <v>-693.85194479315999</v>
      </c>
      <c r="AO64" s="188">
        <f t="shared" si="68"/>
        <v>693.85194479315999</v>
      </c>
    </row>
    <row r="65" spans="1:41" ht="15.75" thickBot="1" x14ac:dyDescent="0.3">
      <c r="A65" s="1" t="s">
        <v>0</v>
      </c>
      <c r="B65" s="149" t="s">
        <v>702</v>
      </c>
      <c r="C65" s="192" t="s">
        <v>304</v>
      </c>
      <c r="E65" s="201">
        <v>-1</v>
      </c>
      <c r="F65" s="186">
        <f t="shared" si="61"/>
        <v>2889.0438018886098</v>
      </c>
      <c r="G65" s="202">
        <v>3.5499570569699997E-2</v>
      </c>
      <c r="H65" s="233">
        <v>1</v>
      </c>
      <c r="I65" s="229">
        <v>1</v>
      </c>
      <c r="J65" s="229">
        <v>1</v>
      </c>
      <c r="K65" s="229">
        <v>1</v>
      </c>
      <c r="L65" s="202">
        <v>-1</v>
      </c>
      <c r="M65" s="228">
        <v>-3</v>
      </c>
      <c r="N65" s="288"/>
      <c r="O65">
        <f t="shared" si="40"/>
        <v>1</v>
      </c>
      <c r="P65">
        <f t="shared" si="54"/>
        <v>1</v>
      </c>
      <c r="Q65">
        <f t="shared" si="62"/>
        <v>1</v>
      </c>
      <c r="R65">
        <f t="shared" si="63"/>
        <v>1</v>
      </c>
      <c r="S65">
        <f t="shared" si="43"/>
        <v>1</v>
      </c>
      <c r="T65">
        <f t="shared" si="64"/>
        <v>-1</v>
      </c>
      <c r="U65">
        <f t="shared" si="55"/>
        <v>1</v>
      </c>
      <c r="V65">
        <f>VLOOKUP($A65,'FuturesInfo (3)'!$A$2:$V$80,22)</f>
        <v>2</v>
      </c>
      <c r="W65">
        <v>1</v>
      </c>
      <c r="X65" s="137">
        <v>81382.5</v>
      </c>
      <c r="Y65" s="137">
        <v>108510</v>
      </c>
      <c r="Z65" s="188">
        <f t="shared" si="45"/>
        <v>2889.0438018886098</v>
      </c>
      <c r="AA65" s="188">
        <f>IF(IF(sym!$Q54=H65,1,0)=1,ABS(X65*G65),-ABS(X65*G65))</f>
        <v>2889.0438018886098</v>
      </c>
      <c r="AB65" s="188">
        <f>IF(IF(sym!$P54=$H65,1,0)=1,ABS($X65*$G65),-ABS($X65*$G65))</f>
        <v>-2889.0438018886098</v>
      </c>
      <c r="AC65" s="188">
        <f t="shared" si="60"/>
        <v>-2889.0438018886098</v>
      </c>
      <c r="AD65" s="188">
        <f t="shared" si="65"/>
        <v>2889.0438018886098</v>
      </c>
      <c r="AE65" s="188">
        <f t="shared" si="47"/>
        <v>2889.0438018886098</v>
      </c>
      <c r="AF65" s="188">
        <f t="shared" si="56"/>
        <v>2889.0438018886098</v>
      </c>
      <c r="AG65" s="188">
        <f t="shared" si="57"/>
        <v>2889.0438018886098</v>
      </c>
      <c r="AH65" s="188">
        <f t="shared" si="58"/>
        <v>-2889.0438018886098</v>
      </c>
      <c r="AI65" s="188">
        <f t="shared" si="59"/>
        <v>2889.0438018886098</v>
      </c>
      <c r="AJ65" s="188">
        <f t="shared" si="48"/>
        <v>2889.0438018886098</v>
      </c>
      <c r="AK65" s="188">
        <f t="shared" si="49"/>
        <v>2889.0438018886098</v>
      </c>
      <c r="AL65" s="188">
        <f t="shared" si="50"/>
        <v>2889.0438018886098</v>
      </c>
      <c r="AM65" s="188">
        <f t="shared" si="66"/>
        <v>2889.0438018886098</v>
      </c>
      <c r="AN65" s="188">
        <f t="shared" si="67"/>
        <v>-2889.0438018886098</v>
      </c>
      <c r="AO65" s="188">
        <f t="shared" si="68"/>
        <v>2889.0438018886098</v>
      </c>
    </row>
    <row r="66" spans="1:41" ht="15.75" thickBot="1" x14ac:dyDescent="0.3">
      <c r="A66" s="1" t="s">
        <v>384</v>
      </c>
      <c r="B66" s="149" t="s">
        <v>704</v>
      </c>
      <c r="C66" s="192" t="s">
        <v>347</v>
      </c>
      <c r="E66" s="201">
        <v>1</v>
      </c>
      <c r="F66" s="186">
        <f t="shared" si="61"/>
        <v>1311.9056005641598</v>
      </c>
      <c r="G66" s="202">
        <v>9.1581542796799996E-3</v>
      </c>
      <c r="H66" s="202">
        <v>1</v>
      </c>
      <c r="I66" s="227">
        <v>1</v>
      </c>
      <c r="J66" s="227">
        <v>-1</v>
      </c>
      <c r="K66" s="227">
        <v>1</v>
      </c>
      <c r="L66" s="202">
        <v>-1</v>
      </c>
      <c r="M66" s="228">
        <v>23</v>
      </c>
      <c r="N66" s="288"/>
      <c r="O66">
        <f t="shared" si="40"/>
        <v>-1</v>
      </c>
      <c r="P66">
        <f t="shared" si="54"/>
        <v>1</v>
      </c>
      <c r="Q66">
        <f t="shared" si="62"/>
        <v>-1</v>
      </c>
      <c r="R66">
        <f t="shared" si="63"/>
        <v>1</v>
      </c>
      <c r="S66">
        <f t="shared" si="43"/>
        <v>1</v>
      </c>
      <c r="T66">
        <f t="shared" si="64"/>
        <v>1</v>
      </c>
      <c r="U66">
        <f t="shared" si="55"/>
        <v>-1</v>
      </c>
      <c r="V66">
        <f>VLOOKUP($A66,'FuturesInfo (3)'!$A$2:$V$80,22)</f>
        <v>2</v>
      </c>
      <c r="W66">
        <v>1</v>
      </c>
      <c r="X66" s="137">
        <v>143250</v>
      </c>
      <c r="Y66" s="137">
        <v>143250</v>
      </c>
      <c r="Z66" s="188">
        <f t="shared" si="45"/>
        <v>1311.9056005641598</v>
      </c>
      <c r="AA66" s="188">
        <f>IF(IF(sym!$Q55=H66,1,0)=1,ABS(X66*G66),-ABS(X66*G66))</f>
        <v>1311.9056005641598</v>
      </c>
      <c r="AB66" s="188">
        <f>IF(IF(sym!$P55=$H66,1,0)=1,ABS($X66*$G66),-ABS($X66*$G66))</f>
        <v>-1311.9056005641598</v>
      </c>
      <c r="AC66" s="188">
        <f t="shared" si="60"/>
        <v>1311.9056005641598</v>
      </c>
      <c r="AD66" s="188">
        <f t="shared" si="65"/>
        <v>-1311.9056005641598</v>
      </c>
      <c r="AE66" s="188">
        <f t="shared" si="47"/>
        <v>-1311.9056005641598</v>
      </c>
      <c r="AF66" s="188">
        <f t="shared" si="56"/>
        <v>1311.9056005641598</v>
      </c>
      <c r="AG66" s="188">
        <f t="shared" si="57"/>
        <v>1311.9056005641598</v>
      </c>
      <c r="AH66" s="188">
        <f t="shared" si="58"/>
        <v>-1311.9056005641598</v>
      </c>
      <c r="AI66" s="188">
        <f t="shared" si="59"/>
        <v>-1311.9056005641598</v>
      </c>
      <c r="AJ66" s="188">
        <f t="shared" si="48"/>
        <v>1311.9056005641598</v>
      </c>
      <c r="AK66" s="188">
        <f t="shared" si="49"/>
        <v>-1311.9056005641598</v>
      </c>
      <c r="AL66" s="188">
        <f t="shared" si="50"/>
        <v>1311.9056005641598</v>
      </c>
      <c r="AM66" s="188">
        <f t="shared" si="66"/>
        <v>1311.9056005641598</v>
      </c>
      <c r="AN66" s="188">
        <f t="shared" si="67"/>
        <v>1311.9056005641598</v>
      </c>
      <c r="AO66" s="188">
        <f t="shared" si="68"/>
        <v>-1311.9056005641598</v>
      </c>
    </row>
    <row r="67" spans="1:41" ht="15.75" thickBot="1" x14ac:dyDescent="0.3">
      <c r="A67" s="1" t="s">
        <v>386</v>
      </c>
      <c r="B67" s="149" t="s">
        <v>706</v>
      </c>
      <c r="C67" s="192" t="s">
        <v>347</v>
      </c>
      <c r="E67" s="201">
        <v>1</v>
      </c>
      <c r="F67" s="186">
        <f t="shared" si="61"/>
        <v>1284.0179036999309</v>
      </c>
      <c r="G67" s="202">
        <v>1.10377194507E-2</v>
      </c>
      <c r="H67" s="202">
        <v>1</v>
      </c>
      <c r="I67" s="227">
        <v>1</v>
      </c>
      <c r="J67" s="227">
        <v>1</v>
      </c>
      <c r="K67" s="227">
        <v>1</v>
      </c>
      <c r="L67" s="202">
        <v>-1</v>
      </c>
      <c r="M67" s="228">
        <v>23</v>
      </c>
      <c r="N67" s="288"/>
      <c r="O67">
        <f t="shared" si="40"/>
        <v>-1</v>
      </c>
      <c r="P67">
        <f t="shared" si="54"/>
        <v>1</v>
      </c>
      <c r="Q67">
        <f t="shared" si="62"/>
        <v>-1</v>
      </c>
      <c r="R67">
        <f t="shared" si="63"/>
        <v>1</v>
      </c>
      <c r="S67">
        <f t="shared" si="43"/>
        <v>1</v>
      </c>
      <c r="T67">
        <f t="shared" si="64"/>
        <v>1</v>
      </c>
      <c r="U67">
        <f t="shared" si="55"/>
        <v>1</v>
      </c>
      <c r="V67">
        <f>VLOOKUP($A67,'FuturesInfo (3)'!$A$2:$V$80,22)</f>
        <v>2</v>
      </c>
      <c r="W67">
        <v>1</v>
      </c>
      <c r="X67" s="137">
        <v>116330</v>
      </c>
      <c r="Y67" s="137">
        <v>116330</v>
      </c>
      <c r="Z67" s="188">
        <f t="shared" si="45"/>
        <v>1284.0179036999309</v>
      </c>
      <c r="AA67" s="188">
        <f>IF(IF(sym!$Q56=H67,1,0)=1,ABS(X67*G67),-ABS(X67*G67))</f>
        <v>-1284.0179036999309</v>
      </c>
      <c r="AB67" s="188">
        <f>IF(IF(sym!$P56=$H67,1,0)=1,ABS($X67*$G67),-ABS($X67*$G67))</f>
        <v>1284.0179036999309</v>
      </c>
      <c r="AC67" s="188">
        <f t="shared" si="60"/>
        <v>1284.0179036999309</v>
      </c>
      <c r="AD67" s="188">
        <f t="shared" si="65"/>
        <v>-1284.0179036999309</v>
      </c>
      <c r="AE67" s="188">
        <f t="shared" si="47"/>
        <v>1284.0179036999309</v>
      </c>
      <c r="AF67" s="188">
        <f t="shared" si="56"/>
        <v>1284.0179036999309</v>
      </c>
      <c r="AG67" s="188">
        <f t="shared" si="57"/>
        <v>1284.0179036999309</v>
      </c>
      <c r="AH67" s="188">
        <f t="shared" si="58"/>
        <v>-1284.0179036999309</v>
      </c>
      <c r="AI67" s="188">
        <f t="shared" si="59"/>
        <v>-1284.0179036999309</v>
      </c>
      <c r="AJ67" s="188">
        <f t="shared" si="48"/>
        <v>1284.0179036999309</v>
      </c>
      <c r="AK67" s="188">
        <f t="shared" si="49"/>
        <v>-1284.0179036999309</v>
      </c>
      <c r="AL67" s="188">
        <f t="shared" si="50"/>
        <v>1284.0179036999309</v>
      </c>
      <c r="AM67" s="188">
        <f t="shared" si="66"/>
        <v>1284.0179036999309</v>
      </c>
      <c r="AN67" s="188">
        <f t="shared" si="67"/>
        <v>1284.0179036999309</v>
      </c>
      <c r="AO67" s="188">
        <f t="shared" si="68"/>
        <v>1284.0179036999309</v>
      </c>
    </row>
    <row r="68" spans="1:41" ht="15.75" thickBot="1" x14ac:dyDescent="0.3">
      <c r="A68" s="1" t="s">
        <v>388</v>
      </c>
      <c r="B68" s="149" t="s">
        <v>710</v>
      </c>
      <c r="C68" s="192" t="s">
        <v>288</v>
      </c>
      <c r="E68" s="201">
        <v>1</v>
      </c>
      <c r="F68" s="186">
        <f t="shared" si="61"/>
        <v>-1311.3065939009166</v>
      </c>
      <c r="G68" s="202">
        <v>-1.1975140215200001E-2</v>
      </c>
      <c r="H68" s="233">
        <v>-1</v>
      </c>
      <c r="I68" s="229">
        <v>1</v>
      </c>
      <c r="J68" s="229">
        <v>-1</v>
      </c>
      <c r="K68" s="229">
        <v>1</v>
      </c>
      <c r="L68" s="202">
        <v>-1</v>
      </c>
      <c r="M68" s="228">
        <v>-4</v>
      </c>
      <c r="N68" s="288"/>
      <c r="O68">
        <f t="shared" si="40"/>
        <v>1</v>
      </c>
      <c r="P68">
        <f t="shared" si="54"/>
        <v>1</v>
      </c>
      <c r="Q68">
        <f t="shared" si="62"/>
        <v>-1</v>
      </c>
      <c r="R68">
        <f t="shared" si="63"/>
        <v>1</v>
      </c>
      <c r="S68">
        <f t="shared" si="43"/>
        <v>1</v>
      </c>
      <c r="T68">
        <f t="shared" si="64"/>
        <v>-1</v>
      </c>
      <c r="U68">
        <f t="shared" si="55"/>
        <v>-1</v>
      </c>
      <c r="V68">
        <f>VLOOKUP($A68,'FuturesInfo (3)'!$A$2:$V$80,22)</f>
        <v>2</v>
      </c>
      <c r="W68">
        <v>1</v>
      </c>
      <c r="X68" s="137">
        <v>109502.40000000001</v>
      </c>
      <c r="Y68" s="137">
        <v>109502.40000000001</v>
      </c>
      <c r="Z68" s="188">
        <f t="shared" si="45"/>
        <v>1311.3065939009166</v>
      </c>
      <c r="AA68" s="188">
        <f>IF(IF(sym!$Q57=H68,1,0)=1,ABS(X68*G68),-ABS(X68*G68))</f>
        <v>-1311.3065939009166</v>
      </c>
      <c r="AB68" s="188">
        <f>IF(IF(sym!$P57=$H68,1,0)=1,ABS($X68*$G68),-ABS($X68*$G68))</f>
        <v>1311.3065939009166</v>
      </c>
      <c r="AC68" s="188">
        <f t="shared" si="60"/>
        <v>-1311.3065939009166</v>
      </c>
      <c r="AD68" s="188">
        <f t="shared" si="65"/>
        <v>1311.3065939009166</v>
      </c>
      <c r="AE68" s="188">
        <f t="shared" si="47"/>
        <v>1311.3065939009166</v>
      </c>
      <c r="AF68" s="188">
        <f t="shared" si="56"/>
        <v>-1311.3065939009166</v>
      </c>
      <c r="AG68" s="188">
        <f t="shared" si="57"/>
        <v>-1311.3065939009166</v>
      </c>
      <c r="AH68" s="188">
        <f t="shared" si="58"/>
        <v>1311.3065939009166</v>
      </c>
      <c r="AI68" s="188">
        <f t="shared" si="59"/>
        <v>-1311.3065939009166</v>
      </c>
      <c r="AJ68" s="188">
        <f t="shared" si="48"/>
        <v>-1311.3065939009166</v>
      </c>
      <c r="AK68" s="188">
        <f t="shared" si="49"/>
        <v>1311.3065939009166</v>
      </c>
      <c r="AL68" s="188">
        <f t="shared" si="50"/>
        <v>-1311.3065939009166</v>
      </c>
      <c r="AM68" s="188">
        <f t="shared" si="66"/>
        <v>-1311.3065939009166</v>
      </c>
      <c r="AN68" s="188">
        <f t="shared" si="67"/>
        <v>1311.3065939009166</v>
      </c>
      <c r="AO68" s="188">
        <f t="shared" si="68"/>
        <v>1311.3065939009166</v>
      </c>
    </row>
    <row r="69" spans="1:41" s="2" customFormat="1" ht="15.75" thickBot="1" x14ac:dyDescent="0.3">
      <c r="A69" s="1" t="s">
        <v>389</v>
      </c>
      <c r="B69" s="149" t="s">
        <v>712</v>
      </c>
      <c r="C69" s="192" t="s">
        <v>297</v>
      </c>
      <c r="D69"/>
      <c r="E69" s="201">
        <v>1</v>
      </c>
      <c r="F69" s="186">
        <f t="shared" si="61"/>
        <v>-2484.5824949652201</v>
      </c>
      <c r="G69" s="202">
        <v>-2.56539235412E-2</v>
      </c>
      <c r="H69" s="202">
        <v>-1</v>
      </c>
      <c r="I69" s="227">
        <v>1</v>
      </c>
      <c r="J69" s="227">
        <v>-1</v>
      </c>
      <c r="K69" s="227">
        <v>1</v>
      </c>
      <c r="L69" s="202">
        <v>-1</v>
      </c>
      <c r="M69" s="228">
        <v>-16</v>
      </c>
      <c r="N69" s="288"/>
      <c r="O69">
        <f t="shared" si="40"/>
        <v>1</v>
      </c>
      <c r="P69">
        <f t="shared" si="54"/>
        <v>1</v>
      </c>
      <c r="Q69">
        <f t="shared" si="62"/>
        <v>-1</v>
      </c>
      <c r="R69">
        <f t="shared" si="63"/>
        <v>1</v>
      </c>
      <c r="S69">
        <f t="shared" si="43"/>
        <v>1</v>
      </c>
      <c r="T69">
        <f t="shared" si="64"/>
        <v>-1</v>
      </c>
      <c r="U69">
        <f t="shared" si="55"/>
        <v>-1</v>
      </c>
      <c r="V69">
        <f>VLOOKUP($A69,'FuturesInfo (3)'!$A$2:$V$80,22)</f>
        <v>5</v>
      </c>
      <c r="W69">
        <v>1</v>
      </c>
      <c r="X69" s="137">
        <v>96850</v>
      </c>
      <c r="Y69" s="137">
        <v>77480</v>
      </c>
      <c r="Z69" s="188">
        <f t="shared" si="45"/>
        <v>2484.5824949652201</v>
      </c>
      <c r="AA69" s="188">
        <f>IF(IF(sym!$Q58=H69,1,0)=1,ABS(X69*G69),-ABS(X69*G69))</f>
        <v>-2484.5824949652201</v>
      </c>
      <c r="AB69" s="188">
        <f>IF(IF(sym!$P58=$H69,1,0)=1,ABS($X69*$G69),-ABS($X69*$G69))</f>
        <v>2484.5824949652201</v>
      </c>
      <c r="AC69" s="188">
        <f t="shared" si="60"/>
        <v>-2484.5824949652201</v>
      </c>
      <c r="AD69" s="188">
        <f t="shared" si="65"/>
        <v>2484.5824949652201</v>
      </c>
      <c r="AE69" s="188">
        <f t="shared" si="47"/>
        <v>2484.5824949652201</v>
      </c>
      <c r="AF69" s="188">
        <f t="shared" si="56"/>
        <v>-2484.5824949652201</v>
      </c>
      <c r="AG69" s="188">
        <f t="shared" si="57"/>
        <v>-2484.5824949652201</v>
      </c>
      <c r="AH69" s="188">
        <f t="shared" si="58"/>
        <v>2484.5824949652201</v>
      </c>
      <c r="AI69" s="188">
        <f t="shared" si="59"/>
        <v>-2484.5824949652201</v>
      </c>
      <c r="AJ69" s="188">
        <f t="shared" si="48"/>
        <v>-2484.5824949652201</v>
      </c>
      <c r="AK69" s="188">
        <f t="shared" si="49"/>
        <v>2484.5824949652201</v>
      </c>
      <c r="AL69" s="188">
        <f t="shared" si="50"/>
        <v>-2484.5824949652201</v>
      </c>
      <c r="AM69" s="188">
        <f t="shared" si="66"/>
        <v>-2484.5824949652201</v>
      </c>
      <c r="AN69" s="188">
        <f t="shared" si="67"/>
        <v>2484.5824949652201</v>
      </c>
      <c r="AO69" s="188">
        <f t="shared" si="68"/>
        <v>2484.5824949652201</v>
      </c>
    </row>
    <row r="70" spans="1:41" s="2" customFormat="1" ht="15.75" thickBot="1" x14ac:dyDescent="0.3">
      <c r="A70" s="1" t="s">
        <v>391</v>
      </c>
      <c r="B70" s="149" t="s">
        <v>490</v>
      </c>
      <c r="C70" s="192" t="s">
        <v>297</v>
      </c>
      <c r="D70"/>
      <c r="E70" s="201">
        <v>1</v>
      </c>
      <c r="F70" s="186">
        <f t="shared" si="61"/>
        <v>0</v>
      </c>
      <c r="G70" s="202"/>
      <c r="H70" s="202">
        <v>1</v>
      </c>
      <c r="I70" s="227">
        <v>1</v>
      </c>
      <c r="J70" s="227">
        <v>-1</v>
      </c>
      <c r="K70" s="227">
        <v>1</v>
      </c>
      <c r="L70" s="202">
        <v>1</v>
      </c>
      <c r="M70" s="228">
        <v>-4</v>
      </c>
      <c r="N70" s="288"/>
      <c r="O70">
        <f t="shared" si="40"/>
        <v>-1</v>
      </c>
      <c r="P70">
        <f t="shared" si="54"/>
        <v>1</v>
      </c>
      <c r="Q70">
        <f t="shared" si="62"/>
        <v>-1</v>
      </c>
      <c r="R70">
        <f t="shared" si="63"/>
        <v>-1</v>
      </c>
      <c r="S70">
        <f t="shared" si="43"/>
        <v>-1</v>
      </c>
      <c r="T70">
        <f t="shared" si="64"/>
        <v>1</v>
      </c>
      <c r="U70">
        <f t="shared" si="55"/>
        <v>-1</v>
      </c>
      <c r="V70">
        <f>VLOOKUP($A70,'FuturesInfo (3)'!$A$2:$V$80,22)</f>
        <v>16</v>
      </c>
      <c r="W70">
        <v>1</v>
      </c>
      <c r="X70" s="137">
        <v>89929.132058218383</v>
      </c>
      <c r="Y70" s="137">
        <v>110682.00868703802</v>
      </c>
      <c r="Z70" s="188">
        <f t="shared" si="45"/>
        <v>0</v>
      </c>
      <c r="AA70" s="188">
        <f>IF(IF(sym!$Q59=H70,1,0)=1,ABS(X70*G70),-ABS(X70*G70))</f>
        <v>0</v>
      </c>
      <c r="AB70" s="188">
        <f>IF(IF(sym!$P59=$H70,1,0)=1,ABS($X70*$G70),-ABS($X70*$G70))</f>
        <v>0</v>
      </c>
      <c r="AC70" s="188">
        <f t="shared" si="60"/>
        <v>0</v>
      </c>
      <c r="AD70" s="188">
        <f t="shared" si="65"/>
        <v>0</v>
      </c>
      <c r="AE70" s="188">
        <f t="shared" si="47"/>
        <v>0</v>
      </c>
      <c r="AF70" s="188">
        <f t="shared" si="56"/>
        <v>0</v>
      </c>
      <c r="AG70" s="188">
        <f t="shared" si="57"/>
        <v>0</v>
      </c>
      <c r="AH70" s="188">
        <f t="shared" si="58"/>
        <v>0</v>
      </c>
      <c r="AI70" s="188">
        <f t="shared" si="59"/>
        <v>0</v>
      </c>
      <c r="AJ70" s="188">
        <f t="shared" si="48"/>
        <v>0</v>
      </c>
      <c r="AK70" s="188">
        <f t="shared" si="49"/>
        <v>0</v>
      </c>
      <c r="AL70" s="188">
        <f t="shared" si="50"/>
        <v>0</v>
      </c>
      <c r="AM70" s="188">
        <f t="shared" si="66"/>
        <v>0</v>
      </c>
      <c r="AN70" s="188">
        <f t="shared" si="67"/>
        <v>0</v>
      </c>
      <c r="AO70" s="188">
        <f t="shared" si="68"/>
        <v>0</v>
      </c>
    </row>
    <row r="71" spans="1:41" ht="15.75" thickBot="1" x14ac:dyDescent="0.3">
      <c r="A71" s="1" t="s">
        <v>29</v>
      </c>
      <c r="B71" s="149" t="s">
        <v>730</v>
      </c>
      <c r="C71" s="192" t="s">
        <v>297</v>
      </c>
      <c r="D71" s="2"/>
      <c r="E71" s="201">
        <v>1</v>
      </c>
      <c r="F71" s="186">
        <f t="shared" si="61"/>
        <v>-3978.2901296158348</v>
      </c>
      <c r="G71" s="202">
        <v>-4.1375872382899997E-2</v>
      </c>
      <c r="H71" s="202">
        <v>-1</v>
      </c>
      <c r="I71" s="227">
        <v>1</v>
      </c>
      <c r="J71" s="227">
        <v>1</v>
      </c>
      <c r="K71" s="227">
        <v>1</v>
      </c>
      <c r="L71" s="202">
        <v>1</v>
      </c>
      <c r="M71" s="228">
        <v>-4</v>
      </c>
      <c r="N71" s="288"/>
      <c r="O71">
        <f t="shared" si="40"/>
        <v>-1</v>
      </c>
      <c r="P71">
        <f t="shared" si="54"/>
        <v>1</v>
      </c>
      <c r="Q71">
        <f t="shared" si="62"/>
        <v>-1</v>
      </c>
      <c r="R71">
        <f t="shared" si="63"/>
        <v>-1</v>
      </c>
      <c r="S71">
        <f t="shared" si="43"/>
        <v>-1</v>
      </c>
      <c r="T71">
        <f t="shared" si="64"/>
        <v>1</v>
      </c>
      <c r="U71">
        <f t="shared" si="55"/>
        <v>-1</v>
      </c>
      <c r="V71">
        <f>VLOOKUP($A71,'FuturesInfo (3)'!$A$2:$V$80,22)</f>
        <v>2</v>
      </c>
      <c r="W71">
        <v>1</v>
      </c>
      <c r="X71" s="137">
        <v>96150</v>
      </c>
      <c r="Y71" s="137">
        <v>144225</v>
      </c>
      <c r="Z71" s="188">
        <f t="shared" si="45"/>
        <v>3978.2901296158348</v>
      </c>
      <c r="AA71" s="188">
        <f>IF(IF(sym!$Q60=H71,1,0)=1,ABS(X71*G71),-ABS(X71*G71))</f>
        <v>-3978.2901296158348</v>
      </c>
      <c r="AB71" s="188">
        <f>IF(IF(sym!$P60=$H71,1,0)=1,ABS($X71*$G71),-ABS($X71*$G71))</f>
        <v>3978.2901296158348</v>
      </c>
      <c r="AC71" s="188">
        <f t="shared" si="60"/>
        <v>-3978.2901296158348</v>
      </c>
      <c r="AD71" s="188">
        <f t="shared" si="65"/>
        <v>3978.2901296158348</v>
      </c>
      <c r="AE71" s="188">
        <f t="shared" si="47"/>
        <v>-3978.2901296158348</v>
      </c>
      <c r="AF71" s="188">
        <f t="shared" si="56"/>
        <v>-3978.2901296158348</v>
      </c>
      <c r="AG71" s="188">
        <f t="shared" si="57"/>
        <v>-3978.2901296158348</v>
      </c>
      <c r="AH71" s="188">
        <f t="shared" si="58"/>
        <v>-3978.2901296158348</v>
      </c>
      <c r="AI71" s="188">
        <f t="shared" si="59"/>
        <v>3978.2901296158348</v>
      </c>
      <c r="AJ71" s="188">
        <f t="shared" si="48"/>
        <v>-3978.2901296158348</v>
      </c>
      <c r="AK71" s="188">
        <f t="shared" si="49"/>
        <v>3978.2901296158348</v>
      </c>
      <c r="AL71" s="188">
        <f t="shared" si="50"/>
        <v>3978.2901296158348</v>
      </c>
      <c r="AM71" s="188">
        <f t="shared" si="66"/>
        <v>3978.2901296158348</v>
      </c>
      <c r="AN71" s="188">
        <f t="shared" si="67"/>
        <v>-3978.2901296158348</v>
      </c>
      <c r="AO71" s="188">
        <f t="shared" si="68"/>
        <v>3978.2901296158348</v>
      </c>
    </row>
    <row r="72" spans="1:41" ht="15.75" thickBot="1" x14ac:dyDescent="0.3">
      <c r="A72" s="1" t="s">
        <v>394</v>
      </c>
      <c r="B72" s="149" t="s">
        <v>742</v>
      </c>
      <c r="C72" s="192" t="s">
        <v>304</v>
      </c>
      <c r="E72" s="201">
        <v>1</v>
      </c>
      <c r="F72" s="186">
        <f t="shared" si="61"/>
        <v>-796.24062992439497</v>
      </c>
      <c r="G72" s="202">
        <v>-1.25984251969E-2</v>
      </c>
      <c r="H72" s="202">
        <v>-1</v>
      </c>
      <c r="I72" s="227">
        <v>1</v>
      </c>
      <c r="J72" s="227">
        <v>1</v>
      </c>
      <c r="K72" s="227">
        <v>1</v>
      </c>
      <c r="L72" s="202">
        <v>-1</v>
      </c>
      <c r="M72" s="228">
        <v>-21</v>
      </c>
      <c r="N72" s="288"/>
      <c r="O72">
        <f t="shared" si="40"/>
        <v>1</v>
      </c>
      <c r="P72">
        <f t="shared" si="54"/>
        <v>1</v>
      </c>
      <c r="Q72">
        <f t="shared" si="62"/>
        <v>1</v>
      </c>
      <c r="R72">
        <f t="shared" si="63"/>
        <v>1</v>
      </c>
      <c r="S72">
        <f t="shared" si="43"/>
        <v>1</v>
      </c>
      <c r="T72">
        <f t="shared" si="64"/>
        <v>-1</v>
      </c>
      <c r="U72">
        <f t="shared" si="55"/>
        <v>1</v>
      </c>
      <c r="V72">
        <f>VLOOKUP($A72,'FuturesInfo (3)'!$A$2:$V$80,22)</f>
        <v>4</v>
      </c>
      <c r="W72">
        <v>1</v>
      </c>
      <c r="X72" s="137">
        <v>63201.599999999991</v>
      </c>
      <c r="Y72" s="137">
        <v>42134.399999999994</v>
      </c>
      <c r="Z72" s="188">
        <f t="shared" si="45"/>
        <v>796.24062992439497</v>
      </c>
      <c r="AA72" s="188">
        <f>IF(IF(sym!$Q61=H72,1,0)=1,ABS(X72*G72),-ABS(X72*G72))</f>
        <v>-796.24062992439497</v>
      </c>
      <c r="AB72" s="188">
        <f>IF(IF(sym!$P61=$H72,1,0)=1,ABS($X72*$G72),-ABS($X72*$G72))</f>
        <v>796.24062992439497</v>
      </c>
      <c r="AC72" s="188">
        <f t="shared" si="60"/>
        <v>-796.24062992439497</v>
      </c>
      <c r="AD72" s="188">
        <f t="shared" si="65"/>
        <v>796.24062992439497</v>
      </c>
      <c r="AE72" s="188">
        <f t="shared" si="47"/>
        <v>-796.24062992439497</v>
      </c>
      <c r="AF72" s="188">
        <f t="shared" si="56"/>
        <v>-796.24062992439497</v>
      </c>
      <c r="AG72" s="188">
        <f t="shared" si="57"/>
        <v>-796.24062992439497</v>
      </c>
      <c r="AH72" s="188">
        <f t="shared" si="58"/>
        <v>796.24062992439497</v>
      </c>
      <c r="AI72" s="188">
        <f t="shared" si="59"/>
        <v>-796.24062992439497</v>
      </c>
      <c r="AJ72" s="188">
        <f t="shared" si="48"/>
        <v>-796.24062992439497</v>
      </c>
      <c r="AK72" s="188">
        <f t="shared" si="49"/>
        <v>-796.24062992439497</v>
      </c>
      <c r="AL72" s="188">
        <f t="shared" si="50"/>
        <v>-796.24062992439497</v>
      </c>
      <c r="AM72" s="188">
        <f t="shared" si="66"/>
        <v>-796.24062992439497</v>
      </c>
      <c r="AN72" s="188">
        <f t="shared" si="67"/>
        <v>796.24062992439497</v>
      </c>
      <c r="AO72" s="188">
        <f t="shared" si="68"/>
        <v>-796.24062992439497</v>
      </c>
    </row>
    <row r="73" spans="1:41" ht="15.75" thickBot="1" x14ac:dyDescent="0.3">
      <c r="A73" s="1" t="s">
        <v>396</v>
      </c>
      <c r="B73" s="149" t="s">
        <v>744</v>
      </c>
      <c r="C73" s="192" t="s">
        <v>1121</v>
      </c>
      <c r="E73" s="201">
        <v>1</v>
      </c>
      <c r="F73" s="186">
        <f t="shared" si="61"/>
        <v>337.79339321920338</v>
      </c>
      <c r="G73" s="202">
        <v>8.6931324253800002E-4</v>
      </c>
      <c r="H73" s="202">
        <v>1</v>
      </c>
      <c r="I73" s="227">
        <v>1</v>
      </c>
      <c r="J73" s="227">
        <v>1</v>
      </c>
      <c r="K73" s="227">
        <v>-1</v>
      </c>
      <c r="L73" s="202">
        <v>1</v>
      </c>
      <c r="M73" s="228">
        <v>3</v>
      </c>
      <c r="N73" s="288"/>
      <c r="O73">
        <f t="shared" si="40"/>
        <v>1</v>
      </c>
      <c r="P73">
        <f t="shared" si="54"/>
        <v>-1</v>
      </c>
      <c r="Q73">
        <f t="shared" si="62"/>
        <v>1</v>
      </c>
      <c r="R73">
        <f t="shared" si="63"/>
        <v>-1</v>
      </c>
      <c r="S73">
        <f t="shared" si="43"/>
        <v>-1</v>
      </c>
      <c r="T73">
        <f t="shared" si="64"/>
        <v>1</v>
      </c>
      <c r="U73">
        <f t="shared" si="55"/>
        <v>-1</v>
      </c>
      <c r="V73">
        <f>VLOOKUP($A73,'FuturesInfo (3)'!$A$2:$V$80,22)</f>
        <v>3</v>
      </c>
      <c r="W73">
        <v>1</v>
      </c>
      <c r="X73" s="137">
        <v>388575</v>
      </c>
      <c r="Y73" s="137">
        <v>518100</v>
      </c>
      <c r="Z73" s="188">
        <f t="shared" si="45"/>
        <v>337.79339321920338</v>
      </c>
      <c r="AA73" s="188">
        <f>IF(IF(sym!$Q62=H73,1,0)=1,ABS(X73*G73),-ABS(X73*G73))</f>
        <v>337.79339321920338</v>
      </c>
      <c r="AB73" s="188">
        <f>IF(IF(sym!$P62=$H73,1,0)=1,ABS($X73*$G73),-ABS($X73*$G73))</f>
        <v>-337.79339321920338</v>
      </c>
      <c r="AC73" s="188">
        <f t="shared" si="60"/>
        <v>337.79339321920338</v>
      </c>
      <c r="AD73" s="188">
        <f t="shared" si="65"/>
        <v>-337.79339321920338</v>
      </c>
      <c r="AE73" s="188">
        <f t="shared" si="47"/>
        <v>337.79339321920338</v>
      </c>
      <c r="AF73" s="188">
        <f t="shared" si="56"/>
        <v>337.79339321920338</v>
      </c>
      <c r="AG73" s="188">
        <f t="shared" si="57"/>
        <v>-337.79339321920338</v>
      </c>
      <c r="AH73" s="188">
        <f t="shared" si="58"/>
        <v>337.79339321920338</v>
      </c>
      <c r="AI73" s="188">
        <f t="shared" si="59"/>
        <v>337.79339321920338</v>
      </c>
      <c r="AJ73" s="188">
        <f t="shared" si="48"/>
        <v>-337.79339321920338</v>
      </c>
      <c r="AK73" s="188">
        <f t="shared" si="49"/>
        <v>337.79339321920338</v>
      </c>
      <c r="AL73" s="188">
        <f t="shared" si="50"/>
        <v>-337.79339321920338</v>
      </c>
      <c r="AM73" s="188">
        <f t="shared" si="66"/>
        <v>-337.79339321920338</v>
      </c>
      <c r="AN73" s="188">
        <f t="shared" si="67"/>
        <v>337.79339321920338</v>
      </c>
      <c r="AO73" s="188">
        <f t="shared" si="68"/>
        <v>-337.79339321920338</v>
      </c>
    </row>
    <row r="74" spans="1:41" ht="15.75" thickBot="1" x14ac:dyDescent="0.3">
      <c r="A74" s="1" t="s">
        <v>398</v>
      </c>
      <c r="B74" s="149" t="s">
        <v>722</v>
      </c>
      <c r="C74" s="192" t="s">
        <v>347</v>
      </c>
      <c r="E74" s="201">
        <v>1</v>
      </c>
      <c r="F74" s="186">
        <f t="shared" si="61"/>
        <v>770.75244507784998</v>
      </c>
      <c r="G74" s="202">
        <v>7.51953604954E-3</v>
      </c>
      <c r="H74" s="202">
        <v>1</v>
      </c>
      <c r="I74" s="227">
        <v>1</v>
      </c>
      <c r="J74" s="227">
        <v>-1</v>
      </c>
      <c r="K74" s="227">
        <v>1</v>
      </c>
      <c r="L74" s="202">
        <v>1</v>
      </c>
      <c r="M74" s="228">
        <v>-7</v>
      </c>
      <c r="N74" s="288"/>
      <c r="O74">
        <f t="shared" si="40"/>
        <v>-1</v>
      </c>
      <c r="P74">
        <f t="shared" si="54"/>
        <v>1</v>
      </c>
      <c r="Q74">
        <f t="shared" si="62"/>
        <v>-1</v>
      </c>
      <c r="R74">
        <f t="shared" si="63"/>
        <v>-1</v>
      </c>
      <c r="S74">
        <f t="shared" si="43"/>
        <v>-1</v>
      </c>
      <c r="T74">
        <f t="shared" si="64"/>
        <v>1</v>
      </c>
      <c r="U74">
        <f t="shared" si="55"/>
        <v>-1</v>
      </c>
      <c r="V74">
        <f>VLOOKUP($A74,'FuturesInfo (3)'!$A$2:$V$80,22)</f>
        <v>1</v>
      </c>
      <c r="W74">
        <v>1</v>
      </c>
      <c r="X74" s="137">
        <v>102500</v>
      </c>
      <c r="Y74" s="137">
        <v>102500</v>
      </c>
      <c r="Z74" s="188">
        <f t="shared" si="45"/>
        <v>770.75244507784998</v>
      </c>
      <c r="AA74" s="188">
        <f>IF(IF(sym!$Q63=H74,1,0)=1,ABS(X74*G74),-ABS(X74*G74))</f>
        <v>-770.75244507784998</v>
      </c>
      <c r="AB74" s="188">
        <f>IF(IF(sym!$P63=$H74,1,0)=1,ABS($X74*$G74),-ABS($X74*$G74))</f>
        <v>770.75244507784998</v>
      </c>
      <c r="AC74" s="188">
        <f t="shared" si="60"/>
        <v>770.75244507784998</v>
      </c>
      <c r="AD74" s="188">
        <f t="shared" si="65"/>
        <v>-770.75244507784998</v>
      </c>
      <c r="AE74" s="188">
        <f t="shared" si="47"/>
        <v>-770.75244507784998</v>
      </c>
      <c r="AF74" s="188">
        <f t="shared" si="56"/>
        <v>770.75244507784998</v>
      </c>
      <c r="AG74" s="188">
        <f t="shared" si="57"/>
        <v>770.75244507784998</v>
      </c>
      <c r="AH74" s="188">
        <f t="shared" si="58"/>
        <v>770.75244507784998</v>
      </c>
      <c r="AI74" s="188">
        <f t="shared" si="59"/>
        <v>-770.75244507784998</v>
      </c>
      <c r="AJ74" s="188">
        <f t="shared" si="48"/>
        <v>770.75244507784998</v>
      </c>
      <c r="AK74" s="188">
        <f t="shared" si="49"/>
        <v>-770.75244507784998</v>
      </c>
      <c r="AL74" s="188">
        <f t="shared" si="50"/>
        <v>-770.75244507784998</v>
      </c>
      <c r="AM74" s="188">
        <f t="shared" si="66"/>
        <v>-770.75244507784998</v>
      </c>
      <c r="AN74" s="188">
        <f t="shared" si="67"/>
        <v>770.75244507784998</v>
      </c>
      <c r="AO74" s="188">
        <f t="shared" si="68"/>
        <v>-770.75244507784998</v>
      </c>
    </row>
    <row r="75" spans="1:41" ht="15.75" thickBot="1" x14ac:dyDescent="0.3">
      <c r="A75" s="1" t="s">
        <v>400</v>
      </c>
      <c r="B75" s="149" t="s">
        <v>732</v>
      </c>
      <c r="C75" s="192" t="s">
        <v>294</v>
      </c>
      <c r="E75" s="201">
        <v>-1</v>
      </c>
      <c r="F75" s="186">
        <f t="shared" si="61"/>
        <v>12.000690647496114</v>
      </c>
      <c r="G75" s="291">
        <v>5.7553956834599999E-5</v>
      </c>
      <c r="H75" s="202">
        <v>1</v>
      </c>
      <c r="I75" s="227">
        <v>-1</v>
      </c>
      <c r="J75" s="227">
        <v>1</v>
      </c>
      <c r="K75" s="227">
        <v>-1</v>
      </c>
      <c r="L75" s="202">
        <v>-1</v>
      </c>
      <c r="M75" s="228">
        <v>-6</v>
      </c>
      <c r="N75" s="288"/>
      <c r="O75">
        <f t="shared" si="40"/>
        <v>1</v>
      </c>
      <c r="P75">
        <f t="shared" si="54"/>
        <v>-1</v>
      </c>
      <c r="Q75">
        <f t="shared" si="62"/>
        <v>1</v>
      </c>
      <c r="R75">
        <f t="shared" si="63"/>
        <v>1</v>
      </c>
      <c r="S75">
        <f t="shared" si="43"/>
        <v>1</v>
      </c>
      <c r="T75">
        <f t="shared" si="64"/>
        <v>-1</v>
      </c>
      <c r="U75">
        <f t="shared" si="55"/>
        <v>1</v>
      </c>
      <c r="V75">
        <f>VLOOKUP($A75,'FuturesInfo (3)'!$A$2:$V$80,22)</f>
        <v>12</v>
      </c>
      <c r="W75">
        <v>1</v>
      </c>
      <c r="X75" s="137">
        <v>208512</v>
      </c>
      <c r="Y75" s="137">
        <v>156384</v>
      </c>
      <c r="Z75" s="188">
        <f t="shared" si="45"/>
        <v>12.000690647496114</v>
      </c>
      <c r="AA75" s="188">
        <f>IF(IF(sym!$Q64=H75,1,0)=1,ABS(X75*G75),-ABS(X75*G75))</f>
        <v>12.000690647496114</v>
      </c>
      <c r="AB75" s="188">
        <f>IF(IF(sym!$P64=$H75,1,0)=1,ABS($X75*$G75),-ABS($X75*$G75))</f>
        <v>-12.000690647496114</v>
      </c>
      <c r="AC75" s="188">
        <f t="shared" si="60"/>
        <v>-12.000690647496114</v>
      </c>
      <c r="AD75" s="188">
        <f t="shared" si="65"/>
        <v>12.000690647496114</v>
      </c>
      <c r="AE75" s="188">
        <f t="shared" si="47"/>
        <v>12.000690647496114</v>
      </c>
      <c r="AF75" s="188">
        <f t="shared" si="56"/>
        <v>-12.000690647496114</v>
      </c>
      <c r="AG75" s="188">
        <f t="shared" si="57"/>
        <v>-12.000690647496114</v>
      </c>
      <c r="AH75" s="188">
        <f t="shared" si="58"/>
        <v>-12.000690647496114</v>
      </c>
      <c r="AI75" s="188">
        <f t="shared" si="59"/>
        <v>12.000690647496114</v>
      </c>
      <c r="AJ75" s="188">
        <f t="shared" si="48"/>
        <v>-12.000690647496114</v>
      </c>
      <c r="AK75" s="188">
        <f t="shared" si="49"/>
        <v>12.000690647496114</v>
      </c>
      <c r="AL75" s="188">
        <f t="shared" si="50"/>
        <v>12.000690647496114</v>
      </c>
      <c r="AM75" s="188">
        <f t="shared" si="66"/>
        <v>12.000690647496114</v>
      </c>
      <c r="AN75" s="188">
        <f t="shared" si="67"/>
        <v>-12.000690647496114</v>
      </c>
      <c r="AO75" s="188">
        <f t="shared" si="68"/>
        <v>12.000690647496114</v>
      </c>
    </row>
    <row r="76" spans="1:41" ht="15.75" thickBot="1" x14ac:dyDescent="0.3">
      <c r="A76" s="1" t="s">
        <v>992</v>
      </c>
      <c r="B76" s="149" t="s">
        <v>443</v>
      </c>
      <c r="C76" s="192" t="s">
        <v>1122</v>
      </c>
      <c r="E76" s="201">
        <v>-1</v>
      </c>
      <c r="F76" s="186">
        <f t="shared" si="61"/>
        <v>-2803.3899963369577</v>
      </c>
      <c r="G76" s="202">
        <v>-3.1417724833099998E-3</v>
      </c>
      <c r="H76" s="202">
        <v>-1</v>
      </c>
      <c r="I76" s="227">
        <v>1</v>
      </c>
      <c r="J76" s="227">
        <v>1</v>
      </c>
      <c r="K76" s="227">
        <v>1</v>
      </c>
      <c r="L76" s="202">
        <v>1</v>
      </c>
      <c r="M76" s="228">
        <v>-2</v>
      </c>
      <c r="N76" s="288"/>
      <c r="O76">
        <f t="shared" si="40"/>
        <v>-1</v>
      </c>
      <c r="P76">
        <f t="shared" si="54"/>
        <v>-1</v>
      </c>
      <c r="Q76">
        <f t="shared" si="62"/>
        <v>1</v>
      </c>
      <c r="R76">
        <f t="shared" si="63"/>
        <v>1</v>
      </c>
      <c r="S76">
        <f t="shared" si="43"/>
        <v>1</v>
      </c>
      <c r="T76">
        <f t="shared" si="64"/>
        <v>-1</v>
      </c>
      <c r="U76">
        <f t="shared" si="55"/>
        <v>1</v>
      </c>
      <c r="V76">
        <f>VLOOKUP($A76,'FuturesInfo (3)'!$A$2:$V$80,22)</f>
        <v>4</v>
      </c>
      <c r="W76">
        <v>1</v>
      </c>
      <c r="X76" s="137">
        <v>892295.67425056163</v>
      </c>
      <c r="Y76" s="137">
        <v>1189727.5656674155</v>
      </c>
      <c r="Z76" s="188">
        <f t="shared" si="45"/>
        <v>2803.3899963369577</v>
      </c>
      <c r="AA76" s="188">
        <f>IF(IF(sym!$Q65=H76,1,0)=1,ABS(X76*G76),-ABS(X76*G76))</f>
        <v>2803.3899963369577</v>
      </c>
      <c r="AB76" s="188">
        <f>IF(IF(sym!$P65=$H76,1,0)=1,ABS($X76*$G76),-ABS($X76*$G76))</f>
        <v>-2803.3899963369577</v>
      </c>
      <c r="AC76" s="188">
        <f t="shared" si="60"/>
        <v>2803.3899963369577</v>
      </c>
      <c r="AD76" s="188">
        <f t="shared" si="65"/>
        <v>-2803.3899963369577</v>
      </c>
      <c r="AE76" s="188">
        <f t="shared" si="47"/>
        <v>-2803.3899963369577</v>
      </c>
      <c r="AF76" s="188">
        <f t="shared" si="56"/>
        <v>-2803.3899963369577</v>
      </c>
      <c r="AG76" s="188">
        <f t="shared" si="57"/>
        <v>-2803.3899963369577</v>
      </c>
      <c r="AH76" s="188">
        <f t="shared" si="58"/>
        <v>-2803.3899963369577</v>
      </c>
      <c r="AI76" s="188">
        <f t="shared" si="59"/>
        <v>2803.3899963369577</v>
      </c>
      <c r="AJ76" s="188">
        <f t="shared" si="48"/>
        <v>2803.3899963369577</v>
      </c>
      <c r="AK76" s="188">
        <f t="shared" si="49"/>
        <v>-2803.3899963369577</v>
      </c>
      <c r="AL76" s="188">
        <f t="shared" si="50"/>
        <v>-2803.3899963369577</v>
      </c>
      <c r="AM76" s="188">
        <f t="shared" si="66"/>
        <v>-2803.3899963369577</v>
      </c>
      <c r="AN76" s="188">
        <f t="shared" si="67"/>
        <v>2803.3899963369577</v>
      </c>
      <c r="AO76" s="188">
        <f t="shared" si="68"/>
        <v>-2803.3899963369577</v>
      </c>
    </row>
    <row r="77" spans="1:41" ht="15.75" thickBot="1" x14ac:dyDescent="0.3">
      <c r="A77" s="1" t="s">
        <v>401</v>
      </c>
      <c r="B77" s="149" t="s">
        <v>726</v>
      </c>
      <c r="C77" s="192" t="s">
        <v>297</v>
      </c>
      <c r="E77" s="201">
        <v>1</v>
      </c>
      <c r="F77" s="186">
        <f t="shared" si="61"/>
        <v>-3070.9002013214881</v>
      </c>
      <c r="G77" s="202">
        <v>-4.63042853034E-2</v>
      </c>
      <c r="H77" s="202">
        <v>-1</v>
      </c>
      <c r="I77" s="227">
        <v>1</v>
      </c>
      <c r="J77" s="227">
        <v>-1</v>
      </c>
      <c r="K77" s="227">
        <v>1</v>
      </c>
      <c r="L77" s="202">
        <v>-1</v>
      </c>
      <c r="M77" s="228">
        <v>-4</v>
      </c>
      <c r="N77" s="288"/>
      <c r="O77">
        <f t="shared" si="40"/>
        <v>1</v>
      </c>
      <c r="P77">
        <f t="shared" si="54"/>
        <v>1</v>
      </c>
      <c r="Q77">
        <f t="shared" si="62"/>
        <v>-1</v>
      </c>
      <c r="R77">
        <f t="shared" si="63"/>
        <v>1</v>
      </c>
      <c r="S77">
        <f t="shared" si="43"/>
        <v>1</v>
      </c>
      <c r="T77">
        <f t="shared" si="64"/>
        <v>-1</v>
      </c>
      <c r="U77">
        <f t="shared" si="55"/>
        <v>-1</v>
      </c>
      <c r="V77">
        <f>VLOOKUP($A77,'FuturesInfo (3)'!$A$2:$V$80,22)</f>
        <v>2</v>
      </c>
      <c r="W77">
        <v>1</v>
      </c>
      <c r="X77" s="137">
        <v>66320</v>
      </c>
      <c r="Y77" s="137">
        <v>66320</v>
      </c>
      <c r="Z77" s="188">
        <f t="shared" si="45"/>
        <v>3070.9002013214881</v>
      </c>
      <c r="AA77" s="188">
        <f>IF(IF(sym!$Q66=H77,1,0)=1,ABS(X77*G77),-ABS(X77*G77))</f>
        <v>-3070.9002013214881</v>
      </c>
      <c r="AB77" s="188">
        <f>IF(IF(sym!$P66=$H77,1,0)=1,ABS($X77*$G77),-ABS($X77*$G77))</f>
        <v>3070.9002013214881</v>
      </c>
      <c r="AC77" s="188">
        <f t="shared" si="60"/>
        <v>-3070.9002013214881</v>
      </c>
      <c r="AD77" s="188">
        <f t="shared" si="65"/>
        <v>3070.9002013214881</v>
      </c>
      <c r="AE77" s="188">
        <f t="shared" si="47"/>
        <v>3070.9002013214881</v>
      </c>
      <c r="AF77" s="188">
        <f t="shared" si="56"/>
        <v>-3070.9002013214881</v>
      </c>
      <c r="AG77" s="188">
        <f t="shared" si="57"/>
        <v>-3070.9002013214881</v>
      </c>
      <c r="AH77" s="188">
        <f t="shared" si="58"/>
        <v>3070.9002013214881</v>
      </c>
      <c r="AI77" s="188">
        <f t="shared" si="59"/>
        <v>-3070.9002013214881</v>
      </c>
      <c r="AJ77" s="188">
        <f t="shared" si="48"/>
        <v>-3070.9002013214881</v>
      </c>
      <c r="AK77" s="188">
        <f t="shared" si="49"/>
        <v>3070.9002013214881</v>
      </c>
      <c r="AL77" s="188">
        <f t="shared" si="50"/>
        <v>-3070.9002013214881</v>
      </c>
      <c r="AM77" s="188">
        <f t="shared" si="66"/>
        <v>-3070.9002013214881</v>
      </c>
      <c r="AN77" s="188">
        <f t="shared" si="67"/>
        <v>3070.9002013214881</v>
      </c>
      <c r="AO77" s="188">
        <f t="shared" si="68"/>
        <v>3070.9002013214881</v>
      </c>
    </row>
    <row r="78" spans="1:41" ht="15.75" thickBot="1" x14ac:dyDescent="0.3">
      <c r="A78" s="1" t="s">
        <v>868</v>
      </c>
      <c r="B78" s="149" t="s">
        <v>746</v>
      </c>
      <c r="C78" s="192" t="s">
        <v>294</v>
      </c>
      <c r="E78" s="201">
        <v>1</v>
      </c>
      <c r="F78" s="186">
        <f t="shared" ref="F78:F92" si="69">G78*X78</f>
        <v>0</v>
      </c>
      <c r="G78" s="202"/>
      <c r="H78" s="202">
        <v>1</v>
      </c>
      <c r="I78" s="227">
        <v>1</v>
      </c>
      <c r="J78" s="227">
        <v>1</v>
      </c>
      <c r="K78" s="227">
        <v>1</v>
      </c>
      <c r="L78" s="202">
        <v>1</v>
      </c>
      <c r="M78" s="228">
        <v>-20</v>
      </c>
      <c r="N78" s="288"/>
      <c r="O78">
        <f t="shared" ref="O78:O92" si="70">IF(M78&lt;0,L78*-1,L78)</f>
        <v>-1</v>
      </c>
      <c r="P78">
        <f t="shared" si="54"/>
        <v>1</v>
      </c>
      <c r="Q78">
        <f t="shared" ref="Q78:Q92" si="71">IF(J78+O78+-1*E78&gt;0,1,-1)</f>
        <v>-1</v>
      </c>
      <c r="R78">
        <f t="shared" ref="R78:R92" si="72">IF(I78-L78-E78&gt;0,1,-1)</f>
        <v>-1</v>
      </c>
      <c r="S78">
        <f t="shared" ref="S78:S92" si="73">IF(P78+R78+Q78&lt;0,-1,1)</f>
        <v>-1</v>
      </c>
      <c r="T78">
        <f t="shared" ref="T78:T92" si="74">IF(E78-K78-O78&lt;0,-1,1)</f>
        <v>1</v>
      </c>
      <c r="U78">
        <f t="shared" si="55"/>
        <v>-1</v>
      </c>
      <c r="V78">
        <f>VLOOKUP($A78,'FuturesInfo (3)'!$A$2:$V$80,22)</f>
        <v>3</v>
      </c>
      <c r="W78">
        <v>1</v>
      </c>
      <c r="X78" s="137">
        <v>251951.6728624535</v>
      </c>
      <c r="Y78" s="137">
        <v>335935.56381660467</v>
      </c>
      <c r="Z78" s="188">
        <f t="shared" ref="Z78:Z92" si="75">ABS(X78*G78)</f>
        <v>0</v>
      </c>
      <c r="AA78" s="188">
        <f>IF(IF(sym!$Q67=H78,1,0)=1,ABS(X78*G78),-ABS(X78*G78))</f>
        <v>0</v>
      </c>
      <c r="AB78" s="188">
        <f>IF(IF(sym!$P67=$H78,1,0)=1,ABS($X78*$G78),-ABS($X78*$G78))</f>
        <v>0</v>
      </c>
      <c r="AC78" s="188">
        <f t="shared" si="60"/>
        <v>0</v>
      </c>
      <c r="AD78" s="188">
        <f t="shared" ref="AD78:AD92" si="76">IF(IF(-E78=H78,1,0)=1,ABS(X78*G78),-ABS(X78*G78))</f>
        <v>0</v>
      </c>
      <c r="AE78" s="188">
        <f t="shared" ref="AE78:AE92" si="77">IF(IF(J78=H78,1,0)=1,ABS(X78*G78),-ABS(X78*G78))</f>
        <v>0</v>
      </c>
      <c r="AF78" s="188">
        <f t="shared" si="56"/>
        <v>0</v>
      </c>
      <c r="AG78" s="188">
        <f t="shared" si="57"/>
        <v>0</v>
      </c>
      <c r="AH78" s="188">
        <f t="shared" si="58"/>
        <v>0</v>
      </c>
      <c r="AI78" s="188">
        <f t="shared" si="59"/>
        <v>0</v>
      </c>
      <c r="AJ78" s="188">
        <f t="shared" ref="AJ78:AJ92" si="78">IF(IF(P78=H78,1,0)=1,ABS(X78*G78),-ABS(X78*G78))</f>
        <v>0</v>
      </c>
      <c r="AK78" s="188">
        <f t="shared" ref="AK78:AK92" si="79">IF(IF(H78=Q78,1,0)=1,ABS(X78*G78),-ABS(X78*G78))</f>
        <v>0</v>
      </c>
      <c r="AL78" s="188">
        <f t="shared" ref="AL78:AL92" si="80">IF(IF(R78=H78,1,0)=1,ABS(X78*G78),-ABS(X78*G78))</f>
        <v>0</v>
      </c>
      <c r="AM78" s="188">
        <f t="shared" ref="AM78:AM92" si="81">IF(IF(S78=H78,1,0)=1,ABS(X78*G78),-ABS(X78*G78))</f>
        <v>0</v>
      </c>
      <c r="AN78" s="188">
        <f t="shared" ref="AN78:AN92" si="82">IF(IF(T78=$H78,1,0)=1,ABS($X78*$G78),-ABS($X78*$G78))</f>
        <v>0</v>
      </c>
      <c r="AO78" s="188">
        <f t="shared" ref="AO78:AO92" si="83">IF(IF(U78=$H78,1,0)=1,ABS($X78*$G78),-ABS($X78*$G78))</f>
        <v>0</v>
      </c>
    </row>
    <row r="79" spans="1:41" ht="15.75" thickBot="1" x14ac:dyDescent="0.3">
      <c r="A79" s="1" t="s">
        <v>403</v>
      </c>
      <c r="B79" s="149" t="s">
        <v>681</v>
      </c>
      <c r="C79" s="192" t="s">
        <v>294</v>
      </c>
      <c r="E79" s="201">
        <v>-1</v>
      </c>
      <c r="F79" s="186">
        <f t="shared" si="69"/>
        <v>2265.6759409770984</v>
      </c>
      <c r="G79" s="202">
        <v>1.2001920307200001E-2</v>
      </c>
      <c r="H79" s="202">
        <v>1</v>
      </c>
      <c r="I79" s="227">
        <v>-1</v>
      </c>
      <c r="J79" s="227">
        <v>-1</v>
      </c>
      <c r="K79" s="227">
        <v>-1</v>
      </c>
      <c r="L79" s="202">
        <v>-1</v>
      </c>
      <c r="M79" s="228">
        <v>-11</v>
      </c>
      <c r="N79" s="288"/>
      <c r="O79">
        <f t="shared" si="70"/>
        <v>1</v>
      </c>
      <c r="P79">
        <f t="shared" ref="P79:P92" si="84">IF(E79+K79-L79&gt;0,1,-1)</f>
        <v>-1</v>
      </c>
      <c r="Q79">
        <f t="shared" si="71"/>
        <v>1</v>
      </c>
      <c r="R79">
        <f t="shared" si="72"/>
        <v>1</v>
      </c>
      <c r="S79">
        <f t="shared" si="73"/>
        <v>1</v>
      </c>
      <c r="T79">
        <f t="shared" si="74"/>
        <v>-1</v>
      </c>
      <c r="U79">
        <f t="shared" ref="U79:U92" si="85">IF(-E79+J79-L79&lt;0,-1,1)</f>
        <v>1</v>
      </c>
      <c r="V79">
        <f>VLOOKUP($A79,'FuturesInfo (3)'!$A$2:$V$80,22)</f>
        <v>4</v>
      </c>
      <c r="W79">
        <v>1</v>
      </c>
      <c r="X79" s="137">
        <v>188776.11940298506</v>
      </c>
      <c r="Y79" s="137">
        <v>141582.08955223879</v>
      </c>
      <c r="Z79" s="188">
        <f t="shared" si="75"/>
        <v>2265.6759409770984</v>
      </c>
      <c r="AA79" s="188">
        <f>IF(IF(sym!$Q68=H79,1,0)=1,ABS(X79*G79),-ABS(X79*G79))</f>
        <v>2265.6759409770984</v>
      </c>
      <c r="AB79" s="188">
        <f>IF(IF(sym!$P68=$H79,1,0)=1,ABS($X79*$G79),-ABS($X79*$G79))</f>
        <v>-2265.6759409770984</v>
      </c>
      <c r="AC79" s="188">
        <f t="shared" si="60"/>
        <v>-2265.6759409770984</v>
      </c>
      <c r="AD79" s="188">
        <f t="shared" si="76"/>
        <v>2265.6759409770984</v>
      </c>
      <c r="AE79" s="188">
        <f t="shared" si="77"/>
        <v>-2265.6759409770984</v>
      </c>
      <c r="AF79" s="188">
        <f t="shared" ref="AF79:AF92" si="86">IF(IF(I79=H79,1,0)=1,ABS(X79*G79),-ABS(X79*G79))</f>
        <v>-2265.6759409770984</v>
      </c>
      <c r="AG79" s="188">
        <f t="shared" ref="AG79:AG92" si="87">IF(IF(K79=H79,1,0)=1,ABS(X79*G79),-ABS(X79*G79))</f>
        <v>-2265.6759409770984</v>
      </c>
      <c r="AH79" s="188">
        <f t="shared" ref="AH79:AH92" si="88">IF(IF(L79=H79,1,0)=1,ABS(X79*G79),-ABS(X79*G79))</f>
        <v>-2265.6759409770984</v>
      </c>
      <c r="AI79" s="188">
        <f t="shared" ref="AI79:AI92" si="89">IF(IF(O79=H79,1,0)=1,ABS(X79*G79),-ABS(X79*G79))</f>
        <v>2265.6759409770984</v>
      </c>
      <c r="AJ79" s="188">
        <f t="shared" si="78"/>
        <v>-2265.6759409770984</v>
      </c>
      <c r="AK79" s="188">
        <f t="shared" si="79"/>
        <v>2265.6759409770984</v>
      </c>
      <c r="AL79" s="188">
        <f t="shared" si="80"/>
        <v>2265.6759409770984</v>
      </c>
      <c r="AM79" s="188">
        <f t="shared" si="81"/>
        <v>2265.6759409770984</v>
      </c>
      <c r="AN79" s="188">
        <f t="shared" si="82"/>
        <v>-2265.6759409770984</v>
      </c>
      <c r="AO79" s="188">
        <f t="shared" si="83"/>
        <v>2265.6759409770984</v>
      </c>
    </row>
    <row r="80" spans="1:41" ht="15.75" thickBot="1" x14ac:dyDescent="0.3">
      <c r="A80" s="1" t="s">
        <v>405</v>
      </c>
      <c r="B80" s="149" t="s">
        <v>686</v>
      </c>
      <c r="C80" s="192" t="s">
        <v>294</v>
      </c>
      <c r="E80" s="201">
        <v>-1</v>
      </c>
      <c r="F80" s="186">
        <f t="shared" si="69"/>
        <v>2795.4340642839602</v>
      </c>
      <c r="G80" s="202">
        <v>1.6521477921300001E-2</v>
      </c>
      <c r="H80" s="202">
        <v>1</v>
      </c>
      <c r="I80" s="227">
        <v>-1</v>
      </c>
      <c r="J80" s="227">
        <v>-1</v>
      </c>
      <c r="K80" s="227">
        <v>1</v>
      </c>
      <c r="L80" s="202">
        <v>-1</v>
      </c>
      <c r="M80" s="228">
        <v>-11</v>
      </c>
      <c r="N80" s="288"/>
      <c r="O80">
        <f t="shared" si="70"/>
        <v>1</v>
      </c>
      <c r="P80">
        <f t="shared" si="84"/>
        <v>1</v>
      </c>
      <c r="Q80">
        <f t="shared" si="71"/>
        <v>1</v>
      </c>
      <c r="R80">
        <f t="shared" si="72"/>
        <v>1</v>
      </c>
      <c r="S80">
        <f t="shared" si="73"/>
        <v>1</v>
      </c>
      <c r="T80">
        <f t="shared" si="74"/>
        <v>-1</v>
      </c>
      <c r="U80">
        <f t="shared" si="85"/>
        <v>1</v>
      </c>
      <c r="V80">
        <f>VLOOKUP($A80,'FuturesInfo (3)'!$A$2:$V$80,22)</f>
        <v>6</v>
      </c>
      <c r="W80">
        <v>1</v>
      </c>
      <c r="X80" s="137">
        <v>169200</v>
      </c>
      <c r="Y80" s="137">
        <v>135360</v>
      </c>
      <c r="Z80" s="188">
        <f t="shared" si="75"/>
        <v>2795.4340642839602</v>
      </c>
      <c r="AA80" s="188">
        <f>IF(IF(sym!$Q69=H80,1,0)=1,ABS(X80*G80),-ABS(X80*G80))</f>
        <v>2795.4340642839602</v>
      </c>
      <c r="AB80" s="188">
        <f>IF(IF(sym!$P69=$H80,1,0)=1,ABS($X80*$G80),-ABS($X80*$G80))</f>
        <v>-2795.4340642839602</v>
      </c>
      <c r="AC80" s="188">
        <f t="shared" ref="AC80:AC92" si="90">IF(IF(E80=H80,1,0)=1,ABS(X80*G80),-ABS(X80*G80))</f>
        <v>-2795.4340642839602</v>
      </c>
      <c r="AD80" s="188">
        <f t="shared" si="76"/>
        <v>2795.4340642839602</v>
      </c>
      <c r="AE80" s="188">
        <f t="shared" si="77"/>
        <v>-2795.4340642839602</v>
      </c>
      <c r="AF80" s="188">
        <f t="shared" si="86"/>
        <v>-2795.4340642839602</v>
      </c>
      <c r="AG80" s="188">
        <f t="shared" si="87"/>
        <v>2795.4340642839602</v>
      </c>
      <c r="AH80" s="188">
        <f t="shared" si="88"/>
        <v>-2795.4340642839602</v>
      </c>
      <c r="AI80" s="188">
        <f t="shared" si="89"/>
        <v>2795.4340642839602</v>
      </c>
      <c r="AJ80" s="188">
        <f t="shared" si="78"/>
        <v>2795.4340642839602</v>
      </c>
      <c r="AK80" s="188">
        <f t="shared" si="79"/>
        <v>2795.4340642839602</v>
      </c>
      <c r="AL80" s="188">
        <f t="shared" si="80"/>
        <v>2795.4340642839602</v>
      </c>
      <c r="AM80" s="188">
        <f t="shared" si="81"/>
        <v>2795.4340642839602</v>
      </c>
      <c r="AN80" s="188">
        <f t="shared" si="82"/>
        <v>-2795.4340642839602</v>
      </c>
      <c r="AO80" s="188">
        <f t="shared" si="83"/>
        <v>2795.4340642839602</v>
      </c>
    </row>
    <row r="81" spans="1:41" ht="15.75" thickBot="1" x14ac:dyDescent="0.3">
      <c r="A81" s="1" t="s">
        <v>408</v>
      </c>
      <c r="B81" s="149" t="s">
        <v>527</v>
      </c>
      <c r="C81" s="192" t="s">
        <v>294</v>
      </c>
      <c r="D81" s="2"/>
      <c r="E81" s="201">
        <v>1</v>
      </c>
      <c r="F81" s="186">
        <f t="shared" si="69"/>
        <v>-710.34535434065583</v>
      </c>
      <c r="G81" s="202">
        <v>-5.3637277908100004E-3</v>
      </c>
      <c r="H81" s="202">
        <v>-1</v>
      </c>
      <c r="I81" s="227">
        <v>1</v>
      </c>
      <c r="J81" s="227">
        <v>1</v>
      </c>
      <c r="K81" s="227">
        <v>1</v>
      </c>
      <c r="L81" s="202">
        <v>-1</v>
      </c>
      <c r="M81" s="228">
        <v>4</v>
      </c>
      <c r="N81" s="288"/>
      <c r="O81">
        <f t="shared" si="70"/>
        <v>-1</v>
      </c>
      <c r="P81">
        <f t="shared" si="84"/>
        <v>1</v>
      </c>
      <c r="Q81">
        <f t="shared" si="71"/>
        <v>-1</v>
      </c>
      <c r="R81">
        <f t="shared" si="72"/>
        <v>1</v>
      </c>
      <c r="S81">
        <f t="shared" si="73"/>
        <v>1</v>
      </c>
      <c r="T81">
        <f t="shared" si="74"/>
        <v>1</v>
      </c>
      <c r="U81">
        <f t="shared" si="85"/>
        <v>1</v>
      </c>
      <c r="V81">
        <f>VLOOKUP($A81,'FuturesInfo (3)'!$A$2:$V$80,22)</f>
        <v>5</v>
      </c>
      <c r="W81">
        <v>1</v>
      </c>
      <c r="X81" s="137">
        <v>132435.01199999999</v>
      </c>
      <c r="Y81" s="137">
        <v>99326.258999999991</v>
      </c>
      <c r="Z81" s="188">
        <f t="shared" si="75"/>
        <v>710.34535434065583</v>
      </c>
      <c r="AA81" s="188">
        <f>IF(IF(sym!$Q70=H81,1,0)=1,ABS(X81*G81),-ABS(X81*G81))</f>
        <v>-710.34535434065583</v>
      </c>
      <c r="AB81" s="188">
        <f>IF(IF(sym!$P70=$H81,1,0)=1,ABS($X81*$G81),-ABS($X81*$G81))</f>
        <v>710.34535434065583</v>
      </c>
      <c r="AC81" s="188">
        <f t="shared" si="90"/>
        <v>-710.34535434065583</v>
      </c>
      <c r="AD81" s="188">
        <f t="shared" si="76"/>
        <v>710.34535434065583</v>
      </c>
      <c r="AE81" s="188">
        <f t="shared" si="77"/>
        <v>-710.34535434065583</v>
      </c>
      <c r="AF81" s="188">
        <f t="shared" si="86"/>
        <v>-710.34535434065583</v>
      </c>
      <c r="AG81" s="188">
        <f t="shared" si="87"/>
        <v>-710.34535434065583</v>
      </c>
      <c r="AH81" s="188">
        <f t="shared" si="88"/>
        <v>710.34535434065583</v>
      </c>
      <c r="AI81" s="188">
        <f t="shared" si="89"/>
        <v>710.34535434065583</v>
      </c>
      <c r="AJ81" s="188">
        <f t="shared" si="78"/>
        <v>-710.34535434065583</v>
      </c>
      <c r="AK81" s="188">
        <f t="shared" si="79"/>
        <v>710.34535434065583</v>
      </c>
      <c r="AL81" s="188">
        <f t="shared" si="80"/>
        <v>-710.34535434065583</v>
      </c>
      <c r="AM81" s="188">
        <f t="shared" si="81"/>
        <v>-710.34535434065583</v>
      </c>
      <c r="AN81" s="188">
        <f t="shared" si="82"/>
        <v>-710.34535434065583</v>
      </c>
      <c r="AO81" s="188">
        <f t="shared" si="83"/>
        <v>-710.34535434065583</v>
      </c>
    </row>
    <row r="82" spans="1:41" ht="15.75" thickBot="1" x14ac:dyDescent="0.3">
      <c r="A82" s="1" t="s">
        <v>410</v>
      </c>
      <c r="B82" s="149" t="s">
        <v>556</v>
      </c>
      <c r="C82" s="192" t="s">
        <v>294</v>
      </c>
      <c r="E82" s="201">
        <v>1</v>
      </c>
      <c r="F82" s="186">
        <f t="shared" si="69"/>
        <v>80.026294165973539</v>
      </c>
      <c r="G82" s="202">
        <v>3.2867707477400002E-4</v>
      </c>
      <c r="H82" s="202">
        <v>1</v>
      </c>
      <c r="I82" s="227">
        <v>1</v>
      </c>
      <c r="J82" s="227">
        <v>-1</v>
      </c>
      <c r="K82" s="227">
        <v>1</v>
      </c>
      <c r="L82" s="202">
        <v>-1</v>
      </c>
      <c r="M82" s="228">
        <v>-17</v>
      </c>
      <c r="N82" s="288"/>
      <c r="O82">
        <f t="shared" si="70"/>
        <v>1</v>
      </c>
      <c r="P82">
        <f t="shared" si="84"/>
        <v>1</v>
      </c>
      <c r="Q82">
        <f t="shared" si="71"/>
        <v>-1</v>
      </c>
      <c r="R82">
        <f t="shared" si="72"/>
        <v>1</v>
      </c>
      <c r="S82">
        <f t="shared" si="73"/>
        <v>1</v>
      </c>
      <c r="T82">
        <f t="shared" si="74"/>
        <v>-1</v>
      </c>
      <c r="U82">
        <f t="shared" si="85"/>
        <v>-1</v>
      </c>
      <c r="V82">
        <f>VLOOKUP($A82,'FuturesInfo (3)'!$A$2:$V$80,22)</f>
        <v>2</v>
      </c>
      <c r="W82">
        <v>1</v>
      </c>
      <c r="X82" s="137">
        <v>243480.00000000003</v>
      </c>
      <c r="Y82" s="137">
        <v>243480.00000000003</v>
      </c>
      <c r="Z82" s="188">
        <f t="shared" si="75"/>
        <v>80.026294165973539</v>
      </c>
      <c r="AA82" s="188">
        <f>IF(IF(sym!$Q71=H82,1,0)=1,ABS(X82*G82),-ABS(X82*G82))</f>
        <v>80.026294165973539</v>
      </c>
      <c r="AB82" s="188">
        <f>IF(IF(sym!$P71=$H82,1,0)=1,ABS($X82*$G82),-ABS($X82*$G82))</f>
        <v>-80.026294165973539</v>
      </c>
      <c r="AC82" s="188">
        <f t="shared" si="90"/>
        <v>80.026294165973539</v>
      </c>
      <c r="AD82" s="188">
        <f t="shared" si="76"/>
        <v>-80.026294165973539</v>
      </c>
      <c r="AE82" s="188">
        <f t="shared" si="77"/>
        <v>-80.026294165973539</v>
      </c>
      <c r="AF82" s="188">
        <f t="shared" si="86"/>
        <v>80.026294165973539</v>
      </c>
      <c r="AG82" s="188">
        <f t="shared" si="87"/>
        <v>80.026294165973539</v>
      </c>
      <c r="AH82" s="188">
        <f t="shared" si="88"/>
        <v>-80.026294165973539</v>
      </c>
      <c r="AI82" s="188">
        <f t="shared" si="89"/>
        <v>80.026294165973539</v>
      </c>
      <c r="AJ82" s="188">
        <f t="shared" si="78"/>
        <v>80.026294165973539</v>
      </c>
      <c r="AK82" s="188">
        <f t="shared" si="79"/>
        <v>-80.026294165973539</v>
      </c>
      <c r="AL82" s="188">
        <f t="shared" si="80"/>
        <v>80.026294165973539</v>
      </c>
      <c r="AM82" s="188">
        <f t="shared" si="81"/>
        <v>80.026294165973539</v>
      </c>
      <c r="AN82" s="188">
        <f t="shared" si="82"/>
        <v>-80.026294165973539</v>
      </c>
      <c r="AO82" s="188">
        <f t="shared" si="83"/>
        <v>-80.026294165973539</v>
      </c>
    </row>
    <row r="83" spans="1:41" ht="15.75" thickBot="1" x14ac:dyDescent="0.3">
      <c r="A83" s="1" t="s">
        <v>412</v>
      </c>
      <c r="B83" s="149" t="s">
        <v>763</v>
      </c>
      <c r="C83" s="192" t="s">
        <v>1122</v>
      </c>
      <c r="E83" s="201">
        <v>1</v>
      </c>
      <c r="F83" s="186">
        <f t="shared" si="69"/>
        <v>-780.97130065562305</v>
      </c>
      <c r="G83" s="202">
        <v>-3.5673515981700003E-4</v>
      </c>
      <c r="H83" s="202">
        <v>-1</v>
      </c>
      <c r="I83" s="227">
        <v>1</v>
      </c>
      <c r="J83" s="227">
        <v>1</v>
      </c>
      <c r="K83" s="227">
        <v>1</v>
      </c>
      <c r="L83" s="202">
        <v>1</v>
      </c>
      <c r="M83" s="228">
        <v>4</v>
      </c>
      <c r="N83" s="288"/>
      <c r="O83">
        <f t="shared" si="70"/>
        <v>1</v>
      </c>
      <c r="P83">
        <f t="shared" si="84"/>
        <v>1</v>
      </c>
      <c r="Q83">
        <f t="shared" si="71"/>
        <v>1</v>
      </c>
      <c r="R83">
        <f t="shared" si="72"/>
        <v>-1</v>
      </c>
      <c r="S83">
        <f t="shared" si="73"/>
        <v>1</v>
      </c>
      <c r="T83">
        <f t="shared" si="74"/>
        <v>-1</v>
      </c>
      <c r="U83">
        <f t="shared" si="85"/>
        <v>-1</v>
      </c>
      <c r="V83">
        <f>VLOOKUP($A83,'FuturesInfo (3)'!$A$2:$V$80,22)</f>
        <v>11</v>
      </c>
      <c r="W83">
        <v>1</v>
      </c>
      <c r="X83" s="137">
        <v>2189218.75</v>
      </c>
      <c r="Y83" s="137">
        <v>2845984.375</v>
      </c>
      <c r="Z83" s="188">
        <f t="shared" si="75"/>
        <v>780.97130065562305</v>
      </c>
      <c r="AA83" s="188">
        <f>IF(IF(sym!$Q72=H83,1,0)=1,ABS(X83*G83),-ABS(X83*G83))</f>
        <v>780.97130065562305</v>
      </c>
      <c r="AB83" s="188">
        <f>IF(IF(sym!$P72=$H83,1,0)=1,ABS($X83*$G83),-ABS($X83*$G83))</f>
        <v>-780.97130065562305</v>
      </c>
      <c r="AC83" s="188">
        <f t="shared" si="90"/>
        <v>-780.97130065562305</v>
      </c>
      <c r="AD83" s="188">
        <f t="shared" si="76"/>
        <v>780.97130065562305</v>
      </c>
      <c r="AE83" s="188">
        <f t="shared" si="77"/>
        <v>-780.97130065562305</v>
      </c>
      <c r="AF83" s="188">
        <f t="shared" si="86"/>
        <v>-780.97130065562305</v>
      </c>
      <c r="AG83" s="188">
        <f t="shared" si="87"/>
        <v>-780.97130065562305</v>
      </c>
      <c r="AH83" s="188">
        <f t="shared" si="88"/>
        <v>-780.97130065562305</v>
      </c>
      <c r="AI83" s="188">
        <f t="shared" si="89"/>
        <v>-780.97130065562305</v>
      </c>
      <c r="AJ83" s="188">
        <f t="shared" si="78"/>
        <v>-780.97130065562305</v>
      </c>
      <c r="AK83" s="188">
        <f t="shared" si="79"/>
        <v>-780.97130065562305</v>
      </c>
      <c r="AL83" s="188">
        <f t="shared" si="80"/>
        <v>780.97130065562305</v>
      </c>
      <c r="AM83" s="188">
        <f t="shared" si="81"/>
        <v>-780.97130065562305</v>
      </c>
      <c r="AN83" s="188">
        <f t="shared" si="82"/>
        <v>780.97130065562305</v>
      </c>
      <c r="AO83" s="188">
        <f t="shared" si="83"/>
        <v>780.97130065562305</v>
      </c>
    </row>
    <row r="84" spans="1:41" ht="15.75" thickBot="1" x14ac:dyDescent="0.3">
      <c r="A84" s="1" t="s">
        <v>413</v>
      </c>
      <c r="B84" s="149" t="s">
        <v>761</v>
      </c>
      <c r="C84" s="192" t="s">
        <v>1122</v>
      </c>
      <c r="E84" s="201">
        <v>1</v>
      </c>
      <c r="F84" s="186">
        <f t="shared" si="69"/>
        <v>-998.12096300602877</v>
      </c>
      <c r="G84" s="202">
        <v>-1.87903699354E-3</v>
      </c>
      <c r="H84" s="202">
        <v>-1</v>
      </c>
      <c r="I84" s="227">
        <v>-1</v>
      </c>
      <c r="J84" s="227">
        <v>-1</v>
      </c>
      <c r="K84" s="227">
        <v>-1</v>
      </c>
      <c r="L84" s="202">
        <v>1</v>
      </c>
      <c r="M84" s="228">
        <v>10</v>
      </c>
      <c r="N84" s="288"/>
      <c r="O84">
        <f t="shared" si="70"/>
        <v>1</v>
      </c>
      <c r="P84">
        <f t="shared" si="84"/>
        <v>-1</v>
      </c>
      <c r="Q84">
        <f t="shared" si="71"/>
        <v>-1</v>
      </c>
      <c r="R84">
        <f t="shared" si="72"/>
        <v>-1</v>
      </c>
      <c r="S84">
        <f t="shared" si="73"/>
        <v>-1</v>
      </c>
      <c r="T84">
        <f t="shared" si="74"/>
        <v>1</v>
      </c>
      <c r="U84">
        <f t="shared" si="85"/>
        <v>-1</v>
      </c>
      <c r="V84">
        <f>VLOOKUP($A84,'FuturesInfo (3)'!$A$2:$V$80,22)</f>
        <v>4</v>
      </c>
      <c r="W84">
        <v>1</v>
      </c>
      <c r="X84" s="137">
        <v>531187.5</v>
      </c>
      <c r="Y84" s="137">
        <v>398390.625</v>
      </c>
      <c r="Z84" s="188">
        <f t="shared" si="75"/>
        <v>998.12096300602877</v>
      </c>
      <c r="AA84" s="188">
        <f>IF(IF(sym!$Q73=H84,1,0)=1,ABS(X84*G84),-ABS(X84*G84))</f>
        <v>998.12096300602877</v>
      </c>
      <c r="AB84" s="188">
        <f>IF(IF(sym!$P73=$H84,1,0)=1,ABS($X84*$G84),-ABS($X84*$G84))</f>
        <v>-998.12096300602877</v>
      </c>
      <c r="AC84" s="188">
        <f t="shared" si="90"/>
        <v>-998.12096300602877</v>
      </c>
      <c r="AD84" s="188">
        <f t="shared" si="76"/>
        <v>998.12096300602877</v>
      </c>
      <c r="AE84" s="188">
        <f t="shared" si="77"/>
        <v>998.12096300602877</v>
      </c>
      <c r="AF84" s="188">
        <f t="shared" si="86"/>
        <v>998.12096300602877</v>
      </c>
      <c r="AG84" s="188">
        <f t="shared" si="87"/>
        <v>998.12096300602877</v>
      </c>
      <c r="AH84" s="188">
        <f t="shared" si="88"/>
        <v>-998.12096300602877</v>
      </c>
      <c r="AI84" s="188">
        <f t="shared" si="89"/>
        <v>-998.12096300602877</v>
      </c>
      <c r="AJ84" s="188">
        <f t="shared" si="78"/>
        <v>998.12096300602877</v>
      </c>
      <c r="AK84" s="188">
        <f t="shared" si="79"/>
        <v>998.12096300602877</v>
      </c>
      <c r="AL84" s="188">
        <f t="shared" si="80"/>
        <v>998.12096300602877</v>
      </c>
      <c r="AM84" s="188">
        <f t="shared" si="81"/>
        <v>998.12096300602877</v>
      </c>
      <c r="AN84" s="188">
        <f t="shared" si="82"/>
        <v>-998.12096300602877</v>
      </c>
      <c r="AO84" s="188">
        <f t="shared" si="83"/>
        <v>998.12096300602877</v>
      </c>
    </row>
    <row r="85" spans="1:41" ht="15.75" thickBot="1" x14ac:dyDescent="0.3">
      <c r="A85" s="1" t="s">
        <v>414</v>
      </c>
      <c r="B85" s="149" t="s">
        <v>759</v>
      </c>
      <c r="C85" s="192" t="s">
        <v>1122</v>
      </c>
      <c r="E85" s="201">
        <v>1</v>
      </c>
      <c r="F85" s="186">
        <f t="shared" si="69"/>
        <v>-1679.3376030106156</v>
      </c>
      <c r="G85" s="202">
        <v>-4.83697599427E-3</v>
      </c>
      <c r="H85" s="202">
        <v>-1</v>
      </c>
      <c r="I85" s="227">
        <v>-1</v>
      </c>
      <c r="J85" s="227">
        <v>-1</v>
      </c>
      <c r="K85" s="227">
        <v>1</v>
      </c>
      <c r="L85" s="202">
        <v>1</v>
      </c>
      <c r="M85" s="228">
        <v>7</v>
      </c>
      <c r="N85" s="288"/>
      <c r="O85">
        <f t="shared" si="70"/>
        <v>1</v>
      </c>
      <c r="P85">
        <f t="shared" si="84"/>
        <v>1</v>
      </c>
      <c r="Q85">
        <f t="shared" si="71"/>
        <v>-1</v>
      </c>
      <c r="R85">
        <f t="shared" si="72"/>
        <v>-1</v>
      </c>
      <c r="S85">
        <f t="shared" si="73"/>
        <v>-1</v>
      </c>
      <c r="T85">
        <f t="shared" si="74"/>
        <v>-1</v>
      </c>
      <c r="U85">
        <f t="shared" si="85"/>
        <v>-1</v>
      </c>
      <c r="V85">
        <f>VLOOKUP($A85,'FuturesInfo (3)'!$A$2:$V$80,22)</f>
        <v>2</v>
      </c>
      <c r="W85">
        <v>1</v>
      </c>
      <c r="X85" s="137">
        <v>347187.5</v>
      </c>
      <c r="Y85" s="137">
        <v>347187.5</v>
      </c>
      <c r="Z85" s="188">
        <f t="shared" si="75"/>
        <v>1679.3376030106156</v>
      </c>
      <c r="AA85" s="188">
        <f>IF(IF(sym!$Q74=H85,1,0)=1,ABS(X85*G85),-ABS(X85*G85))</f>
        <v>1679.3376030106156</v>
      </c>
      <c r="AB85" s="188">
        <f>IF(IF(sym!$P74=$H85,1,0)=1,ABS($X85*$G85),-ABS($X85*$G85))</f>
        <v>-1679.3376030106156</v>
      </c>
      <c r="AC85" s="188">
        <f t="shared" si="90"/>
        <v>-1679.3376030106156</v>
      </c>
      <c r="AD85" s="188">
        <f t="shared" si="76"/>
        <v>1679.3376030106156</v>
      </c>
      <c r="AE85" s="188">
        <f t="shared" si="77"/>
        <v>1679.3376030106156</v>
      </c>
      <c r="AF85" s="188">
        <f t="shared" si="86"/>
        <v>1679.3376030106156</v>
      </c>
      <c r="AG85" s="188">
        <f t="shared" si="87"/>
        <v>-1679.3376030106156</v>
      </c>
      <c r="AH85" s="188">
        <f t="shared" si="88"/>
        <v>-1679.3376030106156</v>
      </c>
      <c r="AI85" s="188">
        <f t="shared" si="89"/>
        <v>-1679.3376030106156</v>
      </c>
      <c r="AJ85" s="188">
        <f t="shared" si="78"/>
        <v>-1679.3376030106156</v>
      </c>
      <c r="AK85" s="188">
        <f t="shared" si="79"/>
        <v>1679.3376030106156</v>
      </c>
      <c r="AL85" s="188">
        <f t="shared" si="80"/>
        <v>1679.3376030106156</v>
      </c>
      <c r="AM85" s="188">
        <f t="shared" si="81"/>
        <v>1679.3376030106156</v>
      </c>
      <c r="AN85" s="188">
        <f t="shared" si="82"/>
        <v>1679.3376030106156</v>
      </c>
      <c r="AO85" s="188">
        <f t="shared" si="83"/>
        <v>1679.3376030106156</v>
      </c>
    </row>
    <row r="86" spans="1:41" ht="15.75" thickBot="1" x14ac:dyDescent="0.3">
      <c r="A86" s="1" t="s">
        <v>416</v>
      </c>
      <c r="B86" s="149" t="s">
        <v>494</v>
      </c>
      <c r="C86" s="192" t="s">
        <v>294</v>
      </c>
      <c r="E86" s="201">
        <v>-1</v>
      </c>
      <c r="F86" s="186">
        <f t="shared" si="69"/>
        <v>-591.32007233208753</v>
      </c>
      <c r="G86" s="202">
        <v>-1.44665461121E-2</v>
      </c>
      <c r="H86" s="202">
        <v>-1</v>
      </c>
      <c r="I86" s="227">
        <v>-1</v>
      </c>
      <c r="J86" s="227">
        <v>1</v>
      </c>
      <c r="K86" s="227">
        <v>-1</v>
      </c>
      <c r="L86" s="202">
        <v>1</v>
      </c>
      <c r="M86" s="228">
        <v>-5</v>
      </c>
      <c r="N86" s="288"/>
      <c r="O86">
        <f t="shared" si="70"/>
        <v>-1</v>
      </c>
      <c r="P86">
        <f t="shared" si="84"/>
        <v>-1</v>
      </c>
      <c r="Q86">
        <f t="shared" si="71"/>
        <v>1</v>
      </c>
      <c r="R86">
        <f t="shared" si="72"/>
        <v>-1</v>
      </c>
      <c r="S86">
        <f t="shared" si="73"/>
        <v>-1</v>
      </c>
      <c r="T86">
        <f t="shared" si="74"/>
        <v>1</v>
      </c>
      <c r="U86">
        <f t="shared" si="85"/>
        <v>1</v>
      </c>
      <c r="V86">
        <f>VLOOKUP($A86,'FuturesInfo (3)'!$A$2:$V$80,22)</f>
        <v>3</v>
      </c>
      <c r="W86">
        <v>1</v>
      </c>
      <c r="X86" s="137">
        <v>40875</v>
      </c>
      <c r="Y86" s="137">
        <v>54500</v>
      </c>
      <c r="Z86" s="188">
        <f t="shared" si="75"/>
        <v>591.32007233208753</v>
      </c>
      <c r="AA86" s="188">
        <f>IF(IF(sym!$Q75=H86,1,0)=1,ABS(X86*G86),-ABS(X86*G86))</f>
        <v>591.32007233208753</v>
      </c>
      <c r="AB86" s="188">
        <f>IF(IF(sym!$P75=$H86,1,0)=1,ABS($X86*$G86),-ABS($X86*$G86))</f>
        <v>-591.32007233208753</v>
      </c>
      <c r="AC86" s="188">
        <f t="shared" si="90"/>
        <v>591.32007233208753</v>
      </c>
      <c r="AD86" s="188">
        <f t="shared" si="76"/>
        <v>-591.32007233208753</v>
      </c>
      <c r="AE86" s="188">
        <f t="shared" si="77"/>
        <v>-591.32007233208753</v>
      </c>
      <c r="AF86" s="188">
        <f t="shared" si="86"/>
        <v>591.32007233208753</v>
      </c>
      <c r="AG86" s="188">
        <f t="shared" si="87"/>
        <v>591.32007233208753</v>
      </c>
      <c r="AH86" s="188">
        <f t="shared" si="88"/>
        <v>-591.32007233208753</v>
      </c>
      <c r="AI86" s="188">
        <f t="shared" si="89"/>
        <v>591.32007233208753</v>
      </c>
      <c r="AJ86" s="188">
        <f t="shared" si="78"/>
        <v>591.32007233208753</v>
      </c>
      <c r="AK86" s="188">
        <f t="shared" si="79"/>
        <v>-591.32007233208753</v>
      </c>
      <c r="AL86" s="188">
        <f t="shared" si="80"/>
        <v>591.32007233208753</v>
      </c>
      <c r="AM86" s="188">
        <f t="shared" si="81"/>
        <v>591.32007233208753</v>
      </c>
      <c r="AN86" s="188">
        <f t="shared" si="82"/>
        <v>-591.32007233208753</v>
      </c>
      <c r="AO86" s="188">
        <f t="shared" si="83"/>
        <v>-591.32007233208753</v>
      </c>
    </row>
    <row r="87" spans="1:41" s="2" customFormat="1" ht="15.75" thickBot="1" x14ac:dyDescent="0.3">
      <c r="A87" s="1" t="s">
        <v>418</v>
      </c>
      <c r="B87" s="149" t="s">
        <v>767</v>
      </c>
      <c r="C87" s="192" t="s">
        <v>297</v>
      </c>
      <c r="D87"/>
      <c r="E87" s="201">
        <v>-1</v>
      </c>
      <c r="F87" s="186">
        <f t="shared" si="69"/>
        <v>-348.49785407707202</v>
      </c>
      <c r="G87" s="202">
        <v>-4.29184549356E-3</v>
      </c>
      <c r="H87" s="202">
        <v>-1</v>
      </c>
      <c r="I87" s="227">
        <v>-1</v>
      </c>
      <c r="J87" s="227">
        <v>-1</v>
      </c>
      <c r="K87" s="227">
        <v>-1</v>
      </c>
      <c r="L87" s="202">
        <v>1</v>
      </c>
      <c r="M87" s="228">
        <v>-1</v>
      </c>
      <c r="N87" s="288"/>
      <c r="O87">
        <f t="shared" si="70"/>
        <v>-1</v>
      </c>
      <c r="P87">
        <f t="shared" si="84"/>
        <v>-1</v>
      </c>
      <c r="Q87">
        <f t="shared" si="71"/>
        <v>-1</v>
      </c>
      <c r="R87">
        <f t="shared" si="72"/>
        <v>-1</v>
      </c>
      <c r="S87">
        <f t="shared" si="73"/>
        <v>-1</v>
      </c>
      <c r="T87">
        <f t="shared" si="74"/>
        <v>1</v>
      </c>
      <c r="U87">
        <f t="shared" si="85"/>
        <v>-1</v>
      </c>
      <c r="V87">
        <f>VLOOKUP($A87,'FuturesInfo (3)'!$A$2:$V$80,22)</f>
        <v>4</v>
      </c>
      <c r="W87">
        <v>1</v>
      </c>
      <c r="X87" s="137">
        <v>81200</v>
      </c>
      <c r="Y87" s="137">
        <v>101500</v>
      </c>
      <c r="Z87" s="188">
        <f t="shared" si="75"/>
        <v>348.49785407707202</v>
      </c>
      <c r="AA87" s="188">
        <f>IF(IF(sym!$Q76=H87,1,0)=1,ABS(X87*G87),-ABS(X87*G87))</f>
        <v>-348.49785407707202</v>
      </c>
      <c r="AB87" s="188">
        <f>IF(IF(sym!$P76=$H87,1,0)=1,ABS($X87*$G87),-ABS($X87*$G87))</f>
        <v>348.49785407707202</v>
      </c>
      <c r="AC87" s="188">
        <f t="shared" si="90"/>
        <v>348.49785407707202</v>
      </c>
      <c r="AD87" s="188">
        <f t="shared" si="76"/>
        <v>-348.49785407707202</v>
      </c>
      <c r="AE87" s="188">
        <f t="shared" si="77"/>
        <v>348.49785407707202</v>
      </c>
      <c r="AF87" s="188">
        <f t="shared" si="86"/>
        <v>348.49785407707202</v>
      </c>
      <c r="AG87" s="188">
        <f t="shared" si="87"/>
        <v>348.49785407707202</v>
      </c>
      <c r="AH87" s="188">
        <f t="shared" si="88"/>
        <v>-348.49785407707202</v>
      </c>
      <c r="AI87" s="188">
        <f t="shared" si="89"/>
        <v>348.49785407707202</v>
      </c>
      <c r="AJ87" s="188">
        <f t="shared" si="78"/>
        <v>348.49785407707202</v>
      </c>
      <c r="AK87" s="188">
        <f t="shared" si="79"/>
        <v>348.49785407707202</v>
      </c>
      <c r="AL87" s="188">
        <f t="shared" si="80"/>
        <v>348.49785407707202</v>
      </c>
      <c r="AM87" s="188">
        <f t="shared" si="81"/>
        <v>348.49785407707202</v>
      </c>
      <c r="AN87" s="188">
        <f t="shared" si="82"/>
        <v>-348.49785407707202</v>
      </c>
      <c r="AO87" s="188">
        <f t="shared" si="83"/>
        <v>348.49785407707202</v>
      </c>
    </row>
    <row r="88" spans="1:41" s="2" customFormat="1" ht="15.75" thickBot="1" x14ac:dyDescent="0.3">
      <c r="A88" s="1" t="s">
        <v>1053</v>
      </c>
      <c r="B88" s="149" t="s">
        <v>738</v>
      </c>
      <c r="C88" s="192" t="s">
        <v>294</v>
      </c>
      <c r="D88"/>
      <c r="E88" s="201">
        <v>1</v>
      </c>
      <c r="F88" s="186">
        <f t="shared" si="69"/>
        <v>1533.3021878958218</v>
      </c>
      <c r="G88" s="202">
        <v>4.8921906142400003E-3</v>
      </c>
      <c r="H88" s="202">
        <v>1</v>
      </c>
      <c r="I88" s="227">
        <v>1</v>
      </c>
      <c r="J88" s="227">
        <v>-1</v>
      </c>
      <c r="K88" s="227">
        <v>1</v>
      </c>
      <c r="L88" s="202">
        <v>-1</v>
      </c>
      <c r="M88" s="228">
        <v>-12</v>
      </c>
      <c r="N88" s="288"/>
      <c r="O88">
        <f t="shared" si="70"/>
        <v>1</v>
      </c>
      <c r="P88">
        <f t="shared" si="84"/>
        <v>1</v>
      </c>
      <c r="Q88">
        <f t="shared" si="71"/>
        <v>-1</v>
      </c>
      <c r="R88">
        <f t="shared" si="72"/>
        <v>1</v>
      </c>
      <c r="S88">
        <f t="shared" si="73"/>
        <v>1</v>
      </c>
      <c r="T88">
        <f t="shared" si="74"/>
        <v>-1</v>
      </c>
      <c r="U88">
        <f t="shared" si="85"/>
        <v>-1</v>
      </c>
      <c r="V88">
        <f>VLOOKUP($A88,'FuturesInfo (3)'!$A$2:$V$80,22)</f>
        <v>3</v>
      </c>
      <c r="W88">
        <v>1</v>
      </c>
      <c r="X88" s="137">
        <v>313418.32499999995</v>
      </c>
      <c r="Y88" s="137">
        <v>208945.55</v>
      </c>
      <c r="Z88" s="188">
        <f t="shared" si="75"/>
        <v>1533.3021878958218</v>
      </c>
      <c r="AA88" s="188">
        <f>IF(IF(sym!$Q77=H88,1,0)=1,ABS(X88*G88),-ABS(X88*G88))</f>
        <v>1533.3021878958218</v>
      </c>
      <c r="AB88" s="188">
        <f>IF(IF(sym!$P77=$H88,1,0)=1,ABS($X88*$G88),-ABS($X88*$G88))</f>
        <v>-1533.3021878958218</v>
      </c>
      <c r="AC88" s="188">
        <f t="shared" si="90"/>
        <v>1533.3021878958218</v>
      </c>
      <c r="AD88" s="188">
        <f t="shared" si="76"/>
        <v>-1533.3021878958218</v>
      </c>
      <c r="AE88" s="188">
        <f t="shared" si="77"/>
        <v>-1533.3021878958218</v>
      </c>
      <c r="AF88" s="188">
        <f t="shared" si="86"/>
        <v>1533.3021878958218</v>
      </c>
      <c r="AG88" s="188">
        <f t="shared" si="87"/>
        <v>1533.3021878958218</v>
      </c>
      <c r="AH88" s="188">
        <f t="shared" si="88"/>
        <v>-1533.3021878958218</v>
      </c>
      <c r="AI88" s="188">
        <f t="shared" si="89"/>
        <v>1533.3021878958218</v>
      </c>
      <c r="AJ88" s="188">
        <f t="shared" si="78"/>
        <v>1533.3021878958218</v>
      </c>
      <c r="AK88" s="188">
        <f t="shared" si="79"/>
        <v>-1533.3021878958218</v>
      </c>
      <c r="AL88" s="188">
        <f t="shared" si="80"/>
        <v>1533.3021878958218</v>
      </c>
      <c r="AM88" s="188">
        <f t="shared" si="81"/>
        <v>1533.3021878958218</v>
      </c>
      <c r="AN88" s="188">
        <f t="shared" si="82"/>
        <v>-1533.3021878958218</v>
      </c>
      <c r="AO88" s="188">
        <f t="shared" si="83"/>
        <v>-1533.3021878958218</v>
      </c>
    </row>
    <row r="89" spans="1:41" s="2" customFormat="1" ht="15.75" thickBot="1" x14ac:dyDescent="0.3">
      <c r="A89" s="330" t="s">
        <v>1054</v>
      </c>
      <c r="B89" s="331" t="s">
        <v>463</v>
      </c>
      <c r="C89" s="332" t="s">
        <v>1288</v>
      </c>
      <c r="D89"/>
      <c r="E89" s="201">
        <v>1</v>
      </c>
      <c r="F89" s="186">
        <f t="shared" si="69"/>
        <v>0</v>
      </c>
      <c r="G89" s="202">
        <v>1.01864113273E-4</v>
      </c>
      <c r="H89" s="202">
        <v>1</v>
      </c>
      <c r="I89" s="227">
        <v>1</v>
      </c>
      <c r="J89" s="227">
        <v>1</v>
      </c>
      <c r="K89" s="227">
        <v>1</v>
      </c>
      <c r="L89" s="202">
        <v>-1</v>
      </c>
      <c r="M89" s="228">
        <v>-6</v>
      </c>
      <c r="N89" s="288"/>
      <c r="O89">
        <f t="shared" si="70"/>
        <v>1</v>
      </c>
      <c r="P89">
        <f t="shared" si="84"/>
        <v>1</v>
      </c>
      <c r="Q89">
        <f t="shared" si="71"/>
        <v>1</v>
      </c>
      <c r="R89">
        <f t="shared" si="72"/>
        <v>1</v>
      </c>
      <c r="S89">
        <f t="shared" si="73"/>
        <v>1</v>
      </c>
      <c r="T89">
        <f t="shared" si="74"/>
        <v>-1</v>
      </c>
      <c r="U89">
        <f t="shared" si="85"/>
        <v>1</v>
      </c>
      <c r="V89">
        <f>VLOOKUP($A89,'FuturesInfo (3)'!$A$2:$V$80,22)</f>
        <v>0</v>
      </c>
      <c r="W89">
        <v>1</v>
      </c>
      <c r="X89" s="137">
        <v>0</v>
      </c>
      <c r="Y89" s="137">
        <v>0</v>
      </c>
      <c r="Z89" s="188">
        <f t="shared" si="75"/>
        <v>0</v>
      </c>
      <c r="AA89" s="188">
        <f>IF(IF(sym!$Q78=H89,1,0)=1,ABS(X89*G89),-ABS(X89*G89))</f>
        <v>0</v>
      </c>
      <c r="AB89" s="188">
        <f>IF(IF(sym!$P78=$H89,1,0)=1,ABS($X89*$G89),-ABS($X89*$G89))</f>
        <v>0</v>
      </c>
      <c r="AC89" s="188">
        <f t="shared" si="90"/>
        <v>0</v>
      </c>
      <c r="AD89" s="188">
        <f t="shared" si="76"/>
        <v>0</v>
      </c>
      <c r="AE89" s="188">
        <f t="shared" si="77"/>
        <v>0</v>
      </c>
      <c r="AF89" s="188">
        <f t="shared" si="86"/>
        <v>0</v>
      </c>
      <c r="AG89" s="188">
        <f t="shared" si="87"/>
        <v>0</v>
      </c>
      <c r="AH89" s="188">
        <f t="shared" si="88"/>
        <v>0</v>
      </c>
      <c r="AI89" s="188">
        <f t="shared" si="89"/>
        <v>0</v>
      </c>
      <c r="AJ89" s="188">
        <f t="shared" si="78"/>
        <v>0</v>
      </c>
      <c r="AK89" s="188">
        <f t="shared" si="79"/>
        <v>0</v>
      </c>
      <c r="AL89" s="188">
        <f t="shared" si="80"/>
        <v>0</v>
      </c>
      <c r="AM89" s="188">
        <f t="shared" si="81"/>
        <v>0</v>
      </c>
      <c r="AN89" s="188">
        <f t="shared" si="82"/>
        <v>0</v>
      </c>
      <c r="AO89" s="188">
        <f t="shared" si="83"/>
        <v>0</v>
      </c>
    </row>
    <row r="90" spans="1:41" s="4" customFormat="1" ht="15.75" thickBot="1" x14ac:dyDescent="0.3">
      <c r="A90" s="1" t="s">
        <v>422</v>
      </c>
      <c r="B90" s="149" t="s">
        <v>639</v>
      </c>
      <c r="C90" s="192" t="s">
        <v>294</v>
      </c>
      <c r="E90" s="201">
        <v>-1</v>
      </c>
      <c r="F90" s="186">
        <f t="shared" si="69"/>
        <v>-538.94129179891775</v>
      </c>
      <c r="G90" s="202">
        <v>-1.9605707439300001E-3</v>
      </c>
      <c r="H90" s="202">
        <v>-1</v>
      </c>
      <c r="I90" s="227">
        <v>-1</v>
      </c>
      <c r="J90" s="227">
        <v>-1</v>
      </c>
      <c r="K90" s="227">
        <v>-1</v>
      </c>
      <c r="L90" s="202">
        <v>-1</v>
      </c>
      <c r="M90" s="228">
        <v>-8</v>
      </c>
      <c r="N90" s="288"/>
      <c r="O90">
        <f t="shared" si="70"/>
        <v>1</v>
      </c>
      <c r="P90">
        <f t="shared" si="84"/>
        <v>-1</v>
      </c>
      <c r="Q90">
        <f t="shared" si="71"/>
        <v>1</v>
      </c>
      <c r="R90">
        <f t="shared" si="72"/>
        <v>1</v>
      </c>
      <c r="S90">
        <f t="shared" si="73"/>
        <v>1</v>
      </c>
      <c r="T90">
        <f t="shared" si="74"/>
        <v>-1</v>
      </c>
      <c r="U90">
        <f t="shared" si="85"/>
        <v>1</v>
      </c>
      <c r="V90">
        <f>VLOOKUP($A90,'FuturesInfo (3)'!$A$2:$V$80,22)</f>
        <v>4</v>
      </c>
      <c r="W90">
        <v>1</v>
      </c>
      <c r="X90" s="137">
        <v>274890</v>
      </c>
      <c r="Y90" s="137">
        <v>183260</v>
      </c>
      <c r="Z90" s="188">
        <f t="shared" si="75"/>
        <v>538.94129179891775</v>
      </c>
      <c r="AA90" s="188">
        <f>IF(IF(sym!$Q79=H90,1,0)=1,ABS(X90*G90),-ABS(X90*G90))</f>
        <v>-538.94129179891775</v>
      </c>
      <c r="AB90" s="188">
        <f>IF(IF(sym!$P79=$H90,1,0)=1,ABS($X90*$G90),-ABS($X90*$G90))</f>
        <v>538.94129179891775</v>
      </c>
      <c r="AC90" s="188">
        <f t="shared" si="90"/>
        <v>538.94129179891775</v>
      </c>
      <c r="AD90" s="188">
        <f t="shared" si="76"/>
        <v>-538.94129179891775</v>
      </c>
      <c r="AE90" s="188">
        <f t="shared" si="77"/>
        <v>538.94129179891775</v>
      </c>
      <c r="AF90" s="188">
        <f t="shared" si="86"/>
        <v>538.94129179891775</v>
      </c>
      <c r="AG90" s="188">
        <f t="shared" si="87"/>
        <v>538.94129179891775</v>
      </c>
      <c r="AH90" s="188">
        <f t="shared" si="88"/>
        <v>538.94129179891775</v>
      </c>
      <c r="AI90" s="188">
        <f t="shared" si="89"/>
        <v>-538.94129179891775</v>
      </c>
      <c r="AJ90" s="188">
        <f t="shared" si="78"/>
        <v>538.94129179891775</v>
      </c>
      <c r="AK90" s="188">
        <f t="shared" si="79"/>
        <v>-538.94129179891775</v>
      </c>
      <c r="AL90" s="188">
        <f t="shared" si="80"/>
        <v>-538.94129179891775</v>
      </c>
      <c r="AM90" s="188">
        <f t="shared" si="81"/>
        <v>-538.94129179891775</v>
      </c>
      <c r="AN90" s="188">
        <f t="shared" si="82"/>
        <v>538.94129179891775</v>
      </c>
      <c r="AO90" s="188">
        <f t="shared" si="83"/>
        <v>-538.94129179891775</v>
      </c>
    </row>
    <row r="91" spans="1:41" s="4" customFormat="1" ht="15.75" thickBot="1" x14ac:dyDescent="0.3">
      <c r="A91" s="1" t="s">
        <v>1025</v>
      </c>
      <c r="B91" s="149" t="s">
        <v>459</v>
      </c>
      <c r="C91" s="192" t="s">
        <v>1122</v>
      </c>
      <c r="E91" s="201">
        <v>1</v>
      </c>
      <c r="F91" s="186">
        <f t="shared" si="69"/>
        <v>1435.246072827998</v>
      </c>
      <c r="G91" s="202">
        <v>4.0572066132500001E-4</v>
      </c>
      <c r="H91" s="202">
        <v>1</v>
      </c>
      <c r="I91" s="227">
        <v>-1</v>
      </c>
      <c r="J91" s="227">
        <v>-1</v>
      </c>
      <c r="K91" s="227">
        <v>-1</v>
      </c>
      <c r="L91" s="202">
        <v>1</v>
      </c>
      <c r="M91" s="228">
        <v>26</v>
      </c>
      <c r="N91" s="288"/>
      <c r="O91">
        <f t="shared" si="70"/>
        <v>1</v>
      </c>
      <c r="P91">
        <f t="shared" si="84"/>
        <v>-1</v>
      </c>
      <c r="Q91">
        <f t="shared" si="71"/>
        <v>-1</v>
      </c>
      <c r="R91">
        <f t="shared" si="72"/>
        <v>-1</v>
      </c>
      <c r="S91">
        <f t="shared" si="73"/>
        <v>-1</v>
      </c>
      <c r="T91">
        <f t="shared" si="74"/>
        <v>1</v>
      </c>
      <c r="U91">
        <f t="shared" si="85"/>
        <v>-1</v>
      </c>
      <c r="V91">
        <f>VLOOKUP($A91,'FuturesInfo (3)'!$A$2:$V$80,22)</f>
        <v>16</v>
      </c>
      <c r="W91">
        <v>1</v>
      </c>
      <c r="X91" s="137">
        <v>3537522.7579999999</v>
      </c>
      <c r="Y91" s="137">
        <v>2705164.4619999998</v>
      </c>
      <c r="Z91" s="188">
        <f t="shared" si="75"/>
        <v>1435.246072827998</v>
      </c>
      <c r="AA91" s="188">
        <f>IF(IF(sym!$Q80=H91,1,0)=1,ABS(X91*G91),-ABS(X91*G91))</f>
        <v>-1435.246072827998</v>
      </c>
      <c r="AB91" s="188">
        <f>IF(IF(sym!$P80=$H91,1,0)=1,ABS($X91*$G91),-ABS($X91*$G91))</f>
        <v>1435.246072827998</v>
      </c>
      <c r="AC91" s="188">
        <f t="shared" si="90"/>
        <v>1435.246072827998</v>
      </c>
      <c r="AD91" s="188">
        <f t="shared" si="76"/>
        <v>-1435.246072827998</v>
      </c>
      <c r="AE91" s="188">
        <f t="shared" si="77"/>
        <v>-1435.246072827998</v>
      </c>
      <c r="AF91" s="188">
        <f t="shared" si="86"/>
        <v>-1435.246072827998</v>
      </c>
      <c r="AG91" s="188">
        <f t="shared" si="87"/>
        <v>-1435.246072827998</v>
      </c>
      <c r="AH91" s="188">
        <f t="shared" si="88"/>
        <v>1435.246072827998</v>
      </c>
      <c r="AI91" s="188">
        <f t="shared" si="89"/>
        <v>1435.246072827998</v>
      </c>
      <c r="AJ91" s="188">
        <f t="shared" si="78"/>
        <v>-1435.246072827998</v>
      </c>
      <c r="AK91" s="188">
        <f t="shared" si="79"/>
        <v>-1435.246072827998</v>
      </c>
      <c r="AL91" s="188">
        <f t="shared" si="80"/>
        <v>-1435.246072827998</v>
      </c>
      <c r="AM91" s="188">
        <f t="shared" si="81"/>
        <v>-1435.246072827998</v>
      </c>
      <c r="AN91" s="188">
        <f t="shared" si="82"/>
        <v>1435.246072827998</v>
      </c>
      <c r="AO91" s="188">
        <f t="shared" si="83"/>
        <v>-1435.246072827998</v>
      </c>
    </row>
    <row r="92" spans="1:41" s="4" customFormat="1" ht="15.75" thickBot="1" x14ac:dyDescent="0.3">
      <c r="A92" s="1" t="s">
        <v>1026</v>
      </c>
      <c r="B92" s="149" t="s">
        <v>447</v>
      </c>
      <c r="C92" s="192" t="s">
        <v>1122</v>
      </c>
      <c r="E92" s="201">
        <v>-1</v>
      </c>
      <c r="F92" s="186">
        <f t="shared" si="69"/>
        <v>904.47647148859062</v>
      </c>
      <c r="G92" s="203">
        <v>3.0576364470299999E-4</v>
      </c>
      <c r="H92" s="203">
        <v>1</v>
      </c>
      <c r="I92" s="231">
        <v>1</v>
      </c>
      <c r="J92" s="231">
        <v>1</v>
      </c>
      <c r="K92" s="231">
        <v>-1</v>
      </c>
      <c r="L92" s="203">
        <v>1</v>
      </c>
      <c r="M92" s="232">
        <v>9</v>
      </c>
      <c r="N92" s="289"/>
      <c r="O92">
        <f t="shared" si="70"/>
        <v>1</v>
      </c>
      <c r="P92">
        <f t="shared" si="84"/>
        <v>-1</v>
      </c>
      <c r="Q92">
        <f t="shared" si="71"/>
        <v>1</v>
      </c>
      <c r="R92">
        <f t="shared" si="72"/>
        <v>1</v>
      </c>
      <c r="S92">
        <f t="shared" si="73"/>
        <v>1</v>
      </c>
      <c r="T92">
        <f t="shared" si="74"/>
        <v>-1</v>
      </c>
      <c r="U92">
        <f t="shared" si="85"/>
        <v>1</v>
      </c>
      <c r="V92">
        <f>VLOOKUP($A92,'FuturesInfo (3)'!$A$2:$V$80,22)</f>
        <v>5</v>
      </c>
      <c r="W92">
        <v>1</v>
      </c>
      <c r="X92" s="137">
        <v>2958090.3</v>
      </c>
      <c r="Y92" s="137">
        <v>3549708.3599999994</v>
      </c>
      <c r="Z92" s="188">
        <f t="shared" si="75"/>
        <v>904.47647148859062</v>
      </c>
      <c r="AA92" s="188">
        <f>IF(IF(sym!$Q81=H92,1,0)=1,ABS(X92*G92),-ABS(X92*G92))</f>
        <v>-904.47647148859062</v>
      </c>
      <c r="AB92" s="188">
        <f>IF(IF(sym!$P81=$H92,1,0)=1,ABS($X92*$G92),-ABS($X92*$G92))</f>
        <v>904.47647148859062</v>
      </c>
      <c r="AC92" s="188">
        <f t="shared" si="90"/>
        <v>-904.47647148859062</v>
      </c>
      <c r="AD92" s="188">
        <f t="shared" si="76"/>
        <v>904.47647148859062</v>
      </c>
      <c r="AE92" s="188">
        <f t="shared" si="77"/>
        <v>904.47647148859062</v>
      </c>
      <c r="AF92" s="188">
        <f t="shared" si="86"/>
        <v>904.47647148859062</v>
      </c>
      <c r="AG92" s="188">
        <f t="shared" si="87"/>
        <v>-904.47647148859062</v>
      </c>
      <c r="AH92" s="188">
        <f t="shared" si="88"/>
        <v>904.47647148859062</v>
      </c>
      <c r="AI92" s="188">
        <f t="shared" si="89"/>
        <v>904.47647148859062</v>
      </c>
      <c r="AJ92" s="188">
        <f t="shared" si="78"/>
        <v>-904.47647148859062</v>
      </c>
      <c r="AK92" s="188">
        <f t="shared" si="79"/>
        <v>904.47647148859062</v>
      </c>
      <c r="AL92" s="188">
        <f t="shared" si="80"/>
        <v>904.47647148859062</v>
      </c>
      <c r="AM92" s="188">
        <f t="shared" si="81"/>
        <v>904.47647148859062</v>
      </c>
      <c r="AN92" s="188">
        <f t="shared" si="82"/>
        <v>-904.47647148859062</v>
      </c>
      <c r="AO92" s="188">
        <f t="shared" si="83"/>
        <v>904.47647148859062</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0.97222222222222221</v>
      </c>
      <c r="AA94" s="193">
        <f t="shared" ref="AA94:AN94" si="91">COUNTIF(AA14:AA92,"&gt;0")/$B$10</f>
        <v>0.3888888888888889</v>
      </c>
      <c r="AB94" s="193">
        <f t="shared" si="91"/>
        <v>0.58333333333333337</v>
      </c>
      <c r="AC94" s="193">
        <f t="shared" ref="AC94" si="92">COUNTIF(AC14:AC92,"&gt;0")/$B$10</f>
        <v>0.25</v>
      </c>
      <c r="AD94" s="193">
        <f t="shared" si="91"/>
        <v>0.72222222222222221</v>
      </c>
      <c r="AE94" s="193">
        <f t="shared" si="91"/>
        <v>0.44444444444444442</v>
      </c>
      <c r="AF94" s="193">
        <f t="shared" si="91"/>
        <v>0.4861111111111111</v>
      </c>
      <c r="AG94" s="193">
        <f t="shared" si="91"/>
        <v>0.47222222222222221</v>
      </c>
      <c r="AH94" s="193">
        <f t="shared" si="91"/>
        <v>0.375</v>
      </c>
      <c r="AI94" s="193">
        <f t="shared" si="91"/>
        <v>0.44444444444444442</v>
      </c>
      <c r="AJ94" s="193">
        <f t="shared" si="91"/>
        <v>0.40277777777777779</v>
      </c>
      <c r="AK94" s="193">
        <f t="shared" si="91"/>
        <v>0.54166666666666663</v>
      </c>
      <c r="AL94" s="193">
        <f t="shared" si="91"/>
        <v>0.66666666666666663</v>
      </c>
      <c r="AM94" s="193">
        <f t="shared" si="91"/>
        <v>0.58333333333333337</v>
      </c>
      <c r="AN94" s="193">
        <f t="shared" si="91"/>
        <v>0.45833333333333331</v>
      </c>
      <c r="AO94" s="193">
        <f t="shared" ref="AO94" si="93">COUNTIF(AO14:AO92,"&gt;0")/$B$10</f>
        <v>0.63888888888888884</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20160729</v>
      </c>
      <c r="F1" t="s">
        <v>1256</v>
      </c>
      <c r="G1" t="s">
        <v>1060</v>
      </c>
      <c r="H1" s="197" t="s">
        <v>1188</v>
      </c>
      <c r="I1" t="s">
        <v>1297</v>
      </c>
      <c r="K1" s="6" t="str">
        <f>E12&amp;" l% "&amp;ROUND(E13*100,2)&amp;"%"</f>
        <v>prev ACT l% 37.97%</v>
      </c>
      <c r="L1" s="265" t="str">
        <f>I12&amp;" l% "&amp;ROUND(I13*100,2)&amp;"%"</f>
        <v>50/50 l% 55.7%</v>
      </c>
      <c r="M1" s="265" t="str">
        <f>J12&amp;" l% "&amp;ROUND(J13*100,2)&amp;"%"</f>
        <v>&gt;equity l% 56.96%</v>
      </c>
      <c r="N1" s="265" t="str">
        <f>K12&amp;" l% "&amp;ROUND(K13*100,2)&amp;"%"</f>
        <v>&lt;equity l% 51.9%</v>
      </c>
      <c r="O1" s="265" t="str">
        <f>L12&amp;" l% "&amp;ROUND(L13*100,2)&amp;"%"</f>
        <v>SEA1 l% 45.57%</v>
      </c>
      <c r="P1" s="265" t="str">
        <f t="shared" ref="P1:V1" si="0">O12&amp;" l% "&amp;ROUND(O13*100,2)&amp;"%"</f>
        <v>SEA-ADJ l% 46.84%</v>
      </c>
      <c r="Q1" s="265" t="str">
        <f t="shared" si="0"/>
        <v>v1 l% 45.57%</v>
      </c>
      <c r="R1" s="265" t="str">
        <f t="shared" si="0"/>
        <v>v2 l% 60.76%</v>
      </c>
      <c r="S1" s="265" t="str">
        <f t="shared" si="0"/>
        <v>v3 l% 62.03%</v>
      </c>
      <c r="T1" s="265" t="str">
        <f t="shared" si="0"/>
        <v>v4 l% 59.49%</v>
      </c>
      <c r="U1" s="265" t="str">
        <f t="shared" si="0"/>
        <v>v5 l% 43.04%</v>
      </c>
      <c r="V1" s="265" t="str">
        <f t="shared" si="0"/>
        <v>v6 l% 60.76%</v>
      </c>
      <c r="W1" s="6"/>
      <c r="X1" s="285"/>
      <c r="Z1" s="333" t="str">
        <f t="shared" ref="Z1:AO1" si="1">Z12</f>
        <v>MAX ACC 100% PNL 117998</v>
      </c>
      <c r="AA1" s="334" t="str">
        <f t="shared" si="1"/>
        <v>RISK-ON ACC 61% PNL 23017</v>
      </c>
      <c r="AB1" s="334" t="str">
        <f t="shared" si="1"/>
        <v>RISK-OFF ACC 39% PNL -23017</v>
      </c>
      <c r="AC1" s="334" t="str">
        <f t="shared" ref="AC1" si="2">AC12</f>
        <v>Previous ACC 57% PNL 35481</v>
      </c>
      <c r="AD1" s="295" t="str">
        <f t="shared" si="1"/>
        <v>Anti-Previous ACC 43% PNL -35481</v>
      </c>
      <c r="AE1" s="335" t="str">
        <f t="shared" si="1"/>
        <v>&gt;equity ACC 54% PNL 27497</v>
      </c>
      <c r="AF1" s="335" t="str">
        <f t="shared" si="1"/>
        <v>50/50 ACC 57% PNL -21416</v>
      </c>
      <c r="AG1" s="335" t="str">
        <f t="shared" si="1"/>
        <v>&lt;equity ACC 50% PNL -31016</v>
      </c>
      <c r="AH1" s="336" t="str">
        <f t="shared" si="1"/>
        <v>SEASONALITY ACC 49% PNL 8992</v>
      </c>
      <c r="AI1" s="336" t="str">
        <f t="shared" si="1"/>
        <v>ADJ_SEASONALITY ACC 57% PNL 12943</v>
      </c>
      <c r="AJ1" s="337" t="str">
        <f t="shared" si="1"/>
        <v>V1 ACC 56% PNL 6856</v>
      </c>
      <c r="AK1" s="337" t="str">
        <f t="shared" si="1"/>
        <v>V2 ACC 53% PNL -10238</v>
      </c>
      <c r="AL1" s="337" t="str">
        <f t="shared" si="1"/>
        <v>V3 ACC 50% PNL -37580</v>
      </c>
      <c r="AM1" s="337" t="str">
        <f t="shared" si="1"/>
        <v>V4 ACC 56% PNL -19229</v>
      </c>
      <c r="AN1" s="337" t="str">
        <f t="shared" si="1"/>
        <v>V5 ACC 50% PNL 27968</v>
      </c>
      <c r="AO1" s="337" t="str">
        <f t="shared" si="1"/>
        <v>V6 ACC 50% PNL -6119</v>
      </c>
    </row>
    <row r="2" spans="1:41" outlineLevel="1" x14ac:dyDescent="0.25">
      <c r="A2" t="s">
        <v>1121</v>
      </c>
      <c r="B2" s="95">
        <f>COUNTIF($C$14:$C$92,A2)</f>
        <v>9</v>
      </c>
      <c r="C2" s="193">
        <f>B2/$B$10</f>
        <v>0.125</v>
      </c>
      <c r="F2" s="294">
        <f t="shared" ref="F2:F9" si="3">SUMIFS(H$14:H$92,H$14:H$92,1,$C$14:$C$92,A2)/$B2</f>
        <v>0.88888888888888884</v>
      </c>
      <c r="G2" s="137">
        <f t="shared" ref="G2:G9" si="4">SUMIF($C$14:$C$92,A2,Z$14:Z$92)</f>
        <v>33873.522387180172</v>
      </c>
      <c r="H2" s="143">
        <f t="shared" ref="H2:H10" si="5">G2/$B2</f>
        <v>3763.7247096866859</v>
      </c>
      <c r="I2" s="186">
        <f>SUMIF($C$14:$C$92,A2,F$14:F$92)/B2</f>
        <v>2684.2952855321532</v>
      </c>
      <c r="J2" t="str">
        <f t="shared" ref="J2:J9" si="6">A2</f>
        <v>currency</v>
      </c>
      <c r="K2" s="344">
        <f t="shared" ref="K2:K9" si="7">SUMIF($C$14:$C$92,$A2,E$14:E$92)/$B2</f>
        <v>0.1111111111111111</v>
      </c>
      <c r="L2" s="344">
        <f t="shared" ref="L2:O9" si="8">SUMIF($C$14:$C$92,$A2,I$14:I$92)/$B2</f>
        <v>-0.1111111111111111</v>
      </c>
      <c r="M2" s="344">
        <f t="shared" si="8"/>
        <v>0.1111111111111111</v>
      </c>
      <c r="N2" s="344">
        <f t="shared" si="8"/>
        <v>-0.1111111111111111</v>
      </c>
      <c r="O2" s="344">
        <f t="shared" si="8"/>
        <v>-0.33333333333333331</v>
      </c>
      <c r="P2" s="344">
        <f t="shared" ref="P2:V9" si="9">SUMIF($C$14:$C$92,$A2,O$14:O$92)/$B2</f>
        <v>-0.1111111111111111</v>
      </c>
      <c r="Q2" s="344">
        <f t="shared" si="9"/>
        <v>0.33333333333333331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O9" si="10">SUMIF($C$14:$C$92,$Y2,Z$14:Z$92)</f>
        <v>33873.522387180172</v>
      </c>
      <c r="AA2" s="282">
        <f t="shared" si="10"/>
        <v>17494.77205832976</v>
      </c>
      <c r="AB2" s="282">
        <f t="shared" si="10"/>
        <v>-17494.77205832976</v>
      </c>
      <c r="AC2" s="282">
        <f t="shared" si="10"/>
        <v>13373.732602267251</v>
      </c>
      <c r="AD2" s="282">
        <f t="shared" si="10"/>
        <v>-13373.732602267251</v>
      </c>
      <c r="AE2" s="282">
        <f t="shared" si="10"/>
        <v>12527.558651864178</v>
      </c>
      <c r="AF2" s="282">
        <f t="shared" si="10"/>
        <v>-14787.18150259604</v>
      </c>
      <c r="AG2" s="282">
        <f t="shared" si="10"/>
        <v>-14787.18150259604</v>
      </c>
      <c r="AH2" s="282">
        <f t="shared" si="10"/>
        <v>-9468.8223489923075</v>
      </c>
      <c r="AI2" s="282">
        <f t="shared" si="10"/>
        <v>10579.042931729957</v>
      </c>
      <c r="AJ2" s="282">
        <f t="shared" si="10"/>
        <v>15305.393258937704</v>
      </c>
      <c r="AK2" s="282">
        <f t="shared" si="10"/>
        <v>2482.8491710526978</v>
      </c>
      <c r="AL2" s="282">
        <f t="shared" si="10"/>
        <v>-20623.752412541435</v>
      </c>
      <c r="AM2" s="282">
        <f t="shared" si="10"/>
        <v>-4767.1706392214846</v>
      </c>
      <c r="AN2" s="282">
        <f t="shared" si="10"/>
        <v>13373.732602267251</v>
      </c>
      <c r="AO2" s="282">
        <f t="shared" si="10"/>
        <v>6690.9877419187815</v>
      </c>
    </row>
    <row r="3" spans="1:41" outlineLevel="1" x14ac:dyDescent="0.25">
      <c r="A3" s="1" t="s">
        <v>288</v>
      </c>
      <c r="B3" s="95">
        <f t="shared" ref="B3:B9" si="11">COUNTIF($C$14:$C$92,A3)</f>
        <v>6</v>
      </c>
      <c r="C3" s="193">
        <f t="shared" ref="C3:C10" si="12">B3/$B$10</f>
        <v>8.3333333333333329E-2</v>
      </c>
      <c r="F3" s="294">
        <f t="shared" si="3"/>
        <v>0.83333333333333337</v>
      </c>
      <c r="G3" s="137">
        <f t="shared" si="4"/>
        <v>3775.3670454207204</v>
      </c>
      <c r="H3" s="143">
        <f t="shared" si="5"/>
        <v>629.2278409034534</v>
      </c>
      <c r="I3" s="186">
        <f t="shared" ref="I3:I9" si="13">SUMIF($C$14:$C$92,A3,F$14:F$92)/B3</f>
        <v>463.65838731555141</v>
      </c>
      <c r="J3" t="str">
        <f t="shared" si="6"/>
        <v>energy</v>
      </c>
      <c r="K3" s="344">
        <f t="shared" si="7"/>
        <v>-0.66666666666666663</v>
      </c>
      <c r="L3" s="344">
        <f t="shared" si="8"/>
        <v>-0.33333333333333331</v>
      </c>
      <c r="M3" s="344">
        <f t="shared" si="8"/>
        <v>0.33333333333333331</v>
      </c>
      <c r="N3" s="344">
        <f t="shared" si="8"/>
        <v>-0.66666666666666663</v>
      </c>
      <c r="O3" s="344">
        <f t="shared" si="8"/>
        <v>-0.33333333333333331</v>
      </c>
      <c r="P3" s="344">
        <f t="shared" si="9"/>
        <v>-0.33333333333333331</v>
      </c>
      <c r="Q3" s="344">
        <f t="shared" si="9"/>
        <v>-0.66666666666666663</v>
      </c>
      <c r="R3" s="344">
        <f t="shared" si="9"/>
        <v>0.66666666666666663</v>
      </c>
      <c r="S3" s="344">
        <f t="shared" si="9"/>
        <v>0.33333333333333331</v>
      </c>
      <c r="T3" s="344">
        <f t="shared" si="9"/>
        <v>0.33333333333333331</v>
      </c>
      <c r="U3" s="344">
        <f t="shared" si="9"/>
        <v>0.33333333333333331</v>
      </c>
      <c r="V3" s="344">
        <f t="shared" si="9"/>
        <v>0.33333333333333331</v>
      </c>
      <c r="W3" s="286"/>
      <c r="X3" s="6"/>
      <c r="Y3" s="1" t="s">
        <v>288</v>
      </c>
      <c r="Z3" s="282">
        <f t="shared" si="10"/>
        <v>3775.3670454207204</v>
      </c>
      <c r="AA3" s="282">
        <f t="shared" si="10"/>
        <v>2781.9503238933085</v>
      </c>
      <c r="AB3" s="282">
        <f t="shared" si="10"/>
        <v>-2781.9503238933085</v>
      </c>
      <c r="AC3" s="282">
        <f t="shared" si="10"/>
        <v>-2661.8250193340941</v>
      </c>
      <c r="AD3" s="282">
        <f t="shared" si="10"/>
        <v>2661.8250193340941</v>
      </c>
      <c r="AE3" s="282">
        <f t="shared" si="10"/>
        <v>1258.5168296788245</v>
      </c>
      <c r="AF3" s="282">
        <f t="shared" si="10"/>
        <v>-801.25136839393417</v>
      </c>
      <c r="AG3" s="282">
        <f t="shared" si="10"/>
        <v>-2661.8250193340941</v>
      </c>
      <c r="AH3" s="282">
        <f t="shared" si="10"/>
        <v>-2372.058855765451</v>
      </c>
      <c r="AI3" s="282">
        <f t="shared" si="10"/>
        <v>-1258.5168296788245</v>
      </c>
      <c r="AJ3" s="282">
        <f t="shared" si="10"/>
        <v>-2661.8250193340941</v>
      </c>
      <c r="AK3" s="282">
        <f t="shared" si="10"/>
        <v>2661.8250193340941</v>
      </c>
      <c r="AL3" s="282">
        <f t="shared" si="10"/>
        <v>2372.058855765451</v>
      </c>
      <c r="AM3" s="282">
        <f t="shared" si="10"/>
        <v>2372.058855765451</v>
      </c>
      <c r="AN3" s="282">
        <f t="shared" si="10"/>
        <v>1258.5168296788245</v>
      </c>
      <c r="AO3" s="282">
        <f t="shared" si="10"/>
        <v>1258.5168296788245</v>
      </c>
    </row>
    <row r="4" spans="1:41" outlineLevel="1" x14ac:dyDescent="0.25">
      <c r="A4" s="1" t="s">
        <v>297</v>
      </c>
      <c r="B4" s="95">
        <f t="shared" si="11"/>
        <v>10</v>
      </c>
      <c r="C4" s="193">
        <f t="shared" si="12"/>
        <v>0.1388888888888889</v>
      </c>
      <c r="F4" s="294">
        <f t="shared" si="3"/>
        <v>0.9</v>
      </c>
      <c r="G4" s="137">
        <f t="shared" si="4"/>
        <v>11445.726336841351</v>
      </c>
      <c r="H4" s="143">
        <f t="shared" si="5"/>
        <v>1144.5726336841351</v>
      </c>
      <c r="I4" s="186">
        <f t="shared" si="13"/>
        <v>1070.0296720753784</v>
      </c>
      <c r="J4" t="str">
        <f t="shared" si="6"/>
        <v>grain</v>
      </c>
      <c r="K4" s="344">
        <f t="shared" si="7"/>
        <v>-0.8</v>
      </c>
      <c r="L4" s="344">
        <f t="shared" si="8"/>
        <v>0</v>
      </c>
      <c r="M4" s="344">
        <f t="shared" si="8"/>
        <v>0</v>
      </c>
      <c r="N4" s="344">
        <f t="shared" si="8"/>
        <v>-0.2</v>
      </c>
      <c r="O4" s="344">
        <f t="shared" si="8"/>
        <v>0.4</v>
      </c>
      <c r="P4" s="344">
        <f t="shared" si="9"/>
        <v>0</v>
      </c>
      <c r="Q4" s="344">
        <f t="shared" si="9"/>
        <v>-0.6</v>
      </c>
      <c r="R4" s="344">
        <f t="shared" si="9"/>
        <v>0.2</v>
      </c>
      <c r="S4" s="344">
        <f t="shared" si="9"/>
        <v>0.4</v>
      </c>
      <c r="T4" s="344">
        <f t="shared" si="9"/>
        <v>0</v>
      </c>
      <c r="U4" s="344">
        <f t="shared" si="9"/>
        <v>-0.4</v>
      </c>
      <c r="V4" s="344">
        <f t="shared" si="9"/>
        <v>0.2</v>
      </c>
      <c r="W4" s="286"/>
      <c r="X4" s="6"/>
      <c r="Y4" s="1" t="s">
        <v>297</v>
      </c>
      <c r="Z4" s="282">
        <f t="shared" si="10"/>
        <v>11445.726336841351</v>
      </c>
      <c r="AA4" s="282">
        <f t="shared" si="10"/>
        <v>10700.296720753784</v>
      </c>
      <c r="AB4" s="282">
        <f t="shared" si="10"/>
        <v>-10700.296720753784</v>
      </c>
      <c r="AC4" s="282">
        <f t="shared" si="10"/>
        <v>-9084.0736535838842</v>
      </c>
      <c r="AD4" s="282">
        <f t="shared" si="10"/>
        <v>9084.0736535838842</v>
      </c>
      <c r="AE4" s="282">
        <f t="shared" si="10"/>
        <v>2205.5036975123812</v>
      </c>
      <c r="AF4" s="282">
        <f t="shared" si="10"/>
        <v>-4181.34130036441</v>
      </c>
      <c r="AG4" s="282">
        <f t="shared" si="10"/>
        <v>-7576.984684833461</v>
      </c>
      <c r="AH4" s="282">
        <f t="shared" si="10"/>
        <v>3672.9444949859235</v>
      </c>
      <c r="AI4" s="282">
        <f t="shared" si="10"/>
        <v>1874.1031403647009</v>
      </c>
      <c r="AJ4" s="282">
        <f t="shared" si="10"/>
        <v>-7132.1051909959633</v>
      </c>
      <c r="AK4" s="282">
        <f t="shared" si="10"/>
        <v>2957.8149455855473</v>
      </c>
      <c r="AL4" s="282">
        <f t="shared" si="10"/>
        <v>2093.6996773302862</v>
      </c>
      <c r="AM4" s="282">
        <f t="shared" si="10"/>
        <v>2538.5791711677834</v>
      </c>
      <c r="AN4" s="282">
        <f t="shared" si="10"/>
        <v>-2628.8808610419592</v>
      </c>
      <c r="AO4" s="282">
        <f t="shared" si="10"/>
        <v>4157.4721601003039</v>
      </c>
    </row>
    <row r="5" spans="1:41" outlineLevel="1" x14ac:dyDescent="0.25">
      <c r="A5" s="1" t="s">
        <v>294</v>
      </c>
      <c r="B5" s="95">
        <f t="shared" si="11"/>
        <v>21</v>
      </c>
      <c r="C5" s="193">
        <f t="shared" si="12"/>
        <v>0.29166666666666669</v>
      </c>
      <c r="F5" s="294">
        <f t="shared" si="3"/>
        <v>0.5714285714285714</v>
      </c>
      <c r="G5" s="137">
        <f t="shared" si="4"/>
        <v>25744.959380067659</v>
      </c>
      <c r="H5" s="143">
        <f t="shared" si="5"/>
        <v>1225.9504466698886</v>
      </c>
      <c r="I5" s="186">
        <f t="shared" si="13"/>
        <v>-313.42796057539778</v>
      </c>
      <c r="J5" t="str">
        <f t="shared" si="6"/>
        <v>index</v>
      </c>
      <c r="K5" s="344">
        <f t="shared" si="7"/>
        <v>-0.42857142857142855</v>
      </c>
      <c r="L5" s="344">
        <f t="shared" si="8"/>
        <v>0.52380952380952384</v>
      </c>
      <c r="M5" s="344">
        <f t="shared" si="8"/>
        <v>-0.14285714285714285</v>
      </c>
      <c r="N5" s="344">
        <f t="shared" si="8"/>
        <v>0.52380952380952384</v>
      </c>
      <c r="O5" s="344">
        <f t="shared" si="8"/>
        <v>-0.61904761904761907</v>
      </c>
      <c r="P5" s="344">
        <f t="shared" si="9"/>
        <v>0.23809523809523808</v>
      </c>
      <c r="Q5" s="344">
        <f t="shared" si="9"/>
        <v>0.33333333333333331</v>
      </c>
      <c r="R5" s="344">
        <f t="shared" si="9"/>
        <v>0.42857142857142855</v>
      </c>
      <c r="S5" s="344">
        <f t="shared" si="9"/>
        <v>0.7142857142857143</v>
      </c>
      <c r="T5" s="344">
        <f t="shared" si="9"/>
        <v>0.52380952380952384</v>
      </c>
      <c r="U5" s="344">
        <f t="shared" si="9"/>
        <v>-0.7142857142857143</v>
      </c>
      <c r="V5" s="344">
        <f t="shared" si="9"/>
        <v>0.61904761904761907</v>
      </c>
      <c r="W5" s="286"/>
      <c r="X5" s="6"/>
      <c r="Y5" s="1" t="s">
        <v>294</v>
      </c>
      <c r="Z5" s="282">
        <f t="shared" si="10"/>
        <v>25744.959380067659</v>
      </c>
      <c r="AA5" s="282">
        <f t="shared" si="10"/>
        <v>-3408.2480416500143</v>
      </c>
      <c r="AB5" s="282">
        <f t="shared" si="10"/>
        <v>3408.2480416500143</v>
      </c>
      <c r="AC5" s="282">
        <f t="shared" si="10"/>
        <v>7175.121730608892</v>
      </c>
      <c r="AD5" s="282">
        <f t="shared" si="10"/>
        <v>-7175.121730608892</v>
      </c>
      <c r="AE5" s="282">
        <f t="shared" si="10"/>
        <v>-1538.5606145998183</v>
      </c>
      <c r="AF5" s="282">
        <f t="shared" si="10"/>
        <v>-6089.2535477900301</v>
      </c>
      <c r="AG5" s="282">
        <f t="shared" si="10"/>
        <v>-4431.9542279041025</v>
      </c>
      <c r="AH5" s="282">
        <f t="shared" si="10"/>
        <v>7725.8169598075083</v>
      </c>
      <c r="AI5" s="282">
        <f t="shared" si="10"/>
        <v>11993.50548632543</v>
      </c>
      <c r="AJ5" s="282">
        <f t="shared" si="10"/>
        <v>-6010.8105559827991</v>
      </c>
      <c r="AK5" s="282">
        <f t="shared" si="10"/>
        <v>8580.336419352112</v>
      </c>
      <c r="AL5" s="282">
        <f t="shared" si="10"/>
        <v>-3075.561822205163</v>
      </c>
      <c r="AM5" s="282">
        <f t="shared" si="10"/>
        <v>-4654.4181502838592</v>
      </c>
      <c r="AN5" s="282">
        <f t="shared" si="10"/>
        <v>6299.0957631408646</v>
      </c>
      <c r="AO5" s="282">
        <f t="shared" si="10"/>
        <v>-5241.5798220504494</v>
      </c>
    </row>
    <row r="6" spans="1:41" outlineLevel="1" x14ac:dyDescent="0.25">
      <c r="A6" s="1" t="s">
        <v>313</v>
      </c>
      <c r="B6" s="95">
        <f t="shared" si="11"/>
        <v>3</v>
      </c>
      <c r="C6" s="193">
        <f t="shared" si="12"/>
        <v>4.1666666666666664E-2</v>
      </c>
      <c r="F6" s="294">
        <f t="shared" si="3"/>
        <v>0</v>
      </c>
      <c r="G6" s="137">
        <f t="shared" si="4"/>
        <v>1111.6007235456077</v>
      </c>
      <c r="H6" s="143">
        <f t="shared" si="5"/>
        <v>370.53357451520259</v>
      </c>
      <c r="I6" s="186">
        <f t="shared" si="13"/>
        <v>-370.53357451520259</v>
      </c>
      <c r="J6" t="str">
        <f t="shared" si="6"/>
        <v>meat</v>
      </c>
      <c r="K6" s="344">
        <f t="shared" si="7"/>
        <v>-1</v>
      </c>
      <c r="L6" s="344">
        <f t="shared" si="8"/>
        <v>-1</v>
      </c>
      <c r="M6" s="344">
        <f t="shared" si="8"/>
        <v>0.33333333333333331</v>
      </c>
      <c r="N6" s="344">
        <f t="shared" si="8"/>
        <v>-1</v>
      </c>
      <c r="O6" s="344">
        <f t="shared" si="8"/>
        <v>-1</v>
      </c>
      <c r="P6" s="344">
        <f t="shared" si="9"/>
        <v>-0.33333333333333331</v>
      </c>
      <c r="Q6" s="344">
        <f t="shared" si="9"/>
        <v>-1</v>
      </c>
      <c r="R6" s="344">
        <f t="shared" si="9"/>
        <v>1</v>
      </c>
      <c r="S6" s="344">
        <f t="shared" si="9"/>
        <v>1</v>
      </c>
      <c r="T6" s="344">
        <f t="shared" si="9"/>
        <v>1</v>
      </c>
      <c r="U6" s="344">
        <f t="shared" si="9"/>
        <v>0.33333333333333331</v>
      </c>
      <c r="V6" s="344">
        <f t="shared" si="9"/>
        <v>1</v>
      </c>
      <c r="W6" s="286"/>
      <c r="X6" s="6"/>
      <c r="Y6" s="1" t="s">
        <v>313</v>
      </c>
      <c r="Z6" s="282">
        <f t="shared" si="10"/>
        <v>1111.6007235456077</v>
      </c>
      <c r="AA6" s="282">
        <f t="shared" si="10"/>
        <v>-1111.6007235456077</v>
      </c>
      <c r="AB6" s="282">
        <f t="shared" si="10"/>
        <v>1111.6007235456077</v>
      </c>
      <c r="AC6" s="282">
        <f t="shared" si="10"/>
        <v>1111.6007235456077</v>
      </c>
      <c r="AD6" s="282">
        <f t="shared" si="10"/>
        <v>-1111.6007235456077</v>
      </c>
      <c r="AE6" s="282">
        <f t="shared" si="10"/>
        <v>-632.81693976253894</v>
      </c>
      <c r="AF6" s="282">
        <f t="shared" si="10"/>
        <v>1111.6007235456077</v>
      </c>
      <c r="AG6" s="282">
        <f t="shared" si="10"/>
        <v>1111.6007235456077</v>
      </c>
      <c r="AH6" s="282">
        <f t="shared" si="10"/>
        <v>1111.6007235456077</v>
      </c>
      <c r="AI6" s="282">
        <f t="shared" si="10"/>
        <v>632.81693976253894</v>
      </c>
      <c r="AJ6" s="282">
        <f t="shared" si="10"/>
        <v>1111.6007235456077</v>
      </c>
      <c r="AK6" s="282">
        <f t="shared" si="10"/>
        <v>-1111.6007235456077</v>
      </c>
      <c r="AL6" s="282">
        <f t="shared" si="10"/>
        <v>-1111.6007235456077</v>
      </c>
      <c r="AM6" s="282">
        <f t="shared" si="10"/>
        <v>-1111.6007235456077</v>
      </c>
      <c r="AN6" s="282">
        <f t="shared" si="10"/>
        <v>-632.81693976253894</v>
      </c>
      <c r="AO6" s="282">
        <f t="shared" si="10"/>
        <v>-1111.6007235456077</v>
      </c>
    </row>
    <row r="7" spans="1:41" outlineLevel="1" x14ac:dyDescent="0.25">
      <c r="A7" s="1" t="s">
        <v>347</v>
      </c>
      <c r="B7" s="95">
        <f t="shared" si="11"/>
        <v>5</v>
      </c>
      <c r="C7" s="193">
        <f t="shared" si="12"/>
        <v>6.9444444444444448E-2</v>
      </c>
      <c r="F7" s="294">
        <f t="shared" si="3"/>
        <v>1</v>
      </c>
      <c r="G7" s="137">
        <f t="shared" si="4"/>
        <v>8146.3959219953031</v>
      </c>
      <c r="H7" s="143">
        <f t="shared" si="5"/>
        <v>1629.2791843990606</v>
      </c>
      <c r="I7" s="186">
        <f t="shared" si="13"/>
        <v>1629.2791843990606</v>
      </c>
      <c r="J7" t="str">
        <f t="shared" si="6"/>
        <v>metal</v>
      </c>
      <c r="K7" s="344">
        <f t="shared" si="7"/>
        <v>0.6</v>
      </c>
      <c r="L7" s="344">
        <f t="shared" si="8"/>
        <v>1</v>
      </c>
      <c r="M7" s="344">
        <f t="shared" si="8"/>
        <v>-0.2</v>
      </c>
      <c r="N7" s="344">
        <f t="shared" si="8"/>
        <v>1</v>
      </c>
      <c r="O7" s="344">
        <f t="shared" si="8"/>
        <v>-0.2</v>
      </c>
      <c r="P7" s="344">
        <f t="shared" si="9"/>
        <v>0.2</v>
      </c>
      <c r="Q7" s="344">
        <f t="shared" si="9"/>
        <v>1</v>
      </c>
      <c r="R7" s="344">
        <f t="shared" si="9"/>
        <v>-0.6</v>
      </c>
      <c r="S7" s="344">
        <f t="shared" si="9"/>
        <v>0.2</v>
      </c>
      <c r="T7" s="344">
        <f t="shared" si="9"/>
        <v>0.6</v>
      </c>
      <c r="U7" s="344">
        <f t="shared" si="9"/>
        <v>-0.6</v>
      </c>
      <c r="V7" s="344">
        <f t="shared" si="9"/>
        <v>-0.2</v>
      </c>
      <c r="W7" s="286"/>
      <c r="X7" s="6"/>
      <c r="Y7" s="1" t="s">
        <v>347</v>
      </c>
      <c r="Z7" s="282">
        <f t="shared" si="10"/>
        <v>8146.3959219953031</v>
      </c>
      <c r="AA7" s="282">
        <f t="shared" si="10"/>
        <v>-2378.7808265443491</v>
      </c>
      <c r="AB7" s="282">
        <f t="shared" si="10"/>
        <v>2378.7808265443491</v>
      </c>
      <c r="AC7" s="282">
        <f t="shared" si="10"/>
        <v>3635.8541628951634</v>
      </c>
      <c r="AD7" s="282">
        <f t="shared" si="10"/>
        <v>-3635.8541628951634</v>
      </c>
      <c r="AE7" s="282">
        <f t="shared" si="10"/>
        <v>-4220.4586604722517</v>
      </c>
      <c r="AF7" s="282">
        <f t="shared" si="10"/>
        <v>8146.3959219953031</v>
      </c>
      <c r="AG7" s="282">
        <f t="shared" si="10"/>
        <v>8146.3959219953031</v>
      </c>
      <c r="AH7" s="282">
        <f t="shared" si="10"/>
        <v>14.741841565557706</v>
      </c>
      <c r="AI7" s="282">
        <f t="shared" si="10"/>
        <v>1271.815177916372</v>
      </c>
      <c r="AJ7" s="282">
        <f t="shared" si="10"/>
        <v>8146.3959219953031</v>
      </c>
      <c r="AK7" s="282">
        <f t="shared" si="10"/>
        <v>-6584.4976454510434</v>
      </c>
      <c r="AL7" s="282">
        <f t="shared" si="10"/>
        <v>-14.741841565557706</v>
      </c>
      <c r="AM7" s="282">
        <f t="shared" si="10"/>
        <v>1547.1564349787025</v>
      </c>
      <c r="AN7" s="282">
        <f t="shared" si="10"/>
        <v>-5782.3569370165114</v>
      </c>
      <c r="AO7" s="282">
        <f t="shared" si="10"/>
        <v>-1271.815177916372</v>
      </c>
    </row>
    <row r="8" spans="1:41" outlineLevel="1" x14ac:dyDescent="0.25">
      <c r="A8" s="1" t="s">
        <v>1122</v>
      </c>
      <c r="B8" s="95">
        <f t="shared" si="11"/>
        <v>10</v>
      </c>
      <c r="C8" s="193">
        <f t="shared" si="12"/>
        <v>0.1388888888888889</v>
      </c>
      <c r="F8" s="294">
        <f t="shared" si="3"/>
        <v>0.8</v>
      </c>
      <c r="G8" s="137">
        <f t="shared" si="4"/>
        <v>18247.077008639564</v>
      </c>
      <c r="H8" s="143">
        <f t="shared" si="5"/>
        <v>1824.7077008639565</v>
      </c>
      <c r="I8" s="186">
        <f t="shared" si="13"/>
        <v>630.90473285897951</v>
      </c>
      <c r="J8" t="str">
        <f t="shared" si="6"/>
        <v>rates</v>
      </c>
      <c r="K8" s="344">
        <f t="shared" si="7"/>
        <v>0.6</v>
      </c>
      <c r="L8" s="344">
        <f t="shared" si="8"/>
        <v>0.2</v>
      </c>
      <c r="M8" s="344">
        <f t="shared" si="8"/>
        <v>0.4</v>
      </c>
      <c r="N8" s="344">
        <f t="shared" si="8"/>
        <v>0.2</v>
      </c>
      <c r="O8" s="344">
        <f t="shared" si="8"/>
        <v>1</v>
      </c>
      <c r="P8" s="344">
        <f t="shared" si="9"/>
        <v>0</v>
      </c>
      <c r="Q8" s="344">
        <f t="shared" si="9"/>
        <v>-0.2</v>
      </c>
      <c r="R8" s="344">
        <f t="shared" si="9"/>
        <v>-0.2</v>
      </c>
      <c r="S8" s="344">
        <f t="shared" si="9"/>
        <v>-0.6</v>
      </c>
      <c r="T8" s="344">
        <f t="shared" si="9"/>
        <v>-0.4</v>
      </c>
      <c r="U8" s="344">
        <f t="shared" si="9"/>
        <v>0</v>
      </c>
      <c r="V8" s="344">
        <f t="shared" si="9"/>
        <v>-0.8</v>
      </c>
      <c r="W8" s="286"/>
      <c r="X8" s="6"/>
      <c r="Y8" s="1" t="s">
        <v>1122</v>
      </c>
      <c r="Z8" s="282">
        <f t="shared" si="10"/>
        <v>18247.077008639564</v>
      </c>
      <c r="AA8" s="282">
        <f t="shared" si="10"/>
        <v>-6309.0473285897951</v>
      </c>
      <c r="AB8" s="282">
        <f t="shared" si="10"/>
        <v>6309.0473285897951</v>
      </c>
      <c r="AC8" s="282">
        <f t="shared" si="10"/>
        <v>15221.985331147764</v>
      </c>
      <c r="AD8" s="282">
        <f t="shared" si="10"/>
        <v>-15221.985331147764</v>
      </c>
      <c r="AE8" s="282">
        <f t="shared" si="10"/>
        <v>15557.706495523224</v>
      </c>
      <c r="AF8" s="282">
        <f t="shared" si="10"/>
        <v>-4353.746146807076</v>
      </c>
      <c r="AG8" s="282">
        <f t="shared" si="10"/>
        <v>-7314.0394446823084</v>
      </c>
      <c r="AH8" s="282">
        <f t="shared" si="10"/>
        <v>6309.0473285897951</v>
      </c>
      <c r="AI8" s="282">
        <f t="shared" si="10"/>
        <v>-12851.701286822961</v>
      </c>
      <c r="AJ8" s="282">
        <f t="shared" si="10"/>
        <v>1598.8985578756585</v>
      </c>
      <c r="AK8" s="282">
        <f t="shared" si="10"/>
        <v>-12515.980122447501</v>
      </c>
      <c r="AL8" s="282">
        <f t="shared" si="10"/>
        <v>-15221.985331147764</v>
      </c>
      <c r="AM8" s="282">
        <f t="shared" si="10"/>
        <v>-13154.780916116131</v>
      </c>
      <c r="AN8" s="282">
        <f t="shared" si="10"/>
        <v>11073.668408608002</v>
      </c>
      <c r="AO8" s="282">
        <f t="shared" si="10"/>
        <v>-3892.2136567062066</v>
      </c>
    </row>
    <row r="9" spans="1:41" outlineLevel="1" x14ac:dyDescent="0.25">
      <c r="A9" s="17" t="s">
        <v>304</v>
      </c>
      <c r="B9" s="295">
        <f t="shared" si="11"/>
        <v>8</v>
      </c>
      <c r="C9" s="200">
        <f t="shared" si="12"/>
        <v>0.1111111111111111</v>
      </c>
      <c r="D9" s="126"/>
      <c r="F9" s="294">
        <f t="shared" si="3"/>
        <v>0.625</v>
      </c>
      <c r="G9" s="199">
        <f t="shared" si="4"/>
        <v>15653.724495724453</v>
      </c>
      <c r="H9" s="143">
        <f t="shared" si="5"/>
        <v>1956.7155619655566</v>
      </c>
      <c r="I9" s="186">
        <f t="shared" si="13"/>
        <v>655.97342512865237</v>
      </c>
      <c r="J9" t="str">
        <f t="shared" si="6"/>
        <v>soft</v>
      </c>
      <c r="K9" s="344">
        <f t="shared" si="7"/>
        <v>-0.5</v>
      </c>
      <c r="L9" s="344">
        <f t="shared" si="8"/>
        <v>-0.25</v>
      </c>
      <c r="M9" s="344">
        <f t="shared" si="8"/>
        <v>0.25</v>
      </c>
      <c r="N9" s="344">
        <f t="shared" si="8"/>
        <v>-0.5</v>
      </c>
      <c r="O9" s="344">
        <f t="shared" si="8"/>
        <v>-0.25</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15653.724495724453</v>
      </c>
      <c r="AA9" s="283">
        <f t="shared" si="10"/>
        <v>5247.7874010292189</v>
      </c>
      <c r="AB9" s="283">
        <f t="shared" si="10"/>
        <v>-5247.7874010292189</v>
      </c>
      <c r="AC9" s="283">
        <f t="shared" si="10"/>
        <v>6708.4037179821325</v>
      </c>
      <c r="AD9" s="283">
        <f t="shared" si="10"/>
        <v>-6708.4037179821325</v>
      </c>
      <c r="AE9" s="283">
        <f t="shared" si="10"/>
        <v>2339.578856271869</v>
      </c>
      <c r="AF9" s="283">
        <f t="shared" si="10"/>
        <v>-460.87099453808582</v>
      </c>
      <c r="AG9" s="283">
        <f t="shared" si="10"/>
        <v>-3501.944378993966</v>
      </c>
      <c r="AH9" s="283">
        <f t="shared" si="10"/>
        <v>1998.390822687629</v>
      </c>
      <c r="AI9" s="283">
        <f t="shared" si="10"/>
        <v>701.49452818401255</v>
      </c>
      <c r="AJ9" s="283">
        <f t="shared" si="10"/>
        <v>-3501.944378993966</v>
      </c>
      <c r="AK9" s="283">
        <f t="shared" si="10"/>
        <v>-6708.4037179821325</v>
      </c>
      <c r="AL9" s="283">
        <f t="shared" si="10"/>
        <v>-1998.390822687629</v>
      </c>
      <c r="AM9" s="283">
        <f t="shared" si="10"/>
        <v>-1998.390822687629</v>
      </c>
      <c r="AN9" s="283">
        <f t="shared" si="10"/>
        <v>5006.6135799183885</v>
      </c>
      <c r="AO9" s="283">
        <f t="shared" si="10"/>
        <v>-6708.4037179821325</v>
      </c>
    </row>
    <row r="10" spans="1:41" outlineLevel="1" x14ac:dyDescent="0.25">
      <c r="B10">
        <f>SUM(B2:B9)</f>
        <v>72</v>
      </c>
      <c r="C10" s="193">
        <f t="shared" si="12"/>
        <v>1</v>
      </c>
      <c r="D10" s="126"/>
      <c r="F10" s="294">
        <f>SUMIFS(H$14:H$92,H$14:H$92,1,$C$14:$C$92,"&lt;&gt;offline")/$B10</f>
        <v>0.72222222222222221</v>
      </c>
      <c r="G10" s="167">
        <f>SUM(G2:G9)</f>
        <v>117998.37329941483</v>
      </c>
      <c r="H10" s="143">
        <f t="shared" si="5"/>
        <v>1638.866295825206</v>
      </c>
      <c r="I10">
        <f>SUM(F14:F92)/B10</f>
        <v>689.59093570030348</v>
      </c>
      <c r="J10" s="137"/>
      <c r="K10" s="6"/>
      <c r="L10" s="292"/>
      <c r="M10" s="286"/>
      <c r="N10" s="292"/>
      <c r="O10" s="6"/>
      <c r="R10" s="6"/>
      <c r="S10" s="286"/>
      <c r="T10" s="286"/>
      <c r="U10" s="286"/>
      <c r="V10" s="6"/>
      <c r="W10" s="286"/>
      <c r="X10" s="6"/>
      <c r="Y10" s="6" t="s">
        <v>1245</v>
      </c>
      <c r="Z10" s="284">
        <f>SUM(Z2:Z9)</f>
        <v>117998.37329941483</v>
      </c>
      <c r="AA10" s="284">
        <f t="shared" ref="AA10:AO10" si="14">SUM(AA2:AA9)</f>
        <v>23017.129583676298</v>
      </c>
      <c r="AB10" s="284">
        <f t="shared" si="14"/>
        <v>-23017.129583676298</v>
      </c>
      <c r="AC10" s="284">
        <f t="shared" si="14"/>
        <v>35480.799595528835</v>
      </c>
      <c r="AD10" s="284">
        <f t="shared" si="14"/>
        <v>-35480.799595528835</v>
      </c>
      <c r="AE10" s="284">
        <f t="shared" si="14"/>
        <v>27497.028316015869</v>
      </c>
      <c r="AF10" s="284">
        <f t="shared" si="14"/>
        <v>-21415.648214948666</v>
      </c>
      <c r="AG10" s="284">
        <f t="shared" si="14"/>
        <v>-31015.932612803059</v>
      </c>
      <c r="AH10" s="284">
        <f t="shared" si="14"/>
        <v>8991.6609664242624</v>
      </c>
      <c r="AI10" s="284">
        <f t="shared" si="14"/>
        <v>12942.560087781225</v>
      </c>
      <c r="AJ10" s="284">
        <f t="shared" si="14"/>
        <v>6855.6033170474502</v>
      </c>
      <c r="AK10" s="284">
        <f t="shared" si="14"/>
        <v>-10237.656654101833</v>
      </c>
      <c r="AL10" s="284">
        <f t="shared" si="14"/>
        <v>-37580.274420597423</v>
      </c>
      <c r="AM10" s="284">
        <f t="shared" si="14"/>
        <v>-19228.566789942775</v>
      </c>
      <c r="AN10" s="284">
        <f t="shared" si="14"/>
        <v>27967.572445792321</v>
      </c>
      <c r="AO10" s="284">
        <f t="shared" si="14"/>
        <v>-6118.6363665028584</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117998</v>
      </c>
      <c r="AA12" s="310" t="str">
        <f t="shared" si="15"/>
        <v>RISK-ON ACC 61% PNL 23017</v>
      </c>
      <c r="AB12" s="310" t="str">
        <f t="shared" si="15"/>
        <v>RISK-OFF ACC 39% PNL -23017</v>
      </c>
      <c r="AC12" s="310" t="str">
        <f t="shared" si="15"/>
        <v>Previous ACC 57% PNL 35481</v>
      </c>
      <c r="AD12" s="339" t="str">
        <f t="shared" si="15"/>
        <v>Anti-Previous ACC 43% PNL -35481</v>
      </c>
      <c r="AE12" s="340" t="str">
        <f t="shared" si="15"/>
        <v>&gt;equity ACC 54% PNL 27497</v>
      </c>
      <c r="AF12" s="340" t="str">
        <f t="shared" si="15"/>
        <v>50/50 ACC 57% PNL -21416</v>
      </c>
      <c r="AG12" s="340" t="str">
        <f t="shared" si="15"/>
        <v>&lt;equity ACC 50% PNL -31016</v>
      </c>
      <c r="AH12" s="341" t="str">
        <f t="shared" si="15"/>
        <v>SEASONALITY ACC 49% PNL 8992</v>
      </c>
      <c r="AI12" s="341" t="str">
        <f t="shared" si="15"/>
        <v>ADJ_SEASONALITY ACC 57% PNL 12943</v>
      </c>
      <c r="AJ12" s="342" t="str">
        <f t="shared" si="15"/>
        <v>V1 ACC 56% PNL 6856</v>
      </c>
      <c r="AK12" s="342" t="str">
        <f t="shared" si="15"/>
        <v>V2 ACC 53% PNL -10238</v>
      </c>
      <c r="AL12" s="342" t="str">
        <f t="shared" si="15"/>
        <v>V3 ACC 50% PNL -37580</v>
      </c>
      <c r="AM12" s="342" t="str">
        <f t="shared" si="15"/>
        <v>V4 ACC 56% PNL -19229</v>
      </c>
      <c r="AN12" s="342" t="str">
        <f t="shared" si="15"/>
        <v>V5 ACC 50% PNL 27968</v>
      </c>
      <c r="AO12" s="342" t="str">
        <f t="shared" si="15"/>
        <v>V6 ACC 50% PNL -6119</v>
      </c>
    </row>
    <row r="13" spans="1:41" ht="15.75" thickBot="1" x14ac:dyDescent="0.3">
      <c r="A13" s="3"/>
      <c r="B13" s="164"/>
      <c r="C13" s="164"/>
      <c r="E13" s="240">
        <f>COUNTIF(E14:E92,1)/COUNT(E14:E92)</f>
        <v>0.379746835443038</v>
      </c>
      <c r="H13" s="240">
        <f>COUNTIF(H14:H92,1)/COUNT(H14:H92)</f>
        <v>0.73417721518987344</v>
      </c>
      <c r="I13" s="240">
        <f>COUNTIF(I14:I92,1)/COUNT(I14:I92)</f>
        <v>0.55696202531645567</v>
      </c>
      <c r="J13" s="240">
        <f t="shared" ref="J13:L13" si="16">COUNTIF(J14:J92,1)/COUNT(J14:J92)</f>
        <v>0.569620253164557</v>
      </c>
      <c r="K13" s="240">
        <f t="shared" si="16"/>
        <v>0.51898734177215189</v>
      </c>
      <c r="L13" s="240">
        <f t="shared" si="16"/>
        <v>0.45569620253164556</v>
      </c>
      <c r="M13" s="240"/>
      <c r="O13" s="240">
        <f t="shared" ref="O13:U13" si="17">COUNTIF(O14:O92,1)/COUNT(O14:O92)</f>
        <v>0.46835443037974683</v>
      </c>
      <c r="P13" s="240">
        <f t="shared" si="17"/>
        <v>0.45569620253164556</v>
      </c>
      <c r="Q13" s="240">
        <f t="shared" si="17"/>
        <v>0.60759493670886078</v>
      </c>
      <c r="R13" s="240">
        <f t="shared" si="17"/>
        <v>0.620253164556962</v>
      </c>
      <c r="S13" s="240">
        <f t="shared" si="17"/>
        <v>0.59493670886075944</v>
      </c>
      <c r="T13" s="240">
        <f t="shared" si="17"/>
        <v>0.43037974683544306</v>
      </c>
      <c r="U13" s="240">
        <f t="shared" si="17"/>
        <v>0.60759493670886078</v>
      </c>
      <c r="W13" s="179"/>
      <c r="X13" s="182">
        <v>23399265.570614349</v>
      </c>
      <c r="Y13" s="182">
        <v>25111823.725556966</v>
      </c>
      <c r="Z13" s="187">
        <f t="shared" ref="Z13:AO13" si="18">SUM(Z14:Z92)</f>
        <v>117998.37329941482</v>
      </c>
      <c r="AA13" s="187">
        <f t="shared" si="18"/>
        <v>23017.129583676306</v>
      </c>
      <c r="AB13" s="187">
        <f t="shared" si="18"/>
        <v>-23017.129583676306</v>
      </c>
      <c r="AC13" s="187">
        <f>SUM(AC14:AC92)</f>
        <v>35480.799595528842</v>
      </c>
      <c r="AD13" s="187">
        <f t="shared" si="18"/>
        <v>-35480.799595528842</v>
      </c>
      <c r="AE13" s="187">
        <f t="shared" si="18"/>
        <v>27497.028316015861</v>
      </c>
      <c r="AF13" s="187">
        <f t="shared" si="18"/>
        <v>-21415.648214948673</v>
      </c>
      <c r="AG13" s="187">
        <f t="shared" si="18"/>
        <v>-31015.932612803063</v>
      </c>
      <c r="AH13" s="187">
        <f t="shared" si="18"/>
        <v>8991.6609664242642</v>
      </c>
      <c r="AI13" s="187">
        <f>SUM(AI14:AI92)</f>
        <v>12942.560087781232</v>
      </c>
      <c r="AJ13" s="187">
        <f>SUM(AJ14:AJ92)</f>
        <v>6855.603317047452</v>
      </c>
      <c r="AK13" s="187">
        <f t="shared" si="18"/>
        <v>-10237.656654101831</v>
      </c>
      <c r="AL13" s="187">
        <f>SUM(AL14:AL92)</f>
        <v>-37580.274420597409</v>
      </c>
      <c r="AM13" s="187">
        <f t="shared" si="18"/>
        <v>-19228.566789942772</v>
      </c>
      <c r="AN13" s="187">
        <f t="shared" si="18"/>
        <v>27967.572445792317</v>
      </c>
      <c r="AO13" s="187">
        <f t="shared" si="18"/>
        <v>-6118.6363665028557</v>
      </c>
    </row>
    <row r="14" spans="1:41" ht="15.75" thickBot="1" x14ac:dyDescent="0.3">
      <c r="A14" s="330" t="s">
        <v>287</v>
      </c>
      <c r="B14" s="331" t="s">
        <v>558</v>
      </c>
      <c r="C14" s="332" t="s">
        <v>1288</v>
      </c>
      <c r="E14" s="201">
        <v>-1</v>
      </c>
      <c r="F14" s="186">
        <f t="shared" ref="F14:F77" si="19">G14*X14</f>
        <v>0</v>
      </c>
      <c r="G14" s="201">
        <v>-2.1111893033099998E-3</v>
      </c>
      <c r="H14" s="202">
        <v>-1</v>
      </c>
      <c r="I14" s="202">
        <v>-1</v>
      </c>
      <c r="J14" s="225">
        <v>1</v>
      </c>
      <c r="K14" s="225">
        <v>-1</v>
      </c>
      <c r="L14" s="201">
        <v>-1</v>
      </c>
      <c r="M14" s="226">
        <v>11</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3070.8584779645771</v>
      </c>
      <c r="G15" s="202">
        <v>1.34846461949E-2</v>
      </c>
      <c r="H15" s="202">
        <v>1</v>
      </c>
      <c r="I15" s="202">
        <v>-1</v>
      </c>
      <c r="J15" s="227">
        <v>1</v>
      </c>
      <c r="K15" s="227">
        <v>-1</v>
      </c>
      <c r="L15" s="202">
        <v>-1</v>
      </c>
      <c r="M15" s="228">
        <v>-10</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227730</v>
      </c>
      <c r="Y15" s="137">
        <v>151820</v>
      </c>
      <c r="Z15" s="188">
        <f t="shared" si="25"/>
        <v>3070.8584779645771</v>
      </c>
      <c r="AA15" s="188">
        <f>IF(IF(sym!$Q4=H15,1,0)=1,ABS(X15*G15),-ABS(X15*G15))</f>
        <v>3070.8584779645771</v>
      </c>
      <c r="AB15" s="188">
        <f>IF(IF(sym!$P4=$H15,1,0)=1,ABS($X15*$G15),-ABS($X15*$G15))</f>
        <v>-3070.8584779645771</v>
      </c>
      <c r="AC15" s="188">
        <f>IF(IF(E15=H15,1,0)=1,ABS(X15*G15),-ABS(X15*G15))</f>
        <v>3070.8584779645771</v>
      </c>
      <c r="AD15" s="188">
        <f t="shared" si="26"/>
        <v>-3070.8584779645771</v>
      </c>
      <c r="AE15" s="188">
        <f t="shared" si="27"/>
        <v>3070.8584779645771</v>
      </c>
      <c r="AF15" s="188">
        <f t="shared" ref="AF15:AF78" si="36">IF(IF(I15=H15,1,0)=1,ABS(X15*G15),-ABS(X15*G15))</f>
        <v>-3070.8584779645771</v>
      </c>
      <c r="AG15" s="188">
        <f t="shared" ref="AG15:AG78" si="37">IF(IF(K15=H15,1,0)=1,ABS(X15*G15),-ABS(X15*G15))</f>
        <v>-3070.8584779645771</v>
      </c>
      <c r="AH15" s="188">
        <f t="shared" ref="AH15:AH78" si="38">IF(IF(L15=H15,1,0)=1,ABS(X15*G15),-ABS(X15*G15))</f>
        <v>-3070.8584779645771</v>
      </c>
      <c r="AI15" s="188">
        <f t="shared" ref="AI15:AI78" si="39">IF(IF(O15=H15,1,0)=1,ABS(X15*G15),-ABS(X15*G15))</f>
        <v>3070.8584779645771</v>
      </c>
      <c r="AJ15" s="188">
        <f t="shared" si="28"/>
        <v>3070.8584779645771</v>
      </c>
      <c r="AK15" s="188">
        <f t="shared" si="29"/>
        <v>3070.8584779645771</v>
      </c>
      <c r="AL15" s="188">
        <f t="shared" si="30"/>
        <v>-3070.8584779645771</v>
      </c>
      <c r="AM15" s="188">
        <f t="shared" si="31"/>
        <v>3070.8584779645771</v>
      </c>
      <c r="AN15" s="188">
        <f t="shared" si="32"/>
        <v>3070.8584779645771</v>
      </c>
      <c r="AO15" s="188">
        <f t="shared" si="33"/>
        <v>3070.8584779645771</v>
      </c>
    </row>
    <row r="16" spans="1:41" ht="15.75" thickBot="1" x14ac:dyDescent="0.3">
      <c r="A16" s="1" t="s">
        <v>292</v>
      </c>
      <c r="B16" s="149" t="s">
        <v>292</v>
      </c>
      <c r="C16" s="192" t="s">
        <v>294</v>
      </c>
      <c r="E16" s="201">
        <v>-1</v>
      </c>
      <c r="F16" s="186">
        <f t="shared" si="19"/>
        <v>920.90612442330598</v>
      </c>
      <c r="G16" s="202">
        <v>4.6124423444699999E-3</v>
      </c>
      <c r="H16" s="202">
        <v>1</v>
      </c>
      <c r="I16" s="202">
        <v>1</v>
      </c>
      <c r="J16" s="227">
        <v>-1</v>
      </c>
      <c r="K16" s="227">
        <v>1</v>
      </c>
      <c r="L16" s="202">
        <v>-1</v>
      </c>
      <c r="M16" s="228">
        <v>-15</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199656.93999999997</v>
      </c>
      <c r="Y16" s="137">
        <v>299485.40999999997</v>
      </c>
      <c r="Z16" s="188">
        <f t="shared" si="25"/>
        <v>920.90612442330598</v>
      </c>
      <c r="AA16" s="188">
        <f>IF(IF(sym!$Q5=H16,1,0)=1,ABS(X16*G16),-ABS(X16*G16))</f>
        <v>920.90612442330598</v>
      </c>
      <c r="AB16" s="188">
        <f>IF(IF(sym!$P5=$H16,1,0)=1,ABS($X16*$G16),-ABS($X16*$G16))</f>
        <v>-920.90612442330598</v>
      </c>
      <c r="AC16" s="188">
        <f t="shared" ref="AC16:AC79" si="40">IF(IF(E16=H16,1,0)=1,ABS(X16*G16),-ABS(X16*G16))</f>
        <v>-920.90612442330598</v>
      </c>
      <c r="AD16" s="188">
        <f t="shared" si="26"/>
        <v>920.90612442330598</v>
      </c>
      <c r="AE16" s="188">
        <f t="shared" si="27"/>
        <v>-920.90612442330598</v>
      </c>
      <c r="AF16" s="188">
        <f t="shared" si="36"/>
        <v>920.90612442330598</v>
      </c>
      <c r="AG16" s="188">
        <f t="shared" si="37"/>
        <v>920.90612442330598</v>
      </c>
      <c r="AH16" s="188">
        <f t="shared" si="38"/>
        <v>-920.90612442330598</v>
      </c>
      <c r="AI16" s="188">
        <f t="shared" si="39"/>
        <v>920.90612442330598</v>
      </c>
      <c r="AJ16" s="188">
        <f t="shared" si="28"/>
        <v>920.90612442330598</v>
      </c>
      <c r="AK16" s="188">
        <f t="shared" si="29"/>
        <v>920.90612442330598</v>
      </c>
      <c r="AL16" s="188">
        <f t="shared" si="30"/>
        <v>920.90612442330598</v>
      </c>
      <c r="AM16" s="188">
        <f>IF(IF(S16=H16,1,0)=1,ABS(X16*G16),-ABS(X16*G16))</f>
        <v>920.90612442330598</v>
      </c>
      <c r="AN16" s="188">
        <f t="shared" si="32"/>
        <v>-920.90612442330598</v>
      </c>
      <c r="AO16" s="188">
        <f t="shared" si="33"/>
        <v>920.90612442330598</v>
      </c>
    </row>
    <row r="17" spans="1:41" ht="15.75" thickBot="1" x14ac:dyDescent="0.3">
      <c r="A17" s="1" t="s">
        <v>295</v>
      </c>
      <c r="B17" s="149" t="s">
        <v>728</v>
      </c>
      <c r="C17" s="192" t="s">
        <v>297</v>
      </c>
      <c r="E17" s="201">
        <v>-1</v>
      </c>
      <c r="F17" s="186">
        <f t="shared" si="19"/>
        <v>2685.7404936605399</v>
      </c>
      <c r="G17" s="202">
        <v>2.9019346230799999E-2</v>
      </c>
      <c r="H17" s="202">
        <v>1</v>
      </c>
      <c r="I17" s="202">
        <v>-1</v>
      </c>
      <c r="J17" s="227">
        <v>-1</v>
      </c>
      <c r="K17" s="227">
        <v>-1</v>
      </c>
      <c r="L17" s="202">
        <v>1</v>
      </c>
      <c r="M17" s="228">
        <v>-2</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92550</v>
      </c>
      <c r="Y17" s="137">
        <v>111060</v>
      </c>
      <c r="Z17" s="188">
        <f t="shared" si="25"/>
        <v>2685.7404936605399</v>
      </c>
      <c r="AA17" s="188">
        <f>IF(IF(sym!$Q6=H17,1,0)=1,ABS(X17*G17),-ABS(X17*G17))</f>
        <v>2685.7404936605399</v>
      </c>
      <c r="AB17" s="188">
        <f>IF(IF(sym!$P6=$H17,1,0)=1,ABS($X17*$G17),-ABS($X17*$G17))</f>
        <v>-2685.7404936605399</v>
      </c>
      <c r="AC17" s="188">
        <f t="shared" si="40"/>
        <v>-2685.7404936605399</v>
      </c>
      <c r="AD17" s="188">
        <f t="shared" si="26"/>
        <v>2685.7404936605399</v>
      </c>
      <c r="AE17" s="188">
        <f t="shared" si="27"/>
        <v>-2685.7404936605399</v>
      </c>
      <c r="AF17" s="188">
        <f t="shared" si="36"/>
        <v>-2685.7404936605399</v>
      </c>
      <c r="AG17" s="188">
        <f t="shared" si="37"/>
        <v>-2685.7404936605399</v>
      </c>
      <c r="AH17" s="188">
        <f t="shared" si="38"/>
        <v>2685.7404936605399</v>
      </c>
      <c r="AI17" s="188">
        <f t="shared" si="39"/>
        <v>-2685.7404936605399</v>
      </c>
      <c r="AJ17" s="188">
        <f t="shared" si="28"/>
        <v>-2685.7404936605399</v>
      </c>
      <c r="AK17" s="188">
        <f t="shared" si="29"/>
        <v>-2685.7404936605399</v>
      </c>
      <c r="AL17" s="188">
        <f t="shared" si="30"/>
        <v>-2685.7404936605399</v>
      </c>
      <c r="AM17" s="188">
        <f t="shared" si="31"/>
        <v>-2685.7404936605399</v>
      </c>
      <c r="AN17" s="188">
        <f t="shared" si="32"/>
        <v>2685.7404936605399</v>
      </c>
      <c r="AO17" s="188">
        <f t="shared" si="33"/>
        <v>-2685.7404936605399</v>
      </c>
    </row>
    <row r="18" spans="1:41" ht="15.75" thickBot="1" x14ac:dyDescent="0.3">
      <c r="A18" s="1" t="s">
        <v>298</v>
      </c>
      <c r="B18" s="149" t="s">
        <v>479</v>
      </c>
      <c r="C18" s="192" t="s">
        <v>1121</v>
      </c>
      <c r="E18" s="201">
        <v>-1</v>
      </c>
      <c r="F18" s="186">
        <f t="shared" si="19"/>
        <v>1094.6893996960284</v>
      </c>
      <c r="G18" s="202">
        <v>6.61094224924E-3</v>
      </c>
      <c r="H18" s="202">
        <v>1</v>
      </c>
      <c r="I18" s="202">
        <v>-1</v>
      </c>
      <c r="J18" s="227">
        <v>-1</v>
      </c>
      <c r="K18" s="227">
        <v>-1</v>
      </c>
      <c r="L18" s="202">
        <v>-1</v>
      </c>
      <c r="M18" s="228">
        <v>-10</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165587.5</v>
      </c>
      <c r="Y18" s="137">
        <v>165587.5</v>
      </c>
      <c r="Z18" s="188">
        <f t="shared" si="25"/>
        <v>1094.6893996960284</v>
      </c>
      <c r="AA18" s="188">
        <f>IF(IF(sym!$Q7=H18,1,0)=1,ABS(X18*G18),-ABS(X18*G18))</f>
        <v>1094.6893996960284</v>
      </c>
      <c r="AB18" s="188">
        <f>IF(IF(sym!$P7=$H18,1,0)=1,ABS($X18*$G18),-ABS($X18*$G18))</f>
        <v>-1094.6893996960284</v>
      </c>
      <c r="AC18" s="188">
        <f t="shared" si="40"/>
        <v>-1094.6893996960284</v>
      </c>
      <c r="AD18" s="188">
        <f t="shared" si="26"/>
        <v>1094.6893996960284</v>
      </c>
      <c r="AE18" s="188">
        <f t="shared" si="27"/>
        <v>-1094.6893996960284</v>
      </c>
      <c r="AF18" s="188">
        <f t="shared" si="36"/>
        <v>-1094.6893996960284</v>
      </c>
      <c r="AG18" s="188">
        <f t="shared" si="37"/>
        <v>-1094.6893996960284</v>
      </c>
      <c r="AH18" s="188">
        <f t="shared" si="38"/>
        <v>-1094.6893996960284</v>
      </c>
      <c r="AI18" s="188">
        <f t="shared" si="39"/>
        <v>1094.6893996960284</v>
      </c>
      <c r="AJ18" s="188">
        <f t="shared" si="28"/>
        <v>-1094.6893996960284</v>
      </c>
      <c r="AK18" s="188">
        <f t="shared" si="29"/>
        <v>1094.6893996960284</v>
      </c>
      <c r="AL18" s="188">
        <f t="shared" si="30"/>
        <v>1094.6893996960284</v>
      </c>
      <c r="AM18" s="188">
        <f t="shared" si="31"/>
        <v>1094.6893996960284</v>
      </c>
      <c r="AN18" s="188">
        <f t="shared" si="32"/>
        <v>-1094.6893996960284</v>
      </c>
      <c r="AO18" s="188">
        <f t="shared" si="33"/>
        <v>1094.6893996960284</v>
      </c>
    </row>
    <row r="19" spans="1:41" ht="15.75" thickBot="1" x14ac:dyDescent="0.3">
      <c r="A19" s="1" t="s">
        <v>300</v>
      </c>
      <c r="B19" s="149" t="s">
        <v>518</v>
      </c>
      <c r="C19" s="192" t="s">
        <v>297</v>
      </c>
      <c r="E19" s="201">
        <v>-1</v>
      </c>
      <c r="F19" s="186">
        <f t="shared" si="19"/>
        <v>809.44649446625999</v>
      </c>
      <c r="G19" s="202">
        <v>1.1808118081199999E-2</v>
      </c>
      <c r="H19" s="202">
        <v>1</v>
      </c>
      <c r="I19" s="202">
        <v>-1</v>
      </c>
      <c r="J19" s="227">
        <v>1</v>
      </c>
      <c r="K19" s="227">
        <v>-1</v>
      </c>
      <c r="L19" s="202">
        <v>1</v>
      </c>
      <c r="M19" s="228">
        <v>11</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68550</v>
      </c>
      <c r="Y19" s="137">
        <v>85687.5</v>
      </c>
      <c r="Z19" s="188">
        <f t="shared" si="25"/>
        <v>809.44649446625999</v>
      </c>
      <c r="AA19" s="188">
        <f>IF(IF(sym!$Q8=H19,1,0)=1,ABS(X19*G19),-ABS(X19*G19))</f>
        <v>809.44649446625999</v>
      </c>
      <c r="AB19" s="188">
        <f>IF(IF(sym!$P8=$H19,1,0)=1,ABS($X19*$G19),-ABS($X19*$G19))</f>
        <v>-809.44649446625999</v>
      </c>
      <c r="AC19" s="188">
        <f t="shared" si="40"/>
        <v>-809.44649446625999</v>
      </c>
      <c r="AD19" s="188">
        <f t="shared" si="26"/>
        <v>809.44649446625999</v>
      </c>
      <c r="AE19" s="188">
        <f t="shared" si="27"/>
        <v>809.44649446625999</v>
      </c>
      <c r="AF19" s="188">
        <f t="shared" si="36"/>
        <v>-809.44649446625999</v>
      </c>
      <c r="AG19" s="188">
        <f t="shared" si="37"/>
        <v>-809.44649446625999</v>
      </c>
      <c r="AH19" s="188">
        <f t="shared" si="38"/>
        <v>809.44649446625999</v>
      </c>
      <c r="AI19" s="188">
        <f t="shared" si="39"/>
        <v>809.44649446625999</v>
      </c>
      <c r="AJ19" s="188">
        <f t="shared" si="28"/>
        <v>-809.44649446625999</v>
      </c>
      <c r="AK19" s="188">
        <f t="shared" si="29"/>
        <v>809.44649446625999</v>
      </c>
      <c r="AL19" s="188">
        <f t="shared" si="30"/>
        <v>-809.44649446625999</v>
      </c>
      <c r="AM19" s="188">
        <f t="shared" si="31"/>
        <v>-809.44649446625999</v>
      </c>
      <c r="AN19" s="188">
        <f t="shared" si="32"/>
        <v>-809.44649446625999</v>
      </c>
      <c r="AO19" s="188">
        <f t="shared" si="33"/>
        <v>809.44649446625999</v>
      </c>
    </row>
    <row r="20" spans="1:41" ht="15.75" thickBot="1" x14ac:dyDescent="0.3">
      <c r="A20" s="1" t="s">
        <v>302</v>
      </c>
      <c r="B20" s="149" t="s">
        <v>509</v>
      </c>
      <c r="C20" s="192" t="s">
        <v>304</v>
      </c>
      <c r="E20" s="201">
        <v>-1</v>
      </c>
      <c r="F20" s="186">
        <f t="shared" si="19"/>
        <v>-596.84210526351603</v>
      </c>
      <c r="G20" s="202">
        <v>-5.2631578947400001E-3</v>
      </c>
      <c r="H20" s="202">
        <v>-1</v>
      </c>
      <c r="I20" s="202">
        <v>-1</v>
      </c>
      <c r="J20" s="227">
        <v>1</v>
      </c>
      <c r="K20" s="227">
        <v>-1</v>
      </c>
      <c r="L20" s="202">
        <v>-1</v>
      </c>
      <c r="M20" s="228">
        <v>19</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113400</v>
      </c>
      <c r="Y20" s="137">
        <v>85050</v>
      </c>
      <c r="Z20" s="188">
        <f t="shared" si="25"/>
        <v>596.84210526351603</v>
      </c>
      <c r="AA20" s="188">
        <f>IF(IF(sym!$Q9=H20,1,0)=1,ABS(X20*G20),-ABS(X20*G20))</f>
        <v>-596.84210526351603</v>
      </c>
      <c r="AB20" s="188">
        <f>IF(IF(sym!$P9=$H20,1,0)=1,ABS($X20*$G20),-ABS($X20*$G20))</f>
        <v>596.84210526351603</v>
      </c>
      <c r="AC20" s="188">
        <f t="shared" si="40"/>
        <v>596.84210526351603</v>
      </c>
      <c r="AD20" s="188">
        <f t="shared" si="26"/>
        <v>-596.84210526351603</v>
      </c>
      <c r="AE20" s="188">
        <f t="shared" si="27"/>
        <v>-596.84210526351603</v>
      </c>
      <c r="AF20" s="188">
        <f t="shared" si="36"/>
        <v>596.84210526351603</v>
      </c>
      <c r="AG20" s="188">
        <f t="shared" si="37"/>
        <v>596.84210526351603</v>
      </c>
      <c r="AH20" s="188">
        <f t="shared" si="38"/>
        <v>596.84210526351603</v>
      </c>
      <c r="AI20" s="188">
        <f t="shared" si="39"/>
        <v>596.84210526351603</v>
      </c>
      <c r="AJ20" s="188">
        <f t="shared" si="28"/>
        <v>596.84210526351603</v>
      </c>
      <c r="AK20" s="188">
        <f t="shared" si="29"/>
        <v>-596.84210526351603</v>
      </c>
      <c r="AL20" s="188">
        <f t="shared" si="30"/>
        <v>-596.84210526351603</v>
      </c>
      <c r="AM20" s="188">
        <f t="shared" si="31"/>
        <v>-596.84210526351603</v>
      </c>
      <c r="AN20" s="188">
        <f t="shared" si="32"/>
        <v>-596.84210526351603</v>
      </c>
      <c r="AO20" s="188">
        <f t="shared" si="33"/>
        <v>-596.84210526351603</v>
      </c>
    </row>
    <row r="21" spans="1:41" ht="15.75" thickBot="1" x14ac:dyDescent="0.3">
      <c r="A21" s="1" t="s">
        <v>305</v>
      </c>
      <c r="B21" s="149" t="s">
        <v>488</v>
      </c>
      <c r="C21" s="192" t="s">
        <v>1121</v>
      </c>
      <c r="E21" s="201">
        <v>1</v>
      </c>
      <c r="F21" s="186">
        <f t="shared" si="19"/>
        <v>2104.0692854330414</v>
      </c>
      <c r="G21" s="202">
        <v>9.1459402552999999E-3</v>
      </c>
      <c r="H21" s="202">
        <v>1</v>
      </c>
      <c r="I21" s="202">
        <v>-1</v>
      </c>
      <c r="J21" s="227">
        <v>1</v>
      </c>
      <c r="K21" s="227">
        <v>-1</v>
      </c>
      <c r="L21" s="202">
        <v>-1</v>
      </c>
      <c r="M21" s="228">
        <v>10</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230055</v>
      </c>
      <c r="Y21" s="137">
        <v>153370</v>
      </c>
      <c r="Z21" s="188">
        <f t="shared" si="25"/>
        <v>2104.0692854330414</v>
      </c>
      <c r="AA21" s="188">
        <f>IF(IF(sym!$Q10=H21,1,0)=1,ABS(X21*G21),-ABS(X21*G21))</f>
        <v>2104.0692854330414</v>
      </c>
      <c r="AB21" s="188">
        <f>IF(IF(sym!$P10=$H21,1,0)=1,ABS($X21*$G21),-ABS($X21*$G21))</f>
        <v>-2104.0692854330414</v>
      </c>
      <c r="AC21" s="188">
        <f t="shared" si="40"/>
        <v>2104.0692854330414</v>
      </c>
      <c r="AD21" s="188">
        <f t="shared" si="26"/>
        <v>-2104.0692854330414</v>
      </c>
      <c r="AE21" s="188">
        <f t="shared" si="27"/>
        <v>2104.0692854330414</v>
      </c>
      <c r="AF21" s="188">
        <f t="shared" si="36"/>
        <v>-2104.0692854330414</v>
      </c>
      <c r="AG21" s="188">
        <f t="shared" si="37"/>
        <v>-2104.0692854330414</v>
      </c>
      <c r="AH21" s="188">
        <f t="shared" si="38"/>
        <v>-2104.0692854330414</v>
      </c>
      <c r="AI21" s="188">
        <f t="shared" si="39"/>
        <v>-2104.0692854330414</v>
      </c>
      <c r="AJ21" s="188">
        <f t="shared" si="28"/>
        <v>2104.0692854330414</v>
      </c>
      <c r="AK21" s="188">
        <f t="shared" si="29"/>
        <v>-2104.0692854330414</v>
      </c>
      <c r="AL21" s="188">
        <f t="shared" si="30"/>
        <v>-2104.0692854330414</v>
      </c>
      <c r="AM21" s="188">
        <f t="shared" si="31"/>
        <v>-2104.0692854330414</v>
      </c>
      <c r="AN21" s="188">
        <f t="shared" si="32"/>
        <v>2104.0692854330414</v>
      </c>
      <c r="AO21" s="188">
        <f t="shared" si="33"/>
        <v>2104.0692854330414</v>
      </c>
    </row>
    <row r="22" spans="1:41" ht="15.75" thickBot="1" x14ac:dyDescent="0.3">
      <c r="A22" s="330" t="s">
        <v>307</v>
      </c>
      <c r="B22" s="331" t="s">
        <v>484</v>
      </c>
      <c r="C22" s="332" t="s">
        <v>1288</v>
      </c>
      <c r="E22" s="201">
        <v>-1</v>
      </c>
      <c r="F22" s="186">
        <f t="shared" si="19"/>
        <v>0</v>
      </c>
      <c r="G22" s="202">
        <v>3.58229131463E-3</v>
      </c>
      <c r="H22" s="202">
        <v>1</v>
      </c>
      <c r="I22" s="227">
        <v>1</v>
      </c>
      <c r="J22" s="227">
        <v>1</v>
      </c>
      <c r="K22" s="227">
        <v>1</v>
      </c>
      <c r="L22" s="202">
        <v>1</v>
      </c>
      <c r="M22" s="228">
        <v>-14</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930.28682547008009</v>
      </c>
      <c r="G23" s="202">
        <v>1.1181332036900001E-2</v>
      </c>
      <c r="H23" s="202">
        <v>1</v>
      </c>
      <c r="I23" s="227">
        <v>1</v>
      </c>
      <c r="J23" s="227">
        <v>1</v>
      </c>
      <c r="K23" s="227">
        <v>-1</v>
      </c>
      <c r="L23" s="202">
        <v>-1</v>
      </c>
      <c r="M23" s="228">
        <v>12</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83200</v>
      </c>
      <c r="Y23" s="137">
        <v>124800</v>
      </c>
      <c r="Z23" s="188">
        <f t="shared" si="25"/>
        <v>930.28682547008009</v>
      </c>
      <c r="AA23" s="188">
        <f>IF(IF(sym!$Q12=H23,1,0)=1,ABS(X23*G23),-ABS(X23*G23))</f>
        <v>930.28682547008009</v>
      </c>
      <c r="AB23" s="188">
        <f>IF(IF(sym!$P12=$H23,1,0)=1,ABS($X23*$G23),-ABS($X23*$G23))</f>
        <v>-930.28682547008009</v>
      </c>
      <c r="AC23" s="188">
        <f t="shared" si="40"/>
        <v>-930.28682547008009</v>
      </c>
      <c r="AD23" s="188">
        <f t="shared" si="26"/>
        <v>930.28682547008009</v>
      </c>
      <c r="AE23" s="188">
        <f t="shared" si="27"/>
        <v>930.28682547008009</v>
      </c>
      <c r="AF23" s="188">
        <f t="shared" si="36"/>
        <v>930.28682547008009</v>
      </c>
      <c r="AG23" s="188">
        <f t="shared" si="37"/>
        <v>-930.28682547008009</v>
      </c>
      <c r="AH23" s="188">
        <f t="shared" si="38"/>
        <v>-930.28682547008009</v>
      </c>
      <c r="AI23" s="188">
        <f t="shared" si="39"/>
        <v>-930.28682547008009</v>
      </c>
      <c r="AJ23" s="188">
        <f t="shared" si="28"/>
        <v>-930.28682547008009</v>
      </c>
      <c r="AK23" s="188">
        <f t="shared" si="29"/>
        <v>930.28682547008009</v>
      </c>
      <c r="AL23" s="188">
        <f t="shared" si="30"/>
        <v>930.28682547008009</v>
      </c>
      <c r="AM23" s="188">
        <f t="shared" si="31"/>
        <v>930.28682547008009</v>
      </c>
      <c r="AN23" s="188">
        <f t="shared" si="32"/>
        <v>930.28682547008009</v>
      </c>
      <c r="AO23" s="188">
        <f t="shared" si="33"/>
        <v>930.28682547008009</v>
      </c>
    </row>
    <row r="24" spans="1:41" ht="15.75" thickBot="1" x14ac:dyDescent="0.3">
      <c r="A24" s="1" t="s">
        <v>311</v>
      </c>
      <c r="B24" s="149" t="s">
        <v>520</v>
      </c>
      <c r="C24" s="192" t="s">
        <v>304</v>
      </c>
      <c r="E24" s="201">
        <v>-1</v>
      </c>
      <c r="F24" s="186">
        <f t="shared" si="19"/>
        <v>1520.5366922279404</v>
      </c>
      <c r="G24" s="202">
        <v>1.3691128149E-2</v>
      </c>
      <c r="H24" s="233">
        <v>1</v>
      </c>
      <c r="I24" s="229">
        <v>1</v>
      </c>
      <c r="J24" s="229">
        <v>1</v>
      </c>
      <c r="K24" s="229">
        <v>-1</v>
      </c>
      <c r="L24" s="202">
        <v>-1</v>
      </c>
      <c r="M24" s="228">
        <v>-9</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111060.00000000003</v>
      </c>
      <c r="Y24" s="137">
        <v>148080.00000000003</v>
      </c>
      <c r="Z24" s="188">
        <f t="shared" si="25"/>
        <v>1520.5366922279404</v>
      </c>
      <c r="AA24" s="188">
        <f>IF(IF(sym!$Q13=H24,1,0)=1,ABS(X24*G24),-ABS(X24*G24))</f>
        <v>1520.5366922279404</v>
      </c>
      <c r="AB24" s="188">
        <f>IF(IF(sym!$P13=$H24,1,0)=1,ABS($X24*$G24),-ABS($X24*$G24))</f>
        <v>-1520.5366922279404</v>
      </c>
      <c r="AC24" s="188">
        <f t="shared" si="40"/>
        <v>-1520.5366922279404</v>
      </c>
      <c r="AD24" s="188">
        <f t="shared" si="26"/>
        <v>1520.5366922279404</v>
      </c>
      <c r="AE24" s="188">
        <f t="shared" si="27"/>
        <v>1520.5366922279404</v>
      </c>
      <c r="AF24" s="188">
        <f t="shared" si="36"/>
        <v>1520.5366922279404</v>
      </c>
      <c r="AG24" s="188">
        <f t="shared" si="37"/>
        <v>-1520.5366922279404</v>
      </c>
      <c r="AH24" s="188">
        <f t="shared" si="38"/>
        <v>-1520.5366922279404</v>
      </c>
      <c r="AI24" s="188">
        <f t="shared" si="39"/>
        <v>1520.5366922279404</v>
      </c>
      <c r="AJ24" s="188">
        <f t="shared" si="28"/>
        <v>-1520.5366922279404</v>
      </c>
      <c r="AK24" s="188">
        <f t="shared" si="29"/>
        <v>1520.5366922279404</v>
      </c>
      <c r="AL24" s="188">
        <f t="shared" si="30"/>
        <v>1520.5366922279404</v>
      </c>
      <c r="AM24" s="188">
        <f t="shared" si="31"/>
        <v>1520.5366922279404</v>
      </c>
      <c r="AN24" s="188">
        <f t="shared" si="32"/>
        <v>-1520.5366922279404</v>
      </c>
      <c r="AO24" s="188">
        <f t="shared" si="33"/>
        <v>1520.5366922279404</v>
      </c>
    </row>
    <row r="25" spans="1:41" ht="15.75" thickBot="1" x14ac:dyDescent="0.3">
      <c r="A25" s="1" t="s">
        <v>1008</v>
      </c>
      <c r="B25" s="149" t="s">
        <v>583</v>
      </c>
      <c r="C25" s="192" t="s">
        <v>1121</v>
      </c>
      <c r="E25" s="201">
        <v>1</v>
      </c>
      <c r="F25" s="186">
        <f t="shared" si="19"/>
        <v>4012.974854668726</v>
      </c>
      <c r="G25" s="202">
        <v>9.5534225586899994E-3</v>
      </c>
      <c r="H25" s="202">
        <v>1</v>
      </c>
      <c r="I25" s="227">
        <v>1</v>
      </c>
      <c r="J25" s="227">
        <v>1</v>
      </c>
      <c r="K25" s="227">
        <v>1</v>
      </c>
      <c r="L25" s="202">
        <v>1</v>
      </c>
      <c r="M25" s="228">
        <v>-24</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420056.25</v>
      </c>
      <c r="Y25" s="137">
        <v>560075</v>
      </c>
      <c r="Z25" s="188">
        <f t="shared" si="25"/>
        <v>4012.974854668726</v>
      </c>
      <c r="AA25" s="188">
        <f>IF(IF(sym!$Q14=H25,1,0)=1,ABS(X25*G25),-ABS(X25*G25))</f>
        <v>4012.974854668726</v>
      </c>
      <c r="AB25" s="188">
        <f>IF(IF(sym!$P14=$H25,1,0)=1,ABS($X25*$G25),-ABS($X25*$G25))</f>
        <v>-4012.974854668726</v>
      </c>
      <c r="AC25" s="188">
        <f t="shared" si="40"/>
        <v>4012.974854668726</v>
      </c>
      <c r="AD25" s="188">
        <f t="shared" si="26"/>
        <v>-4012.974854668726</v>
      </c>
      <c r="AE25" s="188">
        <f t="shared" si="27"/>
        <v>4012.974854668726</v>
      </c>
      <c r="AF25" s="188">
        <f t="shared" si="36"/>
        <v>4012.974854668726</v>
      </c>
      <c r="AG25" s="188">
        <f t="shared" si="37"/>
        <v>4012.974854668726</v>
      </c>
      <c r="AH25" s="188">
        <f t="shared" si="38"/>
        <v>4012.974854668726</v>
      </c>
      <c r="AI25" s="188">
        <f t="shared" si="39"/>
        <v>-4012.974854668726</v>
      </c>
      <c r="AJ25" s="188">
        <f t="shared" si="28"/>
        <v>4012.974854668726</v>
      </c>
      <c r="AK25" s="188">
        <f t="shared" si="29"/>
        <v>-4012.974854668726</v>
      </c>
      <c r="AL25" s="188">
        <f t="shared" si="30"/>
        <v>-4012.974854668726</v>
      </c>
      <c r="AM25" s="188">
        <f t="shared" si="31"/>
        <v>-4012.974854668726</v>
      </c>
      <c r="AN25" s="188">
        <f t="shared" si="32"/>
        <v>4012.974854668726</v>
      </c>
      <c r="AO25" s="188">
        <f t="shared" si="33"/>
        <v>-4012.974854668726</v>
      </c>
    </row>
    <row r="26" spans="1:41" ht="15.75" thickBot="1" x14ac:dyDescent="0.3">
      <c r="A26" s="1" t="s">
        <v>314</v>
      </c>
      <c r="B26" s="149" t="s">
        <v>755</v>
      </c>
      <c r="C26" s="192" t="s">
        <v>1121</v>
      </c>
      <c r="E26" s="201">
        <v>-1</v>
      </c>
      <c r="F26" s="186">
        <f t="shared" si="19"/>
        <v>-4857.4324086953984</v>
      </c>
      <c r="G26" s="202">
        <v>-1.27169901056E-2</v>
      </c>
      <c r="H26" s="202">
        <v>-1</v>
      </c>
      <c r="I26" s="227">
        <v>1</v>
      </c>
      <c r="J26" s="227">
        <v>-1</v>
      </c>
      <c r="K26" s="227">
        <v>1</v>
      </c>
      <c r="L26" s="202">
        <v>1</v>
      </c>
      <c r="M26" s="228">
        <v>-25</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381964</v>
      </c>
      <c r="Y26" s="137">
        <v>477455</v>
      </c>
      <c r="Z26" s="188">
        <f t="shared" si="25"/>
        <v>4857.4324086953984</v>
      </c>
      <c r="AA26" s="188">
        <f>IF(IF(sym!$Q15=H26,1,0)=1,ABS(X26*G26),-ABS(X26*G26))</f>
        <v>4857.4324086953984</v>
      </c>
      <c r="AB26" s="188">
        <f>IF(IF(sym!$P15=$H26,1,0)=1,ABS($X26*$G26),-ABS($X26*$G26))</f>
        <v>-4857.4324086953984</v>
      </c>
      <c r="AC26" s="188">
        <f t="shared" si="40"/>
        <v>4857.4324086953984</v>
      </c>
      <c r="AD26" s="188">
        <f t="shared" si="26"/>
        <v>-4857.4324086953984</v>
      </c>
      <c r="AE26" s="188">
        <f t="shared" si="27"/>
        <v>4857.4324086953984</v>
      </c>
      <c r="AF26" s="188">
        <f t="shared" si="36"/>
        <v>-4857.4324086953984</v>
      </c>
      <c r="AG26" s="188">
        <f t="shared" si="37"/>
        <v>-4857.4324086953984</v>
      </c>
      <c r="AH26" s="188">
        <f t="shared" si="38"/>
        <v>-4857.4324086953984</v>
      </c>
      <c r="AI26" s="188">
        <f t="shared" si="39"/>
        <v>4857.4324086953984</v>
      </c>
      <c r="AJ26" s="188">
        <f t="shared" si="28"/>
        <v>4857.4324086953984</v>
      </c>
      <c r="AK26" s="188">
        <f t="shared" si="29"/>
        <v>4857.4324086953984</v>
      </c>
      <c r="AL26" s="188">
        <f t="shared" si="30"/>
        <v>-4857.4324086953984</v>
      </c>
      <c r="AM26" s="188">
        <f t="shared" si="31"/>
        <v>4857.4324086953984</v>
      </c>
      <c r="AN26" s="188">
        <f t="shared" si="32"/>
        <v>4857.4324086953984</v>
      </c>
      <c r="AO26" s="188">
        <f t="shared" si="33"/>
        <v>4857.4324086953984</v>
      </c>
    </row>
    <row r="27" spans="1:41" ht="15.75" thickBot="1" x14ac:dyDescent="0.3">
      <c r="A27" s="1" t="s">
        <v>316</v>
      </c>
      <c r="B27" s="149" t="s">
        <v>562</v>
      </c>
      <c r="C27" s="192" t="s">
        <v>1122</v>
      </c>
      <c r="E27" s="201">
        <v>1</v>
      </c>
      <c r="F27" s="186">
        <f t="shared" si="19"/>
        <v>1344.6852565581703</v>
      </c>
      <c r="G27" s="202">
        <v>2.3893435278699998E-3</v>
      </c>
      <c r="H27" s="202">
        <v>1</v>
      </c>
      <c r="I27" s="227">
        <v>-1</v>
      </c>
      <c r="J27" s="227">
        <v>-1</v>
      </c>
      <c r="K27" s="227">
        <v>1</v>
      </c>
      <c r="L27" s="202">
        <v>1</v>
      </c>
      <c r="M27" s="228">
        <v>9</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562784.39699999988</v>
      </c>
      <c r="Y27" s="137">
        <v>375189.59799999994</v>
      </c>
      <c r="Z27" s="188">
        <f t="shared" si="25"/>
        <v>1344.6852565581703</v>
      </c>
      <c r="AA27" s="188">
        <f>IF(IF(sym!$Q16=H27,1,0)=1,ABS(X27*G27),-ABS(X27*G27))</f>
        <v>-1344.6852565581703</v>
      </c>
      <c r="AB27" s="188">
        <f>IF(IF(sym!$P16=$H27,1,0)=1,ABS($X27*$G27),-ABS($X27*$G27))</f>
        <v>1344.6852565581703</v>
      </c>
      <c r="AC27" s="188">
        <f t="shared" si="40"/>
        <v>1344.6852565581703</v>
      </c>
      <c r="AD27" s="188">
        <f t="shared" si="26"/>
        <v>-1344.6852565581703</v>
      </c>
      <c r="AE27" s="188">
        <f t="shared" si="27"/>
        <v>-1344.6852565581703</v>
      </c>
      <c r="AF27" s="188">
        <f t="shared" si="36"/>
        <v>-1344.6852565581703</v>
      </c>
      <c r="AG27" s="188">
        <f t="shared" si="37"/>
        <v>1344.6852565581703</v>
      </c>
      <c r="AH27" s="188">
        <f t="shared" si="38"/>
        <v>1344.6852565581703</v>
      </c>
      <c r="AI27" s="188">
        <f t="shared" si="39"/>
        <v>1344.6852565581703</v>
      </c>
      <c r="AJ27" s="188">
        <f t="shared" si="28"/>
        <v>1344.6852565581703</v>
      </c>
      <c r="AK27" s="188">
        <f t="shared" si="29"/>
        <v>-1344.6852565581703</v>
      </c>
      <c r="AL27" s="188">
        <f t="shared" si="30"/>
        <v>-1344.6852565581703</v>
      </c>
      <c r="AM27" s="188">
        <f t="shared" si="31"/>
        <v>-1344.6852565581703</v>
      </c>
      <c r="AN27" s="188">
        <f t="shared" si="32"/>
        <v>-1344.6852565581703</v>
      </c>
      <c r="AO27" s="188">
        <f t="shared" si="33"/>
        <v>-1344.6852565581703</v>
      </c>
    </row>
    <row r="28" spans="1:41" ht="15.75" thickBot="1" x14ac:dyDescent="0.3">
      <c r="A28" s="1" t="s">
        <v>318</v>
      </c>
      <c r="B28" s="149" t="s">
        <v>560</v>
      </c>
      <c r="C28" s="192" t="s">
        <v>1122</v>
      </c>
      <c r="E28" s="201">
        <v>-1</v>
      </c>
      <c r="F28" s="186">
        <f t="shared" si="19"/>
        <v>1208.4168359417947</v>
      </c>
      <c r="G28" s="202">
        <v>8.9853987270700005E-4</v>
      </c>
      <c r="H28" s="202">
        <v>1</v>
      </c>
      <c r="I28" s="227">
        <v>1</v>
      </c>
      <c r="J28" s="227">
        <v>1</v>
      </c>
      <c r="K28" s="227">
        <v>1</v>
      </c>
      <c r="L28" s="202">
        <v>1</v>
      </c>
      <c r="M28" s="228">
        <v>-14</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1344867.2369999997</v>
      </c>
      <c r="Y28" s="137">
        <v>1643726.6229999997</v>
      </c>
      <c r="Z28" s="188">
        <f t="shared" si="25"/>
        <v>1208.4168359417947</v>
      </c>
      <c r="AA28" s="188">
        <f>IF(IF(sym!$Q17=H28,1,0)=1,ABS(X28*G28),-ABS(X28*G28))</f>
        <v>-1208.4168359417947</v>
      </c>
      <c r="AB28" s="188">
        <f>IF(IF(sym!$P17=$H28,1,0)=1,ABS($X28*$G28),-ABS($X28*$G28))</f>
        <v>1208.4168359417947</v>
      </c>
      <c r="AC28" s="188">
        <f t="shared" si="40"/>
        <v>-1208.4168359417947</v>
      </c>
      <c r="AD28" s="188">
        <f t="shared" si="26"/>
        <v>1208.4168359417947</v>
      </c>
      <c r="AE28" s="188">
        <f t="shared" si="27"/>
        <v>1208.4168359417947</v>
      </c>
      <c r="AF28" s="188">
        <f t="shared" si="36"/>
        <v>1208.4168359417947</v>
      </c>
      <c r="AG28" s="188">
        <f t="shared" si="37"/>
        <v>1208.4168359417947</v>
      </c>
      <c r="AH28" s="188">
        <f t="shared" si="38"/>
        <v>1208.4168359417947</v>
      </c>
      <c r="AI28" s="188">
        <f t="shared" si="39"/>
        <v>-1208.4168359417947</v>
      </c>
      <c r="AJ28" s="188">
        <f t="shared" si="28"/>
        <v>-1208.4168359417947</v>
      </c>
      <c r="AK28" s="188">
        <f t="shared" si="29"/>
        <v>1208.4168359417947</v>
      </c>
      <c r="AL28" s="188">
        <f t="shared" si="30"/>
        <v>1208.4168359417947</v>
      </c>
      <c r="AM28" s="188">
        <f t="shared" si="31"/>
        <v>1208.4168359417947</v>
      </c>
      <c r="AN28" s="188">
        <f t="shared" si="32"/>
        <v>-1208.4168359417947</v>
      </c>
      <c r="AO28" s="188">
        <f t="shared" si="33"/>
        <v>1208.4168359417947</v>
      </c>
    </row>
    <row r="29" spans="1:41" ht="15.75" thickBot="1" x14ac:dyDescent="0.3">
      <c r="A29" s="330" t="s">
        <v>320</v>
      </c>
      <c r="B29" s="331" t="s">
        <v>564</v>
      </c>
      <c r="C29" s="332" t="s">
        <v>1288</v>
      </c>
      <c r="E29" s="201">
        <v>-1</v>
      </c>
      <c r="F29" s="186">
        <f t="shared" si="19"/>
        <v>0</v>
      </c>
      <c r="G29" s="202">
        <v>2.23224251082E-4</v>
      </c>
      <c r="H29" s="202">
        <v>1</v>
      </c>
      <c r="I29" s="227">
        <v>-1</v>
      </c>
      <c r="J29" s="227">
        <v>1</v>
      </c>
      <c r="K29" s="227">
        <v>-1</v>
      </c>
      <c r="L29" s="202">
        <v>1</v>
      </c>
      <c r="M29" s="228">
        <v>-13</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3.5307172399900002E-4</v>
      </c>
      <c r="H30" s="202">
        <v>1</v>
      </c>
      <c r="I30" s="227">
        <v>-1</v>
      </c>
      <c r="J30" s="227">
        <v>1</v>
      </c>
      <c r="K30" s="227">
        <v>-1</v>
      </c>
      <c r="L30" s="202">
        <v>1</v>
      </c>
      <c r="M30" s="228">
        <v>-22</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1043.4852097708415</v>
      </c>
      <c r="G31" s="202">
        <v>3.3511632403199999E-3</v>
      </c>
      <c r="H31" s="202">
        <v>1</v>
      </c>
      <c r="I31" s="227">
        <v>1</v>
      </c>
      <c r="J31" s="227">
        <v>1</v>
      </c>
      <c r="K31" s="227">
        <v>1</v>
      </c>
      <c r="L31" s="202">
        <v>-1</v>
      </c>
      <c r="M31" s="228">
        <v>-11</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311380</v>
      </c>
      <c r="Y31" s="137">
        <v>311380</v>
      </c>
      <c r="Z31" s="188">
        <f t="shared" si="25"/>
        <v>1043.4852097708415</v>
      </c>
      <c r="AA31" s="188">
        <f>IF(IF(sym!$Q20=H31,1,0)=1,ABS(X31*G31),-ABS(X31*G31))</f>
        <v>1043.4852097708415</v>
      </c>
      <c r="AB31" s="188">
        <f>IF(IF(sym!$P20=$H31,1,0)=1,ABS($X31*$G31),-ABS($X31*$G31))</f>
        <v>-1043.4852097708415</v>
      </c>
      <c r="AC31" s="188">
        <f t="shared" si="40"/>
        <v>1043.4852097708415</v>
      </c>
      <c r="AD31" s="188">
        <f t="shared" si="26"/>
        <v>-1043.4852097708415</v>
      </c>
      <c r="AE31" s="188">
        <f t="shared" si="27"/>
        <v>1043.4852097708415</v>
      </c>
      <c r="AF31" s="188">
        <f t="shared" si="36"/>
        <v>1043.4852097708415</v>
      </c>
      <c r="AG31" s="188">
        <f t="shared" si="37"/>
        <v>1043.4852097708415</v>
      </c>
      <c r="AH31" s="188">
        <f t="shared" si="38"/>
        <v>-1043.4852097708415</v>
      </c>
      <c r="AI31" s="188">
        <f t="shared" si="39"/>
        <v>1043.4852097708415</v>
      </c>
      <c r="AJ31" s="188">
        <f t="shared" si="28"/>
        <v>1043.4852097708415</v>
      </c>
      <c r="AK31" s="188">
        <f t="shared" si="29"/>
        <v>1043.4852097708415</v>
      </c>
      <c r="AL31" s="188">
        <f t="shared" si="30"/>
        <v>1043.4852097708415</v>
      </c>
      <c r="AM31" s="188">
        <f t="shared" si="31"/>
        <v>1043.4852097708415</v>
      </c>
      <c r="AN31" s="188">
        <f t="shared" si="32"/>
        <v>-1043.4852097708415</v>
      </c>
      <c r="AO31" s="188">
        <f t="shared" si="33"/>
        <v>1043.4852097708415</v>
      </c>
    </row>
    <row r="32" spans="1:41" ht="15.75" thickBot="1" x14ac:dyDescent="0.3">
      <c r="A32" s="1" t="s">
        <v>327</v>
      </c>
      <c r="B32" s="149" t="s">
        <v>552</v>
      </c>
      <c r="C32" s="192" t="s">
        <v>294</v>
      </c>
      <c r="E32" s="201">
        <v>1</v>
      </c>
      <c r="F32" s="186">
        <f t="shared" si="19"/>
        <v>525.84882781024123</v>
      </c>
      <c r="G32" s="202">
        <v>1.6168148747E-3</v>
      </c>
      <c r="H32" s="202">
        <v>1</v>
      </c>
      <c r="I32" s="227">
        <v>1</v>
      </c>
      <c r="J32" s="227">
        <v>1</v>
      </c>
      <c r="K32" s="227">
        <v>1</v>
      </c>
      <c r="L32" s="202">
        <v>-1</v>
      </c>
      <c r="M32" s="228">
        <v>-9</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325237.5</v>
      </c>
      <c r="Y32" s="137">
        <v>216825</v>
      </c>
      <c r="Z32" s="188">
        <f t="shared" si="25"/>
        <v>525.84882781024123</v>
      </c>
      <c r="AA32" s="188">
        <f>IF(IF(sym!$Q21=H32,1,0)=1,ABS(X32*G32),-ABS(X32*G32))</f>
        <v>525.84882781024123</v>
      </c>
      <c r="AB32" s="188">
        <f>IF(IF(sym!$P21=$H32,1,0)=1,ABS($X32*$G32),-ABS($X32*$G32))</f>
        <v>-525.84882781024123</v>
      </c>
      <c r="AC32" s="188">
        <f t="shared" si="40"/>
        <v>525.84882781024123</v>
      </c>
      <c r="AD32" s="188">
        <f t="shared" si="26"/>
        <v>-525.84882781024123</v>
      </c>
      <c r="AE32" s="188">
        <f t="shared" si="27"/>
        <v>525.84882781024123</v>
      </c>
      <c r="AF32" s="188">
        <f t="shared" si="36"/>
        <v>525.84882781024123</v>
      </c>
      <c r="AG32" s="188">
        <f t="shared" si="37"/>
        <v>525.84882781024123</v>
      </c>
      <c r="AH32" s="188">
        <f t="shared" si="38"/>
        <v>-525.84882781024123</v>
      </c>
      <c r="AI32" s="188">
        <f t="shared" si="39"/>
        <v>525.84882781024123</v>
      </c>
      <c r="AJ32" s="188">
        <f t="shared" si="28"/>
        <v>525.84882781024123</v>
      </c>
      <c r="AK32" s="188">
        <f t="shared" si="29"/>
        <v>525.84882781024123</v>
      </c>
      <c r="AL32" s="188">
        <f t="shared" si="30"/>
        <v>525.84882781024123</v>
      </c>
      <c r="AM32" s="188">
        <f t="shared" si="31"/>
        <v>525.84882781024123</v>
      </c>
      <c r="AN32" s="188">
        <f t="shared" si="32"/>
        <v>-525.84882781024123</v>
      </c>
      <c r="AO32" s="188">
        <f t="shared" si="33"/>
        <v>525.84882781024123</v>
      </c>
    </row>
    <row r="33" spans="1:41" ht="15.75" thickBot="1" x14ac:dyDescent="0.3">
      <c r="A33" s="1" t="s">
        <v>329</v>
      </c>
      <c r="B33" s="149" t="s">
        <v>589</v>
      </c>
      <c r="C33" s="192" t="s">
        <v>313</v>
      </c>
      <c r="E33" s="201">
        <v>-1</v>
      </c>
      <c r="F33" s="186">
        <f t="shared" si="19"/>
        <v>-423.71418401781051</v>
      </c>
      <c r="G33" s="202">
        <v>-3.0254493682100002E-3</v>
      </c>
      <c r="H33" s="234">
        <v>-1</v>
      </c>
      <c r="I33" s="230">
        <v>-1</v>
      </c>
      <c r="J33" s="230">
        <v>1</v>
      </c>
      <c r="K33" s="230">
        <v>-1</v>
      </c>
      <c r="L33" s="202">
        <v>-1</v>
      </c>
      <c r="M33" s="228">
        <v>5</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140050</v>
      </c>
      <c r="Y33" s="137">
        <v>140050</v>
      </c>
      <c r="Z33" s="188">
        <f t="shared" si="25"/>
        <v>423.71418401781051</v>
      </c>
      <c r="AA33" s="188">
        <f>IF(IF(sym!$Q22=H33,1,0)=1,ABS(X33*G33),-ABS(X33*G33))</f>
        <v>-423.71418401781051</v>
      </c>
      <c r="AB33" s="188">
        <f>IF(IF(sym!$P22=$H33,1,0)=1,ABS($X33*$G33),-ABS($X33*$G33))</f>
        <v>423.71418401781051</v>
      </c>
      <c r="AC33" s="188">
        <f t="shared" si="40"/>
        <v>423.71418401781051</v>
      </c>
      <c r="AD33" s="188">
        <f t="shared" si="26"/>
        <v>-423.71418401781051</v>
      </c>
      <c r="AE33" s="188">
        <f t="shared" si="27"/>
        <v>-423.71418401781051</v>
      </c>
      <c r="AF33" s="188">
        <f t="shared" si="36"/>
        <v>423.71418401781051</v>
      </c>
      <c r="AG33" s="188">
        <f t="shared" si="37"/>
        <v>423.71418401781051</v>
      </c>
      <c r="AH33" s="188">
        <f t="shared" si="38"/>
        <v>423.71418401781051</v>
      </c>
      <c r="AI33" s="188">
        <f t="shared" si="39"/>
        <v>423.71418401781051</v>
      </c>
      <c r="AJ33" s="188">
        <f t="shared" si="28"/>
        <v>423.71418401781051</v>
      </c>
      <c r="AK33" s="188">
        <f t="shared" si="29"/>
        <v>-423.71418401781051</v>
      </c>
      <c r="AL33" s="188">
        <f t="shared" si="30"/>
        <v>-423.71418401781051</v>
      </c>
      <c r="AM33" s="188">
        <f t="shared" si="31"/>
        <v>-423.71418401781051</v>
      </c>
      <c r="AN33" s="188">
        <f t="shared" si="32"/>
        <v>-423.71418401781051</v>
      </c>
      <c r="AO33" s="188">
        <f t="shared" si="33"/>
        <v>-423.71418401781051</v>
      </c>
    </row>
    <row r="34" spans="1:41" ht="15.75" thickBot="1" x14ac:dyDescent="0.3">
      <c r="A34" s="1" t="s">
        <v>331</v>
      </c>
      <c r="B34" s="149" t="s">
        <v>481</v>
      </c>
      <c r="C34" s="192" t="s">
        <v>294</v>
      </c>
      <c r="E34" s="201">
        <v>-1</v>
      </c>
      <c r="F34" s="186">
        <f t="shared" si="19"/>
        <v>623.03075384580507</v>
      </c>
      <c r="G34" s="202">
        <v>4.1845736258800002E-3</v>
      </c>
      <c r="H34" s="202">
        <v>1</v>
      </c>
      <c r="I34" s="227">
        <v>1</v>
      </c>
      <c r="J34" s="227">
        <v>-1</v>
      </c>
      <c r="K34" s="227">
        <v>1</v>
      </c>
      <c r="L34" s="202">
        <v>-1</v>
      </c>
      <c r="M34" s="228">
        <v>-16</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148887.51149999996</v>
      </c>
      <c r="Y34" s="137">
        <v>198516.68199999997</v>
      </c>
      <c r="Z34" s="188">
        <f t="shared" si="25"/>
        <v>623.03075384580507</v>
      </c>
      <c r="AA34" s="188">
        <f>IF(IF(sym!$Q23=H34,1,0)=1,ABS(X34*G34),-ABS(X34*G34))</f>
        <v>623.03075384580507</v>
      </c>
      <c r="AB34" s="188">
        <f>IF(IF(sym!$P23=$H34,1,0)=1,ABS($X34*$G34),-ABS($X34*$G34))</f>
        <v>-623.03075384580507</v>
      </c>
      <c r="AC34" s="188">
        <f t="shared" si="40"/>
        <v>-623.03075384580507</v>
      </c>
      <c r="AD34" s="188">
        <f t="shared" si="26"/>
        <v>623.03075384580507</v>
      </c>
      <c r="AE34" s="188">
        <f t="shared" si="27"/>
        <v>-623.03075384580507</v>
      </c>
      <c r="AF34" s="188">
        <f t="shared" si="36"/>
        <v>623.03075384580507</v>
      </c>
      <c r="AG34" s="188">
        <f t="shared" si="37"/>
        <v>623.03075384580507</v>
      </c>
      <c r="AH34" s="188">
        <f t="shared" si="38"/>
        <v>-623.03075384580507</v>
      </c>
      <c r="AI34" s="188">
        <f t="shared" si="39"/>
        <v>623.03075384580507</v>
      </c>
      <c r="AJ34" s="188">
        <f t="shared" si="28"/>
        <v>623.03075384580507</v>
      </c>
      <c r="AK34" s="188">
        <f t="shared" si="29"/>
        <v>623.03075384580507</v>
      </c>
      <c r="AL34" s="188">
        <f t="shared" si="30"/>
        <v>623.03075384580507</v>
      </c>
      <c r="AM34" s="188">
        <f t="shared" si="31"/>
        <v>623.03075384580507</v>
      </c>
      <c r="AN34" s="188">
        <f t="shared" si="32"/>
        <v>-623.03075384580507</v>
      </c>
      <c r="AO34" s="188">
        <f t="shared" si="33"/>
        <v>623.03075384580507</v>
      </c>
    </row>
    <row r="35" spans="1:41" ht="15.75" thickBot="1" x14ac:dyDescent="0.3">
      <c r="A35" s="1" t="s">
        <v>333</v>
      </c>
      <c r="B35" s="149" t="s">
        <v>663</v>
      </c>
      <c r="C35" s="192" t="s">
        <v>294</v>
      </c>
      <c r="E35" s="201">
        <v>-1</v>
      </c>
      <c r="F35" s="186">
        <f t="shared" si="19"/>
        <v>512.9543679762329</v>
      </c>
      <c r="G35" s="202">
        <v>2.9624593268900001E-3</v>
      </c>
      <c r="H35" s="202">
        <v>1</v>
      </c>
      <c r="I35" s="227">
        <v>1</v>
      </c>
      <c r="J35" s="227">
        <v>-1</v>
      </c>
      <c r="K35" s="227">
        <v>1</v>
      </c>
      <c r="L35" s="202">
        <v>-1</v>
      </c>
      <c r="M35" s="228">
        <v>-10</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173151.53099999999</v>
      </c>
      <c r="Y35" s="137">
        <v>230868.70799999998</v>
      </c>
      <c r="Z35" s="188">
        <f t="shared" si="25"/>
        <v>512.9543679762329</v>
      </c>
      <c r="AA35" s="188">
        <f>IF(IF(sym!$Q24=H35,1,0)=1,ABS(X35*G35),-ABS(X35*G35))</f>
        <v>512.9543679762329</v>
      </c>
      <c r="AB35" s="188">
        <f>IF(IF(sym!$P24=$H35,1,0)=1,ABS($X35*$G35),-ABS($X35*$G35))</f>
        <v>-512.9543679762329</v>
      </c>
      <c r="AC35" s="188">
        <f t="shared" si="40"/>
        <v>-512.9543679762329</v>
      </c>
      <c r="AD35" s="188">
        <f t="shared" si="26"/>
        <v>512.9543679762329</v>
      </c>
      <c r="AE35" s="188">
        <f t="shared" si="27"/>
        <v>-512.9543679762329</v>
      </c>
      <c r="AF35" s="188">
        <f t="shared" si="36"/>
        <v>512.9543679762329</v>
      </c>
      <c r="AG35" s="188">
        <f t="shared" si="37"/>
        <v>512.9543679762329</v>
      </c>
      <c r="AH35" s="188">
        <f t="shared" si="38"/>
        <v>-512.9543679762329</v>
      </c>
      <c r="AI35" s="188">
        <f t="shared" si="39"/>
        <v>512.9543679762329</v>
      </c>
      <c r="AJ35" s="188">
        <f t="shared" si="28"/>
        <v>512.9543679762329</v>
      </c>
      <c r="AK35" s="188">
        <f t="shared" si="29"/>
        <v>512.9543679762329</v>
      </c>
      <c r="AL35" s="188">
        <f t="shared" si="30"/>
        <v>512.9543679762329</v>
      </c>
      <c r="AM35" s="188">
        <f t="shared" si="31"/>
        <v>512.9543679762329</v>
      </c>
      <c r="AN35" s="188">
        <f t="shared" si="32"/>
        <v>-512.9543679762329</v>
      </c>
      <c r="AO35" s="188">
        <f t="shared" si="33"/>
        <v>512.9543679762329</v>
      </c>
    </row>
    <row r="36" spans="1:41" ht="15.75" thickBot="1" x14ac:dyDescent="0.3">
      <c r="A36" s="330" t="s">
        <v>335</v>
      </c>
      <c r="B36" s="331" t="s">
        <v>568</v>
      </c>
      <c r="C36" s="332" t="s">
        <v>1288</v>
      </c>
      <c r="E36" s="201">
        <v>-1</v>
      </c>
      <c r="F36" s="186">
        <f t="shared" si="19"/>
        <v>0</v>
      </c>
      <c r="G36" s="291">
        <v>0</v>
      </c>
      <c r="H36" s="202">
        <v>1</v>
      </c>
      <c r="I36" s="227">
        <v>-1</v>
      </c>
      <c r="J36" s="227">
        <v>1</v>
      </c>
      <c r="K36" s="227">
        <v>-1</v>
      </c>
      <c r="L36" s="202">
        <v>1</v>
      </c>
      <c r="M36" s="228">
        <v>-14</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-297.22861030117463</v>
      </c>
      <c r="G37" s="202">
        <v>-1.12208258528E-3</v>
      </c>
      <c r="H37" s="202">
        <v>-1</v>
      </c>
      <c r="I37" s="227">
        <v>1</v>
      </c>
      <c r="J37" s="227">
        <v>-1</v>
      </c>
      <c r="K37" s="227">
        <v>1</v>
      </c>
      <c r="L37" s="202">
        <v>1</v>
      </c>
      <c r="M37" s="228">
        <v>-10</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264890.13749999995</v>
      </c>
      <c r="Y37" s="137">
        <v>353186.85</v>
      </c>
      <c r="Z37" s="188">
        <f t="shared" si="25"/>
        <v>297.22861030117463</v>
      </c>
      <c r="AA37" s="188">
        <f>IF(IF(sym!$Q26=H37,1,0)=1,ABS(X37*G37),-ABS(X37*G37))</f>
        <v>-297.22861030117463</v>
      </c>
      <c r="AB37" s="188">
        <f>IF(IF(sym!$P26=$H37,1,0)=1,ABS($X37*$G37),-ABS($X37*$G37))</f>
        <v>297.22861030117463</v>
      </c>
      <c r="AC37" s="188">
        <f t="shared" si="40"/>
        <v>297.22861030117463</v>
      </c>
      <c r="AD37" s="188">
        <f t="shared" si="26"/>
        <v>-297.22861030117463</v>
      </c>
      <c r="AE37" s="188">
        <f t="shared" si="27"/>
        <v>297.22861030117463</v>
      </c>
      <c r="AF37" s="188">
        <f t="shared" si="36"/>
        <v>-297.22861030117463</v>
      </c>
      <c r="AG37" s="188">
        <f t="shared" si="37"/>
        <v>-297.22861030117463</v>
      </c>
      <c r="AH37" s="188">
        <f t="shared" si="38"/>
        <v>-297.22861030117463</v>
      </c>
      <c r="AI37" s="188">
        <f t="shared" si="39"/>
        <v>297.22861030117463</v>
      </c>
      <c r="AJ37" s="188">
        <f t="shared" si="28"/>
        <v>297.22861030117463</v>
      </c>
      <c r="AK37" s="188">
        <f t="shared" si="29"/>
        <v>297.22861030117463</v>
      </c>
      <c r="AL37" s="188">
        <f t="shared" si="30"/>
        <v>-297.22861030117463</v>
      </c>
      <c r="AM37" s="188">
        <f t="shared" si="31"/>
        <v>297.22861030117463</v>
      </c>
      <c r="AN37" s="188">
        <f t="shared" si="32"/>
        <v>297.22861030117463</v>
      </c>
      <c r="AO37" s="188">
        <f t="shared" si="33"/>
        <v>297.22861030117463</v>
      </c>
    </row>
    <row r="38" spans="1:41" ht="15.75" thickBot="1" x14ac:dyDescent="0.3">
      <c r="A38" s="1" t="s">
        <v>339</v>
      </c>
      <c r="B38" s="149" t="s">
        <v>596</v>
      </c>
      <c r="C38" s="192" t="s">
        <v>1122</v>
      </c>
      <c r="E38" s="201">
        <v>1</v>
      </c>
      <c r="F38" s="186">
        <f t="shared" si="19"/>
        <v>1033.6022075158162</v>
      </c>
      <c r="G38" s="202">
        <v>1.9894406611099999E-3</v>
      </c>
      <c r="H38" s="202">
        <v>1</v>
      </c>
      <c r="I38" s="227">
        <v>1</v>
      </c>
      <c r="J38" s="227">
        <v>1</v>
      </c>
      <c r="K38" s="227">
        <v>1</v>
      </c>
      <c r="L38" s="202">
        <v>1</v>
      </c>
      <c r="M38" s="228">
        <v>25</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519544.12499999988</v>
      </c>
      <c r="Y38" s="137">
        <v>692725.49999999988</v>
      </c>
      <c r="Z38" s="188">
        <f t="shared" si="25"/>
        <v>1033.6022075158162</v>
      </c>
      <c r="AA38" s="188">
        <f>IF(IF(sym!$Q27=H38,1,0)=1,ABS(X38*G38),-ABS(X38*G38))</f>
        <v>-1033.6022075158162</v>
      </c>
      <c r="AB38" s="188">
        <f>IF(IF(sym!$P27=$H38,1,0)=1,ABS($X38*$G38),-ABS($X38*$G38))</f>
        <v>1033.6022075158162</v>
      </c>
      <c r="AC38" s="188">
        <f t="shared" si="40"/>
        <v>1033.6022075158162</v>
      </c>
      <c r="AD38" s="188">
        <f t="shared" si="26"/>
        <v>-1033.6022075158162</v>
      </c>
      <c r="AE38" s="188">
        <f t="shared" si="27"/>
        <v>1033.6022075158162</v>
      </c>
      <c r="AF38" s="188">
        <f t="shared" si="36"/>
        <v>1033.6022075158162</v>
      </c>
      <c r="AG38" s="188">
        <f t="shared" si="37"/>
        <v>1033.6022075158162</v>
      </c>
      <c r="AH38" s="188">
        <f t="shared" si="38"/>
        <v>1033.6022075158162</v>
      </c>
      <c r="AI38" s="188">
        <f t="shared" si="39"/>
        <v>1033.6022075158162</v>
      </c>
      <c r="AJ38" s="188">
        <f t="shared" si="28"/>
        <v>1033.6022075158162</v>
      </c>
      <c r="AK38" s="188">
        <f t="shared" si="29"/>
        <v>1033.6022075158162</v>
      </c>
      <c r="AL38" s="188">
        <f t="shared" si="30"/>
        <v>-1033.6022075158162</v>
      </c>
      <c r="AM38" s="188">
        <f t="shared" si="31"/>
        <v>1033.6022075158162</v>
      </c>
      <c r="AN38" s="188">
        <f t="shared" si="32"/>
        <v>-1033.6022075158162</v>
      </c>
      <c r="AO38" s="188">
        <f t="shared" si="33"/>
        <v>-1033.6022075158162</v>
      </c>
    </row>
    <row r="39" spans="1:41" ht="15.75" thickBot="1" x14ac:dyDescent="0.3">
      <c r="A39" s="330" t="s">
        <v>341</v>
      </c>
      <c r="B39" s="331" t="s">
        <v>453</v>
      </c>
      <c r="C39" s="332" t="s">
        <v>1288</v>
      </c>
      <c r="E39" s="201">
        <v>1</v>
      </c>
      <c r="F39" s="186">
        <f t="shared" si="19"/>
        <v>0</v>
      </c>
      <c r="G39" s="202">
        <v>1.00300902708E-4</v>
      </c>
      <c r="H39" s="202">
        <v>1</v>
      </c>
      <c r="I39" s="227">
        <v>1</v>
      </c>
      <c r="J39" s="227">
        <v>-1</v>
      </c>
      <c r="K39" s="227">
        <v>1</v>
      </c>
      <c r="L39" s="202">
        <v>-1</v>
      </c>
      <c r="M39" s="228">
        <v>12</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1879.8144819628471</v>
      </c>
      <c r="G40" s="202">
        <v>2.5677237129299998E-3</v>
      </c>
      <c r="H40" s="202">
        <v>1</v>
      </c>
      <c r="I40" s="227">
        <v>1</v>
      </c>
      <c r="J40" s="227">
        <v>1</v>
      </c>
      <c r="K40" s="227">
        <v>1</v>
      </c>
      <c r="L40" s="202">
        <v>1</v>
      </c>
      <c r="M40" s="228">
        <v>-17</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732093.75</v>
      </c>
      <c r="Y40" s="137">
        <v>976125</v>
      </c>
      <c r="Z40" s="188">
        <f t="shared" si="25"/>
        <v>1879.8144819628471</v>
      </c>
      <c r="AA40" s="188">
        <f>IF(IF(sym!$Q29=H40,1,0)=1,ABS(X40*G40),-ABS(X40*G40))</f>
        <v>-1879.8144819628471</v>
      </c>
      <c r="AB40" s="188">
        <f>IF(IF(sym!$P29=$H40,1,0)=1,ABS($X40*$G40),-ABS($X40*$G40))</f>
        <v>1879.8144819628471</v>
      </c>
      <c r="AC40" s="188">
        <f t="shared" si="40"/>
        <v>1879.8144819628471</v>
      </c>
      <c r="AD40" s="188">
        <f t="shared" si="26"/>
        <v>-1879.8144819628471</v>
      </c>
      <c r="AE40" s="188">
        <f t="shared" si="27"/>
        <v>1879.8144819628471</v>
      </c>
      <c r="AF40" s="188">
        <f t="shared" si="36"/>
        <v>1879.8144819628471</v>
      </c>
      <c r="AG40" s="188">
        <f t="shared" si="37"/>
        <v>1879.8144819628471</v>
      </c>
      <c r="AH40" s="188">
        <f t="shared" si="38"/>
        <v>1879.8144819628471</v>
      </c>
      <c r="AI40" s="188">
        <f t="shared" si="39"/>
        <v>-1879.8144819628471</v>
      </c>
      <c r="AJ40" s="188">
        <f t="shared" si="28"/>
        <v>1879.8144819628471</v>
      </c>
      <c r="AK40" s="188">
        <f t="shared" si="29"/>
        <v>-1879.8144819628471</v>
      </c>
      <c r="AL40" s="188">
        <f t="shared" si="30"/>
        <v>-1879.8144819628471</v>
      </c>
      <c r="AM40" s="188">
        <f t="shared" si="31"/>
        <v>-1879.8144819628471</v>
      </c>
      <c r="AN40" s="188">
        <f t="shared" si="32"/>
        <v>1879.8144819628471</v>
      </c>
      <c r="AO40" s="188">
        <f t="shared" si="33"/>
        <v>-1879.8144819628471</v>
      </c>
    </row>
    <row r="41" spans="1:41" ht="15.75" thickBot="1" x14ac:dyDescent="0.3">
      <c r="A41" s="1" t="s">
        <v>345</v>
      </c>
      <c r="B41" s="149" t="s">
        <v>602</v>
      </c>
      <c r="C41" s="192" t="s">
        <v>347</v>
      </c>
      <c r="E41" s="201">
        <v>1</v>
      </c>
      <c r="F41" s="186">
        <f t="shared" si="19"/>
        <v>3299.6197435083004</v>
      </c>
      <c r="G41" s="202">
        <v>1.2153295556200001E-2</v>
      </c>
      <c r="H41" s="202">
        <v>1</v>
      </c>
      <c r="I41" s="227">
        <v>1</v>
      </c>
      <c r="J41" s="227">
        <v>-1</v>
      </c>
      <c r="K41" s="227">
        <v>1</v>
      </c>
      <c r="L41" s="202">
        <v>1</v>
      </c>
      <c r="M41" s="228">
        <v>6</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271500</v>
      </c>
      <c r="Y41" s="137">
        <v>407250</v>
      </c>
      <c r="Z41" s="188">
        <f t="shared" si="25"/>
        <v>3299.6197435083004</v>
      </c>
      <c r="AA41" s="188">
        <f>IF(IF(sym!$Q30=H41,1,0)=1,ABS(X41*G41),-ABS(X41*G41))</f>
        <v>-3299.6197435083004</v>
      </c>
      <c r="AB41" s="188">
        <f>IF(IF(sym!$P30=$H41,1,0)=1,ABS($X41*$G41),-ABS($X41*$G41))</f>
        <v>3299.6197435083004</v>
      </c>
      <c r="AC41" s="188">
        <f t="shared" si="40"/>
        <v>3299.6197435083004</v>
      </c>
      <c r="AD41" s="188">
        <f t="shared" si="26"/>
        <v>-3299.6197435083004</v>
      </c>
      <c r="AE41" s="188">
        <f t="shared" si="27"/>
        <v>-3299.6197435083004</v>
      </c>
      <c r="AF41" s="188">
        <f t="shared" si="36"/>
        <v>3299.6197435083004</v>
      </c>
      <c r="AG41" s="188">
        <f t="shared" si="37"/>
        <v>3299.6197435083004</v>
      </c>
      <c r="AH41" s="188">
        <f t="shared" si="38"/>
        <v>3299.6197435083004</v>
      </c>
      <c r="AI41" s="188">
        <f t="shared" si="39"/>
        <v>3299.6197435083004</v>
      </c>
      <c r="AJ41" s="188">
        <f t="shared" si="28"/>
        <v>3299.6197435083004</v>
      </c>
      <c r="AK41" s="188">
        <f t="shared" si="29"/>
        <v>-3299.6197435083004</v>
      </c>
      <c r="AL41" s="188">
        <f t="shared" si="30"/>
        <v>-3299.6197435083004</v>
      </c>
      <c r="AM41" s="188">
        <f t="shared" si="31"/>
        <v>-3299.6197435083004</v>
      </c>
      <c r="AN41" s="188">
        <f t="shared" si="32"/>
        <v>-3299.6197435083004</v>
      </c>
      <c r="AO41" s="188">
        <f t="shared" si="33"/>
        <v>-3299.6197435083004</v>
      </c>
    </row>
    <row r="42" spans="1:41" ht="15.75" thickBot="1" x14ac:dyDescent="0.3">
      <c r="A42" s="1" t="s">
        <v>1023</v>
      </c>
      <c r="B42" s="149" t="s">
        <v>604</v>
      </c>
      <c r="C42" s="192" t="s">
        <v>294</v>
      </c>
      <c r="E42" s="201">
        <v>-1</v>
      </c>
      <c r="F42" s="186">
        <f t="shared" si="19"/>
        <v>-2116.6729571686619</v>
      </c>
      <c r="G42" s="202">
        <v>-1.2219286657899999E-2</v>
      </c>
      <c r="H42" s="202">
        <v>-1</v>
      </c>
      <c r="I42" s="227">
        <v>1</v>
      </c>
      <c r="J42" s="227">
        <v>-1</v>
      </c>
      <c r="K42" s="227">
        <v>1</v>
      </c>
      <c r="L42" s="202">
        <v>-1</v>
      </c>
      <c r="M42" s="228">
        <v>23</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173223.93822393822</v>
      </c>
      <c r="Y42" s="137">
        <v>230965.25096525098</v>
      </c>
      <c r="Z42" s="188">
        <f t="shared" si="25"/>
        <v>2116.6729571686619</v>
      </c>
      <c r="AA42" s="188">
        <f>IF(IF(sym!$Q31=H42,1,0)=1,ABS(X42*G42),-ABS(X42*G42))</f>
        <v>-2116.6729571686619</v>
      </c>
      <c r="AB42" s="188">
        <f>IF(IF(sym!$P31=$H42,1,0)=1,ABS($X42*$G42),-ABS($X42*$G42))</f>
        <v>2116.6729571686619</v>
      </c>
      <c r="AC42" s="188">
        <f t="shared" si="40"/>
        <v>2116.6729571686619</v>
      </c>
      <c r="AD42" s="188">
        <f t="shared" si="26"/>
        <v>-2116.6729571686619</v>
      </c>
      <c r="AE42" s="188">
        <f t="shared" si="27"/>
        <v>2116.6729571686619</v>
      </c>
      <c r="AF42" s="188">
        <f t="shared" si="36"/>
        <v>-2116.6729571686619</v>
      </c>
      <c r="AG42" s="188">
        <f t="shared" si="37"/>
        <v>-2116.6729571686619</v>
      </c>
      <c r="AH42" s="188">
        <f t="shared" si="38"/>
        <v>2116.6729571686619</v>
      </c>
      <c r="AI42" s="188">
        <f t="shared" si="39"/>
        <v>2116.6729571686619</v>
      </c>
      <c r="AJ42" s="188">
        <f t="shared" si="28"/>
        <v>-2116.6729571686619</v>
      </c>
      <c r="AK42" s="188">
        <f t="shared" si="29"/>
        <v>2116.6729571686619</v>
      </c>
      <c r="AL42" s="188">
        <f t="shared" si="30"/>
        <v>-2116.6729571686619</v>
      </c>
      <c r="AM42" s="188">
        <f t="shared" si="31"/>
        <v>-2116.6729571686619</v>
      </c>
      <c r="AN42" s="188">
        <f t="shared" si="32"/>
        <v>2116.6729571686619</v>
      </c>
      <c r="AO42" s="188">
        <f t="shared" si="33"/>
        <v>-2116.6729571686619</v>
      </c>
    </row>
    <row r="43" spans="1:41" ht="15.75" thickBot="1" x14ac:dyDescent="0.3">
      <c r="A43" s="1" t="s">
        <v>349</v>
      </c>
      <c r="B43" s="149" t="s">
        <v>515</v>
      </c>
      <c r="C43" s="192" t="s">
        <v>347</v>
      </c>
      <c r="E43" s="201">
        <v>1</v>
      </c>
      <c r="F43" s="186">
        <f t="shared" si="19"/>
        <v>628.53666817540727</v>
      </c>
      <c r="G43" s="202">
        <v>5.6586690810300003E-3</v>
      </c>
      <c r="H43" s="202">
        <v>1</v>
      </c>
      <c r="I43" s="227">
        <v>1</v>
      </c>
      <c r="J43" s="227">
        <v>-1</v>
      </c>
      <c r="K43" s="227">
        <v>1</v>
      </c>
      <c r="L43" s="202">
        <v>-1</v>
      </c>
      <c r="M43" s="228">
        <v>-7</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111075</v>
      </c>
      <c r="Y43" s="137">
        <v>111075</v>
      </c>
      <c r="Z43" s="188">
        <f t="shared" si="25"/>
        <v>628.53666817540727</v>
      </c>
      <c r="AA43" s="188">
        <f>IF(IF(sym!$Q32=H43,1,0)=1,ABS(X43*G43),-ABS(X43*G43))</f>
        <v>628.53666817540727</v>
      </c>
      <c r="AB43" s="188">
        <f>IF(IF(sym!$P32=$H43,1,0)=1,ABS($X43*$G43),-ABS($X43*$G43))</f>
        <v>-628.53666817540727</v>
      </c>
      <c r="AC43" s="188">
        <f t="shared" si="40"/>
        <v>628.53666817540727</v>
      </c>
      <c r="AD43" s="188">
        <f t="shared" si="26"/>
        <v>-628.53666817540727</v>
      </c>
      <c r="AE43" s="188">
        <f t="shared" si="27"/>
        <v>-628.53666817540727</v>
      </c>
      <c r="AF43" s="188">
        <f t="shared" si="36"/>
        <v>628.53666817540727</v>
      </c>
      <c r="AG43" s="188">
        <f t="shared" si="37"/>
        <v>628.53666817540727</v>
      </c>
      <c r="AH43" s="188">
        <f t="shared" si="38"/>
        <v>-628.53666817540727</v>
      </c>
      <c r="AI43" s="188">
        <f t="shared" si="39"/>
        <v>628.53666817540727</v>
      </c>
      <c r="AJ43" s="188">
        <f t="shared" si="28"/>
        <v>628.53666817540727</v>
      </c>
      <c r="AK43" s="188">
        <f t="shared" si="29"/>
        <v>-628.53666817540727</v>
      </c>
      <c r="AL43" s="188">
        <f t="shared" si="30"/>
        <v>628.53666817540727</v>
      </c>
      <c r="AM43" s="188">
        <f t="shared" si="31"/>
        <v>628.53666817540727</v>
      </c>
      <c r="AN43" s="188">
        <f t="shared" si="32"/>
        <v>-628.53666817540727</v>
      </c>
      <c r="AO43" s="188">
        <f t="shared" si="33"/>
        <v>-628.53666817540727</v>
      </c>
    </row>
    <row r="44" spans="1:41" ht="15.75" thickBot="1" x14ac:dyDescent="0.3">
      <c r="A44" s="1" t="s">
        <v>1024</v>
      </c>
      <c r="B44" s="149" t="s">
        <v>353</v>
      </c>
      <c r="C44" s="192" t="s">
        <v>294</v>
      </c>
      <c r="E44" s="201">
        <v>-1</v>
      </c>
      <c r="F44" s="186">
        <f t="shared" si="19"/>
        <v>-4794.2851635326178</v>
      </c>
      <c r="G44" s="202">
        <v>-1.7108292330599999E-2</v>
      </c>
      <c r="H44" s="202">
        <v>-1</v>
      </c>
      <c r="I44" s="227">
        <v>1</v>
      </c>
      <c r="J44" s="227">
        <v>-1</v>
      </c>
      <c r="K44" s="227">
        <v>1</v>
      </c>
      <c r="L44" s="202">
        <v>-1</v>
      </c>
      <c r="M44" s="228">
        <v>22</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280231.66023166024</v>
      </c>
      <c r="Y44" s="137">
        <v>420347.49034749035</v>
      </c>
      <c r="Z44" s="188">
        <f t="shared" si="25"/>
        <v>4794.2851635326178</v>
      </c>
      <c r="AA44" s="188">
        <f>IF(IF(sym!$Q33=H44,1,0)=1,ABS(X44*G44),-ABS(X44*G44))</f>
        <v>-4794.2851635326178</v>
      </c>
      <c r="AB44" s="188">
        <f>IF(IF(sym!$P33=$H44,1,0)=1,ABS($X44*$G44),-ABS($X44*$G44))</f>
        <v>4794.2851635326178</v>
      </c>
      <c r="AC44" s="188">
        <f t="shared" si="40"/>
        <v>4794.2851635326178</v>
      </c>
      <c r="AD44" s="188">
        <f t="shared" si="26"/>
        <v>-4794.2851635326178</v>
      </c>
      <c r="AE44" s="188">
        <f t="shared" si="27"/>
        <v>4794.2851635326178</v>
      </c>
      <c r="AF44" s="188">
        <f t="shared" si="36"/>
        <v>-4794.2851635326178</v>
      </c>
      <c r="AG44" s="188">
        <f t="shared" si="37"/>
        <v>-4794.2851635326178</v>
      </c>
      <c r="AH44" s="188">
        <f t="shared" si="38"/>
        <v>4794.2851635326178</v>
      </c>
      <c r="AI44" s="188">
        <f t="shared" si="39"/>
        <v>4794.2851635326178</v>
      </c>
      <c r="AJ44" s="188">
        <f t="shared" si="28"/>
        <v>-4794.2851635326178</v>
      </c>
      <c r="AK44" s="188">
        <f t="shared" si="29"/>
        <v>4794.2851635326178</v>
      </c>
      <c r="AL44" s="188">
        <f t="shared" si="30"/>
        <v>-4794.2851635326178</v>
      </c>
      <c r="AM44" s="188">
        <f t="shared" si="31"/>
        <v>-4794.2851635326178</v>
      </c>
      <c r="AN44" s="188">
        <f t="shared" si="32"/>
        <v>4794.2851635326178</v>
      </c>
      <c r="AO44" s="188">
        <f t="shared" si="33"/>
        <v>-4794.2851635326178</v>
      </c>
    </row>
    <row r="45" spans="1:41" ht="15.75" thickBot="1" x14ac:dyDescent="0.3">
      <c r="A45" s="1" t="s">
        <v>351</v>
      </c>
      <c r="B45" s="149" t="s">
        <v>617</v>
      </c>
      <c r="C45" s="192" t="s">
        <v>288</v>
      </c>
      <c r="E45" s="201">
        <v>-1</v>
      </c>
      <c r="F45" s="186">
        <f t="shared" si="19"/>
        <v>701.65409482763494</v>
      </c>
      <c r="G45" s="202">
        <v>6.3885467980299999E-3</v>
      </c>
      <c r="H45" s="202">
        <v>1</v>
      </c>
      <c r="I45" s="227">
        <v>-1</v>
      </c>
      <c r="J45" s="227">
        <v>-1</v>
      </c>
      <c r="K45" s="227">
        <v>-1</v>
      </c>
      <c r="L45" s="202">
        <v>1</v>
      </c>
      <c r="M45" s="228">
        <v>20</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109830.00000000001</v>
      </c>
      <c r="Y45" s="137">
        <v>164745.00000000003</v>
      </c>
      <c r="Z45" s="188">
        <f t="shared" si="25"/>
        <v>701.65409482763494</v>
      </c>
      <c r="AA45" s="188">
        <f>IF(IF(sym!$Q34=H45,1,0)=1,ABS(X45*G45),-ABS(X45*G45))</f>
        <v>701.65409482763494</v>
      </c>
      <c r="AB45" s="188">
        <f>IF(IF(sym!$P34=$H45,1,0)=1,ABS($X45*$G45),-ABS($X45*$G45))</f>
        <v>-701.65409482763494</v>
      </c>
      <c r="AC45" s="188">
        <f t="shared" si="40"/>
        <v>-701.65409482763494</v>
      </c>
      <c r="AD45" s="188">
        <f t="shared" si="26"/>
        <v>701.65409482763494</v>
      </c>
      <c r="AE45" s="188">
        <f t="shared" si="27"/>
        <v>-701.65409482763494</v>
      </c>
      <c r="AF45" s="188">
        <f t="shared" si="36"/>
        <v>-701.65409482763494</v>
      </c>
      <c r="AG45" s="188">
        <f t="shared" si="37"/>
        <v>-701.65409482763494</v>
      </c>
      <c r="AH45" s="188">
        <f t="shared" si="38"/>
        <v>701.65409482763494</v>
      </c>
      <c r="AI45" s="188">
        <f t="shared" si="39"/>
        <v>701.65409482763494</v>
      </c>
      <c r="AJ45" s="188">
        <f t="shared" si="28"/>
        <v>-701.65409482763494</v>
      </c>
      <c r="AK45" s="188">
        <f t="shared" si="29"/>
        <v>701.65409482763494</v>
      </c>
      <c r="AL45" s="188">
        <f t="shared" si="30"/>
        <v>-701.65409482763494</v>
      </c>
      <c r="AM45" s="188">
        <f t="shared" si="31"/>
        <v>-701.65409482763494</v>
      </c>
      <c r="AN45" s="188">
        <f t="shared" si="32"/>
        <v>-701.65409482763494</v>
      </c>
      <c r="AO45" s="188">
        <f t="shared" si="33"/>
        <v>-701.65409482763494</v>
      </c>
    </row>
    <row r="46" spans="1:41" ht="15.75" thickBot="1" x14ac:dyDescent="0.3">
      <c r="A46" s="1" t="s">
        <v>355</v>
      </c>
      <c r="B46" s="149" t="s">
        <v>623</v>
      </c>
      <c r="C46" s="192" t="s">
        <v>1121</v>
      </c>
      <c r="E46" s="201">
        <v>-1</v>
      </c>
      <c r="F46" s="186">
        <f t="shared" si="19"/>
        <v>8189.375164425207</v>
      </c>
      <c r="G46" s="202">
        <v>3.3359642199399998E-2</v>
      </c>
      <c r="H46" s="202">
        <v>1</v>
      </c>
      <c r="I46" s="227">
        <v>-1</v>
      </c>
      <c r="J46" s="227">
        <v>1</v>
      </c>
      <c r="K46" s="227">
        <v>-1</v>
      </c>
      <c r="L46" s="202">
        <v>1</v>
      </c>
      <c r="M46" s="228">
        <v>6</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245487.5</v>
      </c>
      <c r="Y46" s="137">
        <v>368231.25</v>
      </c>
      <c r="Z46" s="188">
        <f t="shared" si="25"/>
        <v>8189.375164425207</v>
      </c>
      <c r="AA46" s="188">
        <f>IF(IF(sym!$Q35=H46,1,0)=1,ABS(X46*G46),-ABS(X46*G46))</f>
        <v>-8189.375164425207</v>
      </c>
      <c r="AB46" s="188">
        <f>IF(IF(sym!$P35=$H46,1,0)=1,ABS($X46*$G46),-ABS($X46*$G46))</f>
        <v>8189.375164425207</v>
      </c>
      <c r="AC46" s="188">
        <f t="shared" si="40"/>
        <v>-8189.375164425207</v>
      </c>
      <c r="AD46" s="188">
        <f t="shared" si="26"/>
        <v>8189.375164425207</v>
      </c>
      <c r="AE46" s="188">
        <f t="shared" si="27"/>
        <v>8189.375164425207</v>
      </c>
      <c r="AF46" s="188">
        <f t="shared" si="36"/>
        <v>-8189.375164425207</v>
      </c>
      <c r="AG46" s="188">
        <f t="shared" si="37"/>
        <v>-8189.375164425207</v>
      </c>
      <c r="AH46" s="188">
        <f t="shared" si="38"/>
        <v>8189.375164425207</v>
      </c>
      <c r="AI46" s="188">
        <f t="shared" si="39"/>
        <v>8189.375164425207</v>
      </c>
      <c r="AJ46" s="188">
        <f t="shared" si="28"/>
        <v>-8189.375164425207</v>
      </c>
      <c r="AK46" s="188">
        <f t="shared" si="29"/>
        <v>8189.375164425207</v>
      </c>
      <c r="AL46" s="188">
        <f t="shared" si="30"/>
        <v>-8189.375164425207</v>
      </c>
      <c r="AM46" s="188">
        <f t="shared" si="31"/>
        <v>-8189.375164425207</v>
      </c>
      <c r="AN46" s="188">
        <f t="shared" ref="AN46:AN77" si="41">IF(IF(T46=$H46,1,0)=1,ABS($X46*$G46),-ABS($X46*$G46))</f>
        <v>-8189.375164425207</v>
      </c>
      <c r="AO46" s="188">
        <f t="shared" ref="AO46:AO77" si="42">IF(IF(U46=$H46,1,0)=1,ABS($X46*$G46),-ABS($X46*$G46))</f>
        <v>8189.375164425207</v>
      </c>
    </row>
    <row r="47" spans="1:41" ht="15.75" thickBot="1" x14ac:dyDescent="0.3">
      <c r="A47" s="1" t="s">
        <v>357</v>
      </c>
      <c r="B47" s="149" t="s">
        <v>513</v>
      </c>
      <c r="C47" s="192" t="s">
        <v>304</v>
      </c>
      <c r="E47" s="201">
        <v>1</v>
      </c>
      <c r="F47" s="186">
        <f t="shared" si="19"/>
        <v>3124.0415054544746</v>
      </c>
      <c r="G47" s="202">
        <v>2.84910306015E-2</v>
      </c>
      <c r="H47" s="202">
        <v>1</v>
      </c>
      <c r="I47" s="227">
        <v>1</v>
      </c>
      <c r="J47" s="227">
        <v>1</v>
      </c>
      <c r="K47" s="227">
        <v>1</v>
      </c>
      <c r="L47" s="202">
        <v>1</v>
      </c>
      <c r="M47" s="228">
        <v>-10</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109649.99999999999</v>
      </c>
      <c r="Y47" s="137">
        <v>164474.99999999997</v>
      </c>
      <c r="Z47" s="188">
        <f t="shared" si="25"/>
        <v>3124.0415054544746</v>
      </c>
      <c r="AA47" s="188">
        <f>IF(IF(sym!$Q36=H47,1,0)=1,ABS(X47*G47),-ABS(X47*G47))</f>
        <v>3124.0415054544746</v>
      </c>
      <c r="AB47" s="188">
        <f>IF(IF(sym!$P36=$H47,1,0)=1,ABS($X47*$G47),-ABS($X47*$G47))</f>
        <v>-3124.0415054544746</v>
      </c>
      <c r="AC47" s="188">
        <f t="shared" si="40"/>
        <v>3124.0415054544746</v>
      </c>
      <c r="AD47" s="188">
        <f t="shared" si="26"/>
        <v>-3124.0415054544746</v>
      </c>
      <c r="AE47" s="188">
        <f t="shared" si="27"/>
        <v>3124.0415054544746</v>
      </c>
      <c r="AF47" s="188">
        <f t="shared" si="36"/>
        <v>3124.0415054544746</v>
      </c>
      <c r="AG47" s="188">
        <f t="shared" si="37"/>
        <v>3124.0415054544746</v>
      </c>
      <c r="AH47" s="188">
        <f t="shared" si="38"/>
        <v>3124.0415054544746</v>
      </c>
      <c r="AI47" s="188">
        <f t="shared" si="39"/>
        <v>-3124.0415054544746</v>
      </c>
      <c r="AJ47" s="188">
        <f t="shared" si="28"/>
        <v>3124.0415054544746</v>
      </c>
      <c r="AK47" s="188">
        <f t="shared" si="29"/>
        <v>-3124.0415054544746</v>
      </c>
      <c r="AL47" s="188">
        <f t="shared" si="30"/>
        <v>-3124.0415054544746</v>
      </c>
      <c r="AM47" s="188">
        <f t="shared" si="31"/>
        <v>-3124.0415054544746</v>
      </c>
      <c r="AN47" s="188">
        <f t="shared" si="41"/>
        <v>3124.0415054544746</v>
      </c>
      <c r="AO47" s="188">
        <f t="shared" si="42"/>
        <v>-3124.0415054544746</v>
      </c>
    </row>
    <row r="48" spans="1:41" ht="15.75" thickBot="1" x14ac:dyDescent="0.3">
      <c r="A48" s="1" t="s">
        <v>1051</v>
      </c>
      <c r="B48" s="149" t="s">
        <v>614</v>
      </c>
      <c r="C48" s="192" t="s">
        <v>297</v>
      </c>
      <c r="E48" s="201">
        <v>-1</v>
      </c>
      <c r="F48" s="186">
        <f t="shared" si="19"/>
        <v>150.27506112503499</v>
      </c>
      <c r="G48" s="202">
        <v>1.8337408312999999E-3</v>
      </c>
      <c r="H48" s="202">
        <v>1</v>
      </c>
      <c r="I48" s="227">
        <v>1</v>
      </c>
      <c r="J48" s="227">
        <v>-1</v>
      </c>
      <c r="K48" s="227">
        <v>1</v>
      </c>
      <c r="L48" s="202">
        <v>1</v>
      </c>
      <c r="M48" s="228">
        <v>-3</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81950</v>
      </c>
      <c r="Y48" s="137">
        <v>102437.5</v>
      </c>
      <c r="Z48" s="188">
        <f t="shared" si="25"/>
        <v>150.27506112503499</v>
      </c>
      <c r="AA48" s="188">
        <f>IF(IF(sym!$Q37=H48,1,0)=1,ABS(X48*G48),-ABS(X48*G48))</f>
        <v>150.27506112503499</v>
      </c>
      <c r="AB48" s="188">
        <f>IF(IF(sym!$P37=$H48,1,0)=1,ABS($X48*$G48),-ABS($X48*$G48))</f>
        <v>-150.27506112503499</v>
      </c>
      <c r="AC48" s="188">
        <f t="shared" si="40"/>
        <v>-150.27506112503499</v>
      </c>
      <c r="AD48" s="188">
        <f t="shared" si="26"/>
        <v>150.27506112503499</v>
      </c>
      <c r="AE48" s="188">
        <f t="shared" si="27"/>
        <v>-150.27506112503499</v>
      </c>
      <c r="AF48" s="188">
        <f t="shared" si="36"/>
        <v>150.27506112503499</v>
      </c>
      <c r="AG48" s="188">
        <f t="shared" si="37"/>
        <v>150.27506112503499</v>
      </c>
      <c r="AH48" s="188">
        <f t="shared" si="38"/>
        <v>150.27506112503499</v>
      </c>
      <c r="AI48" s="188">
        <f t="shared" si="39"/>
        <v>-150.27506112503499</v>
      </c>
      <c r="AJ48" s="188">
        <f t="shared" si="28"/>
        <v>-150.27506112503499</v>
      </c>
      <c r="AK48" s="188">
        <f t="shared" si="29"/>
        <v>-150.27506112503499</v>
      </c>
      <c r="AL48" s="188">
        <f t="shared" si="30"/>
        <v>150.27506112503499</v>
      </c>
      <c r="AM48" s="188">
        <f t="shared" si="31"/>
        <v>-150.27506112503499</v>
      </c>
      <c r="AN48" s="188">
        <f t="shared" si="41"/>
        <v>-150.27506112503499</v>
      </c>
      <c r="AO48" s="188">
        <f t="shared" si="42"/>
        <v>-150.27506112503499</v>
      </c>
    </row>
    <row r="49" spans="1:41" ht="15.75" thickBot="1" x14ac:dyDescent="0.3">
      <c r="A49" s="4" t="s">
        <v>359</v>
      </c>
      <c r="B49" s="149" t="s">
        <v>708</v>
      </c>
      <c r="C49" s="192" t="s">
        <v>304</v>
      </c>
      <c r="E49" s="201">
        <v>-1</v>
      </c>
      <c r="F49" s="186">
        <f t="shared" si="19"/>
        <v>-2355.0064476472512</v>
      </c>
      <c r="G49" s="202">
        <v>-2.2413263739599999E-2</v>
      </c>
      <c r="H49" s="234">
        <v>-1</v>
      </c>
      <c r="I49" s="230">
        <v>-1</v>
      </c>
      <c r="J49" s="230">
        <v>1</v>
      </c>
      <c r="K49" s="230">
        <v>-1</v>
      </c>
      <c r="L49" s="202">
        <v>1</v>
      </c>
      <c r="M49" s="228">
        <v>-18</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105072</v>
      </c>
      <c r="Y49" s="137">
        <v>140096</v>
      </c>
      <c r="Z49" s="188">
        <f t="shared" si="25"/>
        <v>2355.0064476472512</v>
      </c>
      <c r="AA49" s="188">
        <f>IF(IF(sym!$Q38=H49,1,0)=1,ABS(X49*G49),-ABS(X49*G49))</f>
        <v>-2355.0064476472512</v>
      </c>
      <c r="AB49" s="188">
        <f>IF(IF(sym!$P38=$H49,1,0)=1,ABS($X49*$G49),-ABS($X49*$G49))</f>
        <v>2355.0064476472512</v>
      </c>
      <c r="AC49" s="188">
        <f t="shared" si="40"/>
        <v>2355.0064476472512</v>
      </c>
      <c r="AD49" s="188">
        <f t="shared" si="26"/>
        <v>-2355.0064476472512</v>
      </c>
      <c r="AE49" s="188">
        <f t="shared" si="27"/>
        <v>-2355.0064476472512</v>
      </c>
      <c r="AF49" s="188">
        <f t="shared" si="36"/>
        <v>2355.0064476472512</v>
      </c>
      <c r="AG49" s="188">
        <f t="shared" si="37"/>
        <v>2355.0064476472512</v>
      </c>
      <c r="AH49" s="188">
        <f t="shared" si="38"/>
        <v>-2355.0064476472512</v>
      </c>
      <c r="AI49" s="188">
        <f t="shared" si="39"/>
        <v>2355.0064476472512</v>
      </c>
      <c r="AJ49" s="188">
        <f t="shared" si="28"/>
        <v>2355.0064476472512</v>
      </c>
      <c r="AK49" s="188">
        <f t="shared" si="29"/>
        <v>-2355.0064476472512</v>
      </c>
      <c r="AL49" s="188">
        <f t="shared" si="30"/>
        <v>2355.0064476472512</v>
      </c>
      <c r="AM49" s="188">
        <f t="shared" si="31"/>
        <v>2355.0064476472512</v>
      </c>
      <c r="AN49" s="188">
        <f t="shared" si="41"/>
        <v>-2355.0064476472512</v>
      </c>
      <c r="AO49" s="188">
        <f t="shared" si="42"/>
        <v>-2355.0064476472512</v>
      </c>
    </row>
    <row r="50" spans="1:41" ht="15.75" thickBot="1" x14ac:dyDescent="0.3">
      <c r="A50" s="1" t="s">
        <v>361</v>
      </c>
      <c r="B50" s="149" t="s">
        <v>631</v>
      </c>
      <c r="C50" s="192" t="s">
        <v>313</v>
      </c>
      <c r="E50" s="201">
        <v>-1</v>
      </c>
      <c r="F50" s="186">
        <f t="shared" si="19"/>
        <v>-448.49464763626287</v>
      </c>
      <c r="G50" s="202">
        <v>-3.3452274754699998E-3</v>
      </c>
      <c r="H50" s="202">
        <v>-1</v>
      </c>
      <c r="I50" s="227">
        <v>-1</v>
      </c>
      <c r="J50" s="227">
        <v>1</v>
      </c>
      <c r="K50" s="227">
        <v>-1</v>
      </c>
      <c r="L50" s="202">
        <v>-1</v>
      </c>
      <c r="M50" s="228">
        <v>5</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134070</v>
      </c>
      <c r="Y50" s="137">
        <v>89380</v>
      </c>
      <c r="Z50" s="188">
        <f t="shared" si="25"/>
        <v>448.49464763626287</v>
      </c>
      <c r="AA50" s="188">
        <f>IF(IF(sym!$Q39=H50,1,0)=1,ABS(X50*G50),-ABS(X50*G50))</f>
        <v>-448.49464763626287</v>
      </c>
      <c r="AB50" s="188">
        <f>IF(IF(sym!$P39=$H50,1,0)=1,ABS($X50*$G50),-ABS($X50*$G50))</f>
        <v>448.49464763626287</v>
      </c>
      <c r="AC50" s="188">
        <f t="shared" si="40"/>
        <v>448.49464763626287</v>
      </c>
      <c r="AD50" s="188">
        <f t="shared" si="26"/>
        <v>-448.49464763626287</v>
      </c>
      <c r="AE50" s="188">
        <f t="shared" si="27"/>
        <v>-448.49464763626287</v>
      </c>
      <c r="AF50" s="188">
        <f t="shared" si="36"/>
        <v>448.49464763626287</v>
      </c>
      <c r="AG50" s="188">
        <f t="shared" si="37"/>
        <v>448.49464763626287</v>
      </c>
      <c r="AH50" s="188">
        <f t="shared" si="38"/>
        <v>448.49464763626287</v>
      </c>
      <c r="AI50" s="188">
        <f t="shared" si="39"/>
        <v>448.49464763626287</v>
      </c>
      <c r="AJ50" s="188">
        <f t="shared" si="28"/>
        <v>448.49464763626287</v>
      </c>
      <c r="AK50" s="188">
        <f t="shared" si="29"/>
        <v>-448.49464763626287</v>
      </c>
      <c r="AL50" s="188">
        <f t="shared" si="30"/>
        <v>-448.49464763626287</v>
      </c>
      <c r="AM50" s="188">
        <f t="shared" si="31"/>
        <v>-448.49464763626287</v>
      </c>
      <c r="AN50" s="188">
        <f t="shared" si="41"/>
        <v>-448.49464763626287</v>
      </c>
      <c r="AO50" s="188">
        <f t="shared" si="42"/>
        <v>-448.49464763626287</v>
      </c>
    </row>
    <row r="51" spans="1:41" ht="15.75" thickBot="1" x14ac:dyDescent="0.3">
      <c r="A51" s="1" t="s">
        <v>363</v>
      </c>
      <c r="B51" s="149" t="s">
        <v>476</v>
      </c>
      <c r="C51" s="192" t="s">
        <v>288</v>
      </c>
      <c r="E51" s="201">
        <v>-1</v>
      </c>
      <c r="F51" s="186">
        <f t="shared" si="19"/>
        <v>807.24473624620589</v>
      </c>
      <c r="G51" s="202">
        <v>9.0559203078999992E-3</v>
      </c>
      <c r="H51" s="202">
        <v>1</v>
      </c>
      <c r="I51" s="227">
        <v>-1</v>
      </c>
      <c r="J51" s="227">
        <v>1</v>
      </c>
      <c r="K51" s="227">
        <v>-1</v>
      </c>
      <c r="L51" s="202">
        <v>-1</v>
      </c>
      <c r="M51" s="228">
        <v>11</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89140</v>
      </c>
      <c r="Y51" s="137">
        <v>89140</v>
      </c>
      <c r="Z51" s="188">
        <f t="shared" si="25"/>
        <v>807.24473624620589</v>
      </c>
      <c r="AA51" s="188">
        <f>IF(IF(sym!$Q40=H51,1,0)=1,ABS(X51*G51),-ABS(X51*G51))</f>
        <v>807.24473624620589</v>
      </c>
      <c r="AB51" s="188">
        <f>IF(IF(sym!$P40=$H51,1,0)=1,ABS($X51*$G51),-ABS($X51*$G51))</f>
        <v>-807.24473624620589</v>
      </c>
      <c r="AC51" s="188">
        <f t="shared" si="40"/>
        <v>-807.24473624620589</v>
      </c>
      <c r="AD51" s="188">
        <f t="shared" si="26"/>
        <v>807.24473624620589</v>
      </c>
      <c r="AE51" s="188">
        <f t="shared" si="27"/>
        <v>807.24473624620589</v>
      </c>
      <c r="AF51" s="188">
        <f t="shared" si="36"/>
        <v>-807.24473624620589</v>
      </c>
      <c r="AG51" s="188">
        <f t="shared" si="37"/>
        <v>-807.24473624620589</v>
      </c>
      <c r="AH51" s="188">
        <f t="shared" si="38"/>
        <v>-807.24473624620589</v>
      </c>
      <c r="AI51" s="188">
        <f t="shared" si="39"/>
        <v>-807.24473624620589</v>
      </c>
      <c r="AJ51" s="188">
        <f t="shared" si="28"/>
        <v>-807.24473624620589</v>
      </c>
      <c r="AK51" s="188">
        <f t="shared" si="29"/>
        <v>807.24473624620589</v>
      </c>
      <c r="AL51" s="188">
        <f t="shared" si="30"/>
        <v>807.24473624620589</v>
      </c>
      <c r="AM51" s="188">
        <f t="shared" si="31"/>
        <v>807.24473624620589</v>
      </c>
      <c r="AN51" s="188">
        <f t="shared" si="41"/>
        <v>807.24473624620589</v>
      </c>
      <c r="AO51" s="188">
        <f t="shared" si="42"/>
        <v>807.24473624620589</v>
      </c>
    </row>
    <row r="52" spans="1:41" ht="15.75" thickBot="1" x14ac:dyDescent="0.3">
      <c r="A52" s="1" t="s">
        <v>365</v>
      </c>
      <c r="B52" s="149" t="s">
        <v>1097</v>
      </c>
      <c r="C52" s="192" t="s">
        <v>288</v>
      </c>
      <c r="E52" s="201">
        <v>-1</v>
      </c>
      <c r="F52" s="186">
        <f t="shared" si="19"/>
        <v>-496.70836076370597</v>
      </c>
      <c r="G52" s="202">
        <v>-6.5832784726799999E-3</v>
      </c>
      <c r="H52" s="202">
        <v>-1</v>
      </c>
      <c r="I52" s="227">
        <v>-1</v>
      </c>
      <c r="J52" s="227">
        <v>1</v>
      </c>
      <c r="K52" s="227">
        <v>-1</v>
      </c>
      <c r="L52" s="202">
        <v>1</v>
      </c>
      <c r="M52" s="228">
        <v>-21</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75450</v>
      </c>
      <c r="Y52" s="137">
        <v>113175</v>
      </c>
      <c r="Z52" s="188">
        <f t="shared" si="25"/>
        <v>496.70836076370597</v>
      </c>
      <c r="AA52" s="188">
        <f>IF(IF(sym!$Q41=H52,1,0)=1,ABS(X52*G52),-ABS(X52*G52))</f>
        <v>-496.70836076370597</v>
      </c>
      <c r="AB52" s="188">
        <f>IF(IF(sym!$P41=$H52,1,0)=1,ABS($X52*$G52),-ABS($X52*$G52))</f>
        <v>496.70836076370597</v>
      </c>
      <c r="AC52" s="188">
        <f t="shared" si="40"/>
        <v>496.70836076370597</v>
      </c>
      <c r="AD52" s="188">
        <f t="shared" si="26"/>
        <v>-496.70836076370597</v>
      </c>
      <c r="AE52" s="188">
        <f t="shared" si="27"/>
        <v>-496.70836076370597</v>
      </c>
      <c r="AF52" s="188">
        <f t="shared" si="36"/>
        <v>496.70836076370597</v>
      </c>
      <c r="AG52" s="188">
        <f t="shared" si="37"/>
        <v>496.70836076370597</v>
      </c>
      <c r="AH52" s="188">
        <f t="shared" si="38"/>
        <v>-496.70836076370597</v>
      </c>
      <c r="AI52" s="188">
        <f t="shared" si="39"/>
        <v>496.70836076370597</v>
      </c>
      <c r="AJ52" s="188">
        <f t="shared" si="28"/>
        <v>496.70836076370597</v>
      </c>
      <c r="AK52" s="188">
        <f t="shared" si="29"/>
        <v>-496.70836076370597</v>
      </c>
      <c r="AL52" s="188">
        <f t="shared" si="30"/>
        <v>496.70836076370597</v>
      </c>
      <c r="AM52" s="188">
        <f t="shared" si="31"/>
        <v>496.70836076370597</v>
      </c>
      <c r="AN52" s="188">
        <f t="shared" si="41"/>
        <v>-496.70836076370597</v>
      </c>
      <c r="AO52" s="188">
        <f t="shared" si="42"/>
        <v>-496.70836076370597</v>
      </c>
    </row>
    <row r="53" spans="1:41" ht="15.75" thickBot="1" x14ac:dyDescent="0.3">
      <c r="A53" s="1" t="s">
        <v>367</v>
      </c>
      <c r="B53" s="149" t="s">
        <v>625</v>
      </c>
      <c r="C53" s="192" t="s">
        <v>313</v>
      </c>
      <c r="E53" s="201">
        <v>-1</v>
      </c>
      <c r="F53" s="186">
        <f t="shared" si="19"/>
        <v>-239.39189189153441</v>
      </c>
      <c r="G53" s="202">
        <v>-2.5337837837800001E-3</v>
      </c>
      <c r="H53" s="202">
        <v>-1</v>
      </c>
      <c r="I53" s="227">
        <v>-1</v>
      </c>
      <c r="J53" s="227">
        <v>-1</v>
      </c>
      <c r="K53" s="227">
        <v>-1</v>
      </c>
      <c r="L53" s="202">
        <v>-1</v>
      </c>
      <c r="M53" s="228">
        <v>-10</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94480</v>
      </c>
      <c r="Y53" s="137">
        <v>70860</v>
      </c>
      <c r="Z53" s="188">
        <f t="shared" si="25"/>
        <v>239.39189189153441</v>
      </c>
      <c r="AA53" s="188">
        <f>IF(IF(sym!$Q42=H53,1,0)=1,ABS(X53*G53),-ABS(X53*G53))</f>
        <v>-239.39189189153441</v>
      </c>
      <c r="AB53" s="188">
        <f>IF(IF(sym!$P42=$H53,1,0)=1,ABS($X53*$G53),-ABS($X53*$G53))</f>
        <v>239.39189189153441</v>
      </c>
      <c r="AC53" s="188">
        <f t="shared" si="40"/>
        <v>239.39189189153441</v>
      </c>
      <c r="AD53" s="188">
        <f t="shared" si="26"/>
        <v>-239.39189189153441</v>
      </c>
      <c r="AE53" s="188">
        <f t="shared" si="27"/>
        <v>239.39189189153441</v>
      </c>
      <c r="AF53" s="188">
        <f t="shared" si="36"/>
        <v>239.39189189153441</v>
      </c>
      <c r="AG53" s="188">
        <f t="shared" si="37"/>
        <v>239.39189189153441</v>
      </c>
      <c r="AH53" s="188">
        <f t="shared" si="38"/>
        <v>239.39189189153441</v>
      </c>
      <c r="AI53" s="188">
        <f t="shared" si="39"/>
        <v>-239.39189189153441</v>
      </c>
      <c r="AJ53" s="188">
        <f t="shared" si="28"/>
        <v>239.39189189153441</v>
      </c>
      <c r="AK53" s="188">
        <f t="shared" si="29"/>
        <v>-239.39189189153441</v>
      </c>
      <c r="AL53" s="188">
        <f t="shared" si="30"/>
        <v>-239.39189189153441</v>
      </c>
      <c r="AM53" s="188">
        <f t="shared" si="31"/>
        <v>-239.39189189153441</v>
      </c>
      <c r="AN53" s="188">
        <f t="shared" si="41"/>
        <v>239.39189189153441</v>
      </c>
      <c r="AO53" s="188">
        <f t="shared" si="42"/>
        <v>-239.39189189153441</v>
      </c>
    </row>
    <row r="54" spans="1:41" ht="15.75" thickBot="1" x14ac:dyDescent="0.3">
      <c r="A54" s="1" t="s">
        <v>511</v>
      </c>
      <c r="B54" s="149" t="s">
        <v>511</v>
      </c>
      <c r="C54" s="192" t="s">
        <v>304</v>
      </c>
      <c r="E54" s="201">
        <v>1</v>
      </c>
      <c r="F54" s="186">
        <f t="shared" si="19"/>
        <v>2854.0540540512002</v>
      </c>
      <c r="G54" s="202">
        <v>1.9305019305000001E-2</v>
      </c>
      <c r="H54" s="202">
        <v>1</v>
      </c>
      <c r="I54" s="227">
        <v>-1</v>
      </c>
      <c r="J54" s="227">
        <v>-1</v>
      </c>
      <c r="K54" s="227">
        <v>-1</v>
      </c>
      <c r="L54" s="202">
        <v>1</v>
      </c>
      <c r="M54" s="228">
        <v>10</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147840</v>
      </c>
      <c r="Y54" s="137">
        <v>110880</v>
      </c>
      <c r="Z54" s="188">
        <f t="shared" si="25"/>
        <v>2854.0540540512002</v>
      </c>
      <c r="AA54" s="188">
        <f>IF(IF(sym!$Q43=H54,1,0)=1,ABS(X54*G54),-ABS(X54*G54))</f>
        <v>2854.0540540512002</v>
      </c>
      <c r="AB54" s="188">
        <f>IF(IF(sym!$P43=$H54,1,0)=1,ABS($X54*$G54),-ABS($X54*$G54))</f>
        <v>-2854.0540540512002</v>
      </c>
      <c r="AC54" s="188">
        <f t="shared" si="40"/>
        <v>2854.0540540512002</v>
      </c>
      <c r="AD54" s="188">
        <f t="shared" si="26"/>
        <v>-2854.0540540512002</v>
      </c>
      <c r="AE54" s="188">
        <f t="shared" si="27"/>
        <v>-2854.0540540512002</v>
      </c>
      <c r="AF54" s="188">
        <f t="shared" si="36"/>
        <v>-2854.0540540512002</v>
      </c>
      <c r="AG54" s="188">
        <f t="shared" si="37"/>
        <v>-2854.0540540512002</v>
      </c>
      <c r="AH54" s="188">
        <f t="shared" si="38"/>
        <v>2854.0540540512002</v>
      </c>
      <c r="AI54" s="188">
        <f t="shared" si="39"/>
        <v>2854.0540540512002</v>
      </c>
      <c r="AJ54" s="188">
        <f t="shared" si="28"/>
        <v>-2854.0540540512002</v>
      </c>
      <c r="AK54" s="188">
        <f t="shared" si="29"/>
        <v>-2854.0540540512002</v>
      </c>
      <c r="AL54" s="188">
        <f t="shared" si="30"/>
        <v>-2854.0540540512002</v>
      </c>
      <c r="AM54" s="188">
        <f t="shared" si="31"/>
        <v>-2854.0540540512002</v>
      </c>
      <c r="AN54" s="188">
        <f t="shared" si="41"/>
        <v>2854.0540540512002</v>
      </c>
      <c r="AO54" s="188">
        <f t="shared" si="42"/>
        <v>-2854.0540540512002</v>
      </c>
    </row>
    <row r="55" spans="1:41" ht="15.75" thickBot="1" x14ac:dyDescent="0.3">
      <c r="A55" s="1" t="s">
        <v>988</v>
      </c>
      <c r="B55" s="149" t="s">
        <v>629</v>
      </c>
      <c r="C55" s="192" t="s">
        <v>304</v>
      </c>
      <c r="E55" s="201">
        <v>-1</v>
      </c>
      <c r="F55" s="186">
        <f t="shared" si="19"/>
        <v>2100.9534838788959</v>
      </c>
      <c r="G55" s="202">
        <v>1.98803319822E-2</v>
      </c>
      <c r="H55" s="202">
        <v>1</v>
      </c>
      <c r="I55" s="227">
        <v>-1</v>
      </c>
      <c r="J55" s="227">
        <v>1</v>
      </c>
      <c r="K55" s="227">
        <v>-1</v>
      </c>
      <c r="L55" s="202">
        <v>-1</v>
      </c>
      <c r="M55" s="228">
        <v>21</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105680</v>
      </c>
      <c r="Y55" s="137">
        <v>79260</v>
      </c>
      <c r="Z55" s="188">
        <f t="shared" si="25"/>
        <v>2100.9534838788959</v>
      </c>
      <c r="AA55" s="188">
        <f>IF(IF(sym!$Q44=H55,1,0)=1,ABS(X55*G55),-ABS(X55*G55))</f>
        <v>2100.9534838788959</v>
      </c>
      <c r="AB55" s="188">
        <f>IF(IF(sym!$P44=$H55,1,0)=1,ABS($X55*$G55),-ABS($X55*$G55))</f>
        <v>-2100.9534838788959</v>
      </c>
      <c r="AC55" s="188">
        <f t="shared" si="40"/>
        <v>-2100.9534838788959</v>
      </c>
      <c r="AD55" s="188">
        <f t="shared" si="26"/>
        <v>2100.9534838788959</v>
      </c>
      <c r="AE55" s="188">
        <f t="shared" si="27"/>
        <v>2100.9534838788959</v>
      </c>
      <c r="AF55" s="188">
        <f t="shared" si="36"/>
        <v>-2100.9534838788959</v>
      </c>
      <c r="AG55" s="188">
        <f t="shared" si="37"/>
        <v>-2100.9534838788959</v>
      </c>
      <c r="AH55" s="188">
        <f t="shared" si="38"/>
        <v>-2100.9534838788959</v>
      </c>
      <c r="AI55" s="188">
        <f t="shared" si="39"/>
        <v>-2100.9534838788959</v>
      </c>
      <c r="AJ55" s="188">
        <f t="shared" si="28"/>
        <v>-2100.9534838788959</v>
      </c>
      <c r="AK55" s="188">
        <f t="shared" si="29"/>
        <v>2100.9534838788959</v>
      </c>
      <c r="AL55" s="188">
        <f t="shared" si="30"/>
        <v>2100.9534838788959</v>
      </c>
      <c r="AM55" s="188">
        <f t="shared" si="31"/>
        <v>2100.9534838788959</v>
      </c>
      <c r="AN55" s="188">
        <f t="shared" si="41"/>
        <v>2100.9534838788959</v>
      </c>
      <c r="AO55" s="188">
        <f t="shared" si="42"/>
        <v>2100.9534838788959</v>
      </c>
    </row>
    <row r="56" spans="1:41" ht="15.75" thickBot="1" x14ac:dyDescent="0.3">
      <c r="A56" s="1" t="s">
        <v>989</v>
      </c>
      <c r="B56" s="149" t="s">
        <v>655</v>
      </c>
      <c r="C56" s="192" t="s">
        <v>294</v>
      </c>
      <c r="E56" s="201">
        <v>-1</v>
      </c>
      <c r="F56" s="186">
        <f t="shared" si="19"/>
        <v>1086.656774340523</v>
      </c>
      <c r="G56" s="202">
        <v>6.1636799452099997E-3</v>
      </c>
      <c r="H56" s="202">
        <v>1</v>
      </c>
      <c r="I56" s="227">
        <v>1</v>
      </c>
      <c r="J56" s="227">
        <v>-1</v>
      </c>
      <c r="K56" s="227">
        <v>1</v>
      </c>
      <c r="L56" s="202">
        <v>1</v>
      </c>
      <c r="M56" s="228">
        <v>-8</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176300</v>
      </c>
      <c r="Y56" s="137">
        <v>220375</v>
      </c>
      <c r="Z56" s="188">
        <f t="shared" si="25"/>
        <v>1086.656774340523</v>
      </c>
      <c r="AA56" s="188">
        <f>IF(IF(sym!$Q45=H56,1,0)=1,ABS(X56*G56),-ABS(X56*G56))</f>
        <v>1086.656774340523</v>
      </c>
      <c r="AB56" s="188">
        <f>IF(IF(sym!$P45=$H56,1,0)=1,ABS($X56*$G56),-ABS($X56*$G56))</f>
        <v>-1086.656774340523</v>
      </c>
      <c r="AC56" s="188">
        <f t="shared" si="40"/>
        <v>-1086.656774340523</v>
      </c>
      <c r="AD56" s="188">
        <f t="shared" si="26"/>
        <v>1086.656774340523</v>
      </c>
      <c r="AE56" s="188">
        <f t="shared" si="27"/>
        <v>-1086.656774340523</v>
      </c>
      <c r="AF56" s="188">
        <f t="shared" si="36"/>
        <v>1086.656774340523</v>
      </c>
      <c r="AG56" s="188">
        <f t="shared" si="37"/>
        <v>1086.656774340523</v>
      </c>
      <c r="AH56" s="188">
        <f t="shared" si="38"/>
        <v>1086.656774340523</v>
      </c>
      <c r="AI56" s="188">
        <f t="shared" si="39"/>
        <v>-1086.656774340523</v>
      </c>
      <c r="AJ56" s="188">
        <f t="shared" si="28"/>
        <v>-1086.656774340523</v>
      </c>
      <c r="AK56" s="188">
        <f t="shared" si="29"/>
        <v>-1086.656774340523</v>
      </c>
      <c r="AL56" s="188">
        <f t="shared" si="30"/>
        <v>1086.656774340523</v>
      </c>
      <c r="AM56" s="188">
        <f t="shared" si="31"/>
        <v>-1086.656774340523</v>
      </c>
      <c r="AN56" s="188">
        <f t="shared" si="41"/>
        <v>-1086.656774340523</v>
      </c>
      <c r="AO56" s="188">
        <f t="shared" si="42"/>
        <v>-1086.656774340523</v>
      </c>
    </row>
    <row r="57" spans="1:41" ht="15.75" thickBot="1" x14ac:dyDescent="0.3">
      <c r="A57" s="1" t="s">
        <v>369</v>
      </c>
      <c r="B57" s="149" t="s">
        <v>620</v>
      </c>
      <c r="C57" s="192" t="s">
        <v>294</v>
      </c>
      <c r="E57" s="201">
        <v>-1</v>
      </c>
      <c r="F57" s="186">
        <f t="shared" si="19"/>
        <v>1716.6858714993145</v>
      </c>
      <c r="G57" s="202">
        <v>8.9583161661700005E-3</v>
      </c>
      <c r="H57" s="202">
        <v>1</v>
      </c>
      <c r="I57" s="227">
        <v>-1</v>
      </c>
      <c r="J57" s="227">
        <v>-1</v>
      </c>
      <c r="K57" s="227">
        <v>-1</v>
      </c>
      <c r="L57" s="202">
        <v>-1</v>
      </c>
      <c r="M57" s="228">
        <v>-1</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191630.41799999998</v>
      </c>
      <c r="Y57" s="137">
        <v>191630.41799999998</v>
      </c>
      <c r="Z57" s="188">
        <f t="shared" si="25"/>
        <v>1716.6858714993145</v>
      </c>
      <c r="AA57" s="188">
        <f>IF(IF(sym!$Q46=H57,1,0)=1,ABS(X57*G57),-ABS(X57*G57))</f>
        <v>1716.6858714993145</v>
      </c>
      <c r="AB57" s="188">
        <f>IF(IF(sym!$P46=$H57,1,0)=1,ABS($X57*$G57),-ABS($X57*$G57))</f>
        <v>-1716.6858714993145</v>
      </c>
      <c r="AC57" s="188">
        <f t="shared" si="40"/>
        <v>-1716.6858714993145</v>
      </c>
      <c r="AD57" s="188">
        <f t="shared" si="26"/>
        <v>1716.6858714993145</v>
      </c>
      <c r="AE57" s="188">
        <f t="shared" si="27"/>
        <v>-1716.6858714993145</v>
      </c>
      <c r="AF57" s="188">
        <f t="shared" si="36"/>
        <v>-1716.6858714993145</v>
      </c>
      <c r="AG57" s="188">
        <f t="shared" si="37"/>
        <v>-1716.6858714993145</v>
      </c>
      <c r="AH57" s="188">
        <f t="shared" si="38"/>
        <v>-1716.6858714993145</v>
      </c>
      <c r="AI57" s="188">
        <f t="shared" si="39"/>
        <v>1716.6858714993145</v>
      </c>
      <c r="AJ57" s="188">
        <f t="shared" si="28"/>
        <v>-1716.6858714993145</v>
      </c>
      <c r="AK57" s="188">
        <f t="shared" si="29"/>
        <v>1716.6858714993145</v>
      </c>
      <c r="AL57" s="188">
        <f t="shared" si="30"/>
        <v>1716.6858714993145</v>
      </c>
      <c r="AM57" s="188">
        <f t="shared" si="31"/>
        <v>1716.6858714993145</v>
      </c>
      <c r="AN57" s="188">
        <f t="shared" si="41"/>
        <v>-1716.6858714993145</v>
      </c>
      <c r="AO57" s="188">
        <f t="shared" si="42"/>
        <v>1716.6858714993145</v>
      </c>
    </row>
    <row r="58" spans="1:41" ht="15.75" thickBot="1" x14ac:dyDescent="0.3">
      <c r="A58" s="1" t="s">
        <v>371</v>
      </c>
      <c r="B58" s="149" t="s">
        <v>635</v>
      </c>
      <c r="C58" s="192" t="s">
        <v>1121</v>
      </c>
      <c r="E58" s="201">
        <v>-1</v>
      </c>
      <c r="F58" s="186">
        <f t="shared" si="19"/>
        <v>965.83032833522577</v>
      </c>
      <c r="G58" s="202">
        <v>6.0732586828600001E-3</v>
      </c>
      <c r="H58" s="202">
        <v>1</v>
      </c>
      <c r="I58" s="227">
        <v>1</v>
      </c>
      <c r="J58" s="227">
        <v>1</v>
      </c>
      <c r="K58" s="227">
        <v>1</v>
      </c>
      <c r="L58" s="202">
        <v>-1</v>
      </c>
      <c r="M58" s="228">
        <v>5</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159030</v>
      </c>
      <c r="Y58" s="137">
        <v>212040</v>
      </c>
      <c r="Z58" s="188">
        <f t="shared" si="25"/>
        <v>965.83032833522577</v>
      </c>
      <c r="AA58" s="188">
        <f>IF(IF(sym!$Q47=H58,1,0)=1,ABS(X58*G58),-ABS(X58*G58))</f>
        <v>965.83032833522577</v>
      </c>
      <c r="AB58" s="188">
        <f>IF(IF(sym!$P47=$H58,1,0)=1,ABS($X58*$G58),-ABS($X58*$G58))</f>
        <v>-965.83032833522577</v>
      </c>
      <c r="AC58" s="188">
        <f t="shared" si="40"/>
        <v>-965.83032833522577</v>
      </c>
      <c r="AD58" s="188">
        <f t="shared" si="26"/>
        <v>965.83032833522577</v>
      </c>
      <c r="AE58" s="188">
        <f t="shared" si="27"/>
        <v>965.83032833522577</v>
      </c>
      <c r="AF58" s="188">
        <f t="shared" si="36"/>
        <v>965.83032833522577</v>
      </c>
      <c r="AG58" s="188">
        <f t="shared" si="37"/>
        <v>965.83032833522577</v>
      </c>
      <c r="AH58" s="188">
        <f t="shared" si="38"/>
        <v>-965.83032833522577</v>
      </c>
      <c r="AI58" s="188">
        <f t="shared" si="39"/>
        <v>-965.83032833522577</v>
      </c>
      <c r="AJ58" s="188">
        <f t="shared" si="28"/>
        <v>965.83032833522577</v>
      </c>
      <c r="AK58" s="188">
        <f t="shared" si="29"/>
        <v>965.83032833522577</v>
      </c>
      <c r="AL58" s="188">
        <f t="shared" si="30"/>
        <v>965.83032833522577</v>
      </c>
      <c r="AM58" s="188">
        <f t="shared" si="31"/>
        <v>965.83032833522577</v>
      </c>
      <c r="AN58" s="188">
        <f t="shared" si="41"/>
        <v>-965.83032833522577</v>
      </c>
      <c r="AO58" s="188">
        <f t="shared" si="42"/>
        <v>965.83032833522577</v>
      </c>
    </row>
    <row r="59" spans="1:41" ht="15.75" thickBot="1" x14ac:dyDescent="0.3">
      <c r="A59" s="1" t="s">
        <v>1052</v>
      </c>
      <c r="B59" s="149" t="s">
        <v>611</v>
      </c>
      <c r="C59" s="192" t="s">
        <v>297</v>
      </c>
      <c r="E59" s="201">
        <v>-1</v>
      </c>
      <c r="F59" s="186">
        <f t="shared" si="19"/>
        <v>376.15562403658311</v>
      </c>
      <c r="G59" s="202">
        <v>3.08166409861E-3</v>
      </c>
      <c r="H59" s="202">
        <v>1</v>
      </c>
      <c r="I59" s="227">
        <v>1</v>
      </c>
      <c r="J59" s="227">
        <v>-1</v>
      </c>
      <c r="K59" s="227">
        <v>1</v>
      </c>
      <c r="L59" s="202">
        <v>-1</v>
      </c>
      <c r="M59" s="228">
        <v>-6</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122062.5</v>
      </c>
      <c r="Y59" s="137">
        <v>146475</v>
      </c>
      <c r="Z59" s="188">
        <f t="shared" si="25"/>
        <v>376.15562403658311</v>
      </c>
      <c r="AA59" s="188">
        <f>IF(IF(sym!$Q48=H59,1,0)=1,ABS(X59*G59),-ABS(X59*G59))</f>
        <v>376.15562403658311</v>
      </c>
      <c r="AB59" s="188">
        <f>IF(IF(sym!$P48=$H59,1,0)=1,ABS($X59*$G59),-ABS($X59*$G59))</f>
        <v>-376.15562403658311</v>
      </c>
      <c r="AC59" s="188">
        <f t="shared" si="40"/>
        <v>-376.15562403658311</v>
      </c>
      <c r="AD59" s="188">
        <f t="shared" si="26"/>
        <v>376.15562403658311</v>
      </c>
      <c r="AE59" s="188">
        <f t="shared" si="27"/>
        <v>-376.15562403658311</v>
      </c>
      <c r="AF59" s="188">
        <f t="shared" si="36"/>
        <v>376.15562403658311</v>
      </c>
      <c r="AG59" s="188">
        <f t="shared" si="37"/>
        <v>376.15562403658311</v>
      </c>
      <c r="AH59" s="188">
        <f t="shared" si="38"/>
        <v>-376.15562403658311</v>
      </c>
      <c r="AI59" s="188">
        <f t="shared" si="39"/>
        <v>376.15562403658311</v>
      </c>
      <c r="AJ59" s="188">
        <f t="shared" si="28"/>
        <v>376.15562403658311</v>
      </c>
      <c r="AK59" s="188">
        <f t="shared" si="29"/>
        <v>376.15562403658311</v>
      </c>
      <c r="AL59" s="188">
        <f t="shared" si="30"/>
        <v>376.15562403658311</v>
      </c>
      <c r="AM59" s="188">
        <f t="shared" si="31"/>
        <v>376.15562403658311</v>
      </c>
      <c r="AN59" s="188">
        <f t="shared" si="41"/>
        <v>-376.15562403658311</v>
      </c>
      <c r="AO59" s="188">
        <f t="shared" si="42"/>
        <v>376.15562403658311</v>
      </c>
    </row>
    <row r="60" spans="1:41" ht="15.75" thickBot="1" x14ac:dyDescent="0.3">
      <c r="A60" s="1" t="s">
        <v>373</v>
      </c>
      <c r="B60" s="149" t="s">
        <v>692</v>
      </c>
      <c r="C60" s="192" t="s">
        <v>1121</v>
      </c>
      <c r="E60" s="201">
        <v>1</v>
      </c>
      <c r="F60" s="186">
        <f t="shared" si="19"/>
        <v>4564.3652592881153</v>
      </c>
      <c r="G60" s="202">
        <v>2.1110796259599999E-2</v>
      </c>
      <c r="H60" s="202">
        <v>1</v>
      </c>
      <c r="I60" s="227">
        <v>1</v>
      </c>
      <c r="J60" s="227">
        <v>-1</v>
      </c>
      <c r="K60" s="227">
        <v>1</v>
      </c>
      <c r="L60" s="202">
        <v>-1</v>
      </c>
      <c r="M60" s="228">
        <v>9</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216210</v>
      </c>
      <c r="Y60" s="137">
        <v>144140</v>
      </c>
      <c r="Z60" s="188">
        <f t="shared" si="25"/>
        <v>4564.3652592881153</v>
      </c>
      <c r="AA60" s="188">
        <f>IF(IF(sym!$Q49=H60,1,0)=1,ABS(X60*G60),-ABS(X60*G60))</f>
        <v>4564.3652592881153</v>
      </c>
      <c r="AB60" s="188">
        <f>IF(IF(sym!$P49=$H60,1,0)=1,ABS($X60*$G60),-ABS($X60*$G60))</f>
        <v>-4564.3652592881153</v>
      </c>
      <c r="AC60" s="188">
        <f t="shared" si="40"/>
        <v>4564.3652592881153</v>
      </c>
      <c r="AD60" s="188">
        <f t="shared" si="26"/>
        <v>-4564.3652592881153</v>
      </c>
      <c r="AE60" s="188">
        <f t="shared" si="27"/>
        <v>-4564.3652592881153</v>
      </c>
      <c r="AF60" s="188">
        <f t="shared" si="36"/>
        <v>4564.3652592881153</v>
      </c>
      <c r="AG60" s="188">
        <f t="shared" si="37"/>
        <v>4564.3652592881153</v>
      </c>
      <c r="AH60" s="188">
        <f t="shared" si="38"/>
        <v>-4564.3652592881153</v>
      </c>
      <c r="AI60" s="188">
        <f t="shared" si="39"/>
        <v>-4564.3652592881153</v>
      </c>
      <c r="AJ60" s="188">
        <f t="shared" si="28"/>
        <v>4564.3652592881153</v>
      </c>
      <c r="AK60" s="188">
        <f t="shared" si="29"/>
        <v>-4564.3652592881153</v>
      </c>
      <c r="AL60" s="188">
        <f t="shared" si="30"/>
        <v>4564.3652592881153</v>
      </c>
      <c r="AM60" s="188">
        <f t="shared" si="31"/>
        <v>4564.3652592881153</v>
      </c>
      <c r="AN60" s="188">
        <f t="shared" si="41"/>
        <v>4564.3652592881153</v>
      </c>
      <c r="AO60" s="188">
        <f t="shared" si="42"/>
        <v>-4564.3652592881153</v>
      </c>
    </row>
    <row r="61" spans="1:41" ht="15.75" thickBot="1" x14ac:dyDescent="0.3">
      <c r="A61" s="1" t="s">
        <v>375</v>
      </c>
      <c r="B61" s="149" t="s">
        <v>690</v>
      </c>
      <c r="C61" s="192" t="s">
        <v>288</v>
      </c>
      <c r="E61" s="201">
        <v>1</v>
      </c>
      <c r="F61" s="186">
        <f t="shared" si="19"/>
        <v>60.0626522796072</v>
      </c>
      <c r="G61" s="202">
        <v>1.04420466411E-3</v>
      </c>
      <c r="H61" s="202">
        <v>1</v>
      </c>
      <c r="I61" s="227">
        <v>1</v>
      </c>
      <c r="J61" s="227">
        <v>-1</v>
      </c>
      <c r="K61" s="227">
        <v>1</v>
      </c>
      <c r="L61" s="202">
        <v>-1</v>
      </c>
      <c r="M61" s="228">
        <v>-6</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57520</v>
      </c>
      <c r="Y61" s="137">
        <v>57520</v>
      </c>
      <c r="Z61" s="188">
        <f t="shared" si="25"/>
        <v>60.0626522796072</v>
      </c>
      <c r="AA61" s="188">
        <f>IF(IF(sym!$Q50=H61,1,0)=1,ABS(X61*G61),-ABS(X61*G61))</f>
        <v>60.0626522796072</v>
      </c>
      <c r="AB61" s="188">
        <f>IF(IF(sym!$P50=$H61,1,0)=1,ABS($X61*$G61),-ABS($X61*$G61))</f>
        <v>-60.0626522796072</v>
      </c>
      <c r="AC61" s="188">
        <f t="shared" si="40"/>
        <v>60.0626522796072</v>
      </c>
      <c r="AD61" s="188">
        <f t="shared" si="26"/>
        <v>-60.0626522796072</v>
      </c>
      <c r="AE61" s="188">
        <f t="shared" si="27"/>
        <v>-60.0626522796072</v>
      </c>
      <c r="AF61" s="188">
        <f t="shared" si="36"/>
        <v>60.0626522796072</v>
      </c>
      <c r="AG61" s="188">
        <f t="shared" si="37"/>
        <v>60.0626522796072</v>
      </c>
      <c r="AH61" s="188">
        <f t="shared" si="38"/>
        <v>-60.0626522796072</v>
      </c>
      <c r="AI61" s="188">
        <f t="shared" si="39"/>
        <v>60.0626522796072</v>
      </c>
      <c r="AJ61" s="188">
        <f t="shared" si="28"/>
        <v>60.0626522796072</v>
      </c>
      <c r="AK61" s="188">
        <f t="shared" si="29"/>
        <v>-60.0626522796072</v>
      </c>
      <c r="AL61" s="188">
        <f t="shared" si="30"/>
        <v>60.0626522796072</v>
      </c>
      <c r="AM61" s="188">
        <f t="shared" si="31"/>
        <v>60.0626522796072</v>
      </c>
      <c r="AN61" s="188">
        <f t="shared" si="41"/>
        <v>-60.0626522796072</v>
      </c>
      <c r="AO61" s="188">
        <f t="shared" si="42"/>
        <v>-60.0626522796072</v>
      </c>
    </row>
    <row r="62" spans="1:41" ht="15.75" thickBot="1" x14ac:dyDescent="0.3">
      <c r="A62" s="1" t="s">
        <v>377</v>
      </c>
      <c r="B62" s="149" t="s">
        <v>694</v>
      </c>
      <c r="C62" s="192" t="s">
        <v>294</v>
      </c>
      <c r="E62" s="201">
        <v>-1</v>
      </c>
      <c r="F62" s="186">
        <f t="shared" si="19"/>
        <v>-2364.3490647047897</v>
      </c>
      <c r="G62" s="202">
        <v>-1.47902203441E-2</v>
      </c>
      <c r="H62" s="202">
        <v>-1</v>
      </c>
      <c r="I62" s="227">
        <v>1</v>
      </c>
      <c r="J62" s="227">
        <v>1</v>
      </c>
      <c r="K62" s="227">
        <v>-1</v>
      </c>
      <c r="L62" s="202">
        <v>-1</v>
      </c>
      <c r="M62" s="228">
        <v>-7</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159858.94798707022</v>
      </c>
      <c r="Y62" s="137">
        <v>239788.42198060534</v>
      </c>
      <c r="Z62" s="188">
        <f t="shared" si="25"/>
        <v>2364.3490647047897</v>
      </c>
      <c r="AA62" s="188">
        <f>IF(IF(sym!$Q51=H62,1,0)=1,ABS(X62*G62),-ABS(X62*G62))</f>
        <v>-2364.3490647047897</v>
      </c>
      <c r="AB62" s="188">
        <f>IF(IF(sym!$P51=$H62,1,0)=1,ABS($X62*$G62),-ABS($X62*$G62))</f>
        <v>2364.3490647047897</v>
      </c>
      <c r="AC62" s="188">
        <f t="shared" si="40"/>
        <v>2364.3490647047897</v>
      </c>
      <c r="AD62" s="188">
        <f t="shared" si="26"/>
        <v>-2364.3490647047897</v>
      </c>
      <c r="AE62" s="188">
        <f t="shared" si="27"/>
        <v>-2364.3490647047897</v>
      </c>
      <c r="AF62" s="188">
        <f t="shared" si="36"/>
        <v>-2364.3490647047897</v>
      </c>
      <c r="AG62" s="188">
        <f t="shared" si="37"/>
        <v>2364.3490647047897</v>
      </c>
      <c r="AH62" s="188">
        <f t="shared" si="38"/>
        <v>2364.3490647047897</v>
      </c>
      <c r="AI62" s="188">
        <f t="shared" si="39"/>
        <v>-2364.3490647047897</v>
      </c>
      <c r="AJ62" s="188">
        <f t="shared" si="28"/>
        <v>2364.3490647047897</v>
      </c>
      <c r="AK62" s="188">
        <f t="shared" si="29"/>
        <v>-2364.3490647047897</v>
      </c>
      <c r="AL62" s="188">
        <f t="shared" si="30"/>
        <v>-2364.3490647047897</v>
      </c>
      <c r="AM62" s="188">
        <f t="shared" si="31"/>
        <v>-2364.3490647047897</v>
      </c>
      <c r="AN62" s="188">
        <f t="shared" si="41"/>
        <v>2364.3490647047897</v>
      </c>
      <c r="AO62" s="188">
        <f t="shared" si="42"/>
        <v>-2364.3490647047897</v>
      </c>
    </row>
    <row r="63" spans="1:41" ht="15.75" thickBot="1" x14ac:dyDescent="0.3">
      <c r="A63" s="1" t="s">
        <v>379</v>
      </c>
      <c r="B63" s="149" t="s">
        <v>550</v>
      </c>
      <c r="C63" s="192" t="s">
        <v>294</v>
      </c>
      <c r="E63" s="201">
        <v>1</v>
      </c>
      <c r="F63" s="186">
        <f t="shared" si="19"/>
        <v>420.6229143491592</v>
      </c>
      <c r="G63" s="202">
        <v>1.4831294030399999E-3</v>
      </c>
      <c r="H63" s="202">
        <v>1</v>
      </c>
      <c r="I63" s="227">
        <v>1</v>
      </c>
      <c r="J63" s="227">
        <v>1</v>
      </c>
      <c r="K63" s="227">
        <v>1</v>
      </c>
      <c r="L63" s="202">
        <v>-1</v>
      </c>
      <c r="M63" s="228">
        <v>-7</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283605</v>
      </c>
      <c r="Y63" s="137">
        <v>189070</v>
      </c>
      <c r="Z63" s="188">
        <f t="shared" si="25"/>
        <v>420.6229143491592</v>
      </c>
      <c r="AA63" s="188">
        <f>IF(IF(sym!$Q52=H63,1,0)=1,ABS(X63*G63),-ABS(X63*G63))</f>
        <v>420.6229143491592</v>
      </c>
      <c r="AB63" s="188">
        <f>IF(IF(sym!$P52=$H63,1,0)=1,ABS($X63*$G63),-ABS($X63*$G63))</f>
        <v>-420.6229143491592</v>
      </c>
      <c r="AC63" s="188">
        <f t="shared" si="40"/>
        <v>420.6229143491592</v>
      </c>
      <c r="AD63" s="188">
        <f t="shared" si="26"/>
        <v>-420.6229143491592</v>
      </c>
      <c r="AE63" s="188">
        <f t="shared" si="27"/>
        <v>420.6229143491592</v>
      </c>
      <c r="AF63" s="188">
        <f t="shared" si="36"/>
        <v>420.6229143491592</v>
      </c>
      <c r="AG63" s="188">
        <f t="shared" si="37"/>
        <v>420.6229143491592</v>
      </c>
      <c r="AH63" s="188">
        <f t="shared" si="38"/>
        <v>-420.6229143491592</v>
      </c>
      <c r="AI63" s="188">
        <f t="shared" si="39"/>
        <v>420.6229143491592</v>
      </c>
      <c r="AJ63" s="188">
        <f t="shared" si="28"/>
        <v>420.6229143491592</v>
      </c>
      <c r="AK63" s="188">
        <f t="shared" si="29"/>
        <v>420.6229143491592</v>
      </c>
      <c r="AL63" s="188">
        <f t="shared" si="30"/>
        <v>420.6229143491592</v>
      </c>
      <c r="AM63" s="188">
        <f t="shared" si="31"/>
        <v>420.6229143491592</v>
      </c>
      <c r="AN63" s="188">
        <f t="shared" si="41"/>
        <v>-420.6229143491592</v>
      </c>
      <c r="AO63" s="188">
        <f t="shared" si="42"/>
        <v>420.6229143491592</v>
      </c>
    </row>
    <row r="64" spans="1:41" ht="15.75" thickBot="1" x14ac:dyDescent="0.3">
      <c r="A64" s="4" t="s">
        <v>1050</v>
      </c>
      <c r="B64" s="149" t="s">
        <v>700</v>
      </c>
      <c r="C64" s="192" t="s">
        <v>297</v>
      </c>
      <c r="E64" s="201">
        <v>1</v>
      </c>
      <c r="F64" s="186">
        <f t="shared" si="19"/>
        <v>808.11153358495005</v>
      </c>
      <c r="G64" s="202">
        <v>1.01394169835E-2</v>
      </c>
      <c r="H64" s="202">
        <v>1</v>
      </c>
      <c r="I64" s="227">
        <v>-1</v>
      </c>
      <c r="J64" s="227">
        <v>1</v>
      </c>
      <c r="K64" s="227">
        <v>-1</v>
      </c>
      <c r="L64" s="202">
        <v>1</v>
      </c>
      <c r="M64" s="228">
        <v>11</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79700</v>
      </c>
      <c r="Y64" s="137">
        <v>59775</v>
      </c>
      <c r="Z64" s="188">
        <f t="shared" si="25"/>
        <v>808.11153358495005</v>
      </c>
      <c r="AA64" s="188">
        <f>IF(IF(sym!$Q53=H64,1,0)=1,ABS(X64*G64),-ABS(X64*G64))</f>
        <v>808.11153358495005</v>
      </c>
      <c r="AB64" s="188">
        <f>IF(IF(sym!$P53=$H64,1,0)=1,ABS($X64*$G64),-ABS($X64*$G64))</f>
        <v>-808.11153358495005</v>
      </c>
      <c r="AC64" s="188">
        <f t="shared" si="40"/>
        <v>808.11153358495005</v>
      </c>
      <c r="AD64" s="188">
        <f t="shared" si="26"/>
        <v>-808.11153358495005</v>
      </c>
      <c r="AE64" s="188">
        <f t="shared" si="27"/>
        <v>808.11153358495005</v>
      </c>
      <c r="AF64" s="188">
        <f t="shared" si="36"/>
        <v>-808.11153358495005</v>
      </c>
      <c r="AG64" s="188">
        <f t="shared" si="37"/>
        <v>-808.11153358495005</v>
      </c>
      <c r="AH64" s="188">
        <f t="shared" si="38"/>
        <v>808.11153358495005</v>
      </c>
      <c r="AI64" s="188">
        <f t="shared" si="39"/>
        <v>808.11153358495005</v>
      </c>
      <c r="AJ64" s="188">
        <f t="shared" si="28"/>
        <v>-808.11153358495005</v>
      </c>
      <c r="AK64" s="188">
        <f t="shared" si="29"/>
        <v>808.11153358495005</v>
      </c>
      <c r="AL64" s="188">
        <f t="shared" si="30"/>
        <v>-808.11153358495005</v>
      </c>
      <c r="AM64" s="188">
        <f t="shared" si="31"/>
        <v>-808.11153358495005</v>
      </c>
      <c r="AN64" s="188">
        <f t="shared" si="41"/>
        <v>808.11153358495005</v>
      </c>
      <c r="AO64" s="188">
        <f t="shared" si="42"/>
        <v>-808.11153358495005</v>
      </c>
    </row>
    <row r="65" spans="1:41" ht="15.75" thickBot="1" x14ac:dyDescent="0.3">
      <c r="A65" s="1" t="s">
        <v>0</v>
      </c>
      <c r="B65" s="149" t="s">
        <v>702</v>
      </c>
      <c r="C65" s="192" t="s">
        <v>304</v>
      </c>
      <c r="E65" s="201">
        <v>-1</v>
      </c>
      <c r="F65" s="186">
        <f t="shared" si="19"/>
        <v>-2251.1199944368486</v>
      </c>
      <c r="G65" s="202">
        <v>-2.86429365962E-2</v>
      </c>
      <c r="H65" s="233">
        <v>-1</v>
      </c>
      <c r="I65" s="229">
        <v>1</v>
      </c>
      <c r="J65" s="229">
        <v>-1</v>
      </c>
      <c r="K65" s="229">
        <v>1</v>
      </c>
      <c r="L65" s="202">
        <v>-1</v>
      </c>
      <c r="M65" s="228">
        <v>-2</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78592.5</v>
      </c>
      <c r="Y65" s="137">
        <v>104790</v>
      </c>
      <c r="Z65" s="188">
        <f t="shared" si="25"/>
        <v>2251.1199944368486</v>
      </c>
      <c r="AA65" s="188">
        <f>IF(IF(sym!$Q54=H65,1,0)=1,ABS(X65*G65),-ABS(X65*G65))</f>
        <v>-2251.1199944368486</v>
      </c>
      <c r="AB65" s="188">
        <f>IF(IF(sym!$P54=$H65,1,0)=1,ABS($X65*$G65),-ABS($X65*$G65))</f>
        <v>2251.1199944368486</v>
      </c>
      <c r="AC65" s="188">
        <f t="shared" si="40"/>
        <v>2251.1199944368486</v>
      </c>
      <c r="AD65" s="188">
        <f t="shared" si="26"/>
        <v>-2251.1199944368486</v>
      </c>
      <c r="AE65" s="188">
        <f t="shared" si="27"/>
        <v>2251.1199944368486</v>
      </c>
      <c r="AF65" s="188">
        <f t="shared" si="36"/>
        <v>-2251.1199944368486</v>
      </c>
      <c r="AG65" s="188">
        <f t="shared" si="37"/>
        <v>-2251.1199944368486</v>
      </c>
      <c r="AH65" s="188">
        <f t="shared" si="38"/>
        <v>2251.1199944368486</v>
      </c>
      <c r="AI65" s="188">
        <f t="shared" si="39"/>
        <v>-2251.1199944368486</v>
      </c>
      <c r="AJ65" s="188">
        <f t="shared" si="28"/>
        <v>-2251.1199944368486</v>
      </c>
      <c r="AK65" s="188">
        <f t="shared" si="29"/>
        <v>-2251.1199944368486</v>
      </c>
      <c r="AL65" s="188">
        <f t="shared" si="30"/>
        <v>-2251.1199944368486</v>
      </c>
      <c r="AM65" s="188">
        <f t="shared" si="31"/>
        <v>-2251.1199944368486</v>
      </c>
      <c r="AN65" s="188">
        <f t="shared" si="41"/>
        <v>2251.1199944368486</v>
      </c>
      <c r="AO65" s="188">
        <f t="shared" si="42"/>
        <v>-2251.1199944368486</v>
      </c>
    </row>
    <row r="66" spans="1:41" ht="15.75" thickBot="1" x14ac:dyDescent="0.3">
      <c r="A66" s="1" t="s">
        <v>384</v>
      </c>
      <c r="B66" s="149" t="s">
        <v>704</v>
      </c>
      <c r="C66" s="192" t="s">
        <v>347</v>
      </c>
      <c r="E66" s="201">
        <v>-1</v>
      </c>
      <c r="F66" s="186">
        <f t="shared" si="19"/>
        <v>2255.2708795500698</v>
      </c>
      <c r="G66" s="202">
        <v>1.5887783582599999E-2</v>
      </c>
      <c r="H66" s="202">
        <v>1</v>
      </c>
      <c r="I66" s="227">
        <v>1</v>
      </c>
      <c r="J66" s="227">
        <v>-1</v>
      </c>
      <c r="K66" s="227">
        <v>1</v>
      </c>
      <c r="L66" s="202">
        <v>-1</v>
      </c>
      <c r="M66" s="228">
        <v>22</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141950</v>
      </c>
      <c r="Y66" s="137">
        <v>212925</v>
      </c>
      <c r="Z66" s="188">
        <f t="shared" si="25"/>
        <v>2255.2708795500698</v>
      </c>
      <c r="AA66" s="188">
        <f>IF(IF(sym!$Q55=H66,1,0)=1,ABS(X66*G66),-ABS(X66*G66))</f>
        <v>2255.2708795500698</v>
      </c>
      <c r="AB66" s="188">
        <f>IF(IF(sym!$P55=$H66,1,0)=1,ABS($X66*$G66),-ABS($X66*$G66))</f>
        <v>-2255.2708795500698</v>
      </c>
      <c r="AC66" s="188">
        <f t="shared" si="40"/>
        <v>-2255.2708795500698</v>
      </c>
      <c r="AD66" s="188">
        <f t="shared" si="26"/>
        <v>2255.2708795500698</v>
      </c>
      <c r="AE66" s="188">
        <f t="shared" si="27"/>
        <v>-2255.2708795500698</v>
      </c>
      <c r="AF66" s="188">
        <f t="shared" si="36"/>
        <v>2255.2708795500698</v>
      </c>
      <c r="AG66" s="188">
        <f t="shared" si="37"/>
        <v>2255.2708795500698</v>
      </c>
      <c r="AH66" s="188">
        <f t="shared" si="38"/>
        <v>-2255.2708795500698</v>
      </c>
      <c r="AI66" s="188">
        <f t="shared" si="39"/>
        <v>-2255.2708795500698</v>
      </c>
      <c r="AJ66" s="188">
        <f t="shared" si="28"/>
        <v>2255.2708795500698</v>
      </c>
      <c r="AK66" s="188">
        <f t="shared" si="29"/>
        <v>-2255.2708795500698</v>
      </c>
      <c r="AL66" s="188">
        <f t="shared" si="30"/>
        <v>2255.2708795500698</v>
      </c>
      <c r="AM66" s="188">
        <f t="shared" si="31"/>
        <v>2255.2708795500698</v>
      </c>
      <c r="AN66" s="188">
        <f t="shared" si="41"/>
        <v>-2255.2708795500698</v>
      </c>
      <c r="AO66" s="188">
        <f t="shared" si="42"/>
        <v>2255.2708795500698</v>
      </c>
    </row>
    <row r="67" spans="1:41" ht="15.75" thickBot="1" x14ac:dyDescent="0.3">
      <c r="A67" s="1" t="s">
        <v>386</v>
      </c>
      <c r="B67" s="149" t="s">
        <v>706</v>
      </c>
      <c r="C67" s="192" t="s">
        <v>347</v>
      </c>
      <c r="E67" s="201">
        <v>1</v>
      </c>
      <c r="F67" s="186">
        <f t="shared" si="19"/>
        <v>1182.0194924893958</v>
      </c>
      <c r="G67" s="202">
        <v>1.02730705066E-2</v>
      </c>
      <c r="H67" s="202">
        <v>1</v>
      </c>
      <c r="I67" s="227">
        <v>1</v>
      </c>
      <c r="J67" s="227">
        <v>1</v>
      </c>
      <c r="K67" s="227">
        <v>1</v>
      </c>
      <c r="L67" s="202">
        <v>-1</v>
      </c>
      <c r="M67" s="228">
        <v>22</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115059.99999999999</v>
      </c>
      <c r="Y67" s="137">
        <v>115059.99999999999</v>
      </c>
      <c r="Z67" s="188">
        <f t="shared" si="25"/>
        <v>1182.0194924893958</v>
      </c>
      <c r="AA67" s="188">
        <f>IF(IF(sym!$Q56=H67,1,0)=1,ABS(X67*G67),-ABS(X67*G67))</f>
        <v>-1182.0194924893958</v>
      </c>
      <c r="AB67" s="188">
        <f>IF(IF(sym!$P56=$H67,1,0)=1,ABS($X67*$G67),-ABS($X67*$G67))</f>
        <v>1182.0194924893958</v>
      </c>
      <c r="AC67" s="188">
        <f t="shared" si="40"/>
        <v>1182.0194924893958</v>
      </c>
      <c r="AD67" s="188">
        <f t="shared" si="26"/>
        <v>-1182.0194924893958</v>
      </c>
      <c r="AE67" s="188">
        <f t="shared" si="27"/>
        <v>1182.0194924893958</v>
      </c>
      <c r="AF67" s="188">
        <f t="shared" si="36"/>
        <v>1182.0194924893958</v>
      </c>
      <c r="AG67" s="188">
        <f t="shared" si="37"/>
        <v>1182.0194924893958</v>
      </c>
      <c r="AH67" s="188">
        <f t="shared" si="38"/>
        <v>-1182.0194924893958</v>
      </c>
      <c r="AI67" s="188">
        <f t="shared" si="39"/>
        <v>-1182.0194924893958</v>
      </c>
      <c r="AJ67" s="188">
        <f t="shared" si="28"/>
        <v>1182.0194924893958</v>
      </c>
      <c r="AK67" s="188">
        <f t="shared" si="29"/>
        <v>-1182.0194924893958</v>
      </c>
      <c r="AL67" s="188">
        <f t="shared" si="30"/>
        <v>1182.0194924893958</v>
      </c>
      <c r="AM67" s="188">
        <f t="shared" si="31"/>
        <v>1182.0194924893958</v>
      </c>
      <c r="AN67" s="188">
        <f t="shared" si="41"/>
        <v>1182.0194924893958</v>
      </c>
      <c r="AO67" s="188">
        <f t="shared" si="42"/>
        <v>1182.0194924893958</v>
      </c>
    </row>
    <row r="68" spans="1:41" ht="15.75" thickBot="1" x14ac:dyDescent="0.3">
      <c r="A68" s="1" t="s">
        <v>388</v>
      </c>
      <c r="B68" s="149" t="s">
        <v>710</v>
      </c>
      <c r="C68" s="192" t="s">
        <v>288</v>
      </c>
      <c r="E68" s="201">
        <v>-1</v>
      </c>
      <c r="F68" s="186">
        <f t="shared" si="19"/>
        <v>779.41037583348657</v>
      </c>
      <c r="G68" s="202">
        <v>1.40650219045E-2</v>
      </c>
      <c r="H68" s="233">
        <v>1</v>
      </c>
      <c r="I68" s="229">
        <v>-1</v>
      </c>
      <c r="J68" s="229">
        <v>1</v>
      </c>
      <c r="K68" s="229">
        <v>-1</v>
      </c>
      <c r="L68" s="202">
        <v>-1</v>
      </c>
      <c r="M68" s="228">
        <v>11</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55414.799999999996</v>
      </c>
      <c r="Y68" s="137">
        <v>55414.799999999996</v>
      </c>
      <c r="Z68" s="188">
        <f t="shared" si="25"/>
        <v>779.41037583348657</v>
      </c>
      <c r="AA68" s="188">
        <f>IF(IF(sym!$Q57=H68,1,0)=1,ABS(X68*G68),-ABS(X68*G68))</f>
        <v>779.41037583348657</v>
      </c>
      <c r="AB68" s="188">
        <f>IF(IF(sym!$P57=$H68,1,0)=1,ABS($X68*$G68),-ABS($X68*$G68))</f>
        <v>-779.41037583348657</v>
      </c>
      <c r="AC68" s="188">
        <f t="shared" si="40"/>
        <v>-779.41037583348657</v>
      </c>
      <c r="AD68" s="188">
        <f t="shared" si="26"/>
        <v>779.41037583348657</v>
      </c>
      <c r="AE68" s="188">
        <f t="shared" si="27"/>
        <v>779.41037583348657</v>
      </c>
      <c r="AF68" s="188">
        <f t="shared" si="36"/>
        <v>-779.41037583348657</v>
      </c>
      <c r="AG68" s="188">
        <f t="shared" si="37"/>
        <v>-779.41037583348657</v>
      </c>
      <c r="AH68" s="188">
        <f t="shared" si="38"/>
        <v>-779.41037583348657</v>
      </c>
      <c r="AI68" s="188">
        <f t="shared" si="39"/>
        <v>-779.41037583348657</v>
      </c>
      <c r="AJ68" s="188">
        <f t="shared" si="28"/>
        <v>-779.41037583348657</v>
      </c>
      <c r="AK68" s="188">
        <f t="shared" si="29"/>
        <v>779.41037583348657</v>
      </c>
      <c r="AL68" s="188">
        <f t="shared" si="30"/>
        <v>779.41037583348657</v>
      </c>
      <c r="AM68" s="188">
        <f t="shared" si="31"/>
        <v>779.41037583348657</v>
      </c>
      <c r="AN68" s="188">
        <f t="shared" si="41"/>
        <v>779.41037583348657</v>
      </c>
      <c r="AO68" s="188">
        <f t="shared" si="42"/>
        <v>779.41037583348657</v>
      </c>
    </row>
    <row r="69" spans="1:41" s="2" customFormat="1" ht="15.75" thickBot="1" x14ac:dyDescent="0.3">
      <c r="A69" s="1" t="s">
        <v>389</v>
      </c>
      <c r="B69" s="149" t="s">
        <v>712</v>
      </c>
      <c r="C69" s="192" t="s">
        <v>297</v>
      </c>
      <c r="D69"/>
      <c r="E69" s="201">
        <v>-1</v>
      </c>
      <c r="F69" s="186">
        <f t="shared" si="19"/>
        <v>1729.5803480050201</v>
      </c>
      <c r="G69" s="202">
        <v>1.7400204708300001E-2</v>
      </c>
      <c r="H69" s="202">
        <v>1</v>
      </c>
      <c r="I69" s="227">
        <v>-1</v>
      </c>
      <c r="J69" s="227">
        <v>1</v>
      </c>
      <c r="K69" s="227">
        <v>-1</v>
      </c>
      <c r="L69" s="202">
        <v>-1</v>
      </c>
      <c r="M69" s="228">
        <v>-15</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99400</v>
      </c>
      <c r="Y69" s="137">
        <v>79520</v>
      </c>
      <c r="Z69" s="188">
        <f t="shared" si="25"/>
        <v>1729.5803480050201</v>
      </c>
      <c r="AA69" s="188">
        <f>IF(IF(sym!$Q58=H69,1,0)=1,ABS(X69*G69),-ABS(X69*G69))</f>
        <v>1729.5803480050201</v>
      </c>
      <c r="AB69" s="188">
        <f>IF(IF(sym!$P58=$H69,1,0)=1,ABS($X69*$G69),-ABS($X69*$G69))</f>
        <v>-1729.5803480050201</v>
      </c>
      <c r="AC69" s="188">
        <f t="shared" si="40"/>
        <v>-1729.5803480050201</v>
      </c>
      <c r="AD69" s="188">
        <f t="shared" si="26"/>
        <v>1729.5803480050201</v>
      </c>
      <c r="AE69" s="188">
        <f t="shared" si="27"/>
        <v>1729.5803480050201</v>
      </c>
      <c r="AF69" s="188">
        <f t="shared" si="36"/>
        <v>-1729.5803480050201</v>
      </c>
      <c r="AG69" s="188">
        <f t="shared" si="37"/>
        <v>-1729.5803480050201</v>
      </c>
      <c r="AH69" s="188">
        <f t="shared" si="38"/>
        <v>-1729.5803480050201</v>
      </c>
      <c r="AI69" s="188">
        <f t="shared" si="39"/>
        <v>1729.5803480050201</v>
      </c>
      <c r="AJ69" s="188">
        <f t="shared" si="28"/>
        <v>-1729.5803480050201</v>
      </c>
      <c r="AK69" s="188">
        <f t="shared" si="29"/>
        <v>1729.5803480050201</v>
      </c>
      <c r="AL69" s="188">
        <f t="shared" si="30"/>
        <v>1729.5803480050201</v>
      </c>
      <c r="AM69" s="188">
        <f t="shared" si="31"/>
        <v>1729.5803480050201</v>
      </c>
      <c r="AN69" s="188">
        <f t="shared" si="41"/>
        <v>-1729.5803480050201</v>
      </c>
      <c r="AO69" s="188">
        <f t="shared" si="42"/>
        <v>1729.5803480050201</v>
      </c>
    </row>
    <row r="70" spans="1:41" s="2" customFormat="1" ht="15.75" thickBot="1" x14ac:dyDescent="0.3">
      <c r="A70" s="1" t="s">
        <v>391</v>
      </c>
      <c r="B70" s="149" t="s">
        <v>490</v>
      </c>
      <c r="C70" s="192" t="s">
        <v>297</v>
      </c>
      <c r="D70"/>
      <c r="E70" s="201">
        <v>-1</v>
      </c>
      <c r="F70" s="186">
        <f t="shared" si="19"/>
        <v>541.8559026104233</v>
      </c>
      <c r="G70" s="202">
        <v>5.9840425531900001E-3</v>
      </c>
      <c r="H70" s="202">
        <v>1</v>
      </c>
      <c r="I70" s="227">
        <v>1</v>
      </c>
      <c r="J70" s="227">
        <v>1</v>
      </c>
      <c r="K70" s="227">
        <v>-1</v>
      </c>
      <c r="L70" s="202">
        <v>1</v>
      </c>
      <c r="M70" s="228">
        <v>-3</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90550.141947364391</v>
      </c>
      <c r="Y70" s="137">
        <v>111446.32855060232</v>
      </c>
      <c r="Z70" s="188">
        <f t="shared" si="25"/>
        <v>541.8559026104233</v>
      </c>
      <c r="AA70" s="188">
        <f>IF(IF(sym!$Q59=H70,1,0)=1,ABS(X70*G70),-ABS(X70*G70))</f>
        <v>541.8559026104233</v>
      </c>
      <c r="AB70" s="188">
        <f>IF(IF(sym!$P59=$H70,1,0)=1,ABS($X70*$G70),-ABS($X70*$G70))</f>
        <v>-541.8559026104233</v>
      </c>
      <c r="AC70" s="188">
        <f t="shared" si="40"/>
        <v>-541.8559026104233</v>
      </c>
      <c r="AD70" s="188">
        <f t="shared" si="26"/>
        <v>541.8559026104233</v>
      </c>
      <c r="AE70" s="188">
        <f t="shared" si="27"/>
        <v>541.8559026104233</v>
      </c>
      <c r="AF70" s="188">
        <f t="shared" si="36"/>
        <v>541.8559026104233</v>
      </c>
      <c r="AG70" s="188">
        <f t="shared" si="37"/>
        <v>-541.8559026104233</v>
      </c>
      <c r="AH70" s="188">
        <f t="shared" si="38"/>
        <v>541.8559026104233</v>
      </c>
      <c r="AI70" s="188">
        <f t="shared" si="39"/>
        <v>-541.8559026104233</v>
      </c>
      <c r="AJ70" s="188">
        <f t="shared" si="28"/>
        <v>-541.8559026104233</v>
      </c>
      <c r="AK70" s="188">
        <f t="shared" si="29"/>
        <v>541.8559026104233</v>
      </c>
      <c r="AL70" s="188">
        <f t="shared" si="30"/>
        <v>541.8559026104233</v>
      </c>
      <c r="AM70" s="188">
        <f t="shared" si="31"/>
        <v>541.8559026104233</v>
      </c>
      <c r="AN70" s="188">
        <f t="shared" si="41"/>
        <v>541.8559026104233</v>
      </c>
      <c r="AO70" s="188">
        <f t="shared" si="42"/>
        <v>541.8559026104233</v>
      </c>
    </row>
    <row r="71" spans="1:41" ht="15.75" thickBot="1" x14ac:dyDescent="0.3">
      <c r="A71" s="1" t="s">
        <v>29</v>
      </c>
      <c r="B71" s="149" t="s">
        <v>730</v>
      </c>
      <c r="C71" s="192" t="s">
        <v>297</v>
      </c>
      <c r="D71" s="2"/>
      <c r="E71" s="201">
        <v>-1</v>
      </c>
      <c r="F71" s="186">
        <f t="shared" si="19"/>
        <v>2563.9059304664302</v>
      </c>
      <c r="G71" s="202">
        <v>2.5562372188100001E-2</v>
      </c>
      <c r="H71" s="202">
        <v>1</v>
      </c>
      <c r="I71" s="227">
        <v>1</v>
      </c>
      <c r="J71" s="227">
        <v>1</v>
      </c>
      <c r="K71" s="227">
        <v>-1</v>
      </c>
      <c r="L71" s="202">
        <v>1</v>
      </c>
      <c r="M71" s="228">
        <v>11</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100300</v>
      </c>
      <c r="Y71" s="137">
        <v>150450</v>
      </c>
      <c r="Z71" s="188">
        <f t="shared" si="25"/>
        <v>2563.9059304664302</v>
      </c>
      <c r="AA71" s="188">
        <f>IF(IF(sym!$Q60=H71,1,0)=1,ABS(X71*G71),-ABS(X71*G71))</f>
        <v>2563.9059304664302</v>
      </c>
      <c r="AB71" s="188">
        <f>IF(IF(sym!$P60=$H71,1,0)=1,ABS($X71*$G71),-ABS($X71*$G71))</f>
        <v>-2563.9059304664302</v>
      </c>
      <c r="AC71" s="188">
        <f t="shared" si="40"/>
        <v>-2563.9059304664302</v>
      </c>
      <c r="AD71" s="188">
        <f t="shared" si="26"/>
        <v>2563.9059304664302</v>
      </c>
      <c r="AE71" s="188">
        <f t="shared" si="27"/>
        <v>2563.9059304664302</v>
      </c>
      <c r="AF71" s="188">
        <f t="shared" si="36"/>
        <v>2563.9059304664302</v>
      </c>
      <c r="AG71" s="188">
        <f t="shared" si="37"/>
        <v>-2563.9059304664302</v>
      </c>
      <c r="AH71" s="188">
        <f t="shared" si="38"/>
        <v>2563.9059304664302</v>
      </c>
      <c r="AI71" s="188">
        <f t="shared" si="39"/>
        <v>2563.9059304664302</v>
      </c>
      <c r="AJ71" s="188">
        <f t="shared" si="28"/>
        <v>-2563.9059304664302</v>
      </c>
      <c r="AK71" s="188">
        <f t="shared" si="29"/>
        <v>2563.9059304664302</v>
      </c>
      <c r="AL71" s="188">
        <f t="shared" si="30"/>
        <v>2563.9059304664302</v>
      </c>
      <c r="AM71" s="188">
        <f t="shared" si="31"/>
        <v>2563.9059304664302</v>
      </c>
      <c r="AN71" s="188">
        <f t="shared" si="41"/>
        <v>-2563.9059304664302</v>
      </c>
      <c r="AO71" s="188">
        <f t="shared" si="42"/>
        <v>2563.9059304664302</v>
      </c>
    </row>
    <row r="72" spans="1:41" ht="15.75" thickBot="1" x14ac:dyDescent="0.3">
      <c r="A72" s="1" t="s">
        <v>394</v>
      </c>
      <c r="B72" s="149" t="s">
        <v>742</v>
      </c>
      <c r="C72" s="192" t="s">
        <v>304</v>
      </c>
      <c r="E72" s="201">
        <v>-1</v>
      </c>
      <c r="F72" s="186">
        <f t="shared" si="19"/>
        <v>851.1702127643232</v>
      </c>
      <c r="G72" s="202">
        <v>1.32978723404E-2</v>
      </c>
      <c r="H72" s="202">
        <v>1</v>
      </c>
      <c r="I72" s="227">
        <v>-1</v>
      </c>
      <c r="J72" s="227">
        <v>-1</v>
      </c>
      <c r="K72" s="227">
        <v>-1</v>
      </c>
      <c r="L72" s="202">
        <v>-1</v>
      </c>
      <c r="M72" s="228">
        <v>-20</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64008</v>
      </c>
      <c r="Y72" s="137">
        <v>42672</v>
      </c>
      <c r="Z72" s="188">
        <f t="shared" si="25"/>
        <v>851.1702127643232</v>
      </c>
      <c r="AA72" s="188">
        <f>IF(IF(sym!$Q61=H72,1,0)=1,ABS(X72*G72),-ABS(X72*G72))</f>
        <v>851.1702127643232</v>
      </c>
      <c r="AB72" s="188">
        <f>IF(IF(sym!$P61=$H72,1,0)=1,ABS($X72*$G72),-ABS($X72*$G72))</f>
        <v>-851.1702127643232</v>
      </c>
      <c r="AC72" s="188">
        <f t="shared" si="40"/>
        <v>-851.1702127643232</v>
      </c>
      <c r="AD72" s="188">
        <f t="shared" si="26"/>
        <v>851.1702127643232</v>
      </c>
      <c r="AE72" s="188">
        <f t="shared" si="27"/>
        <v>-851.1702127643232</v>
      </c>
      <c r="AF72" s="188">
        <f t="shared" si="36"/>
        <v>-851.1702127643232</v>
      </c>
      <c r="AG72" s="188">
        <f t="shared" si="37"/>
        <v>-851.1702127643232</v>
      </c>
      <c r="AH72" s="188">
        <f t="shared" si="38"/>
        <v>-851.1702127643232</v>
      </c>
      <c r="AI72" s="188">
        <f t="shared" si="39"/>
        <v>851.1702127643232</v>
      </c>
      <c r="AJ72" s="188">
        <f t="shared" si="28"/>
        <v>-851.1702127643232</v>
      </c>
      <c r="AK72" s="188">
        <f t="shared" si="29"/>
        <v>851.1702127643232</v>
      </c>
      <c r="AL72" s="188">
        <f t="shared" si="30"/>
        <v>851.1702127643232</v>
      </c>
      <c r="AM72" s="188">
        <f t="shared" si="31"/>
        <v>851.1702127643232</v>
      </c>
      <c r="AN72" s="188">
        <f t="shared" si="41"/>
        <v>-851.1702127643232</v>
      </c>
      <c r="AO72" s="188">
        <f t="shared" si="42"/>
        <v>851.1702127643232</v>
      </c>
    </row>
    <row r="73" spans="1:41" ht="15.75" thickBot="1" x14ac:dyDescent="0.3">
      <c r="A73" s="1" t="s">
        <v>396</v>
      </c>
      <c r="B73" s="149" t="s">
        <v>744</v>
      </c>
      <c r="C73" s="192" t="s">
        <v>1121</v>
      </c>
      <c r="E73" s="201">
        <v>1</v>
      </c>
      <c r="F73" s="186">
        <f t="shared" si="19"/>
        <v>5013.9272086738547</v>
      </c>
      <c r="G73" s="202">
        <v>1.29145876137E-2</v>
      </c>
      <c r="H73" s="202">
        <v>1</v>
      </c>
      <c r="I73" s="227">
        <v>-1</v>
      </c>
      <c r="J73" s="227">
        <v>-1</v>
      </c>
      <c r="K73" s="227">
        <v>-1</v>
      </c>
      <c r="L73" s="202">
        <v>-1</v>
      </c>
      <c r="M73" s="228">
        <v>-24</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388237.50000000006</v>
      </c>
      <c r="Y73" s="137">
        <v>258825.00000000003</v>
      </c>
      <c r="Z73" s="188">
        <f t="shared" si="25"/>
        <v>5013.9272086738547</v>
      </c>
      <c r="AA73" s="188">
        <f>IF(IF(sym!$Q62=H73,1,0)=1,ABS(X73*G73),-ABS(X73*G73))</f>
        <v>5013.9272086738547</v>
      </c>
      <c r="AB73" s="188">
        <f>IF(IF(sym!$P62=$H73,1,0)=1,ABS($X73*$G73),-ABS($X73*$G73))</f>
        <v>-5013.9272086738547</v>
      </c>
      <c r="AC73" s="188">
        <f t="shared" si="40"/>
        <v>5013.9272086738547</v>
      </c>
      <c r="AD73" s="188">
        <f t="shared" si="26"/>
        <v>-5013.9272086738547</v>
      </c>
      <c r="AE73" s="188">
        <f t="shared" si="27"/>
        <v>-5013.9272086738547</v>
      </c>
      <c r="AF73" s="188">
        <f t="shared" si="36"/>
        <v>-5013.9272086738547</v>
      </c>
      <c r="AG73" s="188">
        <f t="shared" si="37"/>
        <v>-5013.9272086738547</v>
      </c>
      <c r="AH73" s="188">
        <f t="shared" si="38"/>
        <v>-5013.9272086738547</v>
      </c>
      <c r="AI73" s="188">
        <f t="shared" si="39"/>
        <v>5013.9272086738547</v>
      </c>
      <c r="AJ73" s="188">
        <f t="shared" si="28"/>
        <v>5013.9272086738547</v>
      </c>
      <c r="AK73" s="188">
        <f t="shared" si="29"/>
        <v>-5013.9272086738547</v>
      </c>
      <c r="AL73" s="188">
        <f t="shared" si="30"/>
        <v>-5013.9272086738547</v>
      </c>
      <c r="AM73" s="188">
        <f t="shared" si="31"/>
        <v>-5013.9272086738547</v>
      </c>
      <c r="AN73" s="188">
        <f t="shared" si="41"/>
        <v>5013.9272086738547</v>
      </c>
      <c r="AO73" s="188">
        <f t="shared" si="42"/>
        <v>-5013.9272086738547</v>
      </c>
    </row>
    <row r="74" spans="1:41" ht="15.75" thickBot="1" x14ac:dyDescent="0.3">
      <c r="A74" s="1" t="s">
        <v>398</v>
      </c>
      <c r="B74" s="149" t="s">
        <v>722</v>
      </c>
      <c r="C74" s="192" t="s">
        <v>347</v>
      </c>
      <c r="E74" s="201">
        <v>1</v>
      </c>
      <c r="F74" s="186">
        <f t="shared" si="19"/>
        <v>780.94913827213009</v>
      </c>
      <c r="G74" s="202">
        <v>7.6763074484899997E-3</v>
      </c>
      <c r="H74" s="202">
        <v>1</v>
      </c>
      <c r="I74" s="227">
        <v>1</v>
      </c>
      <c r="J74" s="227">
        <v>1</v>
      </c>
      <c r="K74" s="227">
        <v>1</v>
      </c>
      <c r="L74" s="202">
        <v>1</v>
      </c>
      <c r="M74" s="228">
        <v>22</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101735</v>
      </c>
      <c r="Y74" s="137">
        <v>101735</v>
      </c>
      <c r="Z74" s="188">
        <f t="shared" si="25"/>
        <v>780.94913827213009</v>
      </c>
      <c r="AA74" s="188">
        <f>IF(IF(sym!$Q63=H74,1,0)=1,ABS(X74*G74),-ABS(X74*G74))</f>
        <v>-780.94913827213009</v>
      </c>
      <c r="AB74" s="188">
        <f>IF(IF(sym!$P63=$H74,1,0)=1,ABS($X74*$G74),-ABS($X74*$G74))</f>
        <v>780.94913827213009</v>
      </c>
      <c r="AC74" s="188">
        <f t="shared" si="40"/>
        <v>780.94913827213009</v>
      </c>
      <c r="AD74" s="188">
        <f t="shared" si="26"/>
        <v>-780.94913827213009</v>
      </c>
      <c r="AE74" s="188">
        <f t="shared" si="27"/>
        <v>780.94913827213009</v>
      </c>
      <c r="AF74" s="188">
        <f t="shared" si="36"/>
        <v>780.94913827213009</v>
      </c>
      <c r="AG74" s="188">
        <f t="shared" si="37"/>
        <v>780.94913827213009</v>
      </c>
      <c r="AH74" s="188">
        <f t="shared" si="38"/>
        <v>780.94913827213009</v>
      </c>
      <c r="AI74" s="188">
        <f t="shared" si="39"/>
        <v>780.94913827213009</v>
      </c>
      <c r="AJ74" s="188">
        <f t="shared" si="28"/>
        <v>780.94913827213009</v>
      </c>
      <c r="AK74" s="188">
        <f t="shared" si="29"/>
        <v>780.94913827213009</v>
      </c>
      <c r="AL74" s="188">
        <f t="shared" si="30"/>
        <v>-780.94913827213009</v>
      </c>
      <c r="AM74" s="188">
        <f t="shared" si="31"/>
        <v>780.94913827213009</v>
      </c>
      <c r="AN74" s="188">
        <f t="shared" si="41"/>
        <v>-780.94913827213009</v>
      </c>
      <c r="AO74" s="188">
        <f t="shared" si="42"/>
        <v>-780.94913827213009</v>
      </c>
    </row>
    <row r="75" spans="1:41" ht="15.75" thickBot="1" x14ac:dyDescent="0.3">
      <c r="A75" s="1" t="s">
        <v>400</v>
      </c>
      <c r="B75" s="149" t="s">
        <v>732</v>
      </c>
      <c r="C75" s="192" t="s">
        <v>294</v>
      </c>
      <c r="E75" s="201">
        <v>1</v>
      </c>
      <c r="F75" s="186">
        <f t="shared" si="19"/>
        <v>-233.75783361167248</v>
      </c>
      <c r="G75" s="291">
        <v>-1.0348990973399999E-3</v>
      </c>
      <c r="H75" s="202">
        <v>-1</v>
      </c>
      <c r="I75" s="227">
        <v>1</v>
      </c>
      <c r="J75" s="227">
        <v>1</v>
      </c>
      <c r="K75" s="227">
        <v>1</v>
      </c>
      <c r="L75" s="202">
        <v>-1</v>
      </c>
      <c r="M75" s="228">
        <v>-5</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225875</v>
      </c>
      <c r="Y75" s="137">
        <v>173750</v>
      </c>
      <c r="Z75" s="188">
        <f t="shared" si="25"/>
        <v>233.75783361167248</v>
      </c>
      <c r="AA75" s="188">
        <f>IF(IF(sym!$Q64=H75,1,0)=1,ABS(X75*G75),-ABS(X75*G75))</f>
        <v>-233.75783361167248</v>
      </c>
      <c r="AB75" s="188">
        <f>IF(IF(sym!$P64=$H75,1,0)=1,ABS($X75*$G75),-ABS($X75*$G75))</f>
        <v>233.75783361167248</v>
      </c>
      <c r="AC75" s="188">
        <f t="shared" si="40"/>
        <v>-233.75783361167248</v>
      </c>
      <c r="AD75" s="188">
        <f t="shared" si="26"/>
        <v>233.75783361167248</v>
      </c>
      <c r="AE75" s="188">
        <f t="shared" si="27"/>
        <v>-233.75783361167248</v>
      </c>
      <c r="AF75" s="188">
        <f t="shared" si="36"/>
        <v>-233.75783361167248</v>
      </c>
      <c r="AG75" s="188">
        <f t="shared" si="37"/>
        <v>-233.75783361167248</v>
      </c>
      <c r="AH75" s="188">
        <f t="shared" si="38"/>
        <v>233.75783361167248</v>
      </c>
      <c r="AI75" s="188">
        <f t="shared" si="39"/>
        <v>-233.75783361167248</v>
      </c>
      <c r="AJ75" s="188">
        <f t="shared" si="28"/>
        <v>-233.75783361167248</v>
      </c>
      <c r="AK75" s="188">
        <f t="shared" si="29"/>
        <v>-233.75783361167248</v>
      </c>
      <c r="AL75" s="188">
        <f t="shared" si="30"/>
        <v>-233.75783361167248</v>
      </c>
      <c r="AM75" s="188">
        <f t="shared" si="31"/>
        <v>-233.75783361167248</v>
      </c>
      <c r="AN75" s="188">
        <f t="shared" si="41"/>
        <v>233.75783361167248</v>
      </c>
      <c r="AO75" s="188">
        <f t="shared" si="42"/>
        <v>-233.75783361167248</v>
      </c>
    </row>
    <row r="76" spans="1:41" ht="15.75" thickBot="1" x14ac:dyDescent="0.3">
      <c r="A76" s="1" t="s">
        <v>992</v>
      </c>
      <c r="B76" s="149" t="s">
        <v>443</v>
      </c>
      <c r="C76" s="192" t="s">
        <v>1122</v>
      </c>
      <c r="E76" s="201">
        <v>-1</v>
      </c>
      <c r="F76" s="186">
        <f t="shared" si="19"/>
        <v>-5664.8858372207778</v>
      </c>
      <c r="G76" s="202">
        <v>-6.3089430894299999E-3</v>
      </c>
      <c r="H76" s="202">
        <v>-1</v>
      </c>
      <c r="I76" s="227">
        <v>1</v>
      </c>
      <c r="J76" s="227">
        <v>-1</v>
      </c>
      <c r="K76" s="227">
        <v>1</v>
      </c>
      <c r="L76" s="202">
        <v>1</v>
      </c>
      <c r="M76" s="228">
        <v>8</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897913.60564208042</v>
      </c>
      <c r="Y76" s="137">
        <v>1197218.1408561072</v>
      </c>
      <c r="Z76" s="188">
        <f t="shared" si="25"/>
        <v>5664.8858372207778</v>
      </c>
      <c r="AA76" s="188">
        <f>IF(IF(sym!$Q65=H76,1,0)=1,ABS(X76*G76),-ABS(X76*G76))</f>
        <v>5664.8858372207778</v>
      </c>
      <c r="AB76" s="188">
        <f>IF(IF(sym!$P65=$H76,1,0)=1,ABS($X76*$G76),-ABS($X76*$G76))</f>
        <v>-5664.8858372207778</v>
      </c>
      <c r="AC76" s="188">
        <f t="shared" si="40"/>
        <v>5664.8858372207778</v>
      </c>
      <c r="AD76" s="188">
        <f t="shared" si="26"/>
        <v>-5664.8858372207778</v>
      </c>
      <c r="AE76" s="188">
        <f t="shared" si="27"/>
        <v>5664.8858372207778</v>
      </c>
      <c r="AF76" s="188">
        <f t="shared" si="36"/>
        <v>-5664.8858372207778</v>
      </c>
      <c r="AG76" s="188">
        <f t="shared" si="37"/>
        <v>-5664.8858372207778</v>
      </c>
      <c r="AH76" s="188">
        <f t="shared" si="38"/>
        <v>-5664.8858372207778</v>
      </c>
      <c r="AI76" s="188">
        <f t="shared" si="39"/>
        <v>-5664.8858372207778</v>
      </c>
      <c r="AJ76" s="188">
        <f t="shared" si="28"/>
        <v>5664.8858372207778</v>
      </c>
      <c r="AK76" s="188">
        <f t="shared" si="29"/>
        <v>-5664.8858372207778</v>
      </c>
      <c r="AL76" s="188">
        <f t="shared" si="30"/>
        <v>-5664.8858372207778</v>
      </c>
      <c r="AM76" s="188">
        <f t="shared" si="31"/>
        <v>-5664.8858372207778</v>
      </c>
      <c r="AN76" s="188">
        <f t="shared" si="41"/>
        <v>5664.8858372207778</v>
      </c>
      <c r="AO76" s="188">
        <f t="shared" si="42"/>
        <v>5664.8858372207778</v>
      </c>
    </row>
    <row r="77" spans="1:41" ht="15.75" thickBot="1" x14ac:dyDescent="0.3">
      <c r="A77" s="1" t="s">
        <v>401</v>
      </c>
      <c r="B77" s="149" t="s">
        <v>726</v>
      </c>
      <c r="C77" s="192" t="s">
        <v>297</v>
      </c>
      <c r="E77" s="201">
        <v>-1</v>
      </c>
      <c r="F77" s="186">
        <f t="shared" si="19"/>
        <v>1407.940140842328</v>
      </c>
      <c r="G77" s="202">
        <v>2.02464788732E-2</v>
      </c>
      <c r="H77" s="202">
        <v>1</v>
      </c>
      <c r="I77" s="227">
        <v>-1</v>
      </c>
      <c r="J77" s="227">
        <v>-1</v>
      </c>
      <c r="K77" s="227">
        <v>1</v>
      </c>
      <c r="L77" s="202">
        <v>-1</v>
      </c>
      <c r="M77" s="228">
        <v>11</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69540</v>
      </c>
      <c r="Y77" s="137">
        <v>69540</v>
      </c>
      <c r="Z77" s="188">
        <f t="shared" si="25"/>
        <v>1407.940140842328</v>
      </c>
      <c r="AA77" s="188">
        <f>IF(IF(sym!$Q66=H77,1,0)=1,ABS(X77*G77),-ABS(X77*G77))</f>
        <v>1407.940140842328</v>
      </c>
      <c r="AB77" s="188">
        <f>IF(IF(sym!$P66=$H77,1,0)=1,ABS($X77*$G77),-ABS($X77*$G77))</f>
        <v>-1407.940140842328</v>
      </c>
      <c r="AC77" s="188">
        <f t="shared" si="40"/>
        <v>-1407.940140842328</v>
      </c>
      <c r="AD77" s="188">
        <f t="shared" si="26"/>
        <v>1407.940140842328</v>
      </c>
      <c r="AE77" s="188">
        <f t="shared" si="27"/>
        <v>-1407.940140842328</v>
      </c>
      <c r="AF77" s="188">
        <f t="shared" si="36"/>
        <v>-1407.940140842328</v>
      </c>
      <c r="AG77" s="188">
        <f t="shared" si="37"/>
        <v>1407.940140842328</v>
      </c>
      <c r="AH77" s="188">
        <f t="shared" si="38"/>
        <v>-1407.940140842328</v>
      </c>
      <c r="AI77" s="188">
        <f t="shared" si="39"/>
        <v>-1407.940140842328</v>
      </c>
      <c r="AJ77" s="188">
        <f t="shared" si="28"/>
        <v>1407.940140842328</v>
      </c>
      <c r="AK77" s="188">
        <f t="shared" si="29"/>
        <v>-1407.940140842328</v>
      </c>
      <c r="AL77" s="188">
        <f t="shared" si="30"/>
        <v>1407.940140842328</v>
      </c>
      <c r="AM77" s="188">
        <f t="shared" si="31"/>
        <v>1407.940140842328</v>
      </c>
      <c r="AN77" s="188">
        <f t="shared" si="41"/>
        <v>-1407.940140842328</v>
      </c>
      <c r="AO77" s="188">
        <f t="shared" si="42"/>
        <v>1407.940140842328</v>
      </c>
    </row>
    <row r="78" spans="1:41" ht="15.75" thickBot="1" x14ac:dyDescent="0.3">
      <c r="A78" s="1" t="s">
        <v>868</v>
      </c>
      <c r="B78" s="149" t="s">
        <v>746</v>
      </c>
      <c r="C78" s="192" t="s">
        <v>294</v>
      </c>
      <c r="E78" s="201">
        <v>-1</v>
      </c>
      <c r="F78" s="186">
        <f t="shared" ref="F78:F92" si="43">G78*X78</f>
        <v>1369.3562950394003</v>
      </c>
      <c r="G78" s="202">
        <v>5.4394857213499997E-3</v>
      </c>
      <c r="H78" s="202">
        <v>1</v>
      </c>
      <c r="I78" s="227">
        <v>-1</v>
      </c>
      <c r="J78" s="227">
        <v>1</v>
      </c>
      <c r="K78" s="227">
        <v>-1</v>
      </c>
      <c r="L78" s="202">
        <v>1</v>
      </c>
      <c r="M78" s="228">
        <v>-19</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251743.70614940161</v>
      </c>
      <c r="Y78" s="137">
        <v>335658.27486586879</v>
      </c>
      <c r="Z78" s="188">
        <f t="shared" ref="Z78:Z92" si="49">ABS(X78*G78)</f>
        <v>1369.3562950394003</v>
      </c>
      <c r="AA78" s="188">
        <f>IF(IF(sym!$Q67=H78,1,0)=1,ABS(X78*G78),-ABS(X78*G78))</f>
        <v>1369.3562950394003</v>
      </c>
      <c r="AB78" s="188">
        <f>IF(IF(sym!$P67=$H78,1,0)=1,ABS($X78*$G78),-ABS($X78*$G78))</f>
        <v>-1369.3562950394003</v>
      </c>
      <c r="AC78" s="188">
        <f t="shared" si="40"/>
        <v>-1369.3562950394003</v>
      </c>
      <c r="AD78" s="188">
        <f t="shared" ref="AD78:AD92" si="50">IF(IF(-E78=H78,1,0)=1,ABS(X78*G78),-ABS(X78*G78))</f>
        <v>1369.3562950394003</v>
      </c>
      <c r="AE78" s="188">
        <f t="shared" ref="AE78:AE92" si="51">IF(IF(J78=H78,1,0)=1,ABS(X78*G78),-ABS(X78*G78))</f>
        <v>1369.3562950394003</v>
      </c>
      <c r="AF78" s="188">
        <f t="shared" si="36"/>
        <v>-1369.3562950394003</v>
      </c>
      <c r="AG78" s="188">
        <f t="shared" si="37"/>
        <v>-1369.3562950394003</v>
      </c>
      <c r="AH78" s="188">
        <f t="shared" si="38"/>
        <v>1369.3562950394003</v>
      </c>
      <c r="AI78" s="188">
        <f t="shared" si="39"/>
        <v>-1369.3562950394003</v>
      </c>
      <c r="AJ78" s="188">
        <f t="shared" ref="AJ78:AJ92" si="52">IF(IF(P78=H78,1,0)=1,ABS(X78*G78),-ABS(X78*G78))</f>
        <v>-1369.3562950394003</v>
      </c>
      <c r="AK78" s="188">
        <f t="shared" ref="AK78:AK92" si="53">IF(IF(H78=Q78,1,0)=1,ABS(X78*G78),-ABS(X78*G78))</f>
        <v>1369.3562950394003</v>
      </c>
      <c r="AL78" s="188">
        <f t="shared" ref="AL78:AL92" si="54">IF(IF(R78=H78,1,0)=1,ABS(X78*G78),-ABS(X78*G78))</f>
        <v>-1369.3562950394003</v>
      </c>
      <c r="AM78" s="188">
        <f t="shared" ref="AM78:AM92" si="55">IF(IF(S78=H78,1,0)=1,ABS(X78*G78),-ABS(X78*G78))</f>
        <v>-1369.3562950394003</v>
      </c>
      <c r="AN78" s="188">
        <f t="shared" ref="AN78:AN92" si="56">IF(IF(T78=$H78,1,0)=1,ABS($X78*$G78),-ABS($X78*$G78))</f>
        <v>1369.3562950394003</v>
      </c>
      <c r="AO78" s="188">
        <f t="shared" ref="AO78:AO92" si="57">IF(IF(U78=$H78,1,0)=1,ABS($X78*$G78),-ABS($X78*$G78))</f>
        <v>1369.3562950394003</v>
      </c>
    </row>
    <row r="79" spans="1:41" ht="15.75" thickBot="1" x14ac:dyDescent="0.3">
      <c r="A79" s="1" t="s">
        <v>403</v>
      </c>
      <c r="B79" s="149" t="s">
        <v>681</v>
      </c>
      <c r="C79" s="192" t="s">
        <v>294</v>
      </c>
      <c r="E79" s="201">
        <v>-1</v>
      </c>
      <c r="F79" s="186">
        <f t="shared" si="43"/>
        <v>-3024.7706680712145</v>
      </c>
      <c r="G79" s="202">
        <v>-1.6215365239299999E-2</v>
      </c>
      <c r="H79" s="202">
        <v>-1</v>
      </c>
      <c r="I79" s="227">
        <v>1</v>
      </c>
      <c r="J79" s="227">
        <v>1</v>
      </c>
      <c r="K79" s="227">
        <v>1</v>
      </c>
      <c r="L79" s="202">
        <v>-1</v>
      </c>
      <c r="M79" s="228">
        <v>22</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186537.3134328358</v>
      </c>
      <c r="Y79" s="137">
        <v>233171.64179104473</v>
      </c>
      <c r="Z79" s="188">
        <f t="shared" si="49"/>
        <v>3024.7706680712145</v>
      </c>
      <c r="AA79" s="188">
        <f>IF(IF(sym!$Q68=H79,1,0)=1,ABS(X79*G79),-ABS(X79*G79))</f>
        <v>-3024.7706680712145</v>
      </c>
      <c r="AB79" s="188">
        <f>IF(IF(sym!$P68=$H79,1,0)=1,ABS($X79*$G79),-ABS($X79*$G79))</f>
        <v>3024.7706680712145</v>
      </c>
      <c r="AC79" s="188">
        <f t="shared" si="40"/>
        <v>3024.7706680712145</v>
      </c>
      <c r="AD79" s="188">
        <f t="shared" si="50"/>
        <v>-3024.7706680712145</v>
      </c>
      <c r="AE79" s="188">
        <f t="shared" si="51"/>
        <v>-3024.7706680712145</v>
      </c>
      <c r="AF79" s="188">
        <f t="shared" ref="AF79:AF92" si="60">IF(IF(I79=H79,1,0)=1,ABS(X79*G79),-ABS(X79*G79))</f>
        <v>-3024.7706680712145</v>
      </c>
      <c r="AG79" s="188">
        <f t="shared" ref="AG79:AG92" si="61">IF(IF(K79=H79,1,0)=1,ABS(X79*G79),-ABS(X79*G79))</f>
        <v>-3024.7706680712145</v>
      </c>
      <c r="AH79" s="188">
        <f t="shared" ref="AH79:AH92" si="62">IF(IF(L79=H79,1,0)=1,ABS(X79*G79),-ABS(X79*G79))</f>
        <v>3024.7706680712145</v>
      </c>
      <c r="AI79" s="188">
        <f t="shared" ref="AI79:AI92" si="63">IF(IF(O79=H79,1,0)=1,ABS(X79*G79),-ABS(X79*G79))</f>
        <v>3024.7706680712145</v>
      </c>
      <c r="AJ79" s="188">
        <f t="shared" si="52"/>
        <v>-3024.7706680712145</v>
      </c>
      <c r="AK79" s="188">
        <f t="shared" si="53"/>
        <v>-3024.7706680712145</v>
      </c>
      <c r="AL79" s="188">
        <f t="shared" si="54"/>
        <v>-3024.7706680712145</v>
      </c>
      <c r="AM79" s="188">
        <f t="shared" si="55"/>
        <v>-3024.7706680712145</v>
      </c>
      <c r="AN79" s="188">
        <f t="shared" si="56"/>
        <v>3024.7706680712145</v>
      </c>
      <c r="AO79" s="188">
        <f t="shared" si="57"/>
        <v>-3024.7706680712145</v>
      </c>
    </row>
    <row r="80" spans="1:41" ht="15.75" thickBot="1" x14ac:dyDescent="0.3">
      <c r="A80" s="1" t="s">
        <v>405</v>
      </c>
      <c r="B80" s="149" t="s">
        <v>686</v>
      </c>
      <c r="C80" s="192" t="s">
        <v>294</v>
      </c>
      <c r="E80" s="201">
        <v>1</v>
      </c>
      <c r="F80" s="186">
        <f t="shared" si="43"/>
        <v>-1535.6994047618255</v>
      </c>
      <c r="G80" s="202">
        <v>-9.2261904761899993E-3</v>
      </c>
      <c r="H80" s="202">
        <v>-1</v>
      </c>
      <c r="I80" s="227">
        <v>-1</v>
      </c>
      <c r="J80" s="227">
        <v>-1</v>
      </c>
      <c r="K80" s="227">
        <v>1</v>
      </c>
      <c r="L80" s="202">
        <v>-1</v>
      </c>
      <c r="M80" s="228">
        <v>-10</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166450</v>
      </c>
      <c r="Y80" s="137">
        <v>133160</v>
      </c>
      <c r="Z80" s="188">
        <f t="shared" si="49"/>
        <v>1535.6994047618255</v>
      </c>
      <c r="AA80" s="188">
        <f>IF(IF(sym!$Q69=H80,1,0)=1,ABS(X80*G80),-ABS(X80*G80))</f>
        <v>-1535.6994047618255</v>
      </c>
      <c r="AB80" s="188">
        <f>IF(IF(sym!$P69=$H80,1,0)=1,ABS($X80*$G80),-ABS($X80*$G80))</f>
        <v>1535.6994047618255</v>
      </c>
      <c r="AC80" s="188">
        <f t="shared" ref="AC80:AC92" si="64">IF(IF(E80=H80,1,0)=1,ABS(X80*G80),-ABS(X80*G80))</f>
        <v>-1535.6994047618255</v>
      </c>
      <c r="AD80" s="188">
        <f t="shared" si="50"/>
        <v>1535.6994047618255</v>
      </c>
      <c r="AE80" s="188">
        <f t="shared" si="51"/>
        <v>1535.6994047618255</v>
      </c>
      <c r="AF80" s="188">
        <f t="shared" si="60"/>
        <v>1535.6994047618255</v>
      </c>
      <c r="AG80" s="188">
        <f t="shared" si="61"/>
        <v>-1535.6994047618255</v>
      </c>
      <c r="AH80" s="188">
        <f t="shared" si="62"/>
        <v>1535.6994047618255</v>
      </c>
      <c r="AI80" s="188">
        <f t="shared" si="63"/>
        <v>-1535.6994047618255</v>
      </c>
      <c r="AJ80" s="188">
        <f t="shared" si="52"/>
        <v>-1535.6994047618255</v>
      </c>
      <c r="AK80" s="188">
        <f t="shared" si="53"/>
        <v>1535.6994047618255</v>
      </c>
      <c r="AL80" s="188">
        <f t="shared" si="54"/>
        <v>1535.6994047618255</v>
      </c>
      <c r="AM80" s="188">
        <f t="shared" si="55"/>
        <v>1535.6994047618255</v>
      </c>
      <c r="AN80" s="188">
        <f t="shared" si="56"/>
        <v>1535.6994047618255</v>
      </c>
      <c r="AO80" s="188">
        <f t="shared" si="57"/>
        <v>1535.6994047618255</v>
      </c>
    </row>
    <row r="81" spans="1:41" ht="15.75" thickBot="1" x14ac:dyDescent="0.3">
      <c r="A81" s="1" t="s">
        <v>408</v>
      </c>
      <c r="B81" s="149" t="s">
        <v>527</v>
      </c>
      <c r="C81" s="192" t="s">
        <v>294</v>
      </c>
      <c r="D81" s="2"/>
      <c r="E81" s="201">
        <v>-1</v>
      </c>
      <c r="F81" s="186">
        <f t="shared" si="43"/>
        <v>583.85244579066193</v>
      </c>
      <c r="G81" s="202">
        <v>4.3771043771000002E-3</v>
      </c>
      <c r="H81" s="202">
        <v>1</v>
      </c>
      <c r="I81" s="227">
        <v>1</v>
      </c>
      <c r="J81" s="227">
        <v>-1</v>
      </c>
      <c r="K81" s="227">
        <v>1</v>
      </c>
      <c r="L81" s="202">
        <v>-1</v>
      </c>
      <c r="M81" s="228">
        <v>-16</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133387.82799999998</v>
      </c>
      <c r="Y81" s="137">
        <v>166734.78499999997</v>
      </c>
      <c r="Z81" s="188">
        <f t="shared" si="49"/>
        <v>583.85244579066193</v>
      </c>
      <c r="AA81" s="188">
        <f>IF(IF(sym!$Q70=H81,1,0)=1,ABS(X81*G81),-ABS(X81*G81))</f>
        <v>583.85244579066193</v>
      </c>
      <c r="AB81" s="188">
        <f>IF(IF(sym!$P70=$H81,1,0)=1,ABS($X81*$G81),-ABS($X81*$G81))</f>
        <v>-583.85244579066193</v>
      </c>
      <c r="AC81" s="188">
        <f t="shared" si="64"/>
        <v>-583.85244579066193</v>
      </c>
      <c r="AD81" s="188">
        <f t="shared" si="50"/>
        <v>583.85244579066193</v>
      </c>
      <c r="AE81" s="188">
        <f t="shared" si="51"/>
        <v>-583.85244579066193</v>
      </c>
      <c r="AF81" s="188">
        <f t="shared" si="60"/>
        <v>583.85244579066193</v>
      </c>
      <c r="AG81" s="188">
        <f t="shared" si="61"/>
        <v>583.85244579066193</v>
      </c>
      <c r="AH81" s="188">
        <f t="shared" si="62"/>
        <v>-583.85244579066193</v>
      </c>
      <c r="AI81" s="188">
        <f t="shared" si="63"/>
        <v>583.85244579066193</v>
      </c>
      <c r="AJ81" s="188">
        <f t="shared" si="52"/>
        <v>583.85244579066193</v>
      </c>
      <c r="AK81" s="188">
        <f t="shared" si="53"/>
        <v>583.85244579066193</v>
      </c>
      <c r="AL81" s="188">
        <f t="shared" si="54"/>
        <v>583.85244579066193</v>
      </c>
      <c r="AM81" s="188">
        <f t="shared" si="55"/>
        <v>583.85244579066193</v>
      </c>
      <c r="AN81" s="188">
        <f t="shared" si="56"/>
        <v>-583.85244579066193</v>
      </c>
      <c r="AO81" s="188">
        <f t="shared" si="57"/>
        <v>583.85244579066193</v>
      </c>
    </row>
    <row r="82" spans="1:41" ht="15.75" thickBot="1" x14ac:dyDescent="0.3">
      <c r="A82" s="1" t="s">
        <v>410</v>
      </c>
      <c r="B82" s="149" t="s">
        <v>556</v>
      </c>
      <c r="C82" s="192" t="s">
        <v>294</v>
      </c>
      <c r="E82" s="201">
        <v>-1</v>
      </c>
      <c r="F82" s="186">
        <f t="shared" si="43"/>
        <v>702.01895344064394</v>
      </c>
      <c r="G82" s="202">
        <v>2.8842192006599998E-3</v>
      </c>
      <c r="H82" s="202">
        <v>1</v>
      </c>
      <c r="I82" s="227">
        <v>1</v>
      </c>
      <c r="J82" s="227">
        <v>-1</v>
      </c>
      <c r="K82" s="227">
        <v>1</v>
      </c>
      <c r="L82" s="202">
        <v>-1</v>
      </c>
      <c r="M82" s="228">
        <v>-16</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243400</v>
      </c>
      <c r="Y82" s="137">
        <v>365100</v>
      </c>
      <c r="Z82" s="188">
        <f t="shared" si="49"/>
        <v>702.01895344064394</v>
      </c>
      <c r="AA82" s="188">
        <f>IF(IF(sym!$Q71=H82,1,0)=1,ABS(X82*G82),-ABS(X82*G82))</f>
        <v>702.01895344064394</v>
      </c>
      <c r="AB82" s="188">
        <f>IF(IF(sym!$P71=$H82,1,0)=1,ABS($X82*$G82),-ABS($X82*$G82))</f>
        <v>-702.01895344064394</v>
      </c>
      <c r="AC82" s="188">
        <f t="shared" si="64"/>
        <v>-702.01895344064394</v>
      </c>
      <c r="AD82" s="188">
        <f t="shared" si="50"/>
        <v>702.01895344064394</v>
      </c>
      <c r="AE82" s="188">
        <f t="shared" si="51"/>
        <v>-702.01895344064394</v>
      </c>
      <c r="AF82" s="188">
        <f t="shared" si="60"/>
        <v>702.01895344064394</v>
      </c>
      <c r="AG82" s="188">
        <f t="shared" si="61"/>
        <v>702.01895344064394</v>
      </c>
      <c r="AH82" s="188">
        <f t="shared" si="62"/>
        <v>-702.01895344064394</v>
      </c>
      <c r="AI82" s="188">
        <f t="shared" si="63"/>
        <v>702.01895344064394</v>
      </c>
      <c r="AJ82" s="188">
        <f t="shared" si="52"/>
        <v>702.01895344064394</v>
      </c>
      <c r="AK82" s="188">
        <f t="shared" si="53"/>
        <v>702.01895344064394</v>
      </c>
      <c r="AL82" s="188">
        <f t="shared" si="54"/>
        <v>702.01895344064394</v>
      </c>
      <c r="AM82" s="188">
        <f t="shared" si="55"/>
        <v>702.01895344064394</v>
      </c>
      <c r="AN82" s="188">
        <f t="shared" si="56"/>
        <v>-702.01895344064394</v>
      </c>
      <c r="AO82" s="188">
        <f t="shared" si="57"/>
        <v>702.01895344064394</v>
      </c>
    </row>
    <row r="83" spans="1:41" ht="15.75" thickBot="1" x14ac:dyDescent="0.3">
      <c r="A83" s="1" t="s">
        <v>412</v>
      </c>
      <c r="B83" s="149" t="s">
        <v>763</v>
      </c>
      <c r="C83" s="192" t="s">
        <v>1122</v>
      </c>
      <c r="E83" s="201">
        <v>1</v>
      </c>
      <c r="F83" s="186">
        <f t="shared" si="43"/>
        <v>2346.2609813531999</v>
      </c>
      <c r="G83" s="202">
        <v>1.07135204628E-3</v>
      </c>
      <c r="H83" s="202">
        <v>1</v>
      </c>
      <c r="I83" s="227">
        <v>-1</v>
      </c>
      <c r="J83" s="227">
        <v>1</v>
      </c>
      <c r="K83" s="227">
        <v>-1</v>
      </c>
      <c r="L83" s="202">
        <v>1</v>
      </c>
      <c r="M83" s="228">
        <v>-17</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2190000</v>
      </c>
      <c r="Y83" s="137">
        <v>1752000</v>
      </c>
      <c r="Z83" s="188">
        <f t="shared" si="49"/>
        <v>2346.2609813531999</v>
      </c>
      <c r="AA83" s="188">
        <f>IF(IF(sym!$Q72=H83,1,0)=1,ABS(X83*G83),-ABS(X83*G83))</f>
        <v>-2346.2609813531999</v>
      </c>
      <c r="AB83" s="188">
        <f>IF(IF(sym!$P72=$H83,1,0)=1,ABS($X83*$G83),-ABS($X83*$G83))</f>
        <v>2346.2609813531999</v>
      </c>
      <c r="AC83" s="188">
        <f t="shared" si="64"/>
        <v>2346.2609813531999</v>
      </c>
      <c r="AD83" s="188">
        <f t="shared" si="50"/>
        <v>-2346.2609813531999</v>
      </c>
      <c r="AE83" s="188">
        <f t="shared" si="51"/>
        <v>2346.2609813531999</v>
      </c>
      <c r="AF83" s="188">
        <f t="shared" si="60"/>
        <v>-2346.2609813531999</v>
      </c>
      <c r="AG83" s="188">
        <f t="shared" si="61"/>
        <v>-2346.2609813531999</v>
      </c>
      <c r="AH83" s="188">
        <f t="shared" si="62"/>
        <v>2346.2609813531999</v>
      </c>
      <c r="AI83" s="188">
        <f t="shared" si="63"/>
        <v>-2346.2609813531999</v>
      </c>
      <c r="AJ83" s="188">
        <f t="shared" si="52"/>
        <v>-2346.2609813531999</v>
      </c>
      <c r="AK83" s="188">
        <f t="shared" si="53"/>
        <v>-2346.2609813531999</v>
      </c>
      <c r="AL83" s="188">
        <f t="shared" si="54"/>
        <v>-2346.2609813531999</v>
      </c>
      <c r="AM83" s="188">
        <f t="shared" si="55"/>
        <v>-2346.2609813531999</v>
      </c>
      <c r="AN83" s="188">
        <f t="shared" si="56"/>
        <v>2346.2609813531999</v>
      </c>
      <c r="AO83" s="188">
        <f t="shared" si="57"/>
        <v>-2346.2609813531999</v>
      </c>
    </row>
    <row r="84" spans="1:41" ht="15.75" thickBot="1" x14ac:dyDescent="0.3">
      <c r="A84" s="1" t="s">
        <v>413</v>
      </c>
      <c r="B84" s="149" t="s">
        <v>761</v>
      </c>
      <c r="C84" s="192" t="s">
        <v>1122</v>
      </c>
      <c r="E84" s="201">
        <v>1</v>
      </c>
      <c r="F84" s="186">
        <f t="shared" si="43"/>
        <v>1944.5795025911718</v>
      </c>
      <c r="G84" s="202">
        <v>3.6539368222499998E-3</v>
      </c>
      <c r="H84" s="202">
        <v>1</v>
      </c>
      <c r="I84" s="227">
        <v>-1</v>
      </c>
      <c r="J84" s="227">
        <v>1</v>
      </c>
      <c r="K84" s="227">
        <v>-1</v>
      </c>
      <c r="L84" s="202">
        <v>1</v>
      </c>
      <c r="M84" s="228">
        <v>-17</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532187.5</v>
      </c>
      <c r="Y84" s="137">
        <v>399140.625</v>
      </c>
      <c r="Z84" s="188">
        <f t="shared" si="49"/>
        <v>1944.5795025911718</v>
      </c>
      <c r="AA84" s="188">
        <f>IF(IF(sym!$Q73=H84,1,0)=1,ABS(X84*G84),-ABS(X84*G84))</f>
        <v>-1944.5795025911718</v>
      </c>
      <c r="AB84" s="188">
        <f>IF(IF(sym!$P73=$H84,1,0)=1,ABS($X84*$G84),-ABS($X84*$G84))</f>
        <v>1944.5795025911718</v>
      </c>
      <c r="AC84" s="188">
        <f t="shared" si="64"/>
        <v>1944.5795025911718</v>
      </c>
      <c r="AD84" s="188">
        <f t="shared" si="50"/>
        <v>-1944.5795025911718</v>
      </c>
      <c r="AE84" s="188">
        <f t="shared" si="51"/>
        <v>1944.5795025911718</v>
      </c>
      <c r="AF84" s="188">
        <f t="shared" si="60"/>
        <v>-1944.5795025911718</v>
      </c>
      <c r="AG84" s="188">
        <f t="shared" si="61"/>
        <v>-1944.5795025911718</v>
      </c>
      <c r="AH84" s="188">
        <f t="shared" si="62"/>
        <v>1944.5795025911718</v>
      </c>
      <c r="AI84" s="188">
        <f t="shared" si="63"/>
        <v>-1944.5795025911718</v>
      </c>
      <c r="AJ84" s="188">
        <f t="shared" si="52"/>
        <v>-1944.5795025911718</v>
      </c>
      <c r="AK84" s="188">
        <f t="shared" si="53"/>
        <v>-1944.5795025911718</v>
      </c>
      <c r="AL84" s="188">
        <f t="shared" si="54"/>
        <v>-1944.5795025911718</v>
      </c>
      <c r="AM84" s="188">
        <f t="shared" si="55"/>
        <v>-1944.5795025911718</v>
      </c>
      <c r="AN84" s="188">
        <f t="shared" si="56"/>
        <v>1944.5795025911718</v>
      </c>
      <c r="AO84" s="188">
        <f t="shared" si="57"/>
        <v>-1944.5795025911718</v>
      </c>
    </row>
    <row r="85" spans="1:41" ht="15.75" thickBot="1" x14ac:dyDescent="0.3">
      <c r="A85" s="1" t="s">
        <v>414</v>
      </c>
      <c r="B85" s="149" t="s">
        <v>759</v>
      </c>
      <c r="C85" s="192" t="s">
        <v>1122</v>
      </c>
      <c r="E85" s="201">
        <v>1</v>
      </c>
      <c r="F85" s="186">
        <f t="shared" si="43"/>
        <v>2201.3025058573648</v>
      </c>
      <c r="G85" s="202">
        <v>6.3097169641199999E-3</v>
      </c>
      <c r="H85" s="202">
        <v>1</v>
      </c>
      <c r="I85" s="227">
        <v>1</v>
      </c>
      <c r="J85" s="227">
        <v>1</v>
      </c>
      <c r="K85" s="227">
        <v>-1</v>
      </c>
      <c r="L85" s="202">
        <v>1</v>
      </c>
      <c r="M85" s="228">
        <v>-14</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348875</v>
      </c>
      <c r="Y85" s="137">
        <v>523312.5</v>
      </c>
      <c r="Z85" s="188">
        <f t="shared" si="49"/>
        <v>2201.3025058573648</v>
      </c>
      <c r="AA85" s="188">
        <f>IF(IF(sym!$Q74=H85,1,0)=1,ABS(X85*G85),-ABS(X85*G85))</f>
        <v>-2201.3025058573648</v>
      </c>
      <c r="AB85" s="188">
        <f>IF(IF(sym!$P74=$H85,1,0)=1,ABS($X85*$G85),-ABS($X85*$G85))</f>
        <v>2201.3025058573648</v>
      </c>
      <c r="AC85" s="188">
        <f t="shared" si="64"/>
        <v>2201.3025058573648</v>
      </c>
      <c r="AD85" s="188">
        <f t="shared" si="50"/>
        <v>-2201.3025058573648</v>
      </c>
      <c r="AE85" s="188">
        <f t="shared" si="51"/>
        <v>2201.3025058573648</v>
      </c>
      <c r="AF85" s="188">
        <f t="shared" si="60"/>
        <v>2201.3025058573648</v>
      </c>
      <c r="AG85" s="188">
        <f t="shared" si="61"/>
        <v>-2201.3025058573648</v>
      </c>
      <c r="AH85" s="188">
        <f t="shared" si="62"/>
        <v>2201.3025058573648</v>
      </c>
      <c r="AI85" s="188">
        <f t="shared" si="63"/>
        <v>-2201.3025058573648</v>
      </c>
      <c r="AJ85" s="188">
        <f t="shared" si="52"/>
        <v>-2201.3025058573648</v>
      </c>
      <c r="AK85" s="188">
        <f t="shared" si="53"/>
        <v>-2201.3025058573648</v>
      </c>
      <c r="AL85" s="188">
        <f t="shared" si="54"/>
        <v>-2201.3025058573648</v>
      </c>
      <c r="AM85" s="188">
        <f t="shared" si="55"/>
        <v>-2201.3025058573648</v>
      </c>
      <c r="AN85" s="188">
        <f t="shared" si="56"/>
        <v>2201.3025058573648</v>
      </c>
      <c r="AO85" s="188">
        <f t="shared" si="57"/>
        <v>-2201.3025058573648</v>
      </c>
    </row>
    <row r="86" spans="1:41" ht="15.75" thickBot="1" x14ac:dyDescent="0.3">
      <c r="A86" s="1" t="s">
        <v>416</v>
      </c>
      <c r="B86" s="149" t="s">
        <v>494</v>
      </c>
      <c r="C86" s="192" t="s">
        <v>294</v>
      </c>
      <c r="E86" s="201">
        <v>-1</v>
      </c>
      <c r="F86" s="186">
        <f t="shared" si="43"/>
        <v>-1586.86956521667</v>
      </c>
      <c r="G86" s="202">
        <v>-3.8260869565200001E-2</v>
      </c>
      <c r="H86" s="202">
        <v>-1</v>
      </c>
      <c r="I86" s="227">
        <v>-1</v>
      </c>
      <c r="J86" s="227">
        <v>1</v>
      </c>
      <c r="K86" s="227">
        <v>-1</v>
      </c>
      <c r="L86" s="202">
        <v>1</v>
      </c>
      <c r="M86" s="228">
        <v>-4</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41475</v>
      </c>
      <c r="Y86" s="137">
        <v>55300</v>
      </c>
      <c r="Z86" s="188">
        <f t="shared" si="49"/>
        <v>1586.86956521667</v>
      </c>
      <c r="AA86" s="188">
        <f>IF(IF(sym!$Q75=H86,1,0)=1,ABS(X86*G86),-ABS(X86*G86))</f>
        <v>1586.86956521667</v>
      </c>
      <c r="AB86" s="188">
        <f>IF(IF(sym!$P75=$H86,1,0)=1,ABS($X86*$G86),-ABS($X86*$G86))</f>
        <v>-1586.86956521667</v>
      </c>
      <c r="AC86" s="188">
        <f t="shared" si="64"/>
        <v>1586.86956521667</v>
      </c>
      <c r="AD86" s="188">
        <f t="shared" si="50"/>
        <v>-1586.86956521667</v>
      </c>
      <c r="AE86" s="188">
        <f t="shared" si="51"/>
        <v>-1586.86956521667</v>
      </c>
      <c r="AF86" s="188">
        <f t="shared" si="60"/>
        <v>1586.86956521667</v>
      </c>
      <c r="AG86" s="188">
        <f t="shared" si="61"/>
        <v>1586.86956521667</v>
      </c>
      <c r="AH86" s="188">
        <f t="shared" si="62"/>
        <v>-1586.86956521667</v>
      </c>
      <c r="AI86" s="188">
        <f t="shared" si="63"/>
        <v>1586.86956521667</v>
      </c>
      <c r="AJ86" s="188">
        <f t="shared" si="52"/>
        <v>1586.86956521667</v>
      </c>
      <c r="AK86" s="188">
        <f t="shared" si="53"/>
        <v>-1586.86956521667</v>
      </c>
      <c r="AL86" s="188">
        <f t="shared" si="54"/>
        <v>1586.86956521667</v>
      </c>
      <c r="AM86" s="188">
        <f t="shared" si="55"/>
        <v>1586.86956521667</v>
      </c>
      <c r="AN86" s="188">
        <f t="shared" si="56"/>
        <v>-1586.86956521667</v>
      </c>
      <c r="AO86" s="188">
        <f t="shared" si="57"/>
        <v>-1586.86956521667</v>
      </c>
    </row>
    <row r="87" spans="1:41" s="2" customFormat="1" ht="15.75" thickBot="1" x14ac:dyDescent="0.3">
      <c r="A87" s="1" t="s">
        <v>418</v>
      </c>
      <c r="B87" s="149" t="s">
        <v>767</v>
      </c>
      <c r="C87" s="192" t="s">
        <v>297</v>
      </c>
      <c r="D87"/>
      <c r="E87" s="201">
        <v>-1</v>
      </c>
      <c r="F87" s="186">
        <f t="shared" si="43"/>
        <v>-372.71480804378365</v>
      </c>
      <c r="G87" s="202">
        <v>-6.0938452163300004E-3</v>
      </c>
      <c r="H87" s="202">
        <v>-1</v>
      </c>
      <c r="I87" s="227">
        <v>1</v>
      </c>
      <c r="J87" s="227">
        <v>-1</v>
      </c>
      <c r="K87" s="227">
        <v>1</v>
      </c>
      <c r="L87" s="202">
        <v>1</v>
      </c>
      <c r="M87" s="228">
        <v>-3</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61162.5</v>
      </c>
      <c r="Y87" s="137">
        <v>81550</v>
      </c>
      <c r="Z87" s="188">
        <f t="shared" si="49"/>
        <v>372.71480804378365</v>
      </c>
      <c r="AA87" s="188">
        <f>IF(IF(sym!$Q76=H87,1,0)=1,ABS(X87*G87),-ABS(X87*G87))</f>
        <v>-372.71480804378365</v>
      </c>
      <c r="AB87" s="188">
        <f>IF(IF(sym!$P76=$H87,1,0)=1,ABS($X87*$G87),-ABS($X87*$G87))</f>
        <v>372.71480804378365</v>
      </c>
      <c r="AC87" s="188">
        <f t="shared" si="64"/>
        <v>372.71480804378365</v>
      </c>
      <c r="AD87" s="188">
        <f t="shared" si="50"/>
        <v>-372.71480804378365</v>
      </c>
      <c r="AE87" s="188">
        <f t="shared" si="51"/>
        <v>372.71480804378365</v>
      </c>
      <c r="AF87" s="188">
        <f t="shared" si="60"/>
        <v>-372.71480804378365</v>
      </c>
      <c r="AG87" s="188">
        <f t="shared" si="61"/>
        <v>-372.71480804378365</v>
      </c>
      <c r="AH87" s="188">
        <f t="shared" si="62"/>
        <v>-372.71480804378365</v>
      </c>
      <c r="AI87" s="188">
        <f t="shared" si="63"/>
        <v>372.71480804378365</v>
      </c>
      <c r="AJ87" s="188">
        <f t="shared" si="52"/>
        <v>372.71480804378365</v>
      </c>
      <c r="AK87" s="188">
        <f t="shared" si="53"/>
        <v>372.71480804378365</v>
      </c>
      <c r="AL87" s="188">
        <f t="shared" si="54"/>
        <v>-372.71480804378365</v>
      </c>
      <c r="AM87" s="188">
        <f t="shared" si="55"/>
        <v>372.71480804378365</v>
      </c>
      <c r="AN87" s="188">
        <f t="shared" si="56"/>
        <v>372.71480804378365</v>
      </c>
      <c r="AO87" s="188">
        <f t="shared" si="57"/>
        <v>372.71480804378365</v>
      </c>
    </row>
    <row r="88" spans="1:41" s="2" customFormat="1" ht="15.75" thickBot="1" x14ac:dyDescent="0.3">
      <c r="A88" s="1" t="s">
        <v>1053</v>
      </c>
      <c r="B88" s="149" t="s">
        <v>738</v>
      </c>
      <c r="C88" s="192" t="s">
        <v>294</v>
      </c>
      <c r="D88"/>
      <c r="E88" s="201">
        <v>1</v>
      </c>
      <c r="F88" s="186">
        <f t="shared" si="43"/>
        <v>76.067565706025221</v>
      </c>
      <c r="G88" s="202">
        <v>3.6251586006900001E-4</v>
      </c>
      <c r="H88" s="202">
        <v>1</v>
      </c>
      <c r="I88" s="227">
        <v>1</v>
      </c>
      <c r="J88" s="227">
        <v>-1</v>
      </c>
      <c r="K88" s="227">
        <v>1</v>
      </c>
      <c r="L88" s="202">
        <v>-1</v>
      </c>
      <c r="M88" s="228">
        <v>22</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209832.37999999998</v>
      </c>
      <c r="Y88" s="137">
        <v>209832.37999999998</v>
      </c>
      <c r="Z88" s="188">
        <f t="shared" si="49"/>
        <v>76.067565706025221</v>
      </c>
      <c r="AA88" s="188">
        <f>IF(IF(sym!$Q77=H88,1,0)=1,ABS(X88*G88),-ABS(X88*G88))</f>
        <v>76.067565706025221</v>
      </c>
      <c r="AB88" s="188">
        <f>IF(IF(sym!$P77=$H88,1,0)=1,ABS($X88*$G88),-ABS($X88*$G88))</f>
        <v>-76.067565706025221</v>
      </c>
      <c r="AC88" s="188">
        <f t="shared" si="64"/>
        <v>76.067565706025221</v>
      </c>
      <c r="AD88" s="188">
        <f t="shared" si="50"/>
        <v>-76.067565706025221</v>
      </c>
      <c r="AE88" s="188">
        <f t="shared" si="51"/>
        <v>-76.067565706025221</v>
      </c>
      <c r="AF88" s="188">
        <f t="shared" si="60"/>
        <v>76.067565706025221</v>
      </c>
      <c r="AG88" s="188">
        <f t="shared" si="61"/>
        <v>76.067565706025221</v>
      </c>
      <c r="AH88" s="188">
        <f t="shared" si="62"/>
        <v>-76.067565706025221</v>
      </c>
      <c r="AI88" s="188">
        <f t="shared" si="63"/>
        <v>-76.067565706025221</v>
      </c>
      <c r="AJ88" s="188">
        <f t="shared" si="52"/>
        <v>76.067565706025221</v>
      </c>
      <c r="AK88" s="188">
        <f t="shared" si="53"/>
        <v>-76.067565706025221</v>
      </c>
      <c r="AL88" s="188">
        <f t="shared" si="54"/>
        <v>76.067565706025221</v>
      </c>
      <c r="AM88" s="188">
        <f t="shared" si="55"/>
        <v>76.067565706025221</v>
      </c>
      <c r="AN88" s="188">
        <f t="shared" si="56"/>
        <v>76.067565706025221</v>
      </c>
      <c r="AO88" s="188">
        <f t="shared" si="57"/>
        <v>-76.067565706025221</v>
      </c>
    </row>
    <row r="89" spans="1:41" s="2" customFormat="1" ht="15.75" thickBot="1" x14ac:dyDescent="0.3">
      <c r="A89" s="330" t="s">
        <v>1054</v>
      </c>
      <c r="B89" s="331" t="s">
        <v>463</v>
      </c>
      <c r="C89" s="332" t="s">
        <v>1288</v>
      </c>
      <c r="D89"/>
      <c r="E89" s="201">
        <v>1</v>
      </c>
      <c r="F89" s="186">
        <f t="shared" si="43"/>
        <v>0</v>
      </c>
      <c r="G89" s="202">
        <v>1.01874490628E-4</v>
      </c>
      <c r="H89" s="202">
        <v>1</v>
      </c>
      <c r="I89" s="227">
        <v>1</v>
      </c>
      <c r="J89" s="227">
        <v>1</v>
      </c>
      <c r="K89" s="227">
        <v>1</v>
      </c>
      <c r="L89" s="202">
        <v>1</v>
      </c>
      <c r="M89" s="228">
        <v>-5</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-209.84000870688109</v>
      </c>
      <c r="G90" s="202">
        <v>-7.6186329995600003E-4</v>
      </c>
      <c r="H90" s="202">
        <v>-1</v>
      </c>
      <c r="I90" s="227">
        <v>-1</v>
      </c>
      <c r="J90" s="227">
        <v>1</v>
      </c>
      <c r="K90" s="227">
        <v>-1</v>
      </c>
      <c r="L90" s="202">
        <v>-1</v>
      </c>
      <c r="M90" s="228">
        <v>-7</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275430</v>
      </c>
      <c r="Y90" s="137">
        <v>183620</v>
      </c>
      <c r="Z90" s="188">
        <f t="shared" si="49"/>
        <v>209.84000870688109</v>
      </c>
      <c r="AA90" s="188">
        <f>IF(IF(sym!$Q79=H90,1,0)=1,ABS(X90*G90),-ABS(X90*G90))</f>
        <v>-209.84000870688109</v>
      </c>
      <c r="AB90" s="188">
        <f>IF(IF(sym!$P79=$H90,1,0)=1,ABS($X90*$G90),-ABS($X90*$G90))</f>
        <v>209.84000870688109</v>
      </c>
      <c r="AC90" s="188">
        <f t="shared" si="64"/>
        <v>209.84000870688109</v>
      </c>
      <c r="AD90" s="188">
        <f t="shared" si="50"/>
        <v>-209.84000870688109</v>
      </c>
      <c r="AE90" s="188">
        <f t="shared" si="51"/>
        <v>-209.84000870688109</v>
      </c>
      <c r="AF90" s="188">
        <f t="shared" si="60"/>
        <v>209.84000870688109</v>
      </c>
      <c r="AG90" s="188">
        <f t="shared" si="61"/>
        <v>209.84000870688109</v>
      </c>
      <c r="AH90" s="188">
        <f t="shared" si="62"/>
        <v>209.84000870688109</v>
      </c>
      <c r="AI90" s="188">
        <f t="shared" si="63"/>
        <v>-209.84000870688109</v>
      </c>
      <c r="AJ90" s="188">
        <f t="shared" si="52"/>
        <v>209.84000870688109</v>
      </c>
      <c r="AK90" s="188">
        <f t="shared" si="53"/>
        <v>-209.84000870688109</v>
      </c>
      <c r="AL90" s="188">
        <f t="shared" si="54"/>
        <v>-209.84000870688109</v>
      </c>
      <c r="AM90" s="188">
        <f t="shared" si="55"/>
        <v>-209.84000870688109</v>
      </c>
      <c r="AN90" s="188">
        <f t="shared" si="56"/>
        <v>209.84000870688109</v>
      </c>
      <c r="AO90" s="188">
        <f t="shared" si="57"/>
        <v>-209.84000870688109</v>
      </c>
    </row>
    <row r="91" spans="1:41" s="4" customFormat="1" ht="15.75" thickBot="1" x14ac:dyDescent="0.3">
      <c r="A91" s="1" t="s">
        <v>1025</v>
      </c>
      <c r="B91" s="149" t="s">
        <v>459</v>
      </c>
      <c r="C91" s="192" t="s">
        <v>1122</v>
      </c>
      <c r="E91" s="201">
        <v>1</v>
      </c>
      <c r="F91" s="186">
        <f t="shared" si="43"/>
        <v>319.4003968343149</v>
      </c>
      <c r="G91" s="202">
        <v>1.01440454453E-4</v>
      </c>
      <c r="H91" s="202">
        <v>1</v>
      </c>
      <c r="I91" s="227">
        <v>1</v>
      </c>
      <c r="J91" s="227">
        <v>1</v>
      </c>
      <c r="K91" s="227">
        <v>-1</v>
      </c>
      <c r="L91" s="202">
        <v>1</v>
      </c>
      <c r="M91" s="228">
        <v>25</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3148649.1119999997</v>
      </c>
      <c r="Y91" s="137">
        <v>3988288.8751999997</v>
      </c>
      <c r="Z91" s="188">
        <f t="shared" si="49"/>
        <v>319.4003968343149</v>
      </c>
      <c r="AA91" s="188">
        <f>IF(IF(sym!$Q80=H91,1,0)=1,ABS(X91*G91),-ABS(X91*G91))</f>
        <v>-319.4003968343149</v>
      </c>
      <c r="AB91" s="188">
        <f>IF(IF(sym!$P80=$H91,1,0)=1,ABS($X91*$G91),-ABS($X91*$G91))</f>
        <v>319.4003968343149</v>
      </c>
      <c r="AC91" s="188">
        <f t="shared" si="64"/>
        <v>319.4003968343149</v>
      </c>
      <c r="AD91" s="188">
        <f t="shared" si="50"/>
        <v>-319.4003968343149</v>
      </c>
      <c r="AE91" s="188">
        <f t="shared" si="51"/>
        <v>319.4003968343149</v>
      </c>
      <c r="AF91" s="188">
        <f t="shared" si="60"/>
        <v>319.4003968343149</v>
      </c>
      <c r="AG91" s="188">
        <f t="shared" si="61"/>
        <v>-319.4003968343149</v>
      </c>
      <c r="AH91" s="188">
        <f t="shared" si="62"/>
        <v>319.4003968343149</v>
      </c>
      <c r="AI91" s="188">
        <f t="shared" si="63"/>
        <v>319.4003968343149</v>
      </c>
      <c r="AJ91" s="188">
        <f t="shared" si="52"/>
        <v>-319.4003968343149</v>
      </c>
      <c r="AK91" s="188">
        <f t="shared" si="53"/>
        <v>319.4003968343149</v>
      </c>
      <c r="AL91" s="188">
        <f t="shared" si="54"/>
        <v>-319.4003968343149</v>
      </c>
      <c r="AM91" s="188">
        <f t="shared" si="55"/>
        <v>-319.4003968343149</v>
      </c>
      <c r="AN91" s="188">
        <f t="shared" si="56"/>
        <v>319.4003968343149</v>
      </c>
      <c r="AO91" s="188">
        <f t="shared" si="57"/>
        <v>-319.4003968343149</v>
      </c>
    </row>
    <row r="92" spans="1:41" s="4" customFormat="1" ht="15.75" thickBot="1" x14ac:dyDescent="0.3">
      <c r="A92" s="1" t="s">
        <v>1026</v>
      </c>
      <c r="B92" s="149" t="s">
        <v>447</v>
      </c>
      <c r="C92" s="192" t="s">
        <v>1122</v>
      </c>
      <c r="E92" s="201">
        <v>1</v>
      </c>
      <c r="F92" s="186">
        <f t="shared" si="43"/>
        <v>-304.12900280410639</v>
      </c>
      <c r="G92" s="203">
        <v>-1.01910828026E-4</v>
      </c>
      <c r="H92" s="203">
        <v>-1</v>
      </c>
      <c r="I92" s="231">
        <v>-1</v>
      </c>
      <c r="J92" s="231">
        <v>-1</v>
      </c>
      <c r="K92" s="231">
        <v>1</v>
      </c>
      <c r="L92" s="203">
        <v>1</v>
      </c>
      <c r="M92" s="232">
        <v>8</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2984265.84</v>
      </c>
      <c r="Y92" s="137">
        <v>2387412.6719999998</v>
      </c>
      <c r="Z92" s="188">
        <f t="shared" si="49"/>
        <v>304.12900280410639</v>
      </c>
      <c r="AA92" s="188">
        <f>IF(IF(sym!$Q81=H92,1,0)=1,ABS(X92*G92),-ABS(X92*G92))</f>
        <v>304.12900280410639</v>
      </c>
      <c r="AB92" s="188">
        <f>IF(IF(sym!$P81=$H92,1,0)=1,ABS($X92*$G92),-ABS($X92*$G92))</f>
        <v>-304.12900280410639</v>
      </c>
      <c r="AC92" s="188">
        <f t="shared" si="64"/>
        <v>-304.12900280410639</v>
      </c>
      <c r="AD92" s="188">
        <f t="shared" si="50"/>
        <v>304.12900280410639</v>
      </c>
      <c r="AE92" s="188">
        <f t="shared" si="51"/>
        <v>304.12900280410639</v>
      </c>
      <c r="AF92" s="188">
        <f t="shared" si="60"/>
        <v>304.12900280410639</v>
      </c>
      <c r="AG92" s="188">
        <f t="shared" si="61"/>
        <v>-304.12900280410639</v>
      </c>
      <c r="AH92" s="188">
        <f t="shared" si="62"/>
        <v>-304.12900280410639</v>
      </c>
      <c r="AI92" s="188">
        <f t="shared" si="63"/>
        <v>-304.12900280410639</v>
      </c>
      <c r="AJ92" s="188">
        <f t="shared" si="52"/>
        <v>-304.12900280410639</v>
      </c>
      <c r="AK92" s="188">
        <f t="shared" si="53"/>
        <v>304.12900280410639</v>
      </c>
      <c r="AL92" s="188">
        <f t="shared" si="54"/>
        <v>304.12900280410639</v>
      </c>
      <c r="AM92" s="188">
        <f t="shared" si="55"/>
        <v>304.12900280410639</v>
      </c>
      <c r="AN92" s="188">
        <f t="shared" si="56"/>
        <v>304.12900280410639</v>
      </c>
      <c r="AO92" s="188">
        <f t="shared" si="57"/>
        <v>304.12900280410639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0.61111111111111116</v>
      </c>
      <c r="AB94" s="193">
        <f t="shared" si="65"/>
        <v>0.3888888888888889</v>
      </c>
      <c r="AC94" s="193">
        <f t="shared" ref="AC94" si="66">COUNTIF(AC14:AC92,"&gt;0")/$B$10</f>
        <v>0.56944444444444442</v>
      </c>
      <c r="AD94" s="193">
        <f t="shared" si="65"/>
        <v>0.43055555555555558</v>
      </c>
      <c r="AE94" s="193">
        <f t="shared" si="65"/>
        <v>0.54166666666666663</v>
      </c>
      <c r="AF94" s="193">
        <f t="shared" si="65"/>
        <v>0.56944444444444442</v>
      </c>
      <c r="AG94" s="193">
        <f t="shared" si="65"/>
        <v>0.5</v>
      </c>
      <c r="AH94" s="193">
        <f t="shared" si="65"/>
        <v>0.4861111111111111</v>
      </c>
      <c r="AI94" s="193">
        <f t="shared" si="65"/>
        <v>0.56944444444444442</v>
      </c>
      <c r="AJ94" s="193">
        <f t="shared" si="65"/>
        <v>0.55555555555555558</v>
      </c>
      <c r="AK94" s="193">
        <f t="shared" si="65"/>
        <v>0.52777777777777779</v>
      </c>
      <c r="AL94" s="193">
        <f t="shared" si="65"/>
        <v>0.5</v>
      </c>
      <c r="AM94" s="193">
        <f t="shared" si="65"/>
        <v>0.55555555555555558</v>
      </c>
      <c r="AN94" s="193">
        <f t="shared" si="65"/>
        <v>0.5</v>
      </c>
      <c r="AO94" s="193">
        <f t="shared" si="65"/>
        <v>0.5</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20160728</v>
      </c>
      <c r="F1" t="s">
        <v>1256</v>
      </c>
      <c r="G1" t="s">
        <v>1060</v>
      </c>
      <c r="H1" s="197" t="s">
        <v>1188</v>
      </c>
      <c r="I1" t="s">
        <v>1297</v>
      </c>
      <c r="K1" s="6" t="str">
        <f>E12&amp;" l% "&amp;ROUND(E13*100,2)&amp;"%"</f>
        <v>prev ACT l% 58.23%</v>
      </c>
      <c r="L1" s="265" t="str">
        <f>I12&amp;" l% "&amp;ROUND(I13*100,2)&amp;"%"</f>
        <v>50/50 l% 56.96%</v>
      </c>
      <c r="M1" s="265" t="str">
        <f>J12&amp;" l% "&amp;ROUND(J13*100,2)&amp;"%"</f>
        <v>&gt;equity l% 54.43%</v>
      </c>
      <c r="N1" s="265" t="str">
        <f>K12&amp;" l% "&amp;ROUND(K13*100,2)&amp;"%"</f>
        <v>&lt;equity l% 55.7%</v>
      </c>
      <c r="O1" s="265" t="str">
        <f>L12&amp;" l% "&amp;ROUND(L13*100,2)&amp;"%"</f>
        <v>SEA1 l% 56.96%</v>
      </c>
      <c r="P1" s="265" t="str">
        <f t="shared" ref="P1:V1" si="0">O12&amp;" l% "&amp;ROUND(O13*100,2)&amp;"%"</f>
        <v>SEA-ADJ l% 43.04%</v>
      </c>
      <c r="Q1" s="265" t="str">
        <f t="shared" si="0"/>
        <v>v1 l% 51.9%</v>
      </c>
      <c r="R1" s="265" t="str">
        <f t="shared" si="0"/>
        <v>v2 l% 48.1%</v>
      </c>
      <c r="S1" s="265" t="str">
        <f t="shared" si="0"/>
        <v>v3 l% 43.04%</v>
      </c>
      <c r="T1" s="265" t="str">
        <f t="shared" si="0"/>
        <v>v4 l% 43.04%</v>
      </c>
      <c r="U1" s="265" t="str">
        <f t="shared" si="0"/>
        <v>v5 l% 54.43%</v>
      </c>
      <c r="V1" s="265" t="str">
        <f t="shared" si="0"/>
        <v>v6 l% 39.24%</v>
      </c>
      <c r="W1" s="6"/>
      <c r="X1" s="285"/>
      <c r="Z1" s="333" t="str">
        <f t="shared" ref="Z1:AO1" si="1">Z12</f>
        <v>MAX ACC 100% PNL 78671</v>
      </c>
      <c r="AA1" s="334" t="str">
        <f t="shared" si="1"/>
        <v>RISK-ON ACC 29% PNL -29377</v>
      </c>
      <c r="AB1" s="334" t="str">
        <f t="shared" si="1"/>
        <v>RISK-OFF ACC 71% PNL 29377</v>
      </c>
      <c r="AC1" s="334" t="str">
        <f t="shared" ref="AC1" si="2">AC12</f>
        <v>Previous ACC 50% PNL 2706</v>
      </c>
      <c r="AD1" s="295" t="str">
        <f t="shared" si="1"/>
        <v>Anti-Previous ACC 50% PNL -2706</v>
      </c>
      <c r="AE1" s="335" t="str">
        <f t="shared" si="1"/>
        <v>&gt;equity ACC 54% PNL 9936</v>
      </c>
      <c r="AF1" s="335" t="str">
        <f t="shared" si="1"/>
        <v>50/50 ACC 47% PNL -8550</v>
      </c>
      <c r="AG1" s="335" t="str">
        <f t="shared" si="1"/>
        <v>&lt;equity ACC 50% PNL -5440</v>
      </c>
      <c r="AH1" s="336" t="str">
        <f t="shared" si="1"/>
        <v>SEASONALITY ACC 49% PNL -9570</v>
      </c>
      <c r="AI1" s="336" t="str">
        <f t="shared" si="1"/>
        <v>ADJ_SEASONALITY ACC 60% PNL 22780</v>
      </c>
      <c r="AJ1" s="337" t="str">
        <f t="shared" si="1"/>
        <v>V1 ACC 49% PNL -4606</v>
      </c>
      <c r="AK1" s="337" t="str">
        <f t="shared" si="1"/>
        <v>V2 ACC 51% PNL 11034</v>
      </c>
      <c r="AL1" s="337" t="str">
        <f t="shared" si="1"/>
        <v>V3 ACC 53% PNL 2509</v>
      </c>
      <c r="AM1" s="337" t="str">
        <f t="shared" si="1"/>
        <v>V4 ACC 56% PNL 10524</v>
      </c>
      <c r="AN1" s="337" t="str">
        <f t="shared" si="1"/>
        <v>V5 ACC 42% PNL -9699</v>
      </c>
      <c r="AO1" s="337" t="str">
        <f t="shared" si="1"/>
        <v>V6 ACC 53% PNL 3712</v>
      </c>
    </row>
    <row r="2" spans="1:41" outlineLevel="1" x14ac:dyDescent="0.25">
      <c r="A2" t="s">
        <v>1121</v>
      </c>
      <c r="B2" s="95">
        <f>COUNTIF($C$14:$C$92,A2)</f>
        <v>9</v>
      </c>
      <c r="C2" s="193">
        <f>B2/$B$10</f>
        <v>0.125</v>
      </c>
      <c r="F2" s="294">
        <f t="shared" ref="F2:F9" si="3">SUMIFS(H$14:H$92,H$14:H$92,1,$C$14:$C$92,A2)/$B2</f>
        <v>0.55555555555555558</v>
      </c>
      <c r="G2" s="137">
        <f t="shared" ref="G2:G9" si="4">SUMIF($C$14:$C$92,A2,Z$14:Z$92)</f>
        <v>9791.9966686939024</v>
      </c>
      <c r="H2" s="143">
        <f t="shared" ref="H2:H10" si="5">G2/$B2</f>
        <v>1087.9996298548781</v>
      </c>
      <c r="I2" s="186">
        <f>SUMIF($C$14:$C$92,A2,F$14:F$92)/B2</f>
        <v>549.50879066706227</v>
      </c>
      <c r="J2" t="str">
        <f t="shared" ref="J2:J9" si="6">A2</f>
        <v>currency</v>
      </c>
      <c r="K2" s="344">
        <f t="shared" ref="K2:K9" si="7">SUMIF($C$14:$C$92,$A2,E$14:E$92)/$B2</f>
        <v>0.1111111111111111</v>
      </c>
      <c r="L2" s="344">
        <f t="shared" ref="L2:O9" si="8">SUMIF($C$14:$C$92,$A2,I$14:I$92)/$B2</f>
        <v>0.1111111111111111</v>
      </c>
      <c r="M2" s="344">
        <f t="shared" si="8"/>
        <v>0.55555555555555558</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0.1111111111111111</v>
      </c>
      <c r="T2" s="344">
        <f t="shared" si="9"/>
        <v>0.1111111111111111</v>
      </c>
      <c r="U2" s="344">
        <f t="shared" si="9"/>
        <v>0.33333333333333331</v>
      </c>
      <c r="V2" s="344">
        <f t="shared" si="9"/>
        <v>0.1111111111111111</v>
      </c>
      <c r="W2" s="286"/>
      <c r="X2" s="6"/>
      <c r="Y2" t="s">
        <v>1121</v>
      </c>
      <c r="Z2" s="282">
        <f t="shared" ref="Z2:AO9" si="10">SUMIF($C$14:$C$92,$Y2,Z$14:Z$92)</f>
        <v>9791.9966686939024</v>
      </c>
      <c r="AA2" s="282">
        <f t="shared" si="10"/>
        <v>7575.8495813323007</v>
      </c>
      <c r="AB2" s="282">
        <f t="shared" si="10"/>
        <v>-7575.8495813323007</v>
      </c>
      <c r="AC2" s="282">
        <f t="shared" si="10"/>
        <v>4685.1113653430975</v>
      </c>
      <c r="AD2" s="282">
        <f t="shared" si="10"/>
        <v>-4685.1113653430975</v>
      </c>
      <c r="AE2" s="282">
        <f t="shared" si="10"/>
        <v>7575.8495813323007</v>
      </c>
      <c r="AF2" s="282">
        <f t="shared" si="10"/>
        <v>3111.682169148562</v>
      </c>
      <c r="AG2" s="282">
        <f t="shared" si="10"/>
        <v>-4250.4511641836216</v>
      </c>
      <c r="AH2" s="282">
        <f t="shared" si="10"/>
        <v>3780.2986256736772</v>
      </c>
      <c r="AI2" s="282">
        <f t="shared" si="10"/>
        <v>-4721.8393167227387</v>
      </c>
      <c r="AJ2" s="282">
        <f t="shared" si="10"/>
        <v>-2677.0219679890861</v>
      </c>
      <c r="AK2" s="282">
        <f t="shared" si="10"/>
        <v>-3111.682169148562</v>
      </c>
      <c r="AL2" s="282">
        <f t="shared" si="10"/>
        <v>-5353.7278218682122</v>
      </c>
      <c r="AM2" s="282">
        <f t="shared" si="10"/>
        <v>-3780.2986256736772</v>
      </c>
      <c r="AN2" s="282">
        <f t="shared" si="10"/>
        <v>6295.2685129172733</v>
      </c>
      <c r="AO2" s="282">
        <f t="shared" si="10"/>
        <v>-3780.2986256736772</v>
      </c>
    </row>
    <row r="3" spans="1:41" outlineLevel="1" x14ac:dyDescent="0.25">
      <c r="A3" s="1" t="s">
        <v>288</v>
      </c>
      <c r="B3" s="95">
        <f t="shared" ref="B3:B9" si="11">COUNTIF($C$14:$C$92,A3)</f>
        <v>6</v>
      </c>
      <c r="C3" s="193">
        <f t="shared" ref="C3:C10" si="12">B3/$B$10</f>
        <v>8.3333333333333329E-2</v>
      </c>
      <c r="F3" s="294">
        <f t="shared" si="3"/>
        <v>0.16666666666666666</v>
      </c>
      <c r="G3" s="137">
        <f t="shared" si="4"/>
        <v>11919.601252009867</v>
      </c>
      <c r="H3" s="143">
        <f t="shared" si="5"/>
        <v>1986.6002086683111</v>
      </c>
      <c r="I3" s="186">
        <f t="shared" ref="I3:I9" si="13">SUMIF($C$14:$C$92,A3,F$14:F$92)/B3</f>
        <v>-451.29193799209514</v>
      </c>
      <c r="J3" t="str">
        <f t="shared" si="6"/>
        <v>energy</v>
      </c>
      <c r="K3" s="344">
        <f t="shared" si="7"/>
        <v>-1</v>
      </c>
      <c r="L3" s="344">
        <f t="shared" si="8"/>
        <v>-1</v>
      </c>
      <c r="M3" s="344">
        <f t="shared" si="8"/>
        <v>0</v>
      </c>
      <c r="N3" s="344">
        <f t="shared" si="8"/>
        <v>-1</v>
      </c>
      <c r="O3" s="344">
        <f t="shared" si="8"/>
        <v>0.33333333333333331</v>
      </c>
      <c r="P3" s="344">
        <f t="shared" si="9"/>
        <v>0</v>
      </c>
      <c r="Q3" s="344">
        <f t="shared" si="9"/>
        <v>-1</v>
      </c>
      <c r="R3" s="344">
        <f t="shared" si="9"/>
        <v>1</v>
      </c>
      <c r="S3" s="344">
        <f t="shared" si="9"/>
        <v>-0.33333333333333331</v>
      </c>
      <c r="T3" s="344">
        <f t="shared" si="9"/>
        <v>-0.33333333333333331</v>
      </c>
      <c r="U3" s="344">
        <f t="shared" si="9"/>
        <v>0</v>
      </c>
      <c r="V3" s="344">
        <f t="shared" si="9"/>
        <v>0</v>
      </c>
      <c r="W3" s="286"/>
      <c r="X3" s="6"/>
      <c r="Y3" s="1" t="s">
        <v>288</v>
      </c>
      <c r="Z3" s="282">
        <f t="shared" si="10"/>
        <v>11919.601252009867</v>
      </c>
      <c r="AA3" s="282">
        <f t="shared" si="10"/>
        <v>-2707.7516279525707</v>
      </c>
      <c r="AB3" s="282">
        <f t="shared" si="10"/>
        <v>2707.7516279525707</v>
      </c>
      <c r="AC3" s="282">
        <f t="shared" si="10"/>
        <v>2707.7516279525707</v>
      </c>
      <c r="AD3" s="282">
        <f t="shared" si="10"/>
        <v>-2707.7516279525707</v>
      </c>
      <c r="AE3" s="282">
        <f t="shared" si="10"/>
        <v>5519.7477303807173</v>
      </c>
      <c r="AF3" s="282">
        <f t="shared" si="10"/>
        <v>2707.7516279525707</v>
      </c>
      <c r="AG3" s="282">
        <f t="shared" si="10"/>
        <v>2707.7516279525707</v>
      </c>
      <c r="AH3" s="282">
        <f t="shared" si="10"/>
        <v>-8823.4180459042673</v>
      </c>
      <c r="AI3" s="282">
        <f t="shared" si="10"/>
        <v>-5519.7477303807173</v>
      </c>
      <c r="AJ3" s="282">
        <f t="shared" si="10"/>
        <v>2707.7516279525707</v>
      </c>
      <c r="AK3" s="282">
        <f t="shared" si="10"/>
        <v>-2707.7516279525707</v>
      </c>
      <c r="AL3" s="282">
        <f t="shared" si="10"/>
        <v>8823.4180459042673</v>
      </c>
      <c r="AM3" s="282">
        <f t="shared" si="10"/>
        <v>8823.4180459042673</v>
      </c>
      <c r="AN3" s="282">
        <f t="shared" si="10"/>
        <v>5519.7477303807173</v>
      </c>
      <c r="AO3" s="282">
        <f t="shared" si="10"/>
        <v>5519.7477303807173</v>
      </c>
    </row>
    <row r="4" spans="1:41" outlineLevel="1" x14ac:dyDescent="0.25">
      <c r="A4" s="1" t="s">
        <v>297</v>
      </c>
      <c r="B4" s="95">
        <f t="shared" si="11"/>
        <v>10</v>
      </c>
      <c r="C4" s="193">
        <f t="shared" si="12"/>
        <v>0.1388888888888889</v>
      </c>
      <c r="F4" s="294">
        <f t="shared" si="3"/>
        <v>0.1</v>
      </c>
      <c r="G4" s="137">
        <f t="shared" si="4"/>
        <v>5304.3376493211608</v>
      </c>
      <c r="H4" s="143">
        <f t="shared" si="5"/>
        <v>530.43376493211611</v>
      </c>
      <c r="I4" s="186">
        <f t="shared" si="13"/>
        <v>-489.92550571993553</v>
      </c>
      <c r="J4" t="str">
        <f t="shared" si="6"/>
        <v>grain</v>
      </c>
      <c r="K4" s="344">
        <f t="shared" si="7"/>
        <v>0.2</v>
      </c>
      <c r="L4" s="344">
        <f t="shared" si="8"/>
        <v>0.2</v>
      </c>
      <c r="M4" s="344">
        <f t="shared" si="8"/>
        <v>0.4</v>
      </c>
      <c r="N4" s="344">
        <f t="shared" si="8"/>
        <v>0.2</v>
      </c>
      <c r="O4" s="344">
        <f t="shared" si="8"/>
        <v>0.6</v>
      </c>
      <c r="P4" s="344">
        <f t="shared" si="9"/>
        <v>0.2</v>
      </c>
      <c r="Q4" s="344">
        <f t="shared" si="9"/>
        <v>-0.4</v>
      </c>
      <c r="R4" s="344">
        <f t="shared" si="9"/>
        <v>0.4</v>
      </c>
      <c r="S4" s="344">
        <f t="shared" si="9"/>
        <v>-0.4</v>
      </c>
      <c r="T4" s="344">
        <f t="shared" si="9"/>
        <v>-0.4</v>
      </c>
      <c r="U4" s="344">
        <f t="shared" si="9"/>
        <v>0</v>
      </c>
      <c r="V4" s="344">
        <f t="shared" si="9"/>
        <v>-0.2</v>
      </c>
      <c r="W4" s="286"/>
      <c r="X4" s="6"/>
      <c r="Y4" s="1" t="s">
        <v>297</v>
      </c>
      <c r="Z4" s="282">
        <f t="shared" si="10"/>
        <v>5304.3376493211608</v>
      </c>
      <c r="AA4" s="282">
        <f t="shared" si="10"/>
        <v>-4899.2550571993552</v>
      </c>
      <c r="AB4" s="282">
        <f t="shared" si="10"/>
        <v>4899.2550571993552</v>
      </c>
      <c r="AC4" s="282">
        <f t="shared" si="10"/>
        <v>-2617.6115650979723</v>
      </c>
      <c r="AD4" s="282">
        <f t="shared" si="10"/>
        <v>2617.6115650979723</v>
      </c>
      <c r="AE4" s="282">
        <f t="shared" si="10"/>
        <v>-1981.2711353897698</v>
      </c>
      <c r="AF4" s="282">
        <f t="shared" si="10"/>
        <v>-1176.4900835964529</v>
      </c>
      <c r="AG4" s="282">
        <f t="shared" si="10"/>
        <v>309.13853763745078</v>
      </c>
      <c r="AH4" s="282">
        <f t="shared" si="10"/>
        <v>-3176.6676446124316</v>
      </c>
      <c r="AI4" s="282">
        <f t="shared" si="10"/>
        <v>-409.31173346281503</v>
      </c>
      <c r="AJ4" s="282">
        <f t="shared" si="10"/>
        <v>1477.9067116727415</v>
      </c>
      <c r="AK4" s="282">
        <f t="shared" si="10"/>
        <v>-1150.6413084642495</v>
      </c>
      <c r="AL4" s="282">
        <f t="shared" si="10"/>
        <v>3227.1224594470359</v>
      </c>
      <c r="AM4" s="282">
        <f t="shared" si="10"/>
        <v>3227.1224594470359</v>
      </c>
      <c r="AN4" s="282">
        <f t="shared" si="10"/>
        <v>-1281.7259502252816</v>
      </c>
      <c r="AO4" s="282">
        <f t="shared" si="10"/>
        <v>2114.247141380944</v>
      </c>
    </row>
    <row r="5" spans="1:41" outlineLevel="1" x14ac:dyDescent="0.25">
      <c r="A5" s="1" t="s">
        <v>294</v>
      </c>
      <c r="B5" s="95">
        <f t="shared" si="11"/>
        <v>21</v>
      </c>
      <c r="C5" s="193">
        <f t="shared" si="12"/>
        <v>0.29166666666666669</v>
      </c>
      <c r="F5" s="294">
        <f t="shared" si="3"/>
        <v>0.2857142857142857</v>
      </c>
      <c r="G5" s="137">
        <f t="shared" si="4"/>
        <v>23128.279236074894</v>
      </c>
      <c r="H5" s="143">
        <f t="shared" si="5"/>
        <v>1101.3466302892807</v>
      </c>
      <c r="I5" s="186">
        <f t="shared" si="13"/>
        <v>-565.71110935254103</v>
      </c>
      <c r="J5" t="str">
        <f t="shared" si="6"/>
        <v>index</v>
      </c>
      <c r="K5" s="344">
        <f t="shared" si="7"/>
        <v>0.52380952380952384</v>
      </c>
      <c r="L5" s="344">
        <f t="shared" si="8"/>
        <v>0.52380952380952384</v>
      </c>
      <c r="M5" s="344">
        <f t="shared" si="8"/>
        <v>-0.23809523809523808</v>
      </c>
      <c r="N5" s="344">
        <f t="shared" si="8"/>
        <v>0.61904761904761907</v>
      </c>
      <c r="O5" s="344">
        <f t="shared" si="8"/>
        <v>-0.33333333333333331</v>
      </c>
      <c r="P5" s="344">
        <f t="shared" si="9"/>
        <v>-4.7619047619047616E-2</v>
      </c>
      <c r="Q5" s="344">
        <f t="shared" si="9"/>
        <v>0.61904761904761907</v>
      </c>
      <c r="R5" s="344">
        <f t="shared" si="9"/>
        <v>-0.23809523809523808</v>
      </c>
      <c r="S5" s="344">
        <f t="shared" si="9"/>
        <v>0.23809523809523808</v>
      </c>
      <c r="T5" s="344">
        <f t="shared" si="9"/>
        <v>0.14285714285714285</v>
      </c>
      <c r="U5" s="344">
        <f t="shared" si="9"/>
        <v>4.7619047619047616E-2</v>
      </c>
      <c r="V5" s="344">
        <f t="shared" si="9"/>
        <v>-0.23809523809523808</v>
      </c>
      <c r="W5" s="286"/>
      <c r="X5" s="6"/>
      <c r="Y5" s="1" t="s">
        <v>294</v>
      </c>
      <c r="Z5" s="282">
        <f t="shared" si="10"/>
        <v>23128.279236074894</v>
      </c>
      <c r="AA5" s="282">
        <f t="shared" si="10"/>
        <v>-9634.2480172176238</v>
      </c>
      <c r="AB5" s="282">
        <f t="shared" si="10"/>
        <v>9634.2480172176238</v>
      </c>
      <c r="AC5" s="282">
        <f t="shared" si="10"/>
        <v>-8179.5981163898232</v>
      </c>
      <c r="AD5" s="282">
        <f t="shared" si="10"/>
        <v>8179.5981163898232</v>
      </c>
      <c r="AE5" s="282">
        <f t="shared" si="10"/>
        <v>1561.4582079902243</v>
      </c>
      <c r="AF5" s="282">
        <f t="shared" si="10"/>
        <v>-3254.3848497448216</v>
      </c>
      <c r="AG5" s="282">
        <f t="shared" si="10"/>
        <v>-1287.4720008746667</v>
      </c>
      <c r="AH5" s="282">
        <f t="shared" si="10"/>
        <v>-12322.28756998573</v>
      </c>
      <c r="AI5" s="282">
        <f t="shared" si="10"/>
        <v>17858.250811409009</v>
      </c>
      <c r="AJ5" s="282">
        <f t="shared" si="10"/>
        <v>2839.4490828124608</v>
      </c>
      <c r="AK5" s="282">
        <f t="shared" si="10"/>
        <v>15009.687486182595</v>
      </c>
      <c r="AL5" s="282">
        <f t="shared" si="10"/>
        <v>6228.4536374284453</v>
      </c>
      <c r="AM5" s="282">
        <f t="shared" si="10"/>
        <v>10758.541031471332</v>
      </c>
      <c r="AN5" s="282">
        <f t="shared" si="10"/>
        <v>-13731.329727721879</v>
      </c>
      <c r="AO5" s="282">
        <f t="shared" si="10"/>
        <v>15009.687486182595</v>
      </c>
    </row>
    <row r="6" spans="1:41" outlineLevel="1" x14ac:dyDescent="0.25">
      <c r="A6" s="1" t="s">
        <v>313</v>
      </c>
      <c r="B6" s="95">
        <f t="shared" si="11"/>
        <v>3</v>
      </c>
      <c r="C6" s="193">
        <f t="shared" si="12"/>
        <v>4.1666666666666664E-2</v>
      </c>
      <c r="F6" s="294">
        <f t="shared" si="3"/>
        <v>0</v>
      </c>
      <c r="G6" s="137">
        <f t="shared" si="4"/>
        <v>5761.519248424268</v>
      </c>
      <c r="H6" s="143">
        <f t="shared" si="5"/>
        <v>1920.5064161414227</v>
      </c>
      <c r="I6" s="186">
        <f t="shared" si="13"/>
        <v>-1920.5064161414227</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5761.519248424268</v>
      </c>
      <c r="AA6" s="282">
        <f t="shared" si="10"/>
        <v>-5761.519248424268</v>
      </c>
      <c r="AB6" s="282">
        <f t="shared" si="10"/>
        <v>5761.519248424268</v>
      </c>
      <c r="AC6" s="282">
        <f t="shared" si="10"/>
        <v>3508.2419374993124</v>
      </c>
      <c r="AD6" s="282">
        <f t="shared" si="10"/>
        <v>-3508.2419374993124</v>
      </c>
      <c r="AE6" s="282">
        <f t="shared" si="10"/>
        <v>-3508.2419374993124</v>
      </c>
      <c r="AF6" s="282">
        <f t="shared" si="10"/>
        <v>-35.458642369387235</v>
      </c>
      <c r="AG6" s="282">
        <f t="shared" si="10"/>
        <v>-35.458642369387235</v>
      </c>
      <c r="AH6" s="282">
        <f t="shared" si="10"/>
        <v>35.458642369387235</v>
      </c>
      <c r="AI6" s="282">
        <f t="shared" si="10"/>
        <v>5761.519248424268</v>
      </c>
      <c r="AJ6" s="282">
        <f t="shared" si="10"/>
        <v>-35.458642369387235</v>
      </c>
      <c r="AK6" s="282">
        <f t="shared" si="10"/>
        <v>-3508.2419374993124</v>
      </c>
      <c r="AL6" s="282">
        <f t="shared" si="10"/>
        <v>-35.458642369387235</v>
      </c>
      <c r="AM6" s="282">
        <f t="shared" si="10"/>
        <v>-35.458642369387235</v>
      </c>
      <c r="AN6" s="282">
        <f t="shared" si="10"/>
        <v>-2217.8186685555684</v>
      </c>
      <c r="AO6" s="282">
        <f t="shared" si="10"/>
        <v>-3508.2419374993124</v>
      </c>
    </row>
    <row r="7" spans="1:41" outlineLevel="1" x14ac:dyDescent="0.25">
      <c r="A7" s="1" t="s">
        <v>347</v>
      </c>
      <c r="B7" s="95">
        <f t="shared" si="11"/>
        <v>5</v>
      </c>
      <c r="C7" s="193">
        <f t="shared" si="12"/>
        <v>6.9444444444444448E-2</v>
      </c>
      <c r="F7" s="294">
        <f t="shared" si="3"/>
        <v>0.8</v>
      </c>
      <c r="G7" s="137">
        <f t="shared" si="4"/>
        <v>5735.4517355248317</v>
      </c>
      <c r="H7" s="143">
        <f t="shared" si="5"/>
        <v>1147.0903471049664</v>
      </c>
      <c r="I7" s="186">
        <f t="shared" si="13"/>
        <v>723.5997944696777</v>
      </c>
      <c r="J7" t="str">
        <f t="shared" si="6"/>
        <v>metal</v>
      </c>
      <c r="K7" s="344">
        <f t="shared" si="7"/>
        <v>0.6</v>
      </c>
      <c r="L7" s="344">
        <f t="shared" si="8"/>
        <v>0.6</v>
      </c>
      <c r="M7" s="344">
        <f t="shared" si="8"/>
        <v>-0.6</v>
      </c>
      <c r="N7" s="344">
        <f t="shared" si="8"/>
        <v>0.6</v>
      </c>
      <c r="O7" s="344">
        <f t="shared" si="8"/>
        <v>0.2</v>
      </c>
      <c r="P7" s="344">
        <f t="shared" si="9"/>
        <v>1</v>
      </c>
      <c r="Q7" s="344">
        <f t="shared" si="9"/>
        <v>0.6</v>
      </c>
      <c r="R7" s="344">
        <f t="shared" si="9"/>
        <v>-0.2</v>
      </c>
      <c r="S7" s="344">
        <f t="shared" si="9"/>
        <v>-0.2</v>
      </c>
      <c r="T7" s="344">
        <f t="shared" si="9"/>
        <v>-0.2</v>
      </c>
      <c r="U7" s="344">
        <f t="shared" si="9"/>
        <v>-0.6</v>
      </c>
      <c r="V7" s="344">
        <f t="shared" si="9"/>
        <v>-0.6</v>
      </c>
      <c r="W7" s="286"/>
      <c r="X7" s="6"/>
      <c r="Y7" s="1" t="s">
        <v>347</v>
      </c>
      <c r="Z7" s="282">
        <f t="shared" si="10"/>
        <v>5735.4517355248317</v>
      </c>
      <c r="AA7" s="282">
        <f t="shared" si="10"/>
        <v>-3295.3602023360227</v>
      </c>
      <c r="AB7" s="282">
        <f t="shared" si="10"/>
        <v>3295.3602023360227</v>
      </c>
      <c r="AC7" s="282">
        <f t="shared" si="10"/>
        <v>1177.9074391595786</v>
      </c>
      <c r="AD7" s="282">
        <f t="shared" si="10"/>
        <v>-1177.9074391595786</v>
      </c>
      <c r="AE7" s="282">
        <f t="shared" si="10"/>
        <v>-891.80938823568874</v>
      </c>
      <c r="AF7" s="282">
        <f t="shared" si="10"/>
        <v>891.80938823568874</v>
      </c>
      <c r="AG7" s="282">
        <f t="shared" si="10"/>
        <v>891.80938823568874</v>
      </c>
      <c r="AH7" s="282">
        <f t="shared" si="10"/>
        <v>-1004.5814812443761</v>
      </c>
      <c r="AI7" s="282">
        <f t="shared" si="10"/>
        <v>3617.9989723483886</v>
      </c>
      <c r="AJ7" s="282">
        <f t="shared" si="10"/>
        <v>891.80938823568874</v>
      </c>
      <c r="AK7" s="282">
        <f t="shared" si="10"/>
        <v>1548.2821449531211</v>
      </c>
      <c r="AL7" s="282">
        <f t="shared" si="10"/>
        <v>1004.5814812443761</v>
      </c>
      <c r="AM7" s="282">
        <f t="shared" si="10"/>
        <v>1004.5814812443761</v>
      </c>
      <c r="AN7" s="282">
        <f t="shared" si="10"/>
        <v>-891.80938823568874</v>
      </c>
      <c r="AO7" s="282">
        <f t="shared" si="10"/>
        <v>-1177.9074391595786</v>
      </c>
    </row>
    <row r="8" spans="1:41" outlineLevel="1" x14ac:dyDescent="0.25">
      <c r="A8" s="1" t="s">
        <v>1122</v>
      </c>
      <c r="B8" s="95">
        <f t="shared" si="11"/>
        <v>10</v>
      </c>
      <c r="C8" s="193">
        <f t="shared" si="12"/>
        <v>0.1388888888888889</v>
      </c>
      <c r="F8" s="294">
        <f t="shared" si="3"/>
        <v>0.8</v>
      </c>
      <c r="G8" s="137">
        <f t="shared" si="4"/>
        <v>7738.5822578603593</v>
      </c>
      <c r="H8" s="143">
        <f t="shared" si="5"/>
        <v>773.85822578603597</v>
      </c>
      <c r="I8" s="186">
        <f t="shared" si="13"/>
        <v>431.42135392148236</v>
      </c>
      <c r="J8" t="str">
        <f t="shared" si="6"/>
        <v>rates</v>
      </c>
      <c r="K8" s="344">
        <f t="shared" si="7"/>
        <v>0.6</v>
      </c>
      <c r="L8" s="344">
        <f t="shared" si="8"/>
        <v>0</v>
      </c>
      <c r="M8" s="344">
        <f t="shared" si="8"/>
        <v>0.2</v>
      </c>
      <c r="N8" s="344">
        <f t="shared" si="8"/>
        <v>0.2</v>
      </c>
      <c r="O8" s="344">
        <f t="shared" si="8"/>
        <v>1</v>
      </c>
      <c r="P8" s="344">
        <f t="shared" si="9"/>
        <v>-0.2</v>
      </c>
      <c r="Q8" s="344">
        <f t="shared" si="9"/>
        <v>0</v>
      </c>
      <c r="R8" s="344">
        <f t="shared" si="9"/>
        <v>-0.6</v>
      </c>
      <c r="S8" s="344">
        <f t="shared" si="9"/>
        <v>-1</v>
      </c>
      <c r="T8" s="344">
        <f t="shared" si="9"/>
        <v>-0.8</v>
      </c>
      <c r="U8" s="344">
        <f t="shared" si="9"/>
        <v>0</v>
      </c>
      <c r="V8" s="344">
        <f t="shared" si="9"/>
        <v>-1</v>
      </c>
      <c r="W8" s="286"/>
      <c r="X8" s="6"/>
      <c r="Y8" s="1" t="s">
        <v>1122</v>
      </c>
      <c r="Z8" s="282">
        <f t="shared" si="10"/>
        <v>7738.5822578603593</v>
      </c>
      <c r="AA8" s="282">
        <f t="shared" si="10"/>
        <v>-4314.2135392148239</v>
      </c>
      <c r="AB8" s="282">
        <f t="shared" si="10"/>
        <v>4314.2135392148239</v>
      </c>
      <c r="AC8" s="282">
        <f t="shared" si="10"/>
        <v>-4360.7589514862439</v>
      </c>
      <c r="AD8" s="282">
        <f t="shared" si="10"/>
        <v>4360.7589514862439</v>
      </c>
      <c r="AE8" s="282">
        <f t="shared" si="10"/>
        <v>-2480.5361549576719</v>
      </c>
      <c r="AF8" s="282">
        <f t="shared" si="10"/>
        <v>-5302.6055762098686</v>
      </c>
      <c r="AG8" s="282">
        <f t="shared" si="10"/>
        <v>176.74211798423403</v>
      </c>
      <c r="AH8" s="282">
        <f t="shared" si="10"/>
        <v>4314.2135392148239</v>
      </c>
      <c r="AI8" s="282">
        <f t="shared" si="10"/>
        <v>-1087.112190832125</v>
      </c>
      <c r="AJ8" s="282">
        <f t="shared" si="10"/>
        <v>-5302.6055762098686</v>
      </c>
      <c r="AK8" s="282">
        <f t="shared" si="10"/>
        <v>793.11060569644724</v>
      </c>
      <c r="AL8" s="282">
        <f t="shared" si="10"/>
        <v>-4314.2135392148239</v>
      </c>
      <c r="AM8" s="282">
        <f t="shared" si="10"/>
        <v>-2402.5141908105179</v>
      </c>
      <c r="AN8" s="282">
        <f t="shared" si="10"/>
        <v>-4392.2355033619779</v>
      </c>
      <c r="AO8" s="282">
        <f t="shared" si="10"/>
        <v>-4314.2135392148239</v>
      </c>
    </row>
    <row r="9" spans="1:41" outlineLevel="1" x14ac:dyDescent="0.25">
      <c r="A9" s="17" t="s">
        <v>304</v>
      </c>
      <c r="B9" s="295">
        <f t="shared" si="11"/>
        <v>8</v>
      </c>
      <c r="C9" s="200">
        <f t="shared" si="12"/>
        <v>0.1111111111111111</v>
      </c>
      <c r="D9" s="126"/>
      <c r="F9" s="294">
        <f t="shared" si="3"/>
        <v>0.25</v>
      </c>
      <c r="G9" s="199">
        <f t="shared" si="4"/>
        <v>9291.0888707500653</v>
      </c>
      <c r="H9" s="143">
        <f t="shared" si="5"/>
        <v>1161.3861088437582</v>
      </c>
      <c r="I9" s="186">
        <f t="shared" si="13"/>
        <v>-792.56332244833379</v>
      </c>
      <c r="J9" t="str">
        <f t="shared" si="6"/>
        <v>soft</v>
      </c>
      <c r="K9" s="344">
        <f t="shared" si="7"/>
        <v>-0.75</v>
      </c>
      <c r="L9" s="344">
        <f t="shared" si="8"/>
        <v>-0.25</v>
      </c>
      <c r="M9" s="344">
        <f t="shared" si="8"/>
        <v>0</v>
      </c>
      <c r="N9" s="344">
        <f t="shared" si="8"/>
        <v>-0.5</v>
      </c>
      <c r="O9" s="344">
        <f t="shared" si="8"/>
        <v>-0.25</v>
      </c>
      <c r="P9" s="344">
        <f t="shared" si="9"/>
        <v>-0.25</v>
      </c>
      <c r="Q9" s="344">
        <f t="shared" si="9"/>
        <v>-0.25</v>
      </c>
      <c r="R9" s="344">
        <f t="shared" si="9"/>
        <v>0.25</v>
      </c>
      <c r="S9" s="344">
        <f t="shared" si="9"/>
        <v>0</v>
      </c>
      <c r="T9" s="344">
        <f t="shared" si="9"/>
        <v>0</v>
      </c>
      <c r="U9" s="344">
        <f t="shared" si="9"/>
        <v>0</v>
      </c>
      <c r="V9" s="344">
        <f t="shared" si="9"/>
        <v>0.5</v>
      </c>
      <c r="W9" s="286"/>
      <c r="X9" s="6"/>
      <c r="Y9" s="17" t="s">
        <v>304</v>
      </c>
      <c r="Z9" s="283">
        <f t="shared" si="10"/>
        <v>9291.0888707500653</v>
      </c>
      <c r="AA9" s="283">
        <f t="shared" si="10"/>
        <v>-6340.5065795866703</v>
      </c>
      <c r="AB9" s="283">
        <f t="shared" si="10"/>
        <v>6340.5065795866703</v>
      </c>
      <c r="AC9" s="283">
        <f t="shared" si="10"/>
        <v>5784.8187951963864</v>
      </c>
      <c r="AD9" s="283">
        <f t="shared" si="10"/>
        <v>-5784.8187951963864</v>
      </c>
      <c r="AE9" s="283">
        <f t="shared" si="10"/>
        <v>4140.9596324160093</v>
      </c>
      <c r="AF9" s="283">
        <f t="shared" si="10"/>
        <v>-5492.0212228326018</v>
      </c>
      <c r="AG9" s="283">
        <f t="shared" si="10"/>
        <v>-3951.8281568911061</v>
      </c>
      <c r="AH9" s="283">
        <f t="shared" si="10"/>
        <v>7626.8354440053208</v>
      </c>
      <c r="AI9" s="283">
        <f t="shared" si="10"/>
        <v>7280.3663576639428</v>
      </c>
      <c r="AJ9" s="283">
        <f t="shared" si="10"/>
        <v>-4507.51594128139</v>
      </c>
      <c r="AK9" s="283">
        <f t="shared" si="10"/>
        <v>4161.0468549400111</v>
      </c>
      <c r="AL9" s="283">
        <f t="shared" si="10"/>
        <v>-7071.1476596150369</v>
      </c>
      <c r="AM9" s="283">
        <f t="shared" si="10"/>
        <v>-7071.1476596150369</v>
      </c>
      <c r="AN9" s="283">
        <f t="shared" si="10"/>
        <v>1001.2458657277124</v>
      </c>
      <c r="AO9" s="283">
        <f t="shared" si="10"/>
        <v>-6151.3751040617672</v>
      </c>
    </row>
    <row r="10" spans="1:41" outlineLevel="1" x14ac:dyDescent="0.25">
      <c r="B10">
        <f>SUM(B2:B9)</f>
        <v>72</v>
      </c>
      <c r="C10" s="193">
        <f t="shared" si="12"/>
        <v>1</v>
      </c>
      <c r="D10" s="126"/>
      <c r="F10" s="294">
        <f>SUMIFS(H$14:H$92,H$14:H$92,1,$C$14:$C$92,"&lt;&gt;offline")/$B10</f>
        <v>0.375</v>
      </c>
      <c r="G10" s="167">
        <f>SUM(G2:G9)</f>
        <v>78670.856918659352</v>
      </c>
      <c r="H10" s="143">
        <f t="shared" si="5"/>
        <v>1092.6507905369353</v>
      </c>
      <c r="I10">
        <f>SUM(F14:F92)/B10</f>
        <v>-259.87741919443698</v>
      </c>
      <c r="J10" s="137"/>
      <c r="K10" s="6"/>
      <c r="L10" s="292"/>
      <c r="M10" s="286"/>
      <c r="N10" s="292"/>
      <c r="O10" s="6"/>
      <c r="R10" s="6"/>
      <c r="S10" s="286"/>
      <c r="T10" s="286"/>
      <c r="U10" s="286"/>
      <c r="V10" s="6"/>
      <c r="W10" s="286"/>
      <c r="X10" s="6"/>
      <c r="Y10" s="6" t="s">
        <v>1245</v>
      </c>
      <c r="Z10" s="284">
        <f>SUM(Z2:Z9)</f>
        <v>78670.856918659352</v>
      </c>
      <c r="AA10" s="284">
        <f t="shared" ref="AA10:AO10" si="14">SUM(AA2:AA9)</f>
        <v>-29377.004690599031</v>
      </c>
      <c r="AB10" s="284">
        <f t="shared" si="14"/>
        <v>29377.004690599031</v>
      </c>
      <c r="AC10" s="284">
        <f t="shared" si="14"/>
        <v>2705.8625321769068</v>
      </c>
      <c r="AD10" s="284">
        <f t="shared" si="14"/>
        <v>-2705.8625321769068</v>
      </c>
      <c r="AE10" s="284">
        <f t="shared" si="14"/>
        <v>9936.1565360368113</v>
      </c>
      <c r="AF10" s="284">
        <f t="shared" si="14"/>
        <v>-8549.7171894163112</v>
      </c>
      <c r="AG10" s="284">
        <f t="shared" si="14"/>
        <v>-5439.7682925088375</v>
      </c>
      <c r="AH10" s="284">
        <f t="shared" si="14"/>
        <v>-9570.1484904835943</v>
      </c>
      <c r="AI10" s="284">
        <f t="shared" si="14"/>
        <v>22780.124418447209</v>
      </c>
      <c r="AJ10" s="284">
        <f t="shared" si="14"/>
        <v>-4605.6853171762705</v>
      </c>
      <c r="AK10" s="284">
        <f t="shared" si="14"/>
        <v>11033.810048707481</v>
      </c>
      <c r="AL10" s="284">
        <f t="shared" si="14"/>
        <v>2509.027960956666</v>
      </c>
      <c r="AM10" s="284">
        <f t="shared" si="14"/>
        <v>10524.243899598388</v>
      </c>
      <c r="AN10" s="284">
        <f t="shared" si="14"/>
        <v>-9698.6571290746924</v>
      </c>
      <c r="AO10" s="284">
        <f t="shared" si="14"/>
        <v>3711.6457123351001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78671</v>
      </c>
      <c r="AA12" s="310" t="str">
        <f t="shared" si="15"/>
        <v>RISK-ON ACC 29% PNL -29377</v>
      </c>
      <c r="AB12" s="310" t="str">
        <f t="shared" si="15"/>
        <v>RISK-OFF ACC 71% PNL 29377</v>
      </c>
      <c r="AC12" s="310" t="str">
        <f t="shared" si="15"/>
        <v>Previous ACC 50% PNL 2706</v>
      </c>
      <c r="AD12" s="339" t="str">
        <f t="shared" si="15"/>
        <v>Anti-Previous ACC 50% PNL -2706</v>
      </c>
      <c r="AE12" s="340" t="str">
        <f t="shared" si="15"/>
        <v>&gt;equity ACC 54% PNL 9936</v>
      </c>
      <c r="AF12" s="340" t="str">
        <f t="shared" si="15"/>
        <v>50/50 ACC 47% PNL -8550</v>
      </c>
      <c r="AG12" s="340" t="str">
        <f t="shared" si="15"/>
        <v>&lt;equity ACC 50% PNL -5440</v>
      </c>
      <c r="AH12" s="341" t="str">
        <f t="shared" si="15"/>
        <v>SEASONALITY ACC 49% PNL -9570</v>
      </c>
      <c r="AI12" s="341" t="str">
        <f t="shared" si="15"/>
        <v>ADJ_SEASONALITY ACC 60% PNL 22780</v>
      </c>
      <c r="AJ12" s="342" t="str">
        <f t="shared" si="15"/>
        <v>V1 ACC 49% PNL -4606</v>
      </c>
      <c r="AK12" s="342" t="str">
        <f t="shared" si="15"/>
        <v>V2 ACC 51% PNL 11034</v>
      </c>
      <c r="AL12" s="342" t="str">
        <f t="shared" si="15"/>
        <v>V3 ACC 53% PNL 2509</v>
      </c>
      <c r="AM12" s="342" t="str">
        <f t="shared" si="15"/>
        <v>V4 ACC 56% PNL 10524</v>
      </c>
      <c r="AN12" s="342" t="str">
        <f t="shared" si="15"/>
        <v>V5 ACC 42% PNL -9699</v>
      </c>
      <c r="AO12" s="342" t="str">
        <f t="shared" si="15"/>
        <v>V6 ACC 53% PNL 3712</v>
      </c>
    </row>
    <row r="13" spans="1:41" ht="15.75" thickBot="1" x14ac:dyDescent="0.3">
      <c r="A13" s="3"/>
      <c r="B13" s="164"/>
      <c r="C13" s="164"/>
      <c r="E13" s="240">
        <f>COUNTIF(E14:E92,1)/COUNT(E14:E92)</f>
        <v>0.58227848101265822</v>
      </c>
      <c r="H13" s="240">
        <f>COUNTIF(H14:H92,1)/COUNT(H14:H92)</f>
        <v>0.379746835443038</v>
      </c>
      <c r="I13" s="240">
        <f>COUNTIF(I14:I92,1)/COUNT(I14:I92)</f>
        <v>0.569620253164557</v>
      </c>
      <c r="J13" s="240">
        <f t="shared" ref="J13:L13" si="16">COUNTIF(J14:J92,1)/COUNT(J14:J92)</f>
        <v>0.54430379746835444</v>
      </c>
      <c r="K13" s="240">
        <f t="shared" si="16"/>
        <v>0.55696202531645567</v>
      </c>
      <c r="L13" s="240">
        <f t="shared" si="16"/>
        <v>0.569620253164557</v>
      </c>
      <c r="M13" s="240"/>
      <c r="O13" s="240">
        <f t="shared" ref="O13:U13" si="17">COUNTIF(O14:O92,1)/COUNT(O14:O92)</f>
        <v>0.43037974683544306</v>
      </c>
      <c r="P13" s="240">
        <f t="shared" si="17"/>
        <v>0.51898734177215189</v>
      </c>
      <c r="Q13" s="240">
        <f t="shared" si="17"/>
        <v>0.48101265822784811</v>
      </c>
      <c r="R13" s="240">
        <f t="shared" si="17"/>
        <v>0.43037974683544306</v>
      </c>
      <c r="S13" s="240">
        <f t="shared" si="17"/>
        <v>0.43037974683544306</v>
      </c>
      <c r="T13" s="240">
        <f t="shared" si="17"/>
        <v>0.54430379746835444</v>
      </c>
      <c r="U13" s="240">
        <f t="shared" si="17"/>
        <v>0.39240506329113922</v>
      </c>
      <c r="W13" s="179"/>
      <c r="X13" s="182">
        <v>23399265.570614349</v>
      </c>
      <c r="Y13" s="182">
        <v>26462798.449815631</v>
      </c>
      <c r="Z13" s="187">
        <f t="shared" ref="Z13:AO13" si="18">SUM(Z14:Z92)</f>
        <v>78670.856918659367</v>
      </c>
      <c r="AA13" s="187">
        <f t="shared" si="18"/>
        <v>-29377.004690599038</v>
      </c>
      <c r="AB13" s="187">
        <f t="shared" si="18"/>
        <v>29377.004690599038</v>
      </c>
      <c r="AC13" s="187">
        <f>SUM(AC14:AC92)</f>
        <v>2705.8625321769123</v>
      </c>
      <c r="AD13" s="187">
        <f t="shared" si="18"/>
        <v>-2705.8625321769123</v>
      </c>
      <c r="AE13" s="187">
        <f t="shared" si="18"/>
        <v>9936.1565360368113</v>
      </c>
      <c r="AF13" s="187">
        <f t="shared" si="18"/>
        <v>-8549.7171894163148</v>
      </c>
      <c r="AG13" s="187">
        <f t="shared" si="18"/>
        <v>-5439.7682925088375</v>
      </c>
      <c r="AH13" s="187">
        <f t="shared" si="18"/>
        <v>-9570.1484904835961</v>
      </c>
      <c r="AI13" s="187">
        <f>SUM(AI14:AI92)</f>
        <v>22780.124418447202</v>
      </c>
      <c r="AJ13" s="187">
        <f>SUM(AJ14:AJ92)</f>
        <v>-4605.6853171762668</v>
      </c>
      <c r="AK13" s="187">
        <f t="shared" si="18"/>
        <v>11033.810048707481</v>
      </c>
      <c r="AL13" s="187">
        <f>SUM(AL14:AL92)</f>
        <v>2509.0279609566642</v>
      </c>
      <c r="AM13" s="187">
        <f t="shared" si="18"/>
        <v>10524.243899598387</v>
      </c>
      <c r="AN13" s="187">
        <f t="shared" si="18"/>
        <v>-9698.6571290746906</v>
      </c>
      <c r="AO13" s="187">
        <f t="shared" si="18"/>
        <v>3711.6457123351011</v>
      </c>
    </row>
    <row r="14" spans="1:41" ht="15.75" thickBot="1" x14ac:dyDescent="0.3">
      <c r="A14" s="330" t="s">
        <v>287</v>
      </c>
      <c r="B14" s="331" t="s">
        <v>558</v>
      </c>
      <c r="C14" s="332" t="s">
        <v>1288</v>
      </c>
      <c r="E14" s="201">
        <v>-1</v>
      </c>
      <c r="F14" s="186">
        <f t="shared" ref="F14:F77" si="19">G14*X14</f>
        <v>0</v>
      </c>
      <c r="G14" s="201">
        <v>-1.1134307585200001E-2</v>
      </c>
      <c r="H14" s="202">
        <v>-1</v>
      </c>
      <c r="I14" s="202">
        <v>1</v>
      </c>
      <c r="J14" s="225">
        <v>1</v>
      </c>
      <c r="K14" s="225">
        <v>1</v>
      </c>
      <c r="L14" s="201">
        <v>-1</v>
      </c>
      <c r="M14" s="226">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640.29053420751359</v>
      </c>
      <c r="G15" s="202">
        <v>2.8116213683200002E-3</v>
      </c>
      <c r="H15" s="202">
        <v>1</v>
      </c>
      <c r="I15" s="202">
        <v>-1</v>
      </c>
      <c r="J15" s="227">
        <v>1</v>
      </c>
      <c r="K15" s="227">
        <v>-1</v>
      </c>
      <c r="L15" s="202">
        <v>-1</v>
      </c>
      <c r="M15" s="228">
        <v>-9</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227730</v>
      </c>
      <c r="Y15" s="137">
        <v>151820</v>
      </c>
      <c r="Z15" s="188">
        <f t="shared" si="25"/>
        <v>640.29053420751359</v>
      </c>
      <c r="AA15" s="188">
        <f>IF(IF(sym!$Q4=H15,1,0)=1,ABS(X15*G15),-ABS(X15*G15))</f>
        <v>640.29053420751359</v>
      </c>
      <c r="AB15" s="188">
        <f>IF(IF(sym!$P4=$H15,1,0)=1,ABS($X15*$G15),-ABS($X15*$G15))</f>
        <v>-640.29053420751359</v>
      </c>
      <c r="AC15" s="188">
        <f>IF(IF(E15=H15,1,0)=1,ABS(X15*G15),-ABS(X15*G15))</f>
        <v>-640.29053420751359</v>
      </c>
      <c r="AD15" s="188">
        <f t="shared" si="26"/>
        <v>640.29053420751359</v>
      </c>
      <c r="AE15" s="188">
        <f t="shared" si="27"/>
        <v>640.29053420751359</v>
      </c>
      <c r="AF15" s="188">
        <f t="shared" ref="AF15:AF78" si="36">IF(IF(I15=H15,1,0)=1,ABS(X15*G15),-ABS(X15*G15))</f>
        <v>-640.29053420751359</v>
      </c>
      <c r="AG15" s="188">
        <f t="shared" ref="AG15:AG78" si="37">IF(IF(K15=H15,1,0)=1,ABS(X15*G15),-ABS(X15*G15))</f>
        <v>-640.29053420751359</v>
      </c>
      <c r="AH15" s="188">
        <f t="shared" ref="AH15:AH78" si="38">IF(IF(L15=H15,1,0)=1,ABS(X15*G15),-ABS(X15*G15))</f>
        <v>-640.29053420751359</v>
      </c>
      <c r="AI15" s="188">
        <f t="shared" ref="AI15:AI78" si="39">IF(IF(O15=H15,1,0)=1,ABS(X15*G15),-ABS(X15*G15))</f>
        <v>640.29053420751359</v>
      </c>
      <c r="AJ15" s="188">
        <f t="shared" si="28"/>
        <v>-640.29053420751359</v>
      </c>
      <c r="AK15" s="188">
        <f t="shared" si="29"/>
        <v>640.29053420751359</v>
      </c>
      <c r="AL15" s="188">
        <f t="shared" si="30"/>
        <v>640.29053420751359</v>
      </c>
      <c r="AM15" s="188">
        <f t="shared" si="31"/>
        <v>640.29053420751359</v>
      </c>
      <c r="AN15" s="188">
        <f t="shared" si="32"/>
        <v>-640.29053420751359</v>
      </c>
      <c r="AO15" s="188">
        <f t="shared" si="33"/>
        <v>640.29053420751359</v>
      </c>
    </row>
    <row r="16" spans="1:41" ht="15.75" thickBot="1" x14ac:dyDescent="0.3">
      <c r="A16" s="1" t="s">
        <v>292</v>
      </c>
      <c r="B16" s="149" t="s">
        <v>292</v>
      </c>
      <c r="C16" s="192" t="s">
        <v>294</v>
      </c>
      <c r="E16" s="201">
        <v>-1</v>
      </c>
      <c r="F16" s="186">
        <f t="shared" si="19"/>
        <v>-2265.0436970214432</v>
      </c>
      <c r="G16" s="202">
        <v>-1.13446780113E-2</v>
      </c>
      <c r="H16" s="202">
        <v>-1</v>
      </c>
      <c r="I16" s="202">
        <v>1</v>
      </c>
      <c r="J16" s="227">
        <v>-1</v>
      </c>
      <c r="K16" s="227">
        <v>1</v>
      </c>
      <c r="L16" s="202">
        <v>1</v>
      </c>
      <c r="M16" s="228">
        <v>-14</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199656.93999999997</v>
      </c>
      <c r="Y16" s="137">
        <v>299485.40999999997</v>
      </c>
      <c r="Z16" s="188">
        <f t="shared" si="25"/>
        <v>2265.0436970214432</v>
      </c>
      <c r="AA16" s="188">
        <f>IF(IF(sym!$Q5=H16,1,0)=1,ABS(X16*G16),-ABS(X16*G16))</f>
        <v>-2265.0436970214432</v>
      </c>
      <c r="AB16" s="188">
        <f>IF(IF(sym!$P5=$H16,1,0)=1,ABS($X16*$G16),-ABS($X16*$G16))</f>
        <v>2265.0436970214432</v>
      </c>
      <c r="AC16" s="188">
        <f t="shared" ref="AC16:AC79" si="40">IF(IF(E16=H16,1,0)=1,ABS(X16*G16),-ABS(X16*G16))</f>
        <v>2265.0436970214432</v>
      </c>
      <c r="AD16" s="188">
        <f t="shared" si="26"/>
        <v>-2265.0436970214432</v>
      </c>
      <c r="AE16" s="188">
        <f t="shared" si="27"/>
        <v>2265.0436970214432</v>
      </c>
      <c r="AF16" s="188">
        <f t="shared" si="36"/>
        <v>-2265.0436970214432</v>
      </c>
      <c r="AG16" s="188">
        <f t="shared" si="37"/>
        <v>-2265.0436970214432</v>
      </c>
      <c r="AH16" s="188">
        <f t="shared" si="38"/>
        <v>-2265.0436970214432</v>
      </c>
      <c r="AI16" s="188">
        <f t="shared" si="39"/>
        <v>2265.0436970214432</v>
      </c>
      <c r="AJ16" s="188">
        <f t="shared" si="28"/>
        <v>2265.0436970214432</v>
      </c>
      <c r="AK16" s="188">
        <f t="shared" si="29"/>
        <v>2265.0436970214432</v>
      </c>
      <c r="AL16" s="188">
        <f t="shared" si="30"/>
        <v>-2265.0436970214432</v>
      </c>
      <c r="AM16" s="188">
        <f>IF(IF(S16=H16,1,0)=1,ABS(X16*G16),-ABS(X16*G16))</f>
        <v>2265.0436970214432</v>
      </c>
      <c r="AN16" s="188">
        <f t="shared" si="32"/>
        <v>2265.0436970214432</v>
      </c>
      <c r="AO16" s="188">
        <f t="shared" si="33"/>
        <v>2265.0436970214432</v>
      </c>
    </row>
    <row r="17" spans="1:41" ht="15.75" thickBot="1" x14ac:dyDescent="0.3">
      <c r="A17" s="1" t="s">
        <v>295</v>
      </c>
      <c r="B17" s="149" t="s">
        <v>728</v>
      </c>
      <c r="C17" s="192" t="s">
        <v>297</v>
      </c>
      <c r="E17" s="201">
        <v>-1</v>
      </c>
      <c r="F17" s="186">
        <f t="shared" si="19"/>
        <v>-123.31778814103201</v>
      </c>
      <c r="G17" s="202">
        <v>-1.3324450366400001E-3</v>
      </c>
      <c r="H17" s="202">
        <v>-1</v>
      </c>
      <c r="I17" s="202">
        <v>-1</v>
      </c>
      <c r="J17" s="227">
        <v>-1</v>
      </c>
      <c r="K17" s="227">
        <v>1</v>
      </c>
      <c r="L17" s="202">
        <v>1</v>
      </c>
      <c r="M17" s="228">
        <v>4</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92550</v>
      </c>
      <c r="Y17" s="137">
        <v>111060</v>
      </c>
      <c r="Z17" s="188">
        <f t="shared" si="25"/>
        <v>123.31778814103201</v>
      </c>
      <c r="AA17" s="188">
        <f>IF(IF(sym!$Q6=H17,1,0)=1,ABS(X17*G17),-ABS(X17*G17))</f>
        <v>-123.31778814103201</v>
      </c>
      <c r="AB17" s="188">
        <f>IF(IF(sym!$P6=$H17,1,0)=1,ABS($X17*$G17),-ABS($X17*$G17))</f>
        <v>123.31778814103201</v>
      </c>
      <c r="AC17" s="188">
        <f t="shared" si="40"/>
        <v>123.31778814103201</v>
      </c>
      <c r="AD17" s="188">
        <f t="shared" si="26"/>
        <v>-123.31778814103201</v>
      </c>
      <c r="AE17" s="188">
        <f t="shared" si="27"/>
        <v>123.31778814103201</v>
      </c>
      <c r="AF17" s="188">
        <f t="shared" si="36"/>
        <v>123.31778814103201</v>
      </c>
      <c r="AG17" s="188">
        <f t="shared" si="37"/>
        <v>-123.31778814103201</v>
      </c>
      <c r="AH17" s="188">
        <f t="shared" si="38"/>
        <v>-123.31778814103201</v>
      </c>
      <c r="AI17" s="188">
        <f t="shared" si="39"/>
        <v>-123.31778814103201</v>
      </c>
      <c r="AJ17" s="188">
        <f t="shared" si="28"/>
        <v>123.31778814103201</v>
      </c>
      <c r="AK17" s="188">
        <f t="shared" si="29"/>
        <v>-123.31778814103201</v>
      </c>
      <c r="AL17" s="188">
        <f t="shared" si="30"/>
        <v>123.31778814103201</v>
      </c>
      <c r="AM17" s="188">
        <f t="shared" si="31"/>
        <v>123.31778814103201</v>
      </c>
      <c r="AN17" s="188">
        <f t="shared" si="32"/>
        <v>123.31778814103201</v>
      </c>
      <c r="AO17" s="188">
        <f t="shared" si="33"/>
        <v>123.31778814103201</v>
      </c>
    </row>
    <row r="18" spans="1:41" ht="15.75" thickBot="1" x14ac:dyDescent="0.3">
      <c r="A18" s="1" t="s">
        <v>298</v>
      </c>
      <c r="B18" s="149" t="s">
        <v>479</v>
      </c>
      <c r="C18" s="192" t="s">
        <v>1121</v>
      </c>
      <c r="E18" s="201">
        <v>1</v>
      </c>
      <c r="F18" s="186">
        <f t="shared" si="19"/>
        <v>-476.76352477691108</v>
      </c>
      <c r="G18" s="202">
        <v>-2.8792241248699999E-3</v>
      </c>
      <c r="H18" s="202">
        <v>-1</v>
      </c>
      <c r="I18" s="202">
        <v>-1</v>
      </c>
      <c r="J18" s="227">
        <v>1</v>
      </c>
      <c r="K18" s="227">
        <v>-1</v>
      </c>
      <c r="L18" s="202">
        <v>-1</v>
      </c>
      <c r="M18" s="228">
        <v>-9</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165587.5</v>
      </c>
      <c r="Y18" s="137">
        <v>165587.5</v>
      </c>
      <c r="Z18" s="188">
        <f t="shared" si="25"/>
        <v>476.76352477691108</v>
      </c>
      <c r="AA18" s="188">
        <f>IF(IF(sym!$Q7=H18,1,0)=1,ABS(X18*G18),-ABS(X18*G18))</f>
        <v>-476.76352477691108</v>
      </c>
      <c r="AB18" s="188">
        <f>IF(IF(sym!$P7=$H18,1,0)=1,ABS($X18*$G18),-ABS($X18*$G18))</f>
        <v>476.76352477691108</v>
      </c>
      <c r="AC18" s="188">
        <f t="shared" si="40"/>
        <v>-476.76352477691108</v>
      </c>
      <c r="AD18" s="188">
        <f t="shared" si="26"/>
        <v>476.76352477691108</v>
      </c>
      <c r="AE18" s="188">
        <f t="shared" si="27"/>
        <v>-476.76352477691108</v>
      </c>
      <c r="AF18" s="188">
        <f t="shared" si="36"/>
        <v>476.76352477691108</v>
      </c>
      <c r="AG18" s="188">
        <f t="shared" si="37"/>
        <v>476.76352477691108</v>
      </c>
      <c r="AH18" s="188">
        <f t="shared" si="38"/>
        <v>476.76352477691108</v>
      </c>
      <c r="AI18" s="188">
        <f t="shared" si="39"/>
        <v>-476.76352477691108</v>
      </c>
      <c r="AJ18" s="188">
        <f t="shared" si="28"/>
        <v>-476.76352477691108</v>
      </c>
      <c r="AK18" s="188">
        <f t="shared" si="29"/>
        <v>-476.76352477691108</v>
      </c>
      <c r="AL18" s="188">
        <f t="shared" si="30"/>
        <v>476.76352477691108</v>
      </c>
      <c r="AM18" s="188">
        <f t="shared" si="31"/>
        <v>-476.76352477691108</v>
      </c>
      <c r="AN18" s="188">
        <f t="shared" si="32"/>
        <v>-476.76352477691108</v>
      </c>
      <c r="AO18" s="188">
        <f t="shared" si="33"/>
        <v>-476.76352477691108</v>
      </c>
    </row>
    <row r="19" spans="1:41" ht="15.75" thickBot="1" x14ac:dyDescent="0.3">
      <c r="A19" s="1" t="s">
        <v>300</v>
      </c>
      <c r="B19" s="149" t="s">
        <v>518</v>
      </c>
      <c r="C19" s="192" t="s">
        <v>297</v>
      </c>
      <c r="E19" s="201">
        <v>1</v>
      </c>
      <c r="F19" s="186">
        <f t="shared" si="19"/>
        <v>-849.38046646984503</v>
      </c>
      <c r="G19" s="202">
        <v>-1.23906705539E-2</v>
      </c>
      <c r="H19" s="202">
        <v>-1</v>
      </c>
      <c r="I19" s="202">
        <v>1</v>
      </c>
      <c r="J19" s="227">
        <v>-1</v>
      </c>
      <c r="K19" s="227">
        <v>1</v>
      </c>
      <c r="L19" s="202">
        <v>1</v>
      </c>
      <c r="M19" s="228">
        <v>10</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68550</v>
      </c>
      <c r="Y19" s="137">
        <v>85687.5</v>
      </c>
      <c r="Z19" s="188">
        <f t="shared" si="25"/>
        <v>849.38046646984503</v>
      </c>
      <c r="AA19" s="188">
        <f>IF(IF(sym!$Q8=H19,1,0)=1,ABS(X19*G19),-ABS(X19*G19))</f>
        <v>-849.38046646984503</v>
      </c>
      <c r="AB19" s="188">
        <f>IF(IF(sym!$P8=$H19,1,0)=1,ABS($X19*$G19),-ABS($X19*$G19))</f>
        <v>849.38046646984503</v>
      </c>
      <c r="AC19" s="188">
        <f t="shared" si="40"/>
        <v>-849.38046646984503</v>
      </c>
      <c r="AD19" s="188">
        <f t="shared" si="26"/>
        <v>849.38046646984503</v>
      </c>
      <c r="AE19" s="188">
        <f t="shared" si="27"/>
        <v>849.38046646984503</v>
      </c>
      <c r="AF19" s="188">
        <f t="shared" si="36"/>
        <v>-849.38046646984503</v>
      </c>
      <c r="AG19" s="188">
        <f t="shared" si="37"/>
        <v>-849.38046646984503</v>
      </c>
      <c r="AH19" s="188">
        <f t="shared" si="38"/>
        <v>-849.38046646984503</v>
      </c>
      <c r="AI19" s="188">
        <f t="shared" si="39"/>
        <v>-849.38046646984503</v>
      </c>
      <c r="AJ19" s="188">
        <f t="shared" si="28"/>
        <v>-849.38046646984503</v>
      </c>
      <c r="AK19" s="188">
        <f t="shared" si="29"/>
        <v>849.38046646984503</v>
      </c>
      <c r="AL19" s="188">
        <f t="shared" si="30"/>
        <v>849.38046646984503</v>
      </c>
      <c r="AM19" s="188">
        <f t="shared" si="31"/>
        <v>849.38046646984503</v>
      </c>
      <c r="AN19" s="188">
        <f t="shared" si="32"/>
        <v>849.38046646984503</v>
      </c>
      <c r="AO19" s="188">
        <f t="shared" si="33"/>
        <v>849.38046646984503</v>
      </c>
    </row>
    <row r="20" spans="1:41" ht="15.75" thickBot="1" x14ac:dyDescent="0.3">
      <c r="A20" s="1" t="s">
        <v>302</v>
      </c>
      <c r="B20" s="149" t="s">
        <v>509</v>
      </c>
      <c r="C20" s="192" t="s">
        <v>304</v>
      </c>
      <c r="E20" s="201">
        <v>1</v>
      </c>
      <c r="F20" s="186">
        <f t="shared" si="19"/>
        <v>-277.84389219514202</v>
      </c>
      <c r="G20" s="202">
        <v>-2.4501225061300002E-3</v>
      </c>
      <c r="H20" s="202">
        <v>-1</v>
      </c>
      <c r="I20" s="202">
        <v>-1</v>
      </c>
      <c r="J20" s="227">
        <v>1</v>
      </c>
      <c r="K20" s="227">
        <v>-1</v>
      </c>
      <c r="L20" s="202">
        <v>-1</v>
      </c>
      <c r="M20" s="228">
        <v>18</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113400</v>
      </c>
      <c r="Y20" s="137">
        <v>85050</v>
      </c>
      <c r="Z20" s="188">
        <f t="shared" si="25"/>
        <v>277.84389219514202</v>
      </c>
      <c r="AA20" s="188">
        <f>IF(IF(sym!$Q9=H20,1,0)=1,ABS(X20*G20),-ABS(X20*G20))</f>
        <v>-277.84389219514202</v>
      </c>
      <c r="AB20" s="188">
        <f>IF(IF(sym!$P9=$H20,1,0)=1,ABS($X20*$G20),-ABS($X20*$G20))</f>
        <v>277.84389219514202</v>
      </c>
      <c r="AC20" s="188">
        <f t="shared" si="40"/>
        <v>-277.84389219514202</v>
      </c>
      <c r="AD20" s="188">
        <f t="shared" si="26"/>
        <v>277.84389219514202</v>
      </c>
      <c r="AE20" s="188">
        <f t="shared" si="27"/>
        <v>-277.84389219514202</v>
      </c>
      <c r="AF20" s="188">
        <f t="shared" si="36"/>
        <v>277.84389219514202</v>
      </c>
      <c r="AG20" s="188">
        <f t="shared" si="37"/>
        <v>277.84389219514202</v>
      </c>
      <c r="AH20" s="188">
        <f t="shared" si="38"/>
        <v>277.84389219514202</v>
      </c>
      <c r="AI20" s="188">
        <f t="shared" si="39"/>
        <v>277.84389219514202</v>
      </c>
      <c r="AJ20" s="188">
        <f t="shared" si="28"/>
        <v>-277.84389219514202</v>
      </c>
      <c r="AK20" s="188">
        <f t="shared" si="29"/>
        <v>277.84389219514202</v>
      </c>
      <c r="AL20" s="188">
        <f t="shared" si="30"/>
        <v>277.84389219514202</v>
      </c>
      <c r="AM20" s="188">
        <f t="shared" si="31"/>
        <v>277.84389219514202</v>
      </c>
      <c r="AN20" s="188">
        <f t="shared" si="32"/>
        <v>-277.84389219514202</v>
      </c>
      <c r="AO20" s="188">
        <f t="shared" si="33"/>
        <v>-277.84389219514202</v>
      </c>
    </row>
    <row r="21" spans="1:41" ht="15.75" thickBot="1" x14ac:dyDescent="0.3">
      <c r="A21" s="1" t="s">
        <v>305</v>
      </c>
      <c r="B21" s="149" t="s">
        <v>488</v>
      </c>
      <c r="C21" s="192" t="s">
        <v>1121</v>
      </c>
      <c r="E21" s="201">
        <v>-1</v>
      </c>
      <c r="F21" s="186">
        <f t="shared" si="19"/>
        <v>805.07857378708832</v>
      </c>
      <c r="G21" s="202">
        <v>3.4995047870600001E-3</v>
      </c>
      <c r="H21" s="202">
        <v>1</v>
      </c>
      <c r="I21" s="202">
        <v>-1</v>
      </c>
      <c r="J21" s="227">
        <v>1</v>
      </c>
      <c r="K21" s="227">
        <v>-1</v>
      </c>
      <c r="L21" s="202">
        <v>-1</v>
      </c>
      <c r="M21" s="228">
        <v>9</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230055</v>
      </c>
      <c r="Y21" s="137">
        <v>153370</v>
      </c>
      <c r="Z21" s="188">
        <f t="shared" si="25"/>
        <v>805.07857378708832</v>
      </c>
      <c r="AA21" s="188">
        <f>IF(IF(sym!$Q10=H21,1,0)=1,ABS(X21*G21),-ABS(X21*G21))</f>
        <v>805.07857378708832</v>
      </c>
      <c r="AB21" s="188">
        <f>IF(IF(sym!$P10=$H21,1,0)=1,ABS($X21*$G21),-ABS($X21*$G21))</f>
        <v>-805.07857378708832</v>
      </c>
      <c r="AC21" s="188">
        <f t="shared" si="40"/>
        <v>-805.07857378708832</v>
      </c>
      <c r="AD21" s="188">
        <f t="shared" si="26"/>
        <v>805.07857378708832</v>
      </c>
      <c r="AE21" s="188">
        <f t="shared" si="27"/>
        <v>805.07857378708832</v>
      </c>
      <c r="AF21" s="188">
        <f t="shared" si="36"/>
        <v>-805.07857378708832</v>
      </c>
      <c r="AG21" s="188">
        <f t="shared" si="37"/>
        <v>-805.07857378708832</v>
      </c>
      <c r="AH21" s="188">
        <f t="shared" si="38"/>
        <v>-805.07857378708832</v>
      </c>
      <c r="AI21" s="188">
        <f t="shared" si="39"/>
        <v>-805.07857378708832</v>
      </c>
      <c r="AJ21" s="188">
        <f t="shared" si="28"/>
        <v>-805.07857378708832</v>
      </c>
      <c r="AK21" s="188">
        <f t="shared" si="29"/>
        <v>805.07857378708832</v>
      </c>
      <c r="AL21" s="188">
        <f t="shared" si="30"/>
        <v>805.07857378708832</v>
      </c>
      <c r="AM21" s="188">
        <f t="shared" si="31"/>
        <v>805.07857378708832</v>
      </c>
      <c r="AN21" s="188">
        <f t="shared" si="32"/>
        <v>805.07857378708832</v>
      </c>
      <c r="AO21" s="188">
        <f t="shared" si="33"/>
        <v>805.07857378708832</v>
      </c>
    </row>
    <row r="22" spans="1:41" ht="15.75" thickBot="1" x14ac:dyDescent="0.3">
      <c r="A22" s="330" t="s">
        <v>307</v>
      </c>
      <c r="B22" s="331" t="s">
        <v>484</v>
      </c>
      <c r="C22" s="332" t="s">
        <v>1288</v>
      </c>
      <c r="E22" s="201">
        <v>1</v>
      </c>
      <c r="F22" s="186">
        <f t="shared" si="19"/>
        <v>0</v>
      </c>
      <c r="G22" s="202">
        <v>-6.7585834009300001E-5</v>
      </c>
      <c r="H22" s="202">
        <v>-1</v>
      </c>
      <c r="I22" s="227">
        <v>1</v>
      </c>
      <c r="J22" s="227">
        <v>-1</v>
      </c>
      <c r="K22" s="227">
        <v>1</v>
      </c>
      <c r="L22" s="202">
        <v>1</v>
      </c>
      <c r="M22" s="228">
        <v>-13</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-1548.0916030528001</v>
      </c>
      <c r="G23" s="202">
        <v>-1.8606870229000001E-2</v>
      </c>
      <c r="H23" s="202">
        <v>-1</v>
      </c>
      <c r="I23" s="227">
        <v>-1</v>
      </c>
      <c r="J23" s="227">
        <v>1</v>
      </c>
      <c r="K23" s="227">
        <v>-1</v>
      </c>
      <c r="L23" s="202">
        <v>-1</v>
      </c>
      <c r="M23" s="228">
        <v>11</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83200</v>
      </c>
      <c r="Y23" s="137">
        <v>83200</v>
      </c>
      <c r="Z23" s="188">
        <f t="shared" si="25"/>
        <v>1548.0916030528001</v>
      </c>
      <c r="AA23" s="188">
        <f>IF(IF(sym!$Q12=H23,1,0)=1,ABS(X23*G23),-ABS(X23*G23))</f>
        <v>-1548.0916030528001</v>
      </c>
      <c r="AB23" s="188">
        <f>IF(IF(sym!$P12=$H23,1,0)=1,ABS($X23*$G23),-ABS($X23*$G23))</f>
        <v>1548.0916030528001</v>
      </c>
      <c r="AC23" s="188">
        <f t="shared" si="40"/>
        <v>1548.0916030528001</v>
      </c>
      <c r="AD23" s="188">
        <f t="shared" si="26"/>
        <v>-1548.0916030528001</v>
      </c>
      <c r="AE23" s="188">
        <f t="shared" si="27"/>
        <v>-1548.0916030528001</v>
      </c>
      <c r="AF23" s="188">
        <f t="shared" si="36"/>
        <v>1548.0916030528001</v>
      </c>
      <c r="AG23" s="188">
        <f t="shared" si="37"/>
        <v>1548.0916030528001</v>
      </c>
      <c r="AH23" s="188">
        <f t="shared" si="38"/>
        <v>1548.0916030528001</v>
      </c>
      <c r="AI23" s="188">
        <f t="shared" si="39"/>
        <v>1548.0916030528001</v>
      </c>
      <c r="AJ23" s="188">
        <f t="shared" si="28"/>
        <v>1548.0916030528001</v>
      </c>
      <c r="AK23" s="188">
        <f t="shared" si="29"/>
        <v>-1548.0916030528001</v>
      </c>
      <c r="AL23" s="188">
        <f t="shared" si="30"/>
        <v>-1548.0916030528001</v>
      </c>
      <c r="AM23" s="188">
        <f t="shared" si="31"/>
        <v>-1548.0916030528001</v>
      </c>
      <c r="AN23" s="188">
        <f t="shared" si="32"/>
        <v>-1548.0916030528001</v>
      </c>
      <c r="AO23" s="188">
        <f t="shared" si="33"/>
        <v>-1548.0916030528001</v>
      </c>
    </row>
    <row r="24" spans="1:41" ht="15.75" thickBot="1" x14ac:dyDescent="0.3">
      <c r="A24" s="1" t="s">
        <v>311</v>
      </c>
      <c r="B24" s="149" t="s">
        <v>520</v>
      </c>
      <c r="C24" s="192" t="s">
        <v>304</v>
      </c>
      <c r="E24" s="201">
        <v>-1</v>
      </c>
      <c r="F24" s="186">
        <f t="shared" si="19"/>
        <v>-770.09653297074794</v>
      </c>
      <c r="G24" s="202">
        <v>-6.9340584636299997E-3</v>
      </c>
      <c r="H24" s="233">
        <v>-1</v>
      </c>
      <c r="I24" s="229">
        <v>1</v>
      </c>
      <c r="J24" s="229">
        <v>1</v>
      </c>
      <c r="K24" s="229">
        <v>-1</v>
      </c>
      <c r="L24" s="202">
        <v>-1</v>
      </c>
      <c r="M24" s="228">
        <v>3</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111060.00000000003</v>
      </c>
      <c r="Y24" s="137">
        <v>148080.00000000003</v>
      </c>
      <c r="Z24" s="188">
        <f t="shared" si="25"/>
        <v>770.09653297074794</v>
      </c>
      <c r="AA24" s="188">
        <f>IF(IF(sym!$Q13=H24,1,0)=1,ABS(X24*G24),-ABS(X24*G24))</f>
        <v>-770.09653297074794</v>
      </c>
      <c r="AB24" s="188">
        <f>IF(IF(sym!$P13=$H24,1,0)=1,ABS($X24*$G24),-ABS($X24*$G24))</f>
        <v>770.09653297074794</v>
      </c>
      <c r="AC24" s="188">
        <f t="shared" si="40"/>
        <v>770.09653297074794</v>
      </c>
      <c r="AD24" s="188">
        <f t="shared" si="26"/>
        <v>-770.09653297074794</v>
      </c>
      <c r="AE24" s="188">
        <f t="shared" si="27"/>
        <v>-770.09653297074794</v>
      </c>
      <c r="AF24" s="188">
        <f t="shared" si="36"/>
        <v>-770.09653297074794</v>
      </c>
      <c r="AG24" s="188">
        <f t="shared" si="37"/>
        <v>770.09653297074794</v>
      </c>
      <c r="AH24" s="188">
        <f t="shared" si="38"/>
        <v>770.09653297074794</v>
      </c>
      <c r="AI24" s="188">
        <f t="shared" si="39"/>
        <v>770.09653297074794</v>
      </c>
      <c r="AJ24" s="188">
        <f t="shared" si="28"/>
        <v>770.09653297074794</v>
      </c>
      <c r="AK24" s="188">
        <f t="shared" si="29"/>
        <v>-770.09653297074794</v>
      </c>
      <c r="AL24" s="188">
        <f t="shared" si="30"/>
        <v>-770.09653297074794</v>
      </c>
      <c r="AM24" s="188">
        <f t="shared" si="31"/>
        <v>-770.09653297074794</v>
      </c>
      <c r="AN24" s="188">
        <f t="shared" si="32"/>
        <v>-770.09653297074794</v>
      </c>
      <c r="AO24" s="188">
        <f t="shared" si="33"/>
        <v>-770.09653297074794</v>
      </c>
    </row>
    <row r="25" spans="1:41" ht="15.75" thickBot="1" x14ac:dyDescent="0.3">
      <c r="A25" s="1" t="s">
        <v>1008</v>
      </c>
      <c r="B25" s="149" t="s">
        <v>583</v>
      </c>
      <c r="C25" s="192" t="s">
        <v>1121</v>
      </c>
      <c r="E25" s="201">
        <v>1</v>
      </c>
      <c r="F25" s="186">
        <f t="shared" si="19"/>
        <v>1997.0074368368973</v>
      </c>
      <c r="G25" s="202">
        <v>4.7541428959500002E-3</v>
      </c>
      <c r="H25" s="202">
        <v>1</v>
      </c>
      <c r="I25" s="227">
        <v>1</v>
      </c>
      <c r="J25" s="227">
        <v>1</v>
      </c>
      <c r="K25" s="227">
        <v>1</v>
      </c>
      <c r="L25" s="202">
        <v>1</v>
      </c>
      <c r="M25" s="228">
        <v>-23</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420056.25</v>
      </c>
      <c r="Y25" s="137">
        <v>560075</v>
      </c>
      <c r="Z25" s="188">
        <f t="shared" si="25"/>
        <v>1997.0074368368973</v>
      </c>
      <c r="AA25" s="188">
        <f>IF(IF(sym!$Q14=H25,1,0)=1,ABS(X25*G25),-ABS(X25*G25))</f>
        <v>1997.0074368368973</v>
      </c>
      <c r="AB25" s="188">
        <f>IF(IF(sym!$P14=$H25,1,0)=1,ABS($X25*$G25),-ABS($X25*$G25))</f>
        <v>-1997.0074368368973</v>
      </c>
      <c r="AC25" s="188">
        <f t="shared" si="40"/>
        <v>1997.0074368368973</v>
      </c>
      <c r="AD25" s="188">
        <f t="shared" si="26"/>
        <v>-1997.0074368368973</v>
      </c>
      <c r="AE25" s="188">
        <f t="shared" si="27"/>
        <v>1997.0074368368973</v>
      </c>
      <c r="AF25" s="188">
        <f t="shared" si="36"/>
        <v>1997.0074368368973</v>
      </c>
      <c r="AG25" s="188">
        <f t="shared" si="37"/>
        <v>1997.0074368368973</v>
      </c>
      <c r="AH25" s="188">
        <f t="shared" si="38"/>
        <v>1997.0074368368973</v>
      </c>
      <c r="AI25" s="188">
        <f t="shared" si="39"/>
        <v>-1997.0074368368973</v>
      </c>
      <c r="AJ25" s="188">
        <f t="shared" si="28"/>
        <v>1997.0074368368973</v>
      </c>
      <c r="AK25" s="188">
        <f t="shared" si="29"/>
        <v>-1997.0074368368973</v>
      </c>
      <c r="AL25" s="188">
        <f t="shared" si="30"/>
        <v>-1997.0074368368973</v>
      </c>
      <c r="AM25" s="188">
        <f t="shared" si="31"/>
        <v>-1997.0074368368973</v>
      </c>
      <c r="AN25" s="188">
        <f t="shared" si="32"/>
        <v>1997.0074368368973</v>
      </c>
      <c r="AO25" s="188">
        <f t="shared" si="33"/>
        <v>-1997.0074368368973</v>
      </c>
    </row>
    <row r="26" spans="1:41" ht="15.75" thickBot="1" x14ac:dyDescent="0.3">
      <c r="A26" s="1" t="s">
        <v>314</v>
      </c>
      <c r="B26" s="149" t="s">
        <v>755</v>
      </c>
      <c r="C26" s="192" t="s">
        <v>1121</v>
      </c>
      <c r="E26" s="201">
        <v>-1</v>
      </c>
      <c r="F26" s="186">
        <f t="shared" si="19"/>
        <v>-1263.4781228741788</v>
      </c>
      <c r="G26" s="202">
        <v>-3.3078460872600001E-3</v>
      </c>
      <c r="H26" s="202">
        <v>-1</v>
      </c>
      <c r="I26" s="227">
        <v>1</v>
      </c>
      <c r="J26" s="227">
        <v>-1</v>
      </c>
      <c r="K26" s="227">
        <v>1</v>
      </c>
      <c r="L26" s="202">
        <v>1</v>
      </c>
      <c r="M26" s="228">
        <v>-24</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381964</v>
      </c>
      <c r="Y26" s="137">
        <v>477455</v>
      </c>
      <c r="Z26" s="188">
        <f t="shared" si="25"/>
        <v>1263.4781228741788</v>
      </c>
      <c r="AA26" s="188">
        <f>IF(IF(sym!$Q15=H26,1,0)=1,ABS(X26*G26),-ABS(X26*G26))</f>
        <v>1263.4781228741788</v>
      </c>
      <c r="AB26" s="188">
        <f>IF(IF(sym!$P15=$H26,1,0)=1,ABS($X26*$G26),-ABS($X26*$G26))</f>
        <v>-1263.4781228741788</v>
      </c>
      <c r="AC26" s="188">
        <f t="shared" si="40"/>
        <v>1263.4781228741788</v>
      </c>
      <c r="AD26" s="188">
        <f t="shared" si="26"/>
        <v>-1263.4781228741788</v>
      </c>
      <c r="AE26" s="188">
        <f t="shared" si="27"/>
        <v>1263.4781228741788</v>
      </c>
      <c r="AF26" s="188">
        <f t="shared" si="36"/>
        <v>-1263.4781228741788</v>
      </c>
      <c r="AG26" s="188">
        <f t="shared" si="37"/>
        <v>-1263.4781228741788</v>
      </c>
      <c r="AH26" s="188">
        <f t="shared" si="38"/>
        <v>-1263.4781228741788</v>
      </c>
      <c r="AI26" s="188">
        <f t="shared" si="39"/>
        <v>1263.4781228741788</v>
      </c>
      <c r="AJ26" s="188">
        <f t="shared" si="28"/>
        <v>1263.4781228741788</v>
      </c>
      <c r="AK26" s="188">
        <f t="shared" si="29"/>
        <v>1263.4781228741788</v>
      </c>
      <c r="AL26" s="188">
        <f t="shared" si="30"/>
        <v>-1263.4781228741788</v>
      </c>
      <c r="AM26" s="188">
        <f t="shared" si="31"/>
        <v>1263.4781228741788</v>
      </c>
      <c r="AN26" s="188">
        <f t="shared" si="32"/>
        <v>1263.4781228741788</v>
      </c>
      <c r="AO26" s="188">
        <f t="shared" si="33"/>
        <v>1263.4781228741788</v>
      </c>
    </row>
    <row r="27" spans="1:41" ht="15.75" thickBot="1" x14ac:dyDescent="0.3">
      <c r="A27" s="1" t="s">
        <v>316</v>
      </c>
      <c r="B27" s="149" t="s">
        <v>562</v>
      </c>
      <c r="C27" s="192" t="s">
        <v>1122</v>
      </c>
      <c r="E27" s="201">
        <v>1</v>
      </c>
      <c r="F27" s="186">
        <f t="shared" si="19"/>
        <v>168.13587386467537</v>
      </c>
      <c r="G27" s="202">
        <v>2.98757170172E-4</v>
      </c>
      <c r="H27" s="202">
        <v>1</v>
      </c>
      <c r="I27" s="227">
        <v>1</v>
      </c>
      <c r="J27" s="227">
        <v>-1</v>
      </c>
      <c r="K27" s="227">
        <v>1</v>
      </c>
      <c r="L27" s="202">
        <v>1</v>
      </c>
      <c r="M27" s="228">
        <v>8</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562784.39699999988</v>
      </c>
      <c r="Y27" s="137">
        <v>750379.19599999988</v>
      </c>
      <c r="Z27" s="188">
        <f t="shared" si="25"/>
        <v>168.13587386467537</v>
      </c>
      <c r="AA27" s="188">
        <f>IF(IF(sym!$Q16=H27,1,0)=1,ABS(X27*G27),-ABS(X27*G27))</f>
        <v>-168.13587386467537</v>
      </c>
      <c r="AB27" s="188">
        <f>IF(IF(sym!$P16=$H27,1,0)=1,ABS($X27*$G27),-ABS($X27*$G27))</f>
        <v>168.13587386467537</v>
      </c>
      <c r="AC27" s="188">
        <f t="shared" si="40"/>
        <v>168.13587386467537</v>
      </c>
      <c r="AD27" s="188">
        <f t="shared" si="26"/>
        <v>-168.13587386467537</v>
      </c>
      <c r="AE27" s="188">
        <f t="shared" si="27"/>
        <v>-168.13587386467537</v>
      </c>
      <c r="AF27" s="188">
        <f t="shared" si="36"/>
        <v>168.13587386467537</v>
      </c>
      <c r="AG27" s="188">
        <f t="shared" si="37"/>
        <v>168.13587386467537</v>
      </c>
      <c r="AH27" s="188">
        <f t="shared" si="38"/>
        <v>168.13587386467537</v>
      </c>
      <c r="AI27" s="188">
        <f t="shared" si="39"/>
        <v>168.13587386467537</v>
      </c>
      <c r="AJ27" s="188">
        <f t="shared" si="28"/>
        <v>168.13587386467537</v>
      </c>
      <c r="AK27" s="188">
        <f t="shared" si="29"/>
        <v>-168.13587386467537</v>
      </c>
      <c r="AL27" s="188">
        <f t="shared" si="30"/>
        <v>-168.13587386467537</v>
      </c>
      <c r="AM27" s="188">
        <f t="shared" si="31"/>
        <v>-168.13587386467537</v>
      </c>
      <c r="AN27" s="188">
        <f t="shared" si="32"/>
        <v>-168.13587386467537</v>
      </c>
      <c r="AO27" s="188">
        <f t="shared" si="33"/>
        <v>-168.13587386467537</v>
      </c>
    </row>
    <row r="28" spans="1:41" ht="15.75" thickBot="1" x14ac:dyDescent="0.3">
      <c r="A28" s="1" t="s">
        <v>318</v>
      </c>
      <c r="B28" s="149" t="s">
        <v>560</v>
      </c>
      <c r="C28" s="192" t="s">
        <v>1122</v>
      </c>
      <c r="E28" s="201">
        <v>1</v>
      </c>
      <c r="F28" s="186">
        <f t="shared" si="19"/>
        <v>-603.93708719380641</v>
      </c>
      <c r="G28" s="202">
        <v>-4.4906818351900002E-4</v>
      </c>
      <c r="H28" s="202">
        <v>-1</v>
      </c>
      <c r="I28" s="227">
        <v>1</v>
      </c>
      <c r="J28" s="227">
        <v>1</v>
      </c>
      <c r="K28" s="227">
        <v>1</v>
      </c>
      <c r="L28" s="202">
        <v>1</v>
      </c>
      <c r="M28" s="228">
        <v>-13</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1344867.2369999997</v>
      </c>
      <c r="Y28" s="137">
        <v>1643726.6229999997</v>
      </c>
      <c r="Z28" s="188">
        <f t="shared" si="25"/>
        <v>603.93708719380641</v>
      </c>
      <c r="AA28" s="188">
        <f>IF(IF(sym!$Q17=H28,1,0)=1,ABS(X28*G28),-ABS(X28*G28))</f>
        <v>603.93708719380641</v>
      </c>
      <c r="AB28" s="188">
        <f>IF(IF(sym!$P17=$H28,1,0)=1,ABS($X28*$G28),-ABS($X28*$G28))</f>
        <v>-603.93708719380641</v>
      </c>
      <c r="AC28" s="188">
        <f t="shared" si="40"/>
        <v>-603.93708719380641</v>
      </c>
      <c r="AD28" s="188">
        <f t="shared" si="26"/>
        <v>603.93708719380641</v>
      </c>
      <c r="AE28" s="188">
        <f t="shared" si="27"/>
        <v>-603.93708719380641</v>
      </c>
      <c r="AF28" s="188">
        <f t="shared" si="36"/>
        <v>-603.93708719380641</v>
      </c>
      <c r="AG28" s="188">
        <f t="shared" si="37"/>
        <v>-603.93708719380641</v>
      </c>
      <c r="AH28" s="188">
        <f t="shared" si="38"/>
        <v>-603.93708719380641</v>
      </c>
      <c r="AI28" s="188">
        <f t="shared" si="39"/>
        <v>603.93708719380641</v>
      </c>
      <c r="AJ28" s="188">
        <f t="shared" si="28"/>
        <v>-603.93708719380641</v>
      </c>
      <c r="AK28" s="188">
        <f t="shared" si="29"/>
        <v>603.93708719380641</v>
      </c>
      <c r="AL28" s="188">
        <f t="shared" si="30"/>
        <v>603.93708719380641</v>
      </c>
      <c r="AM28" s="188">
        <f t="shared" si="31"/>
        <v>603.93708719380641</v>
      </c>
      <c r="AN28" s="188">
        <f t="shared" si="32"/>
        <v>-603.93708719380641</v>
      </c>
      <c r="AO28" s="188">
        <f t="shared" si="33"/>
        <v>603.93708719380641</v>
      </c>
    </row>
    <row r="29" spans="1:41" ht="15.75" thickBot="1" x14ac:dyDescent="0.3">
      <c r="A29" s="330" t="s">
        <v>320</v>
      </c>
      <c r="B29" s="331" t="s">
        <v>564</v>
      </c>
      <c r="C29" s="332" t="s">
        <v>1288</v>
      </c>
      <c r="E29" s="201">
        <v>1</v>
      </c>
      <c r="F29" s="186">
        <f t="shared" si="19"/>
        <v>0</v>
      </c>
      <c r="G29" s="202">
        <v>-1.7854751595799999E-4</v>
      </c>
      <c r="H29" s="202">
        <v>-1</v>
      </c>
      <c r="I29" s="227">
        <v>-1</v>
      </c>
      <c r="J29" s="227">
        <v>1</v>
      </c>
      <c r="K29" s="227">
        <v>-1</v>
      </c>
      <c r="L29" s="202">
        <v>1</v>
      </c>
      <c r="M29" s="228">
        <v>-12</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1.51339353277E-4</v>
      </c>
      <c r="H30" s="202">
        <v>1</v>
      </c>
      <c r="I30" s="227">
        <v>-1</v>
      </c>
      <c r="J30" s="227">
        <v>1</v>
      </c>
      <c r="K30" s="227">
        <v>-1</v>
      </c>
      <c r="L30" s="202">
        <v>1</v>
      </c>
      <c r="M30" s="228">
        <v>-21</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1107.6122105815814</v>
      </c>
      <c r="G31" s="202">
        <v>3.5571077480299998E-3</v>
      </c>
      <c r="H31" s="202">
        <v>1</v>
      </c>
      <c r="I31" s="227">
        <v>1</v>
      </c>
      <c r="J31" s="227">
        <v>-1</v>
      </c>
      <c r="K31" s="227">
        <v>1</v>
      </c>
      <c r="L31" s="202">
        <v>-1</v>
      </c>
      <c r="M31" s="228">
        <v>-10</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311380</v>
      </c>
      <c r="Y31" s="137">
        <v>467070</v>
      </c>
      <c r="Z31" s="188">
        <f t="shared" si="25"/>
        <v>1107.6122105815814</v>
      </c>
      <c r="AA31" s="188">
        <f>IF(IF(sym!$Q20=H31,1,0)=1,ABS(X31*G31),-ABS(X31*G31))</f>
        <v>1107.6122105815814</v>
      </c>
      <c r="AB31" s="188">
        <f>IF(IF(sym!$P20=$H31,1,0)=1,ABS($X31*$G31),-ABS($X31*$G31))</f>
        <v>-1107.6122105815814</v>
      </c>
      <c r="AC31" s="188">
        <f t="shared" si="40"/>
        <v>-1107.6122105815814</v>
      </c>
      <c r="AD31" s="188">
        <f t="shared" si="26"/>
        <v>1107.6122105815814</v>
      </c>
      <c r="AE31" s="188">
        <f t="shared" si="27"/>
        <v>-1107.6122105815814</v>
      </c>
      <c r="AF31" s="188">
        <f t="shared" si="36"/>
        <v>1107.6122105815814</v>
      </c>
      <c r="AG31" s="188">
        <f t="shared" si="37"/>
        <v>1107.6122105815814</v>
      </c>
      <c r="AH31" s="188">
        <f t="shared" si="38"/>
        <v>-1107.6122105815814</v>
      </c>
      <c r="AI31" s="188">
        <f t="shared" si="39"/>
        <v>1107.6122105815814</v>
      </c>
      <c r="AJ31" s="188">
        <f t="shared" si="28"/>
        <v>1107.6122105815814</v>
      </c>
      <c r="AK31" s="188">
        <f t="shared" si="29"/>
        <v>1107.6122105815814</v>
      </c>
      <c r="AL31" s="188">
        <f t="shared" si="30"/>
        <v>1107.6122105815814</v>
      </c>
      <c r="AM31" s="188">
        <f t="shared" si="31"/>
        <v>1107.6122105815814</v>
      </c>
      <c r="AN31" s="188">
        <f t="shared" si="32"/>
        <v>-1107.6122105815814</v>
      </c>
      <c r="AO31" s="188">
        <f t="shared" si="33"/>
        <v>1107.6122105815814</v>
      </c>
    </row>
    <row r="32" spans="1:41" ht="15.75" thickBot="1" x14ac:dyDescent="0.3">
      <c r="A32" s="1" t="s">
        <v>327</v>
      </c>
      <c r="B32" s="149" t="s">
        <v>552</v>
      </c>
      <c r="C32" s="192" t="s">
        <v>294</v>
      </c>
      <c r="E32" s="201">
        <v>-1</v>
      </c>
      <c r="F32" s="186">
        <f t="shared" si="19"/>
        <v>639.78679703747821</v>
      </c>
      <c r="G32" s="202">
        <v>1.9671372367500001E-3</v>
      </c>
      <c r="H32" s="202">
        <v>1</v>
      </c>
      <c r="I32" s="227">
        <v>1</v>
      </c>
      <c r="J32" s="227">
        <v>-1</v>
      </c>
      <c r="K32" s="227">
        <v>1</v>
      </c>
      <c r="L32" s="202">
        <v>-1</v>
      </c>
      <c r="M32" s="228">
        <v>-8</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325237.5</v>
      </c>
      <c r="Y32" s="137">
        <v>433650</v>
      </c>
      <c r="Z32" s="188">
        <f t="shared" si="25"/>
        <v>639.78679703747821</v>
      </c>
      <c r="AA32" s="188">
        <f>IF(IF(sym!$Q21=H32,1,0)=1,ABS(X32*G32),-ABS(X32*G32))</f>
        <v>639.78679703747821</v>
      </c>
      <c r="AB32" s="188">
        <f>IF(IF(sym!$P21=$H32,1,0)=1,ABS($X32*$G32),-ABS($X32*$G32))</f>
        <v>-639.78679703747821</v>
      </c>
      <c r="AC32" s="188">
        <f t="shared" si="40"/>
        <v>-639.78679703747821</v>
      </c>
      <c r="AD32" s="188">
        <f t="shared" si="26"/>
        <v>639.78679703747821</v>
      </c>
      <c r="AE32" s="188">
        <f t="shared" si="27"/>
        <v>-639.78679703747821</v>
      </c>
      <c r="AF32" s="188">
        <f t="shared" si="36"/>
        <v>639.78679703747821</v>
      </c>
      <c r="AG32" s="188">
        <f t="shared" si="37"/>
        <v>639.78679703747821</v>
      </c>
      <c r="AH32" s="188">
        <f t="shared" si="38"/>
        <v>-639.78679703747821</v>
      </c>
      <c r="AI32" s="188">
        <f t="shared" si="39"/>
        <v>639.78679703747821</v>
      </c>
      <c r="AJ32" s="188">
        <f t="shared" si="28"/>
        <v>639.78679703747821</v>
      </c>
      <c r="AK32" s="188">
        <f t="shared" si="29"/>
        <v>639.78679703747821</v>
      </c>
      <c r="AL32" s="188">
        <f t="shared" si="30"/>
        <v>639.78679703747821</v>
      </c>
      <c r="AM32" s="188">
        <f t="shared" si="31"/>
        <v>639.78679703747821</v>
      </c>
      <c r="AN32" s="188">
        <f t="shared" si="32"/>
        <v>-639.78679703747821</v>
      </c>
      <c r="AO32" s="188">
        <f t="shared" si="33"/>
        <v>639.78679703747821</v>
      </c>
    </row>
    <row r="33" spans="1:41" ht="15.75" thickBot="1" x14ac:dyDescent="0.3">
      <c r="A33" s="1" t="s">
        <v>329</v>
      </c>
      <c r="B33" s="149" t="s">
        <v>589</v>
      </c>
      <c r="C33" s="192" t="s">
        <v>313</v>
      </c>
      <c r="E33" s="201">
        <v>-1</v>
      </c>
      <c r="F33" s="186">
        <f t="shared" si="19"/>
        <v>-1771.8502899343498</v>
      </c>
      <c r="G33" s="202">
        <v>-1.2651555086999999E-2</v>
      </c>
      <c r="H33" s="234">
        <v>-1</v>
      </c>
      <c r="I33" s="230">
        <v>1</v>
      </c>
      <c r="J33" s="230">
        <v>1</v>
      </c>
      <c r="K33" s="230">
        <v>1</v>
      </c>
      <c r="L33" s="202">
        <v>-1</v>
      </c>
      <c r="M33" s="228">
        <v>4</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140050</v>
      </c>
      <c r="Y33" s="137">
        <v>210075</v>
      </c>
      <c r="Z33" s="188">
        <f t="shared" si="25"/>
        <v>1771.8502899343498</v>
      </c>
      <c r="AA33" s="188">
        <f>IF(IF(sym!$Q22=H33,1,0)=1,ABS(X33*G33),-ABS(X33*G33))</f>
        <v>-1771.8502899343498</v>
      </c>
      <c r="AB33" s="188">
        <f>IF(IF(sym!$P22=$H33,1,0)=1,ABS($X33*$G33),-ABS($X33*$G33))</f>
        <v>1771.8502899343498</v>
      </c>
      <c r="AC33" s="188">
        <f t="shared" si="40"/>
        <v>1771.8502899343498</v>
      </c>
      <c r="AD33" s="188">
        <f t="shared" si="26"/>
        <v>-1771.8502899343498</v>
      </c>
      <c r="AE33" s="188">
        <f t="shared" si="27"/>
        <v>-1771.8502899343498</v>
      </c>
      <c r="AF33" s="188">
        <f t="shared" si="36"/>
        <v>-1771.8502899343498</v>
      </c>
      <c r="AG33" s="188">
        <f t="shared" si="37"/>
        <v>-1771.8502899343498</v>
      </c>
      <c r="AH33" s="188">
        <f t="shared" si="38"/>
        <v>1771.8502899343498</v>
      </c>
      <c r="AI33" s="188">
        <f t="shared" si="39"/>
        <v>1771.8502899343498</v>
      </c>
      <c r="AJ33" s="188">
        <f t="shared" si="28"/>
        <v>-1771.8502899343498</v>
      </c>
      <c r="AK33" s="188">
        <f t="shared" si="29"/>
        <v>-1771.8502899343498</v>
      </c>
      <c r="AL33" s="188">
        <f t="shared" si="30"/>
        <v>-1771.8502899343498</v>
      </c>
      <c r="AM33" s="188">
        <f t="shared" si="31"/>
        <v>-1771.8502899343498</v>
      </c>
      <c r="AN33" s="188">
        <f t="shared" si="32"/>
        <v>1771.8502899343498</v>
      </c>
      <c r="AO33" s="188">
        <f t="shared" si="33"/>
        <v>-1771.8502899343498</v>
      </c>
    </row>
    <row r="34" spans="1:41" ht="15.75" thickBot="1" x14ac:dyDescent="0.3">
      <c r="A34" s="1" t="s">
        <v>331</v>
      </c>
      <c r="B34" s="149" t="s">
        <v>481</v>
      </c>
      <c r="C34" s="192" t="s">
        <v>294</v>
      </c>
      <c r="E34" s="201">
        <v>1</v>
      </c>
      <c r="F34" s="186">
        <f t="shared" si="19"/>
        <v>-853.84719290456837</v>
      </c>
      <c r="G34" s="202">
        <v>-5.7348476329699997E-3</v>
      </c>
      <c r="H34" s="202">
        <v>-1</v>
      </c>
      <c r="I34" s="227">
        <v>1</v>
      </c>
      <c r="J34" s="227">
        <v>1</v>
      </c>
      <c r="K34" s="227">
        <v>1</v>
      </c>
      <c r="L34" s="202">
        <v>-1</v>
      </c>
      <c r="M34" s="228">
        <v>-15</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148887.51149999996</v>
      </c>
      <c r="Y34" s="137">
        <v>99258.340999999986</v>
      </c>
      <c r="Z34" s="188">
        <f t="shared" si="25"/>
        <v>853.84719290456837</v>
      </c>
      <c r="AA34" s="188">
        <f>IF(IF(sym!$Q23=H34,1,0)=1,ABS(X34*G34),-ABS(X34*G34))</f>
        <v>-853.84719290456837</v>
      </c>
      <c r="AB34" s="188">
        <f>IF(IF(sym!$P23=$H34,1,0)=1,ABS($X34*$G34),-ABS($X34*$G34))</f>
        <v>853.84719290456837</v>
      </c>
      <c r="AC34" s="188">
        <f t="shared" si="40"/>
        <v>-853.84719290456837</v>
      </c>
      <c r="AD34" s="188">
        <f t="shared" si="26"/>
        <v>853.84719290456837</v>
      </c>
      <c r="AE34" s="188">
        <f t="shared" si="27"/>
        <v>-853.84719290456837</v>
      </c>
      <c r="AF34" s="188">
        <f t="shared" si="36"/>
        <v>-853.84719290456837</v>
      </c>
      <c r="AG34" s="188">
        <f t="shared" si="37"/>
        <v>-853.84719290456837</v>
      </c>
      <c r="AH34" s="188">
        <f t="shared" si="38"/>
        <v>853.84719290456837</v>
      </c>
      <c r="AI34" s="188">
        <f t="shared" si="39"/>
        <v>-853.84719290456837</v>
      </c>
      <c r="AJ34" s="188">
        <f t="shared" si="28"/>
        <v>-853.84719290456837</v>
      </c>
      <c r="AK34" s="188">
        <f t="shared" si="29"/>
        <v>-853.84719290456837</v>
      </c>
      <c r="AL34" s="188">
        <f t="shared" si="30"/>
        <v>-853.84719290456837</v>
      </c>
      <c r="AM34" s="188">
        <f t="shared" si="31"/>
        <v>-853.84719290456837</v>
      </c>
      <c r="AN34" s="188">
        <f t="shared" si="32"/>
        <v>853.84719290456837</v>
      </c>
      <c r="AO34" s="188">
        <f t="shared" si="33"/>
        <v>-853.84719290456837</v>
      </c>
    </row>
    <row r="35" spans="1:41" ht="15.75" thickBot="1" x14ac:dyDescent="0.3">
      <c r="A35" s="1" t="s">
        <v>333</v>
      </c>
      <c r="B35" s="149" t="s">
        <v>663</v>
      </c>
      <c r="C35" s="192" t="s">
        <v>294</v>
      </c>
      <c r="E35" s="201">
        <v>1</v>
      </c>
      <c r="F35" s="186">
        <f t="shared" si="19"/>
        <v>-201.5831551778785</v>
      </c>
      <c r="G35" s="202">
        <v>-1.1642008246399999E-3</v>
      </c>
      <c r="H35" s="202">
        <v>-1</v>
      </c>
      <c r="I35" s="227">
        <v>-1</v>
      </c>
      <c r="J35" s="227">
        <v>-1</v>
      </c>
      <c r="K35" s="227">
        <v>-1</v>
      </c>
      <c r="L35" s="202">
        <v>-1</v>
      </c>
      <c r="M35" s="228">
        <v>-9</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173151.53099999999</v>
      </c>
      <c r="Y35" s="137">
        <v>115434.35399999999</v>
      </c>
      <c r="Z35" s="188">
        <f t="shared" si="25"/>
        <v>201.5831551778785</v>
      </c>
      <c r="AA35" s="188">
        <f>IF(IF(sym!$Q24=H35,1,0)=1,ABS(X35*G35),-ABS(X35*G35))</f>
        <v>-201.5831551778785</v>
      </c>
      <c r="AB35" s="188">
        <f>IF(IF(sym!$P24=$H35,1,0)=1,ABS($X35*$G35),-ABS($X35*$G35))</f>
        <v>201.5831551778785</v>
      </c>
      <c r="AC35" s="188">
        <f t="shared" si="40"/>
        <v>-201.5831551778785</v>
      </c>
      <c r="AD35" s="188">
        <f t="shared" si="26"/>
        <v>201.5831551778785</v>
      </c>
      <c r="AE35" s="188">
        <f t="shared" si="27"/>
        <v>201.5831551778785</v>
      </c>
      <c r="AF35" s="188">
        <f t="shared" si="36"/>
        <v>201.5831551778785</v>
      </c>
      <c r="AG35" s="188">
        <f t="shared" si="37"/>
        <v>201.5831551778785</v>
      </c>
      <c r="AH35" s="188">
        <f t="shared" si="38"/>
        <v>201.5831551778785</v>
      </c>
      <c r="AI35" s="188">
        <f t="shared" si="39"/>
        <v>-201.5831551778785</v>
      </c>
      <c r="AJ35" s="188">
        <f t="shared" si="28"/>
        <v>-201.5831551778785</v>
      </c>
      <c r="AK35" s="188">
        <f t="shared" si="29"/>
        <v>201.5831551778785</v>
      </c>
      <c r="AL35" s="188">
        <f t="shared" si="30"/>
        <v>201.5831551778785</v>
      </c>
      <c r="AM35" s="188">
        <f t="shared" si="31"/>
        <v>201.5831551778785</v>
      </c>
      <c r="AN35" s="188">
        <f t="shared" si="32"/>
        <v>-201.5831551778785</v>
      </c>
      <c r="AO35" s="188">
        <f t="shared" si="33"/>
        <v>201.5831551778785</v>
      </c>
    </row>
    <row r="36" spans="1:41" ht="15.75" thickBot="1" x14ac:dyDescent="0.3">
      <c r="A36" s="330" t="s">
        <v>335</v>
      </c>
      <c r="B36" s="331" t="s">
        <v>568</v>
      </c>
      <c r="C36" s="332" t="s">
        <v>1288</v>
      </c>
      <c r="E36" s="201">
        <v>1</v>
      </c>
      <c r="F36" s="186">
        <f t="shared" si="19"/>
        <v>0</v>
      </c>
      <c r="G36" s="291">
        <v>-4.9835542709E-5</v>
      </c>
      <c r="H36" s="202">
        <v>-1</v>
      </c>
      <c r="I36" s="227">
        <v>-1</v>
      </c>
      <c r="J36" s="227">
        <v>1</v>
      </c>
      <c r="K36" s="227">
        <v>-1</v>
      </c>
      <c r="L36" s="202">
        <v>1</v>
      </c>
      <c r="M36" s="228">
        <v>-13</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-395.71278383610348</v>
      </c>
      <c r="G37" s="202">
        <v>-1.4938751120400001E-3</v>
      </c>
      <c r="H37" s="202">
        <v>-1</v>
      </c>
      <c r="I37" s="227">
        <v>1</v>
      </c>
      <c r="J37" s="227">
        <v>-1</v>
      </c>
      <c r="K37" s="227">
        <v>1</v>
      </c>
      <c r="L37" s="202">
        <v>1</v>
      </c>
      <c r="M37" s="228">
        <v>-9</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264890.13749999995</v>
      </c>
      <c r="Y37" s="137">
        <v>353186.85</v>
      </c>
      <c r="Z37" s="188">
        <f t="shared" si="25"/>
        <v>395.71278383610348</v>
      </c>
      <c r="AA37" s="188">
        <f>IF(IF(sym!$Q26=H37,1,0)=1,ABS(X37*G37),-ABS(X37*G37))</f>
        <v>-395.71278383610348</v>
      </c>
      <c r="AB37" s="188">
        <f>IF(IF(sym!$P26=$H37,1,0)=1,ABS($X37*$G37),-ABS($X37*$G37))</f>
        <v>395.71278383610348</v>
      </c>
      <c r="AC37" s="188">
        <f t="shared" si="40"/>
        <v>-395.71278383610348</v>
      </c>
      <c r="AD37" s="188">
        <f t="shared" si="26"/>
        <v>395.71278383610348</v>
      </c>
      <c r="AE37" s="188">
        <f t="shared" si="27"/>
        <v>395.71278383610348</v>
      </c>
      <c r="AF37" s="188">
        <f t="shared" si="36"/>
        <v>-395.71278383610348</v>
      </c>
      <c r="AG37" s="188">
        <f t="shared" si="37"/>
        <v>-395.71278383610348</v>
      </c>
      <c r="AH37" s="188">
        <f t="shared" si="38"/>
        <v>-395.71278383610348</v>
      </c>
      <c r="AI37" s="188">
        <f t="shared" si="39"/>
        <v>395.71278383610348</v>
      </c>
      <c r="AJ37" s="188">
        <f t="shared" si="28"/>
        <v>-395.71278383610348</v>
      </c>
      <c r="AK37" s="188">
        <f t="shared" si="29"/>
        <v>395.71278383610348</v>
      </c>
      <c r="AL37" s="188">
        <f t="shared" si="30"/>
        <v>395.71278383610348</v>
      </c>
      <c r="AM37" s="188">
        <f t="shared" si="31"/>
        <v>395.71278383610348</v>
      </c>
      <c r="AN37" s="188">
        <f t="shared" si="32"/>
        <v>-395.71278383610348</v>
      </c>
      <c r="AO37" s="188">
        <f t="shared" si="33"/>
        <v>395.71278383610348</v>
      </c>
    </row>
    <row r="38" spans="1:41" ht="15.75" thickBot="1" x14ac:dyDescent="0.3">
      <c r="A38" s="1" t="s">
        <v>339</v>
      </c>
      <c r="B38" s="149" t="s">
        <v>596</v>
      </c>
      <c r="C38" s="192" t="s">
        <v>1122</v>
      </c>
      <c r="E38" s="201">
        <v>1</v>
      </c>
      <c r="F38" s="186">
        <f t="shared" si="19"/>
        <v>955.84967420215287</v>
      </c>
      <c r="G38" s="202">
        <v>1.8397853583699999E-3</v>
      </c>
      <c r="H38" s="202">
        <v>1</v>
      </c>
      <c r="I38" s="227">
        <v>1</v>
      </c>
      <c r="J38" s="227">
        <v>1</v>
      </c>
      <c r="K38" s="227">
        <v>1</v>
      </c>
      <c r="L38" s="202">
        <v>1</v>
      </c>
      <c r="M38" s="228">
        <v>24</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519544.12499999988</v>
      </c>
      <c r="Y38" s="137">
        <v>692725.49999999988</v>
      </c>
      <c r="Z38" s="188">
        <f t="shared" si="25"/>
        <v>955.84967420215287</v>
      </c>
      <c r="AA38" s="188">
        <f>IF(IF(sym!$Q27=H38,1,0)=1,ABS(X38*G38),-ABS(X38*G38))</f>
        <v>-955.84967420215287</v>
      </c>
      <c r="AB38" s="188">
        <f>IF(IF(sym!$P27=$H38,1,0)=1,ABS($X38*$G38),-ABS($X38*$G38))</f>
        <v>955.84967420215287</v>
      </c>
      <c r="AC38" s="188">
        <f t="shared" si="40"/>
        <v>955.84967420215287</v>
      </c>
      <c r="AD38" s="188">
        <f t="shared" si="26"/>
        <v>-955.84967420215287</v>
      </c>
      <c r="AE38" s="188">
        <f t="shared" si="27"/>
        <v>955.84967420215287</v>
      </c>
      <c r="AF38" s="188">
        <f t="shared" si="36"/>
        <v>955.84967420215287</v>
      </c>
      <c r="AG38" s="188">
        <f t="shared" si="37"/>
        <v>955.84967420215287</v>
      </c>
      <c r="AH38" s="188">
        <f t="shared" si="38"/>
        <v>955.84967420215287</v>
      </c>
      <c r="AI38" s="188">
        <f t="shared" si="39"/>
        <v>955.84967420215287</v>
      </c>
      <c r="AJ38" s="188">
        <f t="shared" si="28"/>
        <v>955.84967420215287</v>
      </c>
      <c r="AK38" s="188">
        <f t="shared" si="29"/>
        <v>955.84967420215287</v>
      </c>
      <c r="AL38" s="188">
        <f t="shared" si="30"/>
        <v>-955.84967420215287</v>
      </c>
      <c r="AM38" s="188">
        <f t="shared" si="31"/>
        <v>955.84967420215287</v>
      </c>
      <c r="AN38" s="188">
        <f t="shared" si="32"/>
        <v>-955.84967420215287</v>
      </c>
      <c r="AO38" s="188">
        <f t="shared" si="33"/>
        <v>-955.84967420215287</v>
      </c>
    </row>
    <row r="39" spans="1:41" ht="15.75" thickBot="1" x14ac:dyDescent="0.3">
      <c r="A39" s="330" t="s">
        <v>341</v>
      </c>
      <c r="B39" s="331" t="s">
        <v>453</v>
      </c>
      <c r="C39" s="332" t="s">
        <v>1288</v>
      </c>
      <c r="E39" s="201">
        <v>1</v>
      </c>
      <c r="F39" s="186">
        <f t="shared" si="19"/>
        <v>0</v>
      </c>
      <c r="G39" s="202">
        <v>0</v>
      </c>
      <c r="H39" s="202">
        <v>1</v>
      </c>
      <c r="I39" s="227">
        <v>1</v>
      </c>
      <c r="J39" s="227">
        <v>-1</v>
      </c>
      <c r="K39" s="227">
        <v>1</v>
      </c>
      <c r="L39" s="202">
        <v>-1</v>
      </c>
      <c r="M39" s="228">
        <v>11</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94.002792758417243</v>
      </c>
      <c r="G40" s="202">
        <v>1.2840267077599999E-4</v>
      </c>
      <c r="H40" s="202">
        <v>1</v>
      </c>
      <c r="I40" s="227">
        <v>1</v>
      </c>
      <c r="J40" s="227">
        <v>1</v>
      </c>
      <c r="K40" s="227">
        <v>1</v>
      </c>
      <c r="L40" s="202">
        <v>1</v>
      </c>
      <c r="M40" s="228">
        <v>-16</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732093.75</v>
      </c>
      <c r="Y40" s="137">
        <v>976125</v>
      </c>
      <c r="Z40" s="188">
        <f t="shared" si="25"/>
        <v>94.002792758417243</v>
      </c>
      <c r="AA40" s="188">
        <f>IF(IF(sym!$Q29=H40,1,0)=1,ABS(X40*G40),-ABS(X40*G40))</f>
        <v>-94.002792758417243</v>
      </c>
      <c r="AB40" s="188">
        <f>IF(IF(sym!$P29=$H40,1,0)=1,ABS($X40*$G40),-ABS($X40*$G40))</f>
        <v>94.002792758417243</v>
      </c>
      <c r="AC40" s="188">
        <f t="shared" si="40"/>
        <v>94.002792758417243</v>
      </c>
      <c r="AD40" s="188">
        <f t="shared" si="26"/>
        <v>-94.002792758417243</v>
      </c>
      <c r="AE40" s="188">
        <f t="shared" si="27"/>
        <v>94.002792758417243</v>
      </c>
      <c r="AF40" s="188">
        <f t="shared" si="36"/>
        <v>94.002792758417243</v>
      </c>
      <c r="AG40" s="188">
        <f t="shared" si="37"/>
        <v>94.002792758417243</v>
      </c>
      <c r="AH40" s="188">
        <f t="shared" si="38"/>
        <v>94.002792758417243</v>
      </c>
      <c r="AI40" s="188">
        <f t="shared" si="39"/>
        <v>-94.002792758417243</v>
      </c>
      <c r="AJ40" s="188">
        <f t="shared" si="28"/>
        <v>94.002792758417243</v>
      </c>
      <c r="AK40" s="188">
        <f t="shared" si="29"/>
        <v>-94.002792758417243</v>
      </c>
      <c r="AL40" s="188">
        <f t="shared" si="30"/>
        <v>-94.002792758417243</v>
      </c>
      <c r="AM40" s="188">
        <f t="shared" si="31"/>
        <v>-94.002792758417243</v>
      </c>
      <c r="AN40" s="188">
        <f t="shared" si="32"/>
        <v>94.002792758417243</v>
      </c>
      <c r="AO40" s="188">
        <f t="shared" si="33"/>
        <v>-94.002792758417243</v>
      </c>
    </row>
    <row r="41" spans="1:41" ht="15.75" thickBot="1" x14ac:dyDescent="0.3">
      <c r="A41" s="1" t="s">
        <v>345</v>
      </c>
      <c r="B41" s="149" t="s">
        <v>602</v>
      </c>
      <c r="C41" s="192" t="s">
        <v>347</v>
      </c>
      <c r="E41" s="201">
        <v>1</v>
      </c>
      <c r="F41" s="186">
        <f t="shared" si="19"/>
        <v>1363.0947920563499</v>
      </c>
      <c r="G41" s="202">
        <v>5.0206069688999997E-3</v>
      </c>
      <c r="H41" s="202">
        <v>1</v>
      </c>
      <c r="I41" s="227">
        <v>-1</v>
      </c>
      <c r="J41" s="227">
        <v>1</v>
      </c>
      <c r="K41" s="227">
        <v>-1</v>
      </c>
      <c r="L41" s="202">
        <v>1</v>
      </c>
      <c r="M41" s="228">
        <v>5</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271500</v>
      </c>
      <c r="Y41" s="137">
        <v>271500</v>
      </c>
      <c r="Z41" s="188">
        <f t="shared" si="25"/>
        <v>1363.0947920563499</v>
      </c>
      <c r="AA41" s="188">
        <f>IF(IF(sym!$Q30=H41,1,0)=1,ABS(X41*G41),-ABS(X41*G41))</f>
        <v>-1363.0947920563499</v>
      </c>
      <c r="AB41" s="188">
        <f>IF(IF(sym!$P30=$H41,1,0)=1,ABS($X41*$G41),-ABS($X41*$G41))</f>
        <v>1363.0947920563499</v>
      </c>
      <c r="AC41" s="188">
        <f t="shared" si="40"/>
        <v>1363.0947920563499</v>
      </c>
      <c r="AD41" s="188">
        <f t="shared" si="26"/>
        <v>-1363.0947920563499</v>
      </c>
      <c r="AE41" s="188">
        <f t="shared" si="27"/>
        <v>1363.0947920563499</v>
      </c>
      <c r="AF41" s="188">
        <f t="shared" si="36"/>
        <v>-1363.0947920563499</v>
      </c>
      <c r="AG41" s="188">
        <f t="shared" si="37"/>
        <v>-1363.0947920563499</v>
      </c>
      <c r="AH41" s="188">
        <f t="shared" si="38"/>
        <v>1363.0947920563499</v>
      </c>
      <c r="AI41" s="188">
        <f t="shared" si="39"/>
        <v>1363.0947920563499</v>
      </c>
      <c r="AJ41" s="188">
        <f t="shared" si="28"/>
        <v>-1363.0947920563499</v>
      </c>
      <c r="AK41" s="188">
        <f t="shared" si="29"/>
        <v>1363.0947920563499</v>
      </c>
      <c r="AL41" s="188">
        <f t="shared" si="30"/>
        <v>-1363.0947920563499</v>
      </c>
      <c r="AM41" s="188">
        <f t="shared" si="31"/>
        <v>-1363.0947920563499</v>
      </c>
      <c r="AN41" s="188">
        <f t="shared" si="32"/>
        <v>1363.0947920563499</v>
      </c>
      <c r="AO41" s="188">
        <f t="shared" si="33"/>
        <v>-1363.0947920563499</v>
      </c>
    </row>
    <row r="42" spans="1:41" ht="15.75" thickBot="1" x14ac:dyDescent="0.3">
      <c r="A42" s="1" t="s">
        <v>1023</v>
      </c>
      <c r="B42" s="149" t="s">
        <v>604</v>
      </c>
      <c r="C42" s="192" t="s">
        <v>294</v>
      </c>
      <c r="E42" s="201">
        <v>1</v>
      </c>
      <c r="F42" s="186">
        <f t="shared" si="19"/>
        <v>-724.06882108819809</v>
      </c>
      <c r="G42" s="202">
        <v>-4.1799582004200002E-3</v>
      </c>
      <c r="H42" s="202">
        <v>-1</v>
      </c>
      <c r="I42" s="227">
        <v>1</v>
      </c>
      <c r="J42" s="227">
        <v>-1</v>
      </c>
      <c r="K42" s="227">
        <v>1</v>
      </c>
      <c r="L42" s="202">
        <v>-1</v>
      </c>
      <c r="M42" s="228">
        <v>22</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173223.93822393822</v>
      </c>
      <c r="Y42" s="137">
        <v>115482.62548262549</v>
      </c>
      <c r="Z42" s="188">
        <f t="shared" si="25"/>
        <v>724.06882108819809</v>
      </c>
      <c r="AA42" s="188">
        <f>IF(IF(sym!$Q31=H42,1,0)=1,ABS(X42*G42),-ABS(X42*G42))</f>
        <v>-724.06882108819809</v>
      </c>
      <c r="AB42" s="188">
        <f>IF(IF(sym!$P31=$H42,1,0)=1,ABS($X42*$G42),-ABS($X42*$G42))</f>
        <v>724.06882108819809</v>
      </c>
      <c r="AC42" s="188">
        <f t="shared" si="40"/>
        <v>-724.06882108819809</v>
      </c>
      <c r="AD42" s="188">
        <f t="shared" si="26"/>
        <v>724.06882108819809</v>
      </c>
      <c r="AE42" s="188">
        <f t="shared" si="27"/>
        <v>724.06882108819809</v>
      </c>
      <c r="AF42" s="188">
        <f t="shared" si="36"/>
        <v>-724.06882108819809</v>
      </c>
      <c r="AG42" s="188">
        <f t="shared" si="37"/>
        <v>-724.06882108819809</v>
      </c>
      <c r="AH42" s="188">
        <f t="shared" si="38"/>
        <v>724.06882108819809</v>
      </c>
      <c r="AI42" s="188">
        <f t="shared" si="39"/>
        <v>724.06882108819809</v>
      </c>
      <c r="AJ42" s="188">
        <f t="shared" si="28"/>
        <v>-724.06882108819809</v>
      </c>
      <c r="AK42" s="188">
        <f t="shared" si="29"/>
        <v>724.06882108819809</v>
      </c>
      <c r="AL42" s="188">
        <f t="shared" si="30"/>
        <v>-724.06882108819809</v>
      </c>
      <c r="AM42" s="188">
        <f t="shared" si="31"/>
        <v>-724.06882108819809</v>
      </c>
      <c r="AN42" s="188">
        <f t="shared" si="32"/>
        <v>-724.06882108819809</v>
      </c>
      <c r="AO42" s="188">
        <f t="shared" si="33"/>
        <v>724.06882108819809</v>
      </c>
    </row>
    <row r="43" spans="1:41" ht="15.75" thickBot="1" x14ac:dyDescent="0.3">
      <c r="A43" s="1" t="s">
        <v>349</v>
      </c>
      <c r="B43" s="149" t="s">
        <v>515</v>
      </c>
      <c r="C43" s="192" t="s">
        <v>347</v>
      </c>
      <c r="E43" s="201">
        <v>-1</v>
      </c>
      <c r="F43" s="186">
        <f t="shared" si="19"/>
        <v>1220.045766594405</v>
      </c>
      <c r="G43" s="202">
        <v>1.0983981693399999E-2</v>
      </c>
      <c r="H43" s="202">
        <v>1</v>
      </c>
      <c r="I43" s="227">
        <v>1</v>
      </c>
      <c r="J43" s="227">
        <v>-1</v>
      </c>
      <c r="K43" s="227">
        <v>1</v>
      </c>
      <c r="L43" s="202">
        <v>-1</v>
      </c>
      <c r="M43" s="228">
        <v>-6</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111075</v>
      </c>
      <c r="Y43" s="137">
        <v>166612.5</v>
      </c>
      <c r="Z43" s="188">
        <f t="shared" si="25"/>
        <v>1220.045766594405</v>
      </c>
      <c r="AA43" s="188">
        <f>IF(IF(sym!$Q32=H43,1,0)=1,ABS(X43*G43),-ABS(X43*G43))</f>
        <v>1220.045766594405</v>
      </c>
      <c r="AB43" s="188">
        <f>IF(IF(sym!$P32=$H43,1,0)=1,ABS($X43*$G43),-ABS($X43*$G43))</f>
        <v>-1220.045766594405</v>
      </c>
      <c r="AC43" s="188">
        <f t="shared" si="40"/>
        <v>-1220.045766594405</v>
      </c>
      <c r="AD43" s="188">
        <f t="shared" si="26"/>
        <v>1220.045766594405</v>
      </c>
      <c r="AE43" s="188">
        <f t="shared" si="27"/>
        <v>-1220.045766594405</v>
      </c>
      <c r="AF43" s="188">
        <f t="shared" si="36"/>
        <v>1220.045766594405</v>
      </c>
      <c r="AG43" s="188">
        <f t="shared" si="37"/>
        <v>1220.045766594405</v>
      </c>
      <c r="AH43" s="188">
        <f t="shared" si="38"/>
        <v>-1220.045766594405</v>
      </c>
      <c r="AI43" s="188">
        <f t="shared" si="39"/>
        <v>1220.045766594405</v>
      </c>
      <c r="AJ43" s="188">
        <f t="shared" si="28"/>
        <v>1220.045766594405</v>
      </c>
      <c r="AK43" s="188">
        <f t="shared" si="29"/>
        <v>1220.045766594405</v>
      </c>
      <c r="AL43" s="188">
        <f t="shared" si="30"/>
        <v>1220.045766594405</v>
      </c>
      <c r="AM43" s="188">
        <f t="shared" si="31"/>
        <v>1220.045766594405</v>
      </c>
      <c r="AN43" s="188">
        <f t="shared" si="32"/>
        <v>-1220.045766594405</v>
      </c>
      <c r="AO43" s="188">
        <f t="shared" si="33"/>
        <v>1220.045766594405</v>
      </c>
    </row>
    <row r="44" spans="1:41" ht="15.75" thickBot="1" x14ac:dyDescent="0.3">
      <c r="A44" s="1" t="s">
        <v>1024</v>
      </c>
      <c r="B44" s="149" t="s">
        <v>353</v>
      </c>
      <c r="C44" s="192" t="s">
        <v>294</v>
      </c>
      <c r="E44" s="201">
        <v>1</v>
      </c>
      <c r="F44" s="186">
        <f t="shared" si="19"/>
        <v>-316.03173519376219</v>
      </c>
      <c r="G44" s="202">
        <v>-1.12775171418E-3</v>
      </c>
      <c r="H44" s="202">
        <v>-1</v>
      </c>
      <c r="I44" s="227">
        <v>1</v>
      </c>
      <c r="J44" s="227">
        <v>-1</v>
      </c>
      <c r="K44" s="227">
        <v>1</v>
      </c>
      <c r="L44" s="202">
        <v>-1</v>
      </c>
      <c r="M44" s="228">
        <v>21</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280231.66023166024</v>
      </c>
      <c r="Y44" s="137">
        <v>280231.66023166024</v>
      </c>
      <c r="Z44" s="188">
        <f t="shared" si="25"/>
        <v>316.03173519376219</v>
      </c>
      <c r="AA44" s="188">
        <f>IF(IF(sym!$Q33=H44,1,0)=1,ABS(X44*G44),-ABS(X44*G44))</f>
        <v>-316.03173519376219</v>
      </c>
      <c r="AB44" s="188">
        <f>IF(IF(sym!$P33=$H44,1,0)=1,ABS($X44*$G44),-ABS($X44*$G44))</f>
        <v>316.03173519376219</v>
      </c>
      <c r="AC44" s="188">
        <f t="shared" si="40"/>
        <v>-316.03173519376219</v>
      </c>
      <c r="AD44" s="188">
        <f t="shared" si="26"/>
        <v>316.03173519376219</v>
      </c>
      <c r="AE44" s="188">
        <f t="shared" si="27"/>
        <v>316.03173519376219</v>
      </c>
      <c r="AF44" s="188">
        <f t="shared" si="36"/>
        <v>-316.03173519376219</v>
      </c>
      <c r="AG44" s="188">
        <f t="shared" si="37"/>
        <v>-316.03173519376219</v>
      </c>
      <c r="AH44" s="188">
        <f t="shared" si="38"/>
        <v>316.03173519376219</v>
      </c>
      <c r="AI44" s="188">
        <f t="shared" si="39"/>
        <v>316.03173519376219</v>
      </c>
      <c r="AJ44" s="188">
        <f t="shared" si="28"/>
        <v>-316.03173519376219</v>
      </c>
      <c r="AK44" s="188">
        <f t="shared" si="29"/>
        <v>316.03173519376219</v>
      </c>
      <c r="AL44" s="188">
        <f t="shared" si="30"/>
        <v>-316.03173519376219</v>
      </c>
      <c r="AM44" s="188">
        <f t="shared" si="31"/>
        <v>-316.03173519376219</v>
      </c>
      <c r="AN44" s="188">
        <f t="shared" si="32"/>
        <v>-316.03173519376219</v>
      </c>
      <c r="AO44" s="188">
        <f t="shared" si="33"/>
        <v>316.03173519376219</v>
      </c>
    </row>
    <row r="45" spans="1:41" ht="15.75" thickBot="1" x14ac:dyDescent="0.3">
      <c r="A45" s="1" t="s">
        <v>351</v>
      </c>
      <c r="B45" s="149" t="s">
        <v>617</v>
      </c>
      <c r="C45" s="192" t="s">
        <v>288</v>
      </c>
      <c r="E45" s="201">
        <v>-1</v>
      </c>
      <c r="F45" s="186">
        <f t="shared" si="19"/>
        <v>-1967.6249149643731</v>
      </c>
      <c r="G45" s="202">
        <v>-1.7915186333099999E-2</v>
      </c>
      <c r="H45" s="202">
        <v>-1</v>
      </c>
      <c r="I45" s="227">
        <v>-1</v>
      </c>
      <c r="J45" s="227">
        <v>-1</v>
      </c>
      <c r="K45" s="227">
        <v>-1</v>
      </c>
      <c r="L45" s="202">
        <v>1</v>
      </c>
      <c r="M45" s="228">
        <v>19</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109830.00000000001</v>
      </c>
      <c r="Y45" s="137">
        <v>164745.00000000003</v>
      </c>
      <c r="Z45" s="188">
        <f t="shared" si="25"/>
        <v>1967.6249149643731</v>
      </c>
      <c r="AA45" s="188">
        <f>IF(IF(sym!$Q34=H45,1,0)=1,ABS(X45*G45),-ABS(X45*G45))</f>
        <v>-1967.6249149643731</v>
      </c>
      <c r="AB45" s="188">
        <f>IF(IF(sym!$P34=$H45,1,0)=1,ABS($X45*$G45),-ABS($X45*$G45))</f>
        <v>1967.6249149643731</v>
      </c>
      <c r="AC45" s="188">
        <f t="shared" si="40"/>
        <v>1967.6249149643731</v>
      </c>
      <c r="AD45" s="188">
        <f t="shared" si="26"/>
        <v>-1967.6249149643731</v>
      </c>
      <c r="AE45" s="188">
        <f t="shared" si="27"/>
        <v>1967.6249149643731</v>
      </c>
      <c r="AF45" s="188">
        <f t="shared" si="36"/>
        <v>1967.6249149643731</v>
      </c>
      <c r="AG45" s="188">
        <f t="shared" si="37"/>
        <v>1967.6249149643731</v>
      </c>
      <c r="AH45" s="188">
        <f t="shared" si="38"/>
        <v>-1967.6249149643731</v>
      </c>
      <c r="AI45" s="188">
        <f t="shared" si="39"/>
        <v>-1967.6249149643731</v>
      </c>
      <c r="AJ45" s="188">
        <f t="shared" si="28"/>
        <v>1967.6249149643731</v>
      </c>
      <c r="AK45" s="188">
        <f t="shared" si="29"/>
        <v>-1967.6249149643731</v>
      </c>
      <c r="AL45" s="188">
        <f t="shared" si="30"/>
        <v>1967.6249149643731</v>
      </c>
      <c r="AM45" s="188">
        <f t="shared" si="31"/>
        <v>1967.6249149643731</v>
      </c>
      <c r="AN45" s="188">
        <f t="shared" si="32"/>
        <v>1967.6249149643731</v>
      </c>
      <c r="AO45" s="188">
        <f t="shared" si="33"/>
        <v>1967.6249149643731</v>
      </c>
    </row>
    <row r="46" spans="1:41" ht="15.75" thickBot="1" x14ac:dyDescent="0.3">
      <c r="A46" s="1" t="s">
        <v>355</v>
      </c>
      <c r="B46" s="149" t="s">
        <v>623</v>
      </c>
      <c r="C46" s="192" t="s">
        <v>1121</v>
      </c>
      <c r="E46" s="201">
        <v>-1</v>
      </c>
      <c r="F46" s="186">
        <f t="shared" si="19"/>
        <v>-51.657109790191335</v>
      </c>
      <c r="G46" s="202">
        <v>-2.10426640013E-4</v>
      </c>
      <c r="H46" s="202">
        <v>-1</v>
      </c>
      <c r="I46" s="227">
        <v>-1</v>
      </c>
      <c r="J46" s="227">
        <v>-1</v>
      </c>
      <c r="K46" s="227">
        <v>-1</v>
      </c>
      <c r="L46" s="202">
        <v>1</v>
      </c>
      <c r="M46" s="228">
        <v>5</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245487.5</v>
      </c>
      <c r="Y46" s="137">
        <v>368231.25</v>
      </c>
      <c r="Z46" s="188">
        <f t="shared" si="25"/>
        <v>51.657109790191335</v>
      </c>
      <c r="AA46" s="188">
        <f>IF(IF(sym!$Q35=H46,1,0)=1,ABS(X46*G46),-ABS(X46*G46))</f>
        <v>51.657109790191335</v>
      </c>
      <c r="AB46" s="188">
        <f>IF(IF(sym!$P35=$H46,1,0)=1,ABS($X46*$G46),-ABS($X46*$G46))</f>
        <v>-51.657109790191335</v>
      </c>
      <c r="AC46" s="188">
        <f t="shared" si="40"/>
        <v>51.657109790191335</v>
      </c>
      <c r="AD46" s="188">
        <f t="shared" si="26"/>
        <v>-51.657109790191335</v>
      </c>
      <c r="AE46" s="188">
        <f t="shared" si="27"/>
        <v>51.657109790191335</v>
      </c>
      <c r="AF46" s="188">
        <f t="shared" si="36"/>
        <v>51.657109790191335</v>
      </c>
      <c r="AG46" s="188">
        <f t="shared" si="37"/>
        <v>51.657109790191335</v>
      </c>
      <c r="AH46" s="188">
        <f t="shared" si="38"/>
        <v>-51.657109790191335</v>
      </c>
      <c r="AI46" s="188">
        <f t="shared" si="39"/>
        <v>-51.657109790191335</v>
      </c>
      <c r="AJ46" s="188">
        <f t="shared" si="28"/>
        <v>51.657109790191335</v>
      </c>
      <c r="AK46" s="188">
        <f t="shared" si="29"/>
        <v>-51.657109790191335</v>
      </c>
      <c r="AL46" s="188">
        <f t="shared" si="30"/>
        <v>51.657109790191335</v>
      </c>
      <c r="AM46" s="188">
        <f t="shared" si="31"/>
        <v>51.657109790191335</v>
      </c>
      <c r="AN46" s="188">
        <f t="shared" ref="AN46:AN77" si="41">IF(IF(T46=$H46,1,0)=1,ABS($X46*$G46),-ABS($X46*$G46))</f>
        <v>51.657109790191335</v>
      </c>
      <c r="AO46" s="188">
        <f t="shared" ref="AO46:AO77" si="42">IF(IF(U46=$H46,1,0)=1,ABS($X46*$G46),-ABS($X46*$G46))</f>
        <v>51.657109790191335</v>
      </c>
    </row>
    <row r="47" spans="1:41" ht="15.75" thickBot="1" x14ac:dyDescent="0.3">
      <c r="A47" s="1" t="s">
        <v>357</v>
      </c>
      <c r="B47" s="149" t="s">
        <v>513</v>
      </c>
      <c r="C47" s="192" t="s">
        <v>304</v>
      </c>
      <c r="E47" s="201">
        <v>-1</v>
      </c>
      <c r="F47" s="186">
        <f t="shared" si="19"/>
        <v>737.73016997177695</v>
      </c>
      <c r="G47" s="202">
        <v>6.7280453257800004E-3</v>
      </c>
      <c r="H47" s="202">
        <v>1</v>
      </c>
      <c r="I47" s="227">
        <v>-1</v>
      </c>
      <c r="J47" s="227">
        <v>1</v>
      </c>
      <c r="K47" s="227">
        <v>-1</v>
      </c>
      <c r="L47" s="202">
        <v>1</v>
      </c>
      <c r="M47" s="228">
        <v>7</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109649.99999999999</v>
      </c>
      <c r="Y47" s="137">
        <v>164474.99999999997</v>
      </c>
      <c r="Z47" s="188">
        <f t="shared" si="25"/>
        <v>737.73016997177695</v>
      </c>
      <c r="AA47" s="188">
        <f>IF(IF(sym!$Q36=H47,1,0)=1,ABS(X47*G47),-ABS(X47*G47))</f>
        <v>737.73016997177695</v>
      </c>
      <c r="AB47" s="188">
        <f>IF(IF(sym!$P36=$H47,1,0)=1,ABS($X47*$G47),-ABS($X47*$G47))</f>
        <v>-737.73016997177695</v>
      </c>
      <c r="AC47" s="188">
        <f t="shared" si="40"/>
        <v>-737.73016997177695</v>
      </c>
      <c r="AD47" s="188">
        <f t="shared" si="26"/>
        <v>737.73016997177695</v>
      </c>
      <c r="AE47" s="188">
        <f t="shared" si="27"/>
        <v>737.73016997177695</v>
      </c>
      <c r="AF47" s="188">
        <f t="shared" si="36"/>
        <v>-737.73016997177695</v>
      </c>
      <c r="AG47" s="188">
        <f t="shared" si="37"/>
        <v>-737.73016997177695</v>
      </c>
      <c r="AH47" s="188">
        <f t="shared" si="38"/>
        <v>737.73016997177695</v>
      </c>
      <c r="AI47" s="188">
        <f t="shared" si="39"/>
        <v>737.73016997177695</v>
      </c>
      <c r="AJ47" s="188">
        <f t="shared" si="28"/>
        <v>-737.73016997177695</v>
      </c>
      <c r="AK47" s="188">
        <f t="shared" si="29"/>
        <v>737.73016997177695</v>
      </c>
      <c r="AL47" s="188">
        <f t="shared" si="30"/>
        <v>-737.73016997177695</v>
      </c>
      <c r="AM47" s="188">
        <f t="shared" si="31"/>
        <v>-737.73016997177695</v>
      </c>
      <c r="AN47" s="188">
        <f t="shared" si="41"/>
        <v>-737.73016997177695</v>
      </c>
      <c r="AO47" s="188">
        <f t="shared" si="42"/>
        <v>737.73016997177695</v>
      </c>
    </row>
    <row r="48" spans="1:41" ht="15.75" thickBot="1" x14ac:dyDescent="0.3">
      <c r="A48" s="1" t="s">
        <v>1051</v>
      </c>
      <c r="B48" s="149" t="s">
        <v>614</v>
      </c>
      <c r="C48" s="192" t="s">
        <v>297</v>
      </c>
      <c r="E48" s="201">
        <v>1</v>
      </c>
      <c r="F48" s="186">
        <f t="shared" si="19"/>
        <v>-695.33333333345752</v>
      </c>
      <c r="G48" s="202">
        <v>-8.4848484848500001E-3</v>
      </c>
      <c r="H48" s="202">
        <v>-1</v>
      </c>
      <c r="I48" s="227">
        <v>-1</v>
      </c>
      <c r="J48" s="227">
        <v>1</v>
      </c>
      <c r="K48" s="227">
        <v>-1</v>
      </c>
      <c r="L48" s="202">
        <v>1</v>
      </c>
      <c r="M48" s="228">
        <v>5</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81950</v>
      </c>
      <c r="Y48" s="137">
        <v>61462.5</v>
      </c>
      <c r="Z48" s="188">
        <f t="shared" si="25"/>
        <v>695.33333333345752</v>
      </c>
      <c r="AA48" s="188">
        <f>IF(IF(sym!$Q37=H48,1,0)=1,ABS(X48*G48),-ABS(X48*G48))</f>
        <v>-695.33333333345752</v>
      </c>
      <c r="AB48" s="188">
        <f>IF(IF(sym!$P37=$H48,1,0)=1,ABS($X48*$G48),-ABS($X48*$G48))</f>
        <v>695.33333333345752</v>
      </c>
      <c r="AC48" s="188">
        <f t="shared" si="40"/>
        <v>-695.33333333345752</v>
      </c>
      <c r="AD48" s="188">
        <f t="shared" si="26"/>
        <v>695.33333333345752</v>
      </c>
      <c r="AE48" s="188">
        <f t="shared" si="27"/>
        <v>-695.33333333345752</v>
      </c>
      <c r="AF48" s="188">
        <f t="shared" si="36"/>
        <v>695.33333333345752</v>
      </c>
      <c r="AG48" s="188">
        <f t="shared" si="37"/>
        <v>695.33333333345752</v>
      </c>
      <c r="AH48" s="188">
        <f t="shared" si="38"/>
        <v>-695.33333333345752</v>
      </c>
      <c r="AI48" s="188">
        <f t="shared" si="39"/>
        <v>-695.33333333345752</v>
      </c>
      <c r="AJ48" s="188">
        <f t="shared" si="28"/>
        <v>695.33333333345752</v>
      </c>
      <c r="AK48" s="188">
        <f t="shared" si="29"/>
        <v>-695.33333333345752</v>
      </c>
      <c r="AL48" s="188">
        <f t="shared" si="30"/>
        <v>695.33333333345752</v>
      </c>
      <c r="AM48" s="188">
        <f t="shared" si="31"/>
        <v>695.33333333345752</v>
      </c>
      <c r="AN48" s="188">
        <f t="shared" si="41"/>
        <v>-695.33333333345752</v>
      </c>
      <c r="AO48" s="188">
        <f t="shared" si="42"/>
        <v>695.33333333345752</v>
      </c>
    </row>
    <row r="49" spans="1:41" ht="15.75" thickBot="1" x14ac:dyDescent="0.3">
      <c r="A49" s="4" t="s">
        <v>359</v>
      </c>
      <c r="B49" s="149" t="s">
        <v>708</v>
      </c>
      <c r="C49" s="192" t="s">
        <v>304</v>
      </c>
      <c r="E49" s="201">
        <v>-1</v>
      </c>
      <c r="F49" s="186">
        <f t="shared" si="19"/>
        <v>-832.12671337237191</v>
      </c>
      <c r="G49" s="202">
        <v>-7.9195857447499993E-3</v>
      </c>
      <c r="H49" s="234">
        <v>-1</v>
      </c>
      <c r="I49" s="230">
        <v>-1</v>
      </c>
      <c r="J49" s="230">
        <v>-1</v>
      </c>
      <c r="K49" s="230">
        <v>-1</v>
      </c>
      <c r="L49" s="202">
        <v>1</v>
      </c>
      <c r="M49" s="228">
        <v>-17</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105072</v>
      </c>
      <c r="Y49" s="137">
        <v>140096</v>
      </c>
      <c r="Z49" s="188">
        <f t="shared" si="25"/>
        <v>832.12671337237191</v>
      </c>
      <c r="AA49" s="188">
        <f>IF(IF(sym!$Q38=H49,1,0)=1,ABS(X49*G49),-ABS(X49*G49))</f>
        <v>-832.12671337237191</v>
      </c>
      <c r="AB49" s="188">
        <f>IF(IF(sym!$P38=$H49,1,0)=1,ABS($X49*$G49),-ABS($X49*$G49))</f>
        <v>832.12671337237191</v>
      </c>
      <c r="AC49" s="188">
        <f t="shared" si="40"/>
        <v>832.12671337237191</v>
      </c>
      <c r="AD49" s="188">
        <f t="shared" si="26"/>
        <v>-832.12671337237191</v>
      </c>
      <c r="AE49" s="188">
        <f t="shared" si="27"/>
        <v>832.12671337237191</v>
      </c>
      <c r="AF49" s="188">
        <f t="shared" si="36"/>
        <v>832.12671337237191</v>
      </c>
      <c r="AG49" s="188">
        <f t="shared" si="37"/>
        <v>832.12671337237191</v>
      </c>
      <c r="AH49" s="188">
        <f t="shared" si="38"/>
        <v>-832.12671337237191</v>
      </c>
      <c r="AI49" s="188">
        <f t="shared" si="39"/>
        <v>832.12671337237191</v>
      </c>
      <c r="AJ49" s="188">
        <f t="shared" si="28"/>
        <v>832.12671337237191</v>
      </c>
      <c r="AK49" s="188">
        <f t="shared" si="29"/>
        <v>832.12671337237191</v>
      </c>
      <c r="AL49" s="188">
        <f t="shared" si="30"/>
        <v>832.12671337237191</v>
      </c>
      <c r="AM49" s="188">
        <f t="shared" si="31"/>
        <v>832.12671337237191</v>
      </c>
      <c r="AN49" s="188">
        <f t="shared" si="41"/>
        <v>-832.12671337237191</v>
      </c>
      <c r="AO49" s="188">
        <f t="shared" si="42"/>
        <v>832.12671337237191</v>
      </c>
    </row>
    <row r="50" spans="1:41" ht="15.75" thickBot="1" x14ac:dyDescent="0.3">
      <c r="A50" s="1" t="s">
        <v>361</v>
      </c>
      <c r="B50" s="149" t="s">
        <v>631</v>
      </c>
      <c r="C50" s="192" t="s">
        <v>313</v>
      </c>
      <c r="E50" s="201">
        <v>1</v>
      </c>
      <c r="F50" s="186">
        <f t="shared" si="19"/>
        <v>-1126.6386554624778</v>
      </c>
      <c r="G50" s="202">
        <v>-8.4033613445400005E-3</v>
      </c>
      <c r="H50" s="202">
        <v>-1</v>
      </c>
      <c r="I50" s="227">
        <v>1</v>
      </c>
      <c r="J50" s="227">
        <v>-1</v>
      </c>
      <c r="K50" s="227">
        <v>1</v>
      </c>
      <c r="L50" s="202">
        <v>-1</v>
      </c>
      <c r="M50" s="228">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134070</v>
      </c>
      <c r="Y50" s="137">
        <v>89380</v>
      </c>
      <c r="Z50" s="188">
        <f t="shared" si="25"/>
        <v>1126.6386554624778</v>
      </c>
      <c r="AA50" s="188">
        <f>IF(IF(sym!$Q39=H50,1,0)=1,ABS(X50*G50),-ABS(X50*G50))</f>
        <v>-1126.6386554624778</v>
      </c>
      <c r="AB50" s="188">
        <f>IF(IF(sym!$P39=$H50,1,0)=1,ABS($X50*$G50),-ABS($X50*$G50))</f>
        <v>1126.6386554624778</v>
      </c>
      <c r="AC50" s="188">
        <f t="shared" si="40"/>
        <v>-1126.6386554624778</v>
      </c>
      <c r="AD50" s="188">
        <f t="shared" si="26"/>
        <v>1126.6386554624778</v>
      </c>
      <c r="AE50" s="188">
        <f t="shared" si="27"/>
        <v>1126.6386554624778</v>
      </c>
      <c r="AF50" s="188">
        <f t="shared" si="36"/>
        <v>-1126.6386554624778</v>
      </c>
      <c r="AG50" s="188">
        <f t="shared" si="37"/>
        <v>-1126.6386554624778</v>
      </c>
      <c r="AH50" s="188">
        <f t="shared" si="38"/>
        <v>1126.6386554624778</v>
      </c>
      <c r="AI50" s="188">
        <f t="shared" si="39"/>
        <v>1126.6386554624778</v>
      </c>
      <c r="AJ50" s="188">
        <f t="shared" si="28"/>
        <v>-1126.6386554624778</v>
      </c>
      <c r="AK50" s="188">
        <f t="shared" si="29"/>
        <v>1126.6386554624778</v>
      </c>
      <c r="AL50" s="188">
        <f t="shared" si="30"/>
        <v>-1126.6386554624778</v>
      </c>
      <c r="AM50" s="188">
        <f t="shared" si="31"/>
        <v>-1126.6386554624778</v>
      </c>
      <c r="AN50" s="188">
        <f t="shared" si="41"/>
        <v>-1126.6386554624778</v>
      </c>
      <c r="AO50" s="188">
        <f t="shared" si="42"/>
        <v>1126.6386554624778</v>
      </c>
    </row>
    <row r="51" spans="1:41" ht="15.75" thickBot="1" x14ac:dyDescent="0.3">
      <c r="A51" s="1" t="s">
        <v>363</v>
      </c>
      <c r="B51" s="149" t="s">
        <v>476</v>
      </c>
      <c r="C51" s="192" t="s">
        <v>288</v>
      </c>
      <c r="E51" s="201">
        <v>-1</v>
      </c>
      <c r="F51" s="186">
        <f t="shared" si="19"/>
        <v>-1468.7953685121058</v>
      </c>
      <c r="G51" s="202">
        <v>-1.6477399242899999E-2</v>
      </c>
      <c r="H51" s="202">
        <v>-1</v>
      </c>
      <c r="I51" s="227">
        <v>-1</v>
      </c>
      <c r="J51" s="227">
        <v>-1</v>
      </c>
      <c r="K51" s="227">
        <v>-1</v>
      </c>
      <c r="L51" s="202">
        <v>1</v>
      </c>
      <c r="M51" s="228">
        <v>10</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89140</v>
      </c>
      <c r="Y51" s="137">
        <v>133710</v>
      </c>
      <c r="Z51" s="188">
        <f t="shared" si="25"/>
        <v>1468.7953685121058</v>
      </c>
      <c r="AA51" s="188">
        <f>IF(IF(sym!$Q40=H51,1,0)=1,ABS(X51*G51),-ABS(X51*G51))</f>
        <v>-1468.7953685121058</v>
      </c>
      <c r="AB51" s="188">
        <f>IF(IF(sym!$P40=$H51,1,0)=1,ABS($X51*$G51),-ABS($X51*$G51))</f>
        <v>1468.7953685121058</v>
      </c>
      <c r="AC51" s="188">
        <f t="shared" si="40"/>
        <v>1468.7953685121058</v>
      </c>
      <c r="AD51" s="188">
        <f t="shared" si="26"/>
        <v>-1468.7953685121058</v>
      </c>
      <c r="AE51" s="188">
        <f t="shared" si="27"/>
        <v>1468.7953685121058</v>
      </c>
      <c r="AF51" s="188">
        <f t="shared" si="36"/>
        <v>1468.7953685121058</v>
      </c>
      <c r="AG51" s="188">
        <f t="shared" si="37"/>
        <v>1468.7953685121058</v>
      </c>
      <c r="AH51" s="188">
        <f t="shared" si="38"/>
        <v>-1468.7953685121058</v>
      </c>
      <c r="AI51" s="188">
        <f t="shared" si="39"/>
        <v>-1468.7953685121058</v>
      </c>
      <c r="AJ51" s="188">
        <f t="shared" si="28"/>
        <v>1468.7953685121058</v>
      </c>
      <c r="AK51" s="188">
        <f t="shared" si="29"/>
        <v>-1468.7953685121058</v>
      </c>
      <c r="AL51" s="188">
        <f t="shared" si="30"/>
        <v>1468.7953685121058</v>
      </c>
      <c r="AM51" s="188">
        <f t="shared" si="31"/>
        <v>1468.7953685121058</v>
      </c>
      <c r="AN51" s="188">
        <f t="shared" si="41"/>
        <v>1468.7953685121058</v>
      </c>
      <c r="AO51" s="188">
        <f t="shared" si="42"/>
        <v>1468.7953685121058</v>
      </c>
    </row>
    <row r="52" spans="1:41" ht="15.75" thickBot="1" x14ac:dyDescent="0.3">
      <c r="A52" s="1" t="s">
        <v>365</v>
      </c>
      <c r="B52" s="149" t="s">
        <v>1097</v>
      </c>
      <c r="C52" s="192" t="s">
        <v>288</v>
      </c>
      <c r="E52" s="201">
        <v>-1</v>
      </c>
      <c r="F52" s="186">
        <f t="shared" si="19"/>
        <v>-1651.835157761775</v>
      </c>
      <c r="G52" s="202">
        <v>-2.18931101095E-2</v>
      </c>
      <c r="H52" s="202">
        <v>-1</v>
      </c>
      <c r="I52" s="227">
        <v>-1</v>
      </c>
      <c r="J52" s="227">
        <v>1</v>
      </c>
      <c r="K52" s="227">
        <v>-1</v>
      </c>
      <c r="L52" s="202">
        <v>1</v>
      </c>
      <c r="M52" s="228">
        <v>-20</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75450</v>
      </c>
      <c r="Y52" s="137">
        <v>113175</v>
      </c>
      <c r="Z52" s="188">
        <f t="shared" si="25"/>
        <v>1651.835157761775</v>
      </c>
      <c r="AA52" s="188">
        <f>IF(IF(sym!$Q41=H52,1,0)=1,ABS(X52*G52),-ABS(X52*G52))</f>
        <v>-1651.835157761775</v>
      </c>
      <c r="AB52" s="188">
        <f>IF(IF(sym!$P41=$H52,1,0)=1,ABS($X52*$G52),-ABS($X52*$G52))</f>
        <v>1651.835157761775</v>
      </c>
      <c r="AC52" s="188">
        <f t="shared" si="40"/>
        <v>1651.835157761775</v>
      </c>
      <c r="AD52" s="188">
        <f t="shared" si="26"/>
        <v>-1651.835157761775</v>
      </c>
      <c r="AE52" s="188">
        <f t="shared" si="27"/>
        <v>-1651.835157761775</v>
      </c>
      <c r="AF52" s="188">
        <f t="shared" si="36"/>
        <v>1651.835157761775</v>
      </c>
      <c r="AG52" s="188">
        <f t="shared" si="37"/>
        <v>1651.835157761775</v>
      </c>
      <c r="AH52" s="188">
        <f t="shared" si="38"/>
        <v>-1651.835157761775</v>
      </c>
      <c r="AI52" s="188">
        <f t="shared" si="39"/>
        <v>1651.835157761775</v>
      </c>
      <c r="AJ52" s="188">
        <f t="shared" si="28"/>
        <v>1651.835157761775</v>
      </c>
      <c r="AK52" s="188">
        <f t="shared" si="29"/>
        <v>-1651.835157761775</v>
      </c>
      <c r="AL52" s="188">
        <f t="shared" si="30"/>
        <v>1651.835157761775</v>
      </c>
      <c r="AM52" s="188">
        <f t="shared" si="31"/>
        <v>1651.835157761775</v>
      </c>
      <c r="AN52" s="188">
        <f t="shared" si="41"/>
        <v>-1651.835157761775</v>
      </c>
      <c r="AO52" s="188">
        <f t="shared" si="42"/>
        <v>-1651.835157761775</v>
      </c>
    </row>
    <row r="53" spans="1:41" ht="15.75" thickBot="1" x14ac:dyDescent="0.3">
      <c r="A53" s="1" t="s">
        <v>367</v>
      </c>
      <c r="B53" s="149" t="s">
        <v>625</v>
      </c>
      <c r="C53" s="192" t="s">
        <v>313</v>
      </c>
      <c r="E53" s="201">
        <v>-1</v>
      </c>
      <c r="F53" s="186">
        <f t="shared" si="19"/>
        <v>-2863.0303030274404</v>
      </c>
      <c r="G53" s="202">
        <v>-3.0303030303000002E-2</v>
      </c>
      <c r="H53" s="202">
        <v>-1</v>
      </c>
      <c r="I53" s="227">
        <v>-1</v>
      </c>
      <c r="J53" s="227">
        <v>1</v>
      </c>
      <c r="K53" s="227">
        <v>-1</v>
      </c>
      <c r="L53" s="202">
        <v>1</v>
      </c>
      <c r="M53" s="228">
        <v>-2</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94480</v>
      </c>
      <c r="Y53" s="137">
        <v>118100</v>
      </c>
      <c r="Z53" s="188">
        <f t="shared" si="25"/>
        <v>2863.0303030274404</v>
      </c>
      <c r="AA53" s="188">
        <f>IF(IF(sym!$Q42=H53,1,0)=1,ABS(X53*G53),-ABS(X53*G53))</f>
        <v>-2863.0303030274404</v>
      </c>
      <c r="AB53" s="188">
        <f>IF(IF(sym!$P42=$H53,1,0)=1,ABS($X53*$G53),-ABS($X53*$G53))</f>
        <v>2863.0303030274404</v>
      </c>
      <c r="AC53" s="188">
        <f t="shared" si="40"/>
        <v>2863.0303030274404</v>
      </c>
      <c r="AD53" s="188">
        <f t="shared" si="26"/>
        <v>-2863.0303030274404</v>
      </c>
      <c r="AE53" s="188">
        <f t="shared" si="27"/>
        <v>-2863.0303030274404</v>
      </c>
      <c r="AF53" s="188">
        <f t="shared" si="36"/>
        <v>2863.0303030274404</v>
      </c>
      <c r="AG53" s="188">
        <f t="shared" si="37"/>
        <v>2863.0303030274404</v>
      </c>
      <c r="AH53" s="188">
        <f t="shared" si="38"/>
        <v>-2863.0303030274404</v>
      </c>
      <c r="AI53" s="188">
        <f t="shared" si="39"/>
        <v>2863.0303030274404</v>
      </c>
      <c r="AJ53" s="188">
        <f t="shared" si="28"/>
        <v>2863.0303030274404</v>
      </c>
      <c r="AK53" s="188">
        <f t="shared" si="29"/>
        <v>-2863.0303030274404</v>
      </c>
      <c r="AL53" s="188">
        <f t="shared" si="30"/>
        <v>2863.0303030274404</v>
      </c>
      <c r="AM53" s="188">
        <f t="shared" si="31"/>
        <v>2863.0303030274404</v>
      </c>
      <c r="AN53" s="188">
        <f t="shared" si="41"/>
        <v>-2863.0303030274404</v>
      </c>
      <c r="AO53" s="188">
        <f t="shared" si="42"/>
        <v>-2863.0303030274404</v>
      </c>
    </row>
    <row r="54" spans="1:41" ht="15.75" thickBot="1" x14ac:dyDescent="0.3">
      <c r="A54" s="1" t="s">
        <v>511</v>
      </c>
      <c r="B54" s="149" t="s">
        <v>511</v>
      </c>
      <c r="C54" s="192" t="s">
        <v>304</v>
      </c>
      <c r="E54" s="201">
        <v>-1</v>
      </c>
      <c r="F54" s="186">
        <f t="shared" si="19"/>
        <v>737.56097560991998</v>
      </c>
      <c r="G54" s="202">
        <v>4.9889135254999996E-3</v>
      </c>
      <c r="H54" s="202">
        <v>1</v>
      </c>
      <c r="I54" s="227">
        <v>-1</v>
      </c>
      <c r="J54" s="227">
        <v>-1</v>
      </c>
      <c r="K54" s="227">
        <v>-1</v>
      </c>
      <c r="L54" s="202">
        <v>1</v>
      </c>
      <c r="M54" s="228">
        <v>9</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147840</v>
      </c>
      <c r="Y54" s="137">
        <v>184800</v>
      </c>
      <c r="Z54" s="188">
        <f t="shared" si="25"/>
        <v>737.56097560991998</v>
      </c>
      <c r="AA54" s="188">
        <f>IF(IF(sym!$Q43=H54,1,0)=1,ABS(X54*G54),-ABS(X54*G54))</f>
        <v>737.56097560991998</v>
      </c>
      <c r="AB54" s="188">
        <f>IF(IF(sym!$P43=$H54,1,0)=1,ABS($X54*$G54),-ABS($X54*$G54))</f>
        <v>-737.56097560991998</v>
      </c>
      <c r="AC54" s="188">
        <f t="shared" si="40"/>
        <v>-737.56097560991998</v>
      </c>
      <c r="AD54" s="188">
        <f t="shared" si="26"/>
        <v>737.56097560991998</v>
      </c>
      <c r="AE54" s="188">
        <f t="shared" si="27"/>
        <v>-737.56097560991998</v>
      </c>
      <c r="AF54" s="188">
        <f t="shared" si="36"/>
        <v>-737.56097560991998</v>
      </c>
      <c r="AG54" s="188">
        <f t="shared" si="37"/>
        <v>-737.56097560991998</v>
      </c>
      <c r="AH54" s="188">
        <f t="shared" si="38"/>
        <v>737.56097560991998</v>
      </c>
      <c r="AI54" s="188">
        <f t="shared" si="39"/>
        <v>737.56097560991998</v>
      </c>
      <c r="AJ54" s="188">
        <f t="shared" si="28"/>
        <v>-737.56097560991998</v>
      </c>
      <c r="AK54" s="188">
        <f t="shared" si="29"/>
        <v>737.56097560991998</v>
      </c>
      <c r="AL54" s="188">
        <f t="shared" si="30"/>
        <v>-737.56097560991998</v>
      </c>
      <c r="AM54" s="188">
        <f t="shared" si="31"/>
        <v>-737.56097560991998</v>
      </c>
      <c r="AN54" s="188">
        <f t="shared" si="41"/>
        <v>-737.56097560991998</v>
      </c>
      <c r="AO54" s="188">
        <f t="shared" si="42"/>
        <v>-737.56097560991998</v>
      </c>
    </row>
    <row r="55" spans="1:41" ht="15.75" thickBot="1" x14ac:dyDescent="0.3">
      <c r="A55" s="1" t="s">
        <v>988</v>
      </c>
      <c r="B55" s="149" t="s">
        <v>629</v>
      </c>
      <c r="C55" s="192" t="s">
        <v>304</v>
      </c>
      <c r="E55" s="201">
        <v>-1</v>
      </c>
      <c r="F55" s="186">
        <f t="shared" si="19"/>
        <v>-789.56321839121767</v>
      </c>
      <c r="G55" s="202">
        <v>-7.4712643678200002E-3</v>
      </c>
      <c r="H55" s="202">
        <v>-1</v>
      </c>
      <c r="I55" s="227">
        <v>-1</v>
      </c>
      <c r="J55" s="227">
        <v>1</v>
      </c>
      <c r="K55" s="227">
        <v>-1</v>
      </c>
      <c r="L55" s="202">
        <v>-1</v>
      </c>
      <c r="M55" s="228">
        <v>20</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105680</v>
      </c>
      <c r="Y55" s="137">
        <v>79260</v>
      </c>
      <c r="Z55" s="188">
        <f t="shared" si="25"/>
        <v>789.56321839121767</v>
      </c>
      <c r="AA55" s="188">
        <f>IF(IF(sym!$Q44=H55,1,0)=1,ABS(X55*G55),-ABS(X55*G55))</f>
        <v>-789.56321839121767</v>
      </c>
      <c r="AB55" s="188">
        <f>IF(IF(sym!$P44=$H55,1,0)=1,ABS($X55*$G55),-ABS($X55*$G55))</f>
        <v>789.56321839121767</v>
      </c>
      <c r="AC55" s="188">
        <f t="shared" si="40"/>
        <v>789.56321839121767</v>
      </c>
      <c r="AD55" s="188">
        <f t="shared" si="26"/>
        <v>-789.56321839121767</v>
      </c>
      <c r="AE55" s="188">
        <f t="shared" si="27"/>
        <v>-789.56321839121767</v>
      </c>
      <c r="AF55" s="188">
        <f t="shared" si="36"/>
        <v>789.56321839121767</v>
      </c>
      <c r="AG55" s="188">
        <f t="shared" si="37"/>
        <v>789.56321839121767</v>
      </c>
      <c r="AH55" s="188">
        <f t="shared" si="38"/>
        <v>789.56321839121767</v>
      </c>
      <c r="AI55" s="188">
        <f t="shared" si="39"/>
        <v>789.56321839121767</v>
      </c>
      <c r="AJ55" s="188">
        <f t="shared" si="28"/>
        <v>789.56321839121767</v>
      </c>
      <c r="AK55" s="188">
        <f t="shared" si="29"/>
        <v>-789.56321839121767</v>
      </c>
      <c r="AL55" s="188">
        <f t="shared" si="30"/>
        <v>-789.56321839121767</v>
      </c>
      <c r="AM55" s="188">
        <f t="shared" si="31"/>
        <v>-789.56321839121767</v>
      </c>
      <c r="AN55" s="188">
        <f t="shared" si="41"/>
        <v>-789.56321839121767</v>
      </c>
      <c r="AO55" s="188">
        <f t="shared" si="42"/>
        <v>-789.56321839121767</v>
      </c>
    </row>
    <row r="56" spans="1:41" ht="15.75" thickBot="1" x14ac:dyDescent="0.3">
      <c r="A56" s="1" t="s">
        <v>989</v>
      </c>
      <c r="B56" s="149" t="s">
        <v>655</v>
      </c>
      <c r="C56" s="192" t="s">
        <v>294</v>
      </c>
      <c r="E56" s="201">
        <v>1</v>
      </c>
      <c r="F56" s="186">
        <f t="shared" si="19"/>
        <v>-20.120976945922401</v>
      </c>
      <c r="G56" s="202">
        <v>-1.14129194248E-4</v>
      </c>
      <c r="H56" s="202">
        <v>-1</v>
      </c>
      <c r="I56" s="227">
        <v>-1</v>
      </c>
      <c r="J56" s="227">
        <v>-1</v>
      </c>
      <c r="K56" s="227">
        <v>-1</v>
      </c>
      <c r="L56" s="202">
        <v>1</v>
      </c>
      <c r="M56" s="228">
        <v>-7</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176300</v>
      </c>
      <c r="Y56" s="137">
        <v>132225</v>
      </c>
      <c r="Z56" s="188">
        <f t="shared" si="25"/>
        <v>20.120976945922401</v>
      </c>
      <c r="AA56" s="188">
        <f>IF(IF(sym!$Q45=H56,1,0)=1,ABS(X56*G56),-ABS(X56*G56))</f>
        <v>-20.120976945922401</v>
      </c>
      <c r="AB56" s="188">
        <f>IF(IF(sym!$P45=$H56,1,0)=1,ABS($X56*$G56),-ABS($X56*$G56))</f>
        <v>20.120976945922401</v>
      </c>
      <c r="AC56" s="188">
        <f t="shared" si="40"/>
        <v>-20.120976945922401</v>
      </c>
      <c r="AD56" s="188">
        <f t="shared" si="26"/>
        <v>20.120976945922401</v>
      </c>
      <c r="AE56" s="188">
        <f t="shared" si="27"/>
        <v>20.120976945922401</v>
      </c>
      <c r="AF56" s="188">
        <f t="shared" si="36"/>
        <v>20.120976945922401</v>
      </c>
      <c r="AG56" s="188">
        <f t="shared" si="37"/>
        <v>20.120976945922401</v>
      </c>
      <c r="AH56" s="188">
        <f t="shared" si="38"/>
        <v>-20.120976945922401</v>
      </c>
      <c r="AI56" s="188">
        <f t="shared" si="39"/>
        <v>20.120976945922401</v>
      </c>
      <c r="AJ56" s="188">
        <f t="shared" si="28"/>
        <v>20.120976945922401</v>
      </c>
      <c r="AK56" s="188">
        <f t="shared" si="29"/>
        <v>20.120976945922401</v>
      </c>
      <c r="AL56" s="188">
        <f t="shared" si="30"/>
        <v>20.120976945922401</v>
      </c>
      <c r="AM56" s="188">
        <f t="shared" si="31"/>
        <v>20.120976945922401</v>
      </c>
      <c r="AN56" s="188">
        <f t="shared" si="41"/>
        <v>-20.120976945922401</v>
      </c>
      <c r="AO56" s="188">
        <f t="shared" si="42"/>
        <v>20.120976945922401</v>
      </c>
    </row>
    <row r="57" spans="1:41" ht="15.75" thickBot="1" x14ac:dyDescent="0.3">
      <c r="A57" s="1" t="s">
        <v>369</v>
      </c>
      <c r="B57" s="149" t="s">
        <v>620</v>
      </c>
      <c r="C57" s="192" t="s">
        <v>294</v>
      </c>
      <c r="E57" s="201">
        <v>1</v>
      </c>
      <c r="F57" s="186">
        <f t="shared" si="19"/>
        <v>-3320.6747043210817</v>
      </c>
      <c r="G57" s="202">
        <v>-1.732853656E-2</v>
      </c>
      <c r="H57" s="202">
        <v>-1</v>
      </c>
      <c r="I57" s="227">
        <v>1</v>
      </c>
      <c r="J57" s="227">
        <v>-1</v>
      </c>
      <c r="K57" s="227">
        <v>1</v>
      </c>
      <c r="L57" s="202">
        <v>1</v>
      </c>
      <c r="M57" s="228">
        <v>-15</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191630.41799999998</v>
      </c>
      <c r="Y57" s="137">
        <v>287445.62699999998</v>
      </c>
      <c r="Z57" s="188">
        <f t="shared" si="25"/>
        <v>3320.6747043210817</v>
      </c>
      <c r="AA57" s="188">
        <f>IF(IF(sym!$Q46=H57,1,0)=1,ABS(X57*G57),-ABS(X57*G57))</f>
        <v>-3320.6747043210817</v>
      </c>
      <c r="AB57" s="188">
        <f>IF(IF(sym!$P46=$H57,1,0)=1,ABS($X57*$G57),-ABS($X57*$G57))</f>
        <v>3320.6747043210817</v>
      </c>
      <c r="AC57" s="188">
        <f t="shared" si="40"/>
        <v>-3320.6747043210817</v>
      </c>
      <c r="AD57" s="188">
        <f t="shared" si="26"/>
        <v>3320.6747043210817</v>
      </c>
      <c r="AE57" s="188">
        <f t="shared" si="27"/>
        <v>3320.6747043210817</v>
      </c>
      <c r="AF57" s="188">
        <f t="shared" si="36"/>
        <v>-3320.6747043210817</v>
      </c>
      <c r="AG57" s="188">
        <f t="shared" si="37"/>
        <v>-3320.6747043210817</v>
      </c>
      <c r="AH57" s="188">
        <f t="shared" si="38"/>
        <v>-3320.6747043210817</v>
      </c>
      <c r="AI57" s="188">
        <f t="shared" si="39"/>
        <v>3320.6747043210817</v>
      </c>
      <c r="AJ57" s="188">
        <f t="shared" si="28"/>
        <v>-3320.6747043210817</v>
      </c>
      <c r="AK57" s="188">
        <f t="shared" si="29"/>
        <v>3320.6747043210817</v>
      </c>
      <c r="AL57" s="188">
        <f t="shared" si="30"/>
        <v>3320.6747043210817</v>
      </c>
      <c r="AM57" s="188">
        <f t="shared" si="31"/>
        <v>3320.6747043210817</v>
      </c>
      <c r="AN57" s="188">
        <f t="shared" si="41"/>
        <v>-3320.6747043210817</v>
      </c>
      <c r="AO57" s="188">
        <f t="shared" si="42"/>
        <v>3320.6747043210817</v>
      </c>
    </row>
    <row r="58" spans="1:41" ht="15.75" thickBot="1" x14ac:dyDescent="0.3">
      <c r="A58" s="1" t="s">
        <v>371</v>
      </c>
      <c r="B58" s="149" t="s">
        <v>635</v>
      </c>
      <c r="C58" s="192" t="s">
        <v>1121</v>
      </c>
      <c r="E58" s="201">
        <v>1</v>
      </c>
      <c r="F58" s="186">
        <f t="shared" si="19"/>
        <v>-631.31001890388939</v>
      </c>
      <c r="G58" s="202">
        <v>-3.9697542533100004E-3</v>
      </c>
      <c r="H58" s="202">
        <v>-1</v>
      </c>
      <c r="I58" s="227">
        <v>1</v>
      </c>
      <c r="J58" s="227">
        <v>1</v>
      </c>
      <c r="K58" s="227">
        <v>1</v>
      </c>
      <c r="L58" s="202">
        <v>-1</v>
      </c>
      <c r="M58" s="228">
        <v>4</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159030</v>
      </c>
      <c r="Y58" s="137">
        <v>132525</v>
      </c>
      <c r="Z58" s="188">
        <f t="shared" si="25"/>
        <v>631.31001890388939</v>
      </c>
      <c r="AA58" s="188">
        <f>IF(IF(sym!$Q47=H58,1,0)=1,ABS(X58*G58),-ABS(X58*G58))</f>
        <v>-631.31001890388939</v>
      </c>
      <c r="AB58" s="188">
        <f>IF(IF(sym!$P47=$H58,1,0)=1,ABS($X58*$G58),-ABS($X58*$G58))</f>
        <v>631.31001890388939</v>
      </c>
      <c r="AC58" s="188">
        <f t="shared" si="40"/>
        <v>-631.31001890388939</v>
      </c>
      <c r="AD58" s="188">
        <f t="shared" si="26"/>
        <v>631.31001890388939</v>
      </c>
      <c r="AE58" s="188">
        <f t="shared" si="27"/>
        <v>-631.31001890388939</v>
      </c>
      <c r="AF58" s="188">
        <f t="shared" si="36"/>
        <v>-631.31001890388939</v>
      </c>
      <c r="AG58" s="188">
        <f t="shared" si="37"/>
        <v>-631.31001890388939</v>
      </c>
      <c r="AH58" s="188">
        <f t="shared" si="38"/>
        <v>631.31001890388939</v>
      </c>
      <c r="AI58" s="188">
        <f t="shared" si="39"/>
        <v>631.31001890388939</v>
      </c>
      <c r="AJ58" s="188">
        <f t="shared" si="28"/>
        <v>-631.31001890388939</v>
      </c>
      <c r="AK58" s="188">
        <f t="shared" si="29"/>
        <v>631.31001890388939</v>
      </c>
      <c r="AL58" s="188">
        <f t="shared" si="30"/>
        <v>-631.31001890388939</v>
      </c>
      <c r="AM58" s="188">
        <f t="shared" si="31"/>
        <v>-631.31001890388939</v>
      </c>
      <c r="AN58" s="188">
        <f t="shared" si="41"/>
        <v>-631.31001890388939</v>
      </c>
      <c r="AO58" s="188">
        <f t="shared" si="42"/>
        <v>-631.31001890388939</v>
      </c>
    </row>
    <row r="59" spans="1:41" ht="15.75" thickBot="1" x14ac:dyDescent="0.3">
      <c r="A59" s="1" t="s">
        <v>1052</v>
      </c>
      <c r="B59" s="149" t="s">
        <v>611</v>
      </c>
      <c r="C59" s="192" t="s">
        <v>297</v>
      </c>
      <c r="E59" s="201">
        <v>1</v>
      </c>
      <c r="F59" s="186">
        <f t="shared" si="19"/>
        <v>-374.99999999954622</v>
      </c>
      <c r="G59" s="202">
        <v>-3.0721966205799998E-3</v>
      </c>
      <c r="H59" s="202">
        <v>-1</v>
      </c>
      <c r="I59" s="227">
        <v>1</v>
      </c>
      <c r="J59" s="227">
        <v>1</v>
      </c>
      <c r="K59" s="227">
        <v>1</v>
      </c>
      <c r="L59" s="202">
        <v>-1</v>
      </c>
      <c r="M59" s="228">
        <v>-5</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122062.5</v>
      </c>
      <c r="Y59" s="137">
        <v>97650</v>
      </c>
      <c r="Z59" s="188">
        <f t="shared" si="25"/>
        <v>374.99999999954622</v>
      </c>
      <c r="AA59" s="188">
        <f>IF(IF(sym!$Q48=H59,1,0)=1,ABS(X59*G59),-ABS(X59*G59))</f>
        <v>-374.99999999954622</v>
      </c>
      <c r="AB59" s="188">
        <f>IF(IF(sym!$P48=$H59,1,0)=1,ABS($X59*$G59),-ABS($X59*$G59))</f>
        <v>374.99999999954622</v>
      </c>
      <c r="AC59" s="188">
        <f t="shared" si="40"/>
        <v>-374.99999999954622</v>
      </c>
      <c r="AD59" s="188">
        <f t="shared" si="26"/>
        <v>374.99999999954622</v>
      </c>
      <c r="AE59" s="188">
        <f t="shared" si="27"/>
        <v>-374.99999999954622</v>
      </c>
      <c r="AF59" s="188">
        <f t="shared" si="36"/>
        <v>-374.99999999954622</v>
      </c>
      <c r="AG59" s="188">
        <f t="shared" si="37"/>
        <v>-374.99999999954622</v>
      </c>
      <c r="AH59" s="188">
        <f t="shared" si="38"/>
        <v>374.99999999954622</v>
      </c>
      <c r="AI59" s="188">
        <f t="shared" si="39"/>
        <v>-374.99999999954622</v>
      </c>
      <c r="AJ59" s="188">
        <f t="shared" si="28"/>
        <v>-374.99999999954622</v>
      </c>
      <c r="AK59" s="188">
        <f t="shared" si="29"/>
        <v>-374.99999999954622</v>
      </c>
      <c r="AL59" s="188">
        <f t="shared" si="30"/>
        <v>-374.99999999954622</v>
      </c>
      <c r="AM59" s="188">
        <f t="shared" si="31"/>
        <v>-374.99999999954622</v>
      </c>
      <c r="AN59" s="188">
        <f t="shared" si="41"/>
        <v>374.99999999954622</v>
      </c>
      <c r="AO59" s="188">
        <f t="shared" si="42"/>
        <v>-374.99999999954622</v>
      </c>
    </row>
    <row r="60" spans="1:41" ht="15.75" thickBot="1" x14ac:dyDescent="0.3">
      <c r="A60" s="1" t="s">
        <v>373</v>
      </c>
      <c r="B60" s="149" t="s">
        <v>692</v>
      </c>
      <c r="C60" s="192" t="s">
        <v>1121</v>
      </c>
      <c r="E60" s="201">
        <v>1</v>
      </c>
      <c r="F60" s="186">
        <f t="shared" si="19"/>
        <v>245.34468085114048</v>
      </c>
      <c r="G60" s="202">
        <v>1.1347517730499999E-3</v>
      </c>
      <c r="H60" s="202">
        <v>1</v>
      </c>
      <c r="I60" s="227">
        <v>1</v>
      </c>
      <c r="J60" s="227">
        <v>1</v>
      </c>
      <c r="K60" s="227">
        <v>1</v>
      </c>
      <c r="L60" s="202">
        <v>-1</v>
      </c>
      <c r="M60" s="228">
        <v>8</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216210</v>
      </c>
      <c r="Y60" s="137">
        <v>144140</v>
      </c>
      <c r="Z60" s="188">
        <f t="shared" si="25"/>
        <v>245.34468085114048</v>
      </c>
      <c r="AA60" s="188">
        <f>IF(IF(sym!$Q49=H60,1,0)=1,ABS(X60*G60),-ABS(X60*G60))</f>
        <v>245.34468085114048</v>
      </c>
      <c r="AB60" s="188">
        <f>IF(IF(sym!$P49=$H60,1,0)=1,ABS($X60*$G60),-ABS($X60*$G60))</f>
        <v>-245.34468085114048</v>
      </c>
      <c r="AC60" s="188">
        <f t="shared" si="40"/>
        <v>245.34468085114048</v>
      </c>
      <c r="AD60" s="188">
        <f t="shared" si="26"/>
        <v>-245.34468085114048</v>
      </c>
      <c r="AE60" s="188">
        <f t="shared" si="27"/>
        <v>245.34468085114048</v>
      </c>
      <c r="AF60" s="188">
        <f t="shared" si="36"/>
        <v>245.34468085114048</v>
      </c>
      <c r="AG60" s="188">
        <f t="shared" si="37"/>
        <v>245.34468085114048</v>
      </c>
      <c r="AH60" s="188">
        <f t="shared" si="38"/>
        <v>-245.34468085114048</v>
      </c>
      <c r="AI60" s="188">
        <f t="shared" si="39"/>
        <v>-245.34468085114048</v>
      </c>
      <c r="AJ60" s="188">
        <f t="shared" si="28"/>
        <v>245.34468085114048</v>
      </c>
      <c r="AK60" s="188">
        <f t="shared" si="29"/>
        <v>-245.34468085114048</v>
      </c>
      <c r="AL60" s="188">
        <f t="shared" si="30"/>
        <v>245.34468085114048</v>
      </c>
      <c r="AM60" s="188">
        <f t="shared" si="31"/>
        <v>245.34468085114048</v>
      </c>
      <c r="AN60" s="188">
        <f t="shared" si="41"/>
        <v>245.34468085114048</v>
      </c>
      <c r="AO60" s="188">
        <f t="shared" si="42"/>
        <v>245.34468085114048</v>
      </c>
    </row>
    <row r="61" spans="1:41" ht="15.75" thickBot="1" x14ac:dyDescent="0.3">
      <c r="A61" s="1" t="s">
        <v>375</v>
      </c>
      <c r="B61" s="149" t="s">
        <v>690</v>
      </c>
      <c r="C61" s="192" t="s">
        <v>288</v>
      </c>
      <c r="E61" s="201">
        <v>-1</v>
      </c>
      <c r="F61" s="186">
        <f t="shared" si="19"/>
        <v>4605.9248120286484</v>
      </c>
      <c r="G61" s="202">
        <v>8.00751879699E-2</v>
      </c>
      <c r="H61" s="202">
        <v>1</v>
      </c>
      <c r="I61" s="227">
        <v>-1</v>
      </c>
      <c r="J61" s="227">
        <v>1</v>
      </c>
      <c r="K61" s="227">
        <v>-1</v>
      </c>
      <c r="L61" s="202">
        <v>-1</v>
      </c>
      <c r="M61" s="228">
        <v>17</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57520</v>
      </c>
      <c r="Y61" s="137">
        <v>57520</v>
      </c>
      <c r="Z61" s="188">
        <f t="shared" si="25"/>
        <v>4605.9248120286484</v>
      </c>
      <c r="AA61" s="188">
        <f>IF(IF(sym!$Q50=H61,1,0)=1,ABS(X61*G61),-ABS(X61*G61))</f>
        <v>4605.9248120286484</v>
      </c>
      <c r="AB61" s="188">
        <f>IF(IF(sym!$P50=$H61,1,0)=1,ABS($X61*$G61),-ABS($X61*$G61))</f>
        <v>-4605.9248120286484</v>
      </c>
      <c r="AC61" s="188">
        <f t="shared" si="40"/>
        <v>-4605.9248120286484</v>
      </c>
      <c r="AD61" s="188">
        <f t="shared" si="26"/>
        <v>4605.9248120286484</v>
      </c>
      <c r="AE61" s="188">
        <f t="shared" si="27"/>
        <v>4605.9248120286484</v>
      </c>
      <c r="AF61" s="188">
        <f t="shared" si="36"/>
        <v>-4605.9248120286484</v>
      </c>
      <c r="AG61" s="188">
        <f t="shared" si="37"/>
        <v>-4605.9248120286484</v>
      </c>
      <c r="AH61" s="188">
        <f t="shared" si="38"/>
        <v>-4605.9248120286484</v>
      </c>
      <c r="AI61" s="188">
        <f t="shared" si="39"/>
        <v>-4605.9248120286484</v>
      </c>
      <c r="AJ61" s="188">
        <f t="shared" si="28"/>
        <v>-4605.9248120286484</v>
      </c>
      <c r="AK61" s="188">
        <f t="shared" si="29"/>
        <v>4605.9248120286484</v>
      </c>
      <c r="AL61" s="188">
        <f t="shared" si="30"/>
        <v>4605.9248120286484</v>
      </c>
      <c r="AM61" s="188">
        <f t="shared" si="31"/>
        <v>4605.9248120286484</v>
      </c>
      <c r="AN61" s="188">
        <f t="shared" si="41"/>
        <v>4605.9248120286484</v>
      </c>
      <c r="AO61" s="188">
        <f t="shared" si="42"/>
        <v>4605.9248120286484</v>
      </c>
    </row>
    <row r="62" spans="1:41" ht="15.75" thickBot="1" x14ac:dyDescent="0.3">
      <c r="A62" s="1" t="s">
        <v>377</v>
      </c>
      <c r="B62" s="149" t="s">
        <v>694</v>
      </c>
      <c r="C62" s="192" t="s">
        <v>294</v>
      </c>
      <c r="E62" s="201">
        <v>1</v>
      </c>
      <c r="F62" s="186">
        <f t="shared" si="19"/>
        <v>-240.89654609283571</v>
      </c>
      <c r="G62" s="202">
        <v>-1.50693188668E-3</v>
      </c>
      <c r="H62" s="202">
        <v>-1</v>
      </c>
      <c r="I62" s="227">
        <v>1</v>
      </c>
      <c r="J62" s="227">
        <v>1</v>
      </c>
      <c r="K62" s="227">
        <v>1</v>
      </c>
      <c r="L62" s="202">
        <v>-1</v>
      </c>
      <c r="M62" s="228">
        <v>-6</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159858.94798707022</v>
      </c>
      <c r="Y62" s="137">
        <v>159858.94798707022</v>
      </c>
      <c r="Z62" s="188">
        <f t="shared" si="25"/>
        <v>240.89654609283571</v>
      </c>
      <c r="AA62" s="188">
        <f>IF(IF(sym!$Q51=H62,1,0)=1,ABS(X62*G62),-ABS(X62*G62))</f>
        <v>-240.89654609283571</v>
      </c>
      <c r="AB62" s="188">
        <f>IF(IF(sym!$P51=$H62,1,0)=1,ABS($X62*$G62),-ABS($X62*$G62))</f>
        <v>240.89654609283571</v>
      </c>
      <c r="AC62" s="188">
        <f t="shared" si="40"/>
        <v>-240.89654609283571</v>
      </c>
      <c r="AD62" s="188">
        <f t="shared" si="26"/>
        <v>240.89654609283571</v>
      </c>
      <c r="AE62" s="188">
        <f t="shared" si="27"/>
        <v>-240.89654609283571</v>
      </c>
      <c r="AF62" s="188">
        <f t="shared" si="36"/>
        <v>-240.89654609283571</v>
      </c>
      <c r="AG62" s="188">
        <f t="shared" si="37"/>
        <v>-240.89654609283571</v>
      </c>
      <c r="AH62" s="188">
        <f t="shared" si="38"/>
        <v>240.89654609283571</v>
      </c>
      <c r="AI62" s="188">
        <f t="shared" si="39"/>
        <v>-240.89654609283571</v>
      </c>
      <c r="AJ62" s="188">
        <f t="shared" si="28"/>
        <v>-240.89654609283571</v>
      </c>
      <c r="AK62" s="188">
        <f t="shared" si="29"/>
        <v>-240.89654609283571</v>
      </c>
      <c r="AL62" s="188">
        <f t="shared" si="30"/>
        <v>-240.89654609283571</v>
      </c>
      <c r="AM62" s="188">
        <f t="shared" si="31"/>
        <v>-240.89654609283571</v>
      </c>
      <c r="AN62" s="188">
        <f t="shared" si="41"/>
        <v>240.89654609283571</v>
      </c>
      <c r="AO62" s="188">
        <f t="shared" si="42"/>
        <v>-240.89654609283571</v>
      </c>
    </row>
    <row r="63" spans="1:41" ht="15.75" thickBot="1" x14ac:dyDescent="0.3">
      <c r="A63" s="1" t="s">
        <v>379</v>
      </c>
      <c r="B63" s="149" t="s">
        <v>550</v>
      </c>
      <c r="C63" s="192" t="s">
        <v>294</v>
      </c>
      <c r="E63" s="201">
        <v>1</v>
      </c>
      <c r="F63" s="186">
        <f t="shared" si="19"/>
        <v>722.90584674191518</v>
      </c>
      <c r="G63" s="202">
        <v>2.54898837024E-3</v>
      </c>
      <c r="H63" s="202">
        <v>1</v>
      </c>
      <c r="I63" s="227">
        <v>1</v>
      </c>
      <c r="J63" s="227">
        <v>1</v>
      </c>
      <c r="K63" s="227">
        <v>1</v>
      </c>
      <c r="L63" s="202">
        <v>-1</v>
      </c>
      <c r="M63" s="228">
        <v>-6</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283605</v>
      </c>
      <c r="Y63" s="137">
        <v>189070</v>
      </c>
      <c r="Z63" s="188">
        <f t="shared" si="25"/>
        <v>722.90584674191518</v>
      </c>
      <c r="AA63" s="188">
        <f>IF(IF(sym!$Q52=H63,1,0)=1,ABS(X63*G63),-ABS(X63*G63))</f>
        <v>722.90584674191518</v>
      </c>
      <c r="AB63" s="188">
        <f>IF(IF(sym!$P52=$H63,1,0)=1,ABS($X63*$G63),-ABS($X63*$G63))</f>
        <v>-722.90584674191518</v>
      </c>
      <c r="AC63" s="188">
        <f t="shared" si="40"/>
        <v>722.90584674191518</v>
      </c>
      <c r="AD63" s="188">
        <f t="shared" si="26"/>
        <v>-722.90584674191518</v>
      </c>
      <c r="AE63" s="188">
        <f t="shared" si="27"/>
        <v>722.90584674191518</v>
      </c>
      <c r="AF63" s="188">
        <f t="shared" si="36"/>
        <v>722.90584674191518</v>
      </c>
      <c r="AG63" s="188">
        <f t="shared" si="37"/>
        <v>722.90584674191518</v>
      </c>
      <c r="AH63" s="188">
        <f t="shared" si="38"/>
        <v>-722.90584674191518</v>
      </c>
      <c r="AI63" s="188">
        <f t="shared" si="39"/>
        <v>722.90584674191518</v>
      </c>
      <c r="AJ63" s="188">
        <f t="shared" si="28"/>
        <v>722.90584674191518</v>
      </c>
      <c r="AK63" s="188">
        <f t="shared" si="29"/>
        <v>722.90584674191518</v>
      </c>
      <c r="AL63" s="188">
        <f t="shared" si="30"/>
        <v>722.90584674191518</v>
      </c>
      <c r="AM63" s="188">
        <f t="shared" si="31"/>
        <v>722.90584674191518</v>
      </c>
      <c r="AN63" s="188">
        <f t="shared" si="41"/>
        <v>-722.90584674191518</v>
      </c>
      <c r="AO63" s="188">
        <f t="shared" si="42"/>
        <v>722.90584674191518</v>
      </c>
    </row>
    <row r="64" spans="1:41" ht="15.75" thickBot="1" x14ac:dyDescent="0.3">
      <c r="A64" s="4" t="s">
        <v>1050</v>
      </c>
      <c r="B64" s="149" t="s">
        <v>700</v>
      </c>
      <c r="C64" s="192" t="s">
        <v>297</v>
      </c>
      <c r="E64" s="201">
        <v>-1</v>
      </c>
      <c r="F64" s="186">
        <f t="shared" si="19"/>
        <v>202.54129606090302</v>
      </c>
      <c r="G64" s="202">
        <v>2.5412960609900001E-3</v>
      </c>
      <c r="H64" s="202">
        <v>1</v>
      </c>
      <c r="I64" s="227">
        <v>1</v>
      </c>
      <c r="J64" s="227">
        <v>1</v>
      </c>
      <c r="K64" s="227">
        <v>1</v>
      </c>
      <c r="L64" s="202">
        <v>1</v>
      </c>
      <c r="M64" s="228">
        <v>10</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79700</v>
      </c>
      <c r="Y64" s="137">
        <v>99625</v>
      </c>
      <c r="Z64" s="188">
        <f t="shared" si="25"/>
        <v>202.54129606090302</v>
      </c>
      <c r="AA64" s="188">
        <f>IF(IF(sym!$Q53=H64,1,0)=1,ABS(X64*G64),-ABS(X64*G64))</f>
        <v>202.54129606090302</v>
      </c>
      <c r="AB64" s="188">
        <f>IF(IF(sym!$P53=$H64,1,0)=1,ABS($X64*$G64),-ABS($X64*$G64))</f>
        <v>-202.54129606090302</v>
      </c>
      <c r="AC64" s="188">
        <f t="shared" si="40"/>
        <v>-202.54129606090302</v>
      </c>
      <c r="AD64" s="188">
        <f t="shared" si="26"/>
        <v>202.54129606090302</v>
      </c>
      <c r="AE64" s="188">
        <f t="shared" si="27"/>
        <v>202.54129606090302</v>
      </c>
      <c r="AF64" s="188">
        <f t="shared" si="36"/>
        <v>202.54129606090302</v>
      </c>
      <c r="AG64" s="188">
        <f t="shared" si="37"/>
        <v>202.54129606090302</v>
      </c>
      <c r="AH64" s="188">
        <f t="shared" si="38"/>
        <v>202.54129606090302</v>
      </c>
      <c r="AI64" s="188">
        <f t="shared" si="39"/>
        <v>202.54129606090302</v>
      </c>
      <c r="AJ64" s="188">
        <f t="shared" si="28"/>
        <v>-202.54129606090302</v>
      </c>
      <c r="AK64" s="188">
        <f t="shared" si="29"/>
        <v>202.54129606090302</v>
      </c>
      <c r="AL64" s="188">
        <f t="shared" si="30"/>
        <v>202.54129606090302</v>
      </c>
      <c r="AM64" s="188">
        <f t="shared" si="31"/>
        <v>202.54129606090302</v>
      </c>
      <c r="AN64" s="188">
        <f t="shared" si="41"/>
        <v>-202.54129606090302</v>
      </c>
      <c r="AO64" s="188">
        <f t="shared" si="42"/>
        <v>202.54129606090302</v>
      </c>
    </row>
    <row r="65" spans="1:41" ht="15.75" thickBot="1" x14ac:dyDescent="0.3">
      <c r="A65" s="1" t="s">
        <v>0</v>
      </c>
      <c r="B65" s="149" t="s">
        <v>702</v>
      </c>
      <c r="C65" s="192" t="s">
        <v>304</v>
      </c>
      <c r="E65" s="201">
        <v>-1</v>
      </c>
      <c r="F65" s="186">
        <f t="shared" si="19"/>
        <v>-4140.806111695827</v>
      </c>
      <c r="G65" s="202">
        <v>-5.2687038988399999E-2</v>
      </c>
      <c r="H65" s="233">
        <v>-1</v>
      </c>
      <c r="I65" s="229">
        <v>1</v>
      </c>
      <c r="J65" s="229">
        <v>-1</v>
      </c>
      <c r="K65" s="229">
        <v>1</v>
      </c>
      <c r="L65" s="202">
        <v>-1</v>
      </c>
      <c r="M65" s="228">
        <v>11</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78592.5</v>
      </c>
      <c r="Y65" s="137">
        <v>104790</v>
      </c>
      <c r="Z65" s="188">
        <f t="shared" si="25"/>
        <v>4140.806111695827</v>
      </c>
      <c r="AA65" s="188">
        <f>IF(IF(sym!$Q54=H65,1,0)=1,ABS(X65*G65),-ABS(X65*G65))</f>
        <v>-4140.806111695827</v>
      </c>
      <c r="AB65" s="188">
        <f>IF(IF(sym!$P54=$H65,1,0)=1,ABS($X65*$G65),-ABS($X65*$G65))</f>
        <v>4140.806111695827</v>
      </c>
      <c r="AC65" s="188">
        <f t="shared" si="40"/>
        <v>4140.806111695827</v>
      </c>
      <c r="AD65" s="188">
        <f t="shared" si="26"/>
        <v>-4140.806111695827</v>
      </c>
      <c r="AE65" s="188">
        <f t="shared" si="27"/>
        <v>4140.806111695827</v>
      </c>
      <c r="AF65" s="188">
        <f t="shared" si="36"/>
        <v>-4140.806111695827</v>
      </c>
      <c r="AG65" s="188">
        <f t="shared" si="37"/>
        <v>-4140.806111695827</v>
      </c>
      <c r="AH65" s="188">
        <f t="shared" si="38"/>
        <v>4140.806111695827</v>
      </c>
      <c r="AI65" s="188">
        <f t="shared" si="39"/>
        <v>4140.806111695827</v>
      </c>
      <c r="AJ65" s="188">
        <f t="shared" si="28"/>
        <v>-4140.806111695827</v>
      </c>
      <c r="AK65" s="188">
        <f t="shared" si="29"/>
        <v>4140.806111695827</v>
      </c>
      <c r="AL65" s="188">
        <f t="shared" si="30"/>
        <v>-4140.806111695827</v>
      </c>
      <c r="AM65" s="188">
        <f t="shared" si="31"/>
        <v>-4140.806111695827</v>
      </c>
      <c r="AN65" s="188">
        <f t="shared" si="41"/>
        <v>4140.806111695827</v>
      </c>
      <c r="AO65" s="188">
        <f t="shared" si="42"/>
        <v>-4140.806111695827</v>
      </c>
    </row>
    <row r="66" spans="1:41" ht="15.75" thickBot="1" x14ac:dyDescent="0.3">
      <c r="A66" s="1" t="s">
        <v>384</v>
      </c>
      <c r="B66" s="149" t="s">
        <v>704</v>
      </c>
      <c r="C66" s="192" t="s">
        <v>347</v>
      </c>
      <c r="E66" s="201">
        <v>1</v>
      </c>
      <c r="F66" s="186">
        <f t="shared" si="19"/>
        <v>-1058.726381588222</v>
      </c>
      <c r="G66" s="202">
        <v>-7.4584458019600003E-3</v>
      </c>
      <c r="H66" s="202">
        <v>-1</v>
      </c>
      <c r="I66" s="227">
        <v>1</v>
      </c>
      <c r="J66" s="227">
        <v>-1</v>
      </c>
      <c r="K66" s="227">
        <v>1</v>
      </c>
      <c r="L66" s="202">
        <v>1</v>
      </c>
      <c r="M66" s="228">
        <v>21</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141950</v>
      </c>
      <c r="Y66" s="137">
        <v>212925</v>
      </c>
      <c r="Z66" s="188">
        <f t="shared" si="25"/>
        <v>1058.726381588222</v>
      </c>
      <c r="AA66" s="188">
        <f>IF(IF(sym!$Q55=H66,1,0)=1,ABS(X66*G66),-ABS(X66*G66))</f>
        <v>-1058.726381588222</v>
      </c>
      <c r="AB66" s="188">
        <f>IF(IF(sym!$P55=$H66,1,0)=1,ABS($X66*$G66),-ABS($X66*$G66))</f>
        <v>1058.726381588222</v>
      </c>
      <c r="AC66" s="188">
        <f t="shared" si="40"/>
        <v>-1058.726381588222</v>
      </c>
      <c r="AD66" s="188">
        <f t="shared" si="26"/>
        <v>1058.726381588222</v>
      </c>
      <c r="AE66" s="188">
        <f t="shared" si="27"/>
        <v>1058.726381588222</v>
      </c>
      <c r="AF66" s="188">
        <f t="shared" si="36"/>
        <v>-1058.726381588222</v>
      </c>
      <c r="AG66" s="188">
        <f t="shared" si="37"/>
        <v>-1058.726381588222</v>
      </c>
      <c r="AH66" s="188">
        <f t="shared" si="38"/>
        <v>-1058.726381588222</v>
      </c>
      <c r="AI66" s="188">
        <f t="shared" si="39"/>
        <v>-1058.726381588222</v>
      </c>
      <c r="AJ66" s="188">
        <f t="shared" si="28"/>
        <v>-1058.726381588222</v>
      </c>
      <c r="AK66" s="188">
        <f t="shared" si="29"/>
        <v>1058.726381588222</v>
      </c>
      <c r="AL66" s="188">
        <f t="shared" si="30"/>
        <v>1058.726381588222</v>
      </c>
      <c r="AM66" s="188">
        <f t="shared" si="31"/>
        <v>1058.726381588222</v>
      </c>
      <c r="AN66" s="188">
        <f t="shared" si="41"/>
        <v>1058.726381588222</v>
      </c>
      <c r="AO66" s="188">
        <f t="shared" si="42"/>
        <v>1058.726381588222</v>
      </c>
    </row>
    <row r="67" spans="1:41" ht="15.75" thickBot="1" x14ac:dyDescent="0.3">
      <c r="A67" s="1" t="s">
        <v>386</v>
      </c>
      <c r="B67" s="149" t="s">
        <v>706</v>
      </c>
      <c r="C67" s="192" t="s">
        <v>347</v>
      </c>
      <c r="E67" s="201">
        <v>1</v>
      </c>
      <c r="F67" s="186">
        <f t="shared" si="19"/>
        <v>1091.2444602019773</v>
      </c>
      <c r="G67" s="202">
        <v>9.4841340187900008E-3</v>
      </c>
      <c r="H67" s="202">
        <v>1</v>
      </c>
      <c r="I67" s="227">
        <v>1</v>
      </c>
      <c r="J67" s="227">
        <v>-1</v>
      </c>
      <c r="K67" s="227">
        <v>1</v>
      </c>
      <c r="L67" s="202">
        <v>-1</v>
      </c>
      <c r="M67" s="228">
        <v>-9</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115059.99999999999</v>
      </c>
      <c r="Y67" s="137">
        <v>115059.99999999999</v>
      </c>
      <c r="Z67" s="188">
        <f t="shared" si="25"/>
        <v>1091.2444602019773</v>
      </c>
      <c r="AA67" s="188">
        <f>IF(IF(sym!$Q56=H67,1,0)=1,ABS(X67*G67),-ABS(X67*G67))</f>
        <v>-1091.2444602019773</v>
      </c>
      <c r="AB67" s="188">
        <f>IF(IF(sym!$P56=$H67,1,0)=1,ABS($X67*$G67),-ABS($X67*$G67))</f>
        <v>1091.2444602019773</v>
      </c>
      <c r="AC67" s="188">
        <f t="shared" si="40"/>
        <v>1091.2444602019773</v>
      </c>
      <c r="AD67" s="188">
        <f t="shared" si="26"/>
        <v>-1091.2444602019773</v>
      </c>
      <c r="AE67" s="188">
        <f t="shared" si="27"/>
        <v>-1091.2444602019773</v>
      </c>
      <c r="AF67" s="188">
        <f t="shared" si="36"/>
        <v>1091.2444602019773</v>
      </c>
      <c r="AG67" s="188">
        <f t="shared" si="37"/>
        <v>1091.2444602019773</v>
      </c>
      <c r="AH67" s="188">
        <f t="shared" si="38"/>
        <v>-1091.2444602019773</v>
      </c>
      <c r="AI67" s="188">
        <f t="shared" si="39"/>
        <v>1091.2444602019773</v>
      </c>
      <c r="AJ67" s="188">
        <f t="shared" si="28"/>
        <v>1091.2444602019773</v>
      </c>
      <c r="AK67" s="188">
        <f t="shared" si="29"/>
        <v>-1091.2444602019773</v>
      </c>
      <c r="AL67" s="188">
        <f t="shared" si="30"/>
        <v>1091.2444602019773</v>
      </c>
      <c r="AM67" s="188">
        <f t="shared" si="31"/>
        <v>1091.2444602019773</v>
      </c>
      <c r="AN67" s="188">
        <f t="shared" si="41"/>
        <v>-1091.2444602019773</v>
      </c>
      <c r="AO67" s="188">
        <f t="shared" si="42"/>
        <v>-1091.2444602019773</v>
      </c>
    </row>
    <row r="68" spans="1:41" ht="15.75" thickBot="1" x14ac:dyDescent="0.3">
      <c r="A68" s="1" t="s">
        <v>388</v>
      </c>
      <c r="B68" s="149" t="s">
        <v>710</v>
      </c>
      <c r="C68" s="192" t="s">
        <v>288</v>
      </c>
      <c r="E68" s="201">
        <v>-1</v>
      </c>
      <c r="F68" s="186">
        <f t="shared" si="19"/>
        <v>-677.32939569016503</v>
      </c>
      <c r="G68" s="202">
        <v>-1.22228970544E-2</v>
      </c>
      <c r="H68" s="233">
        <v>-1</v>
      </c>
      <c r="I68" s="229">
        <v>-1</v>
      </c>
      <c r="J68" s="229">
        <v>-1</v>
      </c>
      <c r="K68" s="229">
        <v>-1</v>
      </c>
      <c r="L68" s="202">
        <v>1</v>
      </c>
      <c r="M68" s="228">
        <v>10</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55414.799999999996</v>
      </c>
      <c r="Y68" s="137">
        <v>55414.799999999996</v>
      </c>
      <c r="Z68" s="188">
        <f t="shared" si="25"/>
        <v>677.32939569016503</v>
      </c>
      <c r="AA68" s="188">
        <f>IF(IF(sym!$Q57=H68,1,0)=1,ABS(X68*G68),-ABS(X68*G68))</f>
        <v>-677.32939569016503</v>
      </c>
      <c r="AB68" s="188">
        <f>IF(IF(sym!$P57=$H68,1,0)=1,ABS($X68*$G68),-ABS($X68*$G68))</f>
        <v>677.32939569016503</v>
      </c>
      <c r="AC68" s="188">
        <f t="shared" si="40"/>
        <v>677.32939569016503</v>
      </c>
      <c r="AD68" s="188">
        <f t="shared" si="26"/>
        <v>-677.32939569016503</v>
      </c>
      <c r="AE68" s="188">
        <f t="shared" si="27"/>
        <v>677.32939569016503</v>
      </c>
      <c r="AF68" s="188">
        <f t="shared" si="36"/>
        <v>677.32939569016503</v>
      </c>
      <c r="AG68" s="188">
        <f t="shared" si="37"/>
        <v>677.32939569016503</v>
      </c>
      <c r="AH68" s="188">
        <f t="shared" si="38"/>
        <v>-677.32939569016503</v>
      </c>
      <c r="AI68" s="188">
        <f t="shared" si="39"/>
        <v>-677.32939569016503</v>
      </c>
      <c r="AJ68" s="188">
        <f t="shared" si="28"/>
        <v>677.32939569016503</v>
      </c>
      <c r="AK68" s="188">
        <f t="shared" si="29"/>
        <v>-677.32939569016503</v>
      </c>
      <c r="AL68" s="188">
        <f t="shared" si="30"/>
        <v>677.32939569016503</v>
      </c>
      <c r="AM68" s="188">
        <f t="shared" si="31"/>
        <v>677.32939569016503</v>
      </c>
      <c r="AN68" s="188">
        <f t="shared" si="41"/>
        <v>677.32939569016503</v>
      </c>
      <c r="AO68" s="188">
        <f t="shared" si="42"/>
        <v>677.32939569016503</v>
      </c>
    </row>
    <row r="69" spans="1:41" s="2" customFormat="1" ht="15.75" thickBot="1" x14ac:dyDescent="0.3">
      <c r="A69" s="1" t="s">
        <v>389</v>
      </c>
      <c r="B69" s="149" t="s">
        <v>712</v>
      </c>
      <c r="C69" s="192" t="s">
        <v>297</v>
      </c>
      <c r="D69"/>
      <c r="E69" s="201">
        <v>-1</v>
      </c>
      <c r="F69" s="186">
        <f t="shared" si="19"/>
        <v>-556.43765903304597</v>
      </c>
      <c r="G69" s="202">
        <v>-5.59796437659E-3</v>
      </c>
      <c r="H69" s="202">
        <v>-1</v>
      </c>
      <c r="I69" s="227">
        <v>-1</v>
      </c>
      <c r="J69" s="227">
        <v>1</v>
      </c>
      <c r="K69" s="227">
        <v>-1</v>
      </c>
      <c r="L69" s="202">
        <v>1</v>
      </c>
      <c r="M69" s="228">
        <v>-14</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99400</v>
      </c>
      <c r="Y69" s="137">
        <v>119280</v>
      </c>
      <c r="Z69" s="188">
        <f t="shared" si="25"/>
        <v>556.43765903304597</v>
      </c>
      <c r="AA69" s="188">
        <f>IF(IF(sym!$Q58=H69,1,0)=1,ABS(X69*G69),-ABS(X69*G69))</f>
        <v>-556.43765903304597</v>
      </c>
      <c r="AB69" s="188">
        <f>IF(IF(sym!$P58=$H69,1,0)=1,ABS($X69*$G69),-ABS($X69*$G69))</f>
        <v>556.43765903304597</v>
      </c>
      <c r="AC69" s="188">
        <f t="shared" si="40"/>
        <v>556.43765903304597</v>
      </c>
      <c r="AD69" s="188">
        <f t="shared" si="26"/>
        <v>-556.43765903304597</v>
      </c>
      <c r="AE69" s="188">
        <f t="shared" si="27"/>
        <v>-556.43765903304597</v>
      </c>
      <c r="AF69" s="188">
        <f t="shared" si="36"/>
        <v>556.43765903304597</v>
      </c>
      <c r="AG69" s="188">
        <f t="shared" si="37"/>
        <v>556.43765903304597</v>
      </c>
      <c r="AH69" s="188">
        <f t="shared" si="38"/>
        <v>-556.43765903304597</v>
      </c>
      <c r="AI69" s="188">
        <f t="shared" si="39"/>
        <v>556.43765903304597</v>
      </c>
      <c r="AJ69" s="188">
        <f t="shared" si="28"/>
        <v>556.43765903304597</v>
      </c>
      <c r="AK69" s="188">
        <f t="shared" si="29"/>
        <v>-556.43765903304597</v>
      </c>
      <c r="AL69" s="188">
        <f t="shared" si="30"/>
        <v>556.43765903304597</v>
      </c>
      <c r="AM69" s="188">
        <f t="shared" si="31"/>
        <v>556.43765903304597</v>
      </c>
      <c r="AN69" s="188">
        <f t="shared" si="41"/>
        <v>-556.43765903304597</v>
      </c>
      <c r="AO69" s="188">
        <f t="shared" si="42"/>
        <v>-556.43765903304597</v>
      </c>
    </row>
    <row r="70" spans="1:41" s="2" customFormat="1" ht="15.75" thickBot="1" x14ac:dyDescent="0.3">
      <c r="A70" s="1" t="s">
        <v>391</v>
      </c>
      <c r="B70" s="149" t="s">
        <v>490</v>
      </c>
      <c r="C70" s="192" t="s">
        <v>297</v>
      </c>
      <c r="D70"/>
      <c r="E70" s="201">
        <v>1</v>
      </c>
      <c r="F70" s="186">
        <f t="shared" si="19"/>
        <v>-538.63270160379216</v>
      </c>
      <c r="G70" s="202">
        <v>-5.9484467944500002E-3</v>
      </c>
      <c r="H70" s="202">
        <v>-1</v>
      </c>
      <c r="I70" s="227">
        <v>1</v>
      </c>
      <c r="J70" s="227">
        <v>1</v>
      </c>
      <c r="K70" s="227">
        <v>-1</v>
      </c>
      <c r="L70" s="202">
        <v>1</v>
      </c>
      <c r="M70" s="228">
        <v>-2</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90550.141947364391</v>
      </c>
      <c r="Y70" s="137">
        <v>111446.32855060232</v>
      </c>
      <c r="Z70" s="188">
        <f t="shared" si="25"/>
        <v>538.63270160379216</v>
      </c>
      <c r="AA70" s="188">
        <f>IF(IF(sym!$Q59=H70,1,0)=1,ABS(X70*G70),-ABS(X70*G70))</f>
        <v>-538.63270160379216</v>
      </c>
      <c r="AB70" s="188">
        <f>IF(IF(sym!$P59=$H70,1,0)=1,ABS($X70*$G70),-ABS($X70*$G70))</f>
        <v>538.63270160379216</v>
      </c>
      <c r="AC70" s="188">
        <f t="shared" si="40"/>
        <v>-538.63270160379216</v>
      </c>
      <c r="AD70" s="188">
        <f t="shared" si="26"/>
        <v>538.63270160379216</v>
      </c>
      <c r="AE70" s="188">
        <f t="shared" si="27"/>
        <v>-538.63270160379216</v>
      </c>
      <c r="AF70" s="188">
        <f t="shared" si="36"/>
        <v>-538.63270160379216</v>
      </c>
      <c r="AG70" s="188">
        <f t="shared" si="37"/>
        <v>538.63270160379216</v>
      </c>
      <c r="AH70" s="188">
        <f t="shared" si="38"/>
        <v>-538.63270160379216</v>
      </c>
      <c r="AI70" s="188">
        <f t="shared" si="39"/>
        <v>538.63270160379216</v>
      </c>
      <c r="AJ70" s="188">
        <f t="shared" si="28"/>
        <v>538.63270160379216</v>
      </c>
      <c r="AK70" s="188">
        <f t="shared" si="29"/>
        <v>538.63270160379216</v>
      </c>
      <c r="AL70" s="188">
        <f t="shared" si="30"/>
        <v>538.63270160379216</v>
      </c>
      <c r="AM70" s="188">
        <f t="shared" si="31"/>
        <v>538.63270160379216</v>
      </c>
      <c r="AN70" s="188">
        <f t="shared" si="41"/>
        <v>-538.63270160379216</v>
      </c>
      <c r="AO70" s="188">
        <f t="shared" si="42"/>
        <v>538.63270160379216</v>
      </c>
    </row>
    <row r="71" spans="1:41" ht="15.75" thickBot="1" x14ac:dyDescent="0.3">
      <c r="A71" s="1" t="s">
        <v>29</v>
      </c>
      <c r="B71" s="149" t="s">
        <v>730</v>
      </c>
      <c r="C71" s="192" t="s">
        <v>297</v>
      </c>
      <c r="D71" s="2"/>
      <c r="E71" s="201">
        <v>1</v>
      </c>
      <c r="F71" s="186">
        <f t="shared" si="19"/>
        <v>-813.7931034481071</v>
      </c>
      <c r="G71" s="202">
        <v>-8.1135902636900008E-3</v>
      </c>
      <c r="H71" s="202">
        <v>-1</v>
      </c>
      <c r="I71" s="227">
        <v>1</v>
      </c>
      <c r="J71" s="227">
        <v>1</v>
      </c>
      <c r="K71" s="227">
        <v>-1</v>
      </c>
      <c r="L71" s="202">
        <v>1</v>
      </c>
      <c r="M71" s="228">
        <v>10</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100300</v>
      </c>
      <c r="Y71" s="137">
        <v>150450</v>
      </c>
      <c r="Z71" s="188">
        <f t="shared" si="25"/>
        <v>813.7931034481071</v>
      </c>
      <c r="AA71" s="188">
        <f>IF(IF(sym!$Q60=H71,1,0)=1,ABS(X71*G71),-ABS(X71*G71))</f>
        <v>-813.7931034481071</v>
      </c>
      <c r="AB71" s="188">
        <f>IF(IF(sym!$P60=$H71,1,0)=1,ABS($X71*$G71),-ABS($X71*$G71))</f>
        <v>813.7931034481071</v>
      </c>
      <c r="AC71" s="188">
        <f t="shared" si="40"/>
        <v>-813.7931034481071</v>
      </c>
      <c r="AD71" s="188">
        <f t="shared" si="26"/>
        <v>813.7931034481071</v>
      </c>
      <c r="AE71" s="188">
        <f t="shared" si="27"/>
        <v>-813.7931034481071</v>
      </c>
      <c r="AF71" s="188">
        <f t="shared" si="36"/>
        <v>-813.7931034481071</v>
      </c>
      <c r="AG71" s="188">
        <f t="shared" si="37"/>
        <v>813.7931034481071</v>
      </c>
      <c r="AH71" s="188">
        <f t="shared" si="38"/>
        <v>-813.7931034481071</v>
      </c>
      <c r="AI71" s="188">
        <f t="shared" si="39"/>
        <v>-813.7931034481071</v>
      </c>
      <c r="AJ71" s="188">
        <f t="shared" si="28"/>
        <v>813.7931034481071</v>
      </c>
      <c r="AK71" s="188">
        <f t="shared" si="29"/>
        <v>-813.7931034481071</v>
      </c>
      <c r="AL71" s="188">
        <f t="shared" si="30"/>
        <v>813.7931034481071</v>
      </c>
      <c r="AM71" s="188">
        <f t="shared" si="31"/>
        <v>813.7931034481071</v>
      </c>
      <c r="AN71" s="188">
        <f t="shared" si="41"/>
        <v>-813.7931034481071</v>
      </c>
      <c r="AO71" s="188">
        <f t="shared" si="42"/>
        <v>813.7931034481071</v>
      </c>
    </row>
    <row r="72" spans="1:41" ht="15.75" thickBot="1" x14ac:dyDescent="0.3">
      <c r="A72" s="1" t="s">
        <v>394</v>
      </c>
      <c r="B72" s="149" t="s">
        <v>742</v>
      </c>
      <c r="C72" s="192" t="s">
        <v>304</v>
      </c>
      <c r="E72" s="201">
        <v>-1</v>
      </c>
      <c r="F72" s="186">
        <f t="shared" si="19"/>
        <v>-1005.3612565430616</v>
      </c>
      <c r="G72" s="202">
        <v>-1.5706806282699999E-2</v>
      </c>
      <c r="H72" s="202">
        <v>-1</v>
      </c>
      <c r="I72" s="227">
        <v>1</v>
      </c>
      <c r="J72" s="227">
        <v>-1</v>
      </c>
      <c r="K72" s="227">
        <v>1</v>
      </c>
      <c r="L72" s="202">
        <v>-1</v>
      </c>
      <c r="M72" s="228">
        <v>-19</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64008</v>
      </c>
      <c r="Y72" s="137">
        <v>85344</v>
      </c>
      <c r="Z72" s="188">
        <f t="shared" si="25"/>
        <v>1005.3612565430616</v>
      </c>
      <c r="AA72" s="188">
        <f>IF(IF(sym!$Q61=H72,1,0)=1,ABS(X72*G72),-ABS(X72*G72))</f>
        <v>-1005.3612565430616</v>
      </c>
      <c r="AB72" s="188">
        <f>IF(IF(sym!$P61=$H72,1,0)=1,ABS($X72*$G72),-ABS($X72*$G72))</f>
        <v>1005.3612565430616</v>
      </c>
      <c r="AC72" s="188">
        <f t="shared" si="40"/>
        <v>1005.3612565430616</v>
      </c>
      <c r="AD72" s="188">
        <f t="shared" si="26"/>
        <v>-1005.3612565430616</v>
      </c>
      <c r="AE72" s="188">
        <f t="shared" si="27"/>
        <v>1005.3612565430616</v>
      </c>
      <c r="AF72" s="188">
        <f t="shared" si="36"/>
        <v>-1005.3612565430616</v>
      </c>
      <c r="AG72" s="188">
        <f t="shared" si="37"/>
        <v>-1005.3612565430616</v>
      </c>
      <c r="AH72" s="188">
        <f t="shared" si="38"/>
        <v>1005.3612565430616</v>
      </c>
      <c r="AI72" s="188">
        <f t="shared" si="39"/>
        <v>-1005.3612565430616</v>
      </c>
      <c r="AJ72" s="188">
        <f t="shared" si="28"/>
        <v>-1005.3612565430616</v>
      </c>
      <c r="AK72" s="188">
        <f t="shared" si="29"/>
        <v>-1005.3612565430616</v>
      </c>
      <c r="AL72" s="188">
        <f t="shared" si="30"/>
        <v>-1005.3612565430616</v>
      </c>
      <c r="AM72" s="188">
        <f t="shared" si="31"/>
        <v>-1005.3612565430616</v>
      </c>
      <c r="AN72" s="188">
        <f t="shared" si="41"/>
        <v>1005.3612565430616</v>
      </c>
      <c r="AO72" s="188">
        <f t="shared" si="42"/>
        <v>-1005.3612565430616</v>
      </c>
    </row>
    <row r="73" spans="1:41" ht="15.75" thickBot="1" x14ac:dyDescent="0.3">
      <c r="A73" s="1" t="s">
        <v>396</v>
      </c>
      <c r="B73" s="149" t="s">
        <v>744</v>
      </c>
      <c r="C73" s="192" t="s">
        <v>1121</v>
      </c>
      <c r="E73" s="201">
        <v>1</v>
      </c>
      <c r="F73" s="186">
        <f t="shared" si="19"/>
        <v>3681.0666666660918</v>
      </c>
      <c r="G73" s="202">
        <v>9.4814814814799999E-3</v>
      </c>
      <c r="H73" s="202">
        <v>1</v>
      </c>
      <c r="I73" s="227">
        <v>1</v>
      </c>
      <c r="J73" s="227">
        <v>1</v>
      </c>
      <c r="K73" s="227">
        <v>-1</v>
      </c>
      <c r="L73" s="202">
        <v>1</v>
      </c>
      <c r="M73" s="228">
        <v>-23</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388237.50000000006</v>
      </c>
      <c r="Y73" s="137">
        <v>517650.00000000006</v>
      </c>
      <c r="Z73" s="188">
        <f t="shared" si="25"/>
        <v>3681.0666666660918</v>
      </c>
      <c r="AA73" s="188">
        <f>IF(IF(sym!$Q62=H73,1,0)=1,ABS(X73*G73),-ABS(X73*G73))</f>
        <v>3681.0666666660918</v>
      </c>
      <c r="AB73" s="188">
        <f>IF(IF(sym!$P62=$H73,1,0)=1,ABS($X73*$G73),-ABS($X73*$G73))</f>
        <v>-3681.0666666660918</v>
      </c>
      <c r="AC73" s="188">
        <f t="shared" si="40"/>
        <v>3681.0666666660918</v>
      </c>
      <c r="AD73" s="188">
        <f t="shared" si="26"/>
        <v>-3681.0666666660918</v>
      </c>
      <c r="AE73" s="188">
        <f t="shared" si="27"/>
        <v>3681.0666666660918</v>
      </c>
      <c r="AF73" s="188">
        <f t="shared" si="36"/>
        <v>3681.0666666660918</v>
      </c>
      <c r="AG73" s="188">
        <f t="shared" si="37"/>
        <v>-3681.0666666660918</v>
      </c>
      <c r="AH73" s="188">
        <f t="shared" si="38"/>
        <v>3681.0666666660918</v>
      </c>
      <c r="AI73" s="188">
        <f t="shared" si="39"/>
        <v>-3681.0666666660918</v>
      </c>
      <c r="AJ73" s="188">
        <f t="shared" si="28"/>
        <v>-3681.0666666660918</v>
      </c>
      <c r="AK73" s="188">
        <f t="shared" si="29"/>
        <v>-3681.0666666660918</v>
      </c>
      <c r="AL73" s="188">
        <f t="shared" si="30"/>
        <v>-3681.0666666660918</v>
      </c>
      <c r="AM73" s="188">
        <f t="shared" si="31"/>
        <v>-3681.0666666660918</v>
      </c>
      <c r="AN73" s="188">
        <f t="shared" si="41"/>
        <v>3681.0666666660918</v>
      </c>
      <c r="AO73" s="188">
        <f t="shared" si="42"/>
        <v>-3681.0666666660918</v>
      </c>
    </row>
    <row r="74" spans="1:41" ht="15.75" thickBot="1" x14ac:dyDescent="0.3">
      <c r="A74" s="1" t="s">
        <v>398</v>
      </c>
      <c r="B74" s="149" t="s">
        <v>722</v>
      </c>
      <c r="C74" s="192" t="s">
        <v>347</v>
      </c>
      <c r="E74" s="201">
        <v>1</v>
      </c>
      <c r="F74" s="186">
        <f t="shared" si="19"/>
        <v>1002.3403350838784</v>
      </c>
      <c r="G74" s="202">
        <v>9.8524631157800007E-3</v>
      </c>
      <c r="H74" s="202">
        <v>1</v>
      </c>
      <c r="I74" s="227">
        <v>1</v>
      </c>
      <c r="J74" s="227">
        <v>-1</v>
      </c>
      <c r="K74" s="227">
        <v>1</v>
      </c>
      <c r="L74" s="202">
        <v>1</v>
      </c>
      <c r="M74" s="228">
        <v>21</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101735</v>
      </c>
      <c r="Y74" s="137">
        <v>101735</v>
      </c>
      <c r="Z74" s="188">
        <f t="shared" si="25"/>
        <v>1002.3403350838784</v>
      </c>
      <c r="AA74" s="188">
        <f>IF(IF(sym!$Q63=H74,1,0)=1,ABS(X74*G74),-ABS(X74*G74))</f>
        <v>-1002.3403350838784</v>
      </c>
      <c r="AB74" s="188">
        <f>IF(IF(sym!$P63=$H74,1,0)=1,ABS($X74*$G74),-ABS($X74*$G74))</f>
        <v>1002.3403350838784</v>
      </c>
      <c r="AC74" s="188">
        <f t="shared" si="40"/>
        <v>1002.3403350838784</v>
      </c>
      <c r="AD74" s="188">
        <f t="shared" si="26"/>
        <v>-1002.3403350838784</v>
      </c>
      <c r="AE74" s="188">
        <f t="shared" si="27"/>
        <v>-1002.3403350838784</v>
      </c>
      <c r="AF74" s="188">
        <f t="shared" si="36"/>
        <v>1002.3403350838784</v>
      </c>
      <c r="AG74" s="188">
        <f t="shared" si="37"/>
        <v>1002.3403350838784</v>
      </c>
      <c r="AH74" s="188">
        <f t="shared" si="38"/>
        <v>1002.3403350838784</v>
      </c>
      <c r="AI74" s="188">
        <f t="shared" si="39"/>
        <v>1002.3403350838784</v>
      </c>
      <c r="AJ74" s="188">
        <f t="shared" si="28"/>
        <v>1002.3403350838784</v>
      </c>
      <c r="AK74" s="188">
        <f t="shared" si="29"/>
        <v>-1002.3403350838784</v>
      </c>
      <c r="AL74" s="188">
        <f t="shared" si="30"/>
        <v>-1002.3403350838784</v>
      </c>
      <c r="AM74" s="188">
        <f t="shared" si="31"/>
        <v>-1002.3403350838784</v>
      </c>
      <c r="AN74" s="188">
        <f t="shared" si="41"/>
        <v>-1002.3403350838784</v>
      </c>
      <c r="AO74" s="188">
        <f t="shared" si="42"/>
        <v>-1002.3403350838784</v>
      </c>
    </row>
    <row r="75" spans="1:41" ht="15.75" thickBot="1" x14ac:dyDescent="0.3">
      <c r="A75" s="1" t="s">
        <v>400</v>
      </c>
      <c r="B75" s="149" t="s">
        <v>732</v>
      </c>
      <c r="C75" s="192" t="s">
        <v>294</v>
      </c>
      <c r="E75" s="201">
        <v>1</v>
      </c>
      <c r="F75" s="186">
        <f t="shared" si="19"/>
        <v>1521.8388801304325</v>
      </c>
      <c r="G75" s="291">
        <v>6.73752686278E-3</v>
      </c>
      <c r="H75" s="202">
        <v>1</v>
      </c>
      <c r="I75" s="227">
        <v>1</v>
      </c>
      <c r="J75" s="227">
        <v>1</v>
      </c>
      <c r="K75" s="227">
        <v>1</v>
      </c>
      <c r="L75" s="202">
        <v>-1</v>
      </c>
      <c r="M75" s="228">
        <v>-4</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225875</v>
      </c>
      <c r="Y75" s="137">
        <v>173750</v>
      </c>
      <c r="Z75" s="188">
        <f t="shared" si="25"/>
        <v>1521.8388801304325</v>
      </c>
      <c r="AA75" s="188">
        <f>IF(IF(sym!$Q64=H75,1,0)=1,ABS(X75*G75),-ABS(X75*G75))</f>
        <v>1521.8388801304325</v>
      </c>
      <c r="AB75" s="188">
        <f>IF(IF(sym!$P64=$H75,1,0)=1,ABS($X75*$G75),-ABS($X75*$G75))</f>
        <v>-1521.8388801304325</v>
      </c>
      <c r="AC75" s="188">
        <f t="shared" si="40"/>
        <v>1521.8388801304325</v>
      </c>
      <c r="AD75" s="188">
        <f t="shared" si="26"/>
        <v>-1521.8388801304325</v>
      </c>
      <c r="AE75" s="188">
        <f t="shared" si="27"/>
        <v>1521.8388801304325</v>
      </c>
      <c r="AF75" s="188">
        <f t="shared" si="36"/>
        <v>1521.8388801304325</v>
      </c>
      <c r="AG75" s="188">
        <f t="shared" si="37"/>
        <v>1521.8388801304325</v>
      </c>
      <c r="AH75" s="188">
        <f t="shared" si="38"/>
        <v>-1521.8388801304325</v>
      </c>
      <c r="AI75" s="188">
        <f t="shared" si="39"/>
        <v>1521.8388801304325</v>
      </c>
      <c r="AJ75" s="188">
        <f t="shared" si="28"/>
        <v>1521.8388801304325</v>
      </c>
      <c r="AK75" s="188">
        <f t="shared" si="29"/>
        <v>1521.8388801304325</v>
      </c>
      <c r="AL75" s="188">
        <f t="shared" si="30"/>
        <v>1521.8388801304325</v>
      </c>
      <c r="AM75" s="188">
        <f t="shared" si="31"/>
        <v>1521.8388801304325</v>
      </c>
      <c r="AN75" s="188">
        <f t="shared" si="41"/>
        <v>-1521.8388801304325</v>
      </c>
      <c r="AO75" s="188">
        <f t="shared" si="42"/>
        <v>1521.8388801304325</v>
      </c>
    </row>
    <row r="76" spans="1:41" ht="15.75" thickBot="1" x14ac:dyDescent="0.3">
      <c r="A76" s="1" t="s">
        <v>992</v>
      </c>
      <c r="B76" s="149" t="s">
        <v>443</v>
      </c>
      <c r="C76" s="192" t="s">
        <v>1122</v>
      </c>
      <c r="E76" s="201">
        <v>1</v>
      </c>
      <c r="F76" s="186">
        <f t="shared" si="19"/>
        <v>-1108.2472721289614</v>
      </c>
      <c r="G76" s="202">
        <v>-1.2342471092600001E-3</v>
      </c>
      <c r="H76" s="202">
        <v>-1</v>
      </c>
      <c r="I76" s="227">
        <v>1</v>
      </c>
      <c r="J76" s="227">
        <v>-1</v>
      </c>
      <c r="K76" s="227">
        <v>1</v>
      </c>
      <c r="L76" s="202">
        <v>1</v>
      </c>
      <c r="M76" s="228">
        <v>7</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897913.60564208042</v>
      </c>
      <c r="Y76" s="137">
        <v>1197218.1408561072</v>
      </c>
      <c r="Z76" s="188">
        <f t="shared" si="25"/>
        <v>1108.2472721289614</v>
      </c>
      <c r="AA76" s="188">
        <f>IF(IF(sym!$Q65=H76,1,0)=1,ABS(X76*G76),-ABS(X76*G76))</f>
        <v>1108.2472721289614</v>
      </c>
      <c r="AB76" s="188">
        <f>IF(IF(sym!$P65=$H76,1,0)=1,ABS($X76*$G76),-ABS($X76*$G76))</f>
        <v>-1108.2472721289614</v>
      </c>
      <c r="AC76" s="188">
        <f t="shared" si="40"/>
        <v>-1108.2472721289614</v>
      </c>
      <c r="AD76" s="188">
        <f t="shared" si="26"/>
        <v>1108.2472721289614</v>
      </c>
      <c r="AE76" s="188">
        <f t="shared" si="27"/>
        <v>1108.2472721289614</v>
      </c>
      <c r="AF76" s="188">
        <f t="shared" si="36"/>
        <v>-1108.2472721289614</v>
      </c>
      <c r="AG76" s="188">
        <f t="shared" si="37"/>
        <v>-1108.2472721289614</v>
      </c>
      <c r="AH76" s="188">
        <f t="shared" si="38"/>
        <v>-1108.2472721289614</v>
      </c>
      <c r="AI76" s="188">
        <f t="shared" si="39"/>
        <v>-1108.2472721289614</v>
      </c>
      <c r="AJ76" s="188">
        <f t="shared" si="28"/>
        <v>-1108.2472721289614</v>
      </c>
      <c r="AK76" s="188">
        <f t="shared" si="29"/>
        <v>1108.2472721289614</v>
      </c>
      <c r="AL76" s="188">
        <f t="shared" si="30"/>
        <v>1108.2472721289614</v>
      </c>
      <c r="AM76" s="188">
        <f t="shared" si="31"/>
        <v>1108.2472721289614</v>
      </c>
      <c r="AN76" s="188">
        <f t="shared" si="41"/>
        <v>1108.2472721289614</v>
      </c>
      <c r="AO76" s="188">
        <f t="shared" si="42"/>
        <v>1108.2472721289614</v>
      </c>
    </row>
    <row r="77" spans="1:41" ht="15.75" thickBot="1" x14ac:dyDescent="0.3">
      <c r="A77" s="1" t="s">
        <v>401</v>
      </c>
      <c r="B77" s="149" t="s">
        <v>726</v>
      </c>
      <c r="C77" s="192" t="s">
        <v>297</v>
      </c>
      <c r="E77" s="201">
        <v>1</v>
      </c>
      <c r="F77" s="186">
        <f t="shared" si="19"/>
        <v>-486.29370629391542</v>
      </c>
      <c r="G77" s="202">
        <v>-6.9930069930100001E-3</v>
      </c>
      <c r="H77" s="202">
        <v>-1</v>
      </c>
      <c r="I77" s="227">
        <v>-1</v>
      </c>
      <c r="J77" s="227">
        <v>-1</v>
      </c>
      <c r="K77" s="227">
        <v>1</v>
      </c>
      <c r="L77" s="202">
        <v>-1</v>
      </c>
      <c r="M77" s="228">
        <v>10</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69540</v>
      </c>
      <c r="Y77" s="137">
        <v>69540</v>
      </c>
      <c r="Z77" s="188">
        <f t="shared" si="25"/>
        <v>486.29370629391542</v>
      </c>
      <c r="AA77" s="188">
        <f>IF(IF(sym!$Q66=H77,1,0)=1,ABS(X77*G77),-ABS(X77*G77))</f>
        <v>-486.29370629391542</v>
      </c>
      <c r="AB77" s="188">
        <f>IF(IF(sym!$P66=$H77,1,0)=1,ABS($X77*$G77),-ABS($X77*$G77))</f>
        <v>486.29370629391542</v>
      </c>
      <c r="AC77" s="188">
        <f t="shared" si="40"/>
        <v>-486.29370629391542</v>
      </c>
      <c r="AD77" s="188">
        <f t="shared" si="26"/>
        <v>486.29370629391542</v>
      </c>
      <c r="AE77" s="188">
        <f t="shared" si="27"/>
        <v>486.29370629391542</v>
      </c>
      <c r="AF77" s="188">
        <f t="shared" si="36"/>
        <v>486.29370629391542</v>
      </c>
      <c r="AG77" s="188">
        <f t="shared" si="37"/>
        <v>-486.29370629391542</v>
      </c>
      <c r="AH77" s="188">
        <f t="shared" si="38"/>
        <v>486.29370629391542</v>
      </c>
      <c r="AI77" s="188">
        <f t="shared" si="39"/>
        <v>486.29370629391542</v>
      </c>
      <c r="AJ77" s="188">
        <f t="shared" si="28"/>
        <v>-486.29370629391542</v>
      </c>
      <c r="AK77" s="188">
        <f t="shared" si="29"/>
        <v>486.29370629391542</v>
      </c>
      <c r="AL77" s="188">
        <f t="shared" si="30"/>
        <v>486.29370629391542</v>
      </c>
      <c r="AM77" s="188">
        <f t="shared" si="31"/>
        <v>486.29370629391542</v>
      </c>
      <c r="AN77" s="188">
        <f t="shared" si="41"/>
        <v>-486.29370629391542</v>
      </c>
      <c r="AO77" s="188">
        <f t="shared" si="42"/>
        <v>486.29370629391542</v>
      </c>
    </row>
    <row r="78" spans="1:41" ht="15.75" thickBot="1" x14ac:dyDescent="0.3">
      <c r="A78" s="1" t="s">
        <v>868</v>
      </c>
      <c r="B78" s="149" t="s">
        <v>746</v>
      </c>
      <c r="C78" s="192" t="s">
        <v>294</v>
      </c>
      <c r="E78" s="201">
        <v>1</v>
      </c>
      <c r="F78" s="186">
        <f t="shared" ref="F78:F92" si="43">G78*X78</f>
        <v>-3951.6838760476767</v>
      </c>
      <c r="G78" s="202">
        <v>-1.5697249939199999E-2</v>
      </c>
      <c r="H78" s="202">
        <v>-1</v>
      </c>
      <c r="I78" s="227">
        <v>-1</v>
      </c>
      <c r="J78" s="227">
        <v>1</v>
      </c>
      <c r="K78" s="227">
        <v>-1</v>
      </c>
      <c r="L78" s="202">
        <v>1</v>
      </c>
      <c r="M78" s="228">
        <v>-18</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251743.70614940161</v>
      </c>
      <c r="Y78" s="137">
        <v>167829.1374329344</v>
      </c>
      <c r="Z78" s="188">
        <f t="shared" ref="Z78:Z92" si="49">ABS(X78*G78)</f>
        <v>3951.6838760476767</v>
      </c>
      <c r="AA78" s="188">
        <f>IF(IF(sym!$Q67=H78,1,0)=1,ABS(X78*G78),-ABS(X78*G78))</f>
        <v>-3951.6838760476767</v>
      </c>
      <c r="AB78" s="188">
        <f>IF(IF(sym!$P67=$H78,1,0)=1,ABS($X78*$G78),-ABS($X78*$G78))</f>
        <v>3951.6838760476767</v>
      </c>
      <c r="AC78" s="188">
        <f t="shared" si="40"/>
        <v>-3951.6838760476767</v>
      </c>
      <c r="AD78" s="188">
        <f t="shared" ref="AD78:AD92" si="50">IF(IF(-E78=H78,1,0)=1,ABS(X78*G78),-ABS(X78*G78))</f>
        <v>3951.6838760476767</v>
      </c>
      <c r="AE78" s="188">
        <f t="shared" ref="AE78:AE92" si="51">IF(IF(J78=H78,1,0)=1,ABS(X78*G78),-ABS(X78*G78))</f>
        <v>-3951.6838760476767</v>
      </c>
      <c r="AF78" s="188">
        <f t="shared" si="36"/>
        <v>3951.6838760476767</v>
      </c>
      <c r="AG78" s="188">
        <f t="shared" si="37"/>
        <v>3951.6838760476767</v>
      </c>
      <c r="AH78" s="188">
        <f t="shared" si="38"/>
        <v>-3951.6838760476767</v>
      </c>
      <c r="AI78" s="188">
        <f t="shared" si="39"/>
        <v>3951.6838760476767</v>
      </c>
      <c r="AJ78" s="188">
        <f t="shared" ref="AJ78:AJ92" si="52">IF(IF(P78=H78,1,0)=1,ABS(X78*G78),-ABS(X78*G78))</f>
        <v>3951.6838760476767</v>
      </c>
      <c r="AK78" s="188">
        <f t="shared" ref="AK78:AK92" si="53">IF(IF(H78=Q78,1,0)=1,ABS(X78*G78),-ABS(X78*G78))</f>
        <v>3951.6838760476767</v>
      </c>
      <c r="AL78" s="188">
        <f t="shared" ref="AL78:AL92" si="54">IF(IF(R78=H78,1,0)=1,ABS(X78*G78),-ABS(X78*G78))</f>
        <v>3951.6838760476767</v>
      </c>
      <c r="AM78" s="188">
        <f t="shared" ref="AM78:AM92" si="55">IF(IF(S78=H78,1,0)=1,ABS(X78*G78),-ABS(X78*G78))</f>
        <v>3951.6838760476767</v>
      </c>
      <c r="AN78" s="188">
        <f t="shared" ref="AN78:AN92" si="56">IF(IF(T78=$H78,1,0)=1,ABS($X78*$G78),-ABS($X78*$G78))</f>
        <v>-3951.6838760476767</v>
      </c>
      <c r="AO78" s="188">
        <f t="shared" ref="AO78:AO92" si="57">IF(IF(U78=$H78,1,0)=1,ABS($X78*$G78),-ABS($X78*$G78))</f>
        <v>3951.6838760476767</v>
      </c>
    </row>
    <row r="79" spans="1:41" ht="15.75" thickBot="1" x14ac:dyDescent="0.3">
      <c r="A79" s="1" t="s">
        <v>403</v>
      </c>
      <c r="B79" s="149" t="s">
        <v>681</v>
      </c>
      <c r="C79" s="192" t="s">
        <v>294</v>
      </c>
      <c r="E79" s="201">
        <v>1</v>
      </c>
      <c r="F79" s="186">
        <f t="shared" si="43"/>
        <v>-2376.4538753389611</v>
      </c>
      <c r="G79" s="202">
        <v>-1.27398311448E-2</v>
      </c>
      <c r="H79" s="202">
        <v>-1</v>
      </c>
      <c r="I79" s="227">
        <v>1</v>
      </c>
      <c r="J79" s="227">
        <v>-1</v>
      </c>
      <c r="K79" s="227">
        <v>1</v>
      </c>
      <c r="L79" s="202">
        <v>-1</v>
      </c>
      <c r="M79" s="228">
        <v>21</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186537.3134328358</v>
      </c>
      <c r="Y79" s="137">
        <v>139902.98507462686</v>
      </c>
      <c r="Z79" s="188">
        <f t="shared" si="49"/>
        <v>2376.4538753389611</v>
      </c>
      <c r="AA79" s="188">
        <f>IF(IF(sym!$Q68=H79,1,0)=1,ABS(X79*G79),-ABS(X79*G79))</f>
        <v>-2376.4538753389611</v>
      </c>
      <c r="AB79" s="188">
        <f>IF(IF(sym!$P68=$H79,1,0)=1,ABS($X79*$G79),-ABS($X79*$G79))</f>
        <v>2376.4538753389611</v>
      </c>
      <c r="AC79" s="188">
        <f t="shared" si="40"/>
        <v>-2376.4538753389611</v>
      </c>
      <c r="AD79" s="188">
        <f t="shared" si="50"/>
        <v>2376.4538753389611</v>
      </c>
      <c r="AE79" s="188">
        <f t="shared" si="51"/>
        <v>2376.4538753389611</v>
      </c>
      <c r="AF79" s="188">
        <f t="shared" ref="AF79:AF92" si="60">IF(IF(I79=H79,1,0)=1,ABS(X79*G79),-ABS(X79*G79))</f>
        <v>-2376.4538753389611</v>
      </c>
      <c r="AG79" s="188">
        <f t="shared" ref="AG79:AG92" si="61">IF(IF(K79=H79,1,0)=1,ABS(X79*G79),-ABS(X79*G79))</f>
        <v>-2376.4538753389611</v>
      </c>
      <c r="AH79" s="188">
        <f t="shared" ref="AH79:AH92" si="62">IF(IF(L79=H79,1,0)=1,ABS(X79*G79),-ABS(X79*G79))</f>
        <v>2376.4538753389611</v>
      </c>
      <c r="AI79" s="188">
        <f t="shared" ref="AI79:AI92" si="63">IF(IF(O79=H79,1,0)=1,ABS(X79*G79),-ABS(X79*G79))</f>
        <v>2376.4538753389611</v>
      </c>
      <c r="AJ79" s="188">
        <f t="shared" si="52"/>
        <v>-2376.4538753389611</v>
      </c>
      <c r="AK79" s="188">
        <f t="shared" si="53"/>
        <v>2376.4538753389611</v>
      </c>
      <c r="AL79" s="188">
        <f t="shared" si="54"/>
        <v>-2376.4538753389611</v>
      </c>
      <c r="AM79" s="188">
        <f t="shared" si="55"/>
        <v>-2376.4538753389611</v>
      </c>
      <c r="AN79" s="188">
        <f t="shared" si="56"/>
        <v>-2376.4538753389611</v>
      </c>
      <c r="AO79" s="188">
        <f t="shared" si="57"/>
        <v>2376.4538753389611</v>
      </c>
    </row>
    <row r="80" spans="1:41" ht="15.75" thickBot="1" x14ac:dyDescent="0.3">
      <c r="A80" s="1" t="s">
        <v>405</v>
      </c>
      <c r="B80" s="149" t="s">
        <v>686</v>
      </c>
      <c r="C80" s="192" t="s">
        <v>294</v>
      </c>
      <c r="E80" s="201">
        <v>1</v>
      </c>
      <c r="F80" s="186">
        <f t="shared" si="43"/>
        <v>983.45642443507745</v>
      </c>
      <c r="G80" s="202">
        <v>5.9084194919499997E-3</v>
      </c>
      <c r="H80" s="202">
        <v>1</v>
      </c>
      <c r="I80" s="227">
        <v>-1</v>
      </c>
      <c r="J80" s="227">
        <v>-1</v>
      </c>
      <c r="K80" s="227">
        <v>1</v>
      </c>
      <c r="L80" s="202">
        <v>-1</v>
      </c>
      <c r="M80" s="228">
        <v>-9</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166450</v>
      </c>
      <c r="Y80" s="137">
        <v>133160</v>
      </c>
      <c r="Z80" s="188">
        <f t="shared" si="49"/>
        <v>983.45642443507745</v>
      </c>
      <c r="AA80" s="188">
        <f>IF(IF(sym!$Q69=H80,1,0)=1,ABS(X80*G80),-ABS(X80*G80))</f>
        <v>983.45642443507745</v>
      </c>
      <c r="AB80" s="188">
        <f>IF(IF(sym!$P69=$H80,1,0)=1,ABS($X80*$G80),-ABS($X80*$G80))</f>
        <v>-983.45642443507745</v>
      </c>
      <c r="AC80" s="188">
        <f t="shared" ref="AC80:AC92" si="64">IF(IF(E80=H80,1,0)=1,ABS(X80*G80),-ABS(X80*G80))</f>
        <v>983.45642443507745</v>
      </c>
      <c r="AD80" s="188">
        <f t="shared" si="50"/>
        <v>-983.45642443507745</v>
      </c>
      <c r="AE80" s="188">
        <f t="shared" si="51"/>
        <v>-983.45642443507745</v>
      </c>
      <c r="AF80" s="188">
        <f t="shared" si="60"/>
        <v>-983.45642443507745</v>
      </c>
      <c r="AG80" s="188">
        <f t="shared" si="61"/>
        <v>983.45642443507745</v>
      </c>
      <c r="AH80" s="188">
        <f t="shared" si="62"/>
        <v>-983.45642443507745</v>
      </c>
      <c r="AI80" s="188">
        <f t="shared" si="63"/>
        <v>983.45642443507745</v>
      </c>
      <c r="AJ80" s="188">
        <f t="shared" si="52"/>
        <v>983.45642443507745</v>
      </c>
      <c r="AK80" s="188">
        <f t="shared" si="53"/>
        <v>-983.45642443507745</v>
      </c>
      <c r="AL80" s="188">
        <f t="shared" si="54"/>
        <v>-983.45642443507745</v>
      </c>
      <c r="AM80" s="188">
        <f t="shared" si="55"/>
        <v>-983.45642443507745</v>
      </c>
      <c r="AN80" s="188">
        <f t="shared" si="56"/>
        <v>-983.45642443507745</v>
      </c>
      <c r="AO80" s="188">
        <f t="shared" si="57"/>
        <v>-983.45642443507745</v>
      </c>
    </row>
    <row r="81" spans="1:41" ht="15.75" thickBot="1" x14ac:dyDescent="0.3">
      <c r="A81" s="1" t="s">
        <v>408</v>
      </c>
      <c r="B81" s="149" t="s">
        <v>527</v>
      </c>
      <c r="C81" s="192" t="s">
        <v>294</v>
      </c>
      <c r="D81" s="2"/>
      <c r="E81" s="201">
        <v>1</v>
      </c>
      <c r="F81" s="186">
        <f t="shared" si="43"/>
        <v>-1025.031755429449</v>
      </c>
      <c r="G81" s="202">
        <v>-7.6845973939200004E-3</v>
      </c>
      <c r="H81" s="202">
        <v>-1</v>
      </c>
      <c r="I81" s="227">
        <v>1</v>
      </c>
      <c r="J81" s="227">
        <v>1</v>
      </c>
      <c r="K81" s="227">
        <v>1</v>
      </c>
      <c r="L81" s="202">
        <v>1</v>
      </c>
      <c r="M81" s="228">
        <v>-15</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133387.82799999998</v>
      </c>
      <c r="Y81" s="137">
        <v>166734.78499999997</v>
      </c>
      <c r="Z81" s="188">
        <f t="shared" si="49"/>
        <v>1025.031755429449</v>
      </c>
      <c r="AA81" s="188">
        <f>IF(IF(sym!$Q70=H81,1,0)=1,ABS(X81*G81),-ABS(X81*G81))</f>
        <v>-1025.031755429449</v>
      </c>
      <c r="AB81" s="188">
        <f>IF(IF(sym!$P70=$H81,1,0)=1,ABS($X81*$G81),-ABS($X81*$G81))</f>
        <v>1025.031755429449</v>
      </c>
      <c r="AC81" s="188">
        <f t="shared" si="64"/>
        <v>-1025.031755429449</v>
      </c>
      <c r="AD81" s="188">
        <f t="shared" si="50"/>
        <v>1025.031755429449</v>
      </c>
      <c r="AE81" s="188">
        <f t="shared" si="51"/>
        <v>-1025.031755429449</v>
      </c>
      <c r="AF81" s="188">
        <f t="shared" si="60"/>
        <v>-1025.031755429449</v>
      </c>
      <c r="AG81" s="188">
        <f t="shared" si="61"/>
        <v>-1025.031755429449</v>
      </c>
      <c r="AH81" s="188">
        <f t="shared" si="62"/>
        <v>-1025.031755429449</v>
      </c>
      <c r="AI81" s="188">
        <f t="shared" si="63"/>
        <v>1025.031755429449</v>
      </c>
      <c r="AJ81" s="188">
        <f t="shared" si="52"/>
        <v>-1025.031755429449</v>
      </c>
      <c r="AK81" s="188">
        <f t="shared" si="53"/>
        <v>1025.031755429449</v>
      </c>
      <c r="AL81" s="188">
        <f t="shared" si="54"/>
        <v>1025.031755429449</v>
      </c>
      <c r="AM81" s="188">
        <f t="shared" si="55"/>
        <v>1025.031755429449</v>
      </c>
      <c r="AN81" s="188">
        <f t="shared" si="56"/>
        <v>-1025.031755429449</v>
      </c>
      <c r="AO81" s="188">
        <f t="shared" si="57"/>
        <v>1025.031755429449</v>
      </c>
    </row>
    <row r="82" spans="1:41" ht="15.75" thickBot="1" x14ac:dyDescent="0.3">
      <c r="A82" s="1" t="s">
        <v>410</v>
      </c>
      <c r="B82" s="149" t="s">
        <v>556</v>
      </c>
      <c r="C82" s="192" t="s">
        <v>294</v>
      </c>
      <c r="E82" s="201">
        <v>1</v>
      </c>
      <c r="F82" s="186">
        <f t="shared" si="43"/>
        <v>-480.43424623686195</v>
      </c>
      <c r="G82" s="202">
        <v>-1.9738465334299998E-3</v>
      </c>
      <c r="H82" s="202">
        <v>-1</v>
      </c>
      <c r="I82" s="227">
        <v>1</v>
      </c>
      <c r="J82" s="227">
        <v>-1</v>
      </c>
      <c r="K82" s="227">
        <v>1</v>
      </c>
      <c r="L82" s="202">
        <v>-1</v>
      </c>
      <c r="M82" s="228">
        <v>-22</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243400</v>
      </c>
      <c r="Y82" s="137">
        <v>243400</v>
      </c>
      <c r="Z82" s="188">
        <f t="shared" si="49"/>
        <v>480.43424623686195</v>
      </c>
      <c r="AA82" s="188">
        <f>IF(IF(sym!$Q71=H82,1,0)=1,ABS(X82*G82),-ABS(X82*G82))</f>
        <v>-480.43424623686195</v>
      </c>
      <c r="AB82" s="188">
        <f>IF(IF(sym!$P71=$H82,1,0)=1,ABS($X82*$G82),-ABS($X82*$G82))</f>
        <v>480.43424623686195</v>
      </c>
      <c r="AC82" s="188">
        <f t="shared" si="64"/>
        <v>-480.43424623686195</v>
      </c>
      <c r="AD82" s="188">
        <f t="shared" si="50"/>
        <v>480.43424623686195</v>
      </c>
      <c r="AE82" s="188">
        <f t="shared" si="51"/>
        <v>480.43424623686195</v>
      </c>
      <c r="AF82" s="188">
        <f t="shared" si="60"/>
        <v>-480.43424623686195</v>
      </c>
      <c r="AG82" s="188">
        <f t="shared" si="61"/>
        <v>-480.43424623686195</v>
      </c>
      <c r="AH82" s="188">
        <f t="shared" si="62"/>
        <v>480.43424623686195</v>
      </c>
      <c r="AI82" s="188">
        <f t="shared" si="63"/>
        <v>-480.43424623686195</v>
      </c>
      <c r="AJ82" s="188">
        <f t="shared" si="52"/>
        <v>-480.43424623686195</v>
      </c>
      <c r="AK82" s="188">
        <f t="shared" si="53"/>
        <v>480.43424623686195</v>
      </c>
      <c r="AL82" s="188">
        <f t="shared" si="54"/>
        <v>-480.43424623686195</v>
      </c>
      <c r="AM82" s="188">
        <f t="shared" si="55"/>
        <v>-480.43424623686195</v>
      </c>
      <c r="AN82" s="188">
        <f t="shared" si="56"/>
        <v>480.43424623686195</v>
      </c>
      <c r="AO82" s="188">
        <f t="shared" si="57"/>
        <v>480.43424623686195</v>
      </c>
    </row>
    <row r="83" spans="1:41" ht="15.75" thickBot="1" x14ac:dyDescent="0.3">
      <c r="A83" s="1" t="s">
        <v>412</v>
      </c>
      <c r="B83" s="149" t="s">
        <v>763</v>
      </c>
      <c r="C83" s="192" t="s">
        <v>1122</v>
      </c>
      <c r="E83" s="201">
        <v>1</v>
      </c>
      <c r="F83" s="186">
        <f t="shared" si="43"/>
        <v>156.42857142841498</v>
      </c>
      <c r="G83" s="202">
        <v>7.1428571428499999E-5</v>
      </c>
      <c r="H83" s="202">
        <v>1</v>
      </c>
      <c r="I83" s="227">
        <v>-1</v>
      </c>
      <c r="J83" s="227">
        <v>1</v>
      </c>
      <c r="K83" s="227">
        <v>-1</v>
      </c>
      <c r="L83" s="202">
        <v>1</v>
      </c>
      <c r="M83" s="228">
        <v>-16</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2190000</v>
      </c>
      <c r="Y83" s="137">
        <v>1752000</v>
      </c>
      <c r="Z83" s="188">
        <f t="shared" si="49"/>
        <v>156.42857142841498</v>
      </c>
      <c r="AA83" s="188">
        <f>IF(IF(sym!$Q72=H83,1,0)=1,ABS(X83*G83),-ABS(X83*G83))</f>
        <v>-156.42857142841498</v>
      </c>
      <c r="AB83" s="188">
        <f>IF(IF(sym!$P72=$H83,1,0)=1,ABS($X83*$G83),-ABS($X83*$G83))</f>
        <v>156.42857142841498</v>
      </c>
      <c r="AC83" s="188">
        <f t="shared" si="64"/>
        <v>156.42857142841498</v>
      </c>
      <c r="AD83" s="188">
        <f t="shared" si="50"/>
        <v>-156.42857142841498</v>
      </c>
      <c r="AE83" s="188">
        <f t="shared" si="51"/>
        <v>156.42857142841498</v>
      </c>
      <c r="AF83" s="188">
        <f t="shared" si="60"/>
        <v>-156.42857142841498</v>
      </c>
      <c r="AG83" s="188">
        <f t="shared" si="61"/>
        <v>-156.42857142841498</v>
      </c>
      <c r="AH83" s="188">
        <f t="shared" si="62"/>
        <v>156.42857142841498</v>
      </c>
      <c r="AI83" s="188">
        <f t="shared" si="63"/>
        <v>-156.42857142841498</v>
      </c>
      <c r="AJ83" s="188">
        <f t="shared" si="52"/>
        <v>-156.42857142841498</v>
      </c>
      <c r="AK83" s="188">
        <f t="shared" si="53"/>
        <v>-156.42857142841498</v>
      </c>
      <c r="AL83" s="188">
        <f t="shared" si="54"/>
        <v>-156.42857142841498</v>
      </c>
      <c r="AM83" s="188">
        <f t="shared" si="55"/>
        <v>-156.42857142841498</v>
      </c>
      <c r="AN83" s="188">
        <f t="shared" si="56"/>
        <v>156.42857142841498</v>
      </c>
      <c r="AO83" s="188">
        <f t="shared" si="57"/>
        <v>-156.42857142841498</v>
      </c>
    </row>
    <row r="84" spans="1:41" ht="15.75" thickBot="1" x14ac:dyDescent="0.3">
      <c r="A84" s="1" t="s">
        <v>413</v>
      </c>
      <c r="B84" s="149" t="s">
        <v>761</v>
      </c>
      <c r="C84" s="192" t="s">
        <v>1122</v>
      </c>
      <c r="E84" s="201">
        <v>1</v>
      </c>
      <c r="F84" s="186">
        <f t="shared" si="43"/>
        <v>62.735765649224689</v>
      </c>
      <c r="G84" s="202">
        <v>1.17882824473E-4</v>
      </c>
      <c r="H84" s="202">
        <v>1</v>
      </c>
      <c r="I84" s="227">
        <v>-1</v>
      </c>
      <c r="J84" s="227">
        <v>1</v>
      </c>
      <c r="K84" s="227">
        <v>-1</v>
      </c>
      <c r="L84" s="202">
        <v>1</v>
      </c>
      <c r="M84" s="228">
        <v>-16</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532187.5</v>
      </c>
      <c r="Y84" s="137">
        <v>399140.625</v>
      </c>
      <c r="Z84" s="188">
        <f t="shared" si="49"/>
        <v>62.735765649224689</v>
      </c>
      <c r="AA84" s="188">
        <f>IF(IF(sym!$Q73=H84,1,0)=1,ABS(X84*G84),-ABS(X84*G84))</f>
        <v>-62.735765649224689</v>
      </c>
      <c r="AB84" s="188">
        <f>IF(IF(sym!$P73=$H84,1,0)=1,ABS($X84*$G84),-ABS($X84*$G84))</f>
        <v>62.735765649224689</v>
      </c>
      <c r="AC84" s="188">
        <f t="shared" si="64"/>
        <v>62.735765649224689</v>
      </c>
      <c r="AD84" s="188">
        <f t="shared" si="50"/>
        <v>-62.735765649224689</v>
      </c>
      <c r="AE84" s="188">
        <f t="shared" si="51"/>
        <v>62.735765649224689</v>
      </c>
      <c r="AF84" s="188">
        <f t="shared" si="60"/>
        <v>-62.735765649224689</v>
      </c>
      <c r="AG84" s="188">
        <f t="shared" si="61"/>
        <v>-62.735765649224689</v>
      </c>
      <c r="AH84" s="188">
        <f t="shared" si="62"/>
        <v>62.735765649224689</v>
      </c>
      <c r="AI84" s="188">
        <f t="shared" si="63"/>
        <v>-62.735765649224689</v>
      </c>
      <c r="AJ84" s="188">
        <f t="shared" si="52"/>
        <v>-62.735765649224689</v>
      </c>
      <c r="AK84" s="188">
        <f t="shared" si="53"/>
        <v>-62.735765649224689</v>
      </c>
      <c r="AL84" s="188">
        <f t="shared" si="54"/>
        <v>-62.735765649224689</v>
      </c>
      <c r="AM84" s="188">
        <f t="shared" si="55"/>
        <v>-62.735765649224689</v>
      </c>
      <c r="AN84" s="188">
        <f t="shared" si="56"/>
        <v>62.735765649224689</v>
      </c>
      <c r="AO84" s="188">
        <f t="shared" si="57"/>
        <v>-62.735765649224689</v>
      </c>
    </row>
    <row r="85" spans="1:41" ht="15.75" thickBot="1" x14ac:dyDescent="0.3">
      <c r="A85" s="1" t="s">
        <v>414</v>
      </c>
      <c r="B85" s="149" t="s">
        <v>759</v>
      </c>
      <c r="C85" s="192" t="s">
        <v>1122</v>
      </c>
      <c r="E85" s="201">
        <v>1</v>
      </c>
      <c r="F85" s="186">
        <f t="shared" si="43"/>
        <v>251.75897528417275</v>
      </c>
      <c r="G85" s="202">
        <v>7.2163088580200002E-4</v>
      </c>
      <c r="H85" s="202">
        <v>1</v>
      </c>
      <c r="I85" s="227">
        <v>-1</v>
      </c>
      <c r="J85" s="227">
        <v>1</v>
      </c>
      <c r="K85" s="227">
        <v>-1</v>
      </c>
      <c r="L85" s="202">
        <v>1</v>
      </c>
      <c r="M85" s="228">
        <v>-13</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348875</v>
      </c>
      <c r="Y85" s="137">
        <v>348875</v>
      </c>
      <c r="Z85" s="188">
        <f t="shared" si="49"/>
        <v>251.75897528417275</v>
      </c>
      <c r="AA85" s="188">
        <f>IF(IF(sym!$Q74=H85,1,0)=1,ABS(X85*G85),-ABS(X85*G85))</f>
        <v>-251.75897528417275</v>
      </c>
      <c r="AB85" s="188">
        <f>IF(IF(sym!$P74=$H85,1,0)=1,ABS($X85*$G85),-ABS($X85*$G85))</f>
        <v>251.75897528417275</v>
      </c>
      <c r="AC85" s="188">
        <f t="shared" si="64"/>
        <v>251.75897528417275</v>
      </c>
      <c r="AD85" s="188">
        <f t="shared" si="50"/>
        <v>-251.75897528417275</v>
      </c>
      <c r="AE85" s="188">
        <f t="shared" si="51"/>
        <v>251.75897528417275</v>
      </c>
      <c r="AF85" s="188">
        <f t="shared" si="60"/>
        <v>-251.75897528417275</v>
      </c>
      <c r="AG85" s="188">
        <f t="shared" si="61"/>
        <v>-251.75897528417275</v>
      </c>
      <c r="AH85" s="188">
        <f t="shared" si="62"/>
        <v>251.75897528417275</v>
      </c>
      <c r="AI85" s="188">
        <f t="shared" si="63"/>
        <v>-251.75897528417275</v>
      </c>
      <c r="AJ85" s="188">
        <f t="shared" si="52"/>
        <v>-251.75897528417275</v>
      </c>
      <c r="AK85" s="188">
        <f t="shared" si="53"/>
        <v>-251.75897528417275</v>
      </c>
      <c r="AL85" s="188">
        <f t="shared" si="54"/>
        <v>-251.75897528417275</v>
      </c>
      <c r="AM85" s="188">
        <f t="shared" si="55"/>
        <v>-251.75897528417275</v>
      </c>
      <c r="AN85" s="188">
        <f t="shared" si="56"/>
        <v>251.75897528417275</v>
      </c>
      <c r="AO85" s="188">
        <f t="shared" si="57"/>
        <v>-251.75897528417275</v>
      </c>
    </row>
    <row r="86" spans="1:41" ht="15.75" thickBot="1" x14ac:dyDescent="0.3">
      <c r="A86" s="1" t="s">
        <v>416</v>
      </c>
      <c r="B86" s="149" t="s">
        <v>494</v>
      </c>
      <c r="C86" s="192" t="s">
        <v>294</v>
      </c>
      <c r="E86" s="201">
        <v>-1</v>
      </c>
      <c r="F86" s="186">
        <f t="shared" si="43"/>
        <v>-1122.84263959287</v>
      </c>
      <c r="G86" s="202">
        <v>-2.7072758037199999E-2</v>
      </c>
      <c r="H86" s="202">
        <v>-1</v>
      </c>
      <c r="I86" s="227">
        <v>-1</v>
      </c>
      <c r="J86" s="227">
        <v>1</v>
      </c>
      <c r="K86" s="227">
        <v>-1</v>
      </c>
      <c r="L86" s="202">
        <v>1</v>
      </c>
      <c r="M86" s="228">
        <v>-3</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41475</v>
      </c>
      <c r="Y86" s="137">
        <v>55300</v>
      </c>
      <c r="Z86" s="188">
        <f t="shared" si="49"/>
        <v>1122.84263959287</v>
      </c>
      <c r="AA86" s="188">
        <f>IF(IF(sym!$Q75=H86,1,0)=1,ABS(X86*G86),-ABS(X86*G86))</f>
        <v>1122.84263959287</v>
      </c>
      <c r="AB86" s="188">
        <f>IF(IF(sym!$P75=$H86,1,0)=1,ABS($X86*$G86),-ABS($X86*$G86))</f>
        <v>-1122.84263959287</v>
      </c>
      <c r="AC86" s="188">
        <f t="shared" si="64"/>
        <v>1122.84263959287</v>
      </c>
      <c r="AD86" s="188">
        <f t="shared" si="50"/>
        <v>-1122.84263959287</v>
      </c>
      <c r="AE86" s="188">
        <f t="shared" si="51"/>
        <v>-1122.84263959287</v>
      </c>
      <c r="AF86" s="188">
        <f t="shared" si="60"/>
        <v>1122.84263959287</v>
      </c>
      <c r="AG86" s="188">
        <f t="shared" si="61"/>
        <v>1122.84263959287</v>
      </c>
      <c r="AH86" s="188">
        <f t="shared" si="62"/>
        <v>-1122.84263959287</v>
      </c>
      <c r="AI86" s="188">
        <f t="shared" si="63"/>
        <v>1122.84263959287</v>
      </c>
      <c r="AJ86" s="188">
        <f t="shared" si="52"/>
        <v>1122.84263959287</v>
      </c>
      <c r="AK86" s="188">
        <f t="shared" si="53"/>
        <v>-1122.84263959287</v>
      </c>
      <c r="AL86" s="188">
        <f t="shared" si="54"/>
        <v>1122.84263959287</v>
      </c>
      <c r="AM86" s="188">
        <f t="shared" si="55"/>
        <v>1122.84263959287</v>
      </c>
      <c r="AN86" s="188">
        <f t="shared" si="56"/>
        <v>-1122.84263959287</v>
      </c>
      <c r="AO86" s="188">
        <f t="shared" si="57"/>
        <v>-1122.84263959287</v>
      </c>
    </row>
    <row r="87" spans="1:41" s="2" customFormat="1" ht="15.75" thickBot="1" x14ac:dyDescent="0.3">
      <c r="A87" s="1" t="s">
        <v>418</v>
      </c>
      <c r="B87" s="149" t="s">
        <v>767</v>
      </c>
      <c r="C87" s="192" t="s">
        <v>297</v>
      </c>
      <c r="D87"/>
      <c r="E87" s="201">
        <v>-1</v>
      </c>
      <c r="F87" s="186">
        <f t="shared" si="43"/>
        <v>-663.6075949375163</v>
      </c>
      <c r="G87" s="202">
        <v>-1.0849909584100001E-2</v>
      </c>
      <c r="H87" s="202">
        <v>-1</v>
      </c>
      <c r="I87" s="227">
        <v>1</v>
      </c>
      <c r="J87" s="227">
        <v>1</v>
      </c>
      <c r="K87" s="227">
        <v>1</v>
      </c>
      <c r="L87" s="202">
        <v>1</v>
      </c>
      <c r="M87" s="228">
        <v>-2</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61162.5</v>
      </c>
      <c r="Y87" s="137">
        <v>81550</v>
      </c>
      <c r="Z87" s="188">
        <f t="shared" si="49"/>
        <v>663.6075949375163</v>
      </c>
      <c r="AA87" s="188">
        <f>IF(IF(sym!$Q76=H87,1,0)=1,ABS(X87*G87),-ABS(X87*G87))</f>
        <v>-663.6075949375163</v>
      </c>
      <c r="AB87" s="188">
        <f>IF(IF(sym!$P76=$H87,1,0)=1,ABS($X87*$G87),-ABS($X87*$G87))</f>
        <v>663.6075949375163</v>
      </c>
      <c r="AC87" s="188">
        <f t="shared" si="64"/>
        <v>663.6075949375163</v>
      </c>
      <c r="AD87" s="188">
        <f t="shared" si="50"/>
        <v>-663.6075949375163</v>
      </c>
      <c r="AE87" s="188">
        <f t="shared" si="51"/>
        <v>-663.6075949375163</v>
      </c>
      <c r="AF87" s="188">
        <f t="shared" si="60"/>
        <v>-663.6075949375163</v>
      </c>
      <c r="AG87" s="188">
        <f t="shared" si="61"/>
        <v>-663.6075949375163</v>
      </c>
      <c r="AH87" s="188">
        <f t="shared" si="62"/>
        <v>-663.6075949375163</v>
      </c>
      <c r="AI87" s="188">
        <f t="shared" si="63"/>
        <v>663.6075949375163</v>
      </c>
      <c r="AJ87" s="188">
        <f t="shared" si="52"/>
        <v>663.6075949375163</v>
      </c>
      <c r="AK87" s="188">
        <f t="shared" si="53"/>
        <v>-663.6075949375163</v>
      </c>
      <c r="AL87" s="188">
        <f t="shared" si="54"/>
        <v>-663.6075949375163</v>
      </c>
      <c r="AM87" s="188">
        <f t="shared" si="55"/>
        <v>-663.6075949375163</v>
      </c>
      <c r="AN87" s="188">
        <f t="shared" si="56"/>
        <v>663.6075949375163</v>
      </c>
      <c r="AO87" s="188">
        <f t="shared" si="57"/>
        <v>-663.6075949375163</v>
      </c>
    </row>
    <row r="88" spans="1:41" s="2" customFormat="1" ht="15.75" thickBot="1" x14ac:dyDescent="0.3">
      <c r="A88" s="1" t="s">
        <v>1053</v>
      </c>
      <c r="B88" s="149" t="s">
        <v>738</v>
      </c>
      <c r="C88" s="192" t="s">
        <v>294</v>
      </c>
      <c r="D88"/>
      <c r="E88" s="201">
        <v>1</v>
      </c>
      <c r="F88" s="186">
        <f t="shared" si="43"/>
        <v>648.57281090928166</v>
      </c>
      <c r="G88" s="202">
        <v>3.0909090909100002E-3</v>
      </c>
      <c r="H88" s="202">
        <v>1</v>
      </c>
      <c r="I88" s="227">
        <v>1</v>
      </c>
      <c r="J88" s="227">
        <v>-1</v>
      </c>
      <c r="K88" s="227">
        <v>1</v>
      </c>
      <c r="L88" s="202">
        <v>-1</v>
      </c>
      <c r="M88" s="228">
        <v>21</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209832.37999999998</v>
      </c>
      <c r="Y88" s="137">
        <v>209832.37999999998</v>
      </c>
      <c r="Z88" s="188">
        <f t="shared" si="49"/>
        <v>648.57281090928166</v>
      </c>
      <c r="AA88" s="188">
        <f>IF(IF(sym!$Q77=H88,1,0)=1,ABS(X88*G88),-ABS(X88*G88))</f>
        <v>648.57281090928166</v>
      </c>
      <c r="AB88" s="188">
        <f>IF(IF(sym!$P77=$H88,1,0)=1,ABS($X88*$G88),-ABS($X88*$G88))</f>
        <v>-648.57281090928166</v>
      </c>
      <c r="AC88" s="188">
        <f t="shared" si="64"/>
        <v>648.57281090928166</v>
      </c>
      <c r="AD88" s="188">
        <f t="shared" si="50"/>
        <v>-648.57281090928166</v>
      </c>
      <c r="AE88" s="188">
        <f t="shared" si="51"/>
        <v>-648.57281090928166</v>
      </c>
      <c r="AF88" s="188">
        <f t="shared" si="60"/>
        <v>648.57281090928166</v>
      </c>
      <c r="AG88" s="188">
        <f t="shared" si="61"/>
        <v>648.57281090928166</v>
      </c>
      <c r="AH88" s="188">
        <f t="shared" si="62"/>
        <v>-648.57281090928166</v>
      </c>
      <c r="AI88" s="188">
        <f t="shared" si="63"/>
        <v>-648.57281090928166</v>
      </c>
      <c r="AJ88" s="188">
        <f t="shared" si="52"/>
        <v>648.57281090928166</v>
      </c>
      <c r="AK88" s="188">
        <f t="shared" si="53"/>
        <v>-648.57281090928166</v>
      </c>
      <c r="AL88" s="188">
        <f t="shared" si="54"/>
        <v>648.57281090928166</v>
      </c>
      <c r="AM88" s="188">
        <f t="shared" si="55"/>
        <v>648.57281090928166</v>
      </c>
      <c r="AN88" s="188">
        <f t="shared" si="56"/>
        <v>648.57281090928166</v>
      </c>
      <c r="AO88" s="188">
        <f t="shared" si="57"/>
        <v>-648.57281090928166</v>
      </c>
    </row>
    <row r="89" spans="1:41" s="2" customFormat="1" ht="15.75" thickBot="1" x14ac:dyDescent="0.3">
      <c r="A89" s="330" t="s">
        <v>1054</v>
      </c>
      <c r="B89" s="331" t="s">
        <v>463</v>
      </c>
      <c r="C89" s="332" t="s">
        <v>1288</v>
      </c>
      <c r="D89"/>
      <c r="E89" s="201">
        <v>-1</v>
      </c>
      <c r="F89" s="186">
        <f t="shared" si="43"/>
        <v>0</v>
      </c>
      <c r="G89" s="202">
        <v>3.05716906145E-4</v>
      </c>
      <c r="H89" s="202">
        <v>1</v>
      </c>
      <c r="I89" s="227">
        <v>1</v>
      </c>
      <c r="J89" s="227">
        <v>1</v>
      </c>
      <c r="K89" s="227">
        <v>-1</v>
      </c>
      <c r="L89" s="202">
        <v>1</v>
      </c>
      <c r="M89" s="228">
        <v>-4</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-209.68026101151736</v>
      </c>
      <c r="G90" s="202">
        <v>-7.6128330614500005E-4</v>
      </c>
      <c r="H90" s="202">
        <v>-1</v>
      </c>
      <c r="I90" s="227">
        <v>1</v>
      </c>
      <c r="J90" s="227">
        <v>1</v>
      </c>
      <c r="K90" s="227">
        <v>1</v>
      </c>
      <c r="L90" s="202">
        <v>-1</v>
      </c>
      <c r="M90" s="228">
        <v>-6</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275430</v>
      </c>
      <c r="Y90" s="137">
        <v>367240</v>
      </c>
      <c r="Z90" s="188">
        <f t="shared" si="49"/>
        <v>209.68026101151736</v>
      </c>
      <c r="AA90" s="188">
        <f>IF(IF(sym!$Q79=H90,1,0)=1,ABS(X90*G90),-ABS(X90*G90))</f>
        <v>-209.68026101151736</v>
      </c>
      <c r="AB90" s="188">
        <f>IF(IF(sym!$P79=$H90,1,0)=1,ABS($X90*$G90),-ABS($X90*$G90))</f>
        <v>209.68026101151736</v>
      </c>
      <c r="AC90" s="188">
        <f t="shared" si="64"/>
        <v>209.68026101151736</v>
      </c>
      <c r="AD90" s="188">
        <f t="shared" si="50"/>
        <v>-209.68026101151736</v>
      </c>
      <c r="AE90" s="188">
        <f t="shared" si="51"/>
        <v>-209.68026101151736</v>
      </c>
      <c r="AF90" s="188">
        <f t="shared" si="60"/>
        <v>-209.68026101151736</v>
      </c>
      <c r="AG90" s="188">
        <f t="shared" si="61"/>
        <v>-209.68026101151736</v>
      </c>
      <c r="AH90" s="188">
        <f t="shared" si="62"/>
        <v>209.68026101151736</v>
      </c>
      <c r="AI90" s="188">
        <f t="shared" si="63"/>
        <v>-209.68026101151736</v>
      </c>
      <c r="AJ90" s="188">
        <f t="shared" si="52"/>
        <v>-209.68026101151736</v>
      </c>
      <c r="AK90" s="188">
        <f t="shared" si="53"/>
        <v>-209.68026101151736</v>
      </c>
      <c r="AL90" s="188">
        <f t="shared" si="54"/>
        <v>-209.68026101151736</v>
      </c>
      <c r="AM90" s="188">
        <f t="shared" si="55"/>
        <v>-209.68026101151736</v>
      </c>
      <c r="AN90" s="188">
        <f t="shared" si="56"/>
        <v>209.68026101151736</v>
      </c>
      <c r="AO90" s="188">
        <f t="shared" si="57"/>
        <v>-209.68026101151736</v>
      </c>
    </row>
    <row r="91" spans="1:41" s="4" customFormat="1" ht="15.75" thickBot="1" x14ac:dyDescent="0.3">
      <c r="A91" s="1" t="s">
        <v>1025</v>
      </c>
      <c r="B91" s="149" t="s">
        <v>459</v>
      </c>
      <c r="C91" s="192" t="s">
        <v>1122</v>
      </c>
      <c r="E91" s="201">
        <v>-1</v>
      </c>
      <c r="F91" s="186">
        <f t="shared" si="43"/>
        <v>1597.8123982534826</v>
      </c>
      <c r="G91" s="202">
        <v>5.0745965695700001E-4</v>
      </c>
      <c r="H91" s="202">
        <v>1</v>
      </c>
      <c r="I91" s="227">
        <v>-1</v>
      </c>
      <c r="J91" s="227">
        <v>-1</v>
      </c>
      <c r="K91" s="227">
        <v>-1</v>
      </c>
      <c r="L91" s="202">
        <v>1</v>
      </c>
      <c r="M91" s="228">
        <v>24</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3148649.1119999997</v>
      </c>
      <c r="Y91" s="137">
        <v>3988288.8751999997</v>
      </c>
      <c r="Z91" s="188">
        <f t="shared" si="49"/>
        <v>1597.8123982534826</v>
      </c>
      <c r="AA91" s="188">
        <f>IF(IF(sym!$Q80=H91,1,0)=1,ABS(X91*G91),-ABS(X91*G91))</f>
        <v>-1597.8123982534826</v>
      </c>
      <c r="AB91" s="188">
        <f>IF(IF(sym!$P80=$H91,1,0)=1,ABS($X91*$G91),-ABS($X91*$G91))</f>
        <v>1597.8123982534826</v>
      </c>
      <c r="AC91" s="188">
        <f t="shared" si="64"/>
        <v>-1597.8123982534826</v>
      </c>
      <c r="AD91" s="188">
        <f t="shared" si="50"/>
        <v>1597.8123982534826</v>
      </c>
      <c r="AE91" s="188">
        <f t="shared" si="51"/>
        <v>-1597.8123982534826</v>
      </c>
      <c r="AF91" s="188">
        <f t="shared" si="60"/>
        <v>-1597.8123982534826</v>
      </c>
      <c r="AG91" s="188">
        <f t="shared" si="61"/>
        <v>-1597.8123982534826</v>
      </c>
      <c r="AH91" s="188">
        <f t="shared" si="62"/>
        <v>1597.8123982534826</v>
      </c>
      <c r="AI91" s="188">
        <f t="shared" si="63"/>
        <v>1597.8123982534826</v>
      </c>
      <c r="AJ91" s="188">
        <f t="shared" si="52"/>
        <v>-1597.8123982534826</v>
      </c>
      <c r="AK91" s="188">
        <f t="shared" si="53"/>
        <v>1597.8123982534826</v>
      </c>
      <c r="AL91" s="188">
        <f t="shared" si="54"/>
        <v>-1597.8123982534826</v>
      </c>
      <c r="AM91" s="188">
        <f t="shared" si="55"/>
        <v>-1597.8123982534826</v>
      </c>
      <c r="AN91" s="188">
        <f t="shared" si="56"/>
        <v>-1597.8123982534826</v>
      </c>
      <c r="AO91" s="188">
        <f t="shared" si="57"/>
        <v>-1597.8123982534826</v>
      </c>
    </row>
    <row r="92" spans="1:41" s="4" customFormat="1" ht="15.75" thickBot="1" x14ac:dyDescent="0.3">
      <c r="A92" s="1" t="s">
        <v>1026</v>
      </c>
      <c r="B92" s="149" t="s">
        <v>447</v>
      </c>
      <c r="C92" s="192" t="s">
        <v>1122</v>
      </c>
      <c r="E92" s="201">
        <v>-1</v>
      </c>
      <c r="F92" s="186">
        <f t="shared" si="43"/>
        <v>2739.6738470970513</v>
      </c>
      <c r="G92" s="203">
        <v>9.1803947569800003E-4</v>
      </c>
      <c r="H92" s="203">
        <v>1</v>
      </c>
      <c r="I92" s="231">
        <v>-1</v>
      </c>
      <c r="J92" s="231">
        <v>-1</v>
      </c>
      <c r="K92" s="231">
        <v>1</v>
      </c>
      <c r="L92" s="203">
        <v>1</v>
      </c>
      <c r="M92" s="232">
        <v>-15</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2984265.84</v>
      </c>
      <c r="Y92" s="137">
        <v>3581119.0079999994</v>
      </c>
      <c r="Z92" s="188">
        <f t="shared" si="49"/>
        <v>2739.6738470970513</v>
      </c>
      <c r="AA92" s="188">
        <f>IF(IF(sym!$Q81=H92,1,0)=1,ABS(X92*G92),-ABS(X92*G92))</f>
        <v>-2739.6738470970513</v>
      </c>
      <c r="AB92" s="188">
        <f>IF(IF(sym!$P81=$H92,1,0)=1,ABS($X92*$G92),-ABS($X92*$G92))</f>
        <v>2739.6738470970513</v>
      </c>
      <c r="AC92" s="188">
        <f t="shared" si="64"/>
        <v>-2739.6738470970513</v>
      </c>
      <c r="AD92" s="188">
        <f t="shared" si="50"/>
        <v>2739.6738470970513</v>
      </c>
      <c r="AE92" s="188">
        <f t="shared" si="51"/>
        <v>-2739.6738470970513</v>
      </c>
      <c r="AF92" s="188">
        <f t="shared" si="60"/>
        <v>-2739.6738470970513</v>
      </c>
      <c r="AG92" s="188">
        <f t="shared" si="61"/>
        <v>2739.6738470970513</v>
      </c>
      <c r="AH92" s="188">
        <f t="shared" si="62"/>
        <v>2739.6738470970513</v>
      </c>
      <c r="AI92" s="188">
        <f t="shared" si="63"/>
        <v>-2739.6738470970513</v>
      </c>
      <c r="AJ92" s="188">
        <f t="shared" si="52"/>
        <v>-2739.6738470970513</v>
      </c>
      <c r="AK92" s="188">
        <f t="shared" si="53"/>
        <v>-2739.6738470970513</v>
      </c>
      <c r="AL92" s="188">
        <f t="shared" si="54"/>
        <v>-2739.6738470970513</v>
      </c>
      <c r="AM92" s="188">
        <f t="shared" si="55"/>
        <v>-2739.6738470970513</v>
      </c>
      <c r="AN92" s="188">
        <f t="shared" si="56"/>
        <v>-2739.6738470970513</v>
      </c>
      <c r="AO92" s="188">
        <f t="shared" si="57"/>
        <v>-2739.6738470970513</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0.29166666666666669</v>
      </c>
      <c r="AB94" s="193">
        <f t="shared" si="65"/>
        <v>0.70833333333333337</v>
      </c>
      <c r="AC94" s="193">
        <f t="shared" ref="AC94" si="66">COUNTIF(AC14:AC92,"&gt;0")/$B$10</f>
        <v>0.5</v>
      </c>
      <c r="AD94" s="193">
        <f t="shared" si="65"/>
        <v>0.5</v>
      </c>
      <c r="AE94" s="193">
        <f t="shared" si="65"/>
        <v>0.54166666666666663</v>
      </c>
      <c r="AF94" s="193">
        <f t="shared" si="65"/>
        <v>0.47222222222222221</v>
      </c>
      <c r="AG94" s="193">
        <f t="shared" si="65"/>
        <v>0.5</v>
      </c>
      <c r="AH94" s="193">
        <f t="shared" si="65"/>
        <v>0.4861111111111111</v>
      </c>
      <c r="AI94" s="193">
        <f t="shared" si="65"/>
        <v>0.59722222222222221</v>
      </c>
      <c r="AJ94" s="193">
        <f t="shared" si="65"/>
        <v>0.4861111111111111</v>
      </c>
      <c r="AK94" s="193">
        <f t="shared" si="65"/>
        <v>0.51388888888888884</v>
      </c>
      <c r="AL94" s="193">
        <f t="shared" si="65"/>
        <v>0.52777777777777779</v>
      </c>
      <c r="AM94" s="193">
        <f t="shared" si="65"/>
        <v>0.55555555555555558</v>
      </c>
      <c r="AN94" s="193">
        <f t="shared" si="65"/>
        <v>0.41666666666666669</v>
      </c>
      <c r="AO94" s="193">
        <f t="shared" si="65"/>
        <v>0.52777777777777779</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20160727</v>
      </c>
      <c r="F1" t="s">
        <v>1256</v>
      </c>
      <c r="G1" t="s">
        <v>1060</v>
      </c>
      <c r="H1" s="197" t="s">
        <v>1188</v>
      </c>
      <c r="I1" t="s">
        <v>1297</v>
      </c>
      <c r="K1" s="6" t="str">
        <f>E12&amp;" l% "&amp;ROUND(E13*100,2)&amp;"%"</f>
        <v>prev ACT l% 59.49%</v>
      </c>
      <c r="L1" s="265" t="str">
        <f>I12&amp;" l% "&amp;ROUND(I13*100,2)&amp;"%"</f>
        <v>50/50 l% 50.63%</v>
      </c>
      <c r="M1" s="265" t="str">
        <f>J12&amp;" l% "&amp;ROUND(J13*100,2)&amp;"%"</f>
        <v>&gt;equity l% 56.96%</v>
      </c>
      <c r="N1" s="265" t="str">
        <f>K12&amp;" l% "&amp;ROUND(K13*100,2)&amp;"%"</f>
        <v>&lt;equity l% 53.16%</v>
      </c>
      <c r="O1" s="265" t="str">
        <f>L12&amp;" l% "&amp;ROUND(L13*100,2)&amp;"%"</f>
        <v>SEA1 l% 56.96%</v>
      </c>
      <c r="P1" s="265" t="str">
        <f t="shared" ref="P1:V1" si="0">O12&amp;" l% "&amp;ROUND(O13*100,2)&amp;"%"</f>
        <v>SEA-ADJ l% 43.04%</v>
      </c>
      <c r="Q1" s="265" t="str">
        <f t="shared" si="0"/>
        <v>v1 l% 51.9%</v>
      </c>
      <c r="R1" s="265" t="str">
        <f t="shared" si="0"/>
        <v>v2 l% 44.3%</v>
      </c>
      <c r="S1" s="265" t="str">
        <f t="shared" si="0"/>
        <v>v3 l% 40.51%</v>
      </c>
      <c r="T1" s="265" t="str">
        <f t="shared" si="0"/>
        <v>v4 l% 48.1%</v>
      </c>
      <c r="U1" s="265" t="str">
        <f t="shared" si="0"/>
        <v>v5 l% 55.7%</v>
      </c>
      <c r="V1" s="265" t="str">
        <f t="shared" si="0"/>
        <v>v6 l% 40.51%</v>
      </c>
      <c r="W1" s="6"/>
      <c r="X1" s="285"/>
      <c r="Z1" s="333" t="str">
        <f t="shared" ref="Z1:AO1" si="1">Z12</f>
        <v>MAX ACC 99% PNL 82424</v>
      </c>
      <c r="AA1" s="334" t="str">
        <f t="shared" si="1"/>
        <v>RISK-ON ACC 47% PNL -21058</v>
      </c>
      <c r="AB1" s="334" t="str">
        <f t="shared" si="1"/>
        <v>RISK-OFF ACC 51% PNL 21058</v>
      </c>
      <c r="AC1" s="334" t="str">
        <f t="shared" ref="AC1" si="2">AC12</f>
        <v>Previous ACC 56% PNL 17588</v>
      </c>
      <c r="AD1" s="295" t="str">
        <f t="shared" si="1"/>
        <v>Anti-Previous ACC 43% PNL -17588</v>
      </c>
      <c r="AE1" s="335" t="str">
        <f t="shared" si="1"/>
        <v>&gt;equity ACC 54% PNL 12430</v>
      </c>
      <c r="AF1" s="335" t="str">
        <f t="shared" si="1"/>
        <v>50/50 ACC 51% PNL 5948</v>
      </c>
      <c r="AG1" s="335" t="str">
        <f t="shared" si="1"/>
        <v>&lt;equity ACC 47% PNL -6784</v>
      </c>
      <c r="AH1" s="336" t="str">
        <f t="shared" si="1"/>
        <v>SEASONALITY ACC 47% PNL 8284</v>
      </c>
      <c r="AI1" s="336" t="str">
        <f t="shared" si="1"/>
        <v>ADJ_SEASONALITY ACC 49% PNL 8186</v>
      </c>
      <c r="AJ1" s="337" t="str">
        <f t="shared" si="1"/>
        <v>V1 ACC 51% PNL 3172</v>
      </c>
      <c r="AK1" s="337" t="str">
        <f t="shared" si="1"/>
        <v>V2 ACC 47% PNL -4960</v>
      </c>
      <c r="AL1" s="337" t="str">
        <f t="shared" si="1"/>
        <v>V3 ACC 47% PNL -10998</v>
      </c>
      <c r="AM1" s="337" t="str">
        <f t="shared" si="1"/>
        <v>V4 ACC 53% PNL 1764</v>
      </c>
      <c r="AN1" s="337" t="str">
        <f t="shared" si="1"/>
        <v>V5 ACC 54% PNL 6416</v>
      </c>
      <c r="AO1" s="337" t="str">
        <f t="shared" si="1"/>
        <v>V6 ACC 43% PNL -20152</v>
      </c>
    </row>
    <row r="2" spans="1:41" outlineLevel="1" x14ac:dyDescent="0.25">
      <c r="A2" t="s">
        <v>1121</v>
      </c>
      <c r="B2" s="95">
        <f>COUNTIF($C$14:$C$92,A2)</f>
        <v>9</v>
      </c>
      <c r="C2" s="193">
        <f>B2/$B$10</f>
        <v>0.125</v>
      </c>
      <c r="F2" s="294">
        <f t="shared" ref="F2:F9" si="3">SUMIFS(H$14:H$92,H$14:H$92,1,$C$14:$C$92,A2)/$B2</f>
        <v>0.55555555555555558</v>
      </c>
      <c r="G2" s="137">
        <f t="shared" ref="G2:G9" si="4">SUMIF($C$14:$C$92,A2,Z$14:Z$92)</f>
        <v>6859.0000000014115</v>
      </c>
      <c r="H2" s="143">
        <f t="shared" ref="H2:H10" si="5">G2/$B2</f>
        <v>762.11111111126797</v>
      </c>
      <c r="I2" s="186">
        <f>SUMIF($C$14:$C$92,A2,F$14:F$92)/B2</f>
        <v>17.333333333779212</v>
      </c>
      <c r="J2" t="str">
        <f t="shared" ref="J2:J9" si="6">A2</f>
        <v>currency</v>
      </c>
      <c r="K2" s="344">
        <f t="shared" ref="K2:K9" si="7">SUMIF($C$14:$C$92,$A2,E$14:E$92)/$B2</f>
        <v>0.1111111111111111</v>
      </c>
      <c r="L2" s="344">
        <f t="shared" ref="L2:O9" si="8">SUMIF($C$14:$C$92,$A2,I$14:I$92)/$B2</f>
        <v>-0.33333333333333331</v>
      </c>
      <c r="M2" s="344">
        <f t="shared" si="8"/>
        <v>0.55555555555555558</v>
      </c>
      <c r="N2" s="344">
        <f t="shared" si="8"/>
        <v>-0.33333333333333331</v>
      </c>
      <c r="O2" s="344">
        <f t="shared" si="8"/>
        <v>-0.1111111111111111</v>
      </c>
      <c r="P2" s="344">
        <f t="shared" ref="P2:V9" si="9">SUMIF($C$14:$C$92,$A2,O$14:O$92)/$B2</f>
        <v>-0.33333333333333331</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O9" si="10">SUMIF($C$14:$C$92,$Y2,Z$14:Z$92)</f>
        <v>6859.0000000014115</v>
      </c>
      <c r="AA2" s="282">
        <f t="shared" si="10"/>
        <v>4839.0000000021564</v>
      </c>
      <c r="AB2" s="282">
        <f t="shared" si="10"/>
        <v>-4839.0000000021564</v>
      </c>
      <c r="AC2" s="282">
        <f t="shared" si="10"/>
        <v>-2796.0000000038872</v>
      </c>
      <c r="AD2" s="282">
        <f t="shared" si="10"/>
        <v>2796.0000000038872</v>
      </c>
      <c r="AE2" s="282">
        <f t="shared" si="10"/>
        <v>-1236.0000000018308</v>
      </c>
      <c r="AF2" s="282">
        <f t="shared" si="10"/>
        <v>-4779.0000000019791</v>
      </c>
      <c r="AG2" s="282">
        <f t="shared" si="10"/>
        <v>-4779.0000000019791</v>
      </c>
      <c r="AH2" s="282">
        <f t="shared" si="10"/>
        <v>-938.99999999742215</v>
      </c>
      <c r="AI2" s="282">
        <f t="shared" si="10"/>
        <v>-3836.0000000065625</v>
      </c>
      <c r="AJ2" s="282">
        <f t="shared" si="10"/>
        <v>-2736.0000000037098</v>
      </c>
      <c r="AK2" s="282">
        <f t="shared" si="10"/>
        <v>-2276.0000000045061</v>
      </c>
      <c r="AL2" s="282">
        <f t="shared" si="10"/>
        <v>-1104.0000000008474</v>
      </c>
      <c r="AM2" s="282">
        <f t="shared" si="10"/>
        <v>-3776.0000000063851</v>
      </c>
      <c r="AN2" s="282">
        <f t="shared" si="10"/>
        <v>4779.0000000019791</v>
      </c>
      <c r="AO2" s="282">
        <f t="shared" si="10"/>
        <v>2438.9999999993011</v>
      </c>
    </row>
    <row r="3" spans="1:41" outlineLevel="1" x14ac:dyDescent="0.25">
      <c r="A3" s="1" t="s">
        <v>288</v>
      </c>
      <c r="B3" s="95">
        <f t="shared" ref="B3:B9" si="11">COUNTIF($C$14:$C$92,A3)</f>
        <v>6</v>
      </c>
      <c r="C3" s="193">
        <f t="shared" ref="C3:C10" si="12">B3/$B$10</f>
        <v>8.3333333333333329E-2</v>
      </c>
      <c r="F3" s="294">
        <f t="shared" si="3"/>
        <v>0</v>
      </c>
      <c r="G3" s="137">
        <f t="shared" si="4"/>
        <v>8198.79999999541</v>
      </c>
      <c r="H3" s="143">
        <f t="shared" si="5"/>
        <v>1366.4666666659016</v>
      </c>
      <c r="I3" s="186">
        <f t="shared" ref="I3:I9" si="13">SUMIF($C$14:$C$92,A3,F$14:F$92)/B3</f>
        <v>-1366.4666666659016</v>
      </c>
      <c r="J3" t="str">
        <f t="shared" si="6"/>
        <v>energy</v>
      </c>
      <c r="K3" s="344">
        <f t="shared" si="7"/>
        <v>0</v>
      </c>
      <c r="L3" s="344">
        <f t="shared" si="8"/>
        <v>-0.33333333333333331</v>
      </c>
      <c r="M3" s="344">
        <f t="shared" si="8"/>
        <v>0.33333333333333331</v>
      </c>
      <c r="N3" s="344">
        <f t="shared" si="8"/>
        <v>-0.33333333333333331</v>
      </c>
      <c r="O3" s="344">
        <f t="shared" si="8"/>
        <v>0.33333333333333331</v>
      </c>
      <c r="P3" s="344">
        <f t="shared" si="9"/>
        <v>0</v>
      </c>
      <c r="Q3" s="344">
        <f t="shared" si="9"/>
        <v>-0.33333333333333331</v>
      </c>
      <c r="R3" s="344">
        <f t="shared" si="9"/>
        <v>0.33333333333333331</v>
      </c>
      <c r="S3" s="344">
        <f t="shared" si="9"/>
        <v>-0.33333333333333331</v>
      </c>
      <c r="T3" s="344">
        <f t="shared" si="9"/>
        <v>0</v>
      </c>
      <c r="U3" s="344">
        <f t="shared" si="9"/>
        <v>0.33333333333333331</v>
      </c>
      <c r="V3" s="344">
        <f t="shared" si="9"/>
        <v>0</v>
      </c>
      <c r="W3" s="286"/>
      <c r="X3" s="6"/>
      <c r="Y3" s="1" t="s">
        <v>288</v>
      </c>
      <c r="Z3" s="282">
        <f t="shared" si="10"/>
        <v>8198.79999999541</v>
      </c>
      <c r="AA3" s="282">
        <f t="shared" si="10"/>
        <v>-8198.79999999541</v>
      </c>
      <c r="AB3" s="282">
        <f t="shared" si="10"/>
        <v>8198.79999999541</v>
      </c>
      <c r="AC3" s="282">
        <f t="shared" si="10"/>
        <v>-1378.7999999961357</v>
      </c>
      <c r="AD3" s="282">
        <f t="shared" si="10"/>
        <v>1378.7999999961357</v>
      </c>
      <c r="AE3" s="282">
        <f t="shared" si="10"/>
        <v>-2338.7999999969179</v>
      </c>
      <c r="AF3" s="282">
        <f t="shared" si="10"/>
        <v>4961.1999999971486</v>
      </c>
      <c r="AG3" s="282">
        <f t="shared" si="10"/>
        <v>4961.1999999971486</v>
      </c>
      <c r="AH3" s="282">
        <f t="shared" si="10"/>
        <v>-3178.7999999944054</v>
      </c>
      <c r="AI3" s="282">
        <f t="shared" si="10"/>
        <v>-1378.7999999961357</v>
      </c>
      <c r="AJ3" s="282">
        <f t="shared" si="10"/>
        <v>4961.1999999971486</v>
      </c>
      <c r="AK3" s="282">
        <f t="shared" si="10"/>
        <v>-2338.7999999969179</v>
      </c>
      <c r="AL3" s="282">
        <f t="shared" si="10"/>
        <v>3178.7999999944054</v>
      </c>
      <c r="AM3" s="282">
        <f t="shared" si="10"/>
        <v>961.19999999641141</v>
      </c>
      <c r="AN3" s="282">
        <f t="shared" si="10"/>
        <v>-4961.1999999971486</v>
      </c>
      <c r="AO3" s="282">
        <f t="shared" si="10"/>
        <v>1378.7999999961357</v>
      </c>
    </row>
    <row r="4" spans="1:41" outlineLevel="1" x14ac:dyDescent="0.25">
      <c r="A4" s="1" t="s">
        <v>297</v>
      </c>
      <c r="B4" s="95">
        <f t="shared" si="11"/>
        <v>10</v>
      </c>
      <c r="C4" s="193">
        <f t="shared" si="12"/>
        <v>0.1388888888888889</v>
      </c>
      <c r="F4" s="294">
        <f t="shared" si="3"/>
        <v>0.6</v>
      </c>
      <c r="G4" s="137">
        <f t="shared" si="4"/>
        <v>7712.9094010729423</v>
      </c>
      <c r="H4" s="143">
        <f t="shared" si="5"/>
        <v>771.2909401072942</v>
      </c>
      <c r="I4" s="186">
        <f t="shared" si="13"/>
        <v>167.79094010633113</v>
      </c>
      <c r="J4" t="str">
        <f t="shared" si="6"/>
        <v>grain</v>
      </c>
      <c r="K4" s="344">
        <f t="shared" si="7"/>
        <v>-0.2</v>
      </c>
      <c r="L4" s="344">
        <f t="shared" si="8"/>
        <v>0</v>
      </c>
      <c r="M4" s="344">
        <f t="shared" si="8"/>
        <v>0.2</v>
      </c>
      <c r="N4" s="344">
        <f t="shared" si="8"/>
        <v>0</v>
      </c>
      <c r="O4" s="344">
        <f t="shared" si="8"/>
        <v>0.6</v>
      </c>
      <c r="P4" s="344">
        <f t="shared" si="9"/>
        <v>0.2</v>
      </c>
      <c r="Q4" s="344">
        <f t="shared" si="9"/>
        <v>-0.6</v>
      </c>
      <c r="R4" s="344">
        <f t="shared" si="9"/>
        <v>0.2</v>
      </c>
      <c r="S4" s="344">
        <f t="shared" si="9"/>
        <v>-0.2</v>
      </c>
      <c r="T4" s="344">
        <f t="shared" si="9"/>
        <v>-0.4</v>
      </c>
      <c r="U4" s="344">
        <f t="shared" si="9"/>
        <v>-0.2</v>
      </c>
      <c r="V4" s="344">
        <f t="shared" si="9"/>
        <v>-0.2</v>
      </c>
      <c r="W4" s="286"/>
      <c r="X4" s="6"/>
      <c r="Y4" s="1" t="s">
        <v>297</v>
      </c>
      <c r="Z4" s="282">
        <f t="shared" si="10"/>
        <v>7712.9094010729423</v>
      </c>
      <c r="AA4" s="282">
        <f t="shared" si="10"/>
        <v>1677.9094010633114</v>
      </c>
      <c r="AB4" s="282">
        <f t="shared" si="10"/>
        <v>-1677.9094010633114</v>
      </c>
      <c r="AC4" s="282">
        <f t="shared" si="10"/>
        <v>5052.9094010753506</v>
      </c>
      <c r="AD4" s="282">
        <f t="shared" si="10"/>
        <v>-5052.9094010753506</v>
      </c>
      <c r="AE4" s="282">
        <f t="shared" si="10"/>
        <v>1752.9094010623814</v>
      </c>
      <c r="AF4" s="282">
        <f t="shared" si="10"/>
        <v>3177.9094010599747</v>
      </c>
      <c r="AG4" s="282">
        <f t="shared" si="10"/>
        <v>-352.90940106448136</v>
      </c>
      <c r="AH4" s="282">
        <f t="shared" si="10"/>
        <v>-982.09059894343648</v>
      </c>
      <c r="AI4" s="282">
        <f t="shared" si="10"/>
        <v>1112.0905989355886</v>
      </c>
      <c r="AJ4" s="282">
        <f t="shared" si="10"/>
        <v>-77.909401056208338</v>
      </c>
      <c r="AK4" s="282">
        <f t="shared" si="10"/>
        <v>-2527.9094010692534</v>
      </c>
      <c r="AL4" s="282">
        <f t="shared" si="10"/>
        <v>-1252.9094010712486</v>
      </c>
      <c r="AM4" s="282">
        <f t="shared" si="10"/>
        <v>-1177.9094010712754</v>
      </c>
      <c r="AN4" s="282">
        <f t="shared" si="10"/>
        <v>1412.9094010705096</v>
      </c>
      <c r="AO4" s="282">
        <f t="shared" si="10"/>
        <v>-3377.9094010691779</v>
      </c>
    </row>
    <row r="5" spans="1:41" outlineLevel="1" x14ac:dyDescent="0.25">
      <c r="A5" s="1" t="s">
        <v>294</v>
      </c>
      <c r="B5" s="95">
        <f t="shared" si="11"/>
        <v>21</v>
      </c>
      <c r="C5" s="193">
        <f t="shared" si="12"/>
        <v>0.29166666666666669</v>
      </c>
      <c r="F5" s="294">
        <f t="shared" si="3"/>
        <v>0.76190476190476186</v>
      </c>
      <c r="G5" s="137">
        <f t="shared" si="4"/>
        <v>17228.249574098092</v>
      </c>
      <c r="H5" s="143">
        <f t="shared" si="5"/>
        <v>820.39283686181386</v>
      </c>
      <c r="I5" s="186">
        <f t="shared" si="13"/>
        <v>504.55607495735552</v>
      </c>
      <c r="J5" t="str">
        <f t="shared" si="6"/>
        <v>index</v>
      </c>
      <c r="K5" s="344">
        <f t="shared" si="7"/>
        <v>0.42857142857142855</v>
      </c>
      <c r="L5" s="344">
        <f t="shared" si="8"/>
        <v>0.7142857142857143</v>
      </c>
      <c r="M5" s="344">
        <f t="shared" si="8"/>
        <v>-0.23809523809523808</v>
      </c>
      <c r="N5" s="344">
        <f t="shared" si="8"/>
        <v>0.7142857142857143</v>
      </c>
      <c r="O5" s="344">
        <f t="shared" si="8"/>
        <v>-0.33333333333333331</v>
      </c>
      <c r="P5" s="344">
        <f t="shared" si="9"/>
        <v>-4.7619047619047616E-2</v>
      </c>
      <c r="Q5" s="344">
        <f t="shared" si="9"/>
        <v>0.7142857142857143</v>
      </c>
      <c r="R5" s="344">
        <f t="shared" si="9"/>
        <v>-0.42857142857142855</v>
      </c>
      <c r="S5" s="344">
        <f t="shared" si="9"/>
        <v>0.33333333333333331</v>
      </c>
      <c r="T5" s="344">
        <f t="shared" si="9"/>
        <v>0.33333333333333331</v>
      </c>
      <c r="U5" s="344">
        <f t="shared" si="9"/>
        <v>-0.14285714285714285</v>
      </c>
      <c r="V5" s="344">
        <f t="shared" si="9"/>
        <v>-0.23809523809523808</v>
      </c>
      <c r="W5" s="286"/>
      <c r="X5" s="6"/>
      <c r="Y5" s="1" t="s">
        <v>294</v>
      </c>
      <c r="Z5" s="282">
        <f t="shared" si="10"/>
        <v>17228.249574098092</v>
      </c>
      <c r="AA5" s="282">
        <f t="shared" si="10"/>
        <v>12995.677574100657</v>
      </c>
      <c r="AB5" s="282">
        <f t="shared" si="10"/>
        <v>-12995.677574100657</v>
      </c>
      <c r="AC5" s="282">
        <f t="shared" si="10"/>
        <v>4580.1033981069431</v>
      </c>
      <c r="AD5" s="282">
        <f t="shared" si="10"/>
        <v>-4580.1033981069431</v>
      </c>
      <c r="AE5" s="282">
        <f t="shared" si="10"/>
        <v>-6398.8141743594006</v>
      </c>
      <c r="AF5" s="282">
        <f t="shared" si="10"/>
        <v>9077.1073743640482</v>
      </c>
      <c r="AG5" s="282">
        <f t="shared" si="10"/>
        <v>9077.1073743640482</v>
      </c>
      <c r="AH5" s="282">
        <f t="shared" si="10"/>
        <v>-6514.1323740987609</v>
      </c>
      <c r="AI5" s="282">
        <f t="shared" si="10"/>
        <v>1239.4776256423372</v>
      </c>
      <c r="AJ5" s="282">
        <f t="shared" si="10"/>
        <v>9077.1073743640482</v>
      </c>
      <c r="AK5" s="282">
        <f t="shared" si="10"/>
        <v>-10327.107374360201</v>
      </c>
      <c r="AL5" s="282">
        <f t="shared" si="10"/>
        <v>6514.1323740987609</v>
      </c>
      <c r="AM5" s="282">
        <f t="shared" si="10"/>
        <v>6514.1323740987609</v>
      </c>
      <c r="AN5" s="282">
        <f t="shared" si="10"/>
        <v>-5066.4816018982528</v>
      </c>
      <c r="AO5" s="282">
        <f t="shared" si="10"/>
        <v>-6500.1033981042856</v>
      </c>
    </row>
    <row r="6" spans="1:41" outlineLevel="1" x14ac:dyDescent="0.25">
      <c r="A6" s="1" t="s">
        <v>313</v>
      </c>
      <c r="B6" s="95">
        <f t="shared" si="11"/>
        <v>3</v>
      </c>
      <c r="C6" s="193">
        <f t="shared" si="12"/>
        <v>4.1666666666666664E-2</v>
      </c>
      <c r="F6" s="294">
        <f t="shared" si="3"/>
        <v>0.33333333333333331</v>
      </c>
      <c r="G6" s="137">
        <f t="shared" si="4"/>
        <v>4864.9999999959482</v>
      </c>
      <c r="H6" s="143">
        <f t="shared" si="5"/>
        <v>1621.6666666653161</v>
      </c>
      <c r="I6" s="186">
        <f t="shared" si="13"/>
        <v>-1241.6666666653539</v>
      </c>
      <c r="J6" t="str">
        <f t="shared" si="6"/>
        <v>meat</v>
      </c>
      <c r="K6" s="344">
        <f t="shared" si="7"/>
        <v>0.33333333333333331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-1</v>
      </c>
      <c r="S6" s="344">
        <f t="shared" si="9"/>
        <v>-1</v>
      </c>
      <c r="T6" s="344">
        <f t="shared" si="9"/>
        <v>-1</v>
      </c>
      <c r="U6" s="344">
        <f t="shared" si="9"/>
        <v>0.33333333333333331</v>
      </c>
      <c r="V6" s="344">
        <f t="shared" si="9"/>
        <v>-0.33333333333333331</v>
      </c>
      <c r="W6" s="286"/>
      <c r="X6" s="6"/>
      <c r="Y6" s="1" t="s">
        <v>313</v>
      </c>
      <c r="Z6" s="282">
        <f t="shared" si="10"/>
        <v>4864.9999999959482</v>
      </c>
      <c r="AA6" s="282">
        <f t="shared" si="10"/>
        <v>-3724.9999999960619</v>
      </c>
      <c r="AB6" s="282">
        <f t="shared" si="10"/>
        <v>3724.9999999960619</v>
      </c>
      <c r="AC6" s="282">
        <f t="shared" si="10"/>
        <v>4514.9999999962984</v>
      </c>
      <c r="AD6" s="282">
        <f t="shared" si="10"/>
        <v>-4514.9999999962984</v>
      </c>
      <c r="AE6" s="282">
        <f t="shared" si="10"/>
        <v>3374.999999996412</v>
      </c>
      <c r="AF6" s="282">
        <f t="shared" si="10"/>
        <v>3724.9999999960619</v>
      </c>
      <c r="AG6" s="282">
        <f t="shared" si="10"/>
        <v>-3374.999999996412</v>
      </c>
      <c r="AH6" s="282">
        <f t="shared" si="10"/>
        <v>-4514.9999999962984</v>
      </c>
      <c r="AI6" s="282">
        <f t="shared" si="10"/>
        <v>3724.9999999960619</v>
      </c>
      <c r="AJ6" s="282">
        <f t="shared" si="10"/>
        <v>4514.9999999962984</v>
      </c>
      <c r="AK6" s="282">
        <f t="shared" si="10"/>
        <v>3724.9999999960619</v>
      </c>
      <c r="AL6" s="282">
        <f t="shared" si="10"/>
        <v>3724.9999999960619</v>
      </c>
      <c r="AM6" s="282">
        <f t="shared" si="10"/>
        <v>3724.9999999960619</v>
      </c>
      <c r="AN6" s="282">
        <f t="shared" si="10"/>
        <v>4514.9999999962984</v>
      </c>
      <c r="AO6" s="282">
        <f t="shared" si="10"/>
        <v>3374.999999996412</v>
      </c>
    </row>
    <row r="7" spans="1:41" outlineLevel="1" x14ac:dyDescent="0.25">
      <c r="A7" s="1" t="s">
        <v>347</v>
      </c>
      <c r="B7" s="95">
        <f t="shared" si="11"/>
        <v>5</v>
      </c>
      <c r="C7" s="193">
        <f t="shared" si="12"/>
        <v>6.9444444444444448E-2</v>
      </c>
      <c r="F7" s="294">
        <f t="shared" si="3"/>
        <v>0.8</v>
      </c>
      <c r="G7" s="137">
        <f t="shared" si="4"/>
        <v>9965.0000000026503</v>
      </c>
      <c r="H7" s="143">
        <f t="shared" si="5"/>
        <v>1993.00000000053</v>
      </c>
      <c r="I7" s="186">
        <f t="shared" si="13"/>
        <v>1182.9999999990559</v>
      </c>
      <c r="J7" t="str">
        <f t="shared" si="6"/>
        <v>metal</v>
      </c>
      <c r="K7" s="344">
        <f t="shared" si="7"/>
        <v>1</v>
      </c>
      <c r="L7" s="344">
        <f t="shared" si="8"/>
        <v>0.2</v>
      </c>
      <c r="M7" s="344">
        <f t="shared" si="8"/>
        <v>1</v>
      </c>
      <c r="N7" s="344">
        <f t="shared" si="8"/>
        <v>0.2</v>
      </c>
      <c r="O7" s="344">
        <f t="shared" si="8"/>
        <v>0.2</v>
      </c>
      <c r="P7" s="344">
        <f t="shared" si="9"/>
        <v>1</v>
      </c>
      <c r="Q7" s="344">
        <f t="shared" si="9"/>
        <v>0.6</v>
      </c>
      <c r="R7" s="344">
        <f t="shared" si="9"/>
        <v>1</v>
      </c>
      <c r="S7" s="344">
        <f t="shared" si="9"/>
        <v>-0.6</v>
      </c>
      <c r="T7" s="344">
        <f t="shared" si="9"/>
        <v>0.6</v>
      </c>
      <c r="U7" s="344">
        <f t="shared" si="9"/>
        <v>-0.2</v>
      </c>
      <c r="V7" s="344">
        <f t="shared" si="9"/>
        <v>-0.2</v>
      </c>
      <c r="W7" s="286"/>
      <c r="X7" s="6"/>
      <c r="Y7" s="1" t="s">
        <v>347</v>
      </c>
      <c r="Z7" s="282">
        <f t="shared" si="10"/>
        <v>9965.0000000026503</v>
      </c>
      <c r="AA7" s="282">
        <f t="shared" si="10"/>
        <v>-5525.0000000055943</v>
      </c>
      <c r="AB7" s="282">
        <f t="shared" si="10"/>
        <v>5525.0000000055943</v>
      </c>
      <c r="AC7" s="282">
        <f t="shared" si="10"/>
        <v>5914.9999999952797</v>
      </c>
      <c r="AD7" s="282">
        <f t="shared" si="10"/>
        <v>-5914.9999999952797</v>
      </c>
      <c r="AE7" s="282">
        <f t="shared" si="10"/>
        <v>5914.9999999952797</v>
      </c>
      <c r="AF7" s="282">
        <f t="shared" si="10"/>
        <v>-3045.0000000035006</v>
      </c>
      <c r="AG7" s="282">
        <f t="shared" si="10"/>
        <v>-3045.0000000035006</v>
      </c>
      <c r="AH7" s="282">
        <f t="shared" si="10"/>
        <v>4125.0000000056907</v>
      </c>
      <c r="AI7" s="282">
        <f t="shared" si="10"/>
        <v>5914.9999999952797</v>
      </c>
      <c r="AJ7" s="282">
        <f t="shared" si="10"/>
        <v>2794.9999999934589</v>
      </c>
      <c r="AK7" s="282">
        <f t="shared" si="10"/>
        <v>5914.9999999952797</v>
      </c>
      <c r="AL7" s="282">
        <f t="shared" si="10"/>
        <v>-9965.0000000026503</v>
      </c>
      <c r="AM7" s="282">
        <f t="shared" si="10"/>
        <v>2794.9999999934589</v>
      </c>
      <c r="AN7" s="282">
        <f t="shared" si="10"/>
        <v>3045.0000000035006</v>
      </c>
      <c r="AO7" s="282">
        <f t="shared" si="10"/>
        <v>-4125.0000000056907</v>
      </c>
    </row>
    <row r="8" spans="1:41" outlineLevel="1" x14ac:dyDescent="0.25">
      <c r="A8" s="1" t="s">
        <v>1122</v>
      </c>
      <c r="B8" s="95">
        <f t="shared" si="11"/>
        <v>10</v>
      </c>
      <c r="C8" s="193">
        <f t="shared" si="12"/>
        <v>0.1388888888888889</v>
      </c>
      <c r="F8" s="294">
        <f t="shared" si="3"/>
        <v>0.8</v>
      </c>
      <c r="G8" s="137">
        <f t="shared" si="4"/>
        <v>21074.136049592264</v>
      </c>
      <c r="H8" s="143">
        <f t="shared" si="5"/>
        <v>2107.4136049592262</v>
      </c>
      <c r="I8" s="186">
        <f t="shared" si="13"/>
        <v>1708.1476049591358</v>
      </c>
      <c r="J8" t="str">
        <f t="shared" si="6"/>
        <v>rates</v>
      </c>
      <c r="K8" s="344">
        <f t="shared" si="7"/>
        <v>0</v>
      </c>
      <c r="L8" s="344">
        <f t="shared" si="8"/>
        <v>-0.6</v>
      </c>
      <c r="M8" s="344">
        <f t="shared" si="8"/>
        <v>0.4</v>
      </c>
      <c r="N8" s="344">
        <f t="shared" si="8"/>
        <v>-0.4</v>
      </c>
      <c r="O8" s="344">
        <f t="shared" si="8"/>
        <v>1</v>
      </c>
      <c r="P8" s="344">
        <f t="shared" si="9"/>
        <v>-0.2</v>
      </c>
      <c r="Q8" s="344">
        <f t="shared" si="9"/>
        <v>-0.8</v>
      </c>
      <c r="R8" s="344">
        <f t="shared" si="9"/>
        <v>-0.2</v>
      </c>
      <c r="S8" s="344">
        <f t="shared" si="9"/>
        <v>-0.8</v>
      </c>
      <c r="T8" s="344">
        <f t="shared" si="9"/>
        <v>-0.6</v>
      </c>
      <c r="U8" s="344">
        <f t="shared" si="9"/>
        <v>0</v>
      </c>
      <c r="V8" s="344">
        <f t="shared" si="9"/>
        <v>-0.6</v>
      </c>
      <c r="W8" s="286"/>
      <c r="X8" s="6"/>
      <c r="Y8" s="1" t="s">
        <v>1122</v>
      </c>
      <c r="Z8" s="282">
        <f t="shared" si="10"/>
        <v>21074.136049592264</v>
      </c>
      <c r="AA8" s="282">
        <f t="shared" si="10"/>
        <v>-17081.476049591358</v>
      </c>
      <c r="AB8" s="282">
        <f t="shared" si="10"/>
        <v>17081.476049591358</v>
      </c>
      <c r="AC8" s="282">
        <f t="shared" si="10"/>
        <v>2797.998049604761</v>
      </c>
      <c r="AD8" s="282">
        <f t="shared" si="10"/>
        <v>-2797.998049604761</v>
      </c>
      <c r="AE8" s="282">
        <f t="shared" si="10"/>
        <v>6639.8640496102053</v>
      </c>
      <c r="AF8" s="282">
        <f t="shared" si="10"/>
        <v>-4070.7579503954744</v>
      </c>
      <c r="AG8" s="282">
        <f t="shared" si="10"/>
        <v>-6172.1579503971043</v>
      </c>
      <c r="AH8" s="282">
        <f t="shared" si="10"/>
        <v>17081.476049591358</v>
      </c>
      <c r="AI8" s="282">
        <f t="shared" si="10"/>
        <v>-228.89195039002971</v>
      </c>
      <c r="AJ8" s="282">
        <f t="shared" si="10"/>
        <v>-12264.501950390495</v>
      </c>
      <c r="AK8" s="282">
        <f t="shared" si="10"/>
        <v>-228.89195039002971</v>
      </c>
      <c r="AL8" s="282">
        <f t="shared" si="10"/>
        <v>-8887.7320495963359</v>
      </c>
      <c r="AM8" s="282">
        <f t="shared" si="10"/>
        <v>-4070.7579503954744</v>
      </c>
      <c r="AN8" s="282">
        <f t="shared" si="10"/>
        <v>2330.2919503916601</v>
      </c>
      <c r="AO8" s="282">
        <f t="shared" si="10"/>
        <v>-13239.610049585917</v>
      </c>
    </row>
    <row r="9" spans="1:41" outlineLevel="1" x14ac:dyDescent="0.25">
      <c r="A9" s="17" t="s">
        <v>304</v>
      </c>
      <c r="B9" s="295">
        <f t="shared" si="11"/>
        <v>8</v>
      </c>
      <c r="C9" s="200">
        <f t="shared" si="12"/>
        <v>0.1111111111111111</v>
      </c>
      <c r="D9" s="126"/>
      <c r="F9" s="294">
        <f t="shared" si="3"/>
        <v>0.125</v>
      </c>
      <c r="G9" s="199">
        <f t="shared" si="4"/>
        <v>6520.6999999976379</v>
      </c>
      <c r="H9" s="143">
        <f t="shared" si="5"/>
        <v>815.08749999970473</v>
      </c>
      <c r="I9" s="186">
        <f t="shared" si="13"/>
        <v>-755.08749999957797</v>
      </c>
      <c r="J9" t="str">
        <f t="shared" si="6"/>
        <v>soft</v>
      </c>
      <c r="K9" s="344">
        <f t="shared" si="7"/>
        <v>0.25</v>
      </c>
      <c r="L9" s="344">
        <f t="shared" si="8"/>
        <v>0.25</v>
      </c>
      <c r="M9" s="344">
        <f t="shared" si="8"/>
        <v>-0.25</v>
      </c>
      <c r="N9" s="344">
        <f t="shared" si="8"/>
        <v>0.25</v>
      </c>
      <c r="O9" s="344">
        <f t="shared" si="8"/>
        <v>-0.25</v>
      </c>
      <c r="P9" s="344">
        <f t="shared" si="9"/>
        <v>-0.25</v>
      </c>
      <c r="Q9" s="344">
        <f t="shared" si="9"/>
        <v>0.25</v>
      </c>
      <c r="R9" s="344">
        <f t="shared" si="9"/>
        <v>-0.25</v>
      </c>
      <c r="S9" s="344">
        <f t="shared" si="9"/>
        <v>0.25</v>
      </c>
      <c r="T9" s="344">
        <f t="shared" si="9"/>
        <v>0.25</v>
      </c>
      <c r="U9" s="344">
        <f t="shared" si="9"/>
        <v>0.25</v>
      </c>
      <c r="V9" s="344">
        <f t="shared" si="9"/>
        <v>0</v>
      </c>
      <c r="W9" s="286"/>
      <c r="X9" s="6"/>
      <c r="Y9" s="17" t="s">
        <v>304</v>
      </c>
      <c r="Z9" s="283">
        <f t="shared" si="10"/>
        <v>6520.6999999976379</v>
      </c>
      <c r="AA9" s="283">
        <f t="shared" si="10"/>
        <v>-6040.6999999966238</v>
      </c>
      <c r="AB9" s="283">
        <f t="shared" si="10"/>
        <v>6040.6999999966238</v>
      </c>
      <c r="AC9" s="283">
        <f t="shared" si="10"/>
        <v>-1098.3000000063284</v>
      </c>
      <c r="AD9" s="283">
        <f t="shared" si="10"/>
        <v>1098.3000000063284</v>
      </c>
      <c r="AE9" s="283">
        <f t="shared" si="10"/>
        <v>4720.6999999990821</v>
      </c>
      <c r="AF9" s="283">
        <f t="shared" si="10"/>
        <v>-3098.3000000011043</v>
      </c>
      <c r="AG9" s="283">
        <f t="shared" si="10"/>
        <v>-3098.3000000011043</v>
      </c>
      <c r="AH9" s="283">
        <f t="shared" si="10"/>
        <v>3206.6999999981513</v>
      </c>
      <c r="AI9" s="283">
        <f t="shared" si="10"/>
        <v>1638.3000000003371</v>
      </c>
      <c r="AJ9" s="283">
        <f t="shared" si="10"/>
        <v>-3098.3000000011043</v>
      </c>
      <c r="AK9" s="283">
        <f t="shared" si="10"/>
        <v>3098.3000000011043</v>
      </c>
      <c r="AL9" s="283">
        <f t="shared" si="10"/>
        <v>-3206.6999999981513</v>
      </c>
      <c r="AM9" s="283">
        <f t="shared" si="10"/>
        <v>-3206.6999999981513</v>
      </c>
      <c r="AN9" s="283">
        <f t="shared" si="10"/>
        <v>361.69999999443894</v>
      </c>
      <c r="AO9" s="283">
        <f t="shared" si="10"/>
        <v>-101.69999999268339</v>
      </c>
    </row>
    <row r="10" spans="1:41" outlineLevel="1" x14ac:dyDescent="0.25">
      <c r="B10">
        <f>SUM(B2:B9)</f>
        <v>72</v>
      </c>
      <c r="C10" s="193">
        <f t="shared" si="12"/>
        <v>1</v>
      </c>
      <c r="D10" s="126"/>
      <c r="F10" s="294">
        <f>SUMIFS(H$14:H$92,H$14:H$92,1,$C$14:$C$92,"&lt;&gt;offline")/$B10</f>
        <v>0.56944444444444442</v>
      </c>
      <c r="G10" s="167">
        <f>SUM(G2:G9)</f>
        <v>82423.795024756357</v>
      </c>
      <c r="H10" s="143">
        <f t="shared" si="5"/>
        <v>1144.7749308993939</v>
      </c>
      <c r="I10">
        <f>SUM(F14:F92)/B10</f>
        <v>242.52170867736575</v>
      </c>
      <c r="J10" s="137"/>
      <c r="K10" s="6"/>
      <c r="L10" s="292"/>
      <c r="M10" s="286"/>
      <c r="N10" s="292"/>
      <c r="O10" s="6"/>
      <c r="R10" s="6"/>
      <c r="S10" s="286"/>
      <c r="T10" s="286"/>
      <c r="U10" s="286"/>
      <c r="V10" s="6"/>
      <c r="W10" s="286"/>
      <c r="X10" s="6"/>
      <c r="Y10" s="6" t="s">
        <v>1245</v>
      </c>
      <c r="Z10" s="284">
        <f>SUM(Z2:Z9)</f>
        <v>82423.795024756357</v>
      </c>
      <c r="AA10" s="284">
        <f t="shared" ref="AA10:AO10" si="14">SUM(AA2:AA9)</f>
        <v>-21058.389074418923</v>
      </c>
      <c r="AB10" s="284">
        <f t="shared" si="14"/>
        <v>21058.389074418923</v>
      </c>
      <c r="AC10" s="284">
        <f t="shared" si="14"/>
        <v>17587.910848772281</v>
      </c>
      <c r="AD10" s="284">
        <f t="shared" si="14"/>
        <v>-17587.910848772281</v>
      </c>
      <c r="AE10" s="284">
        <f t="shared" si="14"/>
        <v>12429.859276305211</v>
      </c>
      <c r="AF10" s="284">
        <f t="shared" si="14"/>
        <v>5948.1588250151754</v>
      </c>
      <c r="AG10" s="284">
        <f t="shared" si="14"/>
        <v>-6784.0599771033858</v>
      </c>
      <c r="AH10" s="284">
        <f t="shared" si="14"/>
        <v>8284.1530765648768</v>
      </c>
      <c r="AI10" s="284">
        <f t="shared" si="14"/>
        <v>8186.1762741768762</v>
      </c>
      <c r="AJ10" s="284">
        <f t="shared" si="14"/>
        <v>3171.5960228994381</v>
      </c>
      <c r="AK10" s="284">
        <f t="shared" si="14"/>
        <v>-4960.4087258284617</v>
      </c>
      <c r="AL10" s="284">
        <f t="shared" si="14"/>
        <v>-10998.409076580005</v>
      </c>
      <c r="AM10" s="284">
        <f t="shared" si="14"/>
        <v>1763.9650226134067</v>
      </c>
      <c r="AN10" s="284">
        <f t="shared" si="14"/>
        <v>6416.2197495629853</v>
      </c>
      <c r="AO10" s="284">
        <f t="shared" si="14"/>
        <v>-20151.522848765908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82424</v>
      </c>
      <c r="AA12" s="310" t="str">
        <f t="shared" si="15"/>
        <v>RISK-ON ACC 47% PNL -21058</v>
      </c>
      <c r="AB12" s="310" t="str">
        <f t="shared" si="15"/>
        <v>RISK-OFF ACC 51% PNL 21058</v>
      </c>
      <c r="AC12" s="310" t="str">
        <f t="shared" si="15"/>
        <v>Previous ACC 56% PNL 17588</v>
      </c>
      <c r="AD12" s="339" t="str">
        <f t="shared" si="15"/>
        <v>Anti-Previous ACC 43% PNL -17588</v>
      </c>
      <c r="AE12" s="340" t="str">
        <f t="shared" si="15"/>
        <v>&gt;equity ACC 54% PNL 12430</v>
      </c>
      <c r="AF12" s="340" t="str">
        <f t="shared" si="15"/>
        <v>50/50 ACC 51% PNL 5948</v>
      </c>
      <c r="AG12" s="340" t="str">
        <f t="shared" si="15"/>
        <v>&lt;equity ACC 47% PNL -6784</v>
      </c>
      <c r="AH12" s="341" t="str">
        <f t="shared" si="15"/>
        <v>SEASONALITY ACC 47% PNL 8284</v>
      </c>
      <c r="AI12" s="341" t="str">
        <f t="shared" si="15"/>
        <v>ADJ_SEASONALITY ACC 49% PNL 8186</v>
      </c>
      <c r="AJ12" s="342" t="str">
        <f t="shared" si="15"/>
        <v>V1 ACC 51% PNL 3172</v>
      </c>
      <c r="AK12" s="342" t="str">
        <f t="shared" si="15"/>
        <v>V2 ACC 47% PNL -4960</v>
      </c>
      <c r="AL12" s="342" t="str">
        <f t="shared" si="15"/>
        <v>V3 ACC 47% PNL -10998</v>
      </c>
      <c r="AM12" s="342" t="str">
        <f t="shared" si="15"/>
        <v>V4 ACC 53% PNL 1764</v>
      </c>
      <c r="AN12" s="342" t="str">
        <f t="shared" si="15"/>
        <v>V5 ACC 54% PNL 6416</v>
      </c>
      <c r="AO12" s="342" t="str">
        <f t="shared" si="15"/>
        <v>V6 ACC 43% PNL -20152</v>
      </c>
    </row>
    <row r="13" spans="1:41" ht="15.75" thickBot="1" x14ac:dyDescent="0.3">
      <c r="A13" s="3"/>
      <c r="B13" s="164"/>
      <c r="C13" s="164"/>
      <c r="E13" s="240">
        <f>COUNTIF(E14:E92,1)/COUNT(E14:E92)</f>
        <v>0.59493670886075944</v>
      </c>
      <c r="H13" s="240">
        <f>COUNTIF(H14:H92,1)/COUNT(H14:H92)</f>
        <v>0.58227848101265822</v>
      </c>
      <c r="I13" s="240">
        <f>COUNTIF(I14:I92,1)/COUNT(I14:I92)</f>
        <v>0.50632911392405067</v>
      </c>
      <c r="J13" s="240">
        <f t="shared" ref="J13:L13" si="16">COUNTIF(J14:J92,1)/COUNT(J14:J92)</f>
        <v>0.569620253164557</v>
      </c>
      <c r="K13" s="240">
        <f t="shared" si="16"/>
        <v>0.53164556962025311</v>
      </c>
      <c r="L13" s="240">
        <f t="shared" si="16"/>
        <v>0.569620253164557</v>
      </c>
      <c r="M13" s="240"/>
      <c r="O13" s="240">
        <f t="shared" ref="O13:U13" si="17">COUNTIF(O14:O92,1)/COUNT(O14:O92)</f>
        <v>0.43037974683544306</v>
      </c>
      <c r="P13" s="240">
        <f t="shared" si="17"/>
        <v>0.51898734177215189</v>
      </c>
      <c r="Q13" s="240">
        <f t="shared" si="17"/>
        <v>0.44303797468354428</v>
      </c>
      <c r="R13" s="240">
        <f t="shared" si="17"/>
        <v>0.4050632911392405</v>
      </c>
      <c r="S13" s="240">
        <f t="shared" si="17"/>
        <v>0.48101265822784811</v>
      </c>
      <c r="T13" s="240">
        <f t="shared" si="17"/>
        <v>0.55696202531645567</v>
      </c>
      <c r="U13" s="240">
        <f t="shared" si="17"/>
        <v>0.4050632911392405</v>
      </c>
      <c r="W13" s="179"/>
      <c r="X13" s="182">
        <v>22906561.279852722</v>
      </c>
      <c r="Y13" s="182">
        <v>25642479.467342492</v>
      </c>
      <c r="Z13" s="187">
        <f t="shared" ref="Z13:AO13" si="18">SUM(Z14:Z92)</f>
        <v>82423.795024756371</v>
      </c>
      <c r="AA13" s="187">
        <f t="shared" si="18"/>
        <v>-21058.389074418927</v>
      </c>
      <c r="AB13" s="187">
        <f t="shared" si="18"/>
        <v>21058.389074418927</v>
      </c>
      <c r="AC13" s="187">
        <f>SUM(AC14:AC92)</f>
        <v>17587.910848772284</v>
      </c>
      <c r="AD13" s="187">
        <f t="shared" si="18"/>
        <v>-17587.910848772284</v>
      </c>
      <c r="AE13" s="187">
        <f t="shared" si="18"/>
        <v>12429.859276305213</v>
      </c>
      <c r="AF13" s="187">
        <f t="shared" si="18"/>
        <v>5948.1588250151744</v>
      </c>
      <c r="AG13" s="187">
        <f t="shared" si="18"/>
        <v>-6784.0599771033849</v>
      </c>
      <c r="AH13" s="187">
        <f t="shared" si="18"/>
        <v>8284.1530765648768</v>
      </c>
      <c r="AI13" s="187">
        <f>SUM(AI14:AI92)</f>
        <v>8186.1762741768816</v>
      </c>
      <c r="AJ13" s="187">
        <f>SUM(AJ14:AJ92)</f>
        <v>3171.5960228994381</v>
      </c>
      <c r="AK13" s="187">
        <f t="shared" si="18"/>
        <v>-4960.4087258284599</v>
      </c>
      <c r="AL13" s="187">
        <f>SUM(AL14:AL92)</f>
        <v>-10998.409076580008</v>
      </c>
      <c r="AM13" s="187">
        <f t="shared" si="18"/>
        <v>1763.9650226134083</v>
      </c>
      <c r="AN13" s="187">
        <f t="shared" si="18"/>
        <v>6416.219749562988</v>
      </c>
      <c r="AO13" s="187">
        <f t="shared" si="18"/>
        <v>-20151.522848765904</v>
      </c>
    </row>
    <row r="14" spans="1:41" ht="15.75" thickBot="1" x14ac:dyDescent="0.3">
      <c r="A14" s="330" t="s">
        <v>287</v>
      </c>
      <c r="B14" s="331" t="s">
        <v>558</v>
      </c>
      <c r="C14" s="332" t="s">
        <v>1288</v>
      </c>
      <c r="E14" s="201">
        <v>-1</v>
      </c>
      <c r="F14" s="186">
        <f t="shared" ref="F14:F77" si="19">G14*X14</f>
        <v>0</v>
      </c>
      <c r="G14" s="201">
        <v>-1.16918844567E-2</v>
      </c>
      <c r="H14" s="202">
        <v>-1</v>
      </c>
      <c r="I14" s="202">
        <v>-1</v>
      </c>
      <c r="J14" s="225">
        <v>1</v>
      </c>
      <c r="K14" s="225">
        <v>-1</v>
      </c>
      <c r="L14" s="201">
        <v>-1</v>
      </c>
      <c r="M14" s="226">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-690.00000000028444</v>
      </c>
      <c r="G15" s="202">
        <v>-3.06994127069E-3</v>
      </c>
      <c r="H15" s="202">
        <v>-1</v>
      </c>
      <c r="I15" s="202">
        <v>-1</v>
      </c>
      <c r="J15" s="227">
        <v>1</v>
      </c>
      <c r="K15" s="227">
        <v>-1</v>
      </c>
      <c r="L15" s="202">
        <v>-1</v>
      </c>
      <c r="M15" s="228">
        <v>-9</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224760</v>
      </c>
      <c r="Y15" s="137">
        <v>149840</v>
      </c>
      <c r="Z15" s="188">
        <f t="shared" si="25"/>
        <v>690.00000000028444</v>
      </c>
      <c r="AA15" s="188">
        <f>IF(IF(sym!$Q4=H15,1,0)=1,ABS(X15*G15),-ABS(X15*G15))</f>
        <v>-690.00000000028444</v>
      </c>
      <c r="AB15" s="188">
        <f>IF(IF(sym!$P4=$H15,1,0)=1,ABS($X15*$G15),-ABS($X15*$G15))</f>
        <v>690.00000000028444</v>
      </c>
      <c r="AC15" s="188">
        <f>IF(IF(E15=H15,1,0)=1,ABS(X15*G15),-ABS(X15*G15))</f>
        <v>-690.00000000028444</v>
      </c>
      <c r="AD15" s="188">
        <f t="shared" si="26"/>
        <v>690.00000000028444</v>
      </c>
      <c r="AE15" s="188">
        <f t="shared" si="27"/>
        <v>-690.00000000028444</v>
      </c>
      <c r="AF15" s="188">
        <f t="shared" ref="AF15:AF78" si="36">IF(IF(I15=H15,1,0)=1,ABS(X15*G15),-ABS(X15*G15))</f>
        <v>690.00000000028444</v>
      </c>
      <c r="AG15" s="188">
        <f t="shared" ref="AG15:AG78" si="37">IF(IF(K15=H15,1,0)=1,ABS(X15*G15),-ABS(X15*G15))</f>
        <v>690.00000000028444</v>
      </c>
      <c r="AH15" s="188">
        <f t="shared" ref="AH15:AH78" si="38">IF(IF(L15=H15,1,0)=1,ABS(X15*G15),-ABS(X15*G15))</f>
        <v>690.00000000028444</v>
      </c>
      <c r="AI15" s="188">
        <f t="shared" ref="AI15:AI78" si="39">IF(IF(O15=H15,1,0)=1,ABS(X15*G15),-ABS(X15*G15))</f>
        <v>-690.00000000028444</v>
      </c>
      <c r="AJ15" s="188">
        <f t="shared" si="28"/>
        <v>-690.00000000028444</v>
      </c>
      <c r="AK15" s="188">
        <f t="shared" si="29"/>
        <v>-690.00000000028444</v>
      </c>
      <c r="AL15" s="188">
        <f t="shared" si="30"/>
        <v>690.00000000028444</v>
      </c>
      <c r="AM15" s="188">
        <f t="shared" si="31"/>
        <v>-690.00000000028444</v>
      </c>
      <c r="AN15" s="188">
        <f t="shared" si="32"/>
        <v>-690.00000000028444</v>
      </c>
      <c r="AO15" s="188">
        <f t="shared" si="33"/>
        <v>-690.00000000028444</v>
      </c>
    </row>
    <row r="16" spans="1:41" ht="15.75" thickBot="1" x14ac:dyDescent="0.3">
      <c r="A16" s="1" t="s">
        <v>292</v>
      </c>
      <c r="B16" s="149" t="s">
        <v>292</v>
      </c>
      <c r="C16" s="192" t="s">
        <v>294</v>
      </c>
      <c r="E16" s="201">
        <v>1</v>
      </c>
      <c r="F16" s="186">
        <f t="shared" si="19"/>
        <v>-461.28600000061942</v>
      </c>
      <c r="G16" s="202">
        <v>-2.33022636485E-3</v>
      </c>
      <c r="H16" s="202">
        <v>-1</v>
      </c>
      <c r="I16" s="202">
        <v>1</v>
      </c>
      <c r="J16" s="227">
        <v>-1</v>
      </c>
      <c r="K16" s="227">
        <v>1</v>
      </c>
      <c r="L16" s="202">
        <v>1</v>
      </c>
      <c r="M16" s="228">
        <v>-14</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197957.592</v>
      </c>
      <c r="Y16" s="137">
        <v>296936.38800000004</v>
      </c>
      <c r="Z16" s="188">
        <f t="shared" si="25"/>
        <v>461.28600000061942</v>
      </c>
      <c r="AA16" s="188">
        <f>IF(IF(sym!$Q5=H16,1,0)=1,ABS(X16*G16),-ABS(X16*G16))</f>
        <v>-461.28600000061942</v>
      </c>
      <c r="AB16" s="188">
        <f>IF(IF(sym!$P5=$H16,1,0)=1,ABS($X16*$G16),-ABS($X16*$G16))</f>
        <v>461.28600000061942</v>
      </c>
      <c r="AC16" s="188">
        <f t="shared" ref="AC16:AC79" si="40">IF(IF(E16=H16,1,0)=1,ABS(X16*G16),-ABS(X16*G16))</f>
        <v>-461.28600000061942</v>
      </c>
      <c r="AD16" s="188">
        <f t="shared" si="26"/>
        <v>461.28600000061942</v>
      </c>
      <c r="AE16" s="188">
        <f t="shared" si="27"/>
        <v>461.28600000061942</v>
      </c>
      <c r="AF16" s="188">
        <f t="shared" si="36"/>
        <v>-461.28600000061942</v>
      </c>
      <c r="AG16" s="188">
        <f t="shared" si="37"/>
        <v>-461.28600000061942</v>
      </c>
      <c r="AH16" s="188">
        <f t="shared" si="38"/>
        <v>-461.28600000061942</v>
      </c>
      <c r="AI16" s="188">
        <f t="shared" si="39"/>
        <v>461.28600000061942</v>
      </c>
      <c r="AJ16" s="188">
        <f t="shared" si="28"/>
        <v>-461.28600000061942</v>
      </c>
      <c r="AK16" s="188">
        <f t="shared" si="29"/>
        <v>461.28600000061942</v>
      </c>
      <c r="AL16" s="188">
        <f t="shared" si="30"/>
        <v>461.28600000061942</v>
      </c>
      <c r="AM16" s="188">
        <f>IF(IF(S16=H16,1,0)=1,ABS(X16*G16),-ABS(X16*G16))</f>
        <v>461.28600000061942</v>
      </c>
      <c r="AN16" s="188">
        <f t="shared" si="32"/>
        <v>-461.28600000061942</v>
      </c>
      <c r="AO16" s="188">
        <f t="shared" si="33"/>
        <v>461.28600000061942</v>
      </c>
    </row>
    <row r="17" spans="1:41" ht="15.75" thickBot="1" x14ac:dyDescent="0.3">
      <c r="A17" s="1" t="s">
        <v>295</v>
      </c>
      <c r="B17" s="149" t="s">
        <v>728</v>
      </c>
      <c r="C17" s="192" t="s">
        <v>297</v>
      </c>
      <c r="E17" s="201">
        <v>1</v>
      </c>
      <c r="F17" s="186">
        <f t="shared" si="19"/>
        <v>-179.99999999965439</v>
      </c>
      <c r="G17" s="202">
        <v>-1.9946808510599998E-3</v>
      </c>
      <c r="H17" s="202">
        <v>-1</v>
      </c>
      <c r="I17" s="202">
        <v>-1</v>
      </c>
      <c r="J17" s="227">
        <v>-1</v>
      </c>
      <c r="K17" s="227">
        <v>1</v>
      </c>
      <c r="L17" s="202">
        <v>1</v>
      </c>
      <c r="M17" s="228">
        <v>4</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90240</v>
      </c>
      <c r="Y17" s="137">
        <v>72192</v>
      </c>
      <c r="Z17" s="188">
        <f t="shared" si="25"/>
        <v>179.99999999965439</v>
      </c>
      <c r="AA17" s="188">
        <f>IF(IF(sym!$Q6=H17,1,0)=1,ABS(X17*G17),-ABS(X17*G17))</f>
        <v>-179.99999999965439</v>
      </c>
      <c r="AB17" s="188">
        <f>IF(IF(sym!$P6=$H17,1,0)=1,ABS($X17*$G17),-ABS($X17*$G17))</f>
        <v>179.99999999965439</v>
      </c>
      <c r="AC17" s="188">
        <f t="shared" si="40"/>
        <v>-179.99999999965439</v>
      </c>
      <c r="AD17" s="188">
        <f t="shared" si="26"/>
        <v>179.99999999965439</v>
      </c>
      <c r="AE17" s="188">
        <f t="shared" si="27"/>
        <v>179.99999999965439</v>
      </c>
      <c r="AF17" s="188">
        <f t="shared" si="36"/>
        <v>179.99999999965439</v>
      </c>
      <c r="AG17" s="188">
        <f t="shared" si="37"/>
        <v>-179.99999999965439</v>
      </c>
      <c r="AH17" s="188">
        <f t="shared" si="38"/>
        <v>-179.99999999965439</v>
      </c>
      <c r="AI17" s="188">
        <f t="shared" si="39"/>
        <v>-179.99999999965439</v>
      </c>
      <c r="AJ17" s="188">
        <f t="shared" si="28"/>
        <v>-179.99999999965439</v>
      </c>
      <c r="AK17" s="188">
        <f t="shared" si="29"/>
        <v>179.99999999965439</v>
      </c>
      <c r="AL17" s="188">
        <f t="shared" si="30"/>
        <v>179.99999999965439</v>
      </c>
      <c r="AM17" s="188">
        <f t="shared" si="31"/>
        <v>179.99999999965439</v>
      </c>
      <c r="AN17" s="188">
        <f t="shared" si="32"/>
        <v>179.99999999965439</v>
      </c>
      <c r="AO17" s="188">
        <f t="shared" si="33"/>
        <v>179.99999999965439</v>
      </c>
    </row>
    <row r="18" spans="1:41" ht="15.75" thickBot="1" x14ac:dyDescent="0.3">
      <c r="A18" s="1" t="s">
        <v>298</v>
      </c>
      <c r="B18" s="149" t="s">
        <v>479</v>
      </c>
      <c r="C18" s="192" t="s">
        <v>1121</v>
      </c>
      <c r="E18" s="201">
        <v>1</v>
      </c>
      <c r="F18" s="186">
        <f t="shared" si="19"/>
        <v>687.49999999957583</v>
      </c>
      <c r="G18" s="202">
        <v>4.1847371224200004E-3</v>
      </c>
      <c r="H18" s="202">
        <v>1</v>
      </c>
      <c r="I18" s="202">
        <v>-1</v>
      </c>
      <c r="J18" s="227">
        <v>1</v>
      </c>
      <c r="K18" s="227">
        <v>-1</v>
      </c>
      <c r="L18" s="202">
        <v>-1</v>
      </c>
      <c r="M18" s="228">
        <v>-9</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164287.5</v>
      </c>
      <c r="Y18" s="137">
        <v>164287.5</v>
      </c>
      <c r="Z18" s="188">
        <f t="shared" si="25"/>
        <v>687.49999999957583</v>
      </c>
      <c r="AA18" s="188">
        <f>IF(IF(sym!$Q7=H18,1,0)=1,ABS(X18*G18),-ABS(X18*G18))</f>
        <v>687.49999999957583</v>
      </c>
      <c r="AB18" s="188">
        <f>IF(IF(sym!$P7=$H18,1,0)=1,ABS($X18*$G18),-ABS($X18*$G18))</f>
        <v>-687.49999999957583</v>
      </c>
      <c r="AC18" s="188">
        <f t="shared" si="40"/>
        <v>687.49999999957583</v>
      </c>
      <c r="AD18" s="188">
        <f t="shared" si="26"/>
        <v>-687.49999999957583</v>
      </c>
      <c r="AE18" s="188">
        <f t="shared" si="27"/>
        <v>687.49999999957583</v>
      </c>
      <c r="AF18" s="188">
        <f t="shared" si="36"/>
        <v>-687.49999999957583</v>
      </c>
      <c r="AG18" s="188">
        <f t="shared" si="37"/>
        <v>-687.49999999957583</v>
      </c>
      <c r="AH18" s="188">
        <f t="shared" si="38"/>
        <v>-687.49999999957583</v>
      </c>
      <c r="AI18" s="188">
        <f t="shared" si="39"/>
        <v>687.49999999957583</v>
      </c>
      <c r="AJ18" s="188">
        <f t="shared" si="28"/>
        <v>687.49999999957583</v>
      </c>
      <c r="AK18" s="188">
        <f t="shared" si="29"/>
        <v>687.49999999957583</v>
      </c>
      <c r="AL18" s="188">
        <f t="shared" si="30"/>
        <v>-687.49999999957583</v>
      </c>
      <c r="AM18" s="188">
        <f t="shared" si="31"/>
        <v>687.49999999957583</v>
      </c>
      <c r="AN18" s="188">
        <f t="shared" si="32"/>
        <v>687.49999999957583</v>
      </c>
      <c r="AO18" s="188">
        <f t="shared" si="33"/>
        <v>687.49999999957583</v>
      </c>
    </row>
    <row r="19" spans="1:41" ht="15.75" thickBot="1" x14ac:dyDescent="0.3">
      <c r="A19" s="1" t="s">
        <v>300</v>
      </c>
      <c r="B19" s="149" t="s">
        <v>518</v>
      </c>
      <c r="C19" s="192" t="s">
        <v>297</v>
      </c>
      <c r="E19" s="201">
        <v>-1</v>
      </c>
      <c r="F19" s="186">
        <f t="shared" si="19"/>
        <v>699.99999999894999</v>
      </c>
      <c r="G19" s="202">
        <v>1.03092783505E-2</v>
      </c>
      <c r="H19" s="202">
        <v>1</v>
      </c>
      <c r="I19" s="202">
        <v>1</v>
      </c>
      <c r="J19" s="227">
        <v>1</v>
      </c>
      <c r="K19" s="227">
        <v>1</v>
      </c>
      <c r="L19" s="202">
        <v>1</v>
      </c>
      <c r="M19" s="228">
        <v>10</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67900</v>
      </c>
      <c r="Y19" s="137">
        <v>84875</v>
      </c>
      <c r="Z19" s="188">
        <f t="shared" si="25"/>
        <v>699.99999999894999</v>
      </c>
      <c r="AA19" s="188">
        <f>IF(IF(sym!$Q8=H19,1,0)=1,ABS(X19*G19),-ABS(X19*G19))</f>
        <v>699.99999999894999</v>
      </c>
      <c r="AB19" s="188">
        <f>IF(IF(sym!$P8=$H19,1,0)=1,ABS($X19*$G19),-ABS($X19*$G19))</f>
        <v>-699.99999999894999</v>
      </c>
      <c r="AC19" s="188">
        <f t="shared" si="40"/>
        <v>-699.99999999894999</v>
      </c>
      <c r="AD19" s="188">
        <f t="shared" si="26"/>
        <v>699.99999999894999</v>
      </c>
      <c r="AE19" s="188">
        <f t="shared" si="27"/>
        <v>699.99999999894999</v>
      </c>
      <c r="AF19" s="188">
        <f t="shared" si="36"/>
        <v>699.99999999894999</v>
      </c>
      <c r="AG19" s="188">
        <f t="shared" si="37"/>
        <v>699.99999999894999</v>
      </c>
      <c r="AH19" s="188">
        <f t="shared" si="38"/>
        <v>699.99999999894999</v>
      </c>
      <c r="AI19" s="188">
        <f t="shared" si="39"/>
        <v>699.99999999894999</v>
      </c>
      <c r="AJ19" s="188">
        <f t="shared" si="28"/>
        <v>-699.99999999894999</v>
      </c>
      <c r="AK19" s="188">
        <f t="shared" si="29"/>
        <v>699.99999999894999</v>
      </c>
      <c r="AL19" s="188">
        <f t="shared" si="30"/>
        <v>699.99999999894999</v>
      </c>
      <c r="AM19" s="188">
        <f t="shared" si="31"/>
        <v>699.99999999894999</v>
      </c>
      <c r="AN19" s="188">
        <f t="shared" si="32"/>
        <v>-699.99999999894999</v>
      </c>
      <c r="AO19" s="188">
        <f t="shared" si="33"/>
        <v>699.99999999894999</v>
      </c>
    </row>
    <row r="20" spans="1:41" ht="15.75" thickBot="1" x14ac:dyDescent="0.3">
      <c r="A20" s="1" t="s">
        <v>302</v>
      </c>
      <c r="B20" s="149" t="s">
        <v>509</v>
      </c>
      <c r="C20" s="192" t="s">
        <v>304</v>
      </c>
      <c r="E20" s="201">
        <v>-1</v>
      </c>
      <c r="F20" s="186">
        <f t="shared" si="19"/>
        <v>240.00000000050679</v>
      </c>
      <c r="G20" s="202">
        <v>2.10452472817E-3</v>
      </c>
      <c r="H20" s="202">
        <v>1</v>
      </c>
      <c r="I20" s="202">
        <v>-1</v>
      </c>
      <c r="J20" s="227">
        <v>1</v>
      </c>
      <c r="K20" s="227">
        <v>-1</v>
      </c>
      <c r="L20" s="202">
        <v>-1</v>
      </c>
      <c r="M20" s="228">
        <v>18</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114040</v>
      </c>
      <c r="Y20" s="137">
        <v>85530</v>
      </c>
      <c r="Z20" s="188">
        <f t="shared" si="25"/>
        <v>240.00000000050679</v>
      </c>
      <c r="AA20" s="188">
        <f>IF(IF(sym!$Q9=H20,1,0)=1,ABS(X20*G20),-ABS(X20*G20))</f>
        <v>240.00000000050679</v>
      </c>
      <c r="AB20" s="188">
        <f>IF(IF(sym!$P9=$H20,1,0)=1,ABS($X20*$G20),-ABS($X20*$G20))</f>
        <v>-240.00000000050679</v>
      </c>
      <c r="AC20" s="188">
        <f t="shared" si="40"/>
        <v>-240.00000000050679</v>
      </c>
      <c r="AD20" s="188">
        <f t="shared" si="26"/>
        <v>240.00000000050679</v>
      </c>
      <c r="AE20" s="188">
        <f t="shared" si="27"/>
        <v>240.00000000050679</v>
      </c>
      <c r="AF20" s="188">
        <f t="shared" si="36"/>
        <v>-240.00000000050679</v>
      </c>
      <c r="AG20" s="188">
        <f t="shared" si="37"/>
        <v>-240.00000000050679</v>
      </c>
      <c r="AH20" s="188">
        <f t="shared" si="38"/>
        <v>-240.00000000050679</v>
      </c>
      <c r="AI20" s="188">
        <f t="shared" si="39"/>
        <v>-240.00000000050679</v>
      </c>
      <c r="AJ20" s="188">
        <f t="shared" si="28"/>
        <v>-240.00000000050679</v>
      </c>
      <c r="AK20" s="188">
        <f t="shared" si="29"/>
        <v>240.00000000050679</v>
      </c>
      <c r="AL20" s="188">
        <f t="shared" si="30"/>
        <v>240.00000000050679</v>
      </c>
      <c r="AM20" s="188">
        <f t="shared" si="31"/>
        <v>240.00000000050679</v>
      </c>
      <c r="AN20" s="188">
        <f t="shared" si="32"/>
        <v>240.00000000050679</v>
      </c>
      <c r="AO20" s="188">
        <f t="shared" si="33"/>
        <v>240.00000000050679</v>
      </c>
    </row>
    <row r="21" spans="1:41" ht="15.75" thickBot="1" x14ac:dyDescent="0.3">
      <c r="A21" s="1" t="s">
        <v>305</v>
      </c>
      <c r="B21" s="149" t="s">
        <v>488</v>
      </c>
      <c r="C21" s="192" t="s">
        <v>1121</v>
      </c>
      <c r="E21" s="201">
        <v>1</v>
      </c>
      <c r="F21" s="186">
        <f t="shared" si="19"/>
        <v>-319.99999999934323</v>
      </c>
      <c r="G21" s="202">
        <v>-1.05533935756E-3</v>
      </c>
      <c r="H21" s="202">
        <v>-1</v>
      </c>
      <c r="I21" s="202">
        <v>-1</v>
      </c>
      <c r="J21" s="227">
        <v>1</v>
      </c>
      <c r="K21" s="227">
        <v>-1</v>
      </c>
      <c r="L21" s="202">
        <v>-1</v>
      </c>
      <c r="M21" s="228">
        <v>9</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303220</v>
      </c>
      <c r="Y21" s="137">
        <v>227415</v>
      </c>
      <c r="Z21" s="188">
        <f t="shared" si="25"/>
        <v>319.99999999934323</v>
      </c>
      <c r="AA21" s="188">
        <f>IF(IF(sym!$Q10=H21,1,0)=1,ABS(X21*G21),-ABS(X21*G21))</f>
        <v>-319.99999999934323</v>
      </c>
      <c r="AB21" s="188">
        <f>IF(IF(sym!$P10=$H21,1,0)=1,ABS($X21*$G21),-ABS($X21*$G21))</f>
        <v>319.99999999934323</v>
      </c>
      <c r="AC21" s="188">
        <f t="shared" si="40"/>
        <v>-319.99999999934323</v>
      </c>
      <c r="AD21" s="188">
        <f t="shared" si="26"/>
        <v>319.99999999934323</v>
      </c>
      <c r="AE21" s="188">
        <f t="shared" si="27"/>
        <v>-319.99999999934323</v>
      </c>
      <c r="AF21" s="188">
        <f t="shared" si="36"/>
        <v>319.99999999934323</v>
      </c>
      <c r="AG21" s="188">
        <f t="shared" si="37"/>
        <v>319.99999999934323</v>
      </c>
      <c r="AH21" s="188">
        <f t="shared" si="38"/>
        <v>319.99999999934323</v>
      </c>
      <c r="AI21" s="188">
        <f t="shared" si="39"/>
        <v>319.99999999934323</v>
      </c>
      <c r="AJ21" s="188">
        <f t="shared" si="28"/>
        <v>-319.99999999934323</v>
      </c>
      <c r="AK21" s="188">
        <f t="shared" si="29"/>
        <v>319.99999999934323</v>
      </c>
      <c r="AL21" s="188">
        <f t="shared" si="30"/>
        <v>319.99999999934323</v>
      </c>
      <c r="AM21" s="188">
        <f t="shared" si="31"/>
        <v>319.99999999934323</v>
      </c>
      <c r="AN21" s="188">
        <f t="shared" si="32"/>
        <v>-319.99999999934323</v>
      </c>
      <c r="AO21" s="188">
        <f t="shared" si="33"/>
        <v>-319.99999999934323</v>
      </c>
    </row>
    <row r="22" spans="1:41" ht="15.75" thickBot="1" x14ac:dyDescent="0.3">
      <c r="A22" s="330" t="s">
        <v>307</v>
      </c>
      <c r="B22" s="331" t="s">
        <v>484</v>
      </c>
      <c r="C22" s="332" t="s">
        <v>1288</v>
      </c>
      <c r="E22" s="201">
        <v>-1</v>
      </c>
      <c r="F22" s="186">
        <f t="shared" si="19"/>
        <v>0</v>
      </c>
      <c r="G22" s="202">
        <v>4.3442845506400001E-3</v>
      </c>
      <c r="H22" s="202">
        <v>1</v>
      </c>
      <c r="I22" s="227">
        <v>-1</v>
      </c>
      <c r="J22" s="227">
        <v>-1</v>
      </c>
      <c r="K22" s="227">
        <v>-1</v>
      </c>
      <c r="L22" s="202">
        <v>1</v>
      </c>
      <c r="M22" s="228">
        <v>-13</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-2000.0000000003681</v>
      </c>
      <c r="G23" s="202">
        <v>-2.32991612302E-2</v>
      </c>
      <c r="H23" s="202">
        <v>-1</v>
      </c>
      <c r="I23" s="227">
        <v>-1</v>
      </c>
      <c r="J23" s="227">
        <v>1</v>
      </c>
      <c r="K23" s="227">
        <v>-1</v>
      </c>
      <c r="L23" s="202">
        <v>-1</v>
      </c>
      <c r="M23" s="228">
        <v>11</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85840</v>
      </c>
      <c r="Y23" s="137">
        <v>85840</v>
      </c>
      <c r="Z23" s="188">
        <f t="shared" si="25"/>
        <v>2000.0000000003681</v>
      </c>
      <c r="AA23" s="188">
        <f>IF(IF(sym!$Q12=H23,1,0)=1,ABS(X23*G23),-ABS(X23*G23))</f>
        <v>-2000.0000000003681</v>
      </c>
      <c r="AB23" s="188">
        <f>IF(IF(sym!$P12=$H23,1,0)=1,ABS($X23*$G23),-ABS($X23*$G23))</f>
        <v>2000.0000000003681</v>
      </c>
      <c r="AC23" s="188">
        <f t="shared" si="40"/>
        <v>2000.0000000003681</v>
      </c>
      <c r="AD23" s="188">
        <f t="shared" si="26"/>
        <v>-2000.0000000003681</v>
      </c>
      <c r="AE23" s="188">
        <f t="shared" si="27"/>
        <v>-2000.0000000003681</v>
      </c>
      <c r="AF23" s="188">
        <f t="shared" si="36"/>
        <v>2000.0000000003681</v>
      </c>
      <c r="AG23" s="188">
        <f t="shared" si="37"/>
        <v>2000.0000000003681</v>
      </c>
      <c r="AH23" s="188">
        <f t="shared" si="38"/>
        <v>2000.0000000003681</v>
      </c>
      <c r="AI23" s="188">
        <f t="shared" si="39"/>
        <v>2000.0000000003681</v>
      </c>
      <c r="AJ23" s="188">
        <f t="shared" si="28"/>
        <v>2000.0000000003681</v>
      </c>
      <c r="AK23" s="188">
        <f t="shared" si="29"/>
        <v>-2000.0000000003681</v>
      </c>
      <c r="AL23" s="188">
        <f t="shared" si="30"/>
        <v>-2000.0000000003681</v>
      </c>
      <c r="AM23" s="188">
        <f t="shared" si="31"/>
        <v>-2000.0000000003681</v>
      </c>
      <c r="AN23" s="188">
        <f t="shared" si="32"/>
        <v>-2000.0000000003681</v>
      </c>
      <c r="AO23" s="188">
        <f t="shared" si="33"/>
        <v>-2000.0000000003681</v>
      </c>
    </row>
    <row r="24" spans="1:41" ht="15.75" thickBot="1" x14ac:dyDescent="0.3">
      <c r="A24" s="1" t="s">
        <v>311</v>
      </c>
      <c r="B24" s="149" t="s">
        <v>520</v>
      </c>
      <c r="C24" s="192" t="s">
        <v>304</v>
      </c>
      <c r="E24" s="201">
        <v>1</v>
      </c>
      <c r="F24" s="186">
        <f t="shared" si="19"/>
        <v>-599.9999999995058</v>
      </c>
      <c r="G24" s="202">
        <v>-5.40906017579E-3</v>
      </c>
      <c r="H24" s="233">
        <v>-1</v>
      </c>
      <c r="I24" s="229">
        <v>1</v>
      </c>
      <c r="J24" s="229">
        <v>1</v>
      </c>
      <c r="K24" s="229">
        <v>1</v>
      </c>
      <c r="L24" s="202">
        <v>-1</v>
      </c>
      <c r="M24" s="228">
        <v>3</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110925</v>
      </c>
      <c r="Y24" s="137">
        <v>73950</v>
      </c>
      <c r="Z24" s="188">
        <f t="shared" si="25"/>
        <v>599.9999999995058</v>
      </c>
      <c r="AA24" s="188">
        <f>IF(IF(sym!$Q13=H24,1,0)=1,ABS(X24*G24),-ABS(X24*G24))</f>
        <v>-599.9999999995058</v>
      </c>
      <c r="AB24" s="188">
        <f>IF(IF(sym!$P13=$H24,1,0)=1,ABS($X24*$G24),-ABS($X24*$G24))</f>
        <v>599.9999999995058</v>
      </c>
      <c r="AC24" s="188">
        <f t="shared" si="40"/>
        <v>-599.9999999995058</v>
      </c>
      <c r="AD24" s="188">
        <f t="shared" si="26"/>
        <v>599.9999999995058</v>
      </c>
      <c r="AE24" s="188">
        <f t="shared" si="27"/>
        <v>-599.9999999995058</v>
      </c>
      <c r="AF24" s="188">
        <f t="shared" si="36"/>
        <v>-599.9999999995058</v>
      </c>
      <c r="AG24" s="188">
        <f t="shared" si="37"/>
        <v>-599.9999999995058</v>
      </c>
      <c r="AH24" s="188">
        <f t="shared" si="38"/>
        <v>599.9999999995058</v>
      </c>
      <c r="AI24" s="188">
        <f t="shared" si="39"/>
        <v>599.9999999995058</v>
      </c>
      <c r="AJ24" s="188">
        <f t="shared" si="28"/>
        <v>-599.9999999995058</v>
      </c>
      <c r="AK24" s="188">
        <f t="shared" si="29"/>
        <v>599.9999999995058</v>
      </c>
      <c r="AL24" s="188">
        <f t="shared" si="30"/>
        <v>-599.9999999995058</v>
      </c>
      <c r="AM24" s="188">
        <f t="shared" si="31"/>
        <v>-599.9999999995058</v>
      </c>
      <c r="AN24" s="188">
        <f t="shared" si="32"/>
        <v>-599.9999999995058</v>
      </c>
      <c r="AO24" s="188">
        <f t="shared" si="33"/>
        <v>-599.9999999995058</v>
      </c>
    </row>
    <row r="25" spans="1:41" ht="15.75" thickBot="1" x14ac:dyDescent="0.3">
      <c r="A25" s="1" t="s">
        <v>1008</v>
      </c>
      <c r="B25" s="149" t="s">
        <v>583</v>
      </c>
      <c r="C25" s="192" t="s">
        <v>1121</v>
      </c>
      <c r="E25" s="201">
        <v>-1</v>
      </c>
      <c r="F25" s="186">
        <f t="shared" si="19"/>
        <v>1200.0000000014277</v>
      </c>
      <c r="G25" s="202">
        <v>2.9061847243700002E-3</v>
      </c>
      <c r="H25" s="202">
        <v>1</v>
      </c>
      <c r="I25" s="227">
        <v>-1</v>
      </c>
      <c r="J25" s="227">
        <v>-1</v>
      </c>
      <c r="K25" s="227">
        <v>-1</v>
      </c>
      <c r="L25" s="202">
        <v>1</v>
      </c>
      <c r="M25" s="228">
        <v>-23</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412912.5</v>
      </c>
      <c r="Y25" s="137">
        <v>550550</v>
      </c>
      <c r="Z25" s="188">
        <f t="shared" si="25"/>
        <v>1200.0000000014277</v>
      </c>
      <c r="AA25" s="188">
        <f>IF(IF(sym!$Q14=H25,1,0)=1,ABS(X25*G25),-ABS(X25*G25))</f>
        <v>1200.0000000014277</v>
      </c>
      <c r="AB25" s="188">
        <f>IF(IF(sym!$P14=$H25,1,0)=1,ABS($X25*$G25),-ABS($X25*$G25))</f>
        <v>-1200.0000000014277</v>
      </c>
      <c r="AC25" s="188">
        <f t="shared" si="40"/>
        <v>-1200.0000000014277</v>
      </c>
      <c r="AD25" s="188">
        <f t="shared" si="26"/>
        <v>1200.0000000014277</v>
      </c>
      <c r="AE25" s="188">
        <f t="shared" si="27"/>
        <v>-1200.0000000014277</v>
      </c>
      <c r="AF25" s="188">
        <f t="shared" si="36"/>
        <v>-1200.0000000014277</v>
      </c>
      <c r="AG25" s="188">
        <f t="shared" si="37"/>
        <v>-1200.0000000014277</v>
      </c>
      <c r="AH25" s="188">
        <f t="shared" si="38"/>
        <v>1200.0000000014277</v>
      </c>
      <c r="AI25" s="188">
        <f t="shared" si="39"/>
        <v>-1200.0000000014277</v>
      </c>
      <c r="AJ25" s="188">
        <f t="shared" si="28"/>
        <v>-1200.0000000014277</v>
      </c>
      <c r="AK25" s="188">
        <f t="shared" si="29"/>
        <v>-1200.0000000014277</v>
      </c>
      <c r="AL25" s="188">
        <f t="shared" si="30"/>
        <v>-1200.0000000014277</v>
      </c>
      <c r="AM25" s="188">
        <f t="shared" si="31"/>
        <v>-1200.0000000014277</v>
      </c>
      <c r="AN25" s="188">
        <f t="shared" si="32"/>
        <v>1200.0000000014277</v>
      </c>
      <c r="AO25" s="188">
        <f t="shared" si="33"/>
        <v>-1200.0000000014277</v>
      </c>
    </row>
    <row r="26" spans="1:41" ht="15.75" thickBot="1" x14ac:dyDescent="0.3">
      <c r="A26" s="1" t="s">
        <v>314</v>
      </c>
      <c r="B26" s="149" t="s">
        <v>755</v>
      </c>
      <c r="C26" s="192" t="s">
        <v>1121</v>
      </c>
      <c r="E26" s="201">
        <v>-1</v>
      </c>
      <c r="F26" s="186">
        <f t="shared" si="19"/>
        <v>-503.99999999850564</v>
      </c>
      <c r="G26" s="202">
        <v>-1.2967232010500001E-3</v>
      </c>
      <c r="H26" s="202">
        <v>-1</v>
      </c>
      <c r="I26" s="227">
        <v>1</v>
      </c>
      <c r="J26" s="227">
        <v>-1</v>
      </c>
      <c r="K26" s="227">
        <v>1</v>
      </c>
      <c r="L26" s="202">
        <v>1</v>
      </c>
      <c r="M26" s="228">
        <v>-24</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388672</v>
      </c>
      <c r="Y26" s="137">
        <v>485840</v>
      </c>
      <c r="Z26" s="188">
        <f t="shared" si="25"/>
        <v>503.99999999850564</v>
      </c>
      <c r="AA26" s="188">
        <f>IF(IF(sym!$Q15=H26,1,0)=1,ABS(X26*G26),-ABS(X26*G26))</f>
        <v>503.99999999850564</v>
      </c>
      <c r="AB26" s="188">
        <f>IF(IF(sym!$P15=$H26,1,0)=1,ABS($X26*$G26),-ABS($X26*$G26))</f>
        <v>-503.99999999850564</v>
      </c>
      <c r="AC26" s="188">
        <f t="shared" si="40"/>
        <v>503.99999999850564</v>
      </c>
      <c r="AD26" s="188">
        <f t="shared" si="26"/>
        <v>-503.99999999850564</v>
      </c>
      <c r="AE26" s="188">
        <f t="shared" si="27"/>
        <v>503.99999999850564</v>
      </c>
      <c r="AF26" s="188">
        <f t="shared" si="36"/>
        <v>-503.99999999850564</v>
      </c>
      <c r="AG26" s="188">
        <f t="shared" si="37"/>
        <v>-503.99999999850564</v>
      </c>
      <c r="AH26" s="188">
        <f t="shared" si="38"/>
        <v>-503.99999999850564</v>
      </c>
      <c r="AI26" s="188">
        <f t="shared" si="39"/>
        <v>503.99999999850564</v>
      </c>
      <c r="AJ26" s="188">
        <f t="shared" si="28"/>
        <v>503.99999999850564</v>
      </c>
      <c r="AK26" s="188">
        <f t="shared" si="29"/>
        <v>503.99999999850564</v>
      </c>
      <c r="AL26" s="188">
        <f t="shared" si="30"/>
        <v>-503.99999999850564</v>
      </c>
      <c r="AM26" s="188">
        <f t="shared" si="31"/>
        <v>503.99999999850564</v>
      </c>
      <c r="AN26" s="188">
        <f t="shared" si="32"/>
        <v>503.99999999850564</v>
      </c>
      <c r="AO26" s="188">
        <f t="shared" si="33"/>
        <v>503.99999999850564</v>
      </c>
    </row>
    <row r="27" spans="1:41" ht="15.75" thickBot="1" x14ac:dyDescent="0.3">
      <c r="A27" s="1" t="s">
        <v>316</v>
      </c>
      <c r="B27" s="149" t="s">
        <v>562</v>
      </c>
      <c r="C27" s="192" t="s">
        <v>1122</v>
      </c>
      <c r="E27" s="201">
        <v>-1</v>
      </c>
      <c r="F27" s="186">
        <f t="shared" si="19"/>
        <v>2866.5630000023589</v>
      </c>
      <c r="G27" s="202">
        <v>5.2255390714199997E-3</v>
      </c>
      <c r="H27" s="202">
        <v>1</v>
      </c>
      <c r="I27" s="227">
        <v>-1</v>
      </c>
      <c r="J27" s="227">
        <v>1</v>
      </c>
      <c r="K27" s="227">
        <v>-1</v>
      </c>
      <c r="L27" s="202">
        <v>1</v>
      </c>
      <c r="M27" s="228">
        <v>8</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548567.90100000007</v>
      </c>
      <c r="Y27" s="137">
        <v>731423.86800000002</v>
      </c>
      <c r="Z27" s="188">
        <f t="shared" si="25"/>
        <v>2866.5630000023589</v>
      </c>
      <c r="AA27" s="188">
        <f>IF(IF(sym!$Q16=H27,1,0)=1,ABS(X27*G27),-ABS(X27*G27))</f>
        <v>-2866.5630000023589</v>
      </c>
      <c r="AB27" s="188">
        <f>IF(IF(sym!$P16=$H27,1,0)=1,ABS($X27*$G27),-ABS($X27*$G27))</f>
        <v>2866.5630000023589</v>
      </c>
      <c r="AC27" s="188">
        <f t="shared" si="40"/>
        <v>-2866.5630000023589</v>
      </c>
      <c r="AD27" s="188">
        <f t="shared" si="26"/>
        <v>2866.5630000023589</v>
      </c>
      <c r="AE27" s="188">
        <f t="shared" si="27"/>
        <v>2866.5630000023589</v>
      </c>
      <c r="AF27" s="188">
        <f t="shared" si="36"/>
        <v>-2866.5630000023589</v>
      </c>
      <c r="AG27" s="188">
        <f t="shared" si="37"/>
        <v>-2866.5630000023589</v>
      </c>
      <c r="AH27" s="188">
        <f t="shared" si="38"/>
        <v>2866.5630000023589</v>
      </c>
      <c r="AI27" s="188">
        <f t="shared" si="39"/>
        <v>2866.5630000023589</v>
      </c>
      <c r="AJ27" s="188">
        <f t="shared" si="28"/>
        <v>-2866.5630000023589</v>
      </c>
      <c r="AK27" s="188">
        <f t="shared" si="29"/>
        <v>2866.5630000023589</v>
      </c>
      <c r="AL27" s="188">
        <f t="shared" si="30"/>
        <v>-2866.5630000023589</v>
      </c>
      <c r="AM27" s="188">
        <f t="shared" si="31"/>
        <v>-2866.5630000023589</v>
      </c>
      <c r="AN27" s="188">
        <f t="shared" si="32"/>
        <v>-2866.5630000023589</v>
      </c>
      <c r="AO27" s="188">
        <f t="shared" si="33"/>
        <v>2866.5630000023589</v>
      </c>
    </row>
    <row r="28" spans="1:41" ht="15.75" thickBot="1" x14ac:dyDescent="0.3">
      <c r="A28" s="1" t="s">
        <v>318</v>
      </c>
      <c r="B28" s="149" t="s">
        <v>560</v>
      </c>
      <c r="C28" s="192" t="s">
        <v>1122</v>
      </c>
      <c r="E28" s="201">
        <v>-1</v>
      </c>
      <c r="F28" s="186">
        <f t="shared" si="19"/>
        <v>2174.6339999938814</v>
      </c>
      <c r="G28" s="202">
        <v>1.6492990479000001E-3</v>
      </c>
      <c r="H28" s="202">
        <v>1</v>
      </c>
      <c r="I28" s="227">
        <v>-1</v>
      </c>
      <c r="J28" s="227">
        <v>-1</v>
      </c>
      <c r="K28" s="227">
        <v>-1</v>
      </c>
      <c r="L28" s="202">
        <v>1</v>
      </c>
      <c r="M28" s="228">
        <v>-13</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1318520.1329999999</v>
      </c>
      <c r="Y28" s="137">
        <v>1611524.6069999998</v>
      </c>
      <c r="Z28" s="188">
        <f t="shared" si="25"/>
        <v>2174.6339999938814</v>
      </c>
      <c r="AA28" s="188">
        <f>IF(IF(sym!$Q17=H28,1,0)=1,ABS(X28*G28),-ABS(X28*G28))</f>
        <v>-2174.6339999938814</v>
      </c>
      <c r="AB28" s="188">
        <f>IF(IF(sym!$P17=$H28,1,0)=1,ABS($X28*$G28),-ABS($X28*$G28))</f>
        <v>2174.6339999938814</v>
      </c>
      <c r="AC28" s="188">
        <f t="shared" si="40"/>
        <v>-2174.6339999938814</v>
      </c>
      <c r="AD28" s="188">
        <f t="shared" si="26"/>
        <v>2174.6339999938814</v>
      </c>
      <c r="AE28" s="188">
        <f t="shared" si="27"/>
        <v>-2174.6339999938814</v>
      </c>
      <c r="AF28" s="188">
        <f t="shared" si="36"/>
        <v>-2174.6339999938814</v>
      </c>
      <c r="AG28" s="188">
        <f t="shared" si="37"/>
        <v>-2174.6339999938814</v>
      </c>
      <c r="AH28" s="188">
        <f t="shared" si="38"/>
        <v>2174.6339999938814</v>
      </c>
      <c r="AI28" s="188">
        <f t="shared" si="39"/>
        <v>-2174.6339999938814</v>
      </c>
      <c r="AJ28" s="188">
        <f t="shared" si="28"/>
        <v>-2174.6339999938814</v>
      </c>
      <c r="AK28" s="188">
        <f t="shared" si="29"/>
        <v>-2174.6339999938814</v>
      </c>
      <c r="AL28" s="188">
        <f t="shared" si="30"/>
        <v>-2174.6339999938814</v>
      </c>
      <c r="AM28" s="188">
        <f t="shared" si="31"/>
        <v>-2174.6339999938814</v>
      </c>
      <c r="AN28" s="188">
        <f t="shared" si="32"/>
        <v>2174.6339999938814</v>
      </c>
      <c r="AO28" s="188">
        <f t="shared" si="33"/>
        <v>-2174.6339999938814</v>
      </c>
    </row>
    <row r="29" spans="1:41" ht="15.75" thickBot="1" x14ac:dyDescent="0.3">
      <c r="A29" s="330" t="s">
        <v>320</v>
      </c>
      <c r="B29" s="331" t="s">
        <v>564</v>
      </c>
      <c r="C29" s="332" t="s">
        <v>1288</v>
      </c>
      <c r="E29" s="201">
        <v>-1</v>
      </c>
      <c r="F29" s="186">
        <f t="shared" si="19"/>
        <v>0</v>
      </c>
      <c r="G29" s="202">
        <v>2.6789302138699998E-4</v>
      </c>
      <c r="H29" s="202">
        <v>1</v>
      </c>
      <c r="I29" s="227">
        <v>-1</v>
      </c>
      <c r="J29" s="227">
        <v>-1</v>
      </c>
      <c r="K29" s="227">
        <v>-1</v>
      </c>
      <c r="L29" s="202">
        <v>1</v>
      </c>
      <c r="M29" s="228">
        <v>-12</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1.51362260343E-4</v>
      </c>
      <c r="H30" s="202">
        <v>1</v>
      </c>
      <c r="I30" s="227">
        <v>-1</v>
      </c>
      <c r="J30" s="227">
        <v>1</v>
      </c>
      <c r="K30" s="227">
        <v>-1</v>
      </c>
      <c r="L30" s="202">
        <v>1</v>
      </c>
      <c r="M30" s="228">
        <v>-21</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-1259.9999999991451</v>
      </c>
      <c r="G31" s="202">
        <v>-4.05797101449E-3</v>
      </c>
      <c r="H31" s="202">
        <v>-1</v>
      </c>
      <c r="I31" s="227">
        <v>1</v>
      </c>
      <c r="J31" s="227">
        <v>1</v>
      </c>
      <c r="K31" s="227">
        <v>1</v>
      </c>
      <c r="L31" s="202">
        <v>-1</v>
      </c>
      <c r="M31" s="228">
        <v>-10</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310500</v>
      </c>
      <c r="Y31" s="137">
        <v>310500</v>
      </c>
      <c r="Z31" s="188">
        <f t="shared" si="25"/>
        <v>1259.9999999991451</v>
      </c>
      <c r="AA31" s="188">
        <f>IF(IF(sym!$Q20=H31,1,0)=1,ABS(X31*G31),-ABS(X31*G31))</f>
        <v>-1259.9999999991451</v>
      </c>
      <c r="AB31" s="188">
        <f>IF(IF(sym!$P20=$H31,1,0)=1,ABS($X31*$G31),-ABS($X31*$G31))</f>
        <v>1259.9999999991451</v>
      </c>
      <c r="AC31" s="188">
        <f t="shared" si="40"/>
        <v>-1259.9999999991451</v>
      </c>
      <c r="AD31" s="188">
        <f t="shared" si="26"/>
        <v>1259.9999999991451</v>
      </c>
      <c r="AE31" s="188">
        <f t="shared" si="27"/>
        <v>-1259.9999999991451</v>
      </c>
      <c r="AF31" s="188">
        <f t="shared" si="36"/>
        <v>-1259.9999999991451</v>
      </c>
      <c r="AG31" s="188">
        <f t="shared" si="37"/>
        <v>-1259.9999999991451</v>
      </c>
      <c r="AH31" s="188">
        <f t="shared" si="38"/>
        <v>1259.9999999991451</v>
      </c>
      <c r="AI31" s="188">
        <f t="shared" si="39"/>
        <v>-1259.9999999991451</v>
      </c>
      <c r="AJ31" s="188">
        <f t="shared" si="28"/>
        <v>-1259.9999999991451</v>
      </c>
      <c r="AK31" s="188">
        <f t="shared" si="29"/>
        <v>-1259.9999999991451</v>
      </c>
      <c r="AL31" s="188">
        <f t="shared" si="30"/>
        <v>-1259.9999999991451</v>
      </c>
      <c r="AM31" s="188">
        <f t="shared" si="31"/>
        <v>-1259.9999999991451</v>
      </c>
      <c r="AN31" s="188">
        <f t="shared" si="32"/>
        <v>1259.9999999991451</v>
      </c>
      <c r="AO31" s="188">
        <f t="shared" si="33"/>
        <v>-1259.9999999991451</v>
      </c>
    </row>
    <row r="32" spans="1:41" ht="15.75" thickBot="1" x14ac:dyDescent="0.3">
      <c r="A32" s="1" t="s">
        <v>327</v>
      </c>
      <c r="B32" s="149" t="s">
        <v>552</v>
      </c>
      <c r="C32" s="192" t="s">
        <v>294</v>
      </c>
      <c r="E32" s="201">
        <v>1</v>
      </c>
      <c r="F32" s="186">
        <f t="shared" si="19"/>
        <v>-274.99999999902599</v>
      </c>
      <c r="G32" s="202">
        <v>-1.2712354096799999E-3</v>
      </c>
      <c r="H32" s="202">
        <v>-1</v>
      </c>
      <c r="I32" s="227">
        <v>1</v>
      </c>
      <c r="J32" s="227">
        <v>-1</v>
      </c>
      <c r="K32" s="227">
        <v>1</v>
      </c>
      <c r="L32" s="202">
        <v>-1</v>
      </c>
      <c r="M32" s="228">
        <v>-8</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216325</v>
      </c>
      <c r="Y32" s="137">
        <v>216325</v>
      </c>
      <c r="Z32" s="188">
        <f t="shared" si="25"/>
        <v>274.99999999902599</v>
      </c>
      <c r="AA32" s="188">
        <f>IF(IF(sym!$Q21=H32,1,0)=1,ABS(X32*G32),-ABS(X32*G32))</f>
        <v>-274.99999999902599</v>
      </c>
      <c r="AB32" s="188">
        <f>IF(IF(sym!$P21=$H32,1,0)=1,ABS($X32*$G32),-ABS($X32*$G32))</f>
        <v>274.99999999902599</v>
      </c>
      <c r="AC32" s="188">
        <f t="shared" si="40"/>
        <v>-274.99999999902599</v>
      </c>
      <c r="AD32" s="188">
        <f t="shared" si="26"/>
        <v>274.99999999902599</v>
      </c>
      <c r="AE32" s="188">
        <f t="shared" si="27"/>
        <v>274.99999999902599</v>
      </c>
      <c r="AF32" s="188">
        <f t="shared" si="36"/>
        <v>-274.99999999902599</v>
      </c>
      <c r="AG32" s="188">
        <f t="shared" si="37"/>
        <v>-274.99999999902599</v>
      </c>
      <c r="AH32" s="188">
        <f t="shared" si="38"/>
        <v>274.99999999902599</v>
      </c>
      <c r="AI32" s="188">
        <f t="shared" si="39"/>
        <v>-274.99999999902599</v>
      </c>
      <c r="AJ32" s="188">
        <f t="shared" si="28"/>
        <v>-274.99999999902599</v>
      </c>
      <c r="AK32" s="188">
        <f t="shared" si="29"/>
        <v>274.99999999902599</v>
      </c>
      <c r="AL32" s="188">
        <f t="shared" si="30"/>
        <v>-274.99999999902599</v>
      </c>
      <c r="AM32" s="188">
        <f t="shared" si="31"/>
        <v>-274.99999999902599</v>
      </c>
      <c r="AN32" s="188">
        <f t="shared" si="32"/>
        <v>274.99999999902599</v>
      </c>
      <c r="AO32" s="188">
        <f t="shared" si="33"/>
        <v>274.99999999902599</v>
      </c>
    </row>
    <row r="33" spans="1:41" ht="15.75" thickBot="1" x14ac:dyDescent="0.3">
      <c r="A33" s="1" t="s">
        <v>329</v>
      </c>
      <c r="B33" s="149" t="s">
        <v>589</v>
      </c>
      <c r="C33" s="192" t="s">
        <v>313</v>
      </c>
      <c r="E33" s="201">
        <v>1</v>
      </c>
      <c r="F33" s="186">
        <f t="shared" si="19"/>
        <v>-174.99999999982501</v>
      </c>
      <c r="G33" s="202">
        <v>-1.2285012285000001E-3</v>
      </c>
      <c r="H33" s="234">
        <v>-1</v>
      </c>
      <c r="I33" s="230">
        <v>-1</v>
      </c>
      <c r="J33" s="230">
        <v>1</v>
      </c>
      <c r="K33" s="230">
        <v>-1</v>
      </c>
      <c r="L33" s="202">
        <v>-1</v>
      </c>
      <c r="M33" s="228">
        <v>4</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142450</v>
      </c>
      <c r="Y33" s="137">
        <v>142450</v>
      </c>
      <c r="Z33" s="188">
        <f t="shared" si="25"/>
        <v>174.99999999982501</v>
      </c>
      <c r="AA33" s="188">
        <f>IF(IF(sym!$Q22=H33,1,0)=1,ABS(X33*G33),-ABS(X33*G33))</f>
        <v>-174.99999999982501</v>
      </c>
      <c r="AB33" s="188">
        <f>IF(IF(sym!$P22=$H33,1,0)=1,ABS($X33*$G33),-ABS($X33*$G33))</f>
        <v>174.99999999982501</v>
      </c>
      <c r="AC33" s="188">
        <f t="shared" si="40"/>
        <v>-174.99999999982501</v>
      </c>
      <c r="AD33" s="188">
        <f t="shared" si="26"/>
        <v>174.99999999982501</v>
      </c>
      <c r="AE33" s="188">
        <f t="shared" si="27"/>
        <v>-174.99999999982501</v>
      </c>
      <c r="AF33" s="188">
        <f t="shared" si="36"/>
        <v>174.99999999982501</v>
      </c>
      <c r="AG33" s="188">
        <f t="shared" si="37"/>
        <v>174.99999999982501</v>
      </c>
      <c r="AH33" s="188">
        <f t="shared" si="38"/>
        <v>174.99999999982501</v>
      </c>
      <c r="AI33" s="188">
        <f t="shared" si="39"/>
        <v>174.99999999982501</v>
      </c>
      <c r="AJ33" s="188">
        <f t="shared" si="28"/>
        <v>-174.99999999982501</v>
      </c>
      <c r="AK33" s="188">
        <f t="shared" si="29"/>
        <v>174.99999999982501</v>
      </c>
      <c r="AL33" s="188">
        <f t="shared" si="30"/>
        <v>174.99999999982501</v>
      </c>
      <c r="AM33" s="188">
        <f t="shared" si="31"/>
        <v>174.99999999982501</v>
      </c>
      <c r="AN33" s="188">
        <f t="shared" si="32"/>
        <v>-174.99999999982501</v>
      </c>
      <c r="AO33" s="188">
        <f t="shared" si="33"/>
        <v>-174.99999999982501</v>
      </c>
    </row>
    <row r="34" spans="1:41" ht="15.75" thickBot="1" x14ac:dyDescent="0.3">
      <c r="A34" s="1" t="s">
        <v>331</v>
      </c>
      <c r="B34" s="149" t="s">
        <v>481</v>
      </c>
      <c r="C34" s="192" t="s">
        <v>294</v>
      </c>
      <c r="E34" s="201">
        <v>1</v>
      </c>
      <c r="F34" s="186">
        <f t="shared" si="19"/>
        <v>1713.3480000036327</v>
      </c>
      <c r="G34" s="202">
        <v>1.18329730345E-2</v>
      </c>
      <c r="H34" s="202">
        <v>1</v>
      </c>
      <c r="I34" s="227">
        <v>1</v>
      </c>
      <c r="J34" s="227">
        <v>-1</v>
      </c>
      <c r="K34" s="227">
        <v>1</v>
      </c>
      <c r="L34" s="202">
        <v>-1</v>
      </c>
      <c r="M34" s="228">
        <v>-15</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144794.3805</v>
      </c>
      <c r="Y34" s="137">
        <v>96529.587</v>
      </c>
      <c r="Z34" s="188">
        <f t="shared" si="25"/>
        <v>1713.3480000036327</v>
      </c>
      <c r="AA34" s="188">
        <f>IF(IF(sym!$Q23=H34,1,0)=1,ABS(X34*G34),-ABS(X34*G34))</f>
        <v>1713.3480000036327</v>
      </c>
      <c r="AB34" s="188">
        <f>IF(IF(sym!$P23=$H34,1,0)=1,ABS($X34*$G34),-ABS($X34*$G34))</f>
        <v>-1713.3480000036327</v>
      </c>
      <c r="AC34" s="188">
        <f t="shared" si="40"/>
        <v>1713.3480000036327</v>
      </c>
      <c r="AD34" s="188">
        <f t="shared" si="26"/>
        <v>-1713.3480000036327</v>
      </c>
      <c r="AE34" s="188">
        <f t="shared" si="27"/>
        <v>-1713.3480000036327</v>
      </c>
      <c r="AF34" s="188">
        <f t="shared" si="36"/>
        <v>1713.3480000036327</v>
      </c>
      <c r="AG34" s="188">
        <f t="shared" si="37"/>
        <v>1713.3480000036327</v>
      </c>
      <c r="AH34" s="188">
        <f t="shared" si="38"/>
        <v>-1713.3480000036327</v>
      </c>
      <c r="AI34" s="188">
        <f t="shared" si="39"/>
        <v>1713.3480000036327</v>
      </c>
      <c r="AJ34" s="188">
        <f t="shared" si="28"/>
        <v>1713.3480000036327</v>
      </c>
      <c r="AK34" s="188">
        <f t="shared" si="29"/>
        <v>-1713.3480000036327</v>
      </c>
      <c r="AL34" s="188">
        <f t="shared" si="30"/>
        <v>1713.3480000036327</v>
      </c>
      <c r="AM34" s="188">
        <f t="shared" si="31"/>
        <v>1713.3480000036327</v>
      </c>
      <c r="AN34" s="188">
        <f t="shared" si="32"/>
        <v>-1713.3480000036327</v>
      </c>
      <c r="AO34" s="188">
        <f t="shared" si="33"/>
        <v>-1713.3480000036327</v>
      </c>
    </row>
    <row r="35" spans="1:41" ht="15.75" thickBot="1" x14ac:dyDescent="0.3">
      <c r="A35" s="1" t="s">
        <v>333</v>
      </c>
      <c r="B35" s="149" t="s">
        <v>663</v>
      </c>
      <c r="C35" s="192" t="s">
        <v>294</v>
      </c>
      <c r="E35" s="201">
        <v>1</v>
      </c>
      <c r="F35" s="186">
        <f t="shared" si="19"/>
        <v>1004.9444999993377</v>
      </c>
      <c r="G35" s="202">
        <v>5.9532523300600002E-3</v>
      </c>
      <c r="H35" s="202">
        <v>1</v>
      </c>
      <c r="I35" s="227">
        <v>1</v>
      </c>
      <c r="J35" s="227">
        <v>-1</v>
      </c>
      <c r="K35" s="227">
        <v>1</v>
      </c>
      <c r="L35" s="202">
        <v>-1</v>
      </c>
      <c r="M35" s="228">
        <v>-9</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168805.96425000002</v>
      </c>
      <c r="Y35" s="137">
        <v>112537.3095</v>
      </c>
      <c r="Z35" s="188">
        <f t="shared" si="25"/>
        <v>1004.9444999993377</v>
      </c>
      <c r="AA35" s="188">
        <f>IF(IF(sym!$Q24=H35,1,0)=1,ABS(X35*G35),-ABS(X35*G35))</f>
        <v>1004.9444999993377</v>
      </c>
      <c r="AB35" s="188">
        <f>IF(IF(sym!$P24=$H35,1,0)=1,ABS($X35*$G35),-ABS($X35*$G35))</f>
        <v>-1004.9444999993377</v>
      </c>
      <c r="AC35" s="188">
        <f t="shared" si="40"/>
        <v>1004.9444999993377</v>
      </c>
      <c r="AD35" s="188">
        <f t="shared" si="26"/>
        <v>-1004.9444999993377</v>
      </c>
      <c r="AE35" s="188">
        <f t="shared" si="27"/>
        <v>-1004.9444999993377</v>
      </c>
      <c r="AF35" s="188">
        <f t="shared" si="36"/>
        <v>1004.9444999993377</v>
      </c>
      <c r="AG35" s="188">
        <f t="shared" si="37"/>
        <v>1004.9444999993377</v>
      </c>
      <c r="AH35" s="188">
        <f t="shared" si="38"/>
        <v>-1004.9444999993377</v>
      </c>
      <c r="AI35" s="188">
        <f t="shared" si="39"/>
        <v>1004.9444999993377</v>
      </c>
      <c r="AJ35" s="188">
        <f t="shared" si="28"/>
        <v>1004.9444999993377</v>
      </c>
      <c r="AK35" s="188">
        <f t="shared" si="29"/>
        <v>-1004.9444999993377</v>
      </c>
      <c r="AL35" s="188">
        <f t="shared" si="30"/>
        <v>1004.9444999993377</v>
      </c>
      <c r="AM35" s="188">
        <f t="shared" si="31"/>
        <v>1004.9444999993377</v>
      </c>
      <c r="AN35" s="188">
        <f t="shared" si="32"/>
        <v>-1004.9444999993377</v>
      </c>
      <c r="AO35" s="188">
        <f t="shared" si="33"/>
        <v>-1004.9444999993377</v>
      </c>
    </row>
    <row r="36" spans="1:41" ht="15.75" thickBot="1" x14ac:dyDescent="0.3">
      <c r="A36" s="330" t="s">
        <v>335</v>
      </c>
      <c r="B36" s="331" t="s">
        <v>568</v>
      </c>
      <c r="C36" s="332" t="s">
        <v>1288</v>
      </c>
      <c r="E36" s="201">
        <v>1</v>
      </c>
      <c r="F36" s="186">
        <f t="shared" si="19"/>
        <v>0</v>
      </c>
      <c r="G36" s="291">
        <v>0</v>
      </c>
      <c r="H36" s="202">
        <v>1</v>
      </c>
      <c r="I36" s="227">
        <v>-1</v>
      </c>
      <c r="J36" s="227">
        <v>1</v>
      </c>
      <c r="K36" s="227">
        <v>-1</v>
      </c>
      <c r="L36" s="202">
        <v>1</v>
      </c>
      <c r="M36" s="228">
        <v>-13</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407.06099999931115</v>
      </c>
      <c r="G37" s="202">
        <v>2.3208804372200002E-3</v>
      </c>
      <c r="H37" s="202">
        <v>1</v>
      </c>
      <c r="I37" s="227">
        <v>1</v>
      </c>
      <c r="J37" s="227">
        <v>1</v>
      </c>
      <c r="K37" s="227">
        <v>1</v>
      </c>
      <c r="L37" s="202">
        <v>1</v>
      </c>
      <c r="M37" s="228">
        <v>-9</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175390.76699999999</v>
      </c>
      <c r="Y37" s="137">
        <v>263086.15049999999</v>
      </c>
      <c r="Z37" s="188">
        <f t="shared" si="25"/>
        <v>407.06099999931115</v>
      </c>
      <c r="AA37" s="188">
        <f>IF(IF(sym!$Q26=H37,1,0)=1,ABS(X37*G37),-ABS(X37*G37))</f>
        <v>407.06099999931115</v>
      </c>
      <c r="AB37" s="188">
        <f>IF(IF(sym!$P26=$H37,1,0)=1,ABS($X37*$G37),-ABS($X37*$G37))</f>
        <v>-407.06099999931115</v>
      </c>
      <c r="AC37" s="188">
        <f t="shared" si="40"/>
        <v>407.06099999931115</v>
      </c>
      <c r="AD37" s="188">
        <f t="shared" si="26"/>
        <v>-407.06099999931115</v>
      </c>
      <c r="AE37" s="188">
        <f t="shared" si="27"/>
        <v>407.06099999931115</v>
      </c>
      <c r="AF37" s="188">
        <f t="shared" si="36"/>
        <v>407.06099999931115</v>
      </c>
      <c r="AG37" s="188">
        <f t="shared" si="37"/>
        <v>407.06099999931115</v>
      </c>
      <c r="AH37" s="188">
        <f t="shared" si="38"/>
        <v>407.06099999931115</v>
      </c>
      <c r="AI37" s="188">
        <f t="shared" si="39"/>
        <v>-407.06099999931115</v>
      </c>
      <c r="AJ37" s="188">
        <f t="shared" si="28"/>
        <v>407.06099999931115</v>
      </c>
      <c r="AK37" s="188">
        <f t="shared" si="29"/>
        <v>-407.06099999931115</v>
      </c>
      <c r="AL37" s="188">
        <f t="shared" si="30"/>
        <v>-407.06099999931115</v>
      </c>
      <c r="AM37" s="188">
        <f t="shared" si="31"/>
        <v>-407.06099999931115</v>
      </c>
      <c r="AN37" s="188">
        <f t="shared" si="32"/>
        <v>407.06099999931115</v>
      </c>
      <c r="AO37" s="188">
        <f t="shared" si="33"/>
        <v>-407.06099999931115</v>
      </c>
    </row>
    <row r="38" spans="1:41" ht="15.75" thickBot="1" x14ac:dyDescent="0.3">
      <c r="A38" s="1" t="s">
        <v>339</v>
      </c>
      <c r="B38" s="149" t="s">
        <v>596</v>
      </c>
      <c r="C38" s="192" t="s">
        <v>1122</v>
      </c>
      <c r="E38" s="201">
        <v>-1</v>
      </c>
      <c r="F38" s="186">
        <f t="shared" si="19"/>
        <v>4096.871999997511</v>
      </c>
      <c r="G38" s="202">
        <v>8.0364732246299992E-3</v>
      </c>
      <c r="H38" s="202">
        <v>1</v>
      </c>
      <c r="I38" s="227">
        <v>1</v>
      </c>
      <c r="J38" s="227">
        <v>-1</v>
      </c>
      <c r="K38" s="227">
        <v>1</v>
      </c>
      <c r="L38" s="202">
        <v>1</v>
      </c>
      <c r="M38" s="228">
        <v>24</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509784.81299999997</v>
      </c>
      <c r="Y38" s="137">
        <v>679713.08399999992</v>
      </c>
      <c r="Z38" s="188">
        <f t="shared" si="25"/>
        <v>4096.871999997511</v>
      </c>
      <c r="AA38" s="188">
        <f>IF(IF(sym!$Q27=H38,1,0)=1,ABS(X38*G38),-ABS(X38*G38))</f>
        <v>-4096.871999997511</v>
      </c>
      <c r="AB38" s="188">
        <f>IF(IF(sym!$P27=$H38,1,0)=1,ABS($X38*$G38),-ABS($X38*$G38))</f>
        <v>4096.871999997511</v>
      </c>
      <c r="AC38" s="188">
        <f t="shared" si="40"/>
        <v>-4096.871999997511</v>
      </c>
      <c r="AD38" s="188">
        <f t="shared" si="26"/>
        <v>4096.871999997511</v>
      </c>
      <c r="AE38" s="188">
        <f t="shared" si="27"/>
        <v>-4096.871999997511</v>
      </c>
      <c r="AF38" s="188">
        <f t="shared" si="36"/>
        <v>4096.871999997511</v>
      </c>
      <c r="AG38" s="188">
        <f t="shared" si="37"/>
        <v>4096.871999997511</v>
      </c>
      <c r="AH38" s="188">
        <f t="shared" si="38"/>
        <v>4096.871999997511</v>
      </c>
      <c r="AI38" s="188">
        <f t="shared" si="39"/>
        <v>4096.871999997511</v>
      </c>
      <c r="AJ38" s="188">
        <f t="shared" si="28"/>
        <v>-4096.871999997511</v>
      </c>
      <c r="AK38" s="188">
        <f t="shared" si="29"/>
        <v>4096.871999997511</v>
      </c>
      <c r="AL38" s="188">
        <f t="shared" si="30"/>
        <v>4096.871999997511</v>
      </c>
      <c r="AM38" s="188">
        <f t="shared" si="31"/>
        <v>4096.871999997511</v>
      </c>
      <c r="AN38" s="188">
        <f t="shared" si="32"/>
        <v>-4096.871999997511</v>
      </c>
      <c r="AO38" s="188">
        <f t="shared" si="33"/>
        <v>-4096.871999997511</v>
      </c>
    </row>
    <row r="39" spans="1:41" ht="15.75" thickBot="1" x14ac:dyDescent="0.3">
      <c r="A39" s="330" t="s">
        <v>341</v>
      </c>
      <c r="B39" s="331" t="s">
        <v>453</v>
      </c>
      <c r="C39" s="332" t="s">
        <v>1288</v>
      </c>
      <c r="E39" s="201">
        <v>1</v>
      </c>
      <c r="F39" s="186">
        <f t="shared" si="19"/>
        <v>0</v>
      </c>
      <c r="G39" s="202">
        <v>0</v>
      </c>
      <c r="H39" s="202">
        <v>1</v>
      </c>
      <c r="I39" s="227">
        <v>1</v>
      </c>
      <c r="J39" s="227">
        <v>-1</v>
      </c>
      <c r="K39" s="227">
        <v>1</v>
      </c>
      <c r="L39" s="202">
        <v>-1</v>
      </c>
      <c r="M39" s="228">
        <v>11</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1593.7499999969662</v>
      </c>
      <c r="G40" s="202">
        <v>2.1876206408399999E-3</v>
      </c>
      <c r="H40" s="202">
        <v>1</v>
      </c>
      <c r="I40" s="227">
        <v>-1</v>
      </c>
      <c r="J40" s="227">
        <v>1</v>
      </c>
      <c r="K40" s="227">
        <v>-1</v>
      </c>
      <c r="L40" s="202">
        <v>1</v>
      </c>
      <c r="M40" s="228">
        <v>-16</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728531.25</v>
      </c>
      <c r="Y40" s="137">
        <v>607109.375</v>
      </c>
      <c r="Z40" s="188">
        <f t="shared" si="25"/>
        <v>1593.7499999969662</v>
      </c>
      <c r="AA40" s="188">
        <f>IF(IF(sym!$Q29=H40,1,0)=1,ABS(X40*G40),-ABS(X40*G40))</f>
        <v>-1593.7499999969662</v>
      </c>
      <c r="AB40" s="188">
        <f>IF(IF(sym!$P29=$H40,1,0)=1,ABS($X40*$G40),-ABS($X40*$G40))</f>
        <v>1593.7499999969662</v>
      </c>
      <c r="AC40" s="188">
        <f t="shared" si="40"/>
        <v>1593.7499999969662</v>
      </c>
      <c r="AD40" s="188">
        <f t="shared" si="26"/>
        <v>-1593.7499999969662</v>
      </c>
      <c r="AE40" s="188">
        <f t="shared" si="27"/>
        <v>1593.7499999969662</v>
      </c>
      <c r="AF40" s="188">
        <f t="shared" si="36"/>
        <v>-1593.7499999969662</v>
      </c>
      <c r="AG40" s="188">
        <f t="shared" si="37"/>
        <v>-1593.7499999969662</v>
      </c>
      <c r="AH40" s="188">
        <f t="shared" si="38"/>
        <v>1593.7499999969662</v>
      </c>
      <c r="AI40" s="188">
        <f t="shared" si="39"/>
        <v>-1593.7499999969662</v>
      </c>
      <c r="AJ40" s="188">
        <f t="shared" si="28"/>
        <v>-1593.7499999969662</v>
      </c>
      <c r="AK40" s="188">
        <f t="shared" si="29"/>
        <v>-1593.7499999969662</v>
      </c>
      <c r="AL40" s="188">
        <f t="shared" si="30"/>
        <v>-1593.7499999969662</v>
      </c>
      <c r="AM40" s="188">
        <f t="shared" si="31"/>
        <v>-1593.7499999969662</v>
      </c>
      <c r="AN40" s="188">
        <f t="shared" si="32"/>
        <v>1593.7499999969662</v>
      </c>
      <c r="AO40" s="188">
        <f t="shared" si="33"/>
        <v>-1593.7499999969662</v>
      </c>
    </row>
    <row r="41" spans="1:41" ht="15.75" thickBot="1" x14ac:dyDescent="0.3">
      <c r="A41" s="1" t="s">
        <v>345</v>
      </c>
      <c r="B41" s="149" t="s">
        <v>602</v>
      </c>
      <c r="C41" s="192" t="s">
        <v>347</v>
      </c>
      <c r="E41" s="201">
        <v>1</v>
      </c>
      <c r="F41" s="186">
        <f t="shared" si="19"/>
        <v>1240.0000000010466</v>
      </c>
      <c r="G41" s="202">
        <v>4.6676202665099998E-3</v>
      </c>
      <c r="H41" s="202">
        <v>1</v>
      </c>
      <c r="I41" s="227">
        <v>1</v>
      </c>
      <c r="J41" s="227">
        <v>1</v>
      </c>
      <c r="K41" s="227">
        <v>1</v>
      </c>
      <c r="L41" s="202">
        <v>1</v>
      </c>
      <c r="M41" s="228">
        <v>5</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265660</v>
      </c>
      <c r="Y41" s="137">
        <v>398490</v>
      </c>
      <c r="Z41" s="188">
        <f t="shared" si="25"/>
        <v>1240.0000000010466</v>
      </c>
      <c r="AA41" s="188">
        <f>IF(IF(sym!$Q30=H41,1,0)=1,ABS(X41*G41),-ABS(X41*G41))</f>
        <v>-1240.0000000010466</v>
      </c>
      <c r="AB41" s="188">
        <f>IF(IF(sym!$P30=$H41,1,0)=1,ABS($X41*$G41),-ABS($X41*$G41))</f>
        <v>1240.0000000010466</v>
      </c>
      <c r="AC41" s="188">
        <f t="shared" si="40"/>
        <v>1240.0000000010466</v>
      </c>
      <c r="AD41" s="188">
        <f t="shared" si="26"/>
        <v>-1240.0000000010466</v>
      </c>
      <c r="AE41" s="188">
        <f t="shared" si="27"/>
        <v>1240.0000000010466</v>
      </c>
      <c r="AF41" s="188">
        <f t="shared" si="36"/>
        <v>1240.0000000010466</v>
      </c>
      <c r="AG41" s="188">
        <f t="shared" si="37"/>
        <v>1240.0000000010466</v>
      </c>
      <c r="AH41" s="188">
        <f t="shared" si="38"/>
        <v>1240.0000000010466</v>
      </c>
      <c r="AI41" s="188">
        <f t="shared" si="39"/>
        <v>1240.0000000010466</v>
      </c>
      <c r="AJ41" s="188">
        <f t="shared" si="28"/>
        <v>1240.0000000010466</v>
      </c>
      <c r="AK41" s="188">
        <f t="shared" si="29"/>
        <v>1240.0000000010466</v>
      </c>
      <c r="AL41" s="188">
        <f t="shared" si="30"/>
        <v>-1240.0000000010466</v>
      </c>
      <c r="AM41" s="188">
        <f t="shared" si="31"/>
        <v>1240.0000000010466</v>
      </c>
      <c r="AN41" s="188">
        <f t="shared" si="32"/>
        <v>-1240.0000000010466</v>
      </c>
      <c r="AO41" s="188">
        <f t="shared" si="33"/>
        <v>-1240.0000000010466</v>
      </c>
    </row>
    <row r="42" spans="1:41" ht="15.75" thickBot="1" x14ac:dyDescent="0.3">
      <c r="A42" s="1" t="s">
        <v>1023</v>
      </c>
      <c r="B42" s="149" t="s">
        <v>604</v>
      </c>
      <c r="C42" s="192" t="s">
        <v>294</v>
      </c>
      <c r="E42" s="201">
        <v>-1</v>
      </c>
      <c r="F42" s="186">
        <f t="shared" si="19"/>
        <v>868.72586872521094</v>
      </c>
      <c r="G42" s="202">
        <v>4.9745743975200003E-3</v>
      </c>
      <c r="H42" s="202">
        <v>1</v>
      </c>
      <c r="I42" s="227">
        <v>1</v>
      </c>
      <c r="J42" s="227">
        <v>-1</v>
      </c>
      <c r="K42" s="227">
        <v>1</v>
      </c>
      <c r="L42" s="202">
        <v>-1</v>
      </c>
      <c r="M42" s="228">
        <v>22</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174633.20463320464</v>
      </c>
      <c r="Y42" s="137">
        <v>232844.27284427287</v>
      </c>
      <c r="Z42" s="188">
        <f t="shared" si="25"/>
        <v>868.72586872521094</v>
      </c>
      <c r="AA42" s="188">
        <f>IF(IF(sym!$Q31=H42,1,0)=1,ABS(X42*G42),-ABS(X42*G42))</f>
        <v>868.72586872521094</v>
      </c>
      <c r="AB42" s="188">
        <f>IF(IF(sym!$P31=$H42,1,0)=1,ABS($X42*$G42),-ABS($X42*$G42))</f>
        <v>-868.72586872521094</v>
      </c>
      <c r="AC42" s="188">
        <f t="shared" si="40"/>
        <v>-868.72586872521094</v>
      </c>
      <c r="AD42" s="188">
        <f t="shared" si="26"/>
        <v>868.72586872521094</v>
      </c>
      <c r="AE42" s="188">
        <f t="shared" si="27"/>
        <v>-868.72586872521094</v>
      </c>
      <c r="AF42" s="188">
        <f t="shared" si="36"/>
        <v>868.72586872521094</v>
      </c>
      <c r="AG42" s="188">
        <f t="shared" si="37"/>
        <v>868.72586872521094</v>
      </c>
      <c r="AH42" s="188">
        <f t="shared" si="38"/>
        <v>-868.72586872521094</v>
      </c>
      <c r="AI42" s="188">
        <f t="shared" si="39"/>
        <v>-868.72586872521094</v>
      </c>
      <c r="AJ42" s="188">
        <f t="shared" si="28"/>
        <v>868.72586872521094</v>
      </c>
      <c r="AK42" s="188">
        <f t="shared" si="29"/>
        <v>-868.72586872521094</v>
      </c>
      <c r="AL42" s="188">
        <f t="shared" si="30"/>
        <v>868.72586872521094</v>
      </c>
      <c r="AM42" s="188">
        <f t="shared" si="31"/>
        <v>868.72586872521094</v>
      </c>
      <c r="AN42" s="188">
        <f t="shared" si="32"/>
        <v>-868.72586872521094</v>
      </c>
      <c r="AO42" s="188">
        <f t="shared" si="33"/>
        <v>868.72586872521094</v>
      </c>
    </row>
    <row r="43" spans="1:41" ht="15.75" thickBot="1" x14ac:dyDescent="0.3">
      <c r="A43" s="1" t="s">
        <v>349</v>
      </c>
      <c r="B43" s="149" t="s">
        <v>515</v>
      </c>
      <c r="C43" s="192" t="s">
        <v>347</v>
      </c>
      <c r="E43" s="201">
        <v>1</v>
      </c>
      <c r="F43" s="186">
        <f t="shared" si="19"/>
        <v>-2025.000000003685</v>
      </c>
      <c r="G43" s="202">
        <v>-1.81981577174E-2</v>
      </c>
      <c r="H43" s="202">
        <v>-1</v>
      </c>
      <c r="I43" s="227">
        <v>1</v>
      </c>
      <c r="J43" s="227">
        <v>1</v>
      </c>
      <c r="K43" s="227">
        <v>1</v>
      </c>
      <c r="L43" s="202">
        <v>-1</v>
      </c>
      <c r="M43" s="228">
        <v>-6</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111275</v>
      </c>
      <c r="Y43" s="137">
        <v>111275</v>
      </c>
      <c r="Z43" s="188">
        <f t="shared" si="25"/>
        <v>2025.000000003685</v>
      </c>
      <c r="AA43" s="188">
        <f>IF(IF(sym!$Q32=H43,1,0)=1,ABS(X43*G43),-ABS(X43*G43))</f>
        <v>-2025.000000003685</v>
      </c>
      <c r="AB43" s="188">
        <f>IF(IF(sym!$P32=$H43,1,0)=1,ABS($X43*$G43),-ABS($X43*$G43))</f>
        <v>2025.000000003685</v>
      </c>
      <c r="AC43" s="188">
        <f t="shared" si="40"/>
        <v>-2025.000000003685</v>
      </c>
      <c r="AD43" s="188">
        <f t="shared" si="26"/>
        <v>2025.000000003685</v>
      </c>
      <c r="AE43" s="188">
        <f t="shared" si="27"/>
        <v>-2025.000000003685</v>
      </c>
      <c r="AF43" s="188">
        <f t="shared" si="36"/>
        <v>-2025.000000003685</v>
      </c>
      <c r="AG43" s="188">
        <f t="shared" si="37"/>
        <v>-2025.000000003685</v>
      </c>
      <c r="AH43" s="188">
        <f t="shared" si="38"/>
        <v>2025.000000003685</v>
      </c>
      <c r="AI43" s="188">
        <f t="shared" si="39"/>
        <v>-2025.000000003685</v>
      </c>
      <c r="AJ43" s="188">
        <f t="shared" si="28"/>
        <v>-2025.000000003685</v>
      </c>
      <c r="AK43" s="188">
        <f t="shared" si="29"/>
        <v>-2025.000000003685</v>
      </c>
      <c r="AL43" s="188">
        <f t="shared" si="30"/>
        <v>-2025.000000003685</v>
      </c>
      <c r="AM43" s="188">
        <f t="shared" si="31"/>
        <v>-2025.000000003685</v>
      </c>
      <c r="AN43" s="188">
        <f t="shared" si="32"/>
        <v>2025.000000003685</v>
      </c>
      <c r="AO43" s="188">
        <f t="shared" si="33"/>
        <v>-2025.000000003685</v>
      </c>
    </row>
    <row r="44" spans="1:41" ht="15.75" thickBot="1" x14ac:dyDescent="0.3">
      <c r="A44" s="1" t="s">
        <v>1024</v>
      </c>
      <c r="B44" s="149" t="s">
        <v>353</v>
      </c>
      <c r="C44" s="192" t="s">
        <v>294</v>
      </c>
      <c r="E44" s="201">
        <v>1</v>
      </c>
      <c r="F44" s="186">
        <f t="shared" si="19"/>
        <v>386.10038610102163</v>
      </c>
      <c r="G44" s="202">
        <v>2.7139497014699999E-3</v>
      </c>
      <c r="H44" s="202">
        <v>1</v>
      </c>
      <c r="I44" s="227">
        <v>1</v>
      </c>
      <c r="J44" s="227">
        <v>-1</v>
      </c>
      <c r="K44" s="227">
        <v>1</v>
      </c>
      <c r="L44" s="202">
        <v>-1</v>
      </c>
      <c r="M44" s="228">
        <v>21</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142265.12226512228</v>
      </c>
      <c r="Y44" s="137">
        <v>142265.12226512228</v>
      </c>
      <c r="Z44" s="188">
        <f t="shared" si="25"/>
        <v>386.10038610102163</v>
      </c>
      <c r="AA44" s="188">
        <f>IF(IF(sym!$Q33=H44,1,0)=1,ABS(X44*G44),-ABS(X44*G44))</f>
        <v>386.10038610102163</v>
      </c>
      <c r="AB44" s="188">
        <f>IF(IF(sym!$P33=$H44,1,0)=1,ABS($X44*$G44),-ABS($X44*$G44))</f>
        <v>-386.10038610102163</v>
      </c>
      <c r="AC44" s="188">
        <f t="shared" si="40"/>
        <v>386.10038610102163</v>
      </c>
      <c r="AD44" s="188">
        <f t="shared" si="26"/>
        <v>-386.10038610102163</v>
      </c>
      <c r="AE44" s="188">
        <f t="shared" si="27"/>
        <v>-386.10038610102163</v>
      </c>
      <c r="AF44" s="188">
        <f t="shared" si="36"/>
        <v>386.10038610102163</v>
      </c>
      <c r="AG44" s="188">
        <f t="shared" si="37"/>
        <v>386.10038610102163</v>
      </c>
      <c r="AH44" s="188">
        <f t="shared" si="38"/>
        <v>-386.10038610102163</v>
      </c>
      <c r="AI44" s="188">
        <f t="shared" si="39"/>
        <v>-386.10038610102163</v>
      </c>
      <c r="AJ44" s="188">
        <f t="shared" si="28"/>
        <v>386.10038610102163</v>
      </c>
      <c r="AK44" s="188">
        <f t="shared" si="29"/>
        <v>-386.10038610102163</v>
      </c>
      <c r="AL44" s="188">
        <f t="shared" si="30"/>
        <v>386.10038610102163</v>
      </c>
      <c r="AM44" s="188">
        <f t="shared" si="31"/>
        <v>386.10038610102163</v>
      </c>
      <c r="AN44" s="188">
        <f t="shared" si="32"/>
        <v>386.10038610102163</v>
      </c>
      <c r="AO44" s="188">
        <f t="shared" si="33"/>
        <v>-386.10038610102163</v>
      </c>
    </row>
    <row r="45" spans="1:41" ht="15.75" thickBot="1" x14ac:dyDescent="0.3">
      <c r="A45" s="1" t="s">
        <v>351</v>
      </c>
      <c r="B45" s="149" t="s">
        <v>617</v>
      </c>
      <c r="C45" s="192" t="s">
        <v>288</v>
      </c>
      <c r="E45" s="201">
        <v>1</v>
      </c>
      <c r="F45" s="186">
        <f t="shared" si="19"/>
        <v>-1259.999999997664</v>
      </c>
      <c r="G45" s="202">
        <v>-2.2174587922199999E-2</v>
      </c>
      <c r="H45" s="202">
        <v>-1</v>
      </c>
      <c r="I45" s="227">
        <v>-1</v>
      </c>
      <c r="J45" s="227">
        <v>1</v>
      </c>
      <c r="K45" s="227">
        <v>-1</v>
      </c>
      <c r="L45" s="202">
        <v>1</v>
      </c>
      <c r="M45" s="228">
        <v>19</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56821.8</v>
      </c>
      <c r="Y45" s="137">
        <v>56821.8</v>
      </c>
      <c r="Z45" s="188">
        <f t="shared" si="25"/>
        <v>1259.999999997664</v>
      </c>
      <c r="AA45" s="188">
        <f>IF(IF(sym!$Q34=H45,1,0)=1,ABS(X45*G45),-ABS(X45*G45))</f>
        <v>-1259.999999997664</v>
      </c>
      <c r="AB45" s="188">
        <f>IF(IF(sym!$P34=$H45,1,0)=1,ABS($X45*$G45),-ABS($X45*$G45))</f>
        <v>1259.999999997664</v>
      </c>
      <c r="AC45" s="188">
        <f t="shared" si="40"/>
        <v>-1259.999999997664</v>
      </c>
      <c r="AD45" s="188">
        <f t="shared" si="26"/>
        <v>1259.999999997664</v>
      </c>
      <c r="AE45" s="188">
        <f t="shared" si="27"/>
        <v>-1259.999999997664</v>
      </c>
      <c r="AF45" s="188">
        <f t="shared" si="36"/>
        <v>1259.999999997664</v>
      </c>
      <c r="AG45" s="188">
        <f t="shared" si="37"/>
        <v>1259.999999997664</v>
      </c>
      <c r="AH45" s="188">
        <f t="shared" si="38"/>
        <v>-1259.999999997664</v>
      </c>
      <c r="AI45" s="188">
        <f t="shared" si="39"/>
        <v>-1259.999999997664</v>
      </c>
      <c r="AJ45" s="188">
        <f t="shared" si="28"/>
        <v>1259.999999997664</v>
      </c>
      <c r="AK45" s="188">
        <f t="shared" si="29"/>
        <v>-1259.999999997664</v>
      </c>
      <c r="AL45" s="188">
        <f t="shared" si="30"/>
        <v>1259.999999997664</v>
      </c>
      <c r="AM45" s="188">
        <f t="shared" si="31"/>
        <v>1259.999999997664</v>
      </c>
      <c r="AN45" s="188">
        <f t="shared" si="32"/>
        <v>-1259.999999997664</v>
      </c>
      <c r="AO45" s="188">
        <f t="shared" si="33"/>
        <v>1259.999999997664</v>
      </c>
    </row>
    <row r="46" spans="1:41" ht="15.75" thickBot="1" x14ac:dyDescent="0.3">
      <c r="A46" s="1" t="s">
        <v>355</v>
      </c>
      <c r="B46" s="149" t="s">
        <v>623</v>
      </c>
      <c r="C46" s="192" t="s">
        <v>1121</v>
      </c>
      <c r="E46" s="201">
        <v>1</v>
      </c>
      <c r="F46" s="186">
        <f t="shared" si="19"/>
        <v>-1837.5000000005659</v>
      </c>
      <c r="G46" s="202">
        <v>-7.67383587388E-3</v>
      </c>
      <c r="H46" s="202">
        <v>-1</v>
      </c>
      <c r="I46" s="227">
        <v>1</v>
      </c>
      <c r="J46" s="227">
        <v>1</v>
      </c>
      <c r="K46" s="227">
        <v>1</v>
      </c>
      <c r="L46" s="202">
        <v>1</v>
      </c>
      <c r="M46" s="228">
        <v>5</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239450</v>
      </c>
      <c r="Y46" s="137">
        <v>359175</v>
      </c>
      <c r="Z46" s="188">
        <f t="shared" si="25"/>
        <v>1837.5000000005659</v>
      </c>
      <c r="AA46" s="188">
        <f>IF(IF(sym!$Q35=H46,1,0)=1,ABS(X46*G46),-ABS(X46*G46))</f>
        <v>1837.5000000005659</v>
      </c>
      <c r="AB46" s="188">
        <f>IF(IF(sym!$P35=$H46,1,0)=1,ABS($X46*$G46),-ABS($X46*$G46))</f>
        <v>-1837.5000000005659</v>
      </c>
      <c r="AC46" s="188">
        <f t="shared" si="40"/>
        <v>-1837.5000000005659</v>
      </c>
      <c r="AD46" s="188">
        <f t="shared" si="26"/>
        <v>1837.5000000005659</v>
      </c>
      <c r="AE46" s="188">
        <f t="shared" si="27"/>
        <v>-1837.5000000005659</v>
      </c>
      <c r="AF46" s="188">
        <f t="shared" si="36"/>
        <v>-1837.5000000005659</v>
      </c>
      <c r="AG46" s="188">
        <f t="shared" si="37"/>
        <v>-1837.5000000005659</v>
      </c>
      <c r="AH46" s="188">
        <f t="shared" si="38"/>
        <v>-1837.5000000005659</v>
      </c>
      <c r="AI46" s="188">
        <f t="shared" si="39"/>
        <v>-1837.5000000005659</v>
      </c>
      <c r="AJ46" s="188">
        <f t="shared" si="28"/>
        <v>-1837.5000000005659</v>
      </c>
      <c r="AK46" s="188">
        <f t="shared" si="29"/>
        <v>-1837.5000000005659</v>
      </c>
      <c r="AL46" s="188">
        <f t="shared" si="30"/>
        <v>1837.5000000005659</v>
      </c>
      <c r="AM46" s="188">
        <f t="shared" si="31"/>
        <v>-1837.5000000005659</v>
      </c>
      <c r="AN46" s="188">
        <f t="shared" ref="AN46:AN77" si="41">IF(IF(T46=$H46,1,0)=1,ABS($X46*$G46),-ABS($X46*$G46))</f>
        <v>1837.5000000005659</v>
      </c>
      <c r="AO46" s="188">
        <f t="shared" ref="AO46:AO77" si="42">IF(IF(U46=$H46,1,0)=1,ABS($X46*$G46),-ABS($X46*$G46))</f>
        <v>1837.5000000005659</v>
      </c>
    </row>
    <row r="47" spans="1:41" ht="15.75" thickBot="1" x14ac:dyDescent="0.3">
      <c r="A47" s="1" t="s">
        <v>357</v>
      </c>
      <c r="B47" s="149" t="s">
        <v>513</v>
      </c>
      <c r="C47" s="192" t="s">
        <v>304</v>
      </c>
      <c r="E47" s="201">
        <v>1</v>
      </c>
      <c r="F47" s="186">
        <f t="shared" si="19"/>
        <v>-299.999999999772</v>
      </c>
      <c r="G47" s="202">
        <v>-2.8248587570600002E-3</v>
      </c>
      <c r="H47" s="202">
        <v>-1</v>
      </c>
      <c r="I47" s="227">
        <v>-1</v>
      </c>
      <c r="J47" s="227">
        <v>1</v>
      </c>
      <c r="K47" s="227">
        <v>-1</v>
      </c>
      <c r="L47" s="202">
        <v>1</v>
      </c>
      <c r="M47" s="228">
        <v>7</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106200</v>
      </c>
      <c r="Y47" s="137">
        <v>106200</v>
      </c>
      <c r="Z47" s="188">
        <f t="shared" si="25"/>
        <v>299.999999999772</v>
      </c>
      <c r="AA47" s="188">
        <f>IF(IF(sym!$Q36=H47,1,0)=1,ABS(X47*G47),-ABS(X47*G47))</f>
        <v>-299.999999999772</v>
      </c>
      <c r="AB47" s="188">
        <f>IF(IF(sym!$P36=$H47,1,0)=1,ABS($X47*$G47),-ABS($X47*$G47))</f>
        <v>299.999999999772</v>
      </c>
      <c r="AC47" s="188">
        <f t="shared" si="40"/>
        <v>-299.999999999772</v>
      </c>
      <c r="AD47" s="188">
        <f t="shared" si="26"/>
        <v>299.999999999772</v>
      </c>
      <c r="AE47" s="188">
        <f t="shared" si="27"/>
        <v>-299.999999999772</v>
      </c>
      <c r="AF47" s="188">
        <f t="shared" si="36"/>
        <v>299.999999999772</v>
      </c>
      <c r="AG47" s="188">
        <f t="shared" si="37"/>
        <v>299.999999999772</v>
      </c>
      <c r="AH47" s="188">
        <f t="shared" si="38"/>
        <v>-299.999999999772</v>
      </c>
      <c r="AI47" s="188">
        <f t="shared" si="39"/>
        <v>-299.999999999772</v>
      </c>
      <c r="AJ47" s="188">
        <f t="shared" si="28"/>
        <v>299.999999999772</v>
      </c>
      <c r="AK47" s="188">
        <f t="shared" si="29"/>
        <v>-299.999999999772</v>
      </c>
      <c r="AL47" s="188">
        <f t="shared" si="30"/>
        <v>299.999999999772</v>
      </c>
      <c r="AM47" s="188">
        <f t="shared" si="31"/>
        <v>299.999999999772</v>
      </c>
      <c r="AN47" s="188">
        <f t="shared" si="41"/>
        <v>-299.999999999772</v>
      </c>
      <c r="AO47" s="188">
        <f t="shared" si="42"/>
        <v>299.999999999772</v>
      </c>
    </row>
    <row r="48" spans="1:41" ht="15.75" thickBot="1" x14ac:dyDescent="0.3">
      <c r="A48" s="1" t="s">
        <v>1051</v>
      </c>
      <c r="B48" s="149" t="s">
        <v>614</v>
      </c>
      <c r="C48" s="192" t="s">
        <v>297</v>
      </c>
      <c r="E48" s="201">
        <v>-1</v>
      </c>
      <c r="F48" s="186">
        <f t="shared" si="19"/>
        <v>100.000000000024</v>
      </c>
      <c r="G48" s="202">
        <v>1.2135922330100001E-3</v>
      </c>
      <c r="H48" s="202">
        <v>1</v>
      </c>
      <c r="I48" s="227">
        <v>-1</v>
      </c>
      <c r="J48" s="227">
        <v>1</v>
      </c>
      <c r="K48" s="227">
        <v>-1</v>
      </c>
      <c r="L48" s="202">
        <v>1</v>
      </c>
      <c r="M48" s="228">
        <v>5</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82400</v>
      </c>
      <c r="Y48" s="137">
        <v>103000</v>
      </c>
      <c r="Z48" s="188">
        <f t="shared" si="25"/>
        <v>100.000000000024</v>
      </c>
      <c r="AA48" s="188">
        <f>IF(IF(sym!$Q37=H48,1,0)=1,ABS(X48*G48),-ABS(X48*G48))</f>
        <v>100.000000000024</v>
      </c>
      <c r="AB48" s="188">
        <f>IF(IF(sym!$P37=$H48,1,0)=1,ABS($X48*$G48),-ABS($X48*$G48))</f>
        <v>-100.000000000024</v>
      </c>
      <c r="AC48" s="188">
        <f t="shared" si="40"/>
        <v>-100.000000000024</v>
      </c>
      <c r="AD48" s="188">
        <f t="shared" si="26"/>
        <v>100.000000000024</v>
      </c>
      <c r="AE48" s="188">
        <f t="shared" si="27"/>
        <v>100.000000000024</v>
      </c>
      <c r="AF48" s="188">
        <f t="shared" si="36"/>
        <v>-100.000000000024</v>
      </c>
      <c r="AG48" s="188">
        <f t="shared" si="37"/>
        <v>-100.000000000024</v>
      </c>
      <c r="AH48" s="188">
        <f t="shared" si="38"/>
        <v>100.000000000024</v>
      </c>
      <c r="AI48" s="188">
        <f t="shared" si="39"/>
        <v>100.000000000024</v>
      </c>
      <c r="AJ48" s="188">
        <f t="shared" si="28"/>
        <v>-100.000000000024</v>
      </c>
      <c r="AK48" s="188">
        <f t="shared" si="29"/>
        <v>100.000000000024</v>
      </c>
      <c r="AL48" s="188">
        <f t="shared" si="30"/>
        <v>-100.000000000024</v>
      </c>
      <c r="AM48" s="188">
        <f t="shared" si="31"/>
        <v>-100.000000000024</v>
      </c>
      <c r="AN48" s="188">
        <f t="shared" si="41"/>
        <v>-100.000000000024</v>
      </c>
      <c r="AO48" s="188">
        <f t="shared" si="42"/>
        <v>100.000000000024</v>
      </c>
    </row>
    <row r="49" spans="1:41" ht="15.75" thickBot="1" x14ac:dyDescent="0.3">
      <c r="A49" s="4" t="s">
        <v>359</v>
      </c>
      <c r="B49" s="149" t="s">
        <v>708</v>
      </c>
      <c r="C49" s="192" t="s">
        <v>304</v>
      </c>
      <c r="E49" s="201">
        <v>1</v>
      </c>
      <c r="F49" s="186">
        <f t="shared" si="19"/>
        <v>-626.99999999958754</v>
      </c>
      <c r="G49" s="202">
        <v>-5.7540884312500002E-3</v>
      </c>
      <c r="H49" s="234">
        <v>-1</v>
      </c>
      <c r="I49" s="230">
        <v>1</v>
      </c>
      <c r="J49" s="230">
        <v>-1</v>
      </c>
      <c r="K49" s="230">
        <v>1</v>
      </c>
      <c r="L49" s="202">
        <v>1</v>
      </c>
      <c r="M49" s="228">
        <v>-17</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108966</v>
      </c>
      <c r="Y49" s="137">
        <v>145288</v>
      </c>
      <c r="Z49" s="188">
        <f t="shared" si="25"/>
        <v>626.99999999958754</v>
      </c>
      <c r="AA49" s="188">
        <f>IF(IF(sym!$Q38=H49,1,0)=1,ABS(X49*G49),-ABS(X49*G49))</f>
        <v>-626.99999999958754</v>
      </c>
      <c r="AB49" s="188">
        <f>IF(IF(sym!$P38=$H49,1,0)=1,ABS($X49*$G49),-ABS($X49*$G49))</f>
        <v>626.99999999958754</v>
      </c>
      <c r="AC49" s="188">
        <f t="shared" si="40"/>
        <v>-626.99999999958754</v>
      </c>
      <c r="AD49" s="188">
        <f t="shared" si="26"/>
        <v>626.99999999958754</v>
      </c>
      <c r="AE49" s="188">
        <f t="shared" si="27"/>
        <v>626.99999999958754</v>
      </c>
      <c r="AF49" s="188">
        <f t="shared" si="36"/>
        <v>-626.99999999958754</v>
      </c>
      <c r="AG49" s="188">
        <f t="shared" si="37"/>
        <v>-626.99999999958754</v>
      </c>
      <c r="AH49" s="188">
        <f t="shared" si="38"/>
        <v>-626.99999999958754</v>
      </c>
      <c r="AI49" s="188">
        <f t="shared" si="39"/>
        <v>626.99999999958754</v>
      </c>
      <c r="AJ49" s="188">
        <f t="shared" si="28"/>
        <v>-626.99999999958754</v>
      </c>
      <c r="AK49" s="188">
        <f t="shared" si="29"/>
        <v>626.99999999958754</v>
      </c>
      <c r="AL49" s="188">
        <f t="shared" si="30"/>
        <v>626.99999999958754</v>
      </c>
      <c r="AM49" s="188">
        <f t="shared" si="31"/>
        <v>626.99999999958754</v>
      </c>
      <c r="AN49" s="188">
        <f t="shared" si="41"/>
        <v>-626.99999999958754</v>
      </c>
      <c r="AO49" s="188">
        <f t="shared" si="42"/>
        <v>626.99999999958754</v>
      </c>
    </row>
    <row r="50" spans="1:41" ht="15.75" thickBot="1" x14ac:dyDescent="0.3">
      <c r="A50" s="1" t="s">
        <v>361</v>
      </c>
      <c r="B50" s="149" t="s">
        <v>631</v>
      </c>
      <c r="C50" s="192" t="s">
        <v>313</v>
      </c>
      <c r="E50" s="201">
        <v>1</v>
      </c>
      <c r="F50" s="186">
        <f t="shared" si="19"/>
        <v>569.99999999994304</v>
      </c>
      <c r="G50" s="202">
        <v>4.2194092827E-3</v>
      </c>
      <c r="H50" s="202">
        <v>1</v>
      </c>
      <c r="I50" s="227">
        <v>-1</v>
      </c>
      <c r="J50" s="227">
        <v>-1</v>
      </c>
      <c r="K50" s="227">
        <v>1</v>
      </c>
      <c r="L50" s="202">
        <v>-1</v>
      </c>
      <c r="M50" s="228">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135090</v>
      </c>
      <c r="Y50" s="137">
        <v>90060</v>
      </c>
      <c r="Z50" s="188">
        <f t="shared" si="25"/>
        <v>569.99999999994304</v>
      </c>
      <c r="AA50" s="188">
        <f>IF(IF(sym!$Q39=H50,1,0)=1,ABS(X50*G50),-ABS(X50*G50))</f>
        <v>569.99999999994304</v>
      </c>
      <c r="AB50" s="188">
        <f>IF(IF(sym!$P39=$H50,1,0)=1,ABS($X50*$G50),-ABS($X50*$G50))</f>
        <v>-569.99999999994304</v>
      </c>
      <c r="AC50" s="188">
        <f t="shared" si="40"/>
        <v>569.99999999994304</v>
      </c>
      <c r="AD50" s="188">
        <f t="shared" si="26"/>
        <v>-569.99999999994304</v>
      </c>
      <c r="AE50" s="188">
        <f t="shared" si="27"/>
        <v>-569.99999999994304</v>
      </c>
      <c r="AF50" s="188">
        <f t="shared" si="36"/>
        <v>-569.99999999994304</v>
      </c>
      <c r="AG50" s="188">
        <f t="shared" si="37"/>
        <v>569.99999999994304</v>
      </c>
      <c r="AH50" s="188">
        <f t="shared" si="38"/>
        <v>-569.99999999994304</v>
      </c>
      <c r="AI50" s="188">
        <f t="shared" si="39"/>
        <v>-569.99999999994304</v>
      </c>
      <c r="AJ50" s="188">
        <f t="shared" si="28"/>
        <v>569.99999999994304</v>
      </c>
      <c r="AK50" s="188">
        <f t="shared" si="29"/>
        <v>-569.99999999994304</v>
      </c>
      <c r="AL50" s="188">
        <f t="shared" si="30"/>
        <v>-569.99999999994304</v>
      </c>
      <c r="AM50" s="188">
        <f t="shared" si="31"/>
        <v>-569.99999999994304</v>
      </c>
      <c r="AN50" s="188">
        <f t="shared" si="41"/>
        <v>569.99999999994304</v>
      </c>
      <c r="AO50" s="188">
        <f t="shared" si="42"/>
        <v>-569.99999999994304</v>
      </c>
    </row>
    <row r="51" spans="1:41" ht="15.75" thickBot="1" x14ac:dyDescent="0.3">
      <c r="A51" s="1" t="s">
        <v>363</v>
      </c>
      <c r="B51" s="149" t="s">
        <v>476</v>
      </c>
      <c r="C51" s="192" t="s">
        <v>288</v>
      </c>
      <c r="E51" s="201">
        <v>1</v>
      </c>
      <c r="F51" s="186">
        <f t="shared" si="19"/>
        <v>-2419.9999999991119</v>
      </c>
      <c r="G51" s="202">
        <v>-2.6235906331300001E-2</v>
      </c>
      <c r="H51" s="202">
        <v>-1</v>
      </c>
      <c r="I51" s="227">
        <v>-1</v>
      </c>
      <c r="J51" s="227">
        <v>-1</v>
      </c>
      <c r="K51" s="227">
        <v>-1</v>
      </c>
      <c r="L51" s="202">
        <v>1</v>
      </c>
      <c r="M51" s="228">
        <v>10</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92240</v>
      </c>
      <c r="Y51" s="137">
        <v>92240</v>
      </c>
      <c r="Z51" s="188">
        <f t="shared" si="25"/>
        <v>2419.9999999991119</v>
      </c>
      <c r="AA51" s="188">
        <f>IF(IF(sym!$Q40=H51,1,0)=1,ABS(X51*G51),-ABS(X51*G51))</f>
        <v>-2419.9999999991119</v>
      </c>
      <c r="AB51" s="188">
        <f>IF(IF(sym!$P40=$H51,1,0)=1,ABS($X51*$G51),-ABS($X51*$G51))</f>
        <v>2419.9999999991119</v>
      </c>
      <c r="AC51" s="188">
        <f t="shared" si="40"/>
        <v>-2419.9999999991119</v>
      </c>
      <c r="AD51" s="188">
        <f t="shared" si="26"/>
        <v>2419.9999999991119</v>
      </c>
      <c r="AE51" s="188">
        <f t="shared" si="27"/>
        <v>2419.9999999991119</v>
      </c>
      <c r="AF51" s="188">
        <f t="shared" si="36"/>
        <v>2419.9999999991119</v>
      </c>
      <c r="AG51" s="188">
        <f t="shared" si="37"/>
        <v>2419.9999999991119</v>
      </c>
      <c r="AH51" s="188">
        <f t="shared" si="38"/>
        <v>-2419.9999999991119</v>
      </c>
      <c r="AI51" s="188">
        <f t="shared" si="39"/>
        <v>-2419.9999999991119</v>
      </c>
      <c r="AJ51" s="188">
        <f t="shared" si="28"/>
        <v>2419.9999999991119</v>
      </c>
      <c r="AK51" s="188">
        <f t="shared" si="29"/>
        <v>2419.9999999991119</v>
      </c>
      <c r="AL51" s="188">
        <f t="shared" si="30"/>
        <v>2419.9999999991119</v>
      </c>
      <c r="AM51" s="188">
        <f t="shared" si="31"/>
        <v>2419.9999999991119</v>
      </c>
      <c r="AN51" s="188">
        <f t="shared" si="41"/>
        <v>-2419.9999999991119</v>
      </c>
      <c r="AO51" s="188">
        <f t="shared" si="42"/>
        <v>2419.9999999991119</v>
      </c>
    </row>
    <row r="52" spans="1:41" ht="15.75" thickBot="1" x14ac:dyDescent="0.3">
      <c r="A52" s="1" t="s">
        <v>365</v>
      </c>
      <c r="B52" s="149" t="s">
        <v>1097</v>
      </c>
      <c r="C52" s="192" t="s">
        <v>288</v>
      </c>
      <c r="E52" s="201">
        <v>-1</v>
      </c>
      <c r="F52" s="186">
        <f t="shared" si="19"/>
        <v>-899.99999999913496</v>
      </c>
      <c r="G52" s="202">
        <v>-1.14576702737E-2</v>
      </c>
      <c r="H52" s="202">
        <v>-1</v>
      </c>
      <c r="I52" s="227">
        <v>-1</v>
      </c>
      <c r="J52" s="227">
        <v>1</v>
      </c>
      <c r="K52" s="227">
        <v>-1</v>
      </c>
      <c r="L52" s="202">
        <v>1</v>
      </c>
      <c r="M52" s="228">
        <v>-20</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78550</v>
      </c>
      <c r="Y52" s="137">
        <v>117825</v>
      </c>
      <c r="Z52" s="188">
        <f t="shared" si="25"/>
        <v>899.99999999913496</v>
      </c>
      <c r="AA52" s="188">
        <f>IF(IF(sym!$Q41=H52,1,0)=1,ABS(X52*G52),-ABS(X52*G52))</f>
        <v>-899.99999999913496</v>
      </c>
      <c r="AB52" s="188">
        <f>IF(IF(sym!$P41=$H52,1,0)=1,ABS($X52*$G52),-ABS($X52*$G52))</f>
        <v>899.99999999913496</v>
      </c>
      <c r="AC52" s="188">
        <f t="shared" si="40"/>
        <v>899.99999999913496</v>
      </c>
      <c r="AD52" s="188">
        <f t="shared" si="26"/>
        <v>-899.99999999913496</v>
      </c>
      <c r="AE52" s="188">
        <f t="shared" si="27"/>
        <v>-899.99999999913496</v>
      </c>
      <c r="AF52" s="188">
        <f t="shared" si="36"/>
        <v>899.99999999913496</v>
      </c>
      <c r="AG52" s="188">
        <f t="shared" si="37"/>
        <v>899.99999999913496</v>
      </c>
      <c r="AH52" s="188">
        <f t="shared" si="38"/>
        <v>-899.99999999913496</v>
      </c>
      <c r="AI52" s="188">
        <f t="shared" si="39"/>
        <v>899.99999999913496</v>
      </c>
      <c r="AJ52" s="188">
        <f t="shared" si="28"/>
        <v>899.99999999913496</v>
      </c>
      <c r="AK52" s="188">
        <f t="shared" si="29"/>
        <v>-899.99999999913496</v>
      </c>
      <c r="AL52" s="188">
        <f t="shared" si="30"/>
        <v>899.99999999913496</v>
      </c>
      <c r="AM52" s="188">
        <f t="shared" si="31"/>
        <v>899.99999999913496</v>
      </c>
      <c r="AN52" s="188">
        <f t="shared" si="41"/>
        <v>-899.99999999913496</v>
      </c>
      <c r="AO52" s="188">
        <f t="shared" si="42"/>
        <v>-899.99999999913496</v>
      </c>
    </row>
    <row r="53" spans="1:41" ht="15.75" thickBot="1" x14ac:dyDescent="0.3">
      <c r="A53" s="1" t="s">
        <v>367</v>
      </c>
      <c r="B53" s="149" t="s">
        <v>625</v>
      </c>
      <c r="C53" s="192" t="s">
        <v>313</v>
      </c>
      <c r="E53" s="201">
        <v>-1</v>
      </c>
      <c r="F53" s="186">
        <f t="shared" si="19"/>
        <v>-4119.9999999961801</v>
      </c>
      <c r="G53" s="202">
        <v>-4.0471512770099999E-2</v>
      </c>
      <c r="H53" s="202">
        <v>-1</v>
      </c>
      <c r="I53" s="227">
        <v>-1</v>
      </c>
      <c r="J53" s="227">
        <v>-1</v>
      </c>
      <c r="K53" s="227">
        <v>1</v>
      </c>
      <c r="L53" s="202">
        <v>1</v>
      </c>
      <c r="M53" s="228">
        <v>-2</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101800</v>
      </c>
      <c r="Y53" s="137">
        <v>127250</v>
      </c>
      <c r="Z53" s="188">
        <f t="shared" si="25"/>
        <v>4119.9999999961801</v>
      </c>
      <c r="AA53" s="188">
        <f>IF(IF(sym!$Q42=H53,1,0)=1,ABS(X53*G53),-ABS(X53*G53))</f>
        <v>-4119.9999999961801</v>
      </c>
      <c r="AB53" s="188">
        <f>IF(IF(sym!$P42=$H53,1,0)=1,ABS($X53*$G53),-ABS($X53*$G53))</f>
        <v>4119.9999999961801</v>
      </c>
      <c r="AC53" s="188">
        <f t="shared" si="40"/>
        <v>4119.9999999961801</v>
      </c>
      <c r="AD53" s="188">
        <f t="shared" si="26"/>
        <v>-4119.9999999961801</v>
      </c>
      <c r="AE53" s="188">
        <f t="shared" si="27"/>
        <v>4119.9999999961801</v>
      </c>
      <c r="AF53" s="188">
        <f t="shared" si="36"/>
        <v>4119.9999999961801</v>
      </c>
      <c r="AG53" s="188">
        <f t="shared" si="37"/>
        <v>-4119.9999999961801</v>
      </c>
      <c r="AH53" s="188">
        <f t="shared" si="38"/>
        <v>-4119.9999999961801</v>
      </c>
      <c r="AI53" s="188">
        <f t="shared" si="39"/>
        <v>4119.9999999961801</v>
      </c>
      <c r="AJ53" s="188">
        <f t="shared" si="28"/>
        <v>4119.9999999961801</v>
      </c>
      <c r="AK53" s="188">
        <f t="shared" si="29"/>
        <v>4119.9999999961801</v>
      </c>
      <c r="AL53" s="188">
        <f t="shared" si="30"/>
        <v>4119.9999999961801</v>
      </c>
      <c r="AM53" s="188">
        <f t="shared" si="31"/>
        <v>4119.9999999961801</v>
      </c>
      <c r="AN53" s="188">
        <f t="shared" si="41"/>
        <v>4119.9999999961801</v>
      </c>
      <c r="AO53" s="188">
        <f t="shared" si="42"/>
        <v>4119.9999999961801</v>
      </c>
    </row>
    <row r="54" spans="1:41" ht="15.75" thickBot="1" x14ac:dyDescent="0.3">
      <c r="A54" s="1" t="s">
        <v>511</v>
      </c>
      <c r="B54" s="149" t="s">
        <v>511</v>
      </c>
      <c r="C54" s="192" t="s">
        <v>304</v>
      </c>
      <c r="E54" s="201">
        <v>1</v>
      </c>
      <c r="F54" s="186">
        <f t="shared" si="19"/>
        <v>-489.99999999987682</v>
      </c>
      <c r="G54" s="202">
        <v>-3.8652678078400001E-3</v>
      </c>
      <c r="H54" s="202">
        <v>-1</v>
      </c>
      <c r="I54" s="227">
        <v>1</v>
      </c>
      <c r="J54" s="227">
        <v>-1</v>
      </c>
      <c r="K54" s="227">
        <v>1</v>
      </c>
      <c r="L54" s="202">
        <v>1</v>
      </c>
      <c r="M54" s="228">
        <v>9</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126770</v>
      </c>
      <c r="Y54" s="137">
        <v>162990</v>
      </c>
      <c r="Z54" s="188">
        <f t="shared" si="25"/>
        <v>489.99999999987682</v>
      </c>
      <c r="AA54" s="188">
        <f>IF(IF(sym!$Q43=H54,1,0)=1,ABS(X54*G54),-ABS(X54*G54))</f>
        <v>-489.99999999987682</v>
      </c>
      <c r="AB54" s="188">
        <f>IF(IF(sym!$P43=$H54,1,0)=1,ABS($X54*$G54),-ABS($X54*$G54))</f>
        <v>489.99999999987682</v>
      </c>
      <c r="AC54" s="188">
        <f t="shared" si="40"/>
        <v>-489.99999999987682</v>
      </c>
      <c r="AD54" s="188">
        <f t="shared" si="26"/>
        <v>489.99999999987682</v>
      </c>
      <c r="AE54" s="188">
        <f t="shared" si="27"/>
        <v>489.99999999987682</v>
      </c>
      <c r="AF54" s="188">
        <f t="shared" si="36"/>
        <v>-489.99999999987682</v>
      </c>
      <c r="AG54" s="188">
        <f t="shared" si="37"/>
        <v>-489.99999999987682</v>
      </c>
      <c r="AH54" s="188">
        <f t="shared" si="38"/>
        <v>-489.99999999987682</v>
      </c>
      <c r="AI54" s="188">
        <f t="shared" si="39"/>
        <v>-489.99999999987682</v>
      </c>
      <c r="AJ54" s="188">
        <f t="shared" si="28"/>
        <v>-489.99999999987682</v>
      </c>
      <c r="AK54" s="188">
        <f t="shared" si="29"/>
        <v>489.99999999987682</v>
      </c>
      <c r="AL54" s="188">
        <f t="shared" si="30"/>
        <v>489.99999999987682</v>
      </c>
      <c r="AM54" s="188">
        <f t="shared" si="31"/>
        <v>489.99999999987682</v>
      </c>
      <c r="AN54" s="188">
        <f t="shared" si="41"/>
        <v>489.99999999987682</v>
      </c>
      <c r="AO54" s="188">
        <f t="shared" si="42"/>
        <v>489.99999999987682</v>
      </c>
    </row>
    <row r="55" spans="1:41" ht="15.75" thickBot="1" x14ac:dyDescent="0.3">
      <c r="A55" s="1" t="s">
        <v>988</v>
      </c>
      <c r="B55" s="149" t="s">
        <v>629</v>
      </c>
      <c r="C55" s="192" t="s">
        <v>304</v>
      </c>
      <c r="E55" s="201">
        <v>-1</v>
      </c>
      <c r="F55" s="186">
        <f t="shared" si="19"/>
        <v>-1299.9999999971601</v>
      </c>
      <c r="G55" s="202">
        <v>-1.22989593188E-2</v>
      </c>
      <c r="H55" s="202">
        <v>-1</v>
      </c>
      <c r="I55" s="227">
        <v>1</v>
      </c>
      <c r="J55" s="227">
        <v>-1</v>
      </c>
      <c r="K55" s="227">
        <v>1</v>
      </c>
      <c r="L55" s="202">
        <v>-1</v>
      </c>
      <c r="M55" s="228">
        <v>20</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105700</v>
      </c>
      <c r="Y55" s="137">
        <v>132125</v>
      </c>
      <c r="Z55" s="188">
        <f t="shared" si="25"/>
        <v>1299.9999999971601</v>
      </c>
      <c r="AA55" s="188">
        <f>IF(IF(sym!$Q44=H55,1,0)=1,ABS(X55*G55),-ABS(X55*G55))</f>
        <v>-1299.9999999971601</v>
      </c>
      <c r="AB55" s="188">
        <f>IF(IF(sym!$P44=$H55,1,0)=1,ABS($X55*$G55),-ABS($X55*$G55))</f>
        <v>1299.9999999971601</v>
      </c>
      <c r="AC55" s="188">
        <f t="shared" si="40"/>
        <v>1299.9999999971601</v>
      </c>
      <c r="AD55" s="188">
        <f t="shared" si="26"/>
        <v>-1299.9999999971601</v>
      </c>
      <c r="AE55" s="188">
        <f t="shared" si="27"/>
        <v>1299.9999999971601</v>
      </c>
      <c r="AF55" s="188">
        <f t="shared" si="36"/>
        <v>-1299.9999999971601</v>
      </c>
      <c r="AG55" s="188">
        <f t="shared" si="37"/>
        <v>-1299.9999999971601</v>
      </c>
      <c r="AH55" s="188">
        <f t="shared" si="38"/>
        <v>1299.9999999971601</v>
      </c>
      <c r="AI55" s="188">
        <f t="shared" si="39"/>
        <v>1299.9999999971601</v>
      </c>
      <c r="AJ55" s="188">
        <f t="shared" si="28"/>
        <v>-1299.9999999971601</v>
      </c>
      <c r="AK55" s="188">
        <f t="shared" si="29"/>
        <v>1299.9999999971601</v>
      </c>
      <c r="AL55" s="188">
        <f t="shared" si="30"/>
        <v>-1299.9999999971601</v>
      </c>
      <c r="AM55" s="188">
        <f t="shared" si="31"/>
        <v>-1299.9999999971601</v>
      </c>
      <c r="AN55" s="188">
        <f t="shared" si="41"/>
        <v>1299.9999999971601</v>
      </c>
      <c r="AO55" s="188">
        <f t="shared" si="42"/>
        <v>-1299.9999999971601</v>
      </c>
    </row>
    <row r="56" spans="1:41" ht="15.75" thickBot="1" x14ac:dyDescent="0.3">
      <c r="A56" s="1" t="s">
        <v>989</v>
      </c>
      <c r="B56" s="149" t="s">
        <v>655</v>
      </c>
      <c r="C56" s="192" t="s">
        <v>294</v>
      </c>
      <c r="E56" s="201">
        <v>1</v>
      </c>
      <c r="F56" s="186">
        <f t="shared" si="19"/>
        <v>580.00000000062187</v>
      </c>
      <c r="G56" s="202">
        <v>3.3207374327300001E-3</v>
      </c>
      <c r="H56" s="202">
        <v>1</v>
      </c>
      <c r="I56" s="227">
        <v>1</v>
      </c>
      <c r="J56" s="227">
        <v>-1</v>
      </c>
      <c r="K56" s="227">
        <v>1</v>
      </c>
      <c r="L56" s="202">
        <v>1</v>
      </c>
      <c r="M56" s="228">
        <v>-7</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174660</v>
      </c>
      <c r="Y56" s="137">
        <v>218325</v>
      </c>
      <c r="Z56" s="188">
        <f t="shared" si="25"/>
        <v>580.00000000062187</v>
      </c>
      <c r="AA56" s="188">
        <f>IF(IF(sym!$Q45=H56,1,0)=1,ABS(X56*G56),-ABS(X56*G56))</f>
        <v>580.00000000062187</v>
      </c>
      <c r="AB56" s="188">
        <f>IF(IF(sym!$P45=$H56,1,0)=1,ABS($X56*$G56),-ABS($X56*$G56))</f>
        <v>-580.00000000062187</v>
      </c>
      <c r="AC56" s="188">
        <f t="shared" si="40"/>
        <v>580.00000000062187</v>
      </c>
      <c r="AD56" s="188">
        <f t="shared" si="26"/>
        <v>-580.00000000062187</v>
      </c>
      <c r="AE56" s="188">
        <f t="shared" si="27"/>
        <v>-580.00000000062187</v>
      </c>
      <c r="AF56" s="188">
        <f t="shared" si="36"/>
        <v>580.00000000062187</v>
      </c>
      <c r="AG56" s="188">
        <f t="shared" si="37"/>
        <v>580.00000000062187</v>
      </c>
      <c r="AH56" s="188">
        <f t="shared" si="38"/>
        <v>580.00000000062187</v>
      </c>
      <c r="AI56" s="188">
        <f t="shared" si="39"/>
        <v>-580.00000000062187</v>
      </c>
      <c r="AJ56" s="188">
        <f t="shared" si="28"/>
        <v>580.00000000062187</v>
      </c>
      <c r="AK56" s="188">
        <f t="shared" si="29"/>
        <v>-580.00000000062187</v>
      </c>
      <c r="AL56" s="188">
        <f t="shared" si="30"/>
        <v>-580.00000000062187</v>
      </c>
      <c r="AM56" s="188">
        <f t="shared" si="31"/>
        <v>-580.00000000062187</v>
      </c>
      <c r="AN56" s="188">
        <f t="shared" si="41"/>
        <v>580.00000000062187</v>
      </c>
      <c r="AO56" s="188">
        <f t="shared" si="42"/>
        <v>-580.00000000062187</v>
      </c>
    </row>
    <row r="57" spans="1:41" ht="15.75" thickBot="1" x14ac:dyDescent="0.3">
      <c r="A57" s="1" t="s">
        <v>369</v>
      </c>
      <c r="B57" s="149" t="s">
        <v>620</v>
      </c>
      <c r="C57" s="192" t="s">
        <v>294</v>
      </c>
      <c r="E57" s="201">
        <v>1</v>
      </c>
      <c r="F57" s="186">
        <f t="shared" si="19"/>
        <v>2012.0856000016108</v>
      </c>
      <c r="G57" s="202">
        <v>1.0709567291399999E-2</v>
      </c>
      <c r="H57" s="202">
        <v>1</v>
      </c>
      <c r="I57" s="227">
        <v>1</v>
      </c>
      <c r="J57" s="227">
        <v>1</v>
      </c>
      <c r="K57" s="227">
        <v>1</v>
      </c>
      <c r="L57" s="202">
        <v>1</v>
      </c>
      <c r="M57" s="228">
        <v>-15</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187877.3946</v>
      </c>
      <c r="Y57" s="137">
        <v>281816.0919</v>
      </c>
      <c r="Z57" s="188">
        <f t="shared" si="25"/>
        <v>2012.0856000016108</v>
      </c>
      <c r="AA57" s="188">
        <f>IF(IF(sym!$Q46=H57,1,0)=1,ABS(X57*G57),-ABS(X57*G57))</f>
        <v>2012.0856000016108</v>
      </c>
      <c r="AB57" s="188">
        <f>IF(IF(sym!$P46=$H57,1,0)=1,ABS($X57*$G57),-ABS($X57*$G57))</f>
        <v>-2012.0856000016108</v>
      </c>
      <c r="AC57" s="188">
        <f t="shared" si="40"/>
        <v>2012.0856000016108</v>
      </c>
      <c r="AD57" s="188">
        <f t="shared" si="26"/>
        <v>-2012.0856000016108</v>
      </c>
      <c r="AE57" s="188">
        <f t="shared" si="27"/>
        <v>2012.0856000016108</v>
      </c>
      <c r="AF57" s="188">
        <f t="shared" si="36"/>
        <v>2012.0856000016108</v>
      </c>
      <c r="AG57" s="188">
        <f t="shared" si="37"/>
        <v>2012.0856000016108</v>
      </c>
      <c r="AH57" s="188">
        <f t="shared" si="38"/>
        <v>2012.0856000016108</v>
      </c>
      <c r="AI57" s="188">
        <f t="shared" si="39"/>
        <v>-2012.0856000016108</v>
      </c>
      <c r="AJ57" s="188">
        <f t="shared" si="28"/>
        <v>2012.0856000016108</v>
      </c>
      <c r="AK57" s="188">
        <f t="shared" si="29"/>
        <v>-2012.0856000016108</v>
      </c>
      <c r="AL57" s="188">
        <f t="shared" si="30"/>
        <v>-2012.0856000016108</v>
      </c>
      <c r="AM57" s="188">
        <f t="shared" si="31"/>
        <v>-2012.0856000016108</v>
      </c>
      <c r="AN57" s="188">
        <f t="shared" si="41"/>
        <v>2012.0856000016108</v>
      </c>
      <c r="AO57" s="188">
        <f t="shared" si="42"/>
        <v>-2012.0856000016108</v>
      </c>
    </row>
    <row r="58" spans="1:41" ht="15.75" thickBot="1" x14ac:dyDescent="0.3">
      <c r="A58" s="1" t="s">
        <v>371</v>
      </c>
      <c r="B58" s="149" t="s">
        <v>635</v>
      </c>
      <c r="C58" s="192" t="s">
        <v>1121</v>
      </c>
      <c r="E58" s="201">
        <v>-1</v>
      </c>
      <c r="F58" s="186">
        <f t="shared" si="19"/>
        <v>30.00000000008853</v>
      </c>
      <c r="G58" s="202">
        <v>1.89071658159E-4</v>
      </c>
      <c r="H58" s="202">
        <v>1</v>
      </c>
      <c r="I58" s="227">
        <v>1</v>
      </c>
      <c r="J58" s="227">
        <v>1</v>
      </c>
      <c r="K58" s="227">
        <v>1</v>
      </c>
      <c r="L58" s="202">
        <v>-1</v>
      </c>
      <c r="M58" s="228">
        <v>4</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158670</v>
      </c>
      <c r="Y58" s="137">
        <v>211560</v>
      </c>
      <c r="Z58" s="188">
        <f t="shared" si="25"/>
        <v>30.00000000008853</v>
      </c>
      <c r="AA58" s="188">
        <f>IF(IF(sym!$Q47=H58,1,0)=1,ABS(X58*G58),-ABS(X58*G58))</f>
        <v>30.00000000008853</v>
      </c>
      <c r="AB58" s="188">
        <f>IF(IF(sym!$P47=$H58,1,0)=1,ABS($X58*$G58),-ABS($X58*$G58))</f>
        <v>-30.00000000008853</v>
      </c>
      <c r="AC58" s="188">
        <f t="shared" si="40"/>
        <v>-30.00000000008853</v>
      </c>
      <c r="AD58" s="188">
        <f t="shared" si="26"/>
        <v>30.00000000008853</v>
      </c>
      <c r="AE58" s="188">
        <f t="shared" si="27"/>
        <v>30.00000000008853</v>
      </c>
      <c r="AF58" s="188">
        <f t="shared" si="36"/>
        <v>30.00000000008853</v>
      </c>
      <c r="AG58" s="188">
        <f t="shared" si="37"/>
        <v>30.00000000008853</v>
      </c>
      <c r="AH58" s="188">
        <f t="shared" si="38"/>
        <v>-30.00000000008853</v>
      </c>
      <c r="AI58" s="188">
        <f t="shared" si="39"/>
        <v>-30.00000000008853</v>
      </c>
      <c r="AJ58" s="188">
        <f t="shared" si="28"/>
        <v>30.00000000008853</v>
      </c>
      <c r="AK58" s="188">
        <f t="shared" si="29"/>
        <v>30.00000000008853</v>
      </c>
      <c r="AL58" s="188">
        <f t="shared" si="30"/>
        <v>30.00000000008853</v>
      </c>
      <c r="AM58" s="188">
        <f t="shared" si="31"/>
        <v>30.00000000008853</v>
      </c>
      <c r="AN58" s="188">
        <f t="shared" si="41"/>
        <v>-30.00000000008853</v>
      </c>
      <c r="AO58" s="188">
        <f t="shared" si="42"/>
        <v>30.00000000008853</v>
      </c>
    </row>
    <row r="59" spans="1:41" ht="15.75" thickBot="1" x14ac:dyDescent="0.3">
      <c r="A59" s="1" t="s">
        <v>1052</v>
      </c>
      <c r="B59" s="149" t="s">
        <v>611</v>
      </c>
      <c r="C59" s="192" t="s">
        <v>297</v>
      </c>
      <c r="E59" s="201">
        <v>-1</v>
      </c>
      <c r="F59" s="186">
        <f t="shared" si="19"/>
        <v>350.00000000016803</v>
      </c>
      <c r="G59" s="202">
        <v>3.5971223021600001E-3</v>
      </c>
      <c r="H59" s="202">
        <v>1</v>
      </c>
      <c r="I59" s="227">
        <v>-1</v>
      </c>
      <c r="J59" s="227">
        <v>1</v>
      </c>
      <c r="K59" s="227">
        <v>-1</v>
      </c>
      <c r="L59" s="202">
        <v>-1</v>
      </c>
      <c r="M59" s="228">
        <v>-5</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97300</v>
      </c>
      <c r="Y59" s="137">
        <v>72975</v>
      </c>
      <c r="Z59" s="188">
        <f t="shared" si="25"/>
        <v>350.00000000016803</v>
      </c>
      <c r="AA59" s="188">
        <f>IF(IF(sym!$Q48=H59,1,0)=1,ABS(X59*G59),-ABS(X59*G59))</f>
        <v>350.00000000016803</v>
      </c>
      <c r="AB59" s="188">
        <f>IF(IF(sym!$P48=$H59,1,0)=1,ABS($X59*$G59),-ABS($X59*$G59))</f>
        <v>-350.00000000016803</v>
      </c>
      <c r="AC59" s="188">
        <f t="shared" si="40"/>
        <v>-350.00000000016803</v>
      </c>
      <c r="AD59" s="188">
        <f t="shared" si="26"/>
        <v>350.00000000016803</v>
      </c>
      <c r="AE59" s="188">
        <f t="shared" si="27"/>
        <v>350.00000000016803</v>
      </c>
      <c r="AF59" s="188">
        <f t="shared" si="36"/>
        <v>-350.00000000016803</v>
      </c>
      <c r="AG59" s="188">
        <f t="shared" si="37"/>
        <v>-350.00000000016803</v>
      </c>
      <c r="AH59" s="188">
        <f t="shared" si="38"/>
        <v>-350.00000000016803</v>
      </c>
      <c r="AI59" s="188">
        <f t="shared" si="39"/>
        <v>350.00000000016803</v>
      </c>
      <c r="AJ59" s="188">
        <f t="shared" si="28"/>
        <v>-350.00000000016803</v>
      </c>
      <c r="AK59" s="188">
        <f t="shared" si="29"/>
        <v>350.00000000016803</v>
      </c>
      <c r="AL59" s="188">
        <f t="shared" si="30"/>
        <v>350.00000000016803</v>
      </c>
      <c r="AM59" s="188">
        <f t="shared" si="31"/>
        <v>350.00000000016803</v>
      </c>
      <c r="AN59" s="188">
        <f t="shared" si="41"/>
        <v>-350.00000000016803</v>
      </c>
      <c r="AO59" s="188">
        <f t="shared" si="42"/>
        <v>350.00000000016803</v>
      </c>
    </row>
    <row r="60" spans="1:41" ht="15.75" thickBot="1" x14ac:dyDescent="0.3">
      <c r="A60" s="1" t="s">
        <v>373</v>
      </c>
      <c r="B60" s="149" t="s">
        <v>692</v>
      </c>
      <c r="C60" s="192" t="s">
        <v>1121</v>
      </c>
      <c r="E60" s="201">
        <v>1</v>
      </c>
      <c r="F60" s="186">
        <f t="shared" si="19"/>
        <v>840.00000000068087</v>
      </c>
      <c r="G60" s="202">
        <v>3.9874679578499996E-3</v>
      </c>
      <c r="H60" s="202">
        <v>1</v>
      </c>
      <c r="I60" s="227">
        <v>-1</v>
      </c>
      <c r="J60" s="227">
        <v>1</v>
      </c>
      <c r="K60" s="227">
        <v>-1</v>
      </c>
      <c r="L60" s="202">
        <v>-1</v>
      </c>
      <c r="M60" s="228">
        <v>8</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210660</v>
      </c>
      <c r="Y60" s="137">
        <v>140440</v>
      </c>
      <c r="Z60" s="188">
        <f t="shared" si="25"/>
        <v>840.00000000068087</v>
      </c>
      <c r="AA60" s="188">
        <f>IF(IF(sym!$Q49=H60,1,0)=1,ABS(X60*G60),-ABS(X60*G60))</f>
        <v>840.00000000068087</v>
      </c>
      <c r="AB60" s="188">
        <f>IF(IF(sym!$P49=$H60,1,0)=1,ABS($X60*$G60),-ABS($X60*$G60))</f>
        <v>-840.00000000068087</v>
      </c>
      <c r="AC60" s="188">
        <f t="shared" si="40"/>
        <v>840.00000000068087</v>
      </c>
      <c r="AD60" s="188">
        <f t="shared" si="26"/>
        <v>-840.00000000068087</v>
      </c>
      <c r="AE60" s="188">
        <f t="shared" si="27"/>
        <v>840.00000000068087</v>
      </c>
      <c r="AF60" s="188">
        <f t="shared" si="36"/>
        <v>-840.00000000068087</v>
      </c>
      <c r="AG60" s="188">
        <f t="shared" si="37"/>
        <v>-840.00000000068087</v>
      </c>
      <c r="AH60" s="188">
        <f t="shared" si="38"/>
        <v>-840.00000000068087</v>
      </c>
      <c r="AI60" s="188">
        <f t="shared" si="39"/>
        <v>-840.00000000068087</v>
      </c>
      <c r="AJ60" s="188">
        <f t="shared" si="28"/>
        <v>840.00000000068087</v>
      </c>
      <c r="AK60" s="188">
        <f t="shared" si="29"/>
        <v>-840.00000000068087</v>
      </c>
      <c r="AL60" s="188">
        <f t="shared" si="30"/>
        <v>-840.00000000068087</v>
      </c>
      <c r="AM60" s="188">
        <f t="shared" si="31"/>
        <v>-840.00000000068087</v>
      </c>
      <c r="AN60" s="188">
        <f t="shared" si="41"/>
        <v>840.00000000068087</v>
      </c>
      <c r="AO60" s="188">
        <f t="shared" si="42"/>
        <v>840.00000000068087</v>
      </c>
    </row>
    <row r="61" spans="1:41" ht="15.75" thickBot="1" x14ac:dyDescent="0.3">
      <c r="A61" s="1" t="s">
        <v>375</v>
      </c>
      <c r="B61" s="149" t="s">
        <v>690</v>
      </c>
      <c r="C61" s="192" t="s">
        <v>288</v>
      </c>
      <c r="E61" s="201">
        <v>-1</v>
      </c>
      <c r="F61" s="186">
        <f t="shared" si="19"/>
        <v>-510.00000000013415</v>
      </c>
      <c r="G61" s="202">
        <v>-6.3503922301100003E-3</v>
      </c>
      <c r="H61" s="202">
        <v>-1</v>
      </c>
      <c r="I61" s="227">
        <v>1</v>
      </c>
      <c r="J61" s="227">
        <v>-1</v>
      </c>
      <c r="K61" s="227">
        <v>1</v>
      </c>
      <c r="L61" s="202">
        <v>-1</v>
      </c>
      <c r="M61" s="228">
        <v>17</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80310</v>
      </c>
      <c r="Y61" s="137">
        <v>107080</v>
      </c>
      <c r="Z61" s="188">
        <f t="shared" si="25"/>
        <v>510.00000000013415</v>
      </c>
      <c r="AA61" s="188">
        <f>IF(IF(sym!$Q50=H61,1,0)=1,ABS(X61*G61),-ABS(X61*G61))</f>
        <v>-510.00000000013415</v>
      </c>
      <c r="AB61" s="188">
        <f>IF(IF(sym!$P50=$H61,1,0)=1,ABS($X61*$G61),-ABS($X61*$G61))</f>
        <v>510.00000000013415</v>
      </c>
      <c r="AC61" s="188">
        <f t="shared" si="40"/>
        <v>510.00000000013415</v>
      </c>
      <c r="AD61" s="188">
        <f t="shared" si="26"/>
        <v>-510.00000000013415</v>
      </c>
      <c r="AE61" s="188">
        <f t="shared" si="27"/>
        <v>510.00000000013415</v>
      </c>
      <c r="AF61" s="188">
        <f t="shared" si="36"/>
        <v>-510.00000000013415</v>
      </c>
      <c r="AG61" s="188">
        <f t="shared" si="37"/>
        <v>-510.00000000013415</v>
      </c>
      <c r="AH61" s="188">
        <f t="shared" si="38"/>
        <v>510.00000000013415</v>
      </c>
      <c r="AI61" s="188">
        <f t="shared" si="39"/>
        <v>510.00000000013415</v>
      </c>
      <c r="AJ61" s="188">
        <f t="shared" si="28"/>
        <v>-510.00000000013415</v>
      </c>
      <c r="AK61" s="188">
        <f t="shared" si="29"/>
        <v>510.00000000013415</v>
      </c>
      <c r="AL61" s="188">
        <f t="shared" si="30"/>
        <v>-510.00000000013415</v>
      </c>
      <c r="AM61" s="188">
        <f t="shared" si="31"/>
        <v>-510.00000000013415</v>
      </c>
      <c r="AN61" s="188">
        <f t="shared" si="41"/>
        <v>510.00000000013415</v>
      </c>
      <c r="AO61" s="188">
        <f t="shared" si="42"/>
        <v>-510.00000000013415</v>
      </c>
    </row>
    <row r="62" spans="1:41" ht="15.75" thickBot="1" x14ac:dyDescent="0.3">
      <c r="A62" s="1" t="s">
        <v>377</v>
      </c>
      <c r="B62" s="149" t="s">
        <v>694</v>
      </c>
      <c r="C62" s="192" t="s">
        <v>294</v>
      </c>
      <c r="E62" s="201">
        <v>-1</v>
      </c>
      <c r="F62" s="186">
        <f t="shared" si="19"/>
        <v>1959.2850998683027</v>
      </c>
      <c r="G62" s="202">
        <v>1.2511443393300001E-2</v>
      </c>
      <c r="H62" s="202">
        <v>1</v>
      </c>
      <c r="I62" s="227">
        <v>-1</v>
      </c>
      <c r="J62" s="227">
        <v>1</v>
      </c>
      <c r="K62" s="227">
        <v>-1</v>
      </c>
      <c r="L62" s="202">
        <v>-1</v>
      </c>
      <c r="M62" s="228">
        <v>-6</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156599.44566567906</v>
      </c>
      <c r="Y62" s="137">
        <v>156599.44566567906</v>
      </c>
      <c r="Z62" s="188">
        <f t="shared" si="25"/>
        <v>1959.2850998683027</v>
      </c>
      <c r="AA62" s="188">
        <f>IF(IF(sym!$Q51=H62,1,0)=1,ABS(X62*G62),-ABS(X62*G62))</f>
        <v>1959.2850998683027</v>
      </c>
      <c r="AB62" s="188">
        <f>IF(IF(sym!$P51=$H62,1,0)=1,ABS($X62*$G62),-ABS($X62*$G62))</f>
        <v>-1959.2850998683027</v>
      </c>
      <c r="AC62" s="188">
        <f t="shared" si="40"/>
        <v>-1959.2850998683027</v>
      </c>
      <c r="AD62" s="188">
        <f t="shared" si="26"/>
        <v>1959.2850998683027</v>
      </c>
      <c r="AE62" s="188">
        <f t="shared" si="27"/>
        <v>1959.2850998683027</v>
      </c>
      <c r="AF62" s="188">
        <f t="shared" si="36"/>
        <v>-1959.2850998683027</v>
      </c>
      <c r="AG62" s="188">
        <f t="shared" si="37"/>
        <v>-1959.2850998683027</v>
      </c>
      <c r="AH62" s="188">
        <f t="shared" si="38"/>
        <v>-1959.2850998683027</v>
      </c>
      <c r="AI62" s="188">
        <f t="shared" si="39"/>
        <v>1959.2850998683027</v>
      </c>
      <c r="AJ62" s="188">
        <f t="shared" si="28"/>
        <v>-1959.2850998683027</v>
      </c>
      <c r="AK62" s="188">
        <f t="shared" si="29"/>
        <v>1959.2850998683027</v>
      </c>
      <c r="AL62" s="188">
        <f t="shared" si="30"/>
        <v>1959.2850998683027</v>
      </c>
      <c r="AM62" s="188">
        <f t="shared" si="31"/>
        <v>1959.2850998683027</v>
      </c>
      <c r="AN62" s="188">
        <f t="shared" si="41"/>
        <v>-1959.2850998683027</v>
      </c>
      <c r="AO62" s="188">
        <f t="shared" si="42"/>
        <v>1959.2850998683027</v>
      </c>
    </row>
    <row r="63" spans="1:41" ht="15.75" thickBot="1" x14ac:dyDescent="0.3">
      <c r="A63" s="1" t="s">
        <v>379</v>
      </c>
      <c r="B63" s="149" t="s">
        <v>550</v>
      </c>
      <c r="C63" s="192" t="s">
        <v>294</v>
      </c>
      <c r="E63" s="201">
        <v>1</v>
      </c>
      <c r="F63" s="186">
        <f t="shared" si="19"/>
        <v>1759.9999999993775</v>
      </c>
      <c r="G63" s="202">
        <v>9.4344679710499993E-3</v>
      </c>
      <c r="H63" s="202">
        <v>1</v>
      </c>
      <c r="I63" s="227">
        <v>1</v>
      </c>
      <c r="J63" s="227">
        <v>-1</v>
      </c>
      <c r="K63" s="227">
        <v>1</v>
      </c>
      <c r="L63" s="202">
        <v>-1</v>
      </c>
      <c r="M63" s="228">
        <v>-6</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186550</v>
      </c>
      <c r="Y63" s="137">
        <v>186550</v>
      </c>
      <c r="Z63" s="188">
        <f t="shared" si="25"/>
        <v>1759.9999999993775</v>
      </c>
      <c r="AA63" s="188">
        <f>IF(IF(sym!$Q52=H63,1,0)=1,ABS(X63*G63),-ABS(X63*G63))</f>
        <v>1759.9999999993775</v>
      </c>
      <c r="AB63" s="188">
        <f>IF(IF(sym!$P52=$H63,1,0)=1,ABS($X63*$G63),-ABS($X63*$G63))</f>
        <v>-1759.9999999993775</v>
      </c>
      <c r="AC63" s="188">
        <f t="shared" si="40"/>
        <v>1759.9999999993775</v>
      </c>
      <c r="AD63" s="188">
        <f t="shared" si="26"/>
        <v>-1759.9999999993775</v>
      </c>
      <c r="AE63" s="188">
        <f t="shared" si="27"/>
        <v>-1759.9999999993775</v>
      </c>
      <c r="AF63" s="188">
        <f t="shared" si="36"/>
        <v>1759.9999999993775</v>
      </c>
      <c r="AG63" s="188">
        <f t="shared" si="37"/>
        <v>1759.9999999993775</v>
      </c>
      <c r="AH63" s="188">
        <f t="shared" si="38"/>
        <v>-1759.9999999993775</v>
      </c>
      <c r="AI63" s="188">
        <f t="shared" si="39"/>
        <v>1759.9999999993775</v>
      </c>
      <c r="AJ63" s="188">
        <f t="shared" si="28"/>
        <v>1759.9999999993775</v>
      </c>
      <c r="AK63" s="188">
        <f t="shared" si="29"/>
        <v>-1759.9999999993775</v>
      </c>
      <c r="AL63" s="188">
        <f t="shared" si="30"/>
        <v>1759.9999999993775</v>
      </c>
      <c r="AM63" s="188">
        <f t="shared" si="31"/>
        <v>1759.9999999993775</v>
      </c>
      <c r="AN63" s="188">
        <f t="shared" si="41"/>
        <v>-1759.9999999993775</v>
      </c>
      <c r="AO63" s="188">
        <f t="shared" si="42"/>
        <v>-1759.9999999993775</v>
      </c>
    </row>
    <row r="64" spans="1:41" ht="15.75" thickBot="1" x14ac:dyDescent="0.3">
      <c r="A64" s="4" t="s">
        <v>1050</v>
      </c>
      <c r="B64" s="149" t="s">
        <v>700</v>
      </c>
      <c r="C64" s="192" t="s">
        <v>297</v>
      </c>
      <c r="E64" s="201">
        <v>-1</v>
      </c>
      <c r="F64" s="186">
        <f t="shared" si="19"/>
        <v>-800.00000000310001</v>
      </c>
      <c r="G64" s="202">
        <v>-1.0062893081800001E-2</v>
      </c>
      <c r="H64" s="202">
        <v>-1</v>
      </c>
      <c r="I64" s="227">
        <v>1</v>
      </c>
      <c r="J64" s="227">
        <v>-1</v>
      </c>
      <c r="K64" s="227">
        <v>1</v>
      </c>
      <c r="L64" s="202">
        <v>1</v>
      </c>
      <c r="M64" s="228">
        <v>10</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79500</v>
      </c>
      <c r="Y64" s="137">
        <v>99375</v>
      </c>
      <c r="Z64" s="188">
        <f t="shared" si="25"/>
        <v>800.00000000310001</v>
      </c>
      <c r="AA64" s="188">
        <f>IF(IF(sym!$Q53=H64,1,0)=1,ABS(X64*G64),-ABS(X64*G64))</f>
        <v>-800.00000000310001</v>
      </c>
      <c r="AB64" s="188">
        <f>IF(IF(sym!$P53=$H64,1,0)=1,ABS($X64*$G64),-ABS($X64*$G64))</f>
        <v>800.00000000310001</v>
      </c>
      <c r="AC64" s="188">
        <f t="shared" si="40"/>
        <v>800.00000000310001</v>
      </c>
      <c r="AD64" s="188">
        <f t="shared" si="26"/>
        <v>-800.00000000310001</v>
      </c>
      <c r="AE64" s="188">
        <f t="shared" si="27"/>
        <v>800.00000000310001</v>
      </c>
      <c r="AF64" s="188">
        <f t="shared" si="36"/>
        <v>-800.00000000310001</v>
      </c>
      <c r="AG64" s="188">
        <f t="shared" si="37"/>
        <v>-800.00000000310001</v>
      </c>
      <c r="AH64" s="188">
        <f t="shared" si="38"/>
        <v>-800.00000000310001</v>
      </c>
      <c r="AI64" s="188">
        <f t="shared" si="39"/>
        <v>-800.00000000310001</v>
      </c>
      <c r="AJ64" s="188">
        <f t="shared" si="28"/>
        <v>800.00000000310001</v>
      </c>
      <c r="AK64" s="188">
        <f t="shared" si="29"/>
        <v>-800.00000000310001</v>
      </c>
      <c r="AL64" s="188">
        <f t="shared" si="30"/>
        <v>-800.00000000310001</v>
      </c>
      <c r="AM64" s="188">
        <f t="shared" si="31"/>
        <v>-800.00000000310001</v>
      </c>
      <c r="AN64" s="188">
        <f t="shared" si="41"/>
        <v>800.00000000310001</v>
      </c>
      <c r="AO64" s="188">
        <f t="shared" si="42"/>
        <v>800.00000000310001</v>
      </c>
    </row>
    <row r="65" spans="1:41" ht="15.75" thickBot="1" x14ac:dyDescent="0.3">
      <c r="A65" s="1" t="s">
        <v>0</v>
      </c>
      <c r="B65" s="149" t="s">
        <v>702</v>
      </c>
      <c r="C65" s="192" t="s">
        <v>304</v>
      </c>
      <c r="E65" s="201">
        <v>1</v>
      </c>
      <c r="F65" s="186">
        <f t="shared" si="19"/>
        <v>-1552.5000000027339</v>
      </c>
      <c r="G65" s="202">
        <v>-1.7852522639100001E-2</v>
      </c>
      <c r="H65" s="233">
        <v>-1</v>
      </c>
      <c r="I65" s="229">
        <v>1</v>
      </c>
      <c r="J65" s="229">
        <v>-1</v>
      </c>
      <c r="K65" s="229">
        <v>1</v>
      </c>
      <c r="L65" s="202">
        <v>-1</v>
      </c>
      <c r="M65" s="228">
        <v>11</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86962.5</v>
      </c>
      <c r="Y65" s="137">
        <v>57975</v>
      </c>
      <c r="Z65" s="188">
        <f t="shared" si="25"/>
        <v>1552.5000000027339</v>
      </c>
      <c r="AA65" s="188">
        <f>IF(IF(sym!$Q54=H65,1,0)=1,ABS(X65*G65),-ABS(X65*G65))</f>
        <v>-1552.5000000027339</v>
      </c>
      <c r="AB65" s="188">
        <f>IF(IF(sym!$P54=$H65,1,0)=1,ABS($X65*$G65),-ABS($X65*$G65))</f>
        <v>1552.5000000027339</v>
      </c>
      <c r="AC65" s="188">
        <f t="shared" si="40"/>
        <v>-1552.5000000027339</v>
      </c>
      <c r="AD65" s="188">
        <f t="shared" si="26"/>
        <v>1552.5000000027339</v>
      </c>
      <c r="AE65" s="188">
        <f t="shared" si="27"/>
        <v>1552.5000000027339</v>
      </c>
      <c r="AF65" s="188">
        <f t="shared" si="36"/>
        <v>-1552.5000000027339</v>
      </c>
      <c r="AG65" s="188">
        <f t="shared" si="37"/>
        <v>-1552.5000000027339</v>
      </c>
      <c r="AH65" s="188">
        <f t="shared" si="38"/>
        <v>1552.5000000027339</v>
      </c>
      <c r="AI65" s="188">
        <f t="shared" si="39"/>
        <v>1552.5000000027339</v>
      </c>
      <c r="AJ65" s="188">
        <f t="shared" si="28"/>
        <v>-1552.5000000027339</v>
      </c>
      <c r="AK65" s="188">
        <f t="shared" si="29"/>
        <v>1552.5000000027339</v>
      </c>
      <c r="AL65" s="188">
        <f t="shared" si="30"/>
        <v>-1552.5000000027339</v>
      </c>
      <c r="AM65" s="188">
        <f t="shared" si="31"/>
        <v>-1552.5000000027339</v>
      </c>
      <c r="AN65" s="188">
        <f t="shared" si="41"/>
        <v>-1552.5000000027339</v>
      </c>
      <c r="AO65" s="188">
        <f t="shared" si="42"/>
        <v>1552.5000000027339</v>
      </c>
    </row>
    <row r="66" spans="1:41" ht="15.75" thickBot="1" x14ac:dyDescent="0.3">
      <c r="A66" s="1" t="s">
        <v>384</v>
      </c>
      <c r="B66" s="149" t="s">
        <v>704</v>
      </c>
      <c r="C66" s="192" t="s">
        <v>347</v>
      </c>
      <c r="E66" s="201">
        <v>1</v>
      </c>
      <c r="F66" s="186">
        <f t="shared" si="19"/>
        <v>2219.999999998528</v>
      </c>
      <c r="G66" s="202">
        <v>1.60219399538E-2</v>
      </c>
      <c r="H66" s="202">
        <v>1</v>
      </c>
      <c r="I66" s="227">
        <v>1</v>
      </c>
      <c r="J66" s="227">
        <v>1</v>
      </c>
      <c r="K66" s="227">
        <v>1</v>
      </c>
      <c r="L66" s="202">
        <v>1</v>
      </c>
      <c r="M66" s="228">
        <v>21</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138560</v>
      </c>
      <c r="Y66" s="137">
        <v>207840</v>
      </c>
      <c r="Z66" s="188">
        <f t="shared" si="25"/>
        <v>2219.999999998528</v>
      </c>
      <c r="AA66" s="188">
        <f>IF(IF(sym!$Q55=H66,1,0)=1,ABS(X66*G66),-ABS(X66*G66))</f>
        <v>2219.999999998528</v>
      </c>
      <c r="AB66" s="188">
        <f>IF(IF(sym!$P55=$H66,1,0)=1,ABS($X66*$G66),-ABS($X66*$G66))</f>
        <v>-2219.999999998528</v>
      </c>
      <c r="AC66" s="188">
        <f t="shared" si="40"/>
        <v>2219.999999998528</v>
      </c>
      <c r="AD66" s="188">
        <f t="shared" si="26"/>
        <v>-2219.999999998528</v>
      </c>
      <c r="AE66" s="188">
        <f t="shared" si="27"/>
        <v>2219.999999998528</v>
      </c>
      <c r="AF66" s="188">
        <f t="shared" si="36"/>
        <v>2219.999999998528</v>
      </c>
      <c r="AG66" s="188">
        <f t="shared" si="37"/>
        <v>2219.999999998528</v>
      </c>
      <c r="AH66" s="188">
        <f t="shared" si="38"/>
        <v>2219.999999998528</v>
      </c>
      <c r="AI66" s="188">
        <f t="shared" si="39"/>
        <v>2219.999999998528</v>
      </c>
      <c r="AJ66" s="188">
        <f t="shared" si="28"/>
        <v>2219.999999998528</v>
      </c>
      <c r="AK66" s="188">
        <f t="shared" si="29"/>
        <v>2219.999999998528</v>
      </c>
      <c r="AL66" s="188">
        <f t="shared" si="30"/>
        <v>-2219.999999998528</v>
      </c>
      <c r="AM66" s="188">
        <f t="shared" si="31"/>
        <v>2219.999999998528</v>
      </c>
      <c r="AN66" s="188">
        <f t="shared" si="41"/>
        <v>-2219.999999998528</v>
      </c>
      <c r="AO66" s="188">
        <f t="shared" si="42"/>
        <v>-2219.999999998528</v>
      </c>
    </row>
    <row r="67" spans="1:41" ht="15.75" thickBot="1" x14ac:dyDescent="0.3">
      <c r="A67" s="1" t="s">
        <v>386</v>
      </c>
      <c r="B67" s="149" t="s">
        <v>706</v>
      </c>
      <c r="C67" s="192" t="s">
        <v>347</v>
      </c>
      <c r="E67" s="201">
        <v>1</v>
      </c>
      <c r="F67" s="186">
        <f t="shared" si="19"/>
        <v>2919.9999999984798</v>
      </c>
      <c r="G67" s="202">
        <v>2.65696087352E-2</v>
      </c>
      <c r="H67" s="202">
        <v>1</v>
      </c>
      <c r="I67" s="227">
        <v>-1</v>
      </c>
      <c r="J67" s="227">
        <v>1</v>
      </c>
      <c r="K67" s="227">
        <v>-1</v>
      </c>
      <c r="L67" s="202">
        <v>-1</v>
      </c>
      <c r="M67" s="228">
        <v>-9</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109900</v>
      </c>
      <c r="Y67" s="137">
        <v>109900</v>
      </c>
      <c r="Z67" s="188">
        <f t="shared" si="25"/>
        <v>2919.9999999984798</v>
      </c>
      <c r="AA67" s="188">
        <f>IF(IF(sym!$Q56=H67,1,0)=1,ABS(X67*G67),-ABS(X67*G67))</f>
        <v>-2919.9999999984798</v>
      </c>
      <c r="AB67" s="188">
        <f>IF(IF(sym!$P56=$H67,1,0)=1,ABS($X67*$G67),-ABS($X67*$G67))</f>
        <v>2919.9999999984798</v>
      </c>
      <c r="AC67" s="188">
        <f t="shared" si="40"/>
        <v>2919.9999999984798</v>
      </c>
      <c r="AD67" s="188">
        <f t="shared" si="26"/>
        <v>-2919.9999999984798</v>
      </c>
      <c r="AE67" s="188">
        <f t="shared" si="27"/>
        <v>2919.9999999984798</v>
      </c>
      <c r="AF67" s="188">
        <f t="shared" si="36"/>
        <v>-2919.9999999984798</v>
      </c>
      <c r="AG67" s="188">
        <f t="shared" si="37"/>
        <v>-2919.9999999984798</v>
      </c>
      <c r="AH67" s="188">
        <f t="shared" si="38"/>
        <v>-2919.9999999984798</v>
      </c>
      <c r="AI67" s="188">
        <f t="shared" si="39"/>
        <v>2919.9999999984798</v>
      </c>
      <c r="AJ67" s="188">
        <f t="shared" si="28"/>
        <v>2919.9999999984798</v>
      </c>
      <c r="AK67" s="188">
        <f t="shared" si="29"/>
        <v>2919.9999999984798</v>
      </c>
      <c r="AL67" s="188">
        <f t="shared" si="30"/>
        <v>-2919.9999999984798</v>
      </c>
      <c r="AM67" s="188">
        <f t="shared" si="31"/>
        <v>2919.9999999984798</v>
      </c>
      <c r="AN67" s="188">
        <f t="shared" si="41"/>
        <v>2919.9999999984798</v>
      </c>
      <c r="AO67" s="188">
        <f t="shared" si="42"/>
        <v>2919.9999999984798</v>
      </c>
    </row>
    <row r="68" spans="1:41" ht="15.75" thickBot="1" x14ac:dyDescent="0.3">
      <c r="A68" s="1" t="s">
        <v>388</v>
      </c>
      <c r="B68" s="149" t="s">
        <v>710</v>
      </c>
      <c r="C68" s="192" t="s">
        <v>288</v>
      </c>
      <c r="E68" s="201">
        <v>1</v>
      </c>
      <c r="F68" s="186">
        <f t="shared" si="19"/>
        <v>-1108.799999998997</v>
      </c>
      <c r="G68" s="202">
        <v>-1.9648704971700001E-2</v>
      </c>
      <c r="H68" s="233">
        <v>-1</v>
      </c>
      <c r="I68" s="229">
        <v>1</v>
      </c>
      <c r="J68" s="229">
        <v>1</v>
      </c>
      <c r="K68" s="229">
        <v>1</v>
      </c>
      <c r="L68" s="202">
        <v>1</v>
      </c>
      <c r="M68" s="228">
        <v>10</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56431.199999999997</v>
      </c>
      <c r="Y68" s="137">
        <v>56431.199999999997</v>
      </c>
      <c r="Z68" s="188">
        <f t="shared" si="25"/>
        <v>1108.799999998997</v>
      </c>
      <c r="AA68" s="188">
        <f>IF(IF(sym!$Q57=H68,1,0)=1,ABS(X68*G68),-ABS(X68*G68))</f>
        <v>-1108.799999998997</v>
      </c>
      <c r="AB68" s="188">
        <f>IF(IF(sym!$P57=$H68,1,0)=1,ABS($X68*$G68),-ABS($X68*$G68))</f>
        <v>1108.799999998997</v>
      </c>
      <c r="AC68" s="188">
        <f t="shared" si="40"/>
        <v>-1108.799999998997</v>
      </c>
      <c r="AD68" s="188">
        <f t="shared" si="26"/>
        <v>1108.799999998997</v>
      </c>
      <c r="AE68" s="188">
        <f t="shared" si="27"/>
        <v>-1108.799999998997</v>
      </c>
      <c r="AF68" s="188">
        <f t="shared" si="36"/>
        <v>-1108.799999998997</v>
      </c>
      <c r="AG68" s="188">
        <f t="shared" si="37"/>
        <v>-1108.799999998997</v>
      </c>
      <c r="AH68" s="188">
        <f t="shared" si="38"/>
        <v>-1108.799999998997</v>
      </c>
      <c r="AI68" s="188">
        <f t="shared" si="39"/>
        <v>-1108.799999998997</v>
      </c>
      <c r="AJ68" s="188">
        <f t="shared" si="28"/>
        <v>-1108.799999998997</v>
      </c>
      <c r="AK68" s="188">
        <f t="shared" si="29"/>
        <v>-1108.799999998997</v>
      </c>
      <c r="AL68" s="188">
        <f t="shared" si="30"/>
        <v>1108.799999998997</v>
      </c>
      <c r="AM68" s="188">
        <f t="shared" si="31"/>
        <v>-1108.799999998997</v>
      </c>
      <c r="AN68" s="188">
        <f t="shared" si="41"/>
        <v>1108.799999998997</v>
      </c>
      <c r="AO68" s="188">
        <f t="shared" si="42"/>
        <v>1108.799999998997</v>
      </c>
    </row>
    <row r="69" spans="1:41" s="2" customFormat="1" ht="15.75" thickBot="1" x14ac:dyDescent="0.3">
      <c r="A69" s="1" t="s">
        <v>389</v>
      </c>
      <c r="B69" s="149" t="s">
        <v>712</v>
      </c>
      <c r="C69" s="192" t="s">
        <v>297</v>
      </c>
      <c r="D69"/>
      <c r="E69" s="201">
        <v>-1</v>
      </c>
      <c r="F69" s="186">
        <f t="shared" si="19"/>
        <v>-2000.000000002075</v>
      </c>
      <c r="G69" s="202">
        <v>-1.99501246883E-2</v>
      </c>
      <c r="H69" s="202">
        <v>-1</v>
      </c>
      <c r="I69" s="227">
        <v>-1</v>
      </c>
      <c r="J69" s="227">
        <v>1</v>
      </c>
      <c r="K69" s="227">
        <v>-1</v>
      </c>
      <c r="L69" s="202">
        <v>1</v>
      </c>
      <c r="M69" s="228">
        <v>-14</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100250</v>
      </c>
      <c r="Y69" s="137">
        <v>120300</v>
      </c>
      <c r="Z69" s="188">
        <f t="shared" si="25"/>
        <v>2000.000000002075</v>
      </c>
      <c r="AA69" s="188">
        <f>IF(IF(sym!$Q58=H69,1,0)=1,ABS(X69*G69),-ABS(X69*G69))</f>
        <v>-2000.000000002075</v>
      </c>
      <c r="AB69" s="188">
        <f>IF(IF(sym!$P58=$H69,1,0)=1,ABS($X69*$G69),-ABS($X69*$G69))</f>
        <v>2000.000000002075</v>
      </c>
      <c r="AC69" s="188">
        <f t="shared" si="40"/>
        <v>2000.000000002075</v>
      </c>
      <c r="AD69" s="188">
        <f t="shared" si="26"/>
        <v>-2000.000000002075</v>
      </c>
      <c r="AE69" s="188">
        <f t="shared" si="27"/>
        <v>-2000.000000002075</v>
      </c>
      <c r="AF69" s="188">
        <f t="shared" si="36"/>
        <v>2000.000000002075</v>
      </c>
      <c r="AG69" s="188">
        <f t="shared" si="37"/>
        <v>2000.000000002075</v>
      </c>
      <c r="AH69" s="188">
        <f t="shared" si="38"/>
        <v>-2000.000000002075</v>
      </c>
      <c r="AI69" s="188">
        <f t="shared" si="39"/>
        <v>2000.000000002075</v>
      </c>
      <c r="AJ69" s="188">
        <f t="shared" si="28"/>
        <v>2000.000000002075</v>
      </c>
      <c r="AK69" s="188">
        <f t="shared" si="29"/>
        <v>-2000.000000002075</v>
      </c>
      <c r="AL69" s="188">
        <f t="shared" si="30"/>
        <v>2000.000000002075</v>
      </c>
      <c r="AM69" s="188">
        <f t="shared" si="31"/>
        <v>2000.000000002075</v>
      </c>
      <c r="AN69" s="188">
        <f t="shared" si="41"/>
        <v>-2000.000000002075</v>
      </c>
      <c r="AO69" s="188">
        <f t="shared" si="42"/>
        <v>-2000.000000002075</v>
      </c>
    </row>
    <row r="70" spans="1:41" s="2" customFormat="1" ht="15.75" thickBot="1" x14ac:dyDescent="0.3">
      <c r="A70" s="1" t="s">
        <v>391</v>
      </c>
      <c r="B70" s="149" t="s">
        <v>490</v>
      </c>
      <c r="C70" s="192" t="s">
        <v>297</v>
      </c>
      <c r="D70"/>
      <c r="E70" s="201">
        <v>1</v>
      </c>
      <c r="F70" s="186">
        <f t="shared" si="19"/>
        <v>1340.4094010627171</v>
      </c>
      <c r="G70" s="202">
        <v>1.5209125475299999E-2</v>
      </c>
      <c r="H70" s="202">
        <v>1</v>
      </c>
      <c r="I70" s="227">
        <v>1</v>
      </c>
      <c r="J70" s="227">
        <v>1</v>
      </c>
      <c r="K70" s="227">
        <v>-1</v>
      </c>
      <c r="L70" s="202">
        <v>1</v>
      </c>
      <c r="M70" s="228">
        <v>-2</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88131.918119787719</v>
      </c>
      <c r="Y70" s="137">
        <v>108470.05307050796</v>
      </c>
      <c r="Z70" s="188">
        <f t="shared" si="25"/>
        <v>1340.4094010627171</v>
      </c>
      <c r="AA70" s="188">
        <f>IF(IF(sym!$Q59=H70,1,0)=1,ABS(X70*G70),-ABS(X70*G70))</f>
        <v>1340.4094010627171</v>
      </c>
      <c r="AB70" s="188">
        <f>IF(IF(sym!$P59=$H70,1,0)=1,ABS($X70*$G70),-ABS($X70*$G70))</f>
        <v>-1340.4094010627171</v>
      </c>
      <c r="AC70" s="188">
        <f t="shared" si="40"/>
        <v>1340.4094010627171</v>
      </c>
      <c r="AD70" s="188">
        <f t="shared" si="26"/>
        <v>-1340.4094010627171</v>
      </c>
      <c r="AE70" s="188">
        <f t="shared" si="27"/>
        <v>1340.4094010627171</v>
      </c>
      <c r="AF70" s="188">
        <f t="shared" si="36"/>
        <v>1340.4094010627171</v>
      </c>
      <c r="AG70" s="188">
        <f t="shared" si="37"/>
        <v>-1340.4094010627171</v>
      </c>
      <c r="AH70" s="188">
        <f t="shared" si="38"/>
        <v>1340.4094010627171</v>
      </c>
      <c r="AI70" s="188">
        <f t="shared" si="39"/>
        <v>-1340.4094010627171</v>
      </c>
      <c r="AJ70" s="188">
        <f t="shared" si="28"/>
        <v>-1340.4094010627171</v>
      </c>
      <c r="AK70" s="188">
        <f t="shared" si="29"/>
        <v>-1340.4094010627171</v>
      </c>
      <c r="AL70" s="188">
        <f t="shared" si="30"/>
        <v>-1340.4094010627171</v>
      </c>
      <c r="AM70" s="188">
        <f t="shared" si="31"/>
        <v>-1340.4094010627171</v>
      </c>
      <c r="AN70" s="188">
        <f t="shared" si="41"/>
        <v>1340.4094010627171</v>
      </c>
      <c r="AO70" s="188">
        <f t="shared" si="42"/>
        <v>-1340.4094010627171</v>
      </c>
    </row>
    <row r="71" spans="1:41" ht="15.75" thickBot="1" x14ac:dyDescent="0.3">
      <c r="A71" s="1" t="s">
        <v>29</v>
      </c>
      <c r="B71" s="149" t="s">
        <v>730</v>
      </c>
      <c r="C71" s="192" t="s">
        <v>297</v>
      </c>
      <c r="D71" s="2"/>
      <c r="E71" s="201">
        <v>1</v>
      </c>
      <c r="F71" s="186">
        <f t="shared" si="19"/>
        <v>1225.0000000030625</v>
      </c>
      <c r="G71" s="202">
        <v>1.25802310655E-2</v>
      </c>
      <c r="H71" s="202">
        <v>1</v>
      </c>
      <c r="I71" s="227">
        <v>1</v>
      </c>
      <c r="J71" s="227">
        <v>1</v>
      </c>
      <c r="K71" s="227">
        <v>-1</v>
      </c>
      <c r="L71" s="202">
        <v>1</v>
      </c>
      <c r="M71" s="228">
        <v>10</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97375</v>
      </c>
      <c r="Y71" s="137">
        <v>146062.5</v>
      </c>
      <c r="Z71" s="188">
        <f t="shared" si="25"/>
        <v>1225.0000000030625</v>
      </c>
      <c r="AA71" s="188">
        <f>IF(IF(sym!$Q60=H71,1,0)=1,ABS(X71*G71),-ABS(X71*G71))</f>
        <v>1225.0000000030625</v>
      </c>
      <c r="AB71" s="188">
        <f>IF(IF(sym!$P60=$H71,1,0)=1,ABS($X71*$G71),-ABS($X71*$G71))</f>
        <v>-1225.0000000030625</v>
      </c>
      <c r="AC71" s="188">
        <f t="shared" si="40"/>
        <v>1225.0000000030625</v>
      </c>
      <c r="AD71" s="188">
        <f t="shared" si="26"/>
        <v>-1225.0000000030625</v>
      </c>
      <c r="AE71" s="188">
        <f t="shared" si="27"/>
        <v>1225.0000000030625</v>
      </c>
      <c r="AF71" s="188">
        <f t="shared" si="36"/>
        <v>1225.0000000030625</v>
      </c>
      <c r="AG71" s="188">
        <f t="shared" si="37"/>
        <v>-1225.0000000030625</v>
      </c>
      <c r="AH71" s="188">
        <f t="shared" si="38"/>
        <v>1225.0000000030625</v>
      </c>
      <c r="AI71" s="188">
        <f t="shared" si="39"/>
        <v>1225.0000000030625</v>
      </c>
      <c r="AJ71" s="188">
        <f t="shared" si="28"/>
        <v>-1225.0000000030625</v>
      </c>
      <c r="AK71" s="188">
        <f t="shared" si="29"/>
        <v>1225.0000000030625</v>
      </c>
      <c r="AL71" s="188">
        <f t="shared" si="30"/>
        <v>-1225.0000000030625</v>
      </c>
      <c r="AM71" s="188">
        <f t="shared" si="31"/>
        <v>-1225.0000000030625</v>
      </c>
      <c r="AN71" s="188">
        <f t="shared" si="41"/>
        <v>1225.0000000030625</v>
      </c>
      <c r="AO71" s="188">
        <f t="shared" si="42"/>
        <v>-1225.0000000030625</v>
      </c>
    </row>
    <row r="72" spans="1:41" ht="15.75" thickBot="1" x14ac:dyDescent="0.3">
      <c r="A72" s="1" t="s">
        <v>394</v>
      </c>
      <c r="B72" s="149" t="s">
        <v>742</v>
      </c>
      <c r="C72" s="192" t="s">
        <v>304</v>
      </c>
      <c r="E72" s="201">
        <v>-1</v>
      </c>
      <c r="F72" s="186">
        <f t="shared" si="19"/>
        <v>-1411.1999999984946</v>
      </c>
      <c r="G72" s="202">
        <v>-2.15163934426E-2</v>
      </c>
      <c r="H72" s="202">
        <v>-1</v>
      </c>
      <c r="I72" s="227">
        <v>-1</v>
      </c>
      <c r="J72" s="227">
        <v>-1</v>
      </c>
      <c r="K72" s="227">
        <v>-1</v>
      </c>
      <c r="L72" s="202">
        <v>-1</v>
      </c>
      <c r="M72" s="228">
        <v>-19</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65587.199999999997</v>
      </c>
      <c r="Y72" s="137">
        <v>43724.799999999996</v>
      </c>
      <c r="Z72" s="188">
        <f t="shared" si="25"/>
        <v>1411.1999999984946</v>
      </c>
      <c r="AA72" s="188">
        <f>IF(IF(sym!$Q61=H72,1,0)=1,ABS(X72*G72),-ABS(X72*G72))</f>
        <v>-1411.1999999984946</v>
      </c>
      <c r="AB72" s="188">
        <f>IF(IF(sym!$P61=$H72,1,0)=1,ABS($X72*$G72),-ABS($X72*$G72))</f>
        <v>1411.1999999984946</v>
      </c>
      <c r="AC72" s="188">
        <f t="shared" si="40"/>
        <v>1411.1999999984946</v>
      </c>
      <c r="AD72" s="188">
        <f t="shared" si="26"/>
        <v>-1411.1999999984946</v>
      </c>
      <c r="AE72" s="188">
        <f t="shared" si="27"/>
        <v>1411.1999999984946</v>
      </c>
      <c r="AF72" s="188">
        <f t="shared" si="36"/>
        <v>1411.1999999984946</v>
      </c>
      <c r="AG72" s="188">
        <f t="shared" si="37"/>
        <v>1411.1999999984946</v>
      </c>
      <c r="AH72" s="188">
        <f t="shared" si="38"/>
        <v>1411.1999999984946</v>
      </c>
      <c r="AI72" s="188">
        <f t="shared" si="39"/>
        <v>-1411.1999999984946</v>
      </c>
      <c r="AJ72" s="188">
        <f t="shared" si="28"/>
        <v>1411.1999999984946</v>
      </c>
      <c r="AK72" s="188">
        <f t="shared" si="29"/>
        <v>-1411.1999999984946</v>
      </c>
      <c r="AL72" s="188">
        <f t="shared" si="30"/>
        <v>-1411.1999999984946</v>
      </c>
      <c r="AM72" s="188">
        <f t="shared" si="31"/>
        <v>-1411.1999999984946</v>
      </c>
      <c r="AN72" s="188">
        <f t="shared" si="41"/>
        <v>1411.1999999984946</v>
      </c>
      <c r="AO72" s="188">
        <f t="shared" si="42"/>
        <v>-1411.1999999984946</v>
      </c>
    </row>
    <row r="73" spans="1:41" ht="15.75" thickBot="1" x14ac:dyDescent="0.3">
      <c r="A73" s="1" t="s">
        <v>396</v>
      </c>
      <c r="B73" s="149" t="s">
        <v>744</v>
      </c>
      <c r="C73" s="192" t="s">
        <v>1121</v>
      </c>
      <c r="E73" s="201">
        <v>-1</v>
      </c>
      <c r="F73" s="186">
        <f t="shared" si="19"/>
        <v>750.00000000093939</v>
      </c>
      <c r="G73" s="202">
        <v>1.9792182088100001E-3</v>
      </c>
      <c r="H73" s="202">
        <v>1</v>
      </c>
      <c r="I73" s="227">
        <v>-1</v>
      </c>
      <c r="J73" s="227">
        <v>1</v>
      </c>
      <c r="K73" s="227">
        <v>-1</v>
      </c>
      <c r="L73" s="202">
        <v>1</v>
      </c>
      <c r="M73" s="228">
        <v>-23</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378937.5</v>
      </c>
      <c r="Y73" s="137">
        <v>505250</v>
      </c>
      <c r="Z73" s="188">
        <f t="shared" si="25"/>
        <v>750.00000000093939</v>
      </c>
      <c r="AA73" s="188">
        <f>IF(IF(sym!$Q62=H73,1,0)=1,ABS(X73*G73),-ABS(X73*G73))</f>
        <v>750.00000000093939</v>
      </c>
      <c r="AB73" s="188">
        <f>IF(IF(sym!$P62=$H73,1,0)=1,ABS($X73*$G73),-ABS($X73*$G73))</f>
        <v>-750.00000000093939</v>
      </c>
      <c r="AC73" s="188">
        <f t="shared" si="40"/>
        <v>-750.00000000093939</v>
      </c>
      <c r="AD73" s="188">
        <f t="shared" si="26"/>
        <v>750.00000000093939</v>
      </c>
      <c r="AE73" s="188">
        <f t="shared" si="27"/>
        <v>750.00000000093939</v>
      </c>
      <c r="AF73" s="188">
        <f t="shared" si="36"/>
        <v>-750.00000000093939</v>
      </c>
      <c r="AG73" s="188">
        <f t="shared" si="37"/>
        <v>-750.00000000093939</v>
      </c>
      <c r="AH73" s="188">
        <f t="shared" si="38"/>
        <v>750.00000000093939</v>
      </c>
      <c r="AI73" s="188">
        <f t="shared" si="39"/>
        <v>-750.00000000093939</v>
      </c>
      <c r="AJ73" s="188">
        <f t="shared" si="28"/>
        <v>-750.00000000093939</v>
      </c>
      <c r="AK73" s="188">
        <f t="shared" si="29"/>
        <v>750.00000000093939</v>
      </c>
      <c r="AL73" s="188">
        <f t="shared" si="30"/>
        <v>-750.00000000093939</v>
      </c>
      <c r="AM73" s="188">
        <f t="shared" si="31"/>
        <v>-750.00000000093939</v>
      </c>
      <c r="AN73" s="188">
        <f t="shared" si="41"/>
        <v>750.00000000093939</v>
      </c>
      <c r="AO73" s="188">
        <f t="shared" si="42"/>
        <v>750.00000000093939</v>
      </c>
    </row>
    <row r="74" spans="1:41" ht="15.75" thickBot="1" x14ac:dyDescent="0.3">
      <c r="A74" s="1" t="s">
        <v>398</v>
      </c>
      <c r="B74" s="149" t="s">
        <v>722</v>
      </c>
      <c r="C74" s="192" t="s">
        <v>347</v>
      </c>
      <c r="E74" s="201">
        <v>1</v>
      </c>
      <c r="F74" s="186">
        <f t="shared" si="19"/>
        <v>1560.0000000009106</v>
      </c>
      <c r="G74" s="202">
        <v>1.5851242188700002E-2</v>
      </c>
      <c r="H74" s="202">
        <v>1</v>
      </c>
      <c r="I74" s="227">
        <v>-1</v>
      </c>
      <c r="J74" s="227">
        <v>1</v>
      </c>
      <c r="K74" s="227">
        <v>-1</v>
      </c>
      <c r="L74" s="202">
        <v>1</v>
      </c>
      <c r="M74" s="228">
        <v>21</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98415</v>
      </c>
      <c r="Y74" s="137">
        <v>98415</v>
      </c>
      <c r="Z74" s="188">
        <f t="shared" si="25"/>
        <v>1560.0000000009106</v>
      </c>
      <c r="AA74" s="188">
        <f>IF(IF(sym!$Q63=H74,1,0)=1,ABS(X74*G74),-ABS(X74*G74))</f>
        <v>-1560.0000000009106</v>
      </c>
      <c r="AB74" s="188">
        <f>IF(IF(sym!$P63=$H74,1,0)=1,ABS($X74*$G74),-ABS($X74*$G74))</f>
        <v>1560.0000000009106</v>
      </c>
      <c r="AC74" s="188">
        <f t="shared" si="40"/>
        <v>1560.0000000009106</v>
      </c>
      <c r="AD74" s="188">
        <f t="shared" si="26"/>
        <v>-1560.0000000009106</v>
      </c>
      <c r="AE74" s="188">
        <f t="shared" si="27"/>
        <v>1560.0000000009106</v>
      </c>
      <c r="AF74" s="188">
        <f t="shared" si="36"/>
        <v>-1560.0000000009106</v>
      </c>
      <c r="AG74" s="188">
        <f t="shared" si="37"/>
        <v>-1560.0000000009106</v>
      </c>
      <c r="AH74" s="188">
        <f t="shared" si="38"/>
        <v>1560.0000000009106</v>
      </c>
      <c r="AI74" s="188">
        <f t="shared" si="39"/>
        <v>1560.0000000009106</v>
      </c>
      <c r="AJ74" s="188">
        <f t="shared" si="28"/>
        <v>-1560.0000000009106</v>
      </c>
      <c r="AK74" s="188">
        <f t="shared" si="29"/>
        <v>1560.0000000009106</v>
      </c>
      <c r="AL74" s="188">
        <f t="shared" si="30"/>
        <v>-1560.0000000009106</v>
      </c>
      <c r="AM74" s="188">
        <f t="shared" si="31"/>
        <v>-1560.0000000009106</v>
      </c>
      <c r="AN74" s="188">
        <f t="shared" si="41"/>
        <v>1560.0000000009106</v>
      </c>
      <c r="AO74" s="188">
        <f t="shared" si="42"/>
        <v>-1560.0000000009106</v>
      </c>
    </row>
    <row r="75" spans="1:41" ht="15.75" thickBot="1" x14ac:dyDescent="0.3">
      <c r="A75" s="1" t="s">
        <v>400</v>
      </c>
      <c r="B75" s="149" t="s">
        <v>732</v>
      </c>
      <c r="C75" s="192" t="s">
        <v>294</v>
      </c>
      <c r="E75" s="201">
        <v>-1</v>
      </c>
      <c r="F75" s="186">
        <f t="shared" si="19"/>
        <v>455.00000000052313</v>
      </c>
      <c r="G75" s="291">
        <v>2.03701548132E-3</v>
      </c>
      <c r="H75" s="202">
        <v>1</v>
      </c>
      <c r="I75" s="227">
        <v>1</v>
      </c>
      <c r="J75" s="227">
        <v>-1</v>
      </c>
      <c r="K75" s="227">
        <v>1</v>
      </c>
      <c r="L75" s="202">
        <v>-1</v>
      </c>
      <c r="M75" s="228">
        <v>-4</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223366</v>
      </c>
      <c r="Y75" s="137">
        <v>274912</v>
      </c>
      <c r="Z75" s="188">
        <f t="shared" si="25"/>
        <v>455.00000000052313</v>
      </c>
      <c r="AA75" s="188">
        <f>IF(IF(sym!$Q64=H75,1,0)=1,ABS(X75*G75),-ABS(X75*G75))</f>
        <v>455.00000000052313</v>
      </c>
      <c r="AB75" s="188">
        <f>IF(IF(sym!$P64=$H75,1,0)=1,ABS($X75*$G75),-ABS($X75*$G75))</f>
        <v>-455.00000000052313</v>
      </c>
      <c r="AC75" s="188">
        <f t="shared" si="40"/>
        <v>-455.00000000052313</v>
      </c>
      <c r="AD75" s="188">
        <f t="shared" si="26"/>
        <v>455.00000000052313</v>
      </c>
      <c r="AE75" s="188">
        <f t="shared" si="27"/>
        <v>-455.00000000052313</v>
      </c>
      <c r="AF75" s="188">
        <f t="shared" si="36"/>
        <v>455.00000000052313</v>
      </c>
      <c r="AG75" s="188">
        <f t="shared" si="37"/>
        <v>455.00000000052313</v>
      </c>
      <c r="AH75" s="188">
        <f t="shared" si="38"/>
        <v>-455.00000000052313</v>
      </c>
      <c r="AI75" s="188">
        <f t="shared" si="39"/>
        <v>455.00000000052313</v>
      </c>
      <c r="AJ75" s="188">
        <f t="shared" si="28"/>
        <v>455.00000000052313</v>
      </c>
      <c r="AK75" s="188">
        <f t="shared" si="29"/>
        <v>455.00000000052313</v>
      </c>
      <c r="AL75" s="188">
        <f t="shared" si="30"/>
        <v>455.00000000052313</v>
      </c>
      <c r="AM75" s="188">
        <f t="shared" si="31"/>
        <v>455.00000000052313</v>
      </c>
      <c r="AN75" s="188">
        <f t="shared" si="41"/>
        <v>-455.00000000052313</v>
      </c>
      <c r="AO75" s="188">
        <f t="shared" si="42"/>
        <v>455.00000000052313</v>
      </c>
    </row>
    <row r="76" spans="1:41" ht="15.75" thickBot="1" x14ac:dyDescent="0.3">
      <c r="A76" s="1" t="s">
        <v>992</v>
      </c>
      <c r="B76" s="149" t="s">
        <v>443</v>
      </c>
      <c r="C76" s="192" t="s">
        <v>1122</v>
      </c>
      <c r="E76" s="201">
        <v>1</v>
      </c>
      <c r="F76" s="186">
        <f t="shared" si="19"/>
        <v>2408.4870496004319</v>
      </c>
      <c r="G76" s="202">
        <v>2.3440552155200001E-3</v>
      </c>
      <c r="H76" s="202">
        <v>1</v>
      </c>
      <c r="I76" s="227">
        <v>1</v>
      </c>
      <c r="J76" s="227">
        <v>1</v>
      </c>
      <c r="K76" s="227">
        <v>1</v>
      </c>
      <c r="L76" s="202">
        <v>1</v>
      </c>
      <c r="M76" s="228">
        <v>7</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1027487.3363280132</v>
      </c>
      <c r="Y76" s="137">
        <v>1321055.1467074456</v>
      </c>
      <c r="Z76" s="188">
        <f t="shared" si="25"/>
        <v>2408.4870496004319</v>
      </c>
      <c r="AA76" s="188">
        <f>IF(IF(sym!$Q65=H76,1,0)=1,ABS(X76*G76),-ABS(X76*G76))</f>
        <v>-2408.4870496004319</v>
      </c>
      <c r="AB76" s="188">
        <f>IF(IF(sym!$P65=$H76,1,0)=1,ABS($X76*$G76),-ABS($X76*$G76))</f>
        <v>2408.4870496004319</v>
      </c>
      <c r="AC76" s="188">
        <f t="shared" si="40"/>
        <v>2408.4870496004319</v>
      </c>
      <c r="AD76" s="188">
        <f t="shared" si="26"/>
        <v>-2408.4870496004319</v>
      </c>
      <c r="AE76" s="188">
        <f t="shared" si="27"/>
        <v>2408.4870496004319</v>
      </c>
      <c r="AF76" s="188">
        <f t="shared" si="36"/>
        <v>2408.4870496004319</v>
      </c>
      <c r="AG76" s="188">
        <f t="shared" si="37"/>
        <v>2408.4870496004319</v>
      </c>
      <c r="AH76" s="188">
        <f t="shared" si="38"/>
        <v>2408.4870496004319</v>
      </c>
      <c r="AI76" s="188">
        <f t="shared" si="39"/>
        <v>2408.4870496004319</v>
      </c>
      <c r="AJ76" s="188">
        <f t="shared" si="28"/>
        <v>2408.4870496004319</v>
      </c>
      <c r="AK76" s="188">
        <f t="shared" si="29"/>
        <v>2408.4870496004319</v>
      </c>
      <c r="AL76" s="188">
        <f t="shared" si="30"/>
        <v>-2408.4870496004319</v>
      </c>
      <c r="AM76" s="188">
        <f t="shared" si="31"/>
        <v>2408.4870496004319</v>
      </c>
      <c r="AN76" s="188">
        <f t="shared" si="41"/>
        <v>-2408.4870496004319</v>
      </c>
      <c r="AO76" s="188">
        <f t="shared" si="42"/>
        <v>-2408.4870496004319</v>
      </c>
    </row>
    <row r="77" spans="1:41" ht="15.75" thickBot="1" x14ac:dyDescent="0.3">
      <c r="A77" s="1" t="s">
        <v>401</v>
      </c>
      <c r="B77" s="149" t="s">
        <v>726</v>
      </c>
      <c r="C77" s="192" t="s">
        <v>297</v>
      </c>
      <c r="E77" s="201">
        <v>1</v>
      </c>
      <c r="F77" s="186">
        <f t="shared" si="19"/>
        <v>980.00000000320597</v>
      </c>
      <c r="G77" s="202">
        <v>1.44841856341E-2</v>
      </c>
      <c r="H77" s="202">
        <v>1</v>
      </c>
      <c r="I77" s="227">
        <v>-1</v>
      </c>
      <c r="J77" s="227">
        <v>-1</v>
      </c>
      <c r="K77" s="227">
        <v>1</v>
      </c>
      <c r="L77" s="202">
        <v>-1</v>
      </c>
      <c r="M77" s="228">
        <v>10</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67660</v>
      </c>
      <c r="Y77" s="137">
        <v>67660</v>
      </c>
      <c r="Z77" s="188">
        <f t="shared" si="25"/>
        <v>980.00000000320597</v>
      </c>
      <c r="AA77" s="188">
        <f>IF(IF(sym!$Q66=H77,1,0)=1,ABS(X77*G77),-ABS(X77*G77))</f>
        <v>980.00000000320597</v>
      </c>
      <c r="AB77" s="188">
        <f>IF(IF(sym!$P66=$H77,1,0)=1,ABS($X77*$G77),-ABS($X77*$G77))</f>
        <v>-980.00000000320597</v>
      </c>
      <c r="AC77" s="188">
        <f t="shared" si="40"/>
        <v>980.00000000320597</v>
      </c>
      <c r="AD77" s="188">
        <f t="shared" si="26"/>
        <v>-980.00000000320597</v>
      </c>
      <c r="AE77" s="188">
        <f t="shared" si="27"/>
        <v>-980.00000000320597</v>
      </c>
      <c r="AF77" s="188">
        <f t="shared" si="36"/>
        <v>-980.00000000320597</v>
      </c>
      <c r="AG77" s="188">
        <f t="shared" si="37"/>
        <v>980.00000000320597</v>
      </c>
      <c r="AH77" s="188">
        <f t="shared" si="38"/>
        <v>-980.00000000320597</v>
      </c>
      <c r="AI77" s="188">
        <f t="shared" si="39"/>
        <v>-980.00000000320597</v>
      </c>
      <c r="AJ77" s="188">
        <f t="shared" si="28"/>
        <v>980.00000000320597</v>
      </c>
      <c r="AK77" s="188">
        <f t="shared" si="29"/>
        <v>-980.00000000320597</v>
      </c>
      <c r="AL77" s="188">
        <f t="shared" si="30"/>
        <v>-980.00000000320597</v>
      </c>
      <c r="AM77" s="188">
        <f t="shared" si="31"/>
        <v>-980.00000000320597</v>
      </c>
      <c r="AN77" s="188">
        <f t="shared" si="41"/>
        <v>980.00000000320597</v>
      </c>
      <c r="AO77" s="188">
        <f t="shared" si="42"/>
        <v>-980.00000000320597</v>
      </c>
    </row>
    <row r="78" spans="1:41" ht="15.75" thickBot="1" x14ac:dyDescent="0.3">
      <c r="A78" s="1" t="s">
        <v>868</v>
      </c>
      <c r="B78" s="149" t="s">
        <v>746</v>
      </c>
      <c r="C78" s="192" t="s">
        <v>294</v>
      </c>
      <c r="E78" s="201">
        <v>1</v>
      </c>
      <c r="F78" s="186">
        <f t="shared" ref="F78:F92" si="43">G78*X78</f>
        <v>0</v>
      </c>
      <c r="G78" s="202">
        <v>0</v>
      </c>
      <c r="H78" s="202">
        <v>1</v>
      </c>
      <c r="I78" s="227">
        <v>-1</v>
      </c>
      <c r="J78" s="227">
        <v>1</v>
      </c>
      <c r="K78" s="227">
        <v>-1</v>
      </c>
      <c r="L78" s="202">
        <v>1</v>
      </c>
      <c r="M78" s="228">
        <v>-18</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248403.02267002518</v>
      </c>
      <c r="Y78" s="137">
        <v>165602.01511335012</v>
      </c>
      <c r="Z78" s="188">
        <f t="shared" ref="Z78:Z92" si="49">ABS(X78*G78)</f>
        <v>0</v>
      </c>
      <c r="AA78" s="188">
        <f>IF(IF(sym!$Q67=H78,1,0)=1,ABS(X78*G78),-ABS(X78*G78))</f>
        <v>0</v>
      </c>
      <c r="AB78" s="188">
        <f>IF(IF(sym!$P67=$H78,1,0)=1,ABS($X78*$G78),-ABS($X78*$G78))</f>
        <v>0</v>
      </c>
      <c r="AC78" s="188">
        <f t="shared" si="40"/>
        <v>0</v>
      </c>
      <c r="AD78" s="188">
        <f t="shared" ref="AD78:AD92" si="50">IF(IF(-E78=H78,1,0)=1,ABS(X78*G78),-ABS(X78*G78))</f>
        <v>0</v>
      </c>
      <c r="AE78" s="188">
        <f t="shared" ref="AE78:AE92" si="51">IF(IF(J78=H78,1,0)=1,ABS(X78*G78),-ABS(X78*G78))</f>
        <v>0</v>
      </c>
      <c r="AF78" s="188">
        <f t="shared" si="36"/>
        <v>0</v>
      </c>
      <c r="AG78" s="188">
        <f t="shared" si="37"/>
        <v>0</v>
      </c>
      <c r="AH78" s="188">
        <f t="shared" si="38"/>
        <v>0</v>
      </c>
      <c r="AI78" s="188">
        <f t="shared" si="39"/>
        <v>0</v>
      </c>
      <c r="AJ78" s="188">
        <f t="shared" ref="AJ78:AJ92" si="52">IF(IF(P78=H78,1,0)=1,ABS(X78*G78),-ABS(X78*G78))</f>
        <v>0</v>
      </c>
      <c r="AK78" s="188">
        <f t="shared" ref="AK78:AK92" si="53">IF(IF(H78=Q78,1,0)=1,ABS(X78*G78),-ABS(X78*G78))</f>
        <v>0</v>
      </c>
      <c r="AL78" s="188">
        <f t="shared" ref="AL78:AL92" si="54">IF(IF(R78=H78,1,0)=1,ABS(X78*G78),-ABS(X78*G78))</f>
        <v>0</v>
      </c>
      <c r="AM78" s="188">
        <f t="shared" ref="AM78:AM92" si="55">IF(IF(S78=H78,1,0)=1,ABS(X78*G78),-ABS(X78*G78))</f>
        <v>0</v>
      </c>
      <c r="AN78" s="188">
        <f t="shared" ref="AN78:AN92" si="56">IF(IF(T78=$H78,1,0)=1,ABS($X78*$G78),-ABS($X78*$G78))</f>
        <v>0</v>
      </c>
      <c r="AO78" s="188">
        <f t="shared" ref="AO78:AO92" si="57">IF(IF(U78=$H78,1,0)=1,ABS($X78*$G78),-ABS($X78*$G78))</f>
        <v>0</v>
      </c>
    </row>
    <row r="79" spans="1:41" ht="15.75" thickBot="1" x14ac:dyDescent="0.3">
      <c r="A79" s="1" t="s">
        <v>403</v>
      </c>
      <c r="B79" s="149" t="s">
        <v>681</v>
      </c>
      <c r="C79" s="192" t="s">
        <v>294</v>
      </c>
      <c r="E79" s="201">
        <v>-1</v>
      </c>
      <c r="F79" s="186">
        <f t="shared" si="43"/>
        <v>1044.7761194027462</v>
      </c>
      <c r="G79" s="202">
        <v>5.4012345679E-3</v>
      </c>
      <c r="H79" s="202">
        <v>1</v>
      </c>
      <c r="I79" s="227">
        <v>1</v>
      </c>
      <c r="J79" s="227">
        <v>-1</v>
      </c>
      <c r="K79" s="227">
        <v>1</v>
      </c>
      <c r="L79" s="202">
        <v>-1</v>
      </c>
      <c r="M79" s="228">
        <v>21</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193432.8358208955</v>
      </c>
      <c r="Y79" s="137">
        <v>241791.04477611938</v>
      </c>
      <c r="Z79" s="188">
        <f t="shared" si="49"/>
        <v>1044.7761194027462</v>
      </c>
      <c r="AA79" s="188">
        <f>IF(IF(sym!$Q68=H79,1,0)=1,ABS(X79*G79),-ABS(X79*G79))</f>
        <v>1044.7761194027462</v>
      </c>
      <c r="AB79" s="188">
        <f>IF(IF(sym!$P68=$H79,1,0)=1,ABS($X79*$G79),-ABS($X79*$G79))</f>
        <v>-1044.7761194027462</v>
      </c>
      <c r="AC79" s="188">
        <f t="shared" si="40"/>
        <v>-1044.7761194027462</v>
      </c>
      <c r="AD79" s="188">
        <f t="shared" si="50"/>
        <v>1044.7761194027462</v>
      </c>
      <c r="AE79" s="188">
        <f t="shared" si="51"/>
        <v>-1044.7761194027462</v>
      </c>
      <c r="AF79" s="188">
        <f t="shared" ref="AF79:AF92" si="60">IF(IF(I79=H79,1,0)=1,ABS(X79*G79),-ABS(X79*G79))</f>
        <v>1044.7761194027462</v>
      </c>
      <c r="AG79" s="188">
        <f t="shared" ref="AG79:AG92" si="61">IF(IF(K79=H79,1,0)=1,ABS(X79*G79),-ABS(X79*G79))</f>
        <v>1044.7761194027462</v>
      </c>
      <c r="AH79" s="188">
        <f t="shared" ref="AH79:AH92" si="62">IF(IF(L79=H79,1,0)=1,ABS(X79*G79),-ABS(X79*G79))</f>
        <v>-1044.7761194027462</v>
      </c>
      <c r="AI79" s="188">
        <f t="shared" ref="AI79:AI92" si="63">IF(IF(O79=H79,1,0)=1,ABS(X79*G79),-ABS(X79*G79))</f>
        <v>-1044.7761194027462</v>
      </c>
      <c r="AJ79" s="188">
        <f t="shared" si="52"/>
        <v>1044.7761194027462</v>
      </c>
      <c r="AK79" s="188">
        <f t="shared" si="53"/>
        <v>-1044.7761194027462</v>
      </c>
      <c r="AL79" s="188">
        <f t="shared" si="54"/>
        <v>1044.7761194027462</v>
      </c>
      <c r="AM79" s="188">
        <f t="shared" si="55"/>
        <v>1044.7761194027462</v>
      </c>
      <c r="AN79" s="188">
        <f t="shared" si="56"/>
        <v>-1044.7761194027462</v>
      </c>
      <c r="AO79" s="188">
        <f t="shared" si="57"/>
        <v>1044.7761194027462</v>
      </c>
    </row>
    <row r="80" spans="1:41" ht="15.75" thickBot="1" x14ac:dyDescent="0.3">
      <c r="A80" s="1" t="s">
        <v>405</v>
      </c>
      <c r="B80" s="149" t="s">
        <v>686</v>
      </c>
      <c r="C80" s="192" t="s">
        <v>294</v>
      </c>
      <c r="E80" s="201">
        <v>1</v>
      </c>
      <c r="F80" s="186">
        <f t="shared" si="43"/>
        <v>300.00000000047402</v>
      </c>
      <c r="G80" s="202">
        <v>1.7756732761200001E-3</v>
      </c>
      <c r="H80" s="202">
        <v>1</v>
      </c>
      <c r="I80" s="227">
        <v>1</v>
      </c>
      <c r="J80" s="227">
        <v>1</v>
      </c>
      <c r="K80" s="227">
        <v>1</v>
      </c>
      <c r="L80" s="202">
        <v>-1</v>
      </c>
      <c r="M80" s="228">
        <v>-9</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168950</v>
      </c>
      <c r="Y80" s="137">
        <v>135160</v>
      </c>
      <c r="Z80" s="188">
        <f t="shared" si="49"/>
        <v>300.00000000047402</v>
      </c>
      <c r="AA80" s="188">
        <f>IF(IF(sym!$Q69=H80,1,0)=1,ABS(X80*G80),-ABS(X80*G80))</f>
        <v>300.00000000047402</v>
      </c>
      <c r="AB80" s="188">
        <f>IF(IF(sym!$P69=$H80,1,0)=1,ABS($X80*$G80),-ABS($X80*$G80))</f>
        <v>-300.00000000047402</v>
      </c>
      <c r="AC80" s="188">
        <f t="shared" ref="AC80:AC92" si="64">IF(IF(E80=H80,1,0)=1,ABS(X80*G80),-ABS(X80*G80))</f>
        <v>300.00000000047402</v>
      </c>
      <c r="AD80" s="188">
        <f t="shared" si="50"/>
        <v>-300.00000000047402</v>
      </c>
      <c r="AE80" s="188">
        <f t="shared" si="51"/>
        <v>300.00000000047402</v>
      </c>
      <c r="AF80" s="188">
        <f t="shared" si="60"/>
        <v>300.00000000047402</v>
      </c>
      <c r="AG80" s="188">
        <f t="shared" si="61"/>
        <v>300.00000000047402</v>
      </c>
      <c r="AH80" s="188">
        <f t="shared" si="62"/>
        <v>-300.00000000047402</v>
      </c>
      <c r="AI80" s="188">
        <f t="shared" si="63"/>
        <v>300.00000000047402</v>
      </c>
      <c r="AJ80" s="188">
        <f t="shared" si="52"/>
        <v>300.00000000047402</v>
      </c>
      <c r="AK80" s="188">
        <f t="shared" si="53"/>
        <v>300.00000000047402</v>
      </c>
      <c r="AL80" s="188">
        <f t="shared" si="54"/>
        <v>300.00000000047402</v>
      </c>
      <c r="AM80" s="188">
        <f t="shared" si="55"/>
        <v>300.00000000047402</v>
      </c>
      <c r="AN80" s="188">
        <f t="shared" si="56"/>
        <v>-300.00000000047402</v>
      </c>
      <c r="AO80" s="188">
        <f t="shared" si="57"/>
        <v>300.00000000047402</v>
      </c>
    </row>
    <row r="81" spans="1:41" ht="15.75" thickBot="1" x14ac:dyDescent="0.3">
      <c r="A81" s="1" t="s">
        <v>408</v>
      </c>
      <c r="B81" s="149" t="s">
        <v>527</v>
      </c>
      <c r="C81" s="192" t="s">
        <v>294</v>
      </c>
      <c r="D81" s="2"/>
      <c r="E81" s="201">
        <v>1</v>
      </c>
      <c r="F81" s="186">
        <f t="shared" si="43"/>
        <v>702.91200000002254</v>
      </c>
      <c r="G81" s="202">
        <v>5.3745381256300002E-3</v>
      </c>
      <c r="H81" s="202">
        <v>1</v>
      </c>
      <c r="I81" s="227">
        <v>1</v>
      </c>
      <c r="J81" s="227">
        <v>-1</v>
      </c>
      <c r="K81" s="227">
        <v>1</v>
      </c>
      <c r="L81" s="202">
        <v>1</v>
      </c>
      <c r="M81" s="228">
        <v>-15</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130785.56400000001</v>
      </c>
      <c r="Y81" s="137">
        <v>163481.95500000002</v>
      </c>
      <c r="Z81" s="188">
        <f t="shared" si="49"/>
        <v>702.91200000002254</v>
      </c>
      <c r="AA81" s="188">
        <f>IF(IF(sym!$Q70=H81,1,0)=1,ABS(X81*G81),-ABS(X81*G81))</f>
        <v>702.91200000002254</v>
      </c>
      <c r="AB81" s="188">
        <f>IF(IF(sym!$P70=$H81,1,0)=1,ABS($X81*$G81),-ABS($X81*$G81))</f>
        <v>-702.91200000002254</v>
      </c>
      <c r="AC81" s="188">
        <f t="shared" si="64"/>
        <v>702.91200000002254</v>
      </c>
      <c r="AD81" s="188">
        <f t="shared" si="50"/>
        <v>-702.91200000002254</v>
      </c>
      <c r="AE81" s="188">
        <f t="shared" si="51"/>
        <v>-702.91200000002254</v>
      </c>
      <c r="AF81" s="188">
        <f t="shared" si="60"/>
        <v>702.91200000002254</v>
      </c>
      <c r="AG81" s="188">
        <f t="shared" si="61"/>
        <v>702.91200000002254</v>
      </c>
      <c r="AH81" s="188">
        <f t="shared" si="62"/>
        <v>702.91200000002254</v>
      </c>
      <c r="AI81" s="188">
        <f t="shared" si="63"/>
        <v>-702.91200000002254</v>
      </c>
      <c r="AJ81" s="188">
        <f t="shared" si="52"/>
        <v>702.91200000002254</v>
      </c>
      <c r="AK81" s="188">
        <f t="shared" si="53"/>
        <v>-702.91200000002254</v>
      </c>
      <c r="AL81" s="188">
        <f t="shared" si="54"/>
        <v>-702.91200000002254</v>
      </c>
      <c r="AM81" s="188">
        <f t="shared" si="55"/>
        <v>-702.91200000002254</v>
      </c>
      <c r="AN81" s="188">
        <f t="shared" si="56"/>
        <v>702.91200000002254</v>
      </c>
      <c r="AO81" s="188">
        <f t="shared" si="57"/>
        <v>-702.91200000002254</v>
      </c>
    </row>
    <row r="82" spans="1:41" ht="15.75" thickBot="1" x14ac:dyDescent="0.3">
      <c r="A82" s="1" t="s">
        <v>410</v>
      </c>
      <c r="B82" s="149" t="s">
        <v>556</v>
      </c>
      <c r="C82" s="192" t="s">
        <v>294</v>
      </c>
      <c r="E82" s="201">
        <v>1</v>
      </c>
      <c r="F82" s="186">
        <f t="shared" si="43"/>
        <v>379.99999999985198</v>
      </c>
      <c r="G82" s="202">
        <v>1.56507413509E-3</v>
      </c>
      <c r="H82" s="202">
        <v>1</v>
      </c>
      <c r="I82" s="227">
        <v>1</v>
      </c>
      <c r="J82" s="227">
        <v>-1</v>
      </c>
      <c r="K82" s="227">
        <v>1</v>
      </c>
      <c r="L82" s="202">
        <v>-1</v>
      </c>
      <c r="M82" s="228">
        <v>-22</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242800</v>
      </c>
      <c r="Y82" s="137">
        <v>242800</v>
      </c>
      <c r="Z82" s="188">
        <f t="shared" si="49"/>
        <v>379.99999999985198</v>
      </c>
      <c r="AA82" s="188">
        <f>IF(IF(sym!$Q71=H82,1,0)=1,ABS(X82*G82),-ABS(X82*G82))</f>
        <v>379.99999999985198</v>
      </c>
      <c r="AB82" s="188">
        <f>IF(IF(sym!$P71=$H82,1,0)=1,ABS($X82*$G82),-ABS($X82*$G82))</f>
        <v>-379.99999999985198</v>
      </c>
      <c r="AC82" s="188">
        <f t="shared" si="64"/>
        <v>379.99999999985198</v>
      </c>
      <c r="AD82" s="188">
        <f t="shared" si="50"/>
        <v>-379.99999999985198</v>
      </c>
      <c r="AE82" s="188">
        <f t="shared" si="51"/>
        <v>-379.99999999985198</v>
      </c>
      <c r="AF82" s="188">
        <f t="shared" si="60"/>
        <v>379.99999999985198</v>
      </c>
      <c r="AG82" s="188">
        <f t="shared" si="61"/>
        <v>379.99999999985198</v>
      </c>
      <c r="AH82" s="188">
        <f t="shared" si="62"/>
        <v>-379.99999999985198</v>
      </c>
      <c r="AI82" s="188">
        <f t="shared" si="63"/>
        <v>379.99999999985198</v>
      </c>
      <c r="AJ82" s="188">
        <f t="shared" si="52"/>
        <v>379.99999999985198</v>
      </c>
      <c r="AK82" s="188">
        <f t="shared" si="53"/>
        <v>-379.99999999985198</v>
      </c>
      <c r="AL82" s="188">
        <f t="shared" si="54"/>
        <v>379.99999999985198</v>
      </c>
      <c r="AM82" s="188">
        <f t="shared" si="55"/>
        <v>379.99999999985198</v>
      </c>
      <c r="AN82" s="188">
        <f t="shared" si="56"/>
        <v>-379.99999999985198</v>
      </c>
      <c r="AO82" s="188">
        <f t="shared" si="57"/>
        <v>-379.99999999985198</v>
      </c>
    </row>
    <row r="83" spans="1:41" ht="15.75" thickBot="1" x14ac:dyDescent="0.3">
      <c r="A83" s="1" t="s">
        <v>412</v>
      </c>
      <c r="B83" s="149" t="s">
        <v>763</v>
      </c>
      <c r="C83" s="192" t="s">
        <v>1122</v>
      </c>
      <c r="E83" s="201">
        <v>1</v>
      </c>
      <c r="F83" s="186">
        <f t="shared" si="43"/>
        <v>1562.4999999992829</v>
      </c>
      <c r="G83" s="202">
        <v>7.1479628305900003E-4</v>
      </c>
      <c r="H83" s="202">
        <v>1</v>
      </c>
      <c r="I83" s="227">
        <v>-1</v>
      </c>
      <c r="J83" s="227">
        <v>1</v>
      </c>
      <c r="K83" s="227">
        <v>-1</v>
      </c>
      <c r="L83" s="202">
        <v>1</v>
      </c>
      <c r="M83" s="228">
        <v>-16</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2185937.5</v>
      </c>
      <c r="Y83" s="137">
        <v>1748750</v>
      </c>
      <c r="Z83" s="188">
        <f t="shared" si="49"/>
        <v>1562.4999999992829</v>
      </c>
      <c r="AA83" s="188">
        <f>IF(IF(sym!$Q72=H83,1,0)=1,ABS(X83*G83),-ABS(X83*G83))</f>
        <v>-1562.4999999992829</v>
      </c>
      <c r="AB83" s="188">
        <f>IF(IF(sym!$P72=$H83,1,0)=1,ABS($X83*$G83),-ABS($X83*$G83))</f>
        <v>1562.4999999992829</v>
      </c>
      <c r="AC83" s="188">
        <f t="shared" si="64"/>
        <v>1562.4999999992829</v>
      </c>
      <c r="AD83" s="188">
        <f t="shared" si="50"/>
        <v>-1562.4999999992829</v>
      </c>
      <c r="AE83" s="188">
        <f t="shared" si="51"/>
        <v>1562.4999999992829</v>
      </c>
      <c r="AF83" s="188">
        <f t="shared" si="60"/>
        <v>-1562.4999999992829</v>
      </c>
      <c r="AG83" s="188">
        <f t="shared" si="61"/>
        <v>-1562.4999999992829</v>
      </c>
      <c r="AH83" s="188">
        <f t="shared" si="62"/>
        <v>1562.4999999992829</v>
      </c>
      <c r="AI83" s="188">
        <f t="shared" si="63"/>
        <v>-1562.4999999992829</v>
      </c>
      <c r="AJ83" s="188">
        <f t="shared" si="52"/>
        <v>-1562.4999999992829</v>
      </c>
      <c r="AK83" s="188">
        <f t="shared" si="53"/>
        <v>-1562.4999999992829</v>
      </c>
      <c r="AL83" s="188">
        <f t="shared" si="54"/>
        <v>-1562.4999999992829</v>
      </c>
      <c r="AM83" s="188">
        <f t="shared" si="55"/>
        <v>-1562.4999999992829</v>
      </c>
      <c r="AN83" s="188">
        <f t="shared" si="56"/>
        <v>1562.4999999992829</v>
      </c>
      <c r="AO83" s="188">
        <f t="shared" si="57"/>
        <v>-1562.4999999992829</v>
      </c>
    </row>
    <row r="84" spans="1:41" ht="15.75" thickBot="1" x14ac:dyDescent="0.3">
      <c r="A84" s="1" t="s">
        <v>413</v>
      </c>
      <c r="B84" s="149" t="s">
        <v>761</v>
      </c>
      <c r="C84" s="192" t="s">
        <v>1122</v>
      </c>
      <c r="E84" s="201">
        <v>1</v>
      </c>
      <c r="F84" s="186">
        <f t="shared" si="43"/>
        <v>1687.500000002005</v>
      </c>
      <c r="G84" s="202">
        <v>3.19299905393E-3</v>
      </c>
      <c r="H84" s="202">
        <v>1</v>
      </c>
      <c r="I84" s="227">
        <v>-1</v>
      </c>
      <c r="J84" s="227">
        <v>1</v>
      </c>
      <c r="K84" s="227">
        <v>-1</v>
      </c>
      <c r="L84" s="202">
        <v>1</v>
      </c>
      <c r="M84" s="228">
        <v>-16</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528500</v>
      </c>
      <c r="Y84" s="137">
        <v>396375</v>
      </c>
      <c r="Z84" s="188">
        <f t="shared" si="49"/>
        <v>1687.500000002005</v>
      </c>
      <c r="AA84" s="188">
        <f>IF(IF(sym!$Q73=H84,1,0)=1,ABS(X84*G84),-ABS(X84*G84))</f>
        <v>-1687.500000002005</v>
      </c>
      <c r="AB84" s="188">
        <f>IF(IF(sym!$P73=$H84,1,0)=1,ABS($X84*$G84),-ABS($X84*$G84))</f>
        <v>1687.500000002005</v>
      </c>
      <c r="AC84" s="188">
        <f t="shared" si="64"/>
        <v>1687.500000002005</v>
      </c>
      <c r="AD84" s="188">
        <f t="shared" si="50"/>
        <v>-1687.500000002005</v>
      </c>
      <c r="AE84" s="188">
        <f t="shared" si="51"/>
        <v>1687.500000002005</v>
      </c>
      <c r="AF84" s="188">
        <f t="shared" si="60"/>
        <v>-1687.500000002005</v>
      </c>
      <c r="AG84" s="188">
        <f t="shared" si="61"/>
        <v>-1687.500000002005</v>
      </c>
      <c r="AH84" s="188">
        <f t="shared" si="62"/>
        <v>1687.500000002005</v>
      </c>
      <c r="AI84" s="188">
        <f t="shared" si="63"/>
        <v>-1687.500000002005</v>
      </c>
      <c r="AJ84" s="188">
        <f t="shared" si="52"/>
        <v>-1687.500000002005</v>
      </c>
      <c r="AK84" s="188">
        <f t="shared" si="53"/>
        <v>-1687.500000002005</v>
      </c>
      <c r="AL84" s="188">
        <f t="shared" si="54"/>
        <v>-1687.500000002005</v>
      </c>
      <c r="AM84" s="188">
        <f t="shared" si="55"/>
        <v>-1687.500000002005</v>
      </c>
      <c r="AN84" s="188">
        <f t="shared" si="56"/>
        <v>1687.500000002005</v>
      </c>
      <c r="AO84" s="188">
        <f t="shared" si="57"/>
        <v>-1687.500000002005</v>
      </c>
    </row>
    <row r="85" spans="1:41" ht="15.75" thickBot="1" x14ac:dyDescent="0.3">
      <c r="A85" s="1" t="s">
        <v>414</v>
      </c>
      <c r="B85" s="149" t="s">
        <v>759</v>
      </c>
      <c r="C85" s="192" t="s">
        <v>1122</v>
      </c>
      <c r="E85" s="201">
        <v>1</v>
      </c>
      <c r="F85" s="186">
        <f t="shared" si="43"/>
        <v>2687.4999999993752</v>
      </c>
      <c r="G85" s="202">
        <v>7.8181818181799999E-3</v>
      </c>
      <c r="H85" s="202">
        <v>1</v>
      </c>
      <c r="I85" s="227">
        <v>-1</v>
      </c>
      <c r="J85" s="227">
        <v>1</v>
      </c>
      <c r="K85" s="227">
        <v>-1</v>
      </c>
      <c r="L85" s="202">
        <v>1</v>
      </c>
      <c r="M85" s="228">
        <v>-13</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343750</v>
      </c>
      <c r="Y85" s="137">
        <v>343750</v>
      </c>
      <c r="Z85" s="188">
        <f t="shared" si="49"/>
        <v>2687.4999999993752</v>
      </c>
      <c r="AA85" s="188">
        <f>IF(IF(sym!$Q74=H85,1,0)=1,ABS(X85*G85),-ABS(X85*G85))</f>
        <v>-2687.4999999993752</v>
      </c>
      <c r="AB85" s="188">
        <f>IF(IF(sym!$P74=$H85,1,0)=1,ABS($X85*$G85),-ABS($X85*$G85))</f>
        <v>2687.4999999993752</v>
      </c>
      <c r="AC85" s="188">
        <f t="shared" si="64"/>
        <v>2687.4999999993752</v>
      </c>
      <c r="AD85" s="188">
        <f t="shared" si="50"/>
        <v>-2687.4999999993752</v>
      </c>
      <c r="AE85" s="188">
        <f t="shared" si="51"/>
        <v>2687.4999999993752</v>
      </c>
      <c r="AF85" s="188">
        <f t="shared" si="60"/>
        <v>-2687.4999999993752</v>
      </c>
      <c r="AG85" s="188">
        <f t="shared" si="61"/>
        <v>-2687.4999999993752</v>
      </c>
      <c r="AH85" s="188">
        <f t="shared" si="62"/>
        <v>2687.4999999993752</v>
      </c>
      <c r="AI85" s="188">
        <f t="shared" si="63"/>
        <v>-2687.4999999993752</v>
      </c>
      <c r="AJ85" s="188">
        <f t="shared" si="52"/>
        <v>-2687.4999999993752</v>
      </c>
      <c r="AK85" s="188">
        <f t="shared" si="53"/>
        <v>-2687.4999999993752</v>
      </c>
      <c r="AL85" s="188">
        <f t="shared" si="54"/>
        <v>-2687.4999999993752</v>
      </c>
      <c r="AM85" s="188">
        <f t="shared" si="55"/>
        <v>-2687.4999999993752</v>
      </c>
      <c r="AN85" s="188">
        <f t="shared" si="56"/>
        <v>2687.4999999993752</v>
      </c>
      <c r="AO85" s="188">
        <f t="shared" si="57"/>
        <v>-2687.4999999993752</v>
      </c>
    </row>
    <row r="86" spans="1:41" ht="15.75" thickBot="1" x14ac:dyDescent="0.3">
      <c r="A86" s="1" t="s">
        <v>416</v>
      </c>
      <c r="B86" s="149" t="s">
        <v>494</v>
      </c>
      <c r="C86" s="192" t="s">
        <v>294</v>
      </c>
      <c r="E86" s="201">
        <v>-1</v>
      </c>
      <c r="F86" s="186">
        <f t="shared" si="43"/>
        <v>-1199.9999999980951</v>
      </c>
      <c r="G86" s="202">
        <v>-2.63591433278E-2</v>
      </c>
      <c r="H86" s="202">
        <v>-1</v>
      </c>
      <c r="I86" s="227">
        <v>-1</v>
      </c>
      <c r="J86" s="227">
        <v>1</v>
      </c>
      <c r="K86" s="227">
        <v>-1</v>
      </c>
      <c r="L86" s="202">
        <v>1</v>
      </c>
      <c r="M86" s="228">
        <v>-3</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45525</v>
      </c>
      <c r="Y86" s="137">
        <v>60700</v>
      </c>
      <c r="Z86" s="188">
        <f t="shared" si="49"/>
        <v>1199.9999999980951</v>
      </c>
      <c r="AA86" s="188">
        <f>IF(IF(sym!$Q75=H86,1,0)=1,ABS(X86*G86),-ABS(X86*G86))</f>
        <v>1199.9999999980951</v>
      </c>
      <c r="AB86" s="188">
        <f>IF(IF(sym!$P75=$H86,1,0)=1,ABS($X86*$G86),-ABS($X86*$G86))</f>
        <v>-1199.9999999980951</v>
      </c>
      <c r="AC86" s="188">
        <f t="shared" si="64"/>
        <v>1199.9999999980951</v>
      </c>
      <c r="AD86" s="188">
        <f t="shared" si="50"/>
        <v>-1199.9999999980951</v>
      </c>
      <c r="AE86" s="188">
        <f t="shared" si="51"/>
        <v>-1199.9999999980951</v>
      </c>
      <c r="AF86" s="188">
        <f t="shared" si="60"/>
        <v>1199.9999999980951</v>
      </c>
      <c r="AG86" s="188">
        <f t="shared" si="61"/>
        <v>1199.9999999980951</v>
      </c>
      <c r="AH86" s="188">
        <f t="shared" si="62"/>
        <v>-1199.9999999980951</v>
      </c>
      <c r="AI86" s="188">
        <f t="shared" si="63"/>
        <v>1199.9999999980951</v>
      </c>
      <c r="AJ86" s="188">
        <f t="shared" si="52"/>
        <v>1199.9999999980951</v>
      </c>
      <c r="AK86" s="188">
        <f t="shared" si="53"/>
        <v>-1199.9999999980951</v>
      </c>
      <c r="AL86" s="188">
        <f t="shared" si="54"/>
        <v>1199.9999999980951</v>
      </c>
      <c r="AM86" s="188">
        <f t="shared" si="55"/>
        <v>1199.9999999980951</v>
      </c>
      <c r="AN86" s="188">
        <f t="shared" si="56"/>
        <v>-1199.9999999980951</v>
      </c>
      <c r="AO86" s="188">
        <f t="shared" si="57"/>
        <v>-1199.9999999980951</v>
      </c>
    </row>
    <row r="87" spans="1:41" s="2" customFormat="1" ht="15.75" thickBot="1" x14ac:dyDescent="0.3">
      <c r="A87" s="1" t="s">
        <v>418</v>
      </c>
      <c r="B87" s="149" t="s">
        <v>767</v>
      </c>
      <c r="C87" s="192" t="s">
        <v>297</v>
      </c>
      <c r="D87"/>
      <c r="E87" s="201">
        <v>-1</v>
      </c>
      <c r="F87" s="186">
        <f t="shared" si="43"/>
        <v>-37.4999999999865</v>
      </c>
      <c r="G87" s="202">
        <v>-6.0240963855399997E-4</v>
      </c>
      <c r="H87" s="202">
        <v>-1</v>
      </c>
      <c r="I87" s="227">
        <v>1</v>
      </c>
      <c r="J87" s="227">
        <v>-1</v>
      </c>
      <c r="K87" s="227">
        <v>1</v>
      </c>
      <c r="L87" s="202">
        <v>1</v>
      </c>
      <c r="M87" s="228">
        <v>-2</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62250</v>
      </c>
      <c r="Y87" s="137">
        <v>83000</v>
      </c>
      <c r="Z87" s="188">
        <f t="shared" si="49"/>
        <v>37.4999999999865</v>
      </c>
      <c r="AA87" s="188">
        <f>IF(IF(sym!$Q76=H87,1,0)=1,ABS(X87*G87),-ABS(X87*G87))</f>
        <v>-37.4999999999865</v>
      </c>
      <c r="AB87" s="188">
        <f>IF(IF(sym!$P76=$H87,1,0)=1,ABS($X87*$G87),-ABS($X87*$G87))</f>
        <v>37.4999999999865</v>
      </c>
      <c r="AC87" s="188">
        <f t="shared" si="64"/>
        <v>37.4999999999865</v>
      </c>
      <c r="AD87" s="188">
        <f t="shared" si="50"/>
        <v>-37.4999999999865</v>
      </c>
      <c r="AE87" s="188">
        <f t="shared" si="51"/>
        <v>37.4999999999865</v>
      </c>
      <c r="AF87" s="188">
        <f t="shared" si="60"/>
        <v>-37.4999999999865</v>
      </c>
      <c r="AG87" s="188">
        <f t="shared" si="61"/>
        <v>-37.4999999999865</v>
      </c>
      <c r="AH87" s="188">
        <f t="shared" si="62"/>
        <v>-37.4999999999865</v>
      </c>
      <c r="AI87" s="188">
        <f t="shared" si="63"/>
        <v>37.4999999999865</v>
      </c>
      <c r="AJ87" s="188">
        <f t="shared" si="52"/>
        <v>37.4999999999865</v>
      </c>
      <c r="AK87" s="188">
        <f t="shared" si="53"/>
        <v>37.4999999999865</v>
      </c>
      <c r="AL87" s="188">
        <f t="shared" si="54"/>
        <v>-37.4999999999865</v>
      </c>
      <c r="AM87" s="188">
        <f t="shared" si="55"/>
        <v>37.4999999999865</v>
      </c>
      <c r="AN87" s="188">
        <f t="shared" si="56"/>
        <v>37.4999999999865</v>
      </c>
      <c r="AO87" s="188">
        <f t="shared" si="57"/>
        <v>37.4999999999865</v>
      </c>
    </row>
    <row r="88" spans="1:41" s="2" customFormat="1" ht="15.75" thickBot="1" x14ac:dyDescent="0.3">
      <c r="A88" s="1" t="s">
        <v>1053</v>
      </c>
      <c r="B88" s="149" t="s">
        <v>738</v>
      </c>
      <c r="C88" s="192" t="s">
        <v>294</v>
      </c>
      <c r="D88"/>
      <c r="E88" s="201">
        <v>1</v>
      </c>
      <c r="F88" s="186">
        <f t="shared" si="43"/>
        <v>337.72499999923292</v>
      </c>
      <c r="G88" s="202">
        <v>1.63904571116E-3</v>
      </c>
      <c r="H88" s="202">
        <v>1</v>
      </c>
      <c r="I88" s="227">
        <v>1</v>
      </c>
      <c r="J88" s="227">
        <v>-1</v>
      </c>
      <c r="K88" s="227">
        <v>1</v>
      </c>
      <c r="L88" s="202">
        <v>-1</v>
      </c>
      <c r="M88" s="228">
        <v>21</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206049.77499999997</v>
      </c>
      <c r="Y88" s="137">
        <v>206049.77499999997</v>
      </c>
      <c r="Z88" s="188">
        <f t="shared" si="49"/>
        <v>337.72499999923292</v>
      </c>
      <c r="AA88" s="188">
        <f>IF(IF(sym!$Q77=H88,1,0)=1,ABS(X88*G88),-ABS(X88*G88))</f>
        <v>337.72499999923292</v>
      </c>
      <c r="AB88" s="188">
        <f>IF(IF(sym!$P77=$H88,1,0)=1,ABS($X88*$G88),-ABS($X88*$G88))</f>
        <v>-337.72499999923292</v>
      </c>
      <c r="AC88" s="188">
        <f t="shared" si="64"/>
        <v>337.72499999923292</v>
      </c>
      <c r="AD88" s="188">
        <f t="shared" si="50"/>
        <v>-337.72499999923292</v>
      </c>
      <c r="AE88" s="188">
        <f t="shared" si="51"/>
        <v>-337.72499999923292</v>
      </c>
      <c r="AF88" s="188">
        <f t="shared" si="60"/>
        <v>337.72499999923292</v>
      </c>
      <c r="AG88" s="188">
        <f t="shared" si="61"/>
        <v>337.72499999923292</v>
      </c>
      <c r="AH88" s="188">
        <f t="shared" si="62"/>
        <v>-337.72499999923292</v>
      </c>
      <c r="AI88" s="188">
        <f t="shared" si="63"/>
        <v>-337.72499999923292</v>
      </c>
      <c r="AJ88" s="188">
        <f t="shared" si="52"/>
        <v>337.72499999923292</v>
      </c>
      <c r="AK88" s="188">
        <f t="shared" si="53"/>
        <v>-337.72499999923292</v>
      </c>
      <c r="AL88" s="188">
        <f t="shared" si="54"/>
        <v>337.72499999923292</v>
      </c>
      <c r="AM88" s="188">
        <f t="shared" si="55"/>
        <v>337.72499999923292</v>
      </c>
      <c r="AN88" s="188">
        <f t="shared" si="56"/>
        <v>337.72499999923292</v>
      </c>
      <c r="AO88" s="188">
        <f t="shared" si="57"/>
        <v>-337.72499999923292</v>
      </c>
    </row>
    <row r="89" spans="1:41" s="2" customFormat="1" ht="15.75" thickBot="1" x14ac:dyDescent="0.3">
      <c r="A89" s="330" t="s">
        <v>1054</v>
      </c>
      <c r="B89" s="331" t="s">
        <v>463</v>
      </c>
      <c r="C89" s="332" t="s">
        <v>1288</v>
      </c>
      <c r="D89"/>
      <c r="E89" s="201">
        <v>-1</v>
      </c>
      <c r="F89" s="186">
        <f t="shared" si="43"/>
        <v>0</v>
      </c>
      <c r="G89" s="202">
        <v>-3.05623471883E-4</v>
      </c>
      <c r="H89" s="202">
        <v>-1</v>
      </c>
      <c r="I89" s="227">
        <v>1</v>
      </c>
      <c r="J89" s="227">
        <v>1</v>
      </c>
      <c r="K89" s="227">
        <v>-1</v>
      </c>
      <c r="L89" s="202">
        <v>1</v>
      </c>
      <c r="M89" s="228">
        <v>-4</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-119.99999999992764</v>
      </c>
      <c r="G90" s="202">
        <v>-4.34829872812E-4</v>
      </c>
      <c r="H90" s="202">
        <v>-1</v>
      </c>
      <c r="I90" s="227">
        <v>1</v>
      </c>
      <c r="J90" s="227">
        <v>1</v>
      </c>
      <c r="K90" s="227">
        <v>1</v>
      </c>
      <c r="L90" s="202">
        <v>-1</v>
      </c>
      <c r="M90" s="228">
        <v>-6</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275970</v>
      </c>
      <c r="Y90" s="137">
        <v>367960</v>
      </c>
      <c r="Z90" s="188">
        <f t="shared" si="49"/>
        <v>119.99999999992764</v>
      </c>
      <c r="AA90" s="188">
        <f>IF(IF(sym!$Q79=H90,1,0)=1,ABS(X90*G90),-ABS(X90*G90))</f>
        <v>-119.99999999992764</v>
      </c>
      <c r="AB90" s="188">
        <f>IF(IF(sym!$P79=$H90,1,0)=1,ABS($X90*$G90),-ABS($X90*$G90))</f>
        <v>119.99999999992764</v>
      </c>
      <c r="AC90" s="188">
        <f t="shared" si="64"/>
        <v>119.99999999992764</v>
      </c>
      <c r="AD90" s="188">
        <f t="shared" si="50"/>
        <v>-119.99999999992764</v>
      </c>
      <c r="AE90" s="188">
        <f t="shared" si="51"/>
        <v>-119.99999999992764</v>
      </c>
      <c r="AF90" s="188">
        <f t="shared" si="60"/>
        <v>-119.99999999992764</v>
      </c>
      <c r="AG90" s="188">
        <f t="shared" si="61"/>
        <v>-119.99999999992764</v>
      </c>
      <c r="AH90" s="188">
        <f t="shared" si="62"/>
        <v>119.99999999992764</v>
      </c>
      <c r="AI90" s="188">
        <f t="shared" si="63"/>
        <v>-119.99999999992764</v>
      </c>
      <c r="AJ90" s="188">
        <f t="shared" si="52"/>
        <v>-119.99999999992764</v>
      </c>
      <c r="AK90" s="188">
        <f t="shared" si="53"/>
        <v>-119.99999999992764</v>
      </c>
      <c r="AL90" s="188">
        <f t="shared" si="54"/>
        <v>-119.99999999992764</v>
      </c>
      <c r="AM90" s="188">
        <f t="shared" si="55"/>
        <v>-119.99999999992764</v>
      </c>
      <c r="AN90" s="188">
        <f t="shared" si="56"/>
        <v>119.99999999992764</v>
      </c>
      <c r="AO90" s="188">
        <f t="shared" si="57"/>
        <v>-119.99999999992764</v>
      </c>
    </row>
    <row r="91" spans="1:41" s="4" customFormat="1" ht="15.75" thickBot="1" x14ac:dyDescent="0.3">
      <c r="A91" s="1" t="s">
        <v>1025</v>
      </c>
      <c r="B91" s="149" t="s">
        <v>459</v>
      </c>
      <c r="C91" s="192" t="s">
        <v>1122</v>
      </c>
      <c r="E91" s="201">
        <v>-1</v>
      </c>
      <c r="F91" s="186">
        <f t="shared" si="43"/>
        <v>-945.62999999963665</v>
      </c>
      <c r="G91" s="202">
        <v>-3.04383116883E-4</v>
      </c>
      <c r="H91" s="202">
        <v>-1</v>
      </c>
      <c r="I91" s="227">
        <v>-1</v>
      </c>
      <c r="J91" s="227">
        <v>1</v>
      </c>
      <c r="K91" s="227">
        <v>-1</v>
      </c>
      <c r="L91" s="202">
        <v>1</v>
      </c>
      <c r="M91" s="228">
        <v>24</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3106709.7599999993</v>
      </c>
      <c r="Y91" s="137">
        <v>3935165.6959999995</v>
      </c>
      <c r="Z91" s="188">
        <f t="shared" si="49"/>
        <v>945.62999999963665</v>
      </c>
      <c r="AA91" s="188">
        <f>IF(IF(sym!$Q80=H91,1,0)=1,ABS(X91*G91),-ABS(X91*G91))</f>
        <v>945.62999999963665</v>
      </c>
      <c r="AB91" s="188">
        <f>IF(IF(sym!$P80=$H91,1,0)=1,ABS($X91*$G91),-ABS($X91*$G91))</f>
        <v>-945.62999999963665</v>
      </c>
      <c r="AC91" s="188">
        <f t="shared" si="64"/>
        <v>945.62999999963665</v>
      </c>
      <c r="AD91" s="188">
        <f t="shared" si="50"/>
        <v>-945.62999999963665</v>
      </c>
      <c r="AE91" s="188">
        <f t="shared" si="51"/>
        <v>-945.62999999963665</v>
      </c>
      <c r="AF91" s="188">
        <f t="shared" si="60"/>
        <v>945.62999999963665</v>
      </c>
      <c r="AG91" s="188">
        <f t="shared" si="61"/>
        <v>945.62999999963665</v>
      </c>
      <c r="AH91" s="188">
        <f t="shared" si="62"/>
        <v>-945.62999999963665</v>
      </c>
      <c r="AI91" s="188">
        <f t="shared" si="63"/>
        <v>-945.62999999963665</v>
      </c>
      <c r="AJ91" s="188">
        <f t="shared" si="52"/>
        <v>945.62999999963665</v>
      </c>
      <c r="AK91" s="188">
        <f t="shared" si="53"/>
        <v>-945.62999999963665</v>
      </c>
      <c r="AL91" s="188">
        <f t="shared" si="54"/>
        <v>945.62999999963665</v>
      </c>
      <c r="AM91" s="188">
        <f t="shared" si="55"/>
        <v>945.62999999963665</v>
      </c>
      <c r="AN91" s="188">
        <f t="shared" si="56"/>
        <v>945.62999999963665</v>
      </c>
      <c r="AO91" s="188">
        <f t="shared" si="57"/>
        <v>-945.62999999963665</v>
      </c>
    </row>
    <row r="92" spans="1:41" s="4" customFormat="1" ht="15.75" thickBot="1" x14ac:dyDescent="0.3">
      <c r="A92" s="1" t="s">
        <v>1026</v>
      </c>
      <c r="B92" s="149" t="s">
        <v>447</v>
      </c>
      <c r="C92" s="192" t="s">
        <v>1122</v>
      </c>
      <c r="E92" s="201">
        <v>-1</v>
      </c>
      <c r="F92" s="186">
        <f t="shared" si="43"/>
        <v>-1050.7000000008152</v>
      </c>
      <c r="G92" s="203">
        <v>-3.5688793718800002E-4</v>
      </c>
      <c r="H92" s="203">
        <v>-1</v>
      </c>
      <c r="I92" s="231">
        <v>-1</v>
      </c>
      <c r="J92" s="231">
        <v>-1</v>
      </c>
      <c r="K92" s="231">
        <v>1</v>
      </c>
      <c r="L92" s="203">
        <v>1</v>
      </c>
      <c r="M92" s="232">
        <v>-15</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2944061.3999999994</v>
      </c>
      <c r="Y92" s="137">
        <v>3532873.6799999997</v>
      </c>
      <c r="Z92" s="188">
        <f t="shared" si="49"/>
        <v>1050.7000000008152</v>
      </c>
      <c r="AA92" s="188">
        <f>IF(IF(sym!$Q81=H92,1,0)=1,ABS(X92*G92),-ABS(X92*G92))</f>
        <v>1050.7000000008152</v>
      </c>
      <c r="AB92" s="188">
        <f>IF(IF(sym!$P81=$H92,1,0)=1,ABS($X92*$G92),-ABS($X92*$G92))</f>
        <v>-1050.7000000008152</v>
      </c>
      <c r="AC92" s="188">
        <f t="shared" si="64"/>
        <v>1050.7000000008152</v>
      </c>
      <c r="AD92" s="188">
        <f t="shared" si="50"/>
        <v>-1050.7000000008152</v>
      </c>
      <c r="AE92" s="188">
        <f t="shared" si="51"/>
        <v>1050.7000000008152</v>
      </c>
      <c r="AF92" s="188">
        <f t="shared" si="60"/>
        <v>1050.7000000008152</v>
      </c>
      <c r="AG92" s="188">
        <f t="shared" si="61"/>
        <v>-1050.7000000008152</v>
      </c>
      <c r="AH92" s="188">
        <f t="shared" si="62"/>
        <v>-1050.7000000008152</v>
      </c>
      <c r="AI92" s="188">
        <f t="shared" si="63"/>
        <v>1050.7000000008152</v>
      </c>
      <c r="AJ92" s="188">
        <f t="shared" si="52"/>
        <v>1050.7000000008152</v>
      </c>
      <c r="AK92" s="188">
        <f t="shared" si="53"/>
        <v>1050.7000000008152</v>
      </c>
      <c r="AL92" s="188">
        <f t="shared" si="54"/>
        <v>1050.7000000008152</v>
      </c>
      <c r="AM92" s="188">
        <f t="shared" si="55"/>
        <v>1050.7000000008152</v>
      </c>
      <c r="AN92" s="188">
        <f t="shared" si="56"/>
        <v>1050.7000000008152</v>
      </c>
      <c r="AO92" s="188">
        <f t="shared" si="57"/>
        <v>1050.7000000008152</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0.47222222222222221</v>
      </c>
      <c r="AB94" s="193">
        <f t="shared" si="65"/>
        <v>0.51388888888888884</v>
      </c>
      <c r="AC94" s="193">
        <f t="shared" ref="AC94" si="66">COUNTIF(AC14:AC92,"&gt;0")/$B$10</f>
        <v>0.55555555555555558</v>
      </c>
      <c r="AD94" s="193">
        <f t="shared" si="65"/>
        <v>0.43055555555555558</v>
      </c>
      <c r="AE94" s="193">
        <f t="shared" si="65"/>
        <v>0.54166666666666663</v>
      </c>
      <c r="AF94" s="193">
        <f t="shared" si="65"/>
        <v>0.51388888888888884</v>
      </c>
      <c r="AG94" s="193">
        <f t="shared" si="65"/>
        <v>0.47222222222222221</v>
      </c>
      <c r="AH94" s="193">
        <f t="shared" si="65"/>
        <v>0.47222222222222221</v>
      </c>
      <c r="AI94" s="193">
        <f t="shared" si="65"/>
        <v>0.4861111111111111</v>
      </c>
      <c r="AJ94" s="193">
        <f t="shared" si="65"/>
        <v>0.51388888888888884</v>
      </c>
      <c r="AK94" s="193">
        <f t="shared" si="65"/>
        <v>0.47222222222222221</v>
      </c>
      <c r="AL94" s="193">
        <f t="shared" si="65"/>
        <v>0.47222222222222221</v>
      </c>
      <c r="AM94" s="193">
        <f t="shared" si="65"/>
        <v>0.52777777777777779</v>
      </c>
      <c r="AN94" s="193">
        <f t="shared" si="65"/>
        <v>0.54166666666666663</v>
      </c>
      <c r="AO94" s="193">
        <f t="shared" si="65"/>
        <v>0.43055555555555558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20160726</v>
      </c>
      <c r="F1" t="s">
        <v>1256</v>
      </c>
      <c r="G1" t="s">
        <v>1060</v>
      </c>
      <c r="H1" s="197" t="s">
        <v>1188</v>
      </c>
      <c r="I1" t="s">
        <v>1297</v>
      </c>
      <c r="K1" s="6" t="str">
        <f>E12&amp;" l% "&amp;ROUND(E13*100,2)&amp;"%"</f>
        <v>prev ACT l% 39.24%</v>
      </c>
      <c r="L1" s="265" t="str">
        <f>I12&amp;" l% "&amp;ROUND(I13*100,2)&amp;"%"</f>
        <v>50/50 l% 54.43%</v>
      </c>
      <c r="M1" s="265" t="str">
        <f>J12&amp;" l% "&amp;ROUND(J13*100,2)&amp;"%"</f>
        <v>&gt;equity l% 45.57%</v>
      </c>
      <c r="N1" s="265" t="str">
        <f>K12&amp;" l% "&amp;ROUND(K13*100,2)&amp;"%"</f>
        <v>&lt;equity l% 48.1%</v>
      </c>
      <c r="O1" s="265" t="str">
        <f>L12&amp;" l% "&amp;ROUND(L13*100,2)&amp;"%"</f>
        <v>SEA1 l% 59.49%</v>
      </c>
      <c r="P1" s="265" t="str">
        <f t="shared" ref="P1:V1" si="0">O12&amp;" l% "&amp;ROUND(O13*100,2)&amp;"%"</f>
        <v>SEA-ADJ l% 49.37%</v>
      </c>
      <c r="Q1" s="265" t="str">
        <f t="shared" si="0"/>
        <v>v1 l% 43.04%</v>
      </c>
      <c r="R1" s="265" t="str">
        <f t="shared" si="0"/>
        <v>v2 l% 50.63%</v>
      </c>
      <c r="S1" s="265" t="str">
        <f t="shared" si="0"/>
        <v>v3 l% 48.1%</v>
      </c>
      <c r="T1" s="265" t="str">
        <f t="shared" si="0"/>
        <v>v4 l% 41.77%</v>
      </c>
      <c r="U1" s="265" t="str">
        <f t="shared" si="0"/>
        <v>v5 l% 40.51%</v>
      </c>
      <c r="V1" s="265" t="str">
        <f t="shared" si="0"/>
        <v>v6 l% 49.37%</v>
      </c>
      <c r="W1" s="6"/>
      <c r="X1" s="285"/>
      <c r="Z1" s="333" t="str">
        <f t="shared" ref="Z1:AO1" si="1">Z12</f>
        <v>MAX ACC 99% PNL 62276</v>
      </c>
      <c r="AA1" s="334" t="str">
        <f t="shared" si="1"/>
        <v>RISK-ON ACC 58% PNL 4260</v>
      </c>
      <c r="AB1" s="334" t="str">
        <f t="shared" si="1"/>
        <v>RISK-OFF ACC 40% PNL -4260</v>
      </c>
      <c r="AC1" s="334" t="str">
        <f t="shared" ref="AC1" si="2">AC12</f>
        <v>Previous ACC 43% PNL -6450</v>
      </c>
      <c r="AD1" s="295" t="str">
        <f t="shared" si="1"/>
        <v>Anti-Previous ACC 56% PNL 6450</v>
      </c>
      <c r="AE1" s="335" t="str">
        <f t="shared" si="1"/>
        <v>&gt;equity ACC 43% PNL -14024</v>
      </c>
      <c r="AF1" s="335" t="str">
        <f t="shared" si="1"/>
        <v>50/50 ACC 46% PNL -5269</v>
      </c>
      <c r="AG1" s="335" t="str">
        <f t="shared" si="1"/>
        <v>&lt;equity ACC 47% PNL -2207</v>
      </c>
      <c r="AH1" s="336" t="str">
        <f t="shared" si="1"/>
        <v>SEASONALITY ACC 63% PNL 11267</v>
      </c>
      <c r="AI1" s="336" t="str">
        <f t="shared" si="1"/>
        <v>ADJ_SEASONALITY ACC 58% PNL 4238</v>
      </c>
      <c r="AJ1" s="337" t="str">
        <f t="shared" si="1"/>
        <v>V1 ACC 40% PNL -10998</v>
      </c>
      <c r="AK1" s="337" t="str">
        <f t="shared" si="1"/>
        <v>V2 ACC 51% PNL 363</v>
      </c>
      <c r="AL1" s="337" t="str">
        <f t="shared" si="1"/>
        <v>V3 ACC 46% PNL 305</v>
      </c>
      <c r="AM1" s="337" t="str">
        <f t="shared" si="1"/>
        <v>V4 ACC 40% PNL -10400</v>
      </c>
      <c r="AN1" s="337" t="str">
        <f t="shared" si="1"/>
        <v>V5 ACC 39% PNL -9863</v>
      </c>
      <c r="AO1" s="337" t="str">
        <f t="shared" si="1"/>
        <v>V6 ACC 46% PNL -11163</v>
      </c>
    </row>
    <row r="2" spans="1:41" outlineLevel="1" x14ac:dyDescent="0.25">
      <c r="A2" t="s">
        <v>1121</v>
      </c>
      <c r="B2" s="95">
        <f>COUNTIF($C$14:$C$92,A2)</f>
        <v>9</v>
      </c>
      <c r="C2" s="193">
        <f>B2/$B$10</f>
        <v>0.125</v>
      </c>
      <c r="F2" s="294">
        <f t="shared" ref="F2:F9" si="3">SUMIFS(H$14:H$92,H$14:H$92,1,$C$14:$C$92,A2)/$B2</f>
        <v>0.55555555555555558</v>
      </c>
      <c r="G2" s="137">
        <f t="shared" ref="G2:G9" si="4">SUMIF($C$14:$C$92,A2,Z$14:Z$92)</f>
        <v>9354.1502783039177</v>
      </c>
      <c r="H2" s="143">
        <f t="shared" ref="H2:H10" si="5">G2/$B2</f>
        <v>1039.3500309226574</v>
      </c>
      <c r="I2" s="186">
        <f>SUMIF($C$14:$C$92,A2,F$14:F$92)/B2</f>
        <v>299.14046239689185</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-0.33333333333333331</v>
      </c>
      <c r="P2" s="344">
        <f t="shared" ref="P2:V9" si="9">SUMIF($C$14:$C$92,$A2,O$14:O$92)/$B2</f>
        <v>0.1111111111111111</v>
      </c>
      <c r="Q2" s="344">
        <f t="shared" si="9"/>
        <v>-0.1111111111111111</v>
      </c>
      <c r="R2" s="344">
        <f t="shared" si="9"/>
        <v>0.1111111111111111</v>
      </c>
      <c r="S2" s="344">
        <f t="shared" si="9"/>
        <v>0.1111111111111111</v>
      </c>
      <c r="T2" s="344">
        <f t="shared" si="9"/>
        <v>0.33333333333333331</v>
      </c>
      <c r="U2" s="344">
        <f t="shared" si="9"/>
        <v>0.1111111111111111</v>
      </c>
      <c r="V2" s="344">
        <f t="shared" si="9"/>
        <v>0.1111111111111111</v>
      </c>
      <c r="W2" s="286"/>
      <c r="X2" s="6"/>
      <c r="Y2" t="s">
        <v>1121</v>
      </c>
      <c r="Z2" s="282">
        <f t="shared" ref="Z2:AO9" si="10">SUMIF($C$14:$C$92,$Y2,Z$14:Z$92)</f>
        <v>9354.1502783039177</v>
      </c>
      <c r="AA2" s="282">
        <f t="shared" si="10"/>
        <v>-1584.104351834942</v>
      </c>
      <c r="AB2" s="282">
        <f t="shared" si="10"/>
        <v>1584.104351834942</v>
      </c>
      <c r="AC2" s="282">
        <f t="shared" si="10"/>
        <v>392.10586070064437</v>
      </c>
      <c r="AD2" s="282">
        <f t="shared" si="10"/>
        <v>-392.10586070064437</v>
      </c>
      <c r="AE2" s="282">
        <f t="shared" si="10"/>
        <v>4258.3939775290091</v>
      </c>
      <c r="AF2" s="282">
        <f t="shared" si="10"/>
        <v>-4258.3939775290091</v>
      </c>
      <c r="AG2" s="282">
        <f t="shared" si="10"/>
        <v>-4258.3939775290091</v>
      </c>
      <c r="AH2" s="282">
        <f t="shared" si="10"/>
        <v>-2074.6106839848148</v>
      </c>
      <c r="AI2" s="282">
        <f t="shared" si="10"/>
        <v>872.23146251732351</v>
      </c>
      <c r="AJ2" s="282">
        <f t="shared" si="10"/>
        <v>-1966.7706880201904</v>
      </c>
      <c r="AK2" s="282">
        <f t="shared" si="10"/>
        <v>1899.5174288081739</v>
      </c>
      <c r="AL2" s="282">
        <f t="shared" si="10"/>
        <v>-217.01260552400345</v>
      </c>
      <c r="AM2" s="282">
        <f t="shared" si="10"/>
        <v>2074.6106839848148</v>
      </c>
      <c r="AN2" s="282">
        <f t="shared" si="10"/>
        <v>1419.3918269914957</v>
      </c>
      <c r="AO2" s="282">
        <f t="shared" si="10"/>
        <v>1899.5174288081739</v>
      </c>
    </row>
    <row r="3" spans="1:41" outlineLevel="1" x14ac:dyDescent="0.25">
      <c r="A3" s="1" t="s">
        <v>288</v>
      </c>
      <c r="B3" s="95">
        <f t="shared" ref="B3:B9" si="11">COUNTIF($C$14:$C$92,A3)</f>
        <v>6</v>
      </c>
      <c r="C3" s="193">
        <f t="shared" ref="C3:C10" si="12">B3/$B$10</f>
        <v>8.3333333333333329E-2</v>
      </c>
      <c r="F3" s="294">
        <f t="shared" si="3"/>
        <v>0.5</v>
      </c>
      <c r="G3" s="137">
        <f t="shared" si="4"/>
        <v>2413.4215528859586</v>
      </c>
      <c r="H3" s="143">
        <f t="shared" si="5"/>
        <v>402.23692548099308</v>
      </c>
      <c r="I3" s="186">
        <f t="shared" ref="I3:I9" si="13">SUMIF($C$14:$C$92,A3,F$14:F$92)/B3</f>
        <v>-215.22225306624773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0.66666666666666663</v>
      </c>
      <c r="S3" s="344">
        <f t="shared" si="9"/>
        <v>-0.33333333333333331</v>
      </c>
      <c r="T3" s="344">
        <f t="shared" si="9"/>
        <v>-0.33333333333333331</v>
      </c>
      <c r="U3" s="344">
        <f t="shared" si="9"/>
        <v>-0.33333333333333331</v>
      </c>
      <c r="V3" s="344">
        <f t="shared" si="9"/>
        <v>0.66666666666666663</v>
      </c>
      <c r="W3" s="286"/>
      <c r="X3" s="6"/>
      <c r="Y3" s="1" t="s">
        <v>288</v>
      </c>
      <c r="Z3" s="282">
        <f t="shared" si="10"/>
        <v>2413.4215528859586</v>
      </c>
      <c r="AA3" s="282">
        <f t="shared" si="10"/>
        <v>-1291.3335183974864</v>
      </c>
      <c r="AB3" s="282">
        <f t="shared" si="10"/>
        <v>1291.3335183974864</v>
      </c>
      <c r="AC3" s="282">
        <f t="shared" si="10"/>
        <v>1291.3335183974864</v>
      </c>
      <c r="AD3" s="282">
        <f t="shared" si="10"/>
        <v>-1291.3335183974864</v>
      </c>
      <c r="AE3" s="282">
        <f t="shared" si="10"/>
        <v>-73.261115074346492</v>
      </c>
      <c r="AF3" s="282">
        <f t="shared" si="10"/>
        <v>-781.5647116967898</v>
      </c>
      <c r="AG3" s="282">
        <f t="shared" si="10"/>
        <v>-781.5647116967898</v>
      </c>
      <c r="AH3" s="282">
        <f t="shared" si="10"/>
        <v>1617.4747511122475</v>
      </c>
      <c r="AI3" s="282">
        <f t="shared" si="10"/>
        <v>2413.4215528859586</v>
      </c>
      <c r="AJ3" s="282">
        <f t="shared" si="10"/>
        <v>-781.5647116967898</v>
      </c>
      <c r="AK3" s="282">
        <f t="shared" si="10"/>
        <v>781.5647116967898</v>
      </c>
      <c r="AL3" s="282">
        <f t="shared" si="10"/>
        <v>-1617.4747511122475</v>
      </c>
      <c r="AM3" s="282">
        <f t="shared" si="10"/>
        <v>-1617.4747511122475</v>
      </c>
      <c r="AN3" s="282">
        <f t="shared" si="10"/>
        <v>-340.52332279168246</v>
      </c>
      <c r="AO3" s="282">
        <f t="shared" si="10"/>
        <v>-2146.1593451686226</v>
      </c>
    </row>
    <row r="4" spans="1:41" outlineLevel="1" x14ac:dyDescent="0.25">
      <c r="A4" s="1" t="s">
        <v>297</v>
      </c>
      <c r="B4" s="95">
        <f t="shared" si="11"/>
        <v>10</v>
      </c>
      <c r="C4" s="193">
        <f t="shared" si="12"/>
        <v>0.1388888888888889</v>
      </c>
      <c r="F4" s="294">
        <f t="shared" si="3"/>
        <v>0.4</v>
      </c>
      <c r="G4" s="137">
        <f t="shared" si="4"/>
        <v>12687.274540089913</v>
      </c>
      <c r="H4" s="143">
        <f t="shared" si="5"/>
        <v>1268.7274540089913</v>
      </c>
      <c r="I4" s="186">
        <f t="shared" si="13"/>
        <v>-764.48240071537543</v>
      </c>
      <c r="J4" t="str">
        <f t="shared" si="6"/>
        <v>grain</v>
      </c>
      <c r="K4" s="344">
        <f t="shared" si="7"/>
        <v>-0.4</v>
      </c>
      <c r="L4" s="344">
        <f t="shared" si="8"/>
        <v>0.2</v>
      </c>
      <c r="M4" s="344">
        <f t="shared" si="8"/>
        <v>0.2</v>
      </c>
      <c r="N4" s="344">
        <f t="shared" si="8"/>
        <v>-0.2</v>
      </c>
      <c r="O4" s="344">
        <f t="shared" si="8"/>
        <v>0</v>
      </c>
      <c r="P4" s="344">
        <f t="shared" si="9"/>
        <v>0</v>
      </c>
      <c r="Q4" s="344">
        <f t="shared" si="9"/>
        <v>-0.2</v>
      </c>
      <c r="R4" s="344">
        <f t="shared" si="9"/>
        <v>0.2</v>
      </c>
      <c r="S4" s="344">
        <f t="shared" si="9"/>
        <v>0.4</v>
      </c>
      <c r="T4" s="344">
        <f t="shared" si="9"/>
        <v>0.2</v>
      </c>
      <c r="U4" s="344">
        <f t="shared" si="9"/>
        <v>-0.2</v>
      </c>
      <c r="V4" s="344">
        <f t="shared" si="9"/>
        <v>0.4</v>
      </c>
      <c r="W4" s="286"/>
      <c r="X4" s="6"/>
      <c r="Y4" s="1" t="s">
        <v>297</v>
      </c>
      <c r="Z4" s="282">
        <f t="shared" si="10"/>
        <v>12687.274540089913</v>
      </c>
      <c r="AA4" s="282">
        <f t="shared" si="10"/>
        <v>-7644.8240071537548</v>
      </c>
      <c r="AB4" s="282">
        <f t="shared" si="10"/>
        <v>7644.8240071537548</v>
      </c>
      <c r="AC4" s="282">
        <f t="shared" si="10"/>
        <v>-4909.7705019288842</v>
      </c>
      <c r="AD4" s="282">
        <f t="shared" si="10"/>
        <v>4909.7705019288842</v>
      </c>
      <c r="AE4" s="282">
        <f t="shared" si="10"/>
        <v>-2823.8816340543649</v>
      </c>
      <c r="AF4" s="282">
        <f t="shared" si="10"/>
        <v>2279.3920515847262</v>
      </c>
      <c r="AG4" s="282">
        <f t="shared" si="10"/>
        <v>-502.90707270071152</v>
      </c>
      <c r="AH4" s="282">
        <f t="shared" si="10"/>
        <v>4068.9131948161748</v>
      </c>
      <c r="AI4" s="282">
        <f t="shared" si="10"/>
        <v>6440.9950100264832</v>
      </c>
      <c r="AJ4" s="282">
        <f t="shared" si="10"/>
        <v>-5606.1807583398031</v>
      </c>
      <c r="AK4" s="282">
        <f t="shared" si="10"/>
        <v>5744.5847536155652</v>
      </c>
      <c r="AL4" s="282">
        <f t="shared" si="10"/>
        <v>3816.6596151083545</v>
      </c>
      <c r="AM4" s="282">
        <f t="shared" si="10"/>
        <v>2279.3920515847262</v>
      </c>
      <c r="AN4" s="282">
        <f t="shared" si="10"/>
        <v>-5744.5847536155652</v>
      </c>
      <c r="AO4" s="282">
        <f t="shared" si="10"/>
        <v>-1286.6140705307371</v>
      </c>
    </row>
    <row r="5" spans="1:41" outlineLevel="1" x14ac:dyDescent="0.25">
      <c r="A5" s="1" t="s">
        <v>294</v>
      </c>
      <c r="B5" s="95">
        <f t="shared" si="11"/>
        <v>21</v>
      </c>
      <c r="C5" s="193">
        <f t="shared" si="12"/>
        <v>0.29166666666666669</v>
      </c>
      <c r="F5" s="294">
        <f t="shared" si="3"/>
        <v>0.7142857142857143</v>
      </c>
      <c r="G5" s="137">
        <f t="shared" si="4"/>
        <v>14969.921909452831</v>
      </c>
      <c r="H5" s="143">
        <f t="shared" si="5"/>
        <v>712.8534242596586</v>
      </c>
      <c r="I5" s="186">
        <f t="shared" si="13"/>
        <v>355.91730614137214</v>
      </c>
      <c r="J5" t="str">
        <f t="shared" si="6"/>
        <v>index</v>
      </c>
      <c r="K5" s="344">
        <f t="shared" si="7"/>
        <v>-0.33333333333333331</v>
      </c>
      <c r="L5" s="344">
        <f t="shared" si="8"/>
        <v>0.7142857142857143</v>
      </c>
      <c r="M5" s="344">
        <f t="shared" si="8"/>
        <v>-0.52380952380952384</v>
      </c>
      <c r="N5" s="344">
        <f t="shared" si="8"/>
        <v>0.61904761904761907</v>
      </c>
      <c r="O5" s="344">
        <f t="shared" si="8"/>
        <v>4.7619047619047616E-2</v>
      </c>
      <c r="P5" s="344">
        <f t="shared" si="9"/>
        <v>0.14285714285714285</v>
      </c>
      <c r="Q5" s="344">
        <f t="shared" si="9"/>
        <v>4.7619047619047616E-2</v>
      </c>
      <c r="R5" s="344">
        <f t="shared" si="9"/>
        <v>-0.23809523809523808</v>
      </c>
      <c r="S5" s="344">
        <f t="shared" si="9"/>
        <v>0.52380952380952384</v>
      </c>
      <c r="T5" s="344">
        <f t="shared" si="9"/>
        <v>4.7619047619047616E-2</v>
      </c>
      <c r="U5" s="344">
        <f t="shared" si="9"/>
        <v>-0.80952380952380953</v>
      </c>
      <c r="V5" s="344">
        <f t="shared" si="9"/>
        <v>-0.14285714285714285</v>
      </c>
      <c r="W5" s="286"/>
      <c r="X5" s="6"/>
      <c r="Y5" s="1" t="s">
        <v>294</v>
      </c>
      <c r="Z5" s="282">
        <f t="shared" si="10"/>
        <v>14969.921909452831</v>
      </c>
      <c r="AA5" s="282">
        <f t="shared" si="10"/>
        <v>8365.4542935691661</v>
      </c>
      <c r="AB5" s="282">
        <f t="shared" si="10"/>
        <v>-8365.4542935691661</v>
      </c>
      <c r="AC5" s="282">
        <f t="shared" si="10"/>
        <v>-3395.0619098645166</v>
      </c>
      <c r="AD5" s="282">
        <f t="shared" si="10"/>
        <v>3395.0619098645166</v>
      </c>
      <c r="AE5" s="282">
        <f t="shared" si="10"/>
        <v>-9559.7286271801513</v>
      </c>
      <c r="AF5" s="282">
        <f t="shared" si="10"/>
        <v>5719.5539011445153</v>
      </c>
      <c r="AG5" s="282">
        <f t="shared" si="10"/>
        <v>9029.3247938239947</v>
      </c>
      <c r="AH5" s="282">
        <f t="shared" si="10"/>
        <v>7741.2451416934628</v>
      </c>
      <c r="AI5" s="282">
        <f t="shared" si="10"/>
        <v>-5935.5476883706115</v>
      </c>
      <c r="AJ5" s="282">
        <f t="shared" si="10"/>
        <v>-3081.7740062583207</v>
      </c>
      <c r="AK5" s="282">
        <f t="shared" si="10"/>
        <v>-6039.282620848423</v>
      </c>
      <c r="AL5" s="282">
        <f t="shared" si="10"/>
        <v>4369.8536583888554</v>
      </c>
      <c r="AM5" s="282">
        <f t="shared" si="10"/>
        <v>-5243.5124695669319</v>
      </c>
      <c r="AN5" s="282">
        <f t="shared" si="10"/>
        <v>-5996.5295144688562</v>
      </c>
      <c r="AO5" s="282">
        <f t="shared" si="10"/>
        <v>-6218.3042180912698</v>
      </c>
    </row>
    <row r="6" spans="1:41" outlineLevel="1" x14ac:dyDescent="0.25">
      <c r="A6" s="1" t="s">
        <v>313</v>
      </c>
      <c r="B6" s="95">
        <f t="shared" si="11"/>
        <v>3</v>
      </c>
      <c r="C6" s="193">
        <f t="shared" si="12"/>
        <v>4.1666666666666664E-2</v>
      </c>
      <c r="F6" s="294">
        <f t="shared" si="3"/>
        <v>0.66666666666666663</v>
      </c>
      <c r="G6" s="137">
        <f t="shared" si="4"/>
        <v>3725.2084011961833</v>
      </c>
      <c r="H6" s="143">
        <f t="shared" si="5"/>
        <v>1241.736133732061</v>
      </c>
      <c r="I6" s="186">
        <f t="shared" si="13"/>
        <v>477.1155691122612</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3725.2084011961833</v>
      </c>
      <c r="AA6" s="282">
        <f t="shared" si="10"/>
        <v>1431.3467073367835</v>
      </c>
      <c r="AB6" s="282">
        <f t="shared" si="10"/>
        <v>-1431.3467073367835</v>
      </c>
      <c r="AC6" s="282">
        <f t="shared" si="10"/>
        <v>1431.3467073367835</v>
      </c>
      <c r="AD6" s="282">
        <f t="shared" si="10"/>
        <v>-1431.3467073367835</v>
      </c>
      <c r="AE6" s="282">
        <f t="shared" si="10"/>
        <v>-3725.2084011961833</v>
      </c>
      <c r="AF6" s="282">
        <f t="shared" si="10"/>
        <v>-76.592601061431878</v>
      </c>
      <c r="AG6" s="282">
        <f t="shared" si="10"/>
        <v>2217.2690927979684</v>
      </c>
      <c r="AH6" s="282">
        <f t="shared" si="10"/>
        <v>-76.592601061431878</v>
      </c>
      <c r="AI6" s="282">
        <f t="shared" si="10"/>
        <v>-76.592601061431878</v>
      </c>
      <c r="AJ6" s="282">
        <f t="shared" si="10"/>
        <v>3725.2084011961833</v>
      </c>
      <c r="AK6" s="282">
        <f t="shared" si="10"/>
        <v>-3725.2084011961833</v>
      </c>
      <c r="AL6" s="282">
        <f t="shared" si="10"/>
        <v>-1431.3467073367835</v>
      </c>
      <c r="AM6" s="282">
        <f t="shared" si="10"/>
        <v>-1431.3467073367835</v>
      </c>
      <c r="AN6" s="282">
        <f t="shared" si="10"/>
        <v>-2217.2690927979684</v>
      </c>
      <c r="AO6" s="282">
        <f t="shared" si="10"/>
        <v>-1431.3467073367835</v>
      </c>
    </row>
    <row r="7" spans="1:41" outlineLevel="1" x14ac:dyDescent="0.25">
      <c r="A7" s="1" t="s">
        <v>347</v>
      </c>
      <c r="B7" s="95">
        <f t="shared" si="11"/>
        <v>5</v>
      </c>
      <c r="C7" s="193">
        <f t="shared" si="12"/>
        <v>6.9444444444444448E-2</v>
      </c>
      <c r="F7" s="294">
        <f t="shared" si="3"/>
        <v>1</v>
      </c>
      <c r="G7" s="137">
        <f t="shared" si="4"/>
        <v>2712.2280012388733</v>
      </c>
      <c r="H7" s="143">
        <f t="shared" si="5"/>
        <v>542.44560024777468</v>
      </c>
      <c r="I7" s="186">
        <f t="shared" si="13"/>
        <v>542.44560024777468</v>
      </c>
      <c r="J7" t="str">
        <f t="shared" si="6"/>
        <v>metal</v>
      </c>
      <c r="K7" s="344">
        <f t="shared" si="7"/>
        <v>-0.2</v>
      </c>
      <c r="L7" s="344">
        <f t="shared" si="8"/>
        <v>-0.2</v>
      </c>
      <c r="M7" s="344">
        <f t="shared" si="8"/>
        <v>0.2</v>
      </c>
      <c r="N7" s="344">
        <f t="shared" si="8"/>
        <v>-0.2</v>
      </c>
      <c r="O7" s="344">
        <f t="shared" si="8"/>
        <v>0.6</v>
      </c>
      <c r="P7" s="344">
        <f t="shared" si="9"/>
        <v>1</v>
      </c>
      <c r="Q7" s="344">
        <f t="shared" si="9"/>
        <v>-0.2</v>
      </c>
      <c r="R7" s="344">
        <f t="shared" si="9"/>
        <v>0.2</v>
      </c>
      <c r="S7" s="344">
        <f t="shared" si="9"/>
        <v>-0.6</v>
      </c>
      <c r="T7" s="344">
        <f t="shared" si="9"/>
        <v>-0.6</v>
      </c>
      <c r="U7" s="344">
        <f t="shared" si="9"/>
        <v>-0.6</v>
      </c>
      <c r="V7" s="344">
        <f t="shared" si="9"/>
        <v>0.2</v>
      </c>
      <c r="W7" s="286"/>
      <c r="X7" s="6"/>
      <c r="Y7" s="1" t="s">
        <v>347</v>
      </c>
      <c r="Z7" s="282">
        <f t="shared" si="10"/>
        <v>2712.2280012388733</v>
      </c>
      <c r="AA7" s="282">
        <f t="shared" si="10"/>
        <v>-229.44313999202663</v>
      </c>
      <c r="AB7" s="282">
        <f t="shared" si="10"/>
        <v>229.44313999202663</v>
      </c>
      <c r="AC7" s="282">
        <f t="shared" si="10"/>
        <v>1057.9447725943751</v>
      </c>
      <c r="AD7" s="282">
        <f t="shared" si="10"/>
        <v>-1057.9447725943751</v>
      </c>
      <c r="AE7" s="282">
        <f t="shared" si="10"/>
        <v>-1057.9447725943751</v>
      </c>
      <c r="AF7" s="282">
        <f t="shared" si="10"/>
        <v>-229.44313999202663</v>
      </c>
      <c r="AG7" s="282">
        <f t="shared" si="10"/>
        <v>-229.44313999202663</v>
      </c>
      <c r="AH7" s="282">
        <f t="shared" si="10"/>
        <v>571.58118021760538</v>
      </c>
      <c r="AI7" s="282">
        <f t="shared" si="10"/>
        <v>2712.2280012388733</v>
      </c>
      <c r="AJ7" s="282">
        <f t="shared" si="10"/>
        <v>1057.9447725943751</v>
      </c>
      <c r="AK7" s="282">
        <f t="shared" si="10"/>
        <v>-1057.9447725943751</v>
      </c>
      <c r="AL7" s="282">
        <f t="shared" si="10"/>
        <v>-1858.9690928040072</v>
      </c>
      <c r="AM7" s="282">
        <f t="shared" si="10"/>
        <v>-1858.9690928040072</v>
      </c>
      <c r="AN7" s="282">
        <f t="shared" si="10"/>
        <v>-571.58118021760538</v>
      </c>
      <c r="AO7" s="282">
        <f t="shared" si="10"/>
        <v>-1057.9447725943751</v>
      </c>
    </row>
    <row r="8" spans="1:41" outlineLevel="1" x14ac:dyDescent="0.25">
      <c r="A8" s="1" t="s">
        <v>1122</v>
      </c>
      <c r="B8" s="95">
        <f t="shared" si="11"/>
        <v>10</v>
      </c>
      <c r="C8" s="193">
        <f t="shared" si="12"/>
        <v>0.1388888888888889</v>
      </c>
      <c r="F8" s="294">
        <f t="shared" si="3"/>
        <v>0.5</v>
      </c>
      <c r="G8" s="137">
        <f t="shared" si="4"/>
        <v>5702.5317196438509</v>
      </c>
      <c r="H8" s="143">
        <f t="shared" si="5"/>
        <v>570.25317196438505</v>
      </c>
      <c r="I8" s="186">
        <f t="shared" si="13"/>
        <v>-72.078468508770868</v>
      </c>
      <c r="J8" t="str">
        <f t="shared" si="6"/>
        <v>rates</v>
      </c>
      <c r="K8" s="344">
        <f t="shared" si="7"/>
        <v>-0.2</v>
      </c>
      <c r="L8" s="344">
        <f t="shared" si="8"/>
        <v>-0.2</v>
      </c>
      <c r="M8" s="344">
        <f t="shared" si="8"/>
        <v>0</v>
      </c>
      <c r="N8" s="344">
        <f t="shared" si="8"/>
        <v>-0.2</v>
      </c>
      <c r="O8" s="344">
        <f t="shared" si="8"/>
        <v>1</v>
      </c>
      <c r="P8" s="344">
        <f t="shared" si="9"/>
        <v>-0.4</v>
      </c>
      <c r="Q8" s="344">
        <f t="shared" si="9"/>
        <v>-0.4</v>
      </c>
      <c r="R8" s="344">
        <f t="shared" si="9"/>
        <v>0</v>
      </c>
      <c r="S8" s="344">
        <f t="shared" si="9"/>
        <v>-0.8</v>
      </c>
      <c r="T8" s="344">
        <f t="shared" si="9"/>
        <v>-0.8</v>
      </c>
      <c r="U8" s="344">
        <f t="shared" si="9"/>
        <v>0.2</v>
      </c>
      <c r="V8" s="344">
        <f t="shared" si="9"/>
        <v>-0.4</v>
      </c>
      <c r="W8" s="286"/>
      <c r="X8" s="6"/>
      <c r="Y8" s="1" t="s">
        <v>1122</v>
      </c>
      <c r="Z8" s="282">
        <f t="shared" si="10"/>
        <v>5702.5317196438509</v>
      </c>
      <c r="AA8" s="282">
        <f t="shared" si="10"/>
        <v>720.78468508770868</v>
      </c>
      <c r="AB8" s="282">
        <f t="shared" si="10"/>
        <v>-720.78468508770868</v>
      </c>
      <c r="AC8" s="282">
        <f t="shared" si="10"/>
        <v>-1193.8335863428019</v>
      </c>
      <c r="AD8" s="282">
        <f t="shared" si="10"/>
        <v>1193.8335863428019</v>
      </c>
      <c r="AE8" s="282">
        <f t="shared" si="10"/>
        <v>2936.6917860322646</v>
      </c>
      <c r="AF8" s="282">
        <f t="shared" si="10"/>
        <v>19.544784853202032</v>
      </c>
      <c r="AG8" s="282">
        <f t="shared" si="10"/>
        <v>19.544784853202032</v>
      </c>
      <c r="AH8" s="282">
        <f t="shared" si="10"/>
        <v>-720.78468508770868</v>
      </c>
      <c r="AI8" s="282">
        <f t="shared" si="10"/>
        <v>442.27744470215146</v>
      </c>
      <c r="AJ8" s="282">
        <f t="shared" si="10"/>
        <v>319.72948023941001</v>
      </c>
      <c r="AK8" s="282">
        <f t="shared" si="10"/>
        <v>3189.6706529825938</v>
      </c>
      <c r="AL8" s="282">
        <f t="shared" si="10"/>
        <v>420.5999897015007</v>
      </c>
      <c r="AM8" s="282">
        <f t="shared" si="10"/>
        <v>3668.7139233706685</v>
      </c>
      <c r="AN8" s="282">
        <f t="shared" si="10"/>
        <v>-142.09274931594348</v>
      </c>
      <c r="AO8" s="282">
        <f t="shared" si="10"/>
        <v>1502.3256143315166</v>
      </c>
    </row>
    <row r="9" spans="1:41" outlineLevel="1" x14ac:dyDescent="0.25">
      <c r="A9" s="17" t="s">
        <v>304</v>
      </c>
      <c r="B9" s="295">
        <f t="shared" si="11"/>
        <v>8</v>
      </c>
      <c r="C9" s="200">
        <f t="shared" si="12"/>
        <v>0.1111111111111111</v>
      </c>
      <c r="D9" s="126"/>
      <c r="F9" s="294">
        <f t="shared" si="3"/>
        <v>0.625</v>
      </c>
      <c r="G9" s="199">
        <f t="shared" si="4"/>
        <v>10711.672005717912</v>
      </c>
      <c r="H9" s="143">
        <f t="shared" si="5"/>
        <v>1338.959000714739</v>
      </c>
      <c r="I9" s="186">
        <f t="shared" si="13"/>
        <v>561.50701791681161</v>
      </c>
      <c r="J9" t="str">
        <f t="shared" si="6"/>
        <v>soft</v>
      </c>
      <c r="K9" s="344">
        <f t="shared" si="7"/>
        <v>-0.25</v>
      </c>
      <c r="L9" s="344">
        <f t="shared" si="8"/>
        <v>-0.25</v>
      </c>
      <c r="M9" s="344">
        <f t="shared" si="8"/>
        <v>-0.5</v>
      </c>
      <c r="N9" s="344">
        <f t="shared" si="8"/>
        <v>-0.5</v>
      </c>
      <c r="O9" s="344">
        <f t="shared" si="8"/>
        <v>-0.25</v>
      </c>
      <c r="P9" s="344">
        <f t="shared" si="9"/>
        <v>-0.25</v>
      </c>
      <c r="Q9" s="344">
        <f t="shared" si="9"/>
        <v>0</v>
      </c>
      <c r="R9" s="344">
        <f t="shared" si="9"/>
        <v>-0.25</v>
      </c>
      <c r="S9" s="344">
        <f t="shared" si="9"/>
        <v>-0.25</v>
      </c>
      <c r="T9" s="344">
        <f t="shared" si="9"/>
        <v>-0.5</v>
      </c>
      <c r="U9" s="344">
        <f t="shared" si="9"/>
        <v>0.25</v>
      </c>
      <c r="V9" s="344">
        <f t="shared" si="9"/>
        <v>0</v>
      </c>
      <c r="W9" s="286"/>
      <c r="X9" s="6"/>
      <c r="Y9" s="17" t="s">
        <v>304</v>
      </c>
      <c r="Z9" s="283">
        <f t="shared" si="10"/>
        <v>10711.672005717912</v>
      </c>
      <c r="AA9" s="283">
        <f t="shared" si="10"/>
        <v>4492.0561433344928</v>
      </c>
      <c r="AB9" s="283">
        <f t="shared" si="10"/>
        <v>-4492.0561433344928</v>
      </c>
      <c r="AC9" s="283">
        <f t="shared" si="10"/>
        <v>-1124.4811206103388</v>
      </c>
      <c r="AD9" s="283">
        <f t="shared" si="10"/>
        <v>1124.4811206103388</v>
      </c>
      <c r="AE9" s="283">
        <f t="shared" si="10"/>
        <v>-3979.1461762481085</v>
      </c>
      <c r="AF9" s="283">
        <f t="shared" si="10"/>
        <v>-7941.0243411006122</v>
      </c>
      <c r="AG9" s="283">
        <f t="shared" si="10"/>
        <v>-7701.2766186056615</v>
      </c>
      <c r="AH9" s="283">
        <f t="shared" si="10"/>
        <v>140.09416244915656</v>
      </c>
      <c r="AI9" s="283">
        <f t="shared" si="10"/>
        <v>-2630.5535021681426</v>
      </c>
      <c r="AJ9" s="283">
        <f t="shared" si="10"/>
        <v>-4664.2020508404385</v>
      </c>
      <c r="AK9" s="283">
        <f t="shared" si="10"/>
        <v>-430.15401500472626</v>
      </c>
      <c r="AL9" s="283">
        <f t="shared" si="10"/>
        <v>-3177.1687302143791</v>
      </c>
      <c r="AM9" s="283">
        <f t="shared" si="10"/>
        <v>-8271.5247960595443</v>
      </c>
      <c r="AN9" s="283">
        <f t="shared" si="10"/>
        <v>3730.1272227398749</v>
      </c>
      <c r="AO9" s="283">
        <f t="shared" si="10"/>
        <v>-2424.5110406330432</v>
      </c>
    </row>
    <row r="10" spans="1:41" outlineLevel="1" x14ac:dyDescent="0.25">
      <c r="B10">
        <f>SUM(B2:B9)</f>
        <v>72</v>
      </c>
      <c r="C10" s="193">
        <f t="shared" si="12"/>
        <v>1</v>
      </c>
      <c r="D10" s="126"/>
      <c r="F10" s="294">
        <f>SUMIFS(H$14:H$92,H$14:H$92,1,$C$14:$C$92,"&lt;&gt;offline")/$B10</f>
        <v>0.61111111111111116</v>
      </c>
      <c r="G10" s="167">
        <f>SUM(G2:G9)</f>
        <v>62276.408408529438</v>
      </c>
      <c r="H10" s="143">
        <f t="shared" si="5"/>
        <v>864.95011678513106</v>
      </c>
      <c r="I10">
        <f>SUM(F14:F92)/B10</f>
        <v>127.0168921085006</v>
      </c>
      <c r="J10" s="137"/>
      <c r="K10" s="6"/>
      <c r="L10" s="292"/>
      <c r="M10" s="286"/>
      <c r="N10" s="292"/>
      <c r="O10" s="6"/>
      <c r="R10" s="6"/>
      <c r="S10" s="286"/>
      <c r="T10" s="286"/>
      <c r="U10" s="286"/>
      <c r="V10" s="6"/>
      <c r="W10" s="286"/>
      <c r="X10" s="6"/>
      <c r="Y10" s="6" t="s">
        <v>1245</v>
      </c>
      <c r="Z10" s="284">
        <f>SUM(Z2:Z9)</f>
        <v>62276.408408529438</v>
      </c>
      <c r="AA10" s="284">
        <f t="shared" ref="AA10:AO10" si="14">SUM(AA2:AA9)</f>
        <v>4259.9368119499413</v>
      </c>
      <c r="AB10" s="284">
        <f t="shared" si="14"/>
        <v>-4259.9368119499413</v>
      </c>
      <c r="AC10" s="284">
        <f t="shared" si="14"/>
        <v>-6450.4162597172526</v>
      </c>
      <c r="AD10" s="284">
        <f t="shared" si="14"/>
        <v>6450.4162597172526</v>
      </c>
      <c r="AE10" s="284">
        <f t="shared" si="14"/>
        <v>-14024.084962786257</v>
      </c>
      <c r="AF10" s="284">
        <f t="shared" si="14"/>
        <v>-5268.5280337974264</v>
      </c>
      <c r="AG10" s="284">
        <f t="shared" si="14"/>
        <v>-2207.4468490490335</v>
      </c>
      <c r="AH10" s="284">
        <f t="shared" si="14"/>
        <v>11267.320460154693</v>
      </c>
      <c r="AI10" s="284">
        <f t="shared" si="14"/>
        <v>4238.4596797706035</v>
      </c>
      <c r="AJ10" s="284">
        <f t="shared" si="14"/>
        <v>-10997.609561125575</v>
      </c>
      <c r="AK10" s="284">
        <f t="shared" si="14"/>
        <v>362.74773745941411</v>
      </c>
      <c r="AL10" s="284">
        <f t="shared" si="14"/>
        <v>305.1413762072898</v>
      </c>
      <c r="AM10" s="284">
        <f t="shared" si="14"/>
        <v>-10400.111157939305</v>
      </c>
      <c r="AN10" s="284">
        <f t="shared" si="14"/>
        <v>-9863.0615634762507</v>
      </c>
      <c r="AO10" s="284">
        <f t="shared" si="14"/>
        <v>-11163.037111215141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62276</v>
      </c>
      <c r="AA12" s="310" t="str">
        <f t="shared" si="15"/>
        <v>RISK-ON ACC 58% PNL 4260</v>
      </c>
      <c r="AB12" s="310" t="str">
        <f t="shared" si="15"/>
        <v>RISK-OFF ACC 40% PNL -4260</v>
      </c>
      <c r="AC12" s="310" t="str">
        <f t="shared" si="15"/>
        <v>Previous ACC 43% PNL -6450</v>
      </c>
      <c r="AD12" s="339" t="str">
        <f t="shared" si="15"/>
        <v>Anti-Previous ACC 56% PNL 6450</v>
      </c>
      <c r="AE12" s="340" t="str">
        <f t="shared" si="15"/>
        <v>&gt;equity ACC 43% PNL -14024</v>
      </c>
      <c r="AF12" s="340" t="str">
        <f t="shared" si="15"/>
        <v>50/50 ACC 46% PNL -5269</v>
      </c>
      <c r="AG12" s="340" t="str">
        <f t="shared" si="15"/>
        <v>&lt;equity ACC 47% PNL -2207</v>
      </c>
      <c r="AH12" s="341" t="str">
        <f t="shared" si="15"/>
        <v>SEASONALITY ACC 63% PNL 11267</v>
      </c>
      <c r="AI12" s="341" t="str">
        <f t="shared" si="15"/>
        <v>ADJ_SEASONALITY ACC 58% PNL 4238</v>
      </c>
      <c r="AJ12" s="342" t="str">
        <f t="shared" si="15"/>
        <v>V1 ACC 40% PNL -10998</v>
      </c>
      <c r="AK12" s="342" t="str">
        <f t="shared" si="15"/>
        <v>V2 ACC 51% PNL 363</v>
      </c>
      <c r="AL12" s="342" t="str">
        <f t="shared" si="15"/>
        <v>V3 ACC 46% PNL 305</v>
      </c>
      <c r="AM12" s="342" t="str">
        <f t="shared" si="15"/>
        <v>V4 ACC 40% PNL -10400</v>
      </c>
      <c r="AN12" s="342" t="str">
        <f t="shared" si="15"/>
        <v>V5 ACC 39% PNL -9863</v>
      </c>
      <c r="AO12" s="342" t="str">
        <f t="shared" si="15"/>
        <v>V6 ACC 46% PNL -11163</v>
      </c>
    </row>
    <row r="13" spans="1:41" ht="15.75" thickBot="1" x14ac:dyDescent="0.3">
      <c r="A13" s="3"/>
      <c r="B13" s="164"/>
      <c r="C13" s="164"/>
      <c r="E13" s="240">
        <f>COUNTIF(E14:E92,1)/COUNT(E14:E92)</f>
        <v>0.39240506329113922</v>
      </c>
      <c r="H13" s="240">
        <f>COUNTIF(H14:H92,1)/COUNT(H14:H92)</f>
        <v>0.59493670886075944</v>
      </c>
      <c r="I13" s="240">
        <f>COUNTIF(I14:I92,1)/COUNT(I14:I92)</f>
        <v>0.54430379746835444</v>
      </c>
      <c r="J13" s="240">
        <f t="shared" ref="J13:L13" si="16">COUNTIF(J14:J92,1)/COUNT(J14:J92)</f>
        <v>0.45569620253164556</v>
      </c>
      <c r="K13" s="240">
        <f t="shared" si="16"/>
        <v>0.48101265822784811</v>
      </c>
      <c r="L13" s="240">
        <f t="shared" si="16"/>
        <v>0.59493670886075944</v>
      </c>
      <c r="M13" s="240"/>
      <c r="O13" s="240">
        <f t="shared" ref="O13:U13" si="17">COUNTIF(O14:O92,1)/COUNT(O14:O92)</f>
        <v>0.49367088607594939</v>
      </c>
      <c r="P13" s="240">
        <f t="shared" si="17"/>
        <v>0.43037974683544306</v>
      </c>
      <c r="Q13" s="240">
        <f t="shared" si="17"/>
        <v>0.50632911392405067</v>
      </c>
      <c r="R13" s="240">
        <f t="shared" si="17"/>
        <v>0.48101265822784811</v>
      </c>
      <c r="S13" s="240">
        <f t="shared" si="17"/>
        <v>0.41772151898734178</v>
      </c>
      <c r="T13" s="240">
        <f t="shared" si="17"/>
        <v>0.4050632911392405</v>
      </c>
      <c r="U13" s="240">
        <f t="shared" si="17"/>
        <v>0.49367088607594939</v>
      </c>
      <c r="W13" s="179"/>
      <c r="X13" s="182">
        <v>22906561.279852722</v>
      </c>
      <c r="Y13" s="182">
        <v>27285313.382253196</v>
      </c>
      <c r="Z13" s="187">
        <f t="shared" ref="Z13:AO13" si="18">SUM(Z14:Z92)</f>
        <v>62276.408408529416</v>
      </c>
      <c r="AA13" s="187">
        <f t="shared" si="18"/>
        <v>4259.9368119499441</v>
      </c>
      <c r="AB13" s="187">
        <f t="shared" si="18"/>
        <v>-4259.9368119499441</v>
      </c>
      <c r="AC13" s="187">
        <f>SUM(AC14:AC92)</f>
        <v>-6450.4162597172535</v>
      </c>
      <c r="AD13" s="187">
        <f t="shared" si="18"/>
        <v>6450.4162597172535</v>
      </c>
      <c r="AE13" s="187">
        <f t="shared" si="18"/>
        <v>-14024.084962786259</v>
      </c>
      <c r="AF13" s="187">
        <f t="shared" si="18"/>
        <v>-5268.5280337974209</v>
      </c>
      <c r="AG13" s="187">
        <f t="shared" si="18"/>
        <v>-2207.4468490490322</v>
      </c>
      <c r="AH13" s="187">
        <f t="shared" si="18"/>
        <v>11267.320460154691</v>
      </c>
      <c r="AI13" s="187">
        <f>SUM(AI14:AI92)</f>
        <v>4238.4596797706045</v>
      </c>
      <c r="AJ13" s="187">
        <f>SUM(AJ14:AJ92)</f>
        <v>-10997.609561125573</v>
      </c>
      <c r="AK13" s="187">
        <f t="shared" si="18"/>
        <v>362.74773745941366</v>
      </c>
      <c r="AL13" s="187">
        <f>SUM(AL14:AL92)</f>
        <v>305.14137620728758</v>
      </c>
      <c r="AM13" s="187">
        <f t="shared" si="18"/>
        <v>-10400.111157939304</v>
      </c>
      <c r="AN13" s="187">
        <f t="shared" si="18"/>
        <v>-9863.0615634762544</v>
      </c>
      <c r="AO13" s="187">
        <f t="shared" si="18"/>
        <v>-11163.037111215137</v>
      </c>
    </row>
    <row r="14" spans="1:41" ht="15.75" thickBot="1" x14ac:dyDescent="0.3">
      <c r="A14" s="330" t="s">
        <v>287</v>
      </c>
      <c r="B14" s="331" t="s">
        <v>558</v>
      </c>
      <c r="C14" s="332" t="s">
        <v>1288</v>
      </c>
      <c r="E14" s="201">
        <v>1</v>
      </c>
      <c r="F14" s="186">
        <f t="shared" ref="F14:F77" si="19">G14*X14</f>
        <v>0</v>
      </c>
      <c r="G14" s="201">
        <v>-8.1855388813099998E-3</v>
      </c>
      <c r="H14" s="202">
        <v>-1</v>
      </c>
      <c r="I14" s="202">
        <v>1</v>
      </c>
      <c r="J14" s="225">
        <v>-1</v>
      </c>
      <c r="K14" s="225">
        <v>1</v>
      </c>
      <c r="L14" s="201">
        <v>-1</v>
      </c>
      <c r="M14" s="226">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1145.8116447544091</v>
      </c>
      <c r="G15" s="202">
        <v>5.09793399517E-3</v>
      </c>
      <c r="H15" s="202">
        <v>1</v>
      </c>
      <c r="I15" s="202">
        <v>-1</v>
      </c>
      <c r="J15" s="227">
        <v>1</v>
      </c>
      <c r="K15" s="227">
        <v>-1</v>
      </c>
      <c r="L15" s="202">
        <v>-1</v>
      </c>
      <c r="M15" s="228">
        <v>-7</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224760</v>
      </c>
      <c r="Y15" s="137">
        <v>149840</v>
      </c>
      <c r="Z15" s="188">
        <f t="shared" si="25"/>
        <v>1145.8116447544091</v>
      </c>
      <c r="AA15" s="188">
        <f>IF(IF(sym!$Q4=H15,1,0)=1,ABS(X15*G15),-ABS(X15*G15))</f>
        <v>1145.8116447544091</v>
      </c>
      <c r="AB15" s="188">
        <f>IF(IF(sym!$P4=$H15,1,0)=1,ABS($X15*$G15),-ABS($X15*$G15))</f>
        <v>-1145.8116447544091</v>
      </c>
      <c r="AC15" s="188">
        <f>IF(IF(E15=H15,1,0)=1,ABS(X15*G15),-ABS(X15*G15))</f>
        <v>1145.8116447544091</v>
      </c>
      <c r="AD15" s="188">
        <f t="shared" si="26"/>
        <v>-1145.8116447544091</v>
      </c>
      <c r="AE15" s="188">
        <f t="shared" si="27"/>
        <v>1145.8116447544091</v>
      </c>
      <c r="AF15" s="188">
        <f t="shared" ref="AF15:AF78" si="36">IF(IF(I15=H15,1,0)=1,ABS(X15*G15),-ABS(X15*G15))</f>
        <v>-1145.8116447544091</v>
      </c>
      <c r="AG15" s="188">
        <f t="shared" ref="AG15:AG78" si="37">IF(IF(K15=H15,1,0)=1,ABS(X15*G15),-ABS(X15*G15))</f>
        <v>-1145.8116447544091</v>
      </c>
      <c r="AH15" s="188">
        <f t="shared" ref="AH15:AH78" si="38">IF(IF(L15=H15,1,0)=1,ABS(X15*G15),-ABS(X15*G15))</f>
        <v>-1145.8116447544091</v>
      </c>
      <c r="AI15" s="188">
        <f t="shared" ref="AI15:AI78" si="39">IF(IF(O15=H15,1,0)=1,ABS(X15*G15),-ABS(X15*G15))</f>
        <v>1145.8116447544091</v>
      </c>
      <c r="AJ15" s="188">
        <f t="shared" si="28"/>
        <v>1145.8116447544091</v>
      </c>
      <c r="AK15" s="188">
        <f t="shared" si="29"/>
        <v>1145.8116447544091</v>
      </c>
      <c r="AL15" s="188">
        <f t="shared" si="30"/>
        <v>-1145.8116447544091</v>
      </c>
      <c r="AM15" s="188">
        <f t="shared" si="31"/>
        <v>1145.8116447544091</v>
      </c>
      <c r="AN15" s="188">
        <f t="shared" si="32"/>
        <v>1145.8116447544091</v>
      </c>
      <c r="AO15" s="188">
        <f t="shared" si="33"/>
        <v>1145.8116447544091</v>
      </c>
    </row>
    <row r="16" spans="1:41" ht="15.75" thickBot="1" x14ac:dyDescent="0.3">
      <c r="A16" s="1" t="s">
        <v>292</v>
      </c>
      <c r="B16" s="149" t="s">
        <v>292</v>
      </c>
      <c r="C16" s="192" t="s">
        <v>294</v>
      </c>
      <c r="E16" s="201">
        <v>-1</v>
      </c>
      <c r="F16" s="186">
        <f t="shared" si="19"/>
        <v>550.67762323340878</v>
      </c>
      <c r="G16" s="202">
        <v>2.7817959274500001E-3</v>
      </c>
      <c r="H16" s="202">
        <v>1</v>
      </c>
      <c r="I16" s="202">
        <v>1</v>
      </c>
      <c r="J16" s="227">
        <v>-1</v>
      </c>
      <c r="K16" s="227">
        <v>1</v>
      </c>
      <c r="L16" s="202">
        <v>1</v>
      </c>
      <c r="M16" s="228">
        <v>-12</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197957.592</v>
      </c>
      <c r="Y16" s="137">
        <v>296936.38800000004</v>
      </c>
      <c r="Z16" s="188">
        <f t="shared" si="25"/>
        <v>550.67762323340878</v>
      </c>
      <c r="AA16" s="188">
        <f>IF(IF(sym!$Q5=H16,1,0)=1,ABS(X16*G16),-ABS(X16*G16))</f>
        <v>550.67762323340878</v>
      </c>
      <c r="AB16" s="188">
        <f>IF(IF(sym!$P5=$H16,1,0)=1,ABS($X16*$G16),-ABS($X16*$G16))</f>
        <v>-550.67762323340878</v>
      </c>
      <c r="AC16" s="188">
        <f t="shared" ref="AC16:AC79" si="40">IF(IF(E16=H16,1,0)=1,ABS(X16*G16),-ABS(X16*G16))</f>
        <v>-550.67762323340878</v>
      </c>
      <c r="AD16" s="188">
        <f t="shared" si="26"/>
        <v>550.67762323340878</v>
      </c>
      <c r="AE16" s="188">
        <f t="shared" si="27"/>
        <v>-550.67762323340878</v>
      </c>
      <c r="AF16" s="188">
        <f t="shared" si="36"/>
        <v>550.67762323340878</v>
      </c>
      <c r="AG16" s="188">
        <f t="shared" si="37"/>
        <v>550.67762323340878</v>
      </c>
      <c r="AH16" s="188">
        <f t="shared" si="38"/>
        <v>550.67762323340878</v>
      </c>
      <c r="AI16" s="188">
        <f t="shared" si="39"/>
        <v>-550.67762323340878</v>
      </c>
      <c r="AJ16" s="188">
        <f t="shared" si="28"/>
        <v>-550.67762323340878</v>
      </c>
      <c r="AK16" s="188">
        <f t="shared" si="29"/>
        <v>-550.67762323340878</v>
      </c>
      <c r="AL16" s="188">
        <f t="shared" si="30"/>
        <v>550.67762323340878</v>
      </c>
      <c r="AM16" s="188">
        <f>IF(IF(S16=H16,1,0)=1,ABS(X16*G16),-ABS(X16*G16))</f>
        <v>-550.67762323340878</v>
      </c>
      <c r="AN16" s="188">
        <f t="shared" si="32"/>
        <v>-550.67762323340878</v>
      </c>
      <c r="AO16" s="188">
        <f t="shared" si="33"/>
        <v>-550.67762323340878</v>
      </c>
    </row>
    <row r="17" spans="1:41" ht="15.75" thickBot="1" x14ac:dyDescent="0.3">
      <c r="A17" s="1" t="s">
        <v>295</v>
      </c>
      <c r="B17" s="149" t="s">
        <v>728</v>
      </c>
      <c r="C17" s="192" t="s">
        <v>297</v>
      </c>
      <c r="E17" s="201">
        <v>-1</v>
      </c>
      <c r="F17" s="186">
        <f t="shared" si="19"/>
        <v>361.44192256354557</v>
      </c>
      <c r="G17" s="202">
        <v>4.0053404539399998E-3</v>
      </c>
      <c r="H17" s="202">
        <v>1</v>
      </c>
      <c r="I17" s="202">
        <v>1</v>
      </c>
      <c r="J17" s="227">
        <v>-1</v>
      </c>
      <c r="K17" s="227">
        <v>1</v>
      </c>
      <c r="L17" s="202">
        <v>1</v>
      </c>
      <c r="M17" s="228">
        <v>2</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90240</v>
      </c>
      <c r="Y17" s="137">
        <v>108288</v>
      </c>
      <c r="Z17" s="188">
        <f t="shared" si="25"/>
        <v>361.44192256354557</v>
      </c>
      <c r="AA17" s="188">
        <f>IF(IF(sym!$Q6=H17,1,0)=1,ABS(X17*G17),-ABS(X17*G17))</f>
        <v>361.44192256354557</v>
      </c>
      <c r="AB17" s="188">
        <f>IF(IF(sym!$P6=$H17,1,0)=1,ABS($X17*$G17),-ABS($X17*$G17))</f>
        <v>-361.44192256354557</v>
      </c>
      <c r="AC17" s="188">
        <f t="shared" si="40"/>
        <v>-361.44192256354557</v>
      </c>
      <c r="AD17" s="188">
        <f t="shared" si="26"/>
        <v>361.44192256354557</v>
      </c>
      <c r="AE17" s="188">
        <f t="shared" si="27"/>
        <v>-361.44192256354557</v>
      </c>
      <c r="AF17" s="188">
        <f t="shared" si="36"/>
        <v>361.44192256354557</v>
      </c>
      <c r="AG17" s="188">
        <f t="shared" si="37"/>
        <v>361.44192256354557</v>
      </c>
      <c r="AH17" s="188">
        <f t="shared" si="38"/>
        <v>361.44192256354557</v>
      </c>
      <c r="AI17" s="188">
        <f t="shared" si="39"/>
        <v>361.44192256354557</v>
      </c>
      <c r="AJ17" s="188">
        <f t="shared" si="28"/>
        <v>-361.44192256354557</v>
      </c>
      <c r="AK17" s="188">
        <f t="shared" si="29"/>
        <v>361.44192256354557</v>
      </c>
      <c r="AL17" s="188">
        <f t="shared" si="30"/>
        <v>361.44192256354557</v>
      </c>
      <c r="AM17" s="188">
        <f t="shared" si="31"/>
        <v>361.44192256354557</v>
      </c>
      <c r="AN17" s="188">
        <f t="shared" si="32"/>
        <v>-361.44192256354557</v>
      </c>
      <c r="AO17" s="188">
        <f t="shared" si="33"/>
        <v>-361.44192256354557</v>
      </c>
    </row>
    <row r="18" spans="1:41" ht="15.75" thickBot="1" x14ac:dyDescent="0.3">
      <c r="A18" s="1" t="s">
        <v>298</v>
      </c>
      <c r="B18" s="149" t="s">
        <v>479</v>
      </c>
      <c r="C18" s="192" t="s">
        <v>1121</v>
      </c>
      <c r="E18" s="201">
        <v>1</v>
      </c>
      <c r="F18" s="186">
        <f t="shared" si="19"/>
        <v>87.546627588320561</v>
      </c>
      <c r="G18" s="202">
        <v>5.3288672350800003E-4</v>
      </c>
      <c r="H18" s="202">
        <v>1</v>
      </c>
      <c r="I18" s="202">
        <v>1</v>
      </c>
      <c r="J18" s="227">
        <v>-1</v>
      </c>
      <c r="K18" s="227">
        <v>1</v>
      </c>
      <c r="L18" s="202">
        <v>-1</v>
      </c>
      <c r="M18" s="228">
        <v>-7</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164287.5</v>
      </c>
      <c r="Y18" s="137">
        <v>164287.5</v>
      </c>
      <c r="Z18" s="188">
        <f t="shared" si="25"/>
        <v>87.546627588320561</v>
      </c>
      <c r="AA18" s="188">
        <f>IF(IF(sym!$Q7=H18,1,0)=1,ABS(X18*G18),-ABS(X18*G18))</f>
        <v>87.546627588320561</v>
      </c>
      <c r="AB18" s="188">
        <f>IF(IF(sym!$P7=$H18,1,0)=1,ABS($X18*$G18),-ABS($X18*$G18))</f>
        <v>-87.546627588320561</v>
      </c>
      <c r="AC18" s="188">
        <f t="shared" si="40"/>
        <v>87.546627588320561</v>
      </c>
      <c r="AD18" s="188">
        <f t="shared" si="26"/>
        <v>-87.546627588320561</v>
      </c>
      <c r="AE18" s="188">
        <f t="shared" si="27"/>
        <v>-87.546627588320561</v>
      </c>
      <c r="AF18" s="188">
        <f t="shared" si="36"/>
        <v>87.546627588320561</v>
      </c>
      <c r="AG18" s="188">
        <f t="shared" si="37"/>
        <v>87.546627588320561</v>
      </c>
      <c r="AH18" s="188">
        <f t="shared" si="38"/>
        <v>-87.546627588320561</v>
      </c>
      <c r="AI18" s="188">
        <f t="shared" si="39"/>
        <v>87.546627588320561</v>
      </c>
      <c r="AJ18" s="188">
        <f t="shared" si="28"/>
        <v>87.546627588320561</v>
      </c>
      <c r="AK18" s="188">
        <f t="shared" si="29"/>
        <v>-87.546627588320561</v>
      </c>
      <c r="AL18" s="188">
        <f t="shared" si="30"/>
        <v>87.546627588320561</v>
      </c>
      <c r="AM18" s="188">
        <f t="shared" si="31"/>
        <v>87.546627588320561</v>
      </c>
      <c r="AN18" s="188">
        <f t="shared" si="32"/>
        <v>-87.546627588320561</v>
      </c>
      <c r="AO18" s="188">
        <f t="shared" si="33"/>
        <v>-87.546627588320561</v>
      </c>
    </row>
    <row r="19" spans="1:41" ht="15.75" thickBot="1" x14ac:dyDescent="0.3">
      <c r="A19" s="1" t="s">
        <v>300</v>
      </c>
      <c r="B19" s="149" t="s">
        <v>518</v>
      </c>
      <c r="C19" s="192" t="s">
        <v>297</v>
      </c>
      <c r="E19" s="201">
        <v>-1</v>
      </c>
      <c r="F19" s="186">
        <f t="shared" si="19"/>
        <v>-348.205128205459</v>
      </c>
      <c r="G19" s="202">
        <v>-5.1282051282100002E-3</v>
      </c>
      <c r="H19" s="202">
        <v>-1</v>
      </c>
      <c r="I19" s="202">
        <v>1</v>
      </c>
      <c r="J19" s="227">
        <v>1</v>
      </c>
      <c r="K19" s="227">
        <v>1</v>
      </c>
      <c r="L19" s="202">
        <v>-1</v>
      </c>
      <c r="M19" s="228">
        <v>8</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67900</v>
      </c>
      <c r="Y19" s="137">
        <v>84875</v>
      </c>
      <c r="Z19" s="188">
        <f t="shared" si="25"/>
        <v>348.205128205459</v>
      </c>
      <c r="AA19" s="188">
        <f>IF(IF(sym!$Q8=H19,1,0)=1,ABS(X19*G19),-ABS(X19*G19))</f>
        <v>-348.205128205459</v>
      </c>
      <c r="AB19" s="188">
        <f>IF(IF(sym!$P8=$H19,1,0)=1,ABS($X19*$G19),-ABS($X19*$G19))</f>
        <v>348.205128205459</v>
      </c>
      <c r="AC19" s="188">
        <f t="shared" si="40"/>
        <v>348.205128205459</v>
      </c>
      <c r="AD19" s="188">
        <f t="shared" si="26"/>
        <v>-348.205128205459</v>
      </c>
      <c r="AE19" s="188">
        <f t="shared" si="27"/>
        <v>-348.205128205459</v>
      </c>
      <c r="AF19" s="188">
        <f t="shared" si="36"/>
        <v>-348.205128205459</v>
      </c>
      <c r="AG19" s="188">
        <f t="shared" si="37"/>
        <v>-348.205128205459</v>
      </c>
      <c r="AH19" s="188">
        <f t="shared" si="38"/>
        <v>348.205128205459</v>
      </c>
      <c r="AI19" s="188">
        <f t="shared" si="39"/>
        <v>348.205128205459</v>
      </c>
      <c r="AJ19" s="188">
        <f t="shared" si="28"/>
        <v>-348.205128205459</v>
      </c>
      <c r="AK19" s="188">
        <f t="shared" si="29"/>
        <v>-348.205128205459</v>
      </c>
      <c r="AL19" s="188">
        <f t="shared" si="30"/>
        <v>-348.205128205459</v>
      </c>
      <c r="AM19" s="188">
        <f t="shared" si="31"/>
        <v>-348.205128205459</v>
      </c>
      <c r="AN19" s="188">
        <f t="shared" si="32"/>
        <v>348.205128205459</v>
      </c>
      <c r="AO19" s="188">
        <f t="shared" si="33"/>
        <v>-348.205128205459</v>
      </c>
    </row>
    <row r="20" spans="1:41" ht="15.75" thickBot="1" x14ac:dyDescent="0.3">
      <c r="A20" s="1" t="s">
        <v>302</v>
      </c>
      <c r="B20" s="149" t="s">
        <v>509</v>
      </c>
      <c r="C20" s="192" t="s">
        <v>304</v>
      </c>
      <c r="E20" s="201">
        <v>-1</v>
      </c>
      <c r="F20" s="186">
        <f t="shared" si="19"/>
        <v>-119.873861247476</v>
      </c>
      <c r="G20" s="202">
        <v>-1.0511562719E-3</v>
      </c>
      <c r="H20" s="202">
        <v>-1</v>
      </c>
      <c r="I20" s="202">
        <v>1</v>
      </c>
      <c r="J20" s="227">
        <v>1</v>
      </c>
      <c r="K20" s="227">
        <v>-1</v>
      </c>
      <c r="L20" s="202">
        <v>-1</v>
      </c>
      <c r="M20" s="228">
        <v>16</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114040</v>
      </c>
      <c r="Y20" s="137">
        <v>142550</v>
      </c>
      <c r="Z20" s="188">
        <f t="shared" si="25"/>
        <v>119.873861247476</v>
      </c>
      <c r="AA20" s="188">
        <f>IF(IF(sym!$Q9=H20,1,0)=1,ABS(X20*G20),-ABS(X20*G20))</f>
        <v>-119.873861247476</v>
      </c>
      <c r="AB20" s="188">
        <f>IF(IF(sym!$P9=$H20,1,0)=1,ABS($X20*$G20),-ABS($X20*$G20))</f>
        <v>119.873861247476</v>
      </c>
      <c r="AC20" s="188">
        <f t="shared" si="40"/>
        <v>119.873861247476</v>
      </c>
      <c r="AD20" s="188">
        <f t="shared" si="26"/>
        <v>-119.873861247476</v>
      </c>
      <c r="AE20" s="188">
        <f t="shared" si="27"/>
        <v>-119.873861247476</v>
      </c>
      <c r="AF20" s="188">
        <f t="shared" si="36"/>
        <v>-119.873861247476</v>
      </c>
      <c r="AG20" s="188">
        <f t="shared" si="37"/>
        <v>119.873861247476</v>
      </c>
      <c r="AH20" s="188">
        <f t="shared" si="38"/>
        <v>119.873861247476</v>
      </c>
      <c r="AI20" s="188">
        <f t="shared" si="39"/>
        <v>119.873861247476</v>
      </c>
      <c r="AJ20" s="188">
        <f t="shared" si="28"/>
        <v>119.873861247476</v>
      </c>
      <c r="AK20" s="188">
        <f t="shared" si="29"/>
        <v>-119.873861247476</v>
      </c>
      <c r="AL20" s="188">
        <f t="shared" si="30"/>
        <v>-119.873861247476</v>
      </c>
      <c r="AM20" s="188">
        <f t="shared" si="31"/>
        <v>-119.873861247476</v>
      </c>
      <c r="AN20" s="188">
        <f t="shared" si="32"/>
        <v>-119.873861247476</v>
      </c>
      <c r="AO20" s="188">
        <f t="shared" si="33"/>
        <v>-119.873861247476</v>
      </c>
    </row>
    <row r="21" spans="1:41" ht="15.75" thickBot="1" x14ac:dyDescent="0.3">
      <c r="A21" s="1" t="s">
        <v>305</v>
      </c>
      <c r="B21" s="149" t="s">
        <v>488</v>
      </c>
      <c r="C21" s="192" t="s">
        <v>1121</v>
      </c>
      <c r="E21" s="201">
        <v>-1</v>
      </c>
      <c r="F21" s="186">
        <f t="shared" si="19"/>
        <v>601.18961073374578</v>
      </c>
      <c r="G21" s="202">
        <v>1.98268455489E-3</v>
      </c>
      <c r="H21" s="202">
        <v>1</v>
      </c>
      <c r="I21" s="202">
        <v>-1</v>
      </c>
      <c r="J21" s="227">
        <v>1</v>
      </c>
      <c r="K21" s="227">
        <v>-1</v>
      </c>
      <c r="L21" s="202">
        <v>-1</v>
      </c>
      <c r="M21" s="228">
        <v>7</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303220</v>
      </c>
      <c r="Y21" s="137">
        <v>227415</v>
      </c>
      <c r="Z21" s="188">
        <f t="shared" si="25"/>
        <v>601.18961073374578</v>
      </c>
      <c r="AA21" s="188">
        <f>IF(IF(sym!$Q10=H21,1,0)=1,ABS(X21*G21),-ABS(X21*G21))</f>
        <v>601.18961073374578</v>
      </c>
      <c r="AB21" s="188">
        <f>IF(IF(sym!$P10=$H21,1,0)=1,ABS($X21*$G21),-ABS($X21*$G21))</f>
        <v>-601.18961073374578</v>
      </c>
      <c r="AC21" s="188">
        <f t="shared" si="40"/>
        <v>-601.18961073374578</v>
      </c>
      <c r="AD21" s="188">
        <f t="shared" si="26"/>
        <v>601.18961073374578</v>
      </c>
      <c r="AE21" s="188">
        <f t="shared" si="27"/>
        <v>601.18961073374578</v>
      </c>
      <c r="AF21" s="188">
        <f t="shared" si="36"/>
        <v>-601.18961073374578</v>
      </c>
      <c r="AG21" s="188">
        <f t="shared" si="37"/>
        <v>-601.18961073374578</v>
      </c>
      <c r="AH21" s="188">
        <f t="shared" si="38"/>
        <v>-601.18961073374578</v>
      </c>
      <c r="AI21" s="188">
        <f t="shared" si="39"/>
        <v>-601.18961073374578</v>
      </c>
      <c r="AJ21" s="188">
        <f t="shared" si="28"/>
        <v>-601.18961073374578</v>
      </c>
      <c r="AK21" s="188">
        <f t="shared" si="29"/>
        <v>601.18961073374578</v>
      </c>
      <c r="AL21" s="188">
        <f t="shared" si="30"/>
        <v>601.18961073374578</v>
      </c>
      <c r="AM21" s="188">
        <f t="shared" si="31"/>
        <v>601.18961073374578</v>
      </c>
      <c r="AN21" s="188">
        <f t="shared" si="32"/>
        <v>601.18961073374578</v>
      </c>
      <c r="AO21" s="188">
        <f t="shared" si="33"/>
        <v>601.18961073374578</v>
      </c>
    </row>
    <row r="22" spans="1:41" ht="15.75" thickBot="1" x14ac:dyDescent="0.3">
      <c r="A22" s="330" t="s">
        <v>307</v>
      </c>
      <c r="B22" s="331" t="s">
        <v>484</v>
      </c>
      <c r="C22" s="332" t="s">
        <v>1288</v>
      </c>
      <c r="E22" s="201">
        <v>-1</v>
      </c>
      <c r="F22" s="186">
        <f t="shared" si="19"/>
        <v>0</v>
      </c>
      <c r="G22" s="202">
        <v>-1.1526205166499999E-3</v>
      </c>
      <c r="H22" s="202">
        <v>-1</v>
      </c>
      <c r="I22" s="227">
        <v>1</v>
      </c>
      <c r="J22" s="227">
        <v>1</v>
      </c>
      <c r="K22" s="227">
        <v>1</v>
      </c>
      <c r="L22" s="202">
        <v>1</v>
      </c>
      <c r="M22" s="228">
        <v>-11</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-417.95501970772881</v>
      </c>
      <c r="G23" s="202">
        <v>-4.8690006955700001E-3</v>
      </c>
      <c r="H23" s="202">
        <v>-1</v>
      </c>
      <c r="I23" s="227">
        <v>-1</v>
      </c>
      <c r="J23" s="227">
        <v>1</v>
      </c>
      <c r="K23" s="227">
        <v>-1</v>
      </c>
      <c r="L23" s="202">
        <v>-1</v>
      </c>
      <c r="M23" s="228">
        <v>9</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85840</v>
      </c>
      <c r="Y23" s="137">
        <v>85840</v>
      </c>
      <c r="Z23" s="188">
        <f t="shared" si="25"/>
        <v>417.95501970772881</v>
      </c>
      <c r="AA23" s="188">
        <f>IF(IF(sym!$Q12=H23,1,0)=1,ABS(X23*G23),-ABS(X23*G23))</f>
        <v>-417.95501970772881</v>
      </c>
      <c r="AB23" s="188">
        <f>IF(IF(sym!$P12=$H23,1,0)=1,ABS($X23*$G23),-ABS($X23*$G23))</f>
        <v>417.95501970772881</v>
      </c>
      <c r="AC23" s="188">
        <f t="shared" si="40"/>
        <v>417.95501970772881</v>
      </c>
      <c r="AD23" s="188">
        <f t="shared" si="26"/>
        <v>-417.95501970772881</v>
      </c>
      <c r="AE23" s="188">
        <f t="shared" si="27"/>
        <v>-417.95501970772881</v>
      </c>
      <c r="AF23" s="188">
        <f t="shared" si="36"/>
        <v>417.95501970772881</v>
      </c>
      <c r="AG23" s="188">
        <f t="shared" si="37"/>
        <v>417.95501970772881</v>
      </c>
      <c r="AH23" s="188">
        <f t="shared" si="38"/>
        <v>417.95501970772881</v>
      </c>
      <c r="AI23" s="188">
        <f t="shared" si="39"/>
        <v>417.95501970772881</v>
      </c>
      <c r="AJ23" s="188">
        <f t="shared" si="28"/>
        <v>417.95501970772881</v>
      </c>
      <c r="AK23" s="188">
        <f t="shared" si="29"/>
        <v>-417.95501970772881</v>
      </c>
      <c r="AL23" s="188">
        <f t="shared" si="30"/>
        <v>-417.95501970772881</v>
      </c>
      <c r="AM23" s="188">
        <f t="shared" si="31"/>
        <v>-417.95501970772881</v>
      </c>
      <c r="AN23" s="188">
        <f t="shared" si="32"/>
        <v>-417.95501970772881</v>
      </c>
      <c r="AO23" s="188">
        <f t="shared" si="33"/>
        <v>-417.95501970772881</v>
      </c>
    </row>
    <row r="24" spans="1:41" ht="15.75" thickBot="1" x14ac:dyDescent="0.3">
      <c r="A24" s="1" t="s">
        <v>311</v>
      </c>
      <c r="B24" s="149" t="s">
        <v>520</v>
      </c>
      <c r="C24" s="192" t="s">
        <v>304</v>
      </c>
      <c r="E24" s="201">
        <v>-1</v>
      </c>
      <c r="F24" s="186">
        <f t="shared" si="19"/>
        <v>2547.1780329225826</v>
      </c>
      <c r="G24" s="202">
        <v>2.2963065430900001E-2</v>
      </c>
      <c r="H24" s="233">
        <v>1</v>
      </c>
      <c r="I24" s="229">
        <v>-1</v>
      </c>
      <c r="J24" s="229">
        <v>-1</v>
      </c>
      <c r="K24" s="229">
        <v>-1</v>
      </c>
      <c r="L24" s="202">
        <v>-1</v>
      </c>
      <c r="M24" s="228">
        <v>1</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110925</v>
      </c>
      <c r="Y24" s="137">
        <v>73950</v>
      </c>
      <c r="Z24" s="188">
        <f t="shared" si="25"/>
        <v>2547.1780329225826</v>
      </c>
      <c r="AA24" s="188">
        <f>IF(IF(sym!$Q13=H24,1,0)=1,ABS(X24*G24),-ABS(X24*G24))</f>
        <v>2547.1780329225826</v>
      </c>
      <c r="AB24" s="188">
        <f>IF(IF(sym!$P13=$H24,1,0)=1,ABS($X24*$G24),-ABS($X24*$G24))</f>
        <v>-2547.1780329225826</v>
      </c>
      <c r="AC24" s="188">
        <f t="shared" si="40"/>
        <v>-2547.1780329225826</v>
      </c>
      <c r="AD24" s="188">
        <f t="shared" si="26"/>
        <v>2547.1780329225826</v>
      </c>
      <c r="AE24" s="188">
        <f t="shared" si="27"/>
        <v>-2547.1780329225826</v>
      </c>
      <c r="AF24" s="188">
        <f t="shared" si="36"/>
        <v>-2547.1780329225826</v>
      </c>
      <c r="AG24" s="188">
        <f t="shared" si="37"/>
        <v>-2547.1780329225826</v>
      </c>
      <c r="AH24" s="188">
        <f t="shared" si="38"/>
        <v>-2547.1780329225826</v>
      </c>
      <c r="AI24" s="188">
        <f t="shared" si="39"/>
        <v>-2547.1780329225826</v>
      </c>
      <c r="AJ24" s="188">
        <f t="shared" si="28"/>
        <v>-2547.1780329225826</v>
      </c>
      <c r="AK24" s="188">
        <f t="shared" si="29"/>
        <v>-2547.1780329225826</v>
      </c>
      <c r="AL24" s="188">
        <f t="shared" si="30"/>
        <v>2547.1780329225826</v>
      </c>
      <c r="AM24" s="188">
        <f t="shared" si="31"/>
        <v>-2547.1780329225826</v>
      </c>
      <c r="AN24" s="188">
        <f t="shared" si="32"/>
        <v>2547.1780329225826</v>
      </c>
      <c r="AO24" s="188">
        <f t="shared" si="33"/>
        <v>2547.1780329225826</v>
      </c>
    </row>
    <row r="25" spans="1:41" ht="15.75" thickBot="1" x14ac:dyDescent="0.3">
      <c r="A25" s="1" t="s">
        <v>1008</v>
      </c>
      <c r="B25" s="149" t="s">
        <v>583</v>
      </c>
      <c r="C25" s="192" t="s">
        <v>1121</v>
      </c>
      <c r="E25" s="201">
        <v>1</v>
      </c>
      <c r="F25" s="186">
        <f t="shared" si="19"/>
        <v>-112.46935718184416</v>
      </c>
      <c r="G25" s="202">
        <v>-2.7238060650099999E-4</v>
      </c>
      <c r="H25" s="202">
        <v>-1</v>
      </c>
      <c r="I25" s="227">
        <v>-1</v>
      </c>
      <c r="J25" s="227">
        <v>1</v>
      </c>
      <c r="K25" s="227">
        <v>-1</v>
      </c>
      <c r="L25" s="202">
        <v>1</v>
      </c>
      <c r="M25" s="228">
        <v>-21</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412912.5</v>
      </c>
      <c r="Y25" s="137">
        <v>275275</v>
      </c>
      <c r="Z25" s="188">
        <f t="shared" si="25"/>
        <v>112.46935718184416</v>
      </c>
      <c r="AA25" s="188">
        <f>IF(IF(sym!$Q14=H25,1,0)=1,ABS(X25*G25),-ABS(X25*G25))</f>
        <v>-112.46935718184416</v>
      </c>
      <c r="AB25" s="188">
        <f>IF(IF(sym!$P14=$H25,1,0)=1,ABS($X25*$G25),-ABS($X25*$G25))</f>
        <v>112.46935718184416</v>
      </c>
      <c r="AC25" s="188">
        <f t="shared" si="40"/>
        <v>-112.46935718184416</v>
      </c>
      <c r="AD25" s="188">
        <f t="shared" si="26"/>
        <v>112.46935718184416</v>
      </c>
      <c r="AE25" s="188">
        <f t="shared" si="27"/>
        <v>-112.46935718184416</v>
      </c>
      <c r="AF25" s="188">
        <f t="shared" si="36"/>
        <v>112.46935718184416</v>
      </c>
      <c r="AG25" s="188">
        <f t="shared" si="37"/>
        <v>112.46935718184416</v>
      </c>
      <c r="AH25" s="188">
        <f t="shared" si="38"/>
        <v>-112.46935718184416</v>
      </c>
      <c r="AI25" s="188">
        <f t="shared" si="39"/>
        <v>112.46935718184416</v>
      </c>
      <c r="AJ25" s="188">
        <f t="shared" si="28"/>
        <v>112.46935718184416</v>
      </c>
      <c r="AK25" s="188">
        <f t="shared" si="29"/>
        <v>112.46935718184416</v>
      </c>
      <c r="AL25" s="188">
        <f t="shared" si="30"/>
        <v>112.46935718184416</v>
      </c>
      <c r="AM25" s="188">
        <f t="shared" si="31"/>
        <v>112.46935718184416</v>
      </c>
      <c r="AN25" s="188">
        <f t="shared" si="32"/>
        <v>-112.46935718184416</v>
      </c>
      <c r="AO25" s="188">
        <f t="shared" si="33"/>
        <v>112.46935718184416</v>
      </c>
    </row>
    <row r="26" spans="1:41" ht="15.75" thickBot="1" x14ac:dyDescent="0.3">
      <c r="A26" s="1" t="s">
        <v>314</v>
      </c>
      <c r="B26" s="149" t="s">
        <v>755</v>
      </c>
      <c r="C26" s="192" t="s">
        <v>1121</v>
      </c>
      <c r="E26" s="201">
        <v>-1</v>
      </c>
      <c r="F26" s="186">
        <f t="shared" si="19"/>
        <v>-630.97400488925564</v>
      </c>
      <c r="G26" s="202">
        <v>-1.6234099829399999E-3</v>
      </c>
      <c r="H26" s="202">
        <v>-1</v>
      </c>
      <c r="I26" s="227">
        <v>1</v>
      </c>
      <c r="J26" s="227">
        <v>-1</v>
      </c>
      <c r="K26" s="227">
        <v>1</v>
      </c>
      <c r="L26" s="202">
        <v>-1</v>
      </c>
      <c r="M26" s="228">
        <v>-22</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388672</v>
      </c>
      <c r="Y26" s="137">
        <v>485840</v>
      </c>
      <c r="Z26" s="188">
        <f t="shared" si="25"/>
        <v>630.97400488925564</v>
      </c>
      <c r="AA26" s="188">
        <f>IF(IF(sym!$Q15=H26,1,0)=1,ABS(X26*G26),-ABS(X26*G26))</f>
        <v>630.97400488925564</v>
      </c>
      <c r="AB26" s="188">
        <f>IF(IF(sym!$P15=$H26,1,0)=1,ABS($X26*$G26),-ABS($X26*$G26))</f>
        <v>-630.97400488925564</v>
      </c>
      <c r="AC26" s="188">
        <f t="shared" si="40"/>
        <v>630.97400488925564</v>
      </c>
      <c r="AD26" s="188">
        <f t="shared" si="26"/>
        <v>-630.97400488925564</v>
      </c>
      <c r="AE26" s="188">
        <f t="shared" si="27"/>
        <v>630.97400488925564</v>
      </c>
      <c r="AF26" s="188">
        <f t="shared" si="36"/>
        <v>-630.97400488925564</v>
      </c>
      <c r="AG26" s="188">
        <f t="shared" si="37"/>
        <v>-630.97400488925564</v>
      </c>
      <c r="AH26" s="188">
        <f t="shared" si="38"/>
        <v>630.97400488925564</v>
      </c>
      <c r="AI26" s="188">
        <f t="shared" si="39"/>
        <v>-630.97400488925564</v>
      </c>
      <c r="AJ26" s="188">
        <f t="shared" si="28"/>
        <v>-630.97400488925564</v>
      </c>
      <c r="AK26" s="188">
        <f t="shared" si="29"/>
        <v>-630.97400488925564</v>
      </c>
      <c r="AL26" s="188">
        <f t="shared" si="30"/>
        <v>-630.97400488925564</v>
      </c>
      <c r="AM26" s="188">
        <f t="shared" si="31"/>
        <v>-630.97400488925564</v>
      </c>
      <c r="AN26" s="188">
        <f t="shared" si="32"/>
        <v>630.97400488925564</v>
      </c>
      <c r="AO26" s="188">
        <f t="shared" si="33"/>
        <v>-630.97400488925564</v>
      </c>
    </row>
    <row r="27" spans="1:41" ht="15.75" thickBot="1" x14ac:dyDescent="0.3">
      <c r="A27" s="1" t="s">
        <v>316</v>
      </c>
      <c r="B27" s="149" t="s">
        <v>562</v>
      </c>
      <c r="C27" s="192" t="s">
        <v>1122</v>
      </c>
      <c r="E27" s="201">
        <v>1</v>
      </c>
      <c r="F27" s="186">
        <f t="shared" si="19"/>
        <v>-756.78153329110592</v>
      </c>
      <c r="G27" s="202">
        <v>-1.3795585412700001E-3</v>
      </c>
      <c r="H27" s="202">
        <v>-1</v>
      </c>
      <c r="I27" s="227">
        <v>-1</v>
      </c>
      <c r="J27" s="227">
        <v>1</v>
      </c>
      <c r="K27" s="227">
        <v>-1</v>
      </c>
      <c r="L27" s="202">
        <v>1</v>
      </c>
      <c r="M27" s="228">
        <v>-11</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548567.90100000007</v>
      </c>
      <c r="Y27" s="137">
        <v>365711.93400000001</v>
      </c>
      <c r="Z27" s="188">
        <f t="shared" si="25"/>
        <v>756.78153329110592</v>
      </c>
      <c r="AA27" s="188">
        <f>IF(IF(sym!$Q16=H27,1,0)=1,ABS(X27*G27),-ABS(X27*G27))</f>
        <v>756.78153329110592</v>
      </c>
      <c r="AB27" s="188">
        <f>IF(IF(sym!$P16=$H27,1,0)=1,ABS($X27*$G27),-ABS($X27*$G27))</f>
        <v>-756.78153329110592</v>
      </c>
      <c r="AC27" s="188">
        <f t="shared" si="40"/>
        <v>-756.78153329110592</v>
      </c>
      <c r="AD27" s="188">
        <f t="shared" si="26"/>
        <v>756.78153329110592</v>
      </c>
      <c r="AE27" s="188">
        <f t="shared" si="27"/>
        <v>-756.78153329110592</v>
      </c>
      <c r="AF27" s="188">
        <f t="shared" si="36"/>
        <v>756.78153329110592</v>
      </c>
      <c r="AG27" s="188">
        <f t="shared" si="37"/>
        <v>756.78153329110592</v>
      </c>
      <c r="AH27" s="188">
        <f t="shared" si="38"/>
        <v>-756.78153329110592</v>
      </c>
      <c r="AI27" s="188">
        <f t="shared" si="39"/>
        <v>756.78153329110592</v>
      </c>
      <c r="AJ27" s="188">
        <f t="shared" si="28"/>
        <v>756.78153329110592</v>
      </c>
      <c r="AK27" s="188">
        <f t="shared" si="29"/>
        <v>756.78153329110592</v>
      </c>
      <c r="AL27" s="188">
        <f t="shared" si="30"/>
        <v>756.78153329110592</v>
      </c>
      <c r="AM27" s="188">
        <f t="shared" si="31"/>
        <v>756.78153329110592</v>
      </c>
      <c r="AN27" s="188">
        <f t="shared" si="32"/>
        <v>-756.78153329110592</v>
      </c>
      <c r="AO27" s="188">
        <f t="shared" si="33"/>
        <v>756.78153329110592</v>
      </c>
    </row>
    <row r="28" spans="1:41" ht="15.75" thickBot="1" x14ac:dyDescent="0.3">
      <c r="A28" s="1" t="s">
        <v>318</v>
      </c>
      <c r="B28" s="149" t="s">
        <v>560</v>
      </c>
      <c r="C28" s="192" t="s">
        <v>1122</v>
      </c>
      <c r="E28" s="201">
        <v>1</v>
      </c>
      <c r="F28" s="186">
        <f t="shared" si="19"/>
        <v>-691.56608204731185</v>
      </c>
      <c r="G28" s="202">
        <v>-5.2450172336299995E-4</v>
      </c>
      <c r="H28" s="202">
        <v>-1</v>
      </c>
      <c r="I28" s="227">
        <v>1</v>
      </c>
      <c r="J28" s="227">
        <v>-1</v>
      </c>
      <c r="K28" s="227">
        <v>1</v>
      </c>
      <c r="L28" s="202">
        <v>1</v>
      </c>
      <c r="M28" s="228">
        <v>-11</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1318520.1329999999</v>
      </c>
      <c r="Y28" s="137">
        <v>1611524.6069999998</v>
      </c>
      <c r="Z28" s="188">
        <f t="shared" si="25"/>
        <v>691.56608204731185</v>
      </c>
      <c r="AA28" s="188">
        <f>IF(IF(sym!$Q17=H28,1,0)=1,ABS(X28*G28),-ABS(X28*G28))</f>
        <v>691.56608204731185</v>
      </c>
      <c r="AB28" s="188">
        <f>IF(IF(sym!$P17=$H28,1,0)=1,ABS($X28*$G28),-ABS($X28*$G28))</f>
        <v>-691.56608204731185</v>
      </c>
      <c r="AC28" s="188">
        <f t="shared" si="40"/>
        <v>-691.56608204731185</v>
      </c>
      <c r="AD28" s="188">
        <f t="shared" si="26"/>
        <v>691.56608204731185</v>
      </c>
      <c r="AE28" s="188">
        <f t="shared" si="27"/>
        <v>691.56608204731185</v>
      </c>
      <c r="AF28" s="188">
        <f t="shared" si="36"/>
        <v>-691.56608204731185</v>
      </c>
      <c r="AG28" s="188">
        <f t="shared" si="37"/>
        <v>-691.56608204731185</v>
      </c>
      <c r="AH28" s="188">
        <f t="shared" si="38"/>
        <v>-691.56608204731185</v>
      </c>
      <c r="AI28" s="188">
        <f t="shared" si="39"/>
        <v>691.56608204731185</v>
      </c>
      <c r="AJ28" s="188">
        <f t="shared" si="28"/>
        <v>-691.56608204731185</v>
      </c>
      <c r="AK28" s="188">
        <f t="shared" si="29"/>
        <v>691.56608204731185</v>
      </c>
      <c r="AL28" s="188">
        <f t="shared" si="30"/>
        <v>691.56608204731185</v>
      </c>
      <c r="AM28" s="188">
        <f t="shared" si="31"/>
        <v>691.56608204731185</v>
      </c>
      <c r="AN28" s="188">
        <f t="shared" si="32"/>
        <v>-691.56608204731185</v>
      </c>
      <c r="AO28" s="188">
        <f t="shared" si="33"/>
        <v>691.56608204731185</v>
      </c>
    </row>
    <row r="29" spans="1:41" ht="15.75" thickBot="1" x14ac:dyDescent="0.3">
      <c r="A29" s="330" t="s">
        <v>320</v>
      </c>
      <c r="B29" s="331" t="s">
        <v>564</v>
      </c>
      <c r="C29" s="332" t="s">
        <v>1288</v>
      </c>
      <c r="E29" s="201">
        <v>1</v>
      </c>
      <c r="F29" s="186">
        <f t="shared" si="19"/>
        <v>0</v>
      </c>
      <c r="G29" s="202">
        <v>-4.4646843468200001E-5</v>
      </c>
      <c r="H29" s="202">
        <v>-1</v>
      </c>
      <c r="I29" s="227">
        <v>-1</v>
      </c>
      <c r="J29" s="227">
        <v>-1</v>
      </c>
      <c r="K29" s="227">
        <v>-1</v>
      </c>
      <c r="L29" s="202">
        <v>1</v>
      </c>
      <c r="M29" s="228">
        <v>-10</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5.0456632524299999E-5</v>
      </c>
      <c r="H30" s="202">
        <v>1</v>
      </c>
      <c r="I30" s="227">
        <v>-1</v>
      </c>
      <c r="J30" s="227">
        <v>1</v>
      </c>
      <c r="K30" s="227">
        <v>-1</v>
      </c>
      <c r="L30" s="202">
        <v>1</v>
      </c>
      <c r="M30" s="228">
        <v>-19</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1648.7081525610899</v>
      </c>
      <c r="G31" s="202">
        <v>5.3098491225800001E-3</v>
      </c>
      <c r="H31" s="202">
        <v>1</v>
      </c>
      <c r="I31" s="227">
        <v>1</v>
      </c>
      <c r="J31" s="227">
        <v>-1</v>
      </c>
      <c r="K31" s="227">
        <v>1</v>
      </c>
      <c r="L31" s="202">
        <v>1</v>
      </c>
      <c r="M31" s="228">
        <v>-8</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310500</v>
      </c>
      <c r="Y31" s="137">
        <v>465750</v>
      </c>
      <c r="Z31" s="188">
        <f t="shared" si="25"/>
        <v>1648.7081525610899</v>
      </c>
      <c r="AA31" s="188">
        <f>IF(IF(sym!$Q20=H31,1,0)=1,ABS(X31*G31),-ABS(X31*G31))</f>
        <v>1648.7081525610899</v>
      </c>
      <c r="AB31" s="188">
        <f>IF(IF(sym!$P20=$H31,1,0)=1,ABS($X31*$G31),-ABS($X31*$G31))</f>
        <v>-1648.7081525610899</v>
      </c>
      <c r="AC31" s="188">
        <f t="shared" si="40"/>
        <v>-1648.7081525610899</v>
      </c>
      <c r="AD31" s="188">
        <f t="shared" si="26"/>
        <v>1648.7081525610899</v>
      </c>
      <c r="AE31" s="188">
        <f t="shared" si="27"/>
        <v>-1648.7081525610899</v>
      </c>
      <c r="AF31" s="188">
        <f t="shared" si="36"/>
        <v>1648.7081525610899</v>
      </c>
      <c r="AG31" s="188">
        <f t="shared" si="37"/>
        <v>1648.7081525610899</v>
      </c>
      <c r="AH31" s="188">
        <f t="shared" si="38"/>
        <v>1648.7081525610899</v>
      </c>
      <c r="AI31" s="188">
        <f t="shared" si="39"/>
        <v>-1648.7081525610899</v>
      </c>
      <c r="AJ31" s="188">
        <f t="shared" si="28"/>
        <v>-1648.7081525610899</v>
      </c>
      <c r="AK31" s="188">
        <f t="shared" si="29"/>
        <v>-1648.7081525610899</v>
      </c>
      <c r="AL31" s="188">
        <f t="shared" si="30"/>
        <v>1648.7081525610899</v>
      </c>
      <c r="AM31" s="188">
        <f t="shared" si="31"/>
        <v>-1648.7081525610899</v>
      </c>
      <c r="AN31" s="188">
        <f t="shared" si="32"/>
        <v>-1648.7081525610899</v>
      </c>
      <c r="AO31" s="188">
        <f t="shared" si="33"/>
        <v>-1648.7081525610899</v>
      </c>
    </row>
    <row r="32" spans="1:41" ht="15.75" thickBot="1" x14ac:dyDescent="0.3">
      <c r="A32" s="1" t="s">
        <v>327</v>
      </c>
      <c r="B32" s="149" t="s">
        <v>552</v>
      </c>
      <c r="C32" s="192" t="s">
        <v>294</v>
      </c>
      <c r="E32" s="201">
        <v>-1</v>
      </c>
      <c r="F32" s="186">
        <f t="shared" si="19"/>
        <v>100.04624812121882</v>
      </c>
      <c r="G32" s="202">
        <v>4.6248121170099998E-4</v>
      </c>
      <c r="H32" s="202">
        <v>1</v>
      </c>
      <c r="I32" s="227">
        <v>1</v>
      </c>
      <c r="J32" s="227">
        <v>-1</v>
      </c>
      <c r="K32" s="227">
        <v>1</v>
      </c>
      <c r="L32" s="202">
        <v>-1</v>
      </c>
      <c r="M32" s="228">
        <v>-6</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216325</v>
      </c>
      <c r="Y32" s="137">
        <v>324487.5</v>
      </c>
      <c r="Z32" s="188">
        <f t="shared" si="25"/>
        <v>100.04624812121882</v>
      </c>
      <c r="AA32" s="188">
        <f>IF(IF(sym!$Q21=H32,1,0)=1,ABS(X32*G32),-ABS(X32*G32))</f>
        <v>100.04624812121882</v>
      </c>
      <c r="AB32" s="188">
        <f>IF(IF(sym!$P21=$H32,1,0)=1,ABS($X32*$G32),-ABS($X32*$G32))</f>
        <v>-100.04624812121882</v>
      </c>
      <c r="AC32" s="188">
        <f t="shared" si="40"/>
        <v>-100.04624812121882</v>
      </c>
      <c r="AD32" s="188">
        <f t="shared" si="26"/>
        <v>100.04624812121882</v>
      </c>
      <c r="AE32" s="188">
        <f t="shared" si="27"/>
        <v>-100.04624812121882</v>
      </c>
      <c r="AF32" s="188">
        <f t="shared" si="36"/>
        <v>100.04624812121882</v>
      </c>
      <c r="AG32" s="188">
        <f t="shared" si="37"/>
        <v>100.04624812121882</v>
      </c>
      <c r="AH32" s="188">
        <f t="shared" si="38"/>
        <v>-100.04624812121882</v>
      </c>
      <c r="AI32" s="188">
        <f t="shared" si="39"/>
        <v>100.04624812121882</v>
      </c>
      <c r="AJ32" s="188">
        <f t="shared" si="28"/>
        <v>100.04624812121882</v>
      </c>
      <c r="AK32" s="188">
        <f t="shared" si="29"/>
        <v>100.04624812121882</v>
      </c>
      <c r="AL32" s="188">
        <f t="shared" si="30"/>
        <v>100.04624812121882</v>
      </c>
      <c r="AM32" s="188">
        <f t="shared" si="31"/>
        <v>100.04624812121882</v>
      </c>
      <c r="AN32" s="188">
        <f t="shared" si="32"/>
        <v>-100.04624812121882</v>
      </c>
      <c r="AO32" s="188">
        <f t="shared" si="33"/>
        <v>100.04624812121882</v>
      </c>
    </row>
    <row r="33" spans="1:41" ht="15.75" thickBot="1" x14ac:dyDescent="0.3">
      <c r="A33" s="1" t="s">
        <v>329</v>
      </c>
      <c r="B33" s="149" t="s">
        <v>589</v>
      </c>
      <c r="C33" s="192" t="s">
        <v>313</v>
      </c>
      <c r="E33" s="201">
        <v>1</v>
      </c>
      <c r="F33" s="186">
        <f t="shared" si="19"/>
        <v>753.96965419910759</v>
      </c>
      <c r="G33" s="202">
        <v>5.2928722653500003E-3</v>
      </c>
      <c r="H33" s="234">
        <v>1</v>
      </c>
      <c r="I33" s="230">
        <v>-1</v>
      </c>
      <c r="J33" s="230">
        <v>-1</v>
      </c>
      <c r="K33" s="230">
        <v>-1</v>
      </c>
      <c r="L33" s="202">
        <v>-1</v>
      </c>
      <c r="M33" s="228">
        <v>2</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142450</v>
      </c>
      <c r="Y33" s="137">
        <v>142450</v>
      </c>
      <c r="Z33" s="188">
        <f t="shared" si="25"/>
        <v>753.96965419910759</v>
      </c>
      <c r="AA33" s="188">
        <f>IF(IF(sym!$Q22=H33,1,0)=1,ABS(X33*G33),-ABS(X33*G33))</f>
        <v>753.96965419910759</v>
      </c>
      <c r="AB33" s="188">
        <f>IF(IF(sym!$P22=$H33,1,0)=1,ABS($X33*$G33),-ABS($X33*$G33))</f>
        <v>-753.96965419910759</v>
      </c>
      <c r="AC33" s="188">
        <f t="shared" si="40"/>
        <v>753.96965419910759</v>
      </c>
      <c r="AD33" s="188">
        <f t="shared" si="26"/>
        <v>-753.96965419910759</v>
      </c>
      <c r="AE33" s="188">
        <f t="shared" si="27"/>
        <v>-753.96965419910759</v>
      </c>
      <c r="AF33" s="188">
        <f t="shared" si="36"/>
        <v>-753.96965419910759</v>
      </c>
      <c r="AG33" s="188">
        <f t="shared" si="37"/>
        <v>-753.96965419910759</v>
      </c>
      <c r="AH33" s="188">
        <f t="shared" si="38"/>
        <v>-753.96965419910759</v>
      </c>
      <c r="AI33" s="188">
        <f t="shared" si="39"/>
        <v>-753.96965419910759</v>
      </c>
      <c r="AJ33" s="188">
        <f t="shared" si="28"/>
        <v>753.96965419910759</v>
      </c>
      <c r="AK33" s="188">
        <f t="shared" si="29"/>
        <v>-753.96965419910759</v>
      </c>
      <c r="AL33" s="188">
        <f t="shared" si="30"/>
        <v>-753.96965419910759</v>
      </c>
      <c r="AM33" s="188">
        <f t="shared" si="31"/>
        <v>-753.96965419910759</v>
      </c>
      <c r="AN33" s="188">
        <f t="shared" si="32"/>
        <v>753.96965419910759</v>
      </c>
      <c r="AO33" s="188">
        <f t="shared" si="33"/>
        <v>-753.96965419910759</v>
      </c>
    </row>
    <row r="34" spans="1:41" ht="15.75" thickBot="1" x14ac:dyDescent="0.3">
      <c r="A34" s="1" t="s">
        <v>331</v>
      </c>
      <c r="B34" s="149" t="s">
        <v>481</v>
      </c>
      <c r="C34" s="192" t="s">
        <v>294</v>
      </c>
      <c r="E34" s="201">
        <v>1</v>
      </c>
      <c r="F34" s="186">
        <f t="shared" si="19"/>
        <v>264.07273315926352</v>
      </c>
      <c r="G34" s="202">
        <v>1.8237774991499999E-3</v>
      </c>
      <c r="H34" s="202">
        <v>1</v>
      </c>
      <c r="I34" s="227">
        <v>1</v>
      </c>
      <c r="J34" s="227">
        <v>-1</v>
      </c>
      <c r="K34" s="227">
        <v>1</v>
      </c>
      <c r="L34" s="202">
        <v>-1</v>
      </c>
      <c r="M34" s="228">
        <v>-13</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144794.3805</v>
      </c>
      <c r="Y34" s="137">
        <v>96529.587</v>
      </c>
      <c r="Z34" s="188">
        <f t="shared" si="25"/>
        <v>264.07273315926352</v>
      </c>
      <c r="AA34" s="188">
        <f>IF(IF(sym!$Q23=H34,1,0)=1,ABS(X34*G34),-ABS(X34*G34))</f>
        <v>264.07273315926352</v>
      </c>
      <c r="AB34" s="188">
        <f>IF(IF(sym!$P23=$H34,1,0)=1,ABS($X34*$G34),-ABS($X34*$G34))</f>
        <v>-264.07273315926352</v>
      </c>
      <c r="AC34" s="188">
        <f t="shared" si="40"/>
        <v>264.07273315926352</v>
      </c>
      <c r="AD34" s="188">
        <f t="shared" si="26"/>
        <v>-264.07273315926352</v>
      </c>
      <c r="AE34" s="188">
        <f t="shared" si="27"/>
        <v>-264.07273315926352</v>
      </c>
      <c r="AF34" s="188">
        <f t="shared" si="36"/>
        <v>264.07273315926352</v>
      </c>
      <c r="AG34" s="188">
        <f t="shared" si="37"/>
        <v>264.07273315926352</v>
      </c>
      <c r="AH34" s="188">
        <f t="shared" si="38"/>
        <v>-264.07273315926352</v>
      </c>
      <c r="AI34" s="188">
        <f t="shared" si="39"/>
        <v>264.07273315926352</v>
      </c>
      <c r="AJ34" s="188">
        <f t="shared" si="28"/>
        <v>264.07273315926352</v>
      </c>
      <c r="AK34" s="188">
        <f t="shared" si="29"/>
        <v>-264.07273315926352</v>
      </c>
      <c r="AL34" s="188">
        <f t="shared" si="30"/>
        <v>264.07273315926352</v>
      </c>
      <c r="AM34" s="188">
        <f t="shared" si="31"/>
        <v>264.07273315926352</v>
      </c>
      <c r="AN34" s="188">
        <f t="shared" si="32"/>
        <v>-264.07273315926352</v>
      </c>
      <c r="AO34" s="188">
        <f t="shared" si="33"/>
        <v>-264.07273315926352</v>
      </c>
    </row>
    <row r="35" spans="1:41" ht="15.75" thickBot="1" x14ac:dyDescent="0.3">
      <c r="A35" s="1" t="s">
        <v>333</v>
      </c>
      <c r="B35" s="149" t="s">
        <v>663</v>
      </c>
      <c r="C35" s="192" t="s">
        <v>294</v>
      </c>
      <c r="E35" s="201">
        <v>1</v>
      </c>
      <c r="F35" s="186">
        <f t="shared" si="19"/>
        <v>1144.4472152543804</v>
      </c>
      <c r="G35" s="202">
        <v>6.7796610169499998E-3</v>
      </c>
      <c r="H35" s="202">
        <v>1</v>
      </c>
      <c r="I35" s="227">
        <v>1</v>
      </c>
      <c r="J35" s="227">
        <v>-1</v>
      </c>
      <c r="K35" s="227">
        <v>1</v>
      </c>
      <c r="L35" s="202">
        <v>-1</v>
      </c>
      <c r="M35" s="228">
        <v>-7</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168805.96425000002</v>
      </c>
      <c r="Y35" s="137">
        <v>112537.3095</v>
      </c>
      <c r="Z35" s="188">
        <f t="shared" si="25"/>
        <v>1144.4472152543804</v>
      </c>
      <c r="AA35" s="188">
        <f>IF(IF(sym!$Q24=H35,1,0)=1,ABS(X35*G35),-ABS(X35*G35))</f>
        <v>1144.4472152543804</v>
      </c>
      <c r="AB35" s="188">
        <f>IF(IF(sym!$P24=$H35,1,0)=1,ABS($X35*$G35),-ABS($X35*$G35))</f>
        <v>-1144.4472152543804</v>
      </c>
      <c r="AC35" s="188">
        <f t="shared" si="40"/>
        <v>1144.4472152543804</v>
      </c>
      <c r="AD35" s="188">
        <f t="shared" si="26"/>
        <v>-1144.4472152543804</v>
      </c>
      <c r="AE35" s="188">
        <f t="shared" si="27"/>
        <v>-1144.4472152543804</v>
      </c>
      <c r="AF35" s="188">
        <f t="shared" si="36"/>
        <v>1144.4472152543804</v>
      </c>
      <c r="AG35" s="188">
        <f t="shared" si="37"/>
        <v>1144.4472152543804</v>
      </c>
      <c r="AH35" s="188">
        <f t="shared" si="38"/>
        <v>-1144.4472152543804</v>
      </c>
      <c r="AI35" s="188">
        <f t="shared" si="39"/>
        <v>1144.4472152543804</v>
      </c>
      <c r="AJ35" s="188">
        <f t="shared" si="28"/>
        <v>1144.4472152543804</v>
      </c>
      <c r="AK35" s="188">
        <f t="shared" si="29"/>
        <v>-1144.4472152543804</v>
      </c>
      <c r="AL35" s="188">
        <f t="shared" si="30"/>
        <v>1144.4472152543804</v>
      </c>
      <c r="AM35" s="188">
        <f t="shared" si="31"/>
        <v>1144.4472152543804</v>
      </c>
      <c r="AN35" s="188">
        <f t="shared" si="32"/>
        <v>-1144.4472152543804</v>
      </c>
      <c r="AO35" s="188">
        <f t="shared" si="33"/>
        <v>-1144.4472152543804</v>
      </c>
    </row>
    <row r="36" spans="1:41" ht="15.75" thickBot="1" x14ac:dyDescent="0.3">
      <c r="A36" s="330" t="s">
        <v>335</v>
      </c>
      <c r="B36" s="331" t="s">
        <v>568</v>
      </c>
      <c r="C36" s="332" t="s">
        <v>1288</v>
      </c>
      <c r="E36" s="201">
        <v>-1</v>
      </c>
      <c r="F36" s="186">
        <f t="shared" si="19"/>
        <v>0</v>
      </c>
      <c r="G36" s="291">
        <v>4.9838026414000002E-5</v>
      </c>
      <c r="H36" s="202">
        <v>1</v>
      </c>
      <c r="I36" s="227">
        <v>-1</v>
      </c>
      <c r="J36" s="227">
        <v>1</v>
      </c>
      <c r="K36" s="227">
        <v>-1</v>
      </c>
      <c r="L36" s="202">
        <v>1</v>
      </c>
      <c r="M36" s="228">
        <v>-2</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645.78806604965246</v>
      </c>
      <c r="G37" s="202">
        <v>3.6819957919999998E-3</v>
      </c>
      <c r="H37" s="202">
        <v>1</v>
      </c>
      <c r="I37" s="227">
        <v>1</v>
      </c>
      <c r="J37" s="227">
        <v>-1</v>
      </c>
      <c r="K37" s="227">
        <v>1</v>
      </c>
      <c r="L37" s="202">
        <v>1</v>
      </c>
      <c r="M37" s="228">
        <v>-7</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175390.76699999999</v>
      </c>
      <c r="Y37" s="137">
        <v>263086.15049999999</v>
      </c>
      <c r="Z37" s="188">
        <f t="shared" si="25"/>
        <v>645.78806604965246</v>
      </c>
      <c r="AA37" s="188">
        <f>IF(IF(sym!$Q26=H37,1,0)=1,ABS(X37*G37),-ABS(X37*G37))</f>
        <v>645.78806604965246</v>
      </c>
      <c r="AB37" s="188">
        <f>IF(IF(sym!$P26=$H37,1,0)=1,ABS($X37*$G37),-ABS($X37*$G37))</f>
        <v>-645.78806604965246</v>
      </c>
      <c r="AC37" s="188">
        <f t="shared" si="40"/>
        <v>-645.78806604965246</v>
      </c>
      <c r="AD37" s="188">
        <f t="shared" si="26"/>
        <v>645.78806604965246</v>
      </c>
      <c r="AE37" s="188">
        <f t="shared" si="27"/>
        <v>-645.78806604965246</v>
      </c>
      <c r="AF37" s="188">
        <f t="shared" si="36"/>
        <v>645.78806604965246</v>
      </c>
      <c r="AG37" s="188">
        <f t="shared" si="37"/>
        <v>645.78806604965246</v>
      </c>
      <c r="AH37" s="188">
        <f t="shared" si="38"/>
        <v>645.78806604965246</v>
      </c>
      <c r="AI37" s="188">
        <f t="shared" si="39"/>
        <v>-645.78806604965246</v>
      </c>
      <c r="AJ37" s="188">
        <f t="shared" si="28"/>
        <v>-645.78806604965246</v>
      </c>
      <c r="AK37" s="188">
        <f t="shared" si="29"/>
        <v>-645.78806604965246</v>
      </c>
      <c r="AL37" s="188">
        <f t="shared" si="30"/>
        <v>645.78806604965246</v>
      </c>
      <c r="AM37" s="188">
        <f t="shared" si="31"/>
        <v>-645.78806604965246</v>
      </c>
      <c r="AN37" s="188">
        <f t="shared" si="32"/>
        <v>-645.78806604965246</v>
      </c>
      <c r="AO37" s="188">
        <f t="shared" si="33"/>
        <v>-645.78806604965246</v>
      </c>
    </row>
    <row r="38" spans="1:41" ht="15.75" thickBot="1" x14ac:dyDescent="0.3">
      <c r="A38" s="1" t="s">
        <v>339</v>
      </c>
      <c r="B38" s="149" t="s">
        <v>596</v>
      </c>
      <c r="C38" s="192" t="s">
        <v>1122</v>
      </c>
      <c r="E38" s="201">
        <v>1</v>
      </c>
      <c r="F38" s="186">
        <f t="shared" si="19"/>
        <v>-982.92613951831743</v>
      </c>
      <c r="G38" s="202">
        <v>-1.92811969767E-3</v>
      </c>
      <c r="H38" s="202">
        <v>-1</v>
      </c>
      <c r="I38" s="227">
        <v>1</v>
      </c>
      <c r="J38" s="227">
        <v>-1</v>
      </c>
      <c r="K38" s="227">
        <v>1</v>
      </c>
      <c r="L38" s="202">
        <v>1</v>
      </c>
      <c r="M38" s="228">
        <v>22</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509784.81299999997</v>
      </c>
      <c r="Y38" s="137">
        <v>679713.08399999992</v>
      </c>
      <c r="Z38" s="188">
        <f t="shared" si="25"/>
        <v>982.92613951831743</v>
      </c>
      <c r="AA38" s="188">
        <f>IF(IF(sym!$Q27=H38,1,0)=1,ABS(X38*G38),-ABS(X38*G38))</f>
        <v>982.92613951831743</v>
      </c>
      <c r="AB38" s="188">
        <f>IF(IF(sym!$P27=$H38,1,0)=1,ABS($X38*$G38),-ABS($X38*$G38))</f>
        <v>-982.92613951831743</v>
      </c>
      <c r="AC38" s="188">
        <f t="shared" si="40"/>
        <v>-982.92613951831743</v>
      </c>
      <c r="AD38" s="188">
        <f t="shared" si="26"/>
        <v>982.92613951831743</v>
      </c>
      <c r="AE38" s="188">
        <f t="shared" si="27"/>
        <v>982.92613951831743</v>
      </c>
      <c r="AF38" s="188">
        <f t="shared" si="36"/>
        <v>-982.92613951831743</v>
      </c>
      <c r="AG38" s="188">
        <f t="shared" si="37"/>
        <v>-982.92613951831743</v>
      </c>
      <c r="AH38" s="188">
        <f t="shared" si="38"/>
        <v>-982.92613951831743</v>
      </c>
      <c r="AI38" s="188">
        <f t="shared" si="39"/>
        <v>-982.92613951831743</v>
      </c>
      <c r="AJ38" s="188">
        <f t="shared" si="28"/>
        <v>-982.92613951831743</v>
      </c>
      <c r="AK38" s="188">
        <f t="shared" si="29"/>
        <v>982.92613951831743</v>
      </c>
      <c r="AL38" s="188">
        <f t="shared" si="30"/>
        <v>982.92613951831743</v>
      </c>
      <c r="AM38" s="188">
        <f t="shared" si="31"/>
        <v>982.92613951831743</v>
      </c>
      <c r="AN38" s="188">
        <f t="shared" si="32"/>
        <v>982.92613951831743</v>
      </c>
      <c r="AO38" s="188">
        <f t="shared" si="33"/>
        <v>982.92613951831743</v>
      </c>
    </row>
    <row r="39" spans="1:41" ht="15.75" thickBot="1" x14ac:dyDescent="0.3">
      <c r="A39" s="330" t="s">
        <v>341</v>
      </c>
      <c r="B39" s="331" t="s">
        <v>453</v>
      </c>
      <c r="C39" s="332" t="s">
        <v>1288</v>
      </c>
      <c r="E39" s="201">
        <v>1</v>
      </c>
      <c r="F39" s="186">
        <f t="shared" si="19"/>
        <v>0</v>
      </c>
      <c r="G39" s="202">
        <v>2.0064205457499999E-4</v>
      </c>
      <c r="H39" s="202">
        <v>1</v>
      </c>
      <c r="I39" s="227">
        <v>1</v>
      </c>
      <c r="J39" s="227">
        <v>-1</v>
      </c>
      <c r="K39" s="227">
        <v>1</v>
      </c>
      <c r="L39" s="202">
        <v>-1</v>
      </c>
      <c r="M39" s="228">
        <v>9</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140.65214943046706</v>
      </c>
      <c r="G40" s="202">
        <v>1.93062616642E-4</v>
      </c>
      <c r="H40" s="202">
        <v>1</v>
      </c>
      <c r="I40" s="227">
        <v>-1</v>
      </c>
      <c r="J40" s="227">
        <v>1</v>
      </c>
      <c r="K40" s="227">
        <v>-1</v>
      </c>
      <c r="L40" s="202">
        <v>1</v>
      </c>
      <c r="M40" s="228">
        <v>-14</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728531.25</v>
      </c>
      <c r="Y40" s="137">
        <v>971375</v>
      </c>
      <c r="Z40" s="188">
        <f t="shared" si="25"/>
        <v>140.65214943046706</v>
      </c>
      <c r="AA40" s="188">
        <f>IF(IF(sym!$Q29=H40,1,0)=1,ABS(X40*G40),-ABS(X40*G40))</f>
        <v>-140.65214943046706</v>
      </c>
      <c r="AB40" s="188">
        <f>IF(IF(sym!$P29=$H40,1,0)=1,ABS($X40*$G40),-ABS($X40*$G40))</f>
        <v>140.65214943046706</v>
      </c>
      <c r="AC40" s="188">
        <f t="shared" si="40"/>
        <v>-140.65214943046706</v>
      </c>
      <c r="AD40" s="188">
        <f t="shared" si="26"/>
        <v>140.65214943046706</v>
      </c>
      <c r="AE40" s="188">
        <f t="shared" si="27"/>
        <v>140.65214943046706</v>
      </c>
      <c r="AF40" s="188">
        <f t="shared" si="36"/>
        <v>-140.65214943046706</v>
      </c>
      <c r="AG40" s="188">
        <f t="shared" si="37"/>
        <v>-140.65214943046706</v>
      </c>
      <c r="AH40" s="188">
        <f t="shared" si="38"/>
        <v>140.65214943046706</v>
      </c>
      <c r="AI40" s="188">
        <f t="shared" si="39"/>
        <v>-140.65214943046706</v>
      </c>
      <c r="AJ40" s="188">
        <f t="shared" si="28"/>
        <v>-140.65214943046706</v>
      </c>
      <c r="AK40" s="188">
        <f t="shared" si="29"/>
        <v>140.65214943046706</v>
      </c>
      <c r="AL40" s="188">
        <f t="shared" si="30"/>
        <v>-140.65214943046706</v>
      </c>
      <c r="AM40" s="188">
        <f t="shared" si="31"/>
        <v>-140.65214943046706</v>
      </c>
      <c r="AN40" s="188">
        <f t="shared" si="32"/>
        <v>140.65214943046706</v>
      </c>
      <c r="AO40" s="188">
        <f t="shared" si="33"/>
        <v>140.65214943046706</v>
      </c>
    </row>
    <row r="41" spans="1:41" ht="15.75" thickBot="1" x14ac:dyDescent="0.3">
      <c r="A41" s="1" t="s">
        <v>345</v>
      </c>
      <c r="B41" s="149" t="s">
        <v>602</v>
      </c>
      <c r="C41" s="192" t="s">
        <v>347</v>
      </c>
      <c r="E41" s="201">
        <v>-1</v>
      </c>
      <c r="F41" s="186">
        <f t="shared" si="19"/>
        <v>220.1823387582092</v>
      </c>
      <c r="G41" s="202">
        <v>8.2881253767300004E-4</v>
      </c>
      <c r="H41" s="202">
        <v>1</v>
      </c>
      <c r="I41" s="227">
        <v>-1</v>
      </c>
      <c r="J41" s="227">
        <v>1</v>
      </c>
      <c r="K41" s="227">
        <v>-1</v>
      </c>
      <c r="L41" s="202">
        <v>1</v>
      </c>
      <c r="M41" s="228">
        <v>3</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265660</v>
      </c>
      <c r="Y41" s="137">
        <v>398490</v>
      </c>
      <c r="Z41" s="188">
        <f t="shared" si="25"/>
        <v>220.1823387582092</v>
      </c>
      <c r="AA41" s="188">
        <f>IF(IF(sym!$Q30=H41,1,0)=1,ABS(X41*G41),-ABS(X41*G41))</f>
        <v>-220.1823387582092</v>
      </c>
      <c r="AB41" s="188">
        <f>IF(IF(sym!$P30=$H41,1,0)=1,ABS($X41*$G41),-ABS($X41*$G41))</f>
        <v>220.1823387582092</v>
      </c>
      <c r="AC41" s="188">
        <f t="shared" si="40"/>
        <v>-220.1823387582092</v>
      </c>
      <c r="AD41" s="188">
        <f t="shared" si="26"/>
        <v>220.1823387582092</v>
      </c>
      <c r="AE41" s="188">
        <f t="shared" si="27"/>
        <v>220.1823387582092</v>
      </c>
      <c r="AF41" s="188">
        <f t="shared" si="36"/>
        <v>-220.1823387582092</v>
      </c>
      <c r="AG41" s="188">
        <f t="shared" si="37"/>
        <v>-220.1823387582092</v>
      </c>
      <c r="AH41" s="188">
        <f t="shared" si="38"/>
        <v>220.1823387582092</v>
      </c>
      <c r="AI41" s="188">
        <f t="shared" si="39"/>
        <v>220.1823387582092</v>
      </c>
      <c r="AJ41" s="188">
        <f t="shared" si="28"/>
        <v>-220.1823387582092</v>
      </c>
      <c r="AK41" s="188">
        <f t="shared" si="29"/>
        <v>220.1823387582092</v>
      </c>
      <c r="AL41" s="188">
        <f t="shared" si="30"/>
        <v>-220.1823387582092</v>
      </c>
      <c r="AM41" s="188">
        <f t="shared" si="31"/>
        <v>-220.1823387582092</v>
      </c>
      <c r="AN41" s="188">
        <f t="shared" si="32"/>
        <v>-220.1823387582092</v>
      </c>
      <c r="AO41" s="188">
        <f t="shared" si="33"/>
        <v>220.1823387582092</v>
      </c>
    </row>
    <row r="42" spans="1:41" ht="15.75" thickBot="1" x14ac:dyDescent="0.3">
      <c r="A42" s="1" t="s">
        <v>1023</v>
      </c>
      <c r="B42" s="149" t="s">
        <v>604</v>
      </c>
      <c r="C42" s="192" t="s">
        <v>294</v>
      </c>
      <c r="E42" s="201">
        <v>1</v>
      </c>
      <c r="F42" s="186">
        <f t="shared" si="19"/>
        <v>-38.601504118815292</v>
      </c>
      <c r="G42" s="202">
        <v>-2.2104332449200001E-4</v>
      </c>
      <c r="H42" s="202">
        <v>-1</v>
      </c>
      <c r="I42" s="227">
        <v>1</v>
      </c>
      <c r="J42" s="227">
        <v>-1</v>
      </c>
      <c r="K42" s="227">
        <v>1</v>
      </c>
      <c r="L42" s="202">
        <v>-1</v>
      </c>
      <c r="M42" s="228">
        <v>-1</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174633.20463320464</v>
      </c>
      <c r="Y42" s="137">
        <v>116422.13642213643</v>
      </c>
      <c r="Z42" s="188">
        <f t="shared" si="25"/>
        <v>38.601504118815292</v>
      </c>
      <c r="AA42" s="188">
        <f>IF(IF(sym!$Q31=H42,1,0)=1,ABS(X42*G42),-ABS(X42*G42))</f>
        <v>-38.601504118815292</v>
      </c>
      <c r="AB42" s="188">
        <f>IF(IF(sym!$P31=$H42,1,0)=1,ABS($X42*$G42),-ABS($X42*$G42))</f>
        <v>38.601504118815292</v>
      </c>
      <c r="AC42" s="188">
        <f t="shared" si="40"/>
        <v>-38.601504118815292</v>
      </c>
      <c r="AD42" s="188">
        <f t="shared" si="26"/>
        <v>38.601504118815292</v>
      </c>
      <c r="AE42" s="188">
        <f t="shared" si="27"/>
        <v>38.601504118815292</v>
      </c>
      <c r="AF42" s="188">
        <f t="shared" si="36"/>
        <v>-38.601504118815292</v>
      </c>
      <c r="AG42" s="188">
        <f t="shared" si="37"/>
        <v>-38.601504118815292</v>
      </c>
      <c r="AH42" s="188">
        <f t="shared" si="38"/>
        <v>38.601504118815292</v>
      </c>
      <c r="AI42" s="188">
        <f t="shared" si="39"/>
        <v>-38.601504118815292</v>
      </c>
      <c r="AJ42" s="188">
        <f t="shared" si="28"/>
        <v>-38.601504118815292</v>
      </c>
      <c r="AK42" s="188">
        <f t="shared" si="29"/>
        <v>38.601504118815292</v>
      </c>
      <c r="AL42" s="188">
        <f t="shared" si="30"/>
        <v>-38.601504118815292</v>
      </c>
      <c r="AM42" s="188">
        <f t="shared" si="31"/>
        <v>-38.601504118815292</v>
      </c>
      <c r="AN42" s="188">
        <f t="shared" si="32"/>
        <v>38.601504118815292</v>
      </c>
      <c r="AO42" s="188">
        <f t="shared" si="33"/>
        <v>38.601504118815292</v>
      </c>
    </row>
    <row r="43" spans="1:41" ht="15.75" thickBot="1" x14ac:dyDescent="0.3">
      <c r="A43" s="1" t="s">
        <v>349</v>
      </c>
      <c r="B43" s="149" t="s">
        <v>515</v>
      </c>
      <c r="C43" s="192" t="s">
        <v>347</v>
      </c>
      <c r="E43" s="201">
        <v>-1</v>
      </c>
      <c r="F43" s="186">
        <f t="shared" si="19"/>
        <v>426.62945421743302</v>
      </c>
      <c r="G43" s="202">
        <v>3.8340099233200001E-3</v>
      </c>
      <c r="H43" s="202">
        <v>1</v>
      </c>
      <c r="I43" s="227">
        <v>1</v>
      </c>
      <c r="J43" s="227">
        <v>1</v>
      </c>
      <c r="K43" s="227">
        <v>1</v>
      </c>
      <c r="L43" s="202">
        <v>1</v>
      </c>
      <c r="M43" s="228">
        <v>11</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111275</v>
      </c>
      <c r="Y43" s="137">
        <v>166912.5</v>
      </c>
      <c r="Z43" s="188">
        <f t="shared" si="25"/>
        <v>426.62945421743302</v>
      </c>
      <c r="AA43" s="188">
        <f>IF(IF(sym!$Q32=H43,1,0)=1,ABS(X43*G43),-ABS(X43*G43))</f>
        <v>426.62945421743302</v>
      </c>
      <c r="AB43" s="188">
        <f>IF(IF(sym!$P32=$H43,1,0)=1,ABS($X43*$G43),-ABS($X43*$G43))</f>
        <v>-426.62945421743302</v>
      </c>
      <c r="AC43" s="188">
        <f t="shared" si="40"/>
        <v>-426.62945421743302</v>
      </c>
      <c r="AD43" s="188">
        <f t="shared" si="26"/>
        <v>426.62945421743302</v>
      </c>
      <c r="AE43" s="188">
        <f t="shared" si="27"/>
        <v>426.62945421743302</v>
      </c>
      <c r="AF43" s="188">
        <f t="shared" si="36"/>
        <v>426.62945421743302</v>
      </c>
      <c r="AG43" s="188">
        <f t="shared" si="37"/>
        <v>426.62945421743302</v>
      </c>
      <c r="AH43" s="188">
        <f t="shared" si="38"/>
        <v>426.62945421743302</v>
      </c>
      <c r="AI43" s="188">
        <f t="shared" si="39"/>
        <v>426.62945421743302</v>
      </c>
      <c r="AJ43" s="188">
        <f t="shared" si="28"/>
        <v>-426.62945421743302</v>
      </c>
      <c r="AK43" s="188">
        <f t="shared" si="29"/>
        <v>426.62945421743302</v>
      </c>
      <c r="AL43" s="188">
        <f t="shared" si="30"/>
        <v>426.62945421743302</v>
      </c>
      <c r="AM43" s="188">
        <f t="shared" si="31"/>
        <v>426.62945421743302</v>
      </c>
      <c r="AN43" s="188">
        <f t="shared" si="32"/>
        <v>-426.62945421743302</v>
      </c>
      <c r="AO43" s="188">
        <f t="shared" si="33"/>
        <v>426.62945421743302</v>
      </c>
    </row>
    <row r="44" spans="1:41" ht="15.75" thickBot="1" x14ac:dyDescent="0.3">
      <c r="A44" s="1" t="s">
        <v>1024</v>
      </c>
      <c r="B44" s="149" t="s">
        <v>353</v>
      </c>
      <c r="C44" s="192" t="s">
        <v>294</v>
      </c>
      <c r="E44" s="201">
        <v>1</v>
      </c>
      <c r="F44" s="186">
        <f t="shared" si="19"/>
        <v>374.21211298785875</v>
      </c>
      <c r="G44" s="202">
        <v>2.6303854875300002E-3</v>
      </c>
      <c r="H44" s="202">
        <v>1</v>
      </c>
      <c r="I44" s="227">
        <v>1</v>
      </c>
      <c r="J44" s="227">
        <v>-1</v>
      </c>
      <c r="K44" s="227">
        <v>1</v>
      </c>
      <c r="L44" s="202">
        <v>1</v>
      </c>
      <c r="M44" s="228">
        <v>19</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142265.12226512228</v>
      </c>
      <c r="Y44" s="137">
        <v>142265.12226512228</v>
      </c>
      <c r="Z44" s="188">
        <f t="shared" si="25"/>
        <v>374.21211298785875</v>
      </c>
      <c r="AA44" s="188">
        <f>IF(IF(sym!$Q33=H44,1,0)=1,ABS(X44*G44),-ABS(X44*G44))</f>
        <v>374.21211298785875</v>
      </c>
      <c r="AB44" s="188">
        <f>IF(IF(sym!$P33=$H44,1,0)=1,ABS($X44*$G44),-ABS($X44*$G44))</f>
        <v>-374.21211298785875</v>
      </c>
      <c r="AC44" s="188">
        <f t="shared" si="40"/>
        <v>374.21211298785875</v>
      </c>
      <c r="AD44" s="188">
        <f t="shared" si="26"/>
        <v>-374.21211298785875</v>
      </c>
      <c r="AE44" s="188">
        <f t="shared" si="27"/>
        <v>-374.21211298785875</v>
      </c>
      <c r="AF44" s="188">
        <f t="shared" si="36"/>
        <v>374.21211298785875</v>
      </c>
      <c r="AG44" s="188">
        <f t="shared" si="37"/>
        <v>374.21211298785875</v>
      </c>
      <c r="AH44" s="188">
        <f t="shared" si="38"/>
        <v>374.21211298785875</v>
      </c>
      <c r="AI44" s="188">
        <f t="shared" si="39"/>
        <v>374.21211298785875</v>
      </c>
      <c r="AJ44" s="188">
        <f t="shared" si="28"/>
        <v>374.21211298785875</v>
      </c>
      <c r="AK44" s="188">
        <f t="shared" si="29"/>
        <v>-374.21211298785875</v>
      </c>
      <c r="AL44" s="188">
        <f t="shared" si="30"/>
        <v>-374.21211298785875</v>
      </c>
      <c r="AM44" s="188">
        <f t="shared" si="31"/>
        <v>-374.21211298785875</v>
      </c>
      <c r="AN44" s="188">
        <f t="shared" si="32"/>
        <v>-374.21211298785875</v>
      </c>
      <c r="AO44" s="188">
        <f t="shared" si="33"/>
        <v>-374.21211298785875</v>
      </c>
    </row>
    <row r="45" spans="1:41" ht="15.75" thickBot="1" x14ac:dyDescent="0.3">
      <c r="A45" s="1" t="s">
        <v>351</v>
      </c>
      <c r="B45" s="149" t="s">
        <v>617</v>
      </c>
      <c r="C45" s="192" t="s">
        <v>288</v>
      </c>
      <c r="E45" s="201">
        <v>-1</v>
      </c>
      <c r="F45" s="186">
        <f t="shared" si="19"/>
        <v>113.62676640480947</v>
      </c>
      <c r="G45" s="202">
        <v>1.9997037475900001E-3</v>
      </c>
      <c r="H45" s="202">
        <v>1</v>
      </c>
      <c r="I45" s="227">
        <v>-1</v>
      </c>
      <c r="J45" s="227">
        <v>1</v>
      </c>
      <c r="K45" s="227">
        <v>-1</v>
      </c>
      <c r="L45" s="202">
        <v>1</v>
      </c>
      <c r="M45" s="228">
        <v>17</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56821.8</v>
      </c>
      <c r="Y45" s="137">
        <v>56821.8</v>
      </c>
      <c r="Z45" s="188">
        <f t="shared" si="25"/>
        <v>113.62676640480947</v>
      </c>
      <c r="AA45" s="188">
        <f>IF(IF(sym!$Q34=H45,1,0)=1,ABS(X45*G45),-ABS(X45*G45))</f>
        <v>113.62676640480947</v>
      </c>
      <c r="AB45" s="188">
        <f>IF(IF(sym!$P34=$H45,1,0)=1,ABS($X45*$G45),-ABS($X45*$G45))</f>
        <v>-113.62676640480947</v>
      </c>
      <c r="AC45" s="188">
        <f t="shared" si="40"/>
        <v>-113.62676640480947</v>
      </c>
      <c r="AD45" s="188">
        <f t="shared" si="26"/>
        <v>113.62676640480947</v>
      </c>
      <c r="AE45" s="188">
        <f t="shared" si="27"/>
        <v>113.62676640480947</v>
      </c>
      <c r="AF45" s="188">
        <f t="shared" si="36"/>
        <v>-113.62676640480947</v>
      </c>
      <c r="AG45" s="188">
        <f t="shared" si="37"/>
        <v>-113.62676640480947</v>
      </c>
      <c r="AH45" s="188">
        <f t="shared" si="38"/>
        <v>113.62676640480947</v>
      </c>
      <c r="AI45" s="188">
        <f t="shared" si="39"/>
        <v>113.62676640480947</v>
      </c>
      <c r="AJ45" s="188">
        <f t="shared" si="28"/>
        <v>-113.62676640480947</v>
      </c>
      <c r="AK45" s="188">
        <f t="shared" si="29"/>
        <v>113.62676640480947</v>
      </c>
      <c r="AL45" s="188">
        <f t="shared" si="30"/>
        <v>-113.62676640480947</v>
      </c>
      <c r="AM45" s="188">
        <f t="shared" si="31"/>
        <v>-113.62676640480947</v>
      </c>
      <c r="AN45" s="188">
        <f t="shared" si="32"/>
        <v>-113.62676640480947</v>
      </c>
      <c r="AO45" s="188">
        <f t="shared" si="33"/>
        <v>113.62676640480947</v>
      </c>
    </row>
    <row r="46" spans="1:41" ht="15.75" thickBot="1" x14ac:dyDescent="0.3">
      <c r="A46" s="1" t="s">
        <v>355</v>
      </c>
      <c r="B46" s="149" t="s">
        <v>623</v>
      </c>
      <c r="C46" s="192" t="s">
        <v>1121</v>
      </c>
      <c r="E46" s="201">
        <v>1</v>
      </c>
      <c r="F46" s="186">
        <f t="shared" si="19"/>
        <v>2769.15826159274</v>
      </c>
      <c r="G46" s="202">
        <v>1.1564661773199999E-2</v>
      </c>
      <c r="H46" s="202">
        <v>1</v>
      </c>
      <c r="I46" s="227">
        <v>-1</v>
      </c>
      <c r="J46" s="227">
        <v>1</v>
      </c>
      <c r="K46" s="227">
        <v>-1</v>
      </c>
      <c r="L46" s="202">
        <v>1</v>
      </c>
      <c r="M46" s="228">
        <v>-11</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239450</v>
      </c>
      <c r="Y46" s="137">
        <v>239450</v>
      </c>
      <c r="Z46" s="188">
        <f t="shared" si="25"/>
        <v>2769.15826159274</v>
      </c>
      <c r="AA46" s="188">
        <f>IF(IF(sym!$Q35=H46,1,0)=1,ABS(X46*G46),-ABS(X46*G46))</f>
        <v>-2769.15826159274</v>
      </c>
      <c r="AB46" s="188">
        <f>IF(IF(sym!$P35=$H46,1,0)=1,ABS($X46*$G46),-ABS($X46*$G46))</f>
        <v>2769.15826159274</v>
      </c>
      <c r="AC46" s="188">
        <f t="shared" si="40"/>
        <v>2769.15826159274</v>
      </c>
      <c r="AD46" s="188">
        <f t="shared" si="26"/>
        <v>-2769.15826159274</v>
      </c>
      <c r="AE46" s="188">
        <f t="shared" si="27"/>
        <v>2769.15826159274</v>
      </c>
      <c r="AF46" s="188">
        <f t="shared" si="36"/>
        <v>-2769.15826159274</v>
      </c>
      <c r="AG46" s="188">
        <f t="shared" si="37"/>
        <v>-2769.15826159274</v>
      </c>
      <c r="AH46" s="188">
        <f t="shared" si="38"/>
        <v>2769.15826159274</v>
      </c>
      <c r="AI46" s="188">
        <f t="shared" si="39"/>
        <v>-2769.15826159274</v>
      </c>
      <c r="AJ46" s="188">
        <f t="shared" si="28"/>
        <v>-2769.15826159274</v>
      </c>
      <c r="AK46" s="188">
        <f t="shared" si="29"/>
        <v>-2769.15826159274</v>
      </c>
      <c r="AL46" s="188">
        <f t="shared" si="30"/>
        <v>-2769.15826159274</v>
      </c>
      <c r="AM46" s="188">
        <f t="shared" si="31"/>
        <v>-2769.15826159274</v>
      </c>
      <c r="AN46" s="188">
        <f t="shared" ref="AN46:AN77" si="41">IF(IF(T46=$H46,1,0)=1,ABS($X46*$G46),-ABS($X46*$G46))</f>
        <v>2769.15826159274</v>
      </c>
      <c r="AO46" s="188">
        <f t="shared" ref="AO46:AO77" si="42">IF(IF(U46=$H46,1,0)=1,ABS($X46*$G46),-ABS($X46*$G46))</f>
        <v>-2769.15826159274</v>
      </c>
    </row>
    <row r="47" spans="1:41" ht="15.75" thickBot="1" x14ac:dyDescent="0.3">
      <c r="A47" s="1" t="s">
        <v>357</v>
      </c>
      <c r="B47" s="149" t="s">
        <v>513</v>
      </c>
      <c r="C47" s="192" t="s">
        <v>304</v>
      </c>
      <c r="E47" s="201">
        <v>-1</v>
      </c>
      <c r="F47" s="186">
        <f t="shared" si="19"/>
        <v>376.32884479066803</v>
      </c>
      <c r="G47" s="202">
        <v>3.54358610914E-3</v>
      </c>
      <c r="H47" s="202">
        <v>1</v>
      </c>
      <c r="I47" s="227">
        <v>-1</v>
      </c>
      <c r="J47" s="227">
        <v>1</v>
      </c>
      <c r="K47" s="227">
        <v>-1</v>
      </c>
      <c r="L47" s="202">
        <v>1</v>
      </c>
      <c r="M47" s="228">
        <v>5</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106200</v>
      </c>
      <c r="Y47" s="137">
        <v>159300</v>
      </c>
      <c r="Z47" s="188">
        <f t="shared" si="25"/>
        <v>376.32884479066803</v>
      </c>
      <c r="AA47" s="188">
        <f>IF(IF(sym!$Q36=H47,1,0)=1,ABS(X47*G47),-ABS(X47*G47))</f>
        <v>376.32884479066803</v>
      </c>
      <c r="AB47" s="188">
        <f>IF(IF(sym!$P36=$H47,1,0)=1,ABS($X47*$G47),-ABS($X47*$G47))</f>
        <v>-376.32884479066803</v>
      </c>
      <c r="AC47" s="188">
        <f t="shared" si="40"/>
        <v>-376.32884479066803</v>
      </c>
      <c r="AD47" s="188">
        <f t="shared" si="26"/>
        <v>376.32884479066803</v>
      </c>
      <c r="AE47" s="188">
        <f t="shared" si="27"/>
        <v>376.32884479066803</v>
      </c>
      <c r="AF47" s="188">
        <f t="shared" si="36"/>
        <v>-376.32884479066803</v>
      </c>
      <c r="AG47" s="188">
        <f t="shared" si="37"/>
        <v>-376.32884479066803</v>
      </c>
      <c r="AH47" s="188">
        <f t="shared" si="38"/>
        <v>376.32884479066803</v>
      </c>
      <c r="AI47" s="188">
        <f t="shared" si="39"/>
        <v>376.32884479066803</v>
      </c>
      <c r="AJ47" s="188">
        <f t="shared" si="28"/>
        <v>-376.32884479066803</v>
      </c>
      <c r="AK47" s="188">
        <f t="shared" si="29"/>
        <v>376.32884479066803</v>
      </c>
      <c r="AL47" s="188">
        <f t="shared" si="30"/>
        <v>-376.32884479066803</v>
      </c>
      <c r="AM47" s="188">
        <f t="shared" si="31"/>
        <v>-376.32884479066803</v>
      </c>
      <c r="AN47" s="188">
        <f t="shared" si="41"/>
        <v>-376.32884479066803</v>
      </c>
      <c r="AO47" s="188">
        <f t="shared" si="42"/>
        <v>376.32884479066803</v>
      </c>
    </row>
    <row r="48" spans="1:41" ht="15.75" thickBot="1" x14ac:dyDescent="0.3">
      <c r="A48" s="1" t="s">
        <v>1051</v>
      </c>
      <c r="B48" s="149" t="s">
        <v>614</v>
      </c>
      <c r="C48" s="192" t="s">
        <v>297</v>
      </c>
      <c r="E48" s="201">
        <v>1</v>
      </c>
      <c r="F48" s="186">
        <f t="shared" si="19"/>
        <v>-2190.1949202559999</v>
      </c>
      <c r="G48" s="202">
        <v>-2.658003544E-2</v>
      </c>
      <c r="H48" s="202">
        <v>-1</v>
      </c>
      <c r="I48" s="227">
        <v>-1</v>
      </c>
      <c r="J48" s="227">
        <v>1</v>
      </c>
      <c r="K48" s="227">
        <v>-1</v>
      </c>
      <c r="L48" s="202">
        <v>-1</v>
      </c>
      <c r="M48" s="228">
        <v>3</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82400</v>
      </c>
      <c r="Y48" s="137">
        <v>61800</v>
      </c>
      <c r="Z48" s="188">
        <f t="shared" si="25"/>
        <v>2190.1949202559999</v>
      </c>
      <c r="AA48" s="188">
        <f>IF(IF(sym!$Q37=H48,1,0)=1,ABS(X48*G48),-ABS(X48*G48))</f>
        <v>-2190.1949202559999</v>
      </c>
      <c r="AB48" s="188">
        <f>IF(IF(sym!$P37=$H48,1,0)=1,ABS($X48*$G48),-ABS($X48*$G48))</f>
        <v>2190.1949202559999</v>
      </c>
      <c r="AC48" s="188">
        <f t="shared" si="40"/>
        <v>-2190.1949202559999</v>
      </c>
      <c r="AD48" s="188">
        <f t="shared" si="26"/>
        <v>2190.1949202559999</v>
      </c>
      <c r="AE48" s="188">
        <f t="shared" si="27"/>
        <v>-2190.1949202559999</v>
      </c>
      <c r="AF48" s="188">
        <f t="shared" si="36"/>
        <v>2190.1949202559999</v>
      </c>
      <c r="AG48" s="188">
        <f t="shared" si="37"/>
        <v>2190.1949202559999</v>
      </c>
      <c r="AH48" s="188">
        <f t="shared" si="38"/>
        <v>2190.1949202559999</v>
      </c>
      <c r="AI48" s="188">
        <f t="shared" si="39"/>
        <v>2190.1949202559999</v>
      </c>
      <c r="AJ48" s="188">
        <f t="shared" si="28"/>
        <v>-2190.1949202559999</v>
      </c>
      <c r="AK48" s="188">
        <f t="shared" si="29"/>
        <v>2190.1949202559999</v>
      </c>
      <c r="AL48" s="188">
        <f t="shared" si="30"/>
        <v>2190.1949202559999</v>
      </c>
      <c r="AM48" s="188">
        <f t="shared" si="31"/>
        <v>2190.1949202559999</v>
      </c>
      <c r="AN48" s="188">
        <f t="shared" si="41"/>
        <v>-2190.1949202559999</v>
      </c>
      <c r="AO48" s="188">
        <f t="shared" si="42"/>
        <v>-2190.1949202559999</v>
      </c>
    </row>
    <row r="49" spans="1:41" ht="15.75" thickBot="1" x14ac:dyDescent="0.3">
      <c r="A49" s="4" t="s">
        <v>359</v>
      </c>
      <c r="B49" s="149" t="s">
        <v>708</v>
      </c>
      <c r="C49" s="192" t="s">
        <v>304</v>
      </c>
      <c r="E49" s="201">
        <v>1</v>
      </c>
      <c r="F49" s="186">
        <f t="shared" si="19"/>
        <v>165.25022747946571</v>
      </c>
      <c r="G49" s="202">
        <v>1.5165301789500001E-3</v>
      </c>
      <c r="H49" s="234">
        <v>1</v>
      </c>
      <c r="I49" s="230">
        <v>1</v>
      </c>
      <c r="J49" s="230">
        <v>-1</v>
      </c>
      <c r="K49" s="230">
        <v>1</v>
      </c>
      <c r="L49" s="202">
        <v>1</v>
      </c>
      <c r="M49" s="228">
        <v>-15</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108966</v>
      </c>
      <c r="Y49" s="137">
        <v>145288</v>
      </c>
      <c r="Z49" s="188">
        <f t="shared" si="25"/>
        <v>165.25022747946571</v>
      </c>
      <c r="AA49" s="188">
        <f>IF(IF(sym!$Q38=H49,1,0)=1,ABS(X49*G49),-ABS(X49*G49))</f>
        <v>165.25022747946571</v>
      </c>
      <c r="AB49" s="188">
        <f>IF(IF(sym!$P38=$H49,1,0)=1,ABS($X49*$G49),-ABS($X49*$G49))</f>
        <v>-165.25022747946571</v>
      </c>
      <c r="AC49" s="188">
        <f t="shared" si="40"/>
        <v>165.25022747946571</v>
      </c>
      <c r="AD49" s="188">
        <f t="shared" si="26"/>
        <v>-165.25022747946571</v>
      </c>
      <c r="AE49" s="188">
        <f t="shared" si="27"/>
        <v>-165.25022747946571</v>
      </c>
      <c r="AF49" s="188">
        <f t="shared" si="36"/>
        <v>165.25022747946571</v>
      </c>
      <c r="AG49" s="188">
        <f t="shared" si="37"/>
        <v>165.25022747946571</v>
      </c>
      <c r="AH49" s="188">
        <f t="shared" si="38"/>
        <v>165.25022747946571</v>
      </c>
      <c r="AI49" s="188">
        <f t="shared" si="39"/>
        <v>-165.25022747946571</v>
      </c>
      <c r="AJ49" s="188">
        <f t="shared" si="28"/>
        <v>165.25022747946571</v>
      </c>
      <c r="AK49" s="188">
        <f t="shared" si="29"/>
        <v>-165.25022747946571</v>
      </c>
      <c r="AL49" s="188">
        <f t="shared" si="30"/>
        <v>-165.25022747946571</v>
      </c>
      <c r="AM49" s="188">
        <f t="shared" si="31"/>
        <v>-165.25022747946571</v>
      </c>
      <c r="AN49" s="188">
        <f t="shared" si="41"/>
        <v>165.25022747946571</v>
      </c>
      <c r="AO49" s="188">
        <f t="shared" si="42"/>
        <v>-165.25022747946571</v>
      </c>
    </row>
    <row r="50" spans="1:41" ht="15.75" thickBot="1" x14ac:dyDescent="0.3">
      <c r="A50" s="1" t="s">
        <v>361</v>
      </c>
      <c r="B50" s="149" t="s">
        <v>631</v>
      </c>
      <c r="C50" s="192" t="s">
        <v>313</v>
      </c>
      <c r="E50" s="201">
        <v>1</v>
      </c>
      <c r="F50" s="186">
        <f t="shared" si="19"/>
        <v>1824.3079000673758</v>
      </c>
      <c r="G50" s="202">
        <v>1.3504388926399999E-2</v>
      </c>
      <c r="H50" s="202">
        <v>1</v>
      </c>
      <c r="I50" s="227">
        <v>1</v>
      </c>
      <c r="J50" s="227">
        <v>-1</v>
      </c>
      <c r="K50" s="227">
        <v>1</v>
      </c>
      <c r="L50" s="202">
        <v>1</v>
      </c>
      <c r="M50" s="228">
        <v>2</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135090</v>
      </c>
      <c r="Y50" s="137">
        <v>180120</v>
      </c>
      <c r="Z50" s="188">
        <f t="shared" si="25"/>
        <v>1824.3079000673758</v>
      </c>
      <c r="AA50" s="188">
        <f>IF(IF(sym!$Q39=H50,1,0)=1,ABS(X50*G50),-ABS(X50*G50))</f>
        <v>1824.3079000673758</v>
      </c>
      <c r="AB50" s="188">
        <f>IF(IF(sym!$P39=$H50,1,0)=1,ABS($X50*$G50),-ABS($X50*$G50))</f>
        <v>-1824.3079000673758</v>
      </c>
      <c r="AC50" s="188">
        <f t="shared" si="40"/>
        <v>1824.3079000673758</v>
      </c>
      <c r="AD50" s="188">
        <f t="shared" si="26"/>
        <v>-1824.3079000673758</v>
      </c>
      <c r="AE50" s="188">
        <f t="shared" si="27"/>
        <v>-1824.3079000673758</v>
      </c>
      <c r="AF50" s="188">
        <f t="shared" si="36"/>
        <v>1824.3079000673758</v>
      </c>
      <c r="AG50" s="188">
        <f t="shared" si="37"/>
        <v>1824.3079000673758</v>
      </c>
      <c r="AH50" s="188">
        <f t="shared" si="38"/>
        <v>1824.3079000673758</v>
      </c>
      <c r="AI50" s="188">
        <f t="shared" si="39"/>
        <v>1824.3079000673758</v>
      </c>
      <c r="AJ50" s="188">
        <f t="shared" si="28"/>
        <v>1824.3079000673758</v>
      </c>
      <c r="AK50" s="188">
        <f t="shared" si="29"/>
        <v>-1824.3079000673758</v>
      </c>
      <c r="AL50" s="188">
        <f t="shared" si="30"/>
        <v>-1824.3079000673758</v>
      </c>
      <c r="AM50" s="188">
        <f t="shared" si="31"/>
        <v>-1824.3079000673758</v>
      </c>
      <c r="AN50" s="188">
        <f t="shared" si="41"/>
        <v>-1824.3079000673758</v>
      </c>
      <c r="AO50" s="188">
        <f t="shared" si="42"/>
        <v>-1824.3079000673758</v>
      </c>
    </row>
    <row r="51" spans="1:41" ht="15.75" thickBot="1" x14ac:dyDescent="0.3">
      <c r="A51" s="1" t="s">
        <v>363</v>
      </c>
      <c r="B51" s="149" t="s">
        <v>476</v>
      </c>
      <c r="C51" s="192" t="s">
        <v>288</v>
      </c>
      <c r="E51" s="201">
        <v>-1</v>
      </c>
      <c r="F51" s="186">
        <f t="shared" si="19"/>
        <v>20.004337453858479</v>
      </c>
      <c r="G51" s="202">
        <v>2.16872695727E-4</v>
      </c>
      <c r="H51" s="202">
        <v>1</v>
      </c>
      <c r="I51" s="227">
        <v>-1</v>
      </c>
      <c r="J51" s="227">
        <v>1</v>
      </c>
      <c r="K51" s="227">
        <v>-1</v>
      </c>
      <c r="L51" s="202">
        <v>1</v>
      </c>
      <c r="M51" s="228">
        <v>8</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92240</v>
      </c>
      <c r="Y51" s="137">
        <v>138360</v>
      </c>
      <c r="Z51" s="188">
        <f t="shared" si="25"/>
        <v>20.004337453858479</v>
      </c>
      <c r="AA51" s="188">
        <f>IF(IF(sym!$Q40=H51,1,0)=1,ABS(X51*G51),-ABS(X51*G51))</f>
        <v>20.004337453858479</v>
      </c>
      <c r="AB51" s="188">
        <f>IF(IF(sym!$P40=$H51,1,0)=1,ABS($X51*$G51),-ABS($X51*$G51))</f>
        <v>-20.004337453858479</v>
      </c>
      <c r="AC51" s="188">
        <f t="shared" si="40"/>
        <v>-20.004337453858479</v>
      </c>
      <c r="AD51" s="188">
        <f t="shared" si="26"/>
        <v>20.004337453858479</v>
      </c>
      <c r="AE51" s="188">
        <f t="shared" si="27"/>
        <v>20.004337453858479</v>
      </c>
      <c r="AF51" s="188">
        <f t="shared" si="36"/>
        <v>-20.004337453858479</v>
      </c>
      <c r="AG51" s="188">
        <f t="shared" si="37"/>
        <v>-20.004337453858479</v>
      </c>
      <c r="AH51" s="188">
        <f t="shared" si="38"/>
        <v>20.004337453858479</v>
      </c>
      <c r="AI51" s="188">
        <f t="shared" si="39"/>
        <v>20.004337453858479</v>
      </c>
      <c r="AJ51" s="188">
        <f t="shared" si="28"/>
        <v>-20.004337453858479</v>
      </c>
      <c r="AK51" s="188">
        <f t="shared" si="29"/>
        <v>20.004337453858479</v>
      </c>
      <c r="AL51" s="188">
        <f t="shared" si="30"/>
        <v>-20.004337453858479</v>
      </c>
      <c r="AM51" s="188">
        <f t="shared" si="31"/>
        <v>-20.004337453858479</v>
      </c>
      <c r="AN51" s="188">
        <f t="shared" si="41"/>
        <v>-20.004337453858479</v>
      </c>
      <c r="AO51" s="188">
        <f t="shared" si="42"/>
        <v>20.004337453858479</v>
      </c>
    </row>
    <row r="52" spans="1:41" ht="15.75" thickBot="1" x14ac:dyDescent="0.3">
      <c r="A52" s="1" t="s">
        <v>365</v>
      </c>
      <c r="B52" s="149" t="s">
        <v>1097</v>
      </c>
      <c r="C52" s="192" t="s">
        <v>288</v>
      </c>
      <c r="E52" s="201">
        <v>-1</v>
      </c>
      <c r="F52" s="186">
        <f t="shared" si="19"/>
        <v>-397.97340088685547</v>
      </c>
      <c r="G52" s="202">
        <v>-5.0664977834099997E-3</v>
      </c>
      <c r="H52" s="202">
        <v>-1</v>
      </c>
      <c r="I52" s="227">
        <v>-1</v>
      </c>
      <c r="J52" s="227">
        <v>1</v>
      </c>
      <c r="K52" s="227">
        <v>-1</v>
      </c>
      <c r="L52" s="202">
        <v>1</v>
      </c>
      <c r="M52" s="228">
        <v>-18</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78550</v>
      </c>
      <c r="Y52" s="137">
        <v>117825</v>
      </c>
      <c r="Z52" s="188">
        <f t="shared" si="25"/>
        <v>397.97340088685547</v>
      </c>
      <c r="AA52" s="188">
        <f>IF(IF(sym!$Q41=H52,1,0)=1,ABS(X52*G52),-ABS(X52*G52))</f>
        <v>-397.97340088685547</v>
      </c>
      <c r="AB52" s="188">
        <f>IF(IF(sym!$P41=$H52,1,0)=1,ABS($X52*$G52),-ABS($X52*$G52))</f>
        <v>397.97340088685547</v>
      </c>
      <c r="AC52" s="188">
        <f t="shared" si="40"/>
        <v>397.97340088685547</v>
      </c>
      <c r="AD52" s="188">
        <f t="shared" si="26"/>
        <v>-397.97340088685547</v>
      </c>
      <c r="AE52" s="188">
        <f t="shared" si="27"/>
        <v>-397.97340088685547</v>
      </c>
      <c r="AF52" s="188">
        <f t="shared" si="36"/>
        <v>397.97340088685547</v>
      </c>
      <c r="AG52" s="188">
        <f t="shared" si="37"/>
        <v>397.97340088685547</v>
      </c>
      <c r="AH52" s="188">
        <f t="shared" si="38"/>
        <v>-397.97340088685547</v>
      </c>
      <c r="AI52" s="188">
        <f t="shared" si="39"/>
        <v>397.97340088685547</v>
      </c>
      <c r="AJ52" s="188">
        <f t="shared" si="28"/>
        <v>397.97340088685547</v>
      </c>
      <c r="AK52" s="188">
        <f t="shared" si="29"/>
        <v>-397.97340088685547</v>
      </c>
      <c r="AL52" s="188">
        <f t="shared" si="30"/>
        <v>397.97340088685547</v>
      </c>
      <c r="AM52" s="188">
        <f t="shared" si="31"/>
        <v>397.97340088685547</v>
      </c>
      <c r="AN52" s="188">
        <f t="shared" si="41"/>
        <v>-397.97340088685547</v>
      </c>
      <c r="AO52" s="188">
        <f t="shared" si="42"/>
        <v>-397.97340088685547</v>
      </c>
    </row>
    <row r="53" spans="1:41" ht="15.75" thickBot="1" x14ac:dyDescent="0.3">
      <c r="A53" s="1" t="s">
        <v>367</v>
      </c>
      <c r="B53" s="149" t="s">
        <v>625</v>
      </c>
      <c r="C53" s="192" t="s">
        <v>313</v>
      </c>
      <c r="E53" s="201">
        <v>1</v>
      </c>
      <c r="F53" s="186">
        <f t="shared" si="19"/>
        <v>-1146.9308469297</v>
      </c>
      <c r="G53" s="202">
        <v>-1.1266511266500001E-2</v>
      </c>
      <c r="H53" s="202">
        <v>-1</v>
      </c>
      <c r="I53" s="227">
        <v>1</v>
      </c>
      <c r="J53" s="227">
        <v>1</v>
      </c>
      <c r="K53" s="227">
        <v>-1</v>
      </c>
      <c r="L53" s="202">
        <v>1</v>
      </c>
      <c r="M53" s="228">
        <v>2</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101800</v>
      </c>
      <c r="Y53" s="137">
        <v>127250</v>
      </c>
      <c r="Z53" s="188">
        <f t="shared" si="25"/>
        <v>1146.9308469297</v>
      </c>
      <c r="AA53" s="188">
        <f>IF(IF(sym!$Q42=H53,1,0)=1,ABS(X53*G53),-ABS(X53*G53))</f>
        <v>-1146.9308469297</v>
      </c>
      <c r="AB53" s="188">
        <f>IF(IF(sym!$P42=$H53,1,0)=1,ABS($X53*$G53),-ABS($X53*$G53))</f>
        <v>1146.9308469297</v>
      </c>
      <c r="AC53" s="188">
        <f t="shared" si="40"/>
        <v>-1146.9308469297</v>
      </c>
      <c r="AD53" s="188">
        <f t="shared" si="26"/>
        <v>1146.9308469297</v>
      </c>
      <c r="AE53" s="188">
        <f t="shared" si="27"/>
        <v>-1146.9308469297</v>
      </c>
      <c r="AF53" s="188">
        <f t="shared" si="36"/>
        <v>-1146.9308469297</v>
      </c>
      <c r="AG53" s="188">
        <f t="shared" si="37"/>
        <v>1146.9308469297</v>
      </c>
      <c r="AH53" s="188">
        <f t="shared" si="38"/>
        <v>-1146.9308469297</v>
      </c>
      <c r="AI53" s="188">
        <f t="shared" si="39"/>
        <v>-1146.9308469297</v>
      </c>
      <c r="AJ53" s="188">
        <f t="shared" si="28"/>
        <v>1146.9308469297</v>
      </c>
      <c r="AK53" s="188">
        <f t="shared" si="29"/>
        <v>-1146.9308469297</v>
      </c>
      <c r="AL53" s="188">
        <f t="shared" si="30"/>
        <v>1146.9308469297</v>
      </c>
      <c r="AM53" s="188">
        <f t="shared" si="31"/>
        <v>1146.9308469297</v>
      </c>
      <c r="AN53" s="188">
        <f t="shared" si="41"/>
        <v>-1146.9308469297</v>
      </c>
      <c r="AO53" s="188">
        <f t="shared" si="42"/>
        <v>1146.9308469297</v>
      </c>
    </row>
    <row r="54" spans="1:41" ht="15.75" thickBot="1" x14ac:dyDescent="0.3">
      <c r="A54" s="1" t="s">
        <v>511</v>
      </c>
      <c r="B54" s="149" t="s">
        <v>511</v>
      </c>
      <c r="C54" s="192" t="s">
        <v>304</v>
      </c>
      <c r="E54" s="201">
        <v>-1</v>
      </c>
      <c r="F54" s="186">
        <f t="shared" si="19"/>
        <v>1774.4960806216911</v>
      </c>
      <c r="G54" s="202">
        <v>1.39977603583E-2</v>
      </c>
      <c r="H54" s="202">
        <v>1</v>
      </c>
      <c r="I54" s="227">
        <v>-1</v>
      </c>
      <c r="J54" s="227">
        <v>-1</v>
      </c>
      <c r="K54" s="227">
        <v>-1</v>
      </c>
      <c r="L54" s="202">
        <v>1</v>
      </c>
      <c r="M54" s="228">
        <v>7</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126770</v>
      </c>
      <c r="Y54" s="137">
        <v>162990</v>
      </c>
      <c r="Z54" s="188">
        <f t="shared" si="25"/>
        <v>1774.4960806216911</v>
      </c>
      <c r="AA54" s="188">
        <f>IF(IF(sym!$Q43=H54,1,0)=1,ABS(X54*G54),-ABS(X54*G54))</f>
        <v>1774.4960806216911</v>
      </c>
      <c r="AB54" s="188">
        <f>IF(IF(sym!$P43=$H54,1,0)=1,ABS($X54*$G54),-ABS($X54*$G54))</f>
        <v>-1774.4960806216911</v>
      </c>
      <c r="AC54" s="188">
        <f t="shared" si="40"/>
        <v>-1774.4960806216911</v>
      </c>
      <c r="AD54" s="188">
        <f t="shared" si="26"/>
        <v>1774.4960806216911</v>
      </c>
      <c r="AE54" s="188">
        <f t="shared" si="27"/>
        <v>-1774.4960806216911</v>
      </c>
      <c r="AF54" s="188">
        <f t="shared" si="36"/>
        <v>-1774.4960806216911</v>
      </c>
      <c r="AG54" s="188">
        <f t="shared" si="37"/>
        <v>-1774.4960806216911</v>
      </c>
      <c r="AH54" s="188">
        <f t="shared" si="38"/>
        <v>1774.4960806216911</v>
      </c>
      <c r="AI54" s="188">
        <f t="shared" si="39"/>
        <v>1774.4960806216911</v>
      </c>
      <c r="AJ54" s="188">
        <f t="shared" si="28"/>
        <v>-1774.4960806216911</v>
      </c>
      <c r="AK54" s="188">
        <f t="shared" si="29"/>
        <v>1774.4960806216911</v>
      </c>
      <c r="AL54" s="188">
        <f t="shared" si="30"/>
        <v>-1774.4960806216911</v>
      </c>
      <c r="AM54" s="188">
        <f t="shared" si="31"/>
        <v>-1774.4960806216911</v>
      </c>
      <c r="AN54" s="188">
        <f t="shared" si="41"/>
        <v>-1774.4960806216911</v>
      </c>
      <c r="AO54" s="188">
        <f t="shared" si="42"/>
        <v>-1774.4960806216911</v>
      </c>
    </row>
    <row r="55" spans="1:41" ht="15.75" thickBot="1" x14ac:dyDescent="0.3">
      <c r="A55" s="1" t="s">
        <v>988</v>
      </c>
      <c r="B55" s="149" t="s">
        <v>629</v>
      </c>
      <c r="C55" s="192" t="s">
        <v>304</v>
      </c>
      <c r="E55" s="201">
        <v>-1</v>
      </c>
      <c r="F55" s="186">
        <f t="shared" si="19"/>
        <v>-1769.8604651150499</v>
      </c>
      <c r="G55" s="202">
        <v>-1.6744186046499999E-2</v>
      </c>
      <c r="H55" s="202">
        <v>-1</v>
      </c>
      <c r="I55" s="227">
        <v>1</v>
      </c>
      <c r="J55" s="227">
        <v>-1</v>
      </c>
      <c r="K55" s="227">
        <v>1</v>
      </c>
      <c r="L55" s="202">
        <v>-1</v>
      </c>
      <c r="M55" s="228">
        <v>18</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105700</v>
      </c>
      <c r="Y55" s="137">
        <v>132125</v>
      </c>
      <c r="Z55" s="188">
        <f t="shared" si="25"/>
        <v>1769.8604651150499</v>
      </c>
      <c r="AA55" s="188">
        <f>IF(IF(sym!$Q44=H55,1,0)=1,ABS(X55*G55),-ABS(X55*G55))</f>
        <v>-1769.8604651150499</v>
      </c>
      <c r="AB55" s="188">
        <f>IF(IF(sym!$P44=$H55,1,0)=1,ABS($X55*$G55),-ABS($X55*$G55))</f>
        <v>1769.8604651150499</v>
      </c>
      <c r="AC55" s="188">
        <f t="shared" si="40"/>
        <v>1769.8604651150499</v>
      </c>
      <c r="AD55" s="188">
        <f t="shared" si="26"/>
        <v>-1769.8604651150499</v>
      </c>
      <c r="AE55" s="188">
        <f t="shared" si="27"/>
        <v>1769.8604651150499</v>
      </c>
      <c r="AF55" s="188">
        <f t="shared" si="36"/>
        <v>-1769.8604651150499</v>
      </c>
      <c r="AG55" s="188">
        <f t="shared" si="37"/>
        <v>-1769.8604651150499</v>
      </c>
      <c r="AH55" s="188">
        <f t="shared" si="38"/>
        <v>1769.8604651150499</v>
      </c>
      <c r="AI55" s="188">
        <f t="shared" si="39"/>
        <v>1769.8604651150499</v>
      </c>
      <c r="AJ55" s="188">
        <f t="shared" si="28"/>
        <v>-1769.8604651150499</v>
      </c>
      <c r="AK55" s="188">
        <f t="shared" si="29"/>
        <v>1769.8604651150499</v>
      </c>
      <c r="AL55" s="188">
        <f t="shared" si="30"/>
        <v>-1769.8604651150499</v>
      </c>
      <c r="AM55" s="188">
        <f t="shared" si="31"/>
        <v>-1769.8604651150499</v>
      </c>
      <c r="AN55" s="188">
        <f t="shared" si="41"/>
        <v>1769.8604651150499</v>
      </c>
      <c r="AO55" s="188">
        <f t="shared" si="42"/>
        <v>-1769.8604651150499</v>
      </c>
    </row>
    <row r="56" spans="1:41" ht="15.75" thickBot="1" x14ac:dyDescent="0.3">
      <c r="A56" s="1" t="s">
        <v>989</v>
      </c>
      <c r="B56" s="149" t="s">
        <v>655</v>
      </c>
      <c r="C56" s="192" t="s">
        <v>294</v>
      </c>
      <c r="E56" s="201">
        <v>-1</v>
      </c>
      <c r="F56" s="186">
        <f t="shared" si="19"/>
        <v>1248.8663360632645</v>
      </c>
      <c r="G56" s="202">
        <v>7.1502710183400002E-3</v>
      </c>
      <c r="H56" s="202">
        <v>1</v>
      </c>
      <c r="I56" s="227">
        <v>1</v>
      </c>
      <c r="J56" s="227">
        <v>1</v>
      </c>
      <c r="K56" s="227">
        <v>1</v>
      </c>
      <c r="L56" s="202">
        <v>1</v>
      </c>
      <c r="M56" s="228">
        <v>-5</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174660</v>
      </c>
      <c r="Y56" s="137">
        <v>218325</v>
      </c>
      <c r="Z56" s="188">
        <f t="shared" si="25"/>
        <v>1248.8663360632645</v>
      </c>
      <c r="AA56" s="188">
        <f>IF(IF(sym!$Q45=H56,1,0)=1,ABS(X56*G56),-ABS(X56*G56))</f>
        <v>1248.8663360632645</v>
      </c>
      <c r="AB56" s="188">
        <f>IF(IF(sym!$P45=$H56,1,0)=1,ABS($X56*$G56),-ABS($X56*$G56))</f>
        <v>-1248.8663360632645</v>
      </c>
      <c r="AC56" s="188">
        <f t="shared" si="40"/>
        <v>-1248.8663360632645</v>
      </c>
      <c r="AD56" s="188">
        <f t="shared" si="26"/>
        <v>1248.8663360632645</v>
      </c>
      <c r="AE56" s="188">
        <f t="shared" si="27"/>
        <v>1248.8663360632645</v>
      </c>
      <c r="AF56" s="188">
        <f t="shared" si="36"/>
        <v>1248.8663360632645</v>
      </c>
      <c r="AG56" s="188">
        <f t="shared" si="37"/>
        <v>1248.8663360632645</v>
      </c>
      <c r="AH56" s="188">
        <f t="shared" si="38"/>
        <v>1248.8663360632645</v>
      </c>
      <c r="AI56" s="188">
        <f t="shared" si="39"/>
        <v>-1248.8663360632645</v>
      </c>
      <c r="AJ56" s="188">
        <f t="shared" si="28"/>
        <v>-1248.8663360632645</v>
      </c>
      <c r="AK56" s="188">
        <f t="shared" si="29"/>
        <v>1248.8663360632645</v>
      </c>
      <c r="AL56" s="188">
        <f t="shared" si="30"/>
        <v>1248.8663360632645</v>
      </c>
      <c r="AM56" s="188">
        <f t="shared" si="31"/>
        <v>1248.8663360632645</v>
      </c>
      <c r="AN56" s="188">
        <f t="shared" si="41"/>
        <v>-1248.8663360632645</v>
      </c>
      <c r="AO56" s="188">
        <f t="shared" si="42"/>
        <v>1248.8663360632645</v>
      </c>
    </row>
    <row r="57" spans="1:41" ht="15.75" thickBot="1" x14ac:dyDescent="0.3">
      <c r="A57" s="1" t="s">
        <v>369</v>
      </c>
      <c r="B57" s="149" t="s">
        <v>620</v>
      </c>
      <c r="C57" s="192" t="s">
        <v>294</v>
      </c>
      <c r="E57" s="201">
        <v>-1</v>
      </c>
      <c r="F57" s="186">
        <f t="shared" si="19"/>
        <v>138.48780666217064</v>
      </c>
      <c r="G57" s="202">
        <v>7.3711798567900003E-4</v>
      </c>
      <c r="H57" s="202">
        <v>1</v>
      </c>
      <c r="I57" s="227">
        <v>-1</v>
      </c>
      <c r="J57" s="227">
        <v>1</v>
      </c>
      <c r="K57" s="227">
        <v>-1</v>
      </c>
      <c r="L57" s="202">
        <v>1</v>
      </c>
      <c r="M57" s="228">
        <v>8</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187877.3946</v>
      </c>
      <c r="Y57" s="137">
        <v>281816.0919</v>
      </c>
      <c r="Z57" s="188">
        <f t="shared" si="25"/>
        <v>138.48780666217064</v>
      </c>
      <c r="AA57" s="188">
        <f>IF(IF(sym!$Q46=H57,1,0)=1,ABS(X57*G57),-ABS(X57*G57))</f>
        <v>138.48780666217064</v>
      </c>
      <c r="AB57" s="188">
        <f>IF(IF(sym!$P46=$H57,1,0)=1,ABS($X57*$G57),-ABS($X57*$G57))</f>
        <v>-138.48780666217064</v>
      </c>
      <c r="AC57" s="188">
        <f t="shared" si="40"/>
        <v>-138.48780666217064</v>
      </c>
      <c r="AD57" s="188">
        <f t="shared" si="26"/>
        <v>138.48780666217064</v>
      </c>
      <c r="AE57" s="188">
        <f t="shared" si="27"/>
        <v>138.48780666217064</v>
      </c>
      <c r="AF57" s="188">
        <f t="shared" si="36"/>
        <v>-138.48780666217064</v>
      </c>
      <c r="AG57" s="188">
        <f t="shared" si="37"/>
        <v>-138.48780666217064</v>
      </c>
      <c r="AH57" s="188">
        <f t="shared" si="38"/>
        <v>138.48780666217064</v>
      </c>
      <c r="AI57" s="188">
        <f t="shared" si="39"/>
        <v>138.48780666217064</v>
      </c>
      <c r="AJ57" s="188">
        <f t="shared" si="28"/>
        <v>-138.48780666217064</v>
      </c>
      <c r="AK57" s="188">
        <f t="shared" si="29"/>
        <v>138.48780666217064</v>
      </c>
      <c r="AL57" s="188">
        <f t="shared" si="30"/>
        <v>-138.48780666217064</v>
      </c>
      <c r="AM57" s="188">
        <f t="shared" si="31"/>
        <v>-138.48780666217064</v>
      </c>
      <c r="AN57" s="188">
        <f t="shared" si="41"/>
        <v>-138.48780666217064</v>
      </c>
      <c r="AO57" s="188">
        <f t="shared" si="42"/>
        <v>138.48780666217064</v>
      </c>
    </row>
    <row r="58" spans="1:41" ht="15.75" thickBot="1" x14ac:dyDescent="0.3">
      <c r="A58" s="1" t="s">
        <v>371</v>
      </c>
      <c r="B58" s="149" t="s">
        <v>635</v>
      </c>
      <c r="C58" s="192" t="s">
        <v>1121</v>
      </c>
      <c r="E58" s="201">
        <v>-1</v>
      </c>
      <c r="F58" s="186">
        <f t="shared" si="19"/>
        <v>-239.63753067755579</v>
      </c>
      <c r="G58" s="202">
        <v>-1.51028884274E-3</v>
      </c>
      <c r="H58" s="202">
        <v>-1</v>
      </c>
      <c r="I58" s="227">
        <v>1</v>
      </c>
      <c r="J58" s="227">
        <v>-1</v>
      </c>
      <c r="K58" s="227">
        <v>1</v>
      </c>
      <c r="L58" s="202">
        <v>-1</v>
      </c>
      <c r="M58" s="228">
        <v>-7</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158670</v>
      </c>
      <c r="Y58" s="137">
        <v>211560</v>
      </c>
      <c r="Z58" s="188">
        <f t="shared" si="25"/>
        <v>239.63753067755579</v>
      </c>
      <c r="AA58" s="188">
        <f>IF(IF(sym!$Q47=H58,1,0)=1,ABS(X58*G58),-ABS(X58*G58))</f>
        <v>-239.63753067755579</v>
      </c>
      <c r="AB58" s="188">
        <f>IF(IF(sym!$P47=$H58,1,0)=1,ABS($X58*$G58),-ABS($X58*$G58))</f>
        <v>239.63753067755579</v>
      </c>
      <c r="AC58" s="188">
        <f t="shared" si="40"/>
        <v>239.63753067755579</v>
      </c>
      <c r="AD58" s="188">
        <f t="shared" si="26"/>
        <v>-239.63753067755579</v>
      </c>
      <c r="AE58" s="188">
        <f t="shared" si="27"/>
        <v>239.63753067755579</v>
      </c>
      <c r="AF58" s="188">
        <f t="shared" si="36"/>
        <v>-239.63753067755579</v>
      </c>
      <c r="AG58" s="188">
        <f t="shared" si="37"/>
        <v>-239.63753067755579</v>
      </c>
      <c r="AH58" s="188">
        <f t="shared" si="38"/>
        <v>239.63753067755579</v>
      </c>
      <c r="AI58" s="188">
        <f t="shared" si="39"/>
        <v>-239.63753067755579</v>
      </c>
      <c r="AJ58" s="188">
        <f t="shared" si="28"/>
        <v>-239.63753067755579</v>
      </c>
      <c r="AK58" s="188">
        <f t="shared" si="29"/>
        <v>-239.63753067755579</v>
      </c>
      <c r="AL58" s="188">
        <f t="shared" si="30"/>
        <v>-239.63753067755579</v>
      </c>
      <c r="AM58" s="188">
        <f t="shared" si="31"/>
        <v>-239.63753067755579</v>
      </c>
      <c r="AN58" s="188">
        <f t="shared" si="41"/>
        <v>239.63753067755579</v>
      </c>
      <c r="AO58" s="188">
        <f t="shared" si="42"/>
        <v>-239.63753067755579</v>
      </c>
    </row>
    <row r="59" spans="1:41" ht="15.75" thickBot="1" x14ac:dyDescent="0.3">
      <c r="A59" s="1" t="s">
        <v>1052</v>
      </c>
      <c r="B59" s="149" t="s">
        <v>611</v>
      </c>
      <c r="C59" s="192" t="s">
        <v>297</v>
      </c>
      <c r="E59" s="201">
        <v>1</v>
      </c>
      <c r="F59" s="186">
        <f t="shared" si="19"/>
        <v>-2055.6338028188202</v>
      </c>
      <c r="G59" s="202">
        <v>-2.1126760563400002E-2</v>
      </c>
      <c r="H59" s="202">
        <v>-1</v>
      </c>
      <c r="I59" s="227">
        <v>1</v>
      </c>
      <c r="J59" s="227">
        <v>1</v>
      </c>
      <c r="K59" s="227">
        <v>1</v>
      </c>
      <c r="L59" s="202">
        <v>-1</v>
      </c>
      <c r="M59" s="228">
        <v>-3</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97300</v>
      </c>
      <c r="Y59" s="137">
        <v>72975</v>
      </c>
      <c r="Z59" s="188">
        <f t="shared" si="25"/>
        <v>2055.6338028188202</v>
      </c>
      <c r="AA59" s="188">
        <f>IF(IF(sym!$Q48=H59,1,0)=1,ABS(X59*G59),-ABS(X59*G59))</f>
        <v>-2055.6338028188202</v>
      </c>
      <c r="AB59" s="188">
        <f>IF(IF(sym!$P48=$H59,1,0)=1,ABS($X59*$G59),-ABS($X59*$G59))</f>
        <v>2055.6338028188202</v>
      </c>
      <c r="AC59" s="188">
        <f t="shared" si="40"/>
        <v>-2055.6338028188202</v>
      </c>
      <c r="AD59" s="188">
        <f t="shared" si="26"/>
        <v>2055.6338028188202</v>
      </c>
      <c r="AE59" s="188">
        <f t="shared" si="27"/>
        <v>-2055.6338028188202</v>
      </c>
      <c r="AF59" s="188">
        <f t="shared" si="36"/>
        <v>-2055.6338028188202</v>
      </c>
      <c r="AG59" s="188">
        <f t="shared" si="37"/>
        <v>-2055.6338028188202</v>
      </c>
      <c r="AH59" s="188">
        <f t="shared" si="38"/>
        <v>2055.6338028188202</v>
      </c>
      <c r="AI59" s="188">
        <f t="shared" si="39"/>
        <v>-2055.6338028188202</v>
      </c>
      <c r="AJ59" s="188">
        <f t="shared" si="28"/>
        <v>-2055.6338028188202</v>
      </c>
      <c r="AK59" s="188">
        <f t="shared" si="29"/>
        <v>-2055.6338028188202</v>
      </c>
      <c r="AL59" s="188">
        <f t="shared" si="30"/>
        <v>-2055.6338028188202</v>
      </c>
      <c r="AM59" s="188">
        <f t="shared" si="31"/>
        <v>-2055.6338028188202</v>
      </c>
      <c r="AN59" s="188">
        <f t="shared" si="41"/>
        <v>2055.6338028188202</v>
      </c>
      <c r="AO59" s="188">
        <f t="shared" si="42"/>
        <v>-2055.6338028188202</v>
      </c>
    </row>
    <row r="60" spans="1:41" ht="15.75" thickBot="1" x14ac:dyDescent="0.3">
      <c r="A60" s="1" t="s">
        <v>373</v>
      </c>
      <c r="B60" s="149" t="s">
        <v>692</v>
      </c>
      <c r="C60" s="192" t="s">
        <v>1121</v>
      </c>
      <c r="E60" s="201">
        <v>-1</v>
      </c>
      <c r="F60" s="186">
        <f t="shared" si="19"/>
        <v>1419.5010752687567</v>
      </c>
      <c r="G60" s="202">
        <v>6.7383512544799996E-3</v>
      </c>
      <c r="H60" s="202">
        <v>1</v>
      </c>
      <c r="I60" s="227">
        <v>-1</v>
      </c>
      <c r="J60" s="227">
        <v>1</v>
      </c>
      <c r="K60" s="227">
        <v>-1</v>
      </c>
      <c r="L60" s="202">
        <v>-1</v>
      </c>
      <c r="M60" s="228">
        <v>-9</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210660</v>
      </c>
      <c r="Y60" s="137">
        <v>140440</v>
      </c>
      <c r="Z60" s="188">
        <f t="shared" si="25"/>
        <v>1419.5010752687567</v>
      </c>
      <c r="AA60" s="188">
        <f>IF(IF(sym!$Q49=H60,1,0)=1,ABS(X60*G60),-ABS(X60*G60))</f>
        <v>1419.5010752687567</v>
      </c>
      <c r="AB60" s="188">
        <f>IF(IF(sym!$P49=$H60,1,0)=1,ABS($X60*$G60),-ABS($X60*$G60))</f>
        <v>-1419.5010752687567</v>
      </c>
      <c r="AC60" s="188">
        <f t="shared" si="40"/>
        <v>-1419.5010752687567</v>
      </c>
      <c r="AD60" s="188">
        <f t="shared" si="26"/>
        <v>1419.5010752687567</v>
      </c>
      <c r="AE60" s="188">
        <f t="shared" si="27"/>
        <v>1419.5010752687567</v>
      </c>
      <c r="AF60" s="188">
        <f t="shared" si="36"/>
        <v>-1419.5010752687567</v>
      </c>
      <c r="AG60" s="188">
        <f t="shared" si="37"/>
        <v>-1419.5010752687567</v>
      </c>
      <c r="AH60" s="188">
        <f t="shared" si="38"/>
        <v>-1419.5010752687567</v>
      </c>
      <c r="AI60" s="188">
        <f t="shared" si="39"/>
        <v>1419.5010752687567</v>
      </c>
      <c r="AJ60" s="188">
        <f t="shared" si="28"/>
        <v>-1419.5010752687567</v>
      </c>
      <c r="AK60" s="188">
        <f t="shared" si="29"/>
        <v>1419.5010752687567</v>
      </c>
      <c r="AL60" s="188">
        <f t="shared" si="30"/>
        <v>1419.5010752687567</v>
      </c>
      <c r="AM60" s="188">
        <f t="shared" si="31"/>
        <v>1419.5010752687567</v>
      </c>
      <c r="AN60" s="188">
        <f t="shared" si="41"/>
        <v>-1419.5010752687567</v>
      </c>
      <c r="AO60" s="188">
        <f t="shared" si="42"/>
        <v>1419.5010752687567</v>
      </c>
    </row>
    <row r="61" spans="1:41" ht="15.75" thickBot="1" x14ac:dyDescent="0.3">
      <c r="A61" s="1" t="s">
        <v>375</v>
      </c>
      <c r="B61" s="149" t="s">
        <v>690</v>
      </c>
      <c r="C61" s="192" t="s">
        <v>288</v>
      </c>
      <c r="E61" s="201">
        <v>-1</v>
      </c>
      <c r="F61" s="186">
        <f t="shared" si="19"/>
        <v>-1036.4491150471381</v>
      </c>
      <c r="G61" s="202">
        <v>-1.29056047198E-2</v>
      </c>
      <c r="H61" s="202">
        <v>-1</v>
      </c>
      <c r="I61" s="227">
        <v>1</v>
      </c>
      <c r="J61" s="227">
        <v>-1</v>
      </c>
      <c r="K61" s="227">
        <v>1</v>
      </c>
      <c r="L61" s="202">
        <v>-1</v>
      </c>
      <c r="M61" s="228">
        <v>15</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80310</v>
      </c>
      <c r="Y61" s="137">
        <v>107080</v>
      </c>
      <c r="Z61" s="188">
        <f t="shared" si="25"/>
        <v>1036.4491150471381</v>
      </c>
      <c r="AA61" s="188">
        <f>IF(IF(sym!$Q50=H61,1,0)=1,ABS(X61*G61),-ABS(X61*G61))</f>
        <v>-1036.4491150471381</v>
      </c>
      <c r="AB61" s="188">
        <f>IF(IF(sym!$P50=$H61,1,0)=1,ABS($X61*$G61),-ABS($X61*$G61))</f>
        <v>1036.4491150471381</v>
      </c>
      <c r="AC61" s="188">
        <f t="shared" si="40"/>
        <v>1036.4491150471381</v>
      </c>
      <c r="AD61" s="188">
        <f t="shared" si="26"/>
        <v>-1036.4491150471381</v>
      </c>
      <c r="AE61" s="188">
        <f t="shared" si="27"/>
        <v>1036.4491150471381</v>
      </c>
      <c r="AF61" s="188">
        <f t="shared" si="36"/>
        <v>-1036.4491150471381</v>
      </c>
      <c r="AG61" s="188">
        <f t="shared" si="37"/>
        <v>-1036.4491150471381</v>
      </c>
      <c r="AH61" s="188">
        <f t="shared" si="38"/>
        <v>1036.4491150471381</v>
      </c>
      <c r="AI61" s="188">
        <f t="shared" si="39"/>
        <v>1036.4491150471381</v>
      </c>
      <c r="AJ61" s="188">
        <f t="shared" si="28"/>
        <v>-1036.4491150471381</v>
      </c>
      <c r="AK61" s="188">
        <f t="shared" si="29"/>
        <v>1036.4491150471381</v>
      </c>
      <c r="AL61" s="188">
        <f t="shared" si="30"/>
        <v>-1036.4491150471381</v>
      </c>
      <c r="AM61" s="188">
        <f t="shared" si="31"/>
        <v>-1036.4491150471381</v>
      </c>
      <c r="AN61" s="188">
        <f t="shared" si="41"/>
        <v>1036.4491150471381</v>
      </c>
      <c r="AO61" s="188">
        <f t="shared" si="42"/>
        <v>-1036.4491150471381</v>
      </c>
    </row>
    <row r="62" spans="1:41" ht="15.75" thickBot="1" x14ac:dyDescent="0.3">
      <c r="A62" s="1" t="s">
        <v>377</v>
      </c>
      <c r="B62" s="149" t="s">
        <v>694</v>
      </c>
      <c r="C62" s="192" t="s">
        <v>294</v>
      </c>
      <c r="E62" s="201">
        <v>-1</v>
      </c>
      <c r="F62" s="186">
        <f t="shared" si="19"/>
        <v>-1654.8854463397399</v>
      </c>
      <c r="G62" s="202">
        <v>-1.0567632850199999E-2</v>
      </c>
      <c r="H62" s="202">
        <v>-1</v>
      </c>
      <c r="I62" s="227">
        <v>1</v>
      </c>
      <c r="J62" s="227">
        <v>1</v>
      </c>
      <c r="K62" s="227">
        <v>-1</v>
      </c>
      <c r="L62" s="202">
        <v>-1</v>
      </c>
      <c r="M62" s="228">
        <v>-4</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156599.44566567906</v>
      </c>
      <c r="Y62" s="137">
        <v>234899.16849851859</v>
      </c>
      <c r="Z62" s="188">
        <f t="shared" si="25"/>
        <v>1654.8854463397399</v>
      </c>
      <c r="AA62" s="188">
        <f>IF(IF(sym!$Q51=H62,1,0)=1,ABS(X62*G62),-ABS(X62*G62))</f>
        <v>-1654.8854463397399</v>
      </c>
      <c r="AB62" s="188">
        <f>IF(IF(sym!$P51=$H62,1,0)=1,ABS($X62*$G62),-ABS($X62*$G62))</f>
        <v>1654.8854463397399</v>
      </c>
      <c r="AC62" s="188">
        <f t="shared" si="40"/>
        <v>1654.8854463397399</v>
      </c>
      <c r="AD62" s="188">
        <f t="shared" si="26"/>
        <v>-1654.8854463397399</v>
      </c>
      <c r="AE62" s="188">
        <f t="shared" si="27"/>
        <v>-1654.8854463397399</v>
      </c>
      <c r="AF62" s="188">
        <f t="shared" si="36"/>
        <v>-1654.8854463397399</v>
      </c>
      <c r="AG62" s="188">
        <f t="shared" si="37"/>
        <v>1654.8854463397399</v>
      </c>
      <c r="AH62" s="188">
        <f t="shared" si="38"/>
        <v>1654.8854463397399</v>
      </c>
      <c r="AI62" s="188">
        <f t="shared" si="39"/>
        <v>-1654.8854463397399</v>
      </c>
      <c r="AJ62" s="188">
        <f t="shared" si="28"/>
        <v>1654.8854463397399</v>
      </c>
      <c r="AK62" s="188">
        <f t="shared" si="29"/>
        <v>-1654.8854463397399</v>
      </c>
      <c r="AL62" s="188">
        <f t="shared" si="30"/>
        <v>-1654.8854463397399</v>
      </c>
      <c r="AM62" s="188">
        <f t="shared" si="31"/>
        <v>-1654.8854463397399</v>
      </c>
      <c r="AN62" s="188">
        <f t="shared" si="41"/>
        <v>1654.8854463397399</v>
      </c>
      <c r="AO62" s="188">
        <f t="shared" si="42"/>
        <v>-1654.8854463397399</v>
      </c>
    </row>
    <row r="63" spans="1:41" ht="15.75" thickBot="1" x14ac:dyDescent="0.3">
      <c r="A63" s="1" t="s">
        <v>379</v>
      </c>
      <c r="B63" s="149" t="s">
        <v>550</v>
      </c>
      <c r="C63" s="192" t="s">
        <v>294</v>
      </c>
      <c r="E63" s="201">
        <v>-1</v>
      </c>
      <c r="F63" s="186">
        <f t="shared" si="19"/>
        <v>400.85952189087351</v>
      </c>
      <c r="G63" s="202">
        <v>2.14880472737E-3</v>
      </c>
      <c r="H63" s="202">
        <v>1</v>
      </c>
      <c r="I63" s="227">
        <v>1</v>
      </c>
      <c r="J63" s="227">
        <v>-1</v>
      </c>
      <c r="K63" s="227">
        <v>1</v>
      </c>
      <c r="L63" s="202">
        <v>-1</v>
      </c>
      <c r="M63" s="228">
        <v>-4</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186550</v>
      </c>
      <c r="Y63" s="137">
        <v>279825</v>
      </c>
      <c r="Z63" s="188">
        <f t="shared" si="25"/>
        <v>400.85952189087351</v>
      </c>
      <c r="AA63" s="188">
        <f>IF(IF(sym!$Q52=H63,1,0)=1,ABS(X63*G63),-ABS(X63*G63))</f>
        <v>400.85952189087351</v>
      </c>
      <c r="AB63" s="188">
        <f>IF(IF(sym!$P52=$H63,1,0)=1,ABS($X63*$G63),-ABS($X63*$G63))</f>
        <v>-400.85952189087351</v>
      </c>
      <c r="AC63" s="188">
        <f t="shared" si="40"/>
        <v>-400.85952189087351</v>
      </c>
      <c r="AD63" s="188">
        <f t="shared" si="26"/>
        <v>400.85952189087351</v>
      </c>
      <c r="AE63" s="188">
        <f t="shared" si="27"/>
        <v>-400.85952189087351</v>
      </c>
      <c r="AF63" s="188">
        <f t="shared" si="36"/>
        <v>400.85952189087351</v>
      </c>
      <c r="AG63" s="188">
        <f t="shared" si="37"/>
        <v>400.85952189087351</v>
      </c>
      <c r="AH63" s="188">
        <f t="shared" si="38"/>
        <v>-400.85952189087351</v>
      </c>
      <c r="AI63" s="188">
        <f t="shared" si="39"/>
        <v>400.85952189087351</v>
      </c>
      <c r="AJ63" s="188">
        <f t="shared" si="28"/>
        <v>400.85952189087351</v>
      </c>
      <c r="AK63" s="188">
        <f t="shared" si="29"/>
        <v>400.85952189087351</v>
      </c>
      <c r="AL63" s="188">
        <f t="shared" si="30"/>
        <v>400.85952189087351</v>
      </c>
      <c r="AM63" s="188">
        <f t="shared" si="31"/>
        <v>400.85952189087351</v>
      </c>
      <c r="AN63" s="188">
        <f t="shared" si="41"/>
        <v>-400.85952189087351</v>
      </c>
      <c r="AO63" s="188">
        <f t="shared" si="42"/>
        <v>400.85952189087351</v>
      </c>
    </row>
    <row r="64" spans="1:41" ht="15.75" thickBot="1" x14ac:dyDescent="0.3">
      <c r="A64" s="4" t="s">
        <v>1050</v>
      </c>
      <c r="B64" s="149" t="s">
        <v>700</v>
      </c>
      <c r="C64" s="192" t="s">
        <v>297</v>
      </c>
      <c r="E64" s="201">
        <v>-1</v>
      </c>
      <c r="F64" s="186">
        <f t="shared" si="19"/>
        <v>-298.87218045108</v>
      </c>
      <c r="G64" s="202">
        <v>-3.7593984962400002E-3</v>
      </c>
      <c r="H64" s="202">
        <v>-1</v>
      </c>
      <c r="I64" s="227">
        <v>-1</v>
      </c>
      <c r="J64" s="227">
        <v>-1</v>
      </c>
      <c r="K64" s="227">
        <v>-1</v>
      </c>
      <c r="L64" s="202">
        <v>1</v>
      </c>
      <c r="M64" s="228">
        <v>8</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79500</v>
      </c>
      <c r="Y64" s="137">
        <v>99375</v>
      </c>
      <c r="Z64" s="188">
        <f t="shared" si="25"/>
        <v>298.87218045108</v>
      </c>
      <c r="AA64" s="188">
        <f>IF(IF(sym!$Q53=H64,1,0)=1,ABS(X64*G64),-ABS(X64*G64))</f>
        <v>-298.87218045108</v>
      </c>
      <c r="AB64" s="188">
        <f>IF(IF(sym!$P53=$H64,1,0)=1,ABS($X64*$G64),-ABS($X64*$G64))</f>
        <v>298.87218045108</v>
      </c>
      <c r="AC64" s="188">
        <f t="shared" si="40"/>
        <v>298.87218045108</v>
      </c>
      <c r="AD64" s="188">
        <f t="shared" si="26"/>
        <v>-298.87218045108</v>
      </c>
      <c r="AE64" s="188">
        <f t="shared" si="27"/>
        <v>298.87218045108</v>
      </c>
      <c r="AF64" s="188">
        <f t="shared" si="36"/>
        <v>298.87218045108</v>
      </c>
      <c r="AG64" s="188">
        <f t="shared" si="37"/>
        <v>298.87218045108</v>
      </c>
      <c r="AH64" s="188">
        <f t="shared" si="38"/>
        <v>-298.87218045108</v>
      </c>
      <c r="AI64" s="188">
        <f t="shared" si="39"/>
        <v>-298.87218045108</v>
      </c>
      <c r="AJ64" s="188">
        <f t="shared" si="28"/>
        <v>298.87218045108</v>
      </c>
      <c r="AK64" s="188">
        <f t="shared" si="29"/>
        <v>-298.87218045108</v>
      </c>
      <c r="AL64" s="188">
        <f t="shared" si="30"/>
        <v>298.87218045108</v>
      </c>
      <c r="AM64" s="188">
        <f t="shared" si="31"/>
        <v>298.87218045108</v>
      </c>
      <c r="AN64" s="188">
        <f t="shared" si="41"/>
        <v>298.87218045108</v>
      </c>
      <c r="AO64" s="188">
        <f t="shared" si="42"/>
        <v>298.87218045108</v>
      </c>
    </row>
    <row r="65" spans="1:41" ht="15.75" thickBot="1" x14ac:dyDescent="0.3">
      <c r="A65" s="1" t="s">
        <v>0</v>
      </c>
      <c r="B65" s="149" t="s">
        <v>702</v>
      </c>
      <c r="C65" s="192" t="s">
        <v>304</v>
      </c>
      <c r="E65" s="201">
        <v>1</v>
      </c>
      <c r="F65" s="186">
        <f t="shared" si="19"/>
        <v>2738.6108887117953</v>
      </c>
      <c r="G65" s="202">
        <v>3.1491860154800003E-2</v>
      </c>
      <c r="H65" s="233">
        <v>1</v>
      </c>
      <c r="I65" s="229">
        <v>-1</v>
      </c>
      <c r="J65" s="229">
        <v>-1</v>
      </c>
      <c r="K65" s="229">
        <v>-1</v>
      </c>
      <c r="L65" s="202">
        <v>-1</v>
      </c>
      <c r="M65" s="228">
        <v>9</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86962.5</v>
      </c>
      <c r="Y65" s="137">
        <v>57975</v>
      </c>
      <c r="Z65" s="188">
        <f t="shared" si="25"/>
        <v>2738.6108887117953</v>
      </c>
      <c r="AA65" s="188">
        <f>IF(IF(sym!$Q54=H65,1,0)=1,ABS(X65*G65),-ABS(X65*G65))</f>
        <v>2738.6108887117953</v>
      </c>
      <c r="AB65" s="188">
        <f>IF(IF(sym!$P54=$H65,1,0)=1,ABS($X65*$G65),-ABS($X65*$G65))</f>
        <v>-2738.6108887117953</v>
      </c>
      <c r="AC65" s="188">
        <f t="shared" si="40"/>
        <v>2738.6108887117953</v>
      </c>
      <c r="AD65" s="188">
        <f t="shared" si="26"/>
        <v>-2738.6108887117953</v>
      </c>
      <c r="AE65" s="188">
        <f t="shared" si="27"/>
        <v>-2738.6108887117953</v>
      </c>
      <c r="AF65" s="188">
        <f t="shared" si="36"/>
        <v>-2738.6108887117953</v>
      </c>
      <c r="AG65" s="188">
        <f t="shared" si="37"/>
        <v>-2738.6108887117953</v>
      </c>
      <c r="AH65" s="188">
        <f t="shared" si="38"/>
        <v>-2738.6108887117953</v>
      </c>
      <c r="AI65" s="188">
        <f t="shared" si="39"/>
        <v>-2738.6108887117953</v>
      </c>
      <c r="AJ65" s="188">
        <f t="shared" si="28"/>
        <v>2738.6108887117953</v>
      </c>
      <c r="AK65" s="188">
        <f t="shared" si="29"/>
        <v>-2738.6108887117953</v>
      </c>
      <c r="AL65" s="188">
        <f t="shared" si="30"/>
        <v>-2738.6108887117953</v>
      </c>
      <c r="AM65" s="188">
        <f t="shared" si="31"/>
        <v>-2738.6108887117953</v>
      </c>
      <c r="AN65" s="188">
        <f t="shared" si="41"/>
        <v>2738.6108887117953</v>
      </c>
      <c r="AO65" s="188">
        <f t="shared" si="42"/>
        <v>-2738.6108887117953</v>
      </c>
    </row>
    <row r="66" spans="1:41" ht="15.75" thickBot="1" x14ac:dyDescent="0.3">
      <c r="A66" s="1" t="s">
        <v>384</v>
      </c>
      <c r="B66" s="149" t="s">
        <v>704</v>
      </c>
      <c r="C66" s="192" t="s">
        <v>347</v>
      </c>
      <c r="E66" s="201">
        <v>1</v>
      </c>
      <c r="F66" s="186">
        <f t="shared" si="19"/>
        <v>814.76297640599034</v>
      </c>
      <c r="G66" s="202">
        <v>5.8802177858399999E-3</v>
      </c>
      <c r="H66" s="202">
        <v>1</v>
      </c>
      <c r="I66" s="227">
        <v>1</v>
      </c>
      <c r="J66" s="227">
        <v>-1</v>
      </c>
      <c r="K66" s="227">
        <v>1</v>
      </c>
      <c r="L66" s="202">
        <v>1</v>
      </c>
      <c r="M66" s="228">
        <v>19</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138560</v>
      </c>
      <c r="Y66" s="137">
        <v>207840</v>
      </c>
      <c r="Z66" s="188">
        <f t="shared" si="25"/>
        <v>814.76297640599034</v>
      </c>
      <c r="AA66" s="188">
        <f>IF(IF(sym!$Q55=H66,1,0)=1,ABS(X66*G66),-ABS(X66*G66))</f>
        <v>814.76297640599034</v>
      </c>
      <c r="AB66" s="188">
        <f>IF(IF(sym!$P55=$H66,1,0)=1,ABS($X66*$G66),-ABS($X66*$G66))</f>
        <v>-814.76297640599034</v>
      </c>
      <c r="AC66" s="188">
        <f t="shared" si="40"/>
        <v>814.76297640599034</v>
      </c>
      <c r="AD66" s="188">
        <f t="shared" si="26"/>
        <v>-814.76297640599034</v>
      </c>
      <c r="AE66" s="188">
        <f t="shared" si="27"/>
        <v>-814.76297640599034</v>
      </c>
      <c r="AF66" s="188">
        <f t="shared" si="36"/>
        <v>814.76297640599034</v>
      </c>
      <c r="AG66" s="188">
        <f t="shared" si="37"/>
        <v>814.76297640599034</v>
      </c>
      <c r="AH66" s="188">
        <f t="shared" si="38"/>
        <v>814.76297640599034</v>
      </c>
      <c r="AI66" s="188">
        <f t="shared" si="39"/>
        <v>814.76297640599034</v>
      </c>
      <c r="AJ66" s="188">
        <f t="shared" si="28"/>
        <v>814.76297640599034</v>
      </c>
      <c r="AK66" s="188">
        <f t="shared" si="29"/>
        <v>-814.76297640599034</v>
      </c>
      <c r="AL66" s="188">
        <f t="shared" si="30"/>
        <v>-814.76297640599034</v>
      </c>
      <c r="AM66" s="188">
        <f t="shared" si="31"/>
        <v>-814.76297640599034</v>
      </c>
      <c r="AN66" s="188">
        <f t="shared" si="41"/>
        <v>-814.76297640599034</v>
      </c>
      <c r="AO66" s="188">
        <f t="shared" si="42"/>
        <v>-814.76297640599034</v>
      </c>
    </row>
    <row r="67" spans="1:41" ht="15.75" thickBot="1" x14ac:dyDescent="0.3">
      <c r="A67" s="1" t="s">
        <v>386</v>
      </c>
      <c r="B67" s="149" t="s">
        <v>706</v>
      </c>
      <c r="C67" s="192" t="s">
        <v>347</v>
      </c>
      <c r="E67" s="201">
        <v>1</v>
      </c>
      <c r="F67" s="186">
        <f t="shared" si="19"/>
        <v>1070.3234105106339</v>
      </c>
      <c r="G67" s="202">
        <v>9.7390665196600001E-3</v>
      </c>
      <c r="H67" s="202">
        <v>1</v>
      </c>
      <c r="I67" s="227">
        <v>-1</v>
      </c>
      <c r="J67" s="227">
        <v>-1</v>
      </c>
      <c r="K67" s="227">
        <v>-1</v>
      </c>
      <c r="L67" s="202">
        <v>-1</v>
      </c>
      <c r="M67" s="228">
        <v>-7</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109900</v>
      </c>
      <c r="Y67" s="137">
        <v>109900</v>
      </c>
      <c r="Z67" s="188">
        <f t="shared" si="25"/>
        <v>1070.3234105106339</v>
      </c>
      <c r="AA67" s="188">
        <f>IF(IF(sym!$Q56=H67,1,0)=1,ABS(X67*G67),-ABS(X67*G67))</f>
        <v>-1070.3234105106339</v>
      </c>
      <c r="AB67" s="188">
        <f>IF(IF(sym!$P56=$H67,1,0)=1,ABS($X67*$G67),-ABS($X67*$G67))</f>
        <v>1070.3234105106339</v>
      </c>
      <c r="AC67" s="188">
        <f t="shared" si="40"/>
        <v>1070.3234105106339</v>
      </c>
      <c r="AD67" s="188">
        <f t="shared" si="26"/>
        <v>-1070.3234105106339</v>
      </c>
      <c r="AE67" s="188">
        <f t="shared" si="27"/>
        <v>-1070.3234105106339</v>
      </c>
      <c r="AF67" s="188">
        <f t="shared" si="36"/>
        <v>-1070.3234105106339</v>
      </c>
      <c r="AG67" s="188">
        <f t="shared" si="37"/>
        <v>-1070.3234105106339</v>
      </c>
      <c r="AH67" s="188">
        <f t="shared" si="38"/>
        <v>-1070.3234105106339</v>
      </c>
      <c r="AI67" s="188">
        <f t="shared" si="39"/>
        <v>1070.3234105106339</v>
      </c>
      <c r="AJ67" s="188">
        <f t="shared" si="28"/>
        <v>1070.3234105106339</v>
      </c>
      <c r="AK67" s="188">
        <f t="shared" si="29"/>
        <v>-1070.3234105106339</v>
      </c>
      <c r="AL67" s="188">
        <f t="shared" si="30"/>
        <v>-1070.3234105106339</v>
      </c>
      <c r="AM67" s="188">
        <f t="shared" si="31"/>
        <v>-1070.3234105106339</v>
      </c>
      <c r="AN67" s="188">
        <f t="shared" si="41"/>
        <v>1070.3234105106339</v>
      </c>
      <c r="AO67" s="188">
        <f t="shared" si="42"/>
        <v>-1070.3234105106339</v>
      </c>
    </row>
    <row r="68" spans="1:41" ht="15.75" thickBot="1" x14ac:dyDescent="0.3">
      <c r="A68" s="1" t="s">
        <v>388</v>
      </c>
      <c r="B68" s="149" t="s">
        <v>710</v>
      </c>
      <c r="C68" s="192" t="s">
        <v>288</v>
      </c>
      <c r="E68" s="201">
        <v>-1</v>
      </c>
      <c r="F68" s="186">
        <f t="shared" si="19"/>
        <v>427.41291338556817</v>
      </c>
      <c r="G68" s="202">
        <v>7.5740532433399999E-3</v>
      </c>
      <c r="H68" s="233">
        <v>1</v>
      </c>
      <c r="I68" s="229">
        <v>-1</v>
      </c>
      <c r="J68" s="229">
        <v>-1</v>
      </c>
      <c r="K68" s="229">
        <v>-1</v>
      </c>
      <c r="L68" s="202">
        <v>1</v>
      </c>
      <c r="M68" s="228">
        <v>8</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56431.199999999997</v>
      </c>
      <c r="Y68" s="137">
        <v>56431.199999999997</v>
      </c>
      <c r="Z68" s="188">
        <f t="shared" si="25"/>
        <v>427.41291338556817</v>
      </c>
      <c r="AA68" s="188">
        <f>IF(IF(sym!$Q57=H68,1,0)=1,ABS(X68*G68),-ABS(X68*G68))</f>
        <v>427.41291338556817</v>
      </c>
      <c r="AB68" s="188">
        <f>IF(IF(sym!$P57=$H68,1,0)=1,ABS($X68*$G68),-ABS($X68*$G68))</f>
        <v>-427.41291338556817</v>
      </c>
      <c r="AC68" s="188">
        <f t="shared" si="40"/>
        <v>-427.41291338556817</v>
      </c>
      <c r="AD68" s="188">
        <f t="shared" si="26"/>
        <v>427.41291338556817</v>
      </c>
      <c r="AE68" s="188">
        <f t="shared" si="27"/>
        <v>-427.41291338556817</v>
      </c>
      <c r="AF68" s="188">
        <f t="shared" si="36"/>
        <v>-427.41291338556817</v>
      </c>
      <c r="AG68" s="188">
        <f t="shared" si="37"/>
        <v>-427.41291338556817</v>
      </c>
      <c r="AH68" s="188">
        <f t="shared" si="38"/>
        <v>427.41291338556817</v>
      </c>
      <c r="AI68" s="188">
        <f t="shared" si="39"/>
        <v>427.41291338556817</v>
      </c>
      <c r="AJ68" s="188">
        <f t="shared" si="28"/>
        <v>-427.41291338556817</v>
      </c>
      <c r="AK68" s="188">
        <f t="shared" si="29"/>
        <v>427.41291338556817</v>
      </c>
      <c r="AL68" s="188">
        <f t="shared" si="30"/>
        <v>-427.41291338556817</v>
      </c>
      <c r="AM68" s="188">
        <f t="shared" si="31"/>
        <v>-427.41291338556817</v>
      </c>
      <c r="AN68" s="188">
        <f t="shared" si="41"/>
        <v>-427.41291338556817</v>
      </c>
      <c r="AO68" s="188">
        <f t="shared" si="42"/>
        <v>-427.41291338556817</v>
      </c>
    </row>
    <row r="69" spans="1:41" s="2" customFormat="1" ht="15.75" thickBot="1" x14ac:dyDescent="0.3">
      <c r="A69" s="1" t="s">
        <v>389</v>
      </c>
      <c r="B69" s="149" t="s">
        <v>712</v>
      </c>
      <c r="C69" s="192" t="s">
        <v>297</v>
      </c>
      <c r="D69"/>
      <c r="E69" s="201">
        <v>-1</v>
      </c>
      <c r="F69" s="186">
        <f t="shared" si="19"/>
        <v>-3241.6747104239748</v>
      </c>
      <c r="G69" s="202">
        <v>-3.2335907335899999E-2</v>
      </c>
      <c r="H69" s="202">
        <v>-1</v>
      </c>
      <c r="I69" s="227">
        <v>-1</v>
      </c>
      <c r="J69" s="227">
        <v>-1</v>
      </c>
      <c r="K69" s="227">
        <v>-1</v>
      </c>
      <c r="L69" s="202">
        <v>1</v>
      </c>
      <c r="M69" s="228">
        <v>-12</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100250</v>
      </c>
      <c r="Y69" s="137">
        <v>120300</v>
      </c>
      <c r="Z69" s="188">
        <f t="shared" si="25"/>
        <v>3241.6747104239748</v>
      </c>
      <c r="AA69" s="188">
        <f>IF(IF(sym!$Q58=H69,1,0)=1,ABS(X69*G69),-ABS(X69*G69))</f>
        <v>-3241.6747104239748</v>
      </c>
      <c r="AB69" s="188">
        <f>IF(IF(sym!$P58=$H69,1,0)=1,ABS($X69*$G69),-ABS($X69*$G69))</f>
        <v>3241.6747104239748</v>
      </c>
      <c r="AC69" s="188">
        <f t="shared" si="40"/>
        <v>3241.6747104239748</v>
      </c>
      <c r="AD69" s="188">
        <f t="shared" si="26"/>
        <v>-3241.6747104239748</v>
      </c>
      <c r="AE69" s="188">
        <f t="shared" si="27"/>
        <v>3241.6747104239748</v>
      </c>
      <c r="AF69" s="188">
        <f t="shared" si="36"/>
        <v>3241.6747104239748</v>
      </c>
      <c r="AG69" s="188">
        <f t="shared" si="37"/>
        <v>3241.6747104239748</v>
      </c>
      <c r="AH69" s="188">
        <f t="shared" si="38"/>
        <v>-3241.6747104239748</v>
      </c>
      <c r="AI69" s="188">
        <f t="shared" si="39"/>
        <v>3241.6747104239748</v>
      </c>
      <c r="AJ69" s="188">
        <f t="shared" si="28"/>
        <v>3241.6747104239748</v>
      </c>
      <c r="AK69" s="188">
        <f t="shared" si="29"/>
        <v>3241.6747104239748</v>
      </c>
      <c r="AL69" s="188">
        <f t="shared" si="30"/>
        <v>3241.6747104239748</v>
      </c>
      <c r="AM69" s="188">
        <f t="shared" si="31"/>
        <v>3241.6747104239748</v>
      </c>
      <c r="AN69" s="188">
        <f t="shared" si="41"/>
        <v>-3241.6747104239748</v>
      </c>
      <c r="AO69" s="188">
        <f t="shared" si="42"/>
        <v>3241.6747104239748</v>
      </c>
    </row>
    <row r="70" spans="1:41" s="2" customFormat="1" ht="15.75" thickBot="1" x14ac:dyDescent="0.3">
      <c r="A70" s="1" t="s">
        <v>391</v>
      </c>
      <c r="B70" s="149" t="s">
        <v>490</v>
      </c>
      <c r="C70" s="192" t="s">
        <v>297</v>
      </c>
      <c r="D70"/>
      <c r="E70" s="201">
        <v>-1</v>
      </c>
      <c r="F70" s="186">
        <f t="shared" si="19"/>
        <v>635.32808736934533</v>
      </c>
      <c r="G70" s="202">
        <v>7.2088308177499999E-3</v>
      </c>
      <c r="H70" s="202">
        <v>1</v>
      </c>
      <c r="I70" s="227">
        <v>1</v>
      </c>
      <c r="J70" s="227">
        <v>1</v>
      </c>
      <c r="K70" s="227">
        <v>-1</v>
      </c>
      <c r="L70" s="202">
        <v>1</v>
      </c>
      <c r="M70" s="228">
        <v>8</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88131.918119787719</v>
      </c>
      <c r="Y70" s="137">
        <v>108470.05307050796</v>
      </c>
      <c r="Z70" s="188">
        <f t="shared" si="25"/>
        <v>635.32808736934533</v>
      </c>
      <c r="AA70" s="188">
        <f>IF(IF(sym!$Q59=H70,1,0)=1,ABS(X70*G70),-ABS(X70*G70))</f>
        <v>635.32808736934533</v>
      </c>
      <c r="AB70" s="188">
        <f>IF(IF(sym!$P59=$H70,1,0)=1,ABS($X70*$G70),-ABS($X70*$G70))</f>
        <v>-635.32808736934533</v>
      </c>
      <c r="AC70" s="188">
        <f t="shared" si="40"/>
        <v>-635.32808736934533</v>
      </c>
      <c r="AD70" s="188">
        <f t="shared" si="26"/>
        <v>635.32808736934533</v>
      </c>
      <c r="AE70" s="188">
        <f t="shared" si="27"/>
        <v>635.32808736934533</v>
      </c>
      <c r="AF70" s="188">
        <f t="shared" si="36"/>
        <v>635.32808736934533</v>
      </c>
      <c r="AG70" s="188">
        <f t="shared" si="37"/>
        <v>-635.32808736934533</v>
      </c>
      <c r="AH70" s="188">
        <f t="shared" si="38"/>
        <v>635.32808736934533</v>
      </c>
      <c r="AI70" s="188">
        <f t="shared" si="39"/>
        <v>635.32808736934533</v>
      </c>
      <c r="AJ70" s="188">
        <f t="shared" si="28"/>
        <v>-635.32808736934533</v>
      </c>
      <c r="AK70" s="188">
        <f t="shared" si="29"/>
        <v>635.32808736934533</v>
      </c>
      <c r="AL70" s="188">
        <f t="shared" si="30"/>
        <v>635.32808736934533</v>
      </c>
      <c r="AM70" s="188">
        <f t="shared" si="31"/>
        <v>635.32808736934533</v>
      </c>
      <c r="AN70" s="188">
        <f t="shared" si="41"/>
        <v>-635.32808736934533</v>
      </c>
      <c r="AO70" s="188">
        <f t="shared" si="42"/>
        <v>635.32808736934533</v>
      </c>
    </row>
    <row r="71" spans="1:41" ht="15.75" thickBot="1" x14ac:dyDescent="0.3">
      <c r="A71" s="1" t="s">
        <v>29</v>
      </c>
      <c r="B71" s="149" t="s">
        <v>730</v>
      </c>
      <c r="C71" s="192" t="s">
        <v>297</v>
      </c>
      <c r="D71" s="2"/>
      <c r="E71" s="201">
        <v>-1</v>
      </c>
      <c r="F71" s="186">
        <f t="shared" si="19"/>
        <v>755.82147477337378</v>
      </c>
      <c r="G71" s="202">
        <v>7.7619663648100003E-3</v>
      </c>
      <c r="H71" s="202">
        <v>1</v>
      </c>
      <c r="I71" s="227">
        <v>1</v>
      </c>
      <c r="J71" s="227">
        <v>1</v>
      </c>
      <c r="K71" s="227">
        <v>-1</v>
      </c>
      <c r="L71" s="202">
        <v>1</v>
      </c>
      <c r="M71" s="228">
        <v>8</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97375</v>
      </c>
      <c r="Y71" s="137">
        <v>146062.5</v>
      </c>
      <c r="Z71" s="188">
        <f t="shared" si="25"/>
        <v>755.82147477337378</v>
      </c>
      <c r="AA71" s="188">
        <f>IF(IF(sym!$Q60=H71,1,0)=1,ABS(X71*G71),-ABS(X71*G71))</f>
        <v>755.82147477337378</v>
      </c>
      <c r="AB71" s="188">
        <f>IF(IF(sym!$P60=$H71,1,0)=1,ABS($X71*$G71),-ABS($X71*$G71))</f>
        <v>-755.82147477337378</v>
      </c>
      <c r="AC71" s="188">
        <f t="shared" si="40"/>
        <v>-755.82147477337378</v>
      </c>
      <c r="AD71" s="188">
        <f t="shared" si="26"/>
        <v>755.82147477337378</v>
      </c>
      <c r="AE71" s="188">
        <f t="shared" si="27"/>
        <v>755.82147477337378</v>
      </c>
      <c r="AF71" s="188">
        <f t="shared" si="36"/>
        <v>755.82147477337378</v>
      </c>
      <c r="AG71" s="188">
        <f t="shared" si="37"/>
        <v>-755.82147477337378</v>
      </c>
      <c r="AH71" s="188">
        <f t="shared" si="38"/>
        <v>755.82147477337378</v>
      </c>
      <c r="AI71" s="188">
        <f t="shared" si="39"/>
        <v>755.82147477337378</v>
      </c>
      <c r="AJ71" s="188">
        <f t="shared" si="28"/>
        <v>-755.82147477337378</v>
      </c>
      <c r="AK71" s="188">
        <f t="shared" si="29"/>
        <v>755.82147477337378</v>
      </c>
      <c r="AL71" s="188">
        <f t="shared" si="30"/>
        <v>755.82147477337378</v>
      </c>
      <c r="AM71" s="188">
        <f t="shared" si="31"/>
        <v>755.82147477337378</v>
      </c>
      <c r="AN71" s="188">
        <f t="shared" si="41"/>
        <v>-755.82147477337378</v>
      </c>
      <c r="AO71" s="188">
        <f t="shared" si="42"/>
        <v>755.82147477337378</v>
      </c>
    </row>
    <row r="72" spans="1:41" ht="15.75" thickBot="1" x14ac:dyDescent="0.3">
      <c r="A72" s="1" t="s">
        <v>394</v>
      </c>
      <c r="B72" s="149" t="s">
        <v>742</v>
      </c>
      <c r="C72" s="192" t="s">
        <v>304</v>
      </c>
      <c r="E72" s="201">
        <v>1</v>
      </c>
      <c r="F72" s="186">
        <f t="shared" si="19"/>
        <v>-1220.073604829184</v>
      </c>
      <c r="G72" s="202">
        <v>-1.860231272E-2</v>
      </c>
      <c r="H72" s="202">
        <v>-1</v>
      </c>
      <c r="I72" s="227">
        <v>-1</v>
      </c>
      <c r="J72" s="227">
        <v>-1</v>
      </c>
      <c r="K72" s="227">
        <v>-1</v>
      </c>
      <c r="L72" s="202">
        <v>-1</v>
      </c>
      <c r="M72" s="228">
        <v>-17</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65587.199999999997</v>
      </c>
      <c r="Y72" s="137">
        <v>43724.799999999996</v>
      </c>
      <c r="Z72" s="188">
        <f t="shared" si="25"/>
        <v>1220.073604829184</v>
      </c>
      <c r="AA72" s="188">
        <f>IF(IF(sym!$Q61=H72,1,0)=1,ABS(X72*G72),-ABS(X72*G72))</f>
        <v>-1220.073604829184</v>
      </c>
      <c r="AB72" s="188">
        <f>IF(IF(sym!$P61=$H72,1,0)=1,ABS($X72*$G72),-ABS($X72*$G72))</f>
        <v>1220.073604829184</v>
      </c>
      <c r="AC72" s="188">
        <f t="shared" si="40"/>
        <v>-1220.073604829184</v>
      </c>
      <c r="AD72" s="188">
        <f t="shared" si="26"/>
        <v>1220.073604829184</v>
      </c>
      <c r="AE72" s="188">
        <f t="shared" si="27"/>
        <v>1220.073604829184</v>
      </c>
      <c r="AF72" s="188">
        <f t="shared" si="36"/>
        <v>1220.073604829184</v>
      </c>
      <c r="AG72" s="188">
        <f t="shared" si="37"/>
        <v>1220.073604829184</v>
      </c>
      <c r="AH72" s="188">
        <f t="shared" si="38"/>
        <v>1220.073604829184</v>
      </c>
      <c r="AI72" s="188">
        <f t="shared" si="39"/>
        <v>-1220.073604829184</v>
      </c>
      <c r="AJ72" s="188">
        <f t="shared" si="28"/>
        <v>-1220.073604829184</v>
      </c>
      <c r="AK72" s="188">
        <f t="shared" si="29"/>
        <v>1220.073604829184</v>
      </c>
      <c r="AL72" s="188">
        <f t="shared" si="30"/>
        <v>1220.073604829184</v>
      </c>
      <c r="AM72" s="188">
        <f t="shared" si="31"/>
        <v>1220.073604829184</v>
      </c>
      <c r="AN72" s="188">
        <f t="shared" si="41"/>
        <v>-1220.073604829184</v>
      </c>
      <c r="AO72" s="188">
        <f t="shared" si="42"/>
        <v>1220.073604829184</v>
      </c>
    </row>
    <row r="73" spans="1:41" ht="15.75" thickBot="1" x14ac:dyDescent="0.3">
      <c r="A73" s="1" t="s">
        <v>396</v>
      </c>
      <c r="B73" s="149" t="s">
        <v>744</v>
      </c>
      <c r="C73" s="192" t="s">
        <v>1121</v>
      </c>
      <c r="E73" s="201">
        <v>1</v>
      </c>
      <c r="F73" s="186">
        <f t="shared" si="19"/>
        <v>-2347.86216561729</v>
      </c>
      <c r="G73" s="202">
        <v>-6.1959087332800001E-3</v>
      </c>
      <c r="H73" s="202">
        <v>-1</v>
      </c>
      <c r="I73" s="227">
        <v>-1</v>
      </c>
      <c r="J73" s="227">
        <v>1</v>
      </c>
      <c r="K73" s="227">
        <v>-1</v>
      </c>
      <c r="L73" s="202">
        <v>1</v>
      </c>
      <c r="M73" s="228">
        <v>-21</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378937.5</v>
      </c>
      <c r="Y73" s="137">
        <v>252625</v>
      </c>
      <c r="Z73" s="188">
        <f t="shared" si="25"/>
        <v>2347.86216561729</v>
      </c>
      <c r="AA73" s="188">
        <f>IF(IF(sym!$Q62=H73,1,0)=1,ABS(X73*G73),-ABS(X73*G73))</f>
        <v>-2347.86216561729</v>
      </c>
      <c r="AB73" s="188">
        <f>IF(IF(sym!$P62=$H73,1,0)=1,ABS($X73*$G73),-ABS($X73*$G73))</f>
        <v>2347.86216561729</v>
      </c>
      <c r="AC73" s="188">
        <f t="shared" si="40"/>
        <v>-2347.86216561729</v>
      </c>
      <c r="AD73" s="188">
        <f t="shared" si="26"/>
        <v>2347.86216561729</v>
      </c>
      <c r="AE73" s="188">
        <f t="shared" si="27"/>
        <v>-2347.86216561729</v>
      </c>
      <c r="AF73" s="188">
        <f t="shared" si="36"/>
        <v>2347.86216561729</v>
      </c>
      <c r="AG73" s="188">
        <f t="shared" si="37"/>
        <v>2347.86216561729</v>
      </c>
      <c r="AH73" s="188">
        <f t="shared" si="38"/>
        <v>-2347.86216561729</v>
      </c>
      <c r="AI73" s="188">
        <f t="shared" si="39"/>
        <v>2347.86216561729</v>
      </c>
      <c r="AJ73" s="188">
        <f t="shared" si="28"/>
        <v>2347.86216561729</v>
      </c>
      <c r="AK73" s="188">
        <f t="shared" si="29"/>
        <v>2347.86216561729</v>
      </c>
      <c r="AL73" s="188">
        <f t="shared" si="30"/>
        <v>2347.86216561729</v>
      </c>
      <c r="AM73" s="188">
        <f t="shared" si="31"/>
        <v>2347.86216561729</v>
      </c>
      <c r="AN73" s="188">
        <f t="shared" si="41"/>
        <v>-2347.86216561729</v>
      </c>
      <c r="AO73" s="188">
        <f t="shared" si="42"/>
        <v>2347.86216561729</v>
      </c>
    </row>
    <row r="74" spans="1:41" ht="15.75" thickBot="1" x14ac:dyDescent="0.3">
      <c r="A74" s="1" t="s">
        <v>398</v>
      </c>
      <c r="B74" s="149" t="s">
        <v>722</v>
      </c>
      <c r="C74" s="192" t="s">
        <v>347</v>
      </c>
      <c r="E74" s="201">
        <v>-1</v>
      </c>
      <c r="F74" s="186">
        <f t="shared" si="19"/>
        <v>180.32982134660685</v>
      </c>
      <c r="G74" s="202">
        <v>1.8323408153900001E-3</v>
      </c>
      <c r="H74" s="202">
        <v>1</v>
      </c>
      <c r="I74" s="227">
        <v>-1</v>
      </c>
      <c r="J74" s="227">
        <v>1</v>
      </c>
      <c r="K74" s="227">
        <v>-1</v>
      </c>
      <c r="L74" s="202">
        <v>1</v>
      </c>
      <c r="M74" s="228">
        <v>19</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98415</v>
      </c>
      <c r="Y74" s="137">
        <v>98415</v>
      </c>
      <c r="Z74" s="188">
        <f t="shared" si="25"/>
        <v>180.32982134660685</v>
      </c>
      <c r="AA74" s="188">
        <f>IF(IF(sym!$Q63=H74,1,0)=1,ABS(X74*G74),-ABS(X74*G74))</f>
        <v>-180.32982134660685</v>
      </c>
      <c r="AB74" s="188">
        <f>IF(IF(sym!$P63=$H74,1,0)=1,ABS($X74*$G74),-ABS($X74*$G74))</f>
        <v>180.32982134660685</v>
      </c>
      <c r="AC74" s="188">
        <f t="shared" si="40"/>
        <v>-180.32982134660685</v>
      </c>
      <c r="AD74" s="188">
        <f t="shared" si="26"/>
        <v>180.32982134660685</v>
      </c>
      <c r="AE74" s="188">
        <f t="shared" si="27"/>
        <v>180.32982134660685</v>
      </c>
      <c r="AF74" s="188">
        <f t="shared" si="36"/>
        <v>-180.32982134660685</v>
      </c>
      <c r="AG74" s="188">
        <f t="shared" si="37"/>
        <v>-180.32982134660685</v>
      </c>
      <c r="AH74" s="188">
        <f t="shared" si="38"/>
        <v>180.32982134660685</v>
      </c>
      <c r="AI74" s="188">
        <f t="shared" si="39"/>
        <v>180.32982134660685</v>
      </c>
      <c r="AJ74" s="188">
        <f t="shared" si="28"/>
        <v>-180.32982134660685</v>
      </c>
      <c r="AK74" s="188">
        <f t="shared" si="29"/>
        <v>180.32982134660685</v>
      </c>
      <c r="AL74" s="188">
        <f t="shared" si="30"/>
        <v>-180.32982134660685</v>
      </c>
      <c r="AM74" s="188">
        <f t="shared" si="31"/>
        <v>-180.32982134660685</v>
      </c>
      <c r="AN74" s="188">
        <f t="shared" si="41"/>
        <v>-180.32982134660685</v>
      </c>
      <c r="AO74" s="188">
        <f t="shared" si="42"/>
        <v>180.32982134660685</v>
      </c>
    </row>
    <row r="75" spans="1:41" ht="15.75" thickBot="1" x14ac:dyDescent="0.3">
      <c r="A75" s="1" t="s">
        <v>400</v>
      </c>
      <c r="B75" s="149" t="s">
        <v>732</v>
      </c>
      <c r="C75" s="192" t="s">
        <v>294</v>
      </c>
      <c r="E75" s="201">
        <v>1</v>
      </c>
      <c r="F75" s="186">
        <f t="shared" si="19"/>
        <v>-1189.6301956706654</v>
      </c>
      <c r="G75" s="291">
        <v>-5.3259233530200002E-3</v>
      </c>
      <c r="H75" s="202">
        <v>-1</v>
      </c>
      <c r="I75" s="227">
        <v>1</v>
      </c>
      <c r="J75" s="227">
        <v>-1</v>
      </c>
      <c r="K75" s="227">
        <v>1</v>
      </c>
      <c r="L75" s="202">
        <v>-1</v>
      </c>
      <c r="M75" s="228">
        <v>-2</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223366</v>
      </c>
      <c r="Y75" s="137">
        <v>171820</v>
      </c>
      <c r="Z75" s="188">
        <f t="shared" si="25"/>
        <v>1189.6301956706654</v>
      </c>
      <c r="AA75" s="188">
        <f>IF(IF(sym!$Q64=H75,1,0)=1,ABS(X75*G75),-ABS(X75*G75))</f>
        <v>-1189.6301956706654</v>
      </c>
      <c r="AB75" s="188">
        <f>IF(IF(sym!$P64=$H75,1,0)=1,ABS($X75*$G75),-ABS($X75*$G75))</f>
        <v>1189.6301956706654</v>
      </c>
      <c r="AC75" s="188">
        <f t="shared" si="40"/>
        <v>-1189.6301956706654</v>
      </c>
      <c r="AD75" s="188">
        <f t="shared" si="26"/>
        <v>1189.6301956706654</v>
      </c>
      <c r="AE75" s="188">
        <f t="shared" si="27"/>
        <v>1189.6301956706654</v>
      </c>
      <c r="AF75" s="188">
        <f t="shared" si="36"/>
        <v>-1189.6301956706654</v>
      </c>
      <c r="AG75" s="188">
        <f t="shared" si="37"/>
        <v>-1189.6301956706654</v>
      </c>
      <c r="AH75" s="188">
        <f t="shared" si="38"/>
        <v>1189.6301956706654</v>
      </c>
      <c r="AI75" s="188">
        <f t="shared" si="39"/>
        <v>-1189.6301956706654</v>
      </c>
      <c r="AJ75" s="188">
        <f t="shared" si="28"/>
        <v>-1189.6301956706654</v>
      </c>
      <c r="AK75" s="188">
        <f t="shared" si="29"/>
        <v>1189.6301956706654</v>
      </c>
      <c r="AL75" s="188">
        <f t="shared" si="30"/>
        <v>-1189.6301956706654</v>
      </c>
      <c r="AM75" s="188">
        <f t="shared" si="31"/>
        <v>-1189.6301956706654</v>
      </c>
      <c r="AN75" s="188">
        <f t="shared" si="41"/>
        <v>1189.6301956706654</v>
      </c>
      <c r="AO75" s="188">
        <f t="shared" si="42"/>
        <v>1189.6301956706654</v>
      </c>
    </row>
    <row r="76" spans="1:41" ht="15.75" thickBot="1" x14ac:dyDescent="0.3">
      <c r="A76" s="1" t="s">
        <v>992</v>
      </c>
      <c r="B76" s="149" t="s">
        <v>443</v>
      </c>
      <c r="C76" s="192" t="s">
        <v>1122</v>
      </c>
      <c r="E76" s="201">
        <v>1</v>
      </c>
      <c r="F76" s="186">
        <f t="shared" si="19"/>
        <v>1473.9646191414799</v>
      </c>
      <c r="G76" s="202">
        <v>1.43453312467E-3</v>
      </c>
      <c r="H76" s="202">
        <v>1</v>
      </c>
      <c r="I76" s="227">
        <v>1</v>
      </c>
      <c r="J76" s="227">
        <v>1</v>
      </c>
      <c r="K76" s="227">
        <v>1</v>
      </c>
      <c r="L76" s="202">
        <v>1</v>
      </c>
      <c r="M76" s="228">
        <v>5</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1027487.3363280132</v>
      </c>
      <c r="Y76" s="137">
        <v>1321055.1467074456</v>
      </c>
      <c r="Z76" s="188">
        <f t="shared" si="25"/>
        <v>1473.9646191414799</v>
      </c>
      <c r="AA76" s="188">
        <f>IF(IF(sym!$Q65=H76,1,0)=1,ABS(X76*G76),-ABS(X76*G76))</f>
        <v>-1473.9646191414799</v>
      </c>
      <c r="AB76" s="188">
        <f>IF(IF(sym!$P65=$H76,1,0)=1,ABS($X76*$G76),-ABS($X76*$G76))</f>
        <v>1473.9646191414799</v>
      </c>
      <c r="AC76" s="188">
        <f t="shared" si="40"/>
        <v>1473.9646191414799</v>
      </c>
      <c r="AD76" s="188">
        <f t="shared" si="26"/>
        <v>-1473.9646191414799</v>
      </c>
      <c r="AE76" s="188">
        <f t="shared" si="27"/>
        <v>1473.9646191414799</v>
      </c>
      <c r="AF76" s="188">
        <f t="shared" si="36"/>
        <v>1473.9646191414799</v>
      </c>
      <c r="AG76" s="188">
        <f t="shared" si="37"/>
        <v>1473.9646191414799</v>
      </c>
      <c r="AH76" s="188">
        <f t="shared" si="38"/>
        <v>1473.9646191414799</v>
      </c>
      <c r="AI76" s="188">
        <f t="shared" si="39"/>
        <v>1473.9646191414799</v>
      </c>
      <c r="AJ76" s="188">
        <f t="shared" si="28"/>
        <v>1473.9646191414799</v>
      </c>
      <c r="AK76" s="188">
        <f t="shared" si="29"/>
        <v>1473.9646191414799</v>
      </c>
      <c r="AL76" s="188">
        <f t="shared" si="30"/>
        <v>-1473.9646191414799</v>
      </c>
      <c r="AM76" s="188">
        <f t="shared" si="31"/>
        <v>1473.9646191414799</v>
      </c>
      <c r="AN76" s="188">
        <f t="shared" si="41"/>
        <v>-1473.9646191414799</v>
      </c>
      <c r="AO76" s="188">
        <f t="shared" si="42"/>
        <v>-1473.9646191414799</v>
      </c>
    </row>
    <row r="77" spans="1:41" ht="15.75" thickBot="1" x14ac:dyDescent="0.3">
      <c r="A77" s="1" t="s">
        <v>401</v>
      </c>
      <c r="B77" s="149" t="s">
        <v>726</v>
      </c>
      <c r="C77" s="192" t="s">
        <v>297</v>
      </c>
      <c r="E77" s="201">
        <v>-1</v>
      </c>
      <c r="F77" s="186">
        <f t="shared" si="19"/>
        <v>768.63378176181402</v>
      </c>
      <c r="G77" s="202">
        <v>1.13602391629E-2</v>
      </c>
      <c r="H77" s="202">
        <v>1</v>
      </c>
      <c r="I77" s="227">
        <v>-1</v>
      </c>
      <c r="J77" s="227">
        <v>-1</v>
      </c>
      <c r="K77" s="227">
        <v>-1</v>
      </c>
      <c r="L77" s="202">
        <v>-1</v>
      </c>
      <c r="M77" s="228">
        <v>8</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67660</v>
      </c>
      <c r="Y77" s="137">
        <v>67660</v>
      </c>
      <c r="Z77" s="188">
        <f t="shared" si="25"/>
        <v>768.63378176181402</v>
      </c>
      <c r="AA77" s="188">
        <f>IF(IF(sym!$Q66=H77,1,0)=1,ABS(X77*G77),-ABS(X77*G77))</f>
        <v>768.63378176181402</v>
      </c>
      <c r="AB77" s="188">
        <f>IF(IF(sym!$P66=$H77,1,0)=1,ABS($X77*$G77),-ABS($X77*$G77))</f>
        <v>-768.63378176181402</v>
      </c>
      <c r="AC77" s="188">
        <f t="shared" si="40"/>
        <v>-768.63378176181402</v>
      </c>
      <c r="AD77" s="188">
        <f t="shared" si="26"/>
        <v>768.63378176181402</v>
      </c>
      <c r="AE77" s="188">
        <f t="shared" si="27"/>
        <v>-768.63378176181402</v>
      </c>
      <c r="AF77" s="188">
        <f t="shared" si="36"/>
        <v>-768.63378176181402</v>
      </c>
      <c r="AG77" s="188">
        <f t="shared" si="37"/>
        <v>-768.63378176181402</v>
      </c>
      <c r="AH77" s="188">
        <f t="shared" si="38"/>
        <v>-768.63378176181402</v>
      </c>
      <c r="AI77" s="188">
        <f t="shared" si="39"/>
        <v>-768.63378176181402</v>
      </c>
      <c r="AJ77" s="188">
        <f t="shared" si="28"/>
        <v>-768.63378176181402</v>
      </c>
      <c r="AK77" s="188">
        <f t="shared" si="29"/>
        <v>-768.63378176181402</v>
      </c>
      <c r="AL77" s="188">
        <f t="shared" si="30"/>
        <v>768.63378176181402</v>
      </c>
      <c r="AM77" s="188">
        <f t="shared" si="31"/>
        <v>-768.63378176181402</v>
      </c>
      <c r="AN77" s="188">
        <f t="shared" si="41"/>
        <v>768.63378176181402</v>
      </c>
      <c r="AO77" s="188">
        <f t="shared" si="42"/>
        <v>768.63378176181402</v>
      </c>
    </row>
    <row r="78" spans="1:41" ht="15.75" thickBot="1" x14ac:dyDescent="0.3">
      <c r="A78" s="1" t="s">
        <v>868</v>
      </c>
      <c r="B78" s="149" t="s">
        <v>746</v>
      </c>
      <c r="C78" s="192" t="s">
        <v>294</v>
      </c>
      <c r="E78" s="201">
        <v>1</v>
      </c>
      <c r="F78" s="186">
        <f t="shared" ref="F78:F92" si="43">G78*X78</f>
        <v>1184.4623895501556</v>
      </c>
      <c r="G78" s="202">
        <v>4.7683090842399996E-3</v>
      </c>
      <c r="H78" s="202">
        <v>1</v>
      </c>
      <c r="I78" s="227">
        <v>-1</v>
      </c>
      <c r="J78" s="227">
        <v>-1</v>
      </c>
      <c r="K78" s="227">
        <v>-1</v>
      </c>
      <c r="L78" s="202">
        <v>1</v>
      </c>
      <c r="M78" s="228">
        <v>-16</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248403.02267002518</v>
      </c>
      <c r="Y78" s="137">
        <v>165602.01511335012</v>
      </c>
      <c r="Z78" s="188">
        <f t="shared" ref="Z78:Z92" si="49">ABS(X78*G78)</f>
        <v>1184.4623895501556</v>
      </c>
      <c r="AA78" s="188">
        <f>IF(IF(sym!$Q67=H78,1,0)=1,ABS(X78*G78),-ABS(X78*G78))</f>
        <v>1184.4623895501556</v>
      </c>
      <c r="AB78" s="188">
        <f>IF(IF(sym!$P67=$H78,1,0)=1,ABS($X78*$G78),-ABS($X78*$G78))</f>
        <v>-1184.4623895501556</v>
      </c>
      <c r="AC78" s="188">
        <f t="shared" si="40"/>
        <v>1184.4623895501556</v>
      </c>
      <c r="AD78" s="188">
        <f t="shared" ref="AD78:AD92" si="50">IF(IF(-E78=H78,1,0)=1,ABS(X78*G78),-ABS(X78*G78))</f>
        <v>-1184.4623895501556</v>
      </c>
      <c r="AE78" s="188">
        <f t="shared" ref="AE78:AE92" si="51">IF(IF(J78=H78,1,0)=1,ABS(X78*G78),-ABS(X78*G78))</f>
        <v>-1184.4623895501556</v>
      </c>
      <c r="AF78" s="188">
        <f t="shared" si="36"/>
        <v>-1184.4623895501556</v>
      </c>
      <c r="AG78" s="188">
        <f t="shared" si="37"/>
        <v>-1184.4623895501556</v>
      </c>
      <c r="AH78" s="188">
        <f t="shared" si="38"/>
        <v>1184.4623895501556</v>
      </c>
      <c r="AI78" s="188">
        <f t="shared" si="39"/>
        <v>-1184.4623895501556</v>
      </c>
      <c r="AJ78" s="188">
        <f t="shared" ref="AJ78:AJ92" si="52">IF(IF(P78=H78,1,0)=1,ABS(X78*G78),-ABS(X78*G78))</f>
        <v>-1184.4623895501556</v>
      </c>
      <c r="AK78" s="188">
        <f t="shared" ref="AK78:AK92" si="53">IF(IF(H78=Q78,1,0)=1,ABS(X78*G78),-ABS(X78*G78))</f>
        <v>-1184.4623895501556</v>
      </c>
      <c r="AL78" s="188">
        <f t="shared" ref="AL78:AL92" si="54">IF(IF(R78=H78,1,0)=1,ABS(X78*G78),-ABS(X78*G78))</f>
        <v>-1184.4623895501556</v>
      </c>
      <c r="AM78" s="188">
        <f t="shared" ref="AM78:AM92" si="55">IF(IF(S78=H78,1,0)=1,ABS(X78*G78),-ABS(X78*G78))</f>
        <v>-1184.4623895501556</v>
      </c>
      <c r="AN78" s="188">
        <f t="shared" ref="AN78:AN92" si="56">IF(IF(T78=$H78,1,0)=1,ABS($X78*$G78),-ABS($X78*$G78))</f>
        <v>1184.4623895501556</v>
      </c>
      <c r="AO78" s="188">
        <f t="shared" ref="AO78:AO92" si="57">IF(IF(U78=$H78,1,0)=1,ABS($X78*$G78),-ABS($X78*$G78))</f>
        <v>-1184.4623895501556</v>
      </c>
    </row>
    <row r="79" spans="1:41" ht="15.75" thickBot="1" x14ac:dyDescent="0.3">
      <c r="A79" s="1" t="s">
        <v>403</v>
      </c>
      <c r="B79" s="149" t="s">
        <v>681</v>
      </c>
      <c r="C79" s="192" t="s">
        <v>294</v>
      </c>
      <c r="E79" s="201">
        <v>-1</v>
      </c>
      <c r="F79" s="186">
        <f t="shared" si="43"/>
        <v>-89.510798621423277</v>
      </c>
      <c r="G79" s="202">
        <v>-4.6274872744099998E-4</v>
      </c>
      <c r="H79" s="202">
        <v>-1</v>
      </c>
      <c r="I79" s="227">
        <v>1</v>
      </c>
      <c r="J79" s="227">
        <v>-1</v>
      </c>
      <c r="K79" s="227">
        <v>1</v>
      </c>
      <c r="L79" s="202">
        <v>-1</v>
      </c>
      <c r="M79" s="228">
        <v>19</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193432.8358208955</v>
      </c>
      <c r="Y79" s="137">
        <v>241791.04477611938</v>
      </c>
      <c r="Z79" s="188">
        <f t="shared" si="49"/>
        <v>89.510798621423277</v>
      </c>
      <c r="AA79" s="188">
        <f>IF(IF(sym!$Q68=H79,1,0)=1,ABS(X79*G79),-ABS(X79*G79))</f>
        <v>-89.510798621423277</v>
      </c>
      <c r="AB79" s="188">
        <f>IF(IF(sym!$P68=$H79,1,0)=1,ABS($X79*$G79),-ABS($X79*$G79))</f>
        <v>89.510798621423277</v>
      </c>
      <c r="AC79" s="188">
        <f t="shared" si="40"/>
        <v>89.510798621423277</v>
      </c>
      <c r="AD79" s="188">
        <f t="shared" si="50"/>
        <v>-89.510798621423277</v>
      </c>
      <c r="AE79" s="188">
        <f t="shared" si="51"/>
        <v>89.510798621423277</v>
      </c>
      <c r="AF79" s="188">
        <f t="shared" ref="AF79:AF92" si="60">IF(IF(I79=H79,1,0)=1,ABS(X79*G79),-ABS(X79*G79))</f>
        <v>-89.510798621423277</v>
      </c>
      <c r="AG79" s="188">
        <f t="shared" ref="AG79:AG92" si="61">IF(IF(K79=H79,1,0)=1,ABS(X79*G79),-ABS(X79*G79))</f>
        <v>-89.510798621423277</v>
      </c>
      <c r="AH79" s="188">
        <f t="shared" ref="AH79:AH92" si="62">IF(IF(L79=H79,1,0)=1,ABS(X79*G79),-ABS(X79*G79))</f>
        <v>89.510798621423277</v>
      </c>
      <c r="AI79" s="188">
        <f t="shared" ref="AI79:AI92" si="63">IF(IF(O79=H79,1,0)=1,ABS(X79*G79),-ABS(X79*G79))</f>
        <v>89.510798621423277</v>
      </c>
      <c r="AJ79" s="188">
        <f t="shared" si="52"/>
        <v>-89.510798621423277</v>
      </c>
      <c r="AK79" s="188">
        <f t="shared" si="53"/>
        <v>89.510798621423277</v>
      </c>
      <c r="AL79" s="188">
        <f t="shared" si="54"/>
        <v>-89.510798621423277</v>
      </c>
      <c r="AM79" s="188">
        <f t="shared" si="55"/>
        <v>-89.510798621423277</v>
      </c>
      <c r="AN79" s="188">
        <f t="shared" si="56"/>
        <v>89.510798621423277</v>
      </c>
      <c r="AO79" s="188">
        <f t="shared" si="57"/>
        <v>-89.510798621423277</v>
      </c>
    </row>
    <row r="80" spans="1:41" ht="15.75" thickBot="1" x14ac:dyDescent="0.3">
      <c r="A80" s="1" t="s">
        <v>405</v>
      </c>
      <c r="B80" s="149" t="s">
        <v>686</v>
      </c>
      <c r="C80" s="192" t="s">
        <v>294</v>
      </c>
      <c r="E80" s="201">
        <v>-1</v>
      </c>
      <c r="F80" s="186">
        <f t="shared" si="43"/>
        <v>1259.3172331537726</v>
      </c>
      <c r="G80" s="202">
        <v>7.4537865235499998E-3</v>
      </c>
      <c r="H80" s="202">
        <v>1</v>
      </c>
      <c r="I80" s="227">
        <v>1</v>
      </c>
      <c r="J80" s="227">
        <v>-1</v>
      </c>
      <c r="K80" s="227">
        <v>1</v>
      </c>
      <c r="L80" s="202">
        <v>-1</v>
      </c>
      <c r="M80" s="228">
        <v>-7</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168950</v>
      </c>
      <c r="Y80" s="137">
        <v>202740</v>
      </c>
      <c r="Z80" s="188">
        <f t="shared" si="49"/>
        <v>1259.3172331537726</v>
      </c>
      <c r="AA80" s="188">
        <f>IF(IF(sym!$Q69=H80,1,0)=1,ABS(X80*G80),-ABS(X80*G80))</f>
        <v>1259.3172331537726</v>
      </c>
      <c r="AB80" s="188">
        <f>IF(IF(sym!$P69=$H80,1,0)=1,ABS($X80*$G80),-ABS($X80*$G80))</f>
        <v>-1259.3172331537726</v>
      </c>
      <c r="AC80" s="188">
        <f t="shared" ref="AC80:AC92" si="64">IF(IF(E80=H80,1,0)=1,ABS(X80*G80),-ABS(X80*G80))</f>
        <v>-1259.3172331537726</v>
      </c>
      <c r="AD80" s="188">
        <f t="shared" si="50"/>
        <v>1259.3172331537726</v>
      </c>
      <c r="AE80" s="188">
        <f t="shared" si="51"/>
        <v>-1259.3172331537726</v>
      </c>
      <c r="AF80" s="188">
        <f t="shared" si="60"/>
        <v>1259.3172331537726</v>
      </c>
      <c r="AG80" s="188">
        <f t="shared" si="61"/>
        <v>1259.3172331537726</v>
      </c>
      <c r="AH80" s="188">
        <f t="shared" si="62"/>
        <v>-1259.3172331537726</v>
      </c>
      <c r="AI80" s="188">
        <f t="shared" si="63"/>
        <v>1259.3172331537726</v>
      </c>
      <c r="AJ80" s="188">
        <f t="shared" si="52"/>
        <v>1259.3172331537726</v>
      </c>
      <c r="AK80" s="188">
        <f t="shared" si="53"/>
        <v>1259.3172331537726</v>
      </c>
      <c r="AL80" s="188">
        <f t="shared" si="54"/>
        <v>1259.3172331537726</v>
      </c>
      <c r="AM80" s="188">
        <f t="shared" si="55"/>
        <v>1259.3172331537726</v>
      </c>
      <c r="AN80" s="188">
        <f t="shared" si="56"/>
        <v>-1259.3172331537726</v>
      </c>
      <c r="AO80" s="188">
        <f t="shared" si="57"/>
        <v>1259.3172331537726</v>
      </c>
    </row>
    <row r="81" spans="1:41" ht="15.75" thickBot="1" x14ac:dyDescent="0.3">
      <c r="A81" s="1" t="s">
        <v>408</v>
      </c>
      <c r="B81" s="149" t="s">
        <v>527</v>
      </c>
      <c r="C81" s="192" t="s">
        <v>294</v>
      </c>
      <c r="D81" s="2"/>
      <c r="E81" s="201">
        <v>-1</v>
      </c>
      <c r="F81" s="186">
        <f t="shared" si="43"/>
        <v>573.62089473675042</v>
      </c>
      <c r="G81" s="202">
        <v>4.3859649122799998E-3</v>
      </c>
      <c r="H81" s="202">
        <v>1</v>
      </c>
      <c r="I81" s="227">
        <v>1</v>
      </c>
      <c r="J81" s="227">
        <v>-1</v>
      </c>
      <c r="K81" s="227">
        <v>1</v>
      </c>
      <c r="L81" s="202">
        <v>1</v>
      </c>
      <c r="M81" s="228">
        <v>-13</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130785.56400000001</v>
      </c>
      <c r="Y81" s="137">
        <v>163481.95500000002</v>
      </c>
      <c r="Z81" s="188">
        <f t="shared" si="49"/>
        <v>573.62089473675042</v>
      </c>
      <c r="AA81" s="188">
        <f>IF(IF(sym!$Q70=H81,1,0)=1,ABS(X81*G81),-ABS(X81*G81))</f>
        <v>573.62089473675042</v>
      </c>
      <c r="AB81" s="188">
        <f>IF(IF(sym!$P70=$H81,1,0)=1,ABS($X81*$G81),-ABS($X81*$G81))</f>
        <v>-573.62089473675042</v>
      </c>
      <c r="AC81" s="188">
        <f t="shared" si="64"/>
        <v>-573.62089473675042</v>
      </c>
      <c r="AD81" s="188">
        <f t="shared" si="50"/>
        <v>573.62089473675042</v>
      </c>
      <c r="AE81" s="188">
        <f t="shared" si="51"/>
        <v>-573.62089473675042</v>
      </c>
      <c r="AF81" s="188">
        <f t="shared" si="60"/>
        <v>573.62089473675042</v>
      </c>
      <c r="AG81" s="188">
        <f t="shared" si="61"/>
        <v>573.62089473675042</v>
      </c>
      <c r="AH81" s="188">
        <f t="shared" si="62"/>
        <v>573.62089473675042</v>
      </c>
      <c r="AI81" s="188">
        <f t="shared" si="63"/>
        <v>-573.62089473675042</v>
      </c>
      <c r="AJ81" s="188">
        <f t="shared" si="52"/>
        <v>-573.62089473675042</v>
      </c>
      <c r="AK81" s="188">
        <f t="shared" si="53"/>
        <v>-573.62089473675042</v>
      </c>
      <c r="AL81" s="188">
        <f t="shared" si="54"/>
        <v>573.62089473675042</v>
      </c>
      <c r="AM81" s="188">
        <f t="shared" si="55"/>
        <v>-573.62089473675042</v>
      </c>
      <c r="AN81" s="188">
        <f t="shared" si="56"/>
        <v>-573.62089473675042</v>
      </c>
      <c r="AO81" s="188">
        <f t="shared" si="57"/>
        <v>-573.62089473675042</v>
      </c>
    </row>
    <row r="82" spans="1:41" ht="15.75" thickBot="1" x14ac:dyDescent="0.3">
      <c r="A82" s="1" t="s">
        <v>410</v>
      </c>
      <c r="B82" s="149" t="s">
        <v>556</v>
      </c>
      <c r="C82" s="192" t="s">
        <v>294</v>
      </c>
      <c r="E82" s="201">
        <v>-1</v>
      </c>
      <c r="F82" s="186">
        <f t="shared" si="43"/>
        <v>1387.8883273969921</v>
      </c>
      <c r="G82" s="202">
        <v>5.71617927264E-3</v>
      </c>
      <c r="H82" s="202">
        <v>1</v>
      </c>
      <c r="I82" s="227">
        <v>1</v>
      </c>
      <c r="J82" s="227">
        <v>-1</v>
      </c>
      <c r="K82" s="227">
        <v>1</v>
      </c>
      <c r="L82" s="202">
        <v>1</v>
      </c>
      <c r="M82" s="228">
        <v>-20</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242800</v>
      </c>
      <c r="Y82" s="137">
        <v>364200</v>
      </c>
      <c r="Z82" s="188">
        <f t="shared" si="49"/>
        <v>1387.8883273969921</v>
      </c>
      <c r="AA82" s="188">
        <f>IF(IF(sym!$Q71=H82,1,0)=1,ABS(X82*G82),-ABS(X82*G82))</f>
        <v>1387.8883273969921</v>
      </c>
      <c r="AB82" s="188">
        <f>IF(IF(sym!$P71=$H82,1,0)=1,ABS($X82*$G82),-ABS($X82*$G82))</f>
        <v>-1387.8883273969921</v>
      </c>
      <c r="AC82" s="188">
        <f t="shared" si="64"/>
        <v>-1387.8883273969921</v>
      </c>
      <c r="AD82" s="188">
        <f t="shared" si="50"/>
        <v>1387.8883273969921</v>
      </c>
      <c r="AE82" s="188">
        <f t="shared" si="51"/>
        <v>-1387.8883273969921</v>
      </c>
      <c r="AF82" s="188">
        <f t="shared" si="60"/>
        <v>1387.8883273969921</v>
      </c>
      <c r="AG82" s="188">
        <f t="shared" si="61"/>
        <v>1387.8883273969921</v>
      </c>
      <c r="AH82" s="188">
        <f t="shared" si="62"/>
        <v>1387.8883273969921</v>
      </c>
      <c r="AI82" s="188">
        <f t="shared" si="63"/>
        <v>-1387.8883273969921</v>
      </c>
      <c r="AJ82" s="188">
        <f t="shared" si="52"/>
        <v>-1387.8883273969921</v>
      </c>
      <c r="AK82" s="188">
        <f t="shared" si="53"/>
        <v>-1387.8883273969921</v>
      </c>
      <c r="AL82" s="188">
        <f t="shared" si="54"/>
        <v>1387.8883273969921</v>
      </c>
      <c r="AM82" s="188">
        <f t="shared" si="55"/>
        <v>-1387.8883273969921</v>
      </c>
      <c r="AN82" s="188">
        <f t="shared" si="56"/>
        <v>-1387.8883273969921</v>
      </c>
      <c r="AO82" s="188">
        <f t="shared" si="57"/>
        <v>-1387.8883273969921</v>
      </c>
    </row>
    <row r="83" spans="1:41" ht="15.75" thickBot="1" x14ac:dyDescent="0.3">
      <c r="A83" s="1" t="s">
        <v>412</v>
      </c>
      <c r="B83" s="149" t="s">
        <v>763</v>
      </c>
      <c r="C83" s="192" t="s">
        <v>1122</v>
      </c>
      <c r="E83" s="201">
        <v>-1</v>
      </c>
      <c r="F83" s="186">
        <f t="shared" si="43"/>
        <v>0</v>
      </c>
      <c r="G83" s="202">
        <v>0</v>
      </c>
      <c r="H83" s="202">
        <v>1</v>
      </c>
      <c r="I83" s="227">
        <v>-1</v>
      </c>
      <c r="J83" s="227">
        <v>1</v>
      </c>
      <c r="K83" s="227">
        <v>-1</v>
      </c>
      <c r="L83" s="202">
        <v>1</v>
      </c>
      <c r="M83" s="228">
        <v>-14</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2185937.5</v>
      </c>
      <c r="Y83" s="137">
        <v>2841718.75</v>
      </c>
      <c r="Z83" s="188">
        <f t="shared" si="49"/>
        <v>0</v>
      </c>
      <c r="AA83" s="188">
        <f>IF(IF(sym!$Q72=H83,1,0)=1,ABS(X83*G83),-ABS(X83*G83))</f>
        <v>0</v>
      </c>
      <c r="AB83" s="188">
        <f>IF(IF(sym!$P72=$H83,1,0)=1,ABS($X83*$G83),-ABS($X83*$G83))</f>
        <v>0</v>
      </c>
      <c r="AC83" s="188">
        <f t="shared" si="64"/>
        <v>0</v>
      </c>
      <c r="AD83" s="188">
        <f t="shared" si="50"/>
        <v>0</v>
      </c>
      <c r="AE83" s="188">
        <f t="shared" si="51"/>
        <v>0</v>
      </c>
      <c r="AF83" s="188">
        <f t="shared" si="60"/>
        <v>0</v>
      </c>
      <c r="AG83" s="188">
        <f t="shared" si="61"/>
        <v>0</v>
      </c>
      <c r="AH83" s="188">
        <f t="shared" si="62"/>
        <v>0</v>
      </c>
      <c r="AI83" s="188">
        <f t="shared" si="63"/>
        <v>0</v>
      </c>
      <c r="AJ83" s="188">
        <f t="shared" si="52"/>
        <v>0</v>
      </c>
      <c r="AK83" s="188">
        <f t="shared" si="53"/>
        <v>0</v>
      </c>
      <c r="AL83" s="188">
        <f t="shared" si="54"/>
        <v>0</v>
      </c>
      <c r="AM83" s="188">
        <f t="shared" si="55"/>
        <v>0</v>
      </c>
      <c r="AN83" s="188">
        <f t="shared" si="56"/>
        <v>0</v>
      </c>
      <c r="AO83" s="188">
        <f t="shared" si="57"/>
        <v>0</v>
      </c>
    </row>
    <row r="84" spans="1:41" ht="15.75" thickBot="1" x14ac:dyDescent="0.3">
      <c r="A84" s="1" t="s">
        <v>413</v>
      </c>
      <c r="B84" s="149" t="s">
        <v>761</v>
      </c>
      <c r="C84" s="192" t="s">
        <v>1122</v>
      </c>
      <c r="E84" s="201">
        <v>-1</v>
      </c>
      <c r="F84" s="186">
        <f t="shared" si="43"/>
        <v>250.11831519143698</v>
      </c>
      <c r="G84" s="202">
        <v>4.7326076668199998E-4</v>
      </c>
      <c r="H84" s="202">
        <v>1</v>
      </c>
      <c r="I84" s="227">
        <v>-1</v>
      </c>
      <c r="J84" s="227">
        <v>1</v>
      </c>
      <c r="K84" s="227">
        <v>-1</v>
      </c>
      <c r="L84" s="202">
        <v>1</v>
      </c>
      <c r="M84" s="228">
        <v>-14</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528500</v>
      </c>
      <c r="Y84" s="137">
        <v>660625</v>
      </c>
      <c r="Z84" s="188">
        <f t="shared" si="49"/>
        <v>250.11831519143698</v>
      </c>
      <c r="AA84" s="188">
        <f>IF(IF(sym!$Q73=H84,1,0)=1,ABS(X84*G84),-ABS(X84*G84))</f>
        <v>-250.11831519143698</v>
      </c>
      <c r="AB84" s="188">
        <f>IF(IF(sym!$P73=$H84,1,0)=1,ABS($X84*$G84),-ABS($X84*$G84))</f>
        <v>250.11831519143698</v>
      </c>
      <c r="AC84" s="188">
        <f t="shared" si="64"/>
        <v>-250.11831519143698</v>
      </c>
      <c r="AD84" s="188">
        <f t="shared" si="50"/>
        <v>250.11831519143698</v>
      </c>
      <c r="AE84" s="188">
        <f t="shared" si="51"/>
        <v>250.11831519143698</v>
      </c>
      <c r="AF84" s="188">
        <f t="shared" si="60"/>
        <v>-250.11831519143698</v>
      </c>
      <c r="AG84" s="188">
        <f t="shared" si="61"/>
        <v>-250.11831519143698</v>
      </c>
      <c r="AH84" s="188">
        <f t="shared" si="62"/>
        <v>250.11831519143698</v>
      </c>
      <c r="AI84" s="188">
        <f t="shared" si="63"/>
        <v>-250.11831519143698</v>
      </c>
      <c r="AJ84" s="188">
        <f t="shared" si="52"/>
        <v>-250.11831519143698</v>
      </c>
      <c r="AK84" s="188">
        <f t="shared" si="53"/>
        <v>250.11831519143698</v>
      </c>
      <c r="AL84" s="188">
        <f t="shared" si="54"/>
        <v>-250.11831519143698</v>
      </c>
      <c r="AM84" s="188">
        <f t="shared" si="55"/>
        <v>-250.11831519143698</v>
      </c>
      <c r="AN84" s="188">
        <f t="shared" si="56"/>
        <v>250.11831519143698</v>
      </c>
      <c r="AO84" s="188">
        <f t="shared" si="57"/>
        <v>250.11831519143698</v>
      </c>
    </row>
    <row r="85" spans="1:41" ht="15.75" thickBot="1" x14ac:dyDescent="0.3">
      <c r="A85" s="1" t="s">
        <v>414</v>
      </c>
      <c r="B85" s="149" t="s">
        <v>759</v>
      </c>
      <c r="C85" s="192" t="s">
        <v>1122</v>
      </c>
      <c r="E85" s="201">
        <v>-1</v>
      </c>
      <c r="F85" s="186">
        <f t="shared" si="43"/>
        <v>626.13843351468756</v>
      </c>
      <c r="G85" s="202">
        <v>1.82149362477E-3</v>
      </c>
      <c r="H85" s="202">
        <v>1</v>
      </c>
      <c r="I85" s="227">
        <v>-1</v>
      </c>
      <c r="J85" s="227">
        <v>-1</v>
      </c>
      <c r="K85" s="227">
        <v>-1</v>
      </c>
      <c r="L85" s="202">
        <v>1</v>
      </c>
      <c r="M85" s="228">
        <v>-11</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343750</v>
      </c>
      <c r="Y85" s="137">
        <v>515625</v>
      </c>
      <c r="Z85" s="188">
        <f t="shared" si="49"/>
        <v>626.13843351468756</v>
      </c>
      <c r="AA85" s="188">
        <f>IF(IF(sym!$Q74=H85,1,0)=1,ABS(X85*G85),-ABS(X85*G85))</f>
        <v>-626.13843351468756</v>
      </c>
      <c r="AB85" s="188">
        <f>IF(IF(sym!$P74=$H85,1,0)=1,ABS($X85*$G85),-ABS($X85*$G85))</f>
        <v>626.13843351468756</v>
      </c>
      <c r="AC85" s="188">
        <f t="shared" si="64"/>
        <v>-626.13843351468756</v>
      </c>
      <c r="AD85" s="188">
        <f t="shared" si="50"/>
        <v>626.13843351468756</v>
      </c>
      <c r="AE85" s="188">
        <f t="shared" si="51"/>
        <v>-626.13843351468756</v>
      </c>
      <c r="AF85" s="188">
        <f t="shared" si="60"/>
        <v>-626.13843351468756</v>
      </c>
      <c r="AG85" s="188">
        <f t="shared" si="61"/>
        <v>-626.13843351468756</v>
      </c>
      <c r="AH85" s="188">
        <f t="shared" si="62"/>
        <v>626.13843351468756</v>
      </c>
      <c r="AI85" s="188">
        <f t="shared" si="63"/>
        <v>-626.13843351468756</v>
      </c>
      <c r="AJ85" s="188">
        <f t="shared" si="52"/>
        <v>-626.13843351468756</v>
      </c>
      <c r="AK85" s="188">
        <f t="shared" si="53"/>
        <v>-626.13843351468756</v>
      </c>
      <c r="AL85" s="188">
        <f t="shared" si="54"/>
        <v>-626.13843351468756</v>
      </c>
      <c r="AM85" s="188">
        <f t="shared" si="55"/>
        <v>-626.13843351468756</v>
      </c>
      <c r="AN85" s="188">
        <f t="shared" si="56"/>
        <v>626.13843351468756</v>
      </c>
      <c r="AO85" s="188">
        <f t="shared" si="57"/>
        <v>-626.13843351468756</v>
      </c>
    </row>
    <row r="86" spans="1:41" ht="15.75" thickBot="1" x14ac:dyDescent="0.3">
      <c r="A86" s="1" t="s">
        <v>416</v>
      </c>
      <c r="B86" s="149" t="s">
        <v>494</v>
      </c>
      <c r="C86" s="192" t="s">
        <v>294</v>
      </c>
      <c r="E86" s="201">
        <v>-1</v>
      </c>
      <c r="F86" s="186">
        <f t="shared" si="43"/>
        <v>-445.59543230017653</v>
      </c>
      <c r="G86" s="202">
        <v>-9.7879282218600004E-3</v>
      </c>
      <c r="H86" s="202">
        <v>-1</v>
      </c>
      <c r="I86" s="227">
        <v>-1</v>
      </c>
      <c r="J86" s="227">
        <v>1</v>
      </c>
      <c r="K86" s="227">
        <v>-1</v>
      </c>
      <c r="L86" s="202">
        <v>1</v>
      </c>
      <c r="M86" s="228">
        <v>-1</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45525</v>
      </c>
      <c r="Y86" s="137">
        <v>60700</v>
      </c>
      <c r="Z86" s="188">
        <f t="shared" si="49"/>
        <v>445.59543230017653</v>
      </c>
      <c r="AA86" s="188">
        <f>IF(IF(sym!$Q75=H86,1,0)=1,ABS(X86*G86),-ABS(X86*G86))</f>
        <v>445.59543230017653</v>
      </c>
      <c r="AB86" s="188">
        <f>IF(IF(sym!$P75=$H86,1,0)=1,ABS($X86*$G86),-ABS($X86*$G86))</f>
        <v>-445.59543230017653</v>
      </c>
      <c r="AC86" s="188">
        <f t="shared" si="64"/>
        <v>445.59543230017653</v>
      </c>
      <c r="AD86" s="188">
        <f t="shared" si="50"/>
        <v>-445.59543230017653</v>
      </c>
      <c r="AE86" s="188">
        <f t="shared" si="51"/>
        <v>-445.59543230017653</v>
      </c>
      <c r="AF86" s="188">
        <f t="shared" si="60"/>
        <v>445.59543230017653</v>
      </c>
      <c r="AG86" s="188">
        <f t="shared" si="61"/>
        <v>445.59543230017653</v>
      </c>
      <c r="AH86" s="188">
        <f t="shared" si="62"/>
        <v>-445.59543230017653</v>
      </c>
      <c r="AI86" s="188">
        <f t="shared" si="63"/>
        <v>445.59543230017653</v>
      </c>
      <c r="AJ86" s="188">
        <f t="shared" si="52"/>
        <v>445.59543230017653</v>
      </c>
      <c r="AK86" s="188">
        <f t="shared" si="53"/>
        <v>-445.59543230017653</v>
      </c>
      <c r="AL86" s="188">
        <f t="shared" si="54"/>
        <v>445.59543230017653</v>
      </c>
      <c r="AM86" s="188">
        <f t="shared" si="55"/>
        <v>445.59543230017653</v>
      </c>
      <c r="AN86" s="188">
        <f t="shared" si="56"/>
        <v>-445.59543230017653</v>
      </c>
      <c r="AO86" s="188">
        <f t="shared" si="57"/>
        <v>-445.59543230017653</v>
      </c>
    </row>
    <row r="87" spans="1:41" s="2" customFormat="1" ht="15.75" thickBot="1" x14ac:dyDescent="0.3">
      <c r="A87" s="1" t="s">
        <v>418</v>
      </c>
      <c r="B87" s="149" t="s">
        <v>767</v>
      </c>
      <c r="C87" s="192" t="s">
        <v>297</v>
      </c>
      <c r="D87"/>
      <c r="E87" s="201">
        <v>1</v>
      </c>
      <c r="F87" s="186">
        <f t="shared" si="43"/>
        <v>-2031.4685314664998</v>
      </c>
      <c r="G87" s="202">
        <v>-3.2634032633999999E-2</v>
      </c>
      <c r="H87" s="202">
        <v>-1</v>
      </c>
      <c r="I87" s="227">
        <v>1</v>
      </c>
      <c r="J87" s="227">
        <v>1</v>
      </c>
      <c r="K87" s="227">
        <v>1</v>
      </c>
      <c r="L87" s="202">
        <v>-1</v>
      </c>
      <c r="M87" s="228">
        <v>3</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62250</v>
      </c>
      <c r="Y87" s="137">
        <v>41500</v>
      </c>
      <c r="Z87" s="188">
        <f t="shared" si="49"/>
        <v>2031.4685314664998</v>
      </c>
      <c r="AA87" s="188">
        <f>IF(IF(sym!$Q76=H87,1,0)=1,ABS(X87*G87),-ABS(X87*G87))</f>
        <v>-2031.4685314664998</v>
      </c>
      <c r="AB87" s="188">
        <f>IF(IF(sym!$P76=$H87,1,0)=1,ABS($X87*$G87),-ABS($X87*$G87))</f>
        <v>2031.4685314664998</v>
      </c>
      <c r="AC87" s="188">
        <f t="shared" si="64"/>
        <v>-2031.4685314664998</v>
      </c>
      <c r="AD87" s="188">
        <f t="shared" si="50"/>
        <v>2031.4685314664998</v>
      </c>
      <c r="AE87" s="188">
        <f t="shared" si="51"/>
        <v>-2031.4685314664998</v>
      </c>
      <c r="AF87" s="188">
        <f t="shared" si="60"/>
        <v>-2031.4685314664998</v>
      </c>
      <c r="AG87" s="188">
        <f t="shared" si="61"/>
        <v>-2031.4685314664998</v>
      </c>
      <c r="AH87" s="188">
        <f t="shared" si="62"/>
        <v>2031.4685314664998</v>
      </c>
      <c r="AI87" s="188">
        <f t="shared" si="63"/>
        <v>2031.4685314664998</v>
      </c>
      <c r="AJ87" s="188">
        <f t="shared" si="52"/>
        <v>-2031.4685314664998</v>
      </c>
      <c r="AK87" s="188">
        <f t="shared" si="53"/>
        <v>2031.4685314664998</v>
      </c>
      <c r="AL87" s="188">
        <f t="shared" si="54"/>
        <v>-2031.4685314664998</v>
      </c>
      <c r="AM87" s="188">
        <f t="shared" si="55"/>
        <v>-2031.4685314664998</v>
      </c>
      <c r="AN87" s="188">
        <f t="shared" si="56"/>
        <v>-2031.4685314664998</v>
      </c>
      <c r="AO87" s="188">
        <f t="shared" si="57"/>
        <v>-2031.4685314664998</v>
      </c>
    </row>
    <row r="88" spans="1:41" s="2" customFormat="1" ht="15.75" thickBot="1" x14ac:dyDescent="0.3">
      <c r="A88" s="1" t="s">
        <v>1053</v>
      </c>
      <c r="B88" s="149" t="s">
        <v>738</v>
      </c>
      <c r="C88" s="192" t="s">
        <v>294</v>
      </c>
      <c r="D88"/>
      <c r="E88" s="201">
        <v>1</v>
      </c>
      <c r="F88" s="186">
        <f t="shared" si="43"/>
        <v>300.63800838997207</v>
      </c>
      <c r="G88" s="202">
        <v>1.45905526172E-3</v>
      </c>
      <c r="H88" s="202">
        <v>1</v>
      </c>
      <c r="I88" s="227">
        <v>1</v>
      </c>
      <c r="J88" s="227">
        <v>-1</v>
      </c>
      <c r="K88" s="227">
        <v>1</v>
      </c>
      <c r="L88" s="202">
        <v>1</v>
      </c>
      <c r="M88" s="228">
        <v>19</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206049.77499999997</v>
      </c>
      <c r="Y88" s="137">
        <v>309074.66249999998</v>
      </c>
      <c r="Z88" s="188">
        <f t="shared" si="49"/>
        <v>300.63800838997207</v>
      </c>
      <c r="AA88" s="188">
        <f>IF(IF(sym!$Q77=H88,1,0)=1,ABS(X88*G88),-ABS(X88*G88))</f>
        <v>300.63800838997207</v>
      </c>
      <c r="AB88" s="188">
        <f>IF(IF(sym!$P77=$H88,1,0)=1,ABS($X88*$G88),-ABS($X88*$G88))</f>
        <v>-300.63800838997207</v>
      </c>
      <c r="AC88" s="188">
        <f t="shared" si="64"/>
        <v>300.63800838997207</v>
      </c>
      <c r="AD88" s="188">
        <f t="shared" si="50"/>
        <v>-300.63800838997207</v>
      </c>
      <c r="AE88" s="188">
        <f t="shared" si="51"/>
        <v>-300.63800838997207</v>
      </c>
      <c r="AF88" s="188">
        <f t="shared" si="60"/>
        <v>300.63800838997207</v>
      </c>
      <c r="AG88" s="188">
        <f t="shared" si="61"/>
        <v>300.63800838997207</v>
      </c>
      <c r="AH88" s="188">
        <f t="shared" si="62"/>
        <v>300.63800838997207</v>
      </c>
      <c r="AI88" s="188">
        <f t="shared" si="63"/>
        <v>300.63800838997207</v>
      </c>
      <c r="AJ88" s="188">
        <f t="shared" si="52"/>
        <v>300.63800838997207</v>
      </c>
      <c r="AK88" s="188">
        <f t="shared" si="53"/>
        <v>-300.63800838997207</v>
      </c>
      <c r="AL88" s="188">
        <f t="shared" si="54"/>
        <v>-300.63800838997207</v>
      </c>
      <c r="AM88" s="188">
        <f t="shared" si="55"/>
        <v>-300.63800838997207</v>
      </c>
      <c r="AN88" s="188">
        <f t="shared" si="56"/>
        <v>-300.63800838997207</v>
      </c>
      <c r="AO88" s="188">
        <f t="shared" si="57"/>
        <v>-300.63800838997207</v>
      </c>
    </row>
    <row r="89" spans="1:41" s="2" customFormat="1" ht="15.75" thickBot="1" x14ac:dyDescent="0.3">
      <c r="A89" s="330" t="s">
        <v>1054</v>
      </c>
      <c r="B89" s="331" t="s">
        <v>463</v>
      </c>
      <c r="C89" s="332" t="s">
        <v>1288</v>
      </c>
      <c r="D89"/>
      <c r="E89" s="201">
        <v>1</v>
      </c>
      <c r="F89" s="186">
        <f t="shared" si="43"/>
        <v>0</v>
      </c>
      <c r="G89" s="202">
        <v>-1.01864113273E-4</v>
      </c>
      <c r="H89" s="202">
        <v>-1</v>
      </c>
      <c r="I89" s="227">
        <v>1</v>
      </c>
      <c r="J89" s="227">
        <v>1</v>
      </c>
      <c r="K89" s="227">
        <v>1</v>
      </c>
      <c r="L89" s="202">
        <v>1</v>
      </c>
      <c r="M89" s="228">
        <v>15</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-329.60586319118761</v>
      </c>
      <c r="G90" s="202">
        <v>-1.1943539630800001E-3</v>
      </c>
      <c r="H90" s="202">
        <v>-1</v>
      </c>
      <c r="I90" s="227">
        <v>1</v>
      </c>
      <c r="J90" s="227">
        <v>1</v>
      </c>
      <c r="K90" s="227">
        <v>1</v>
      </c>
      <c r="L90" s="202">
        <v>-1</v>
      </c>
      <c r="M90" s="228">
        <v>-4</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275970</v>
      </c>
      <c r="Y90" s="137">
        <v>367960</v>
      </c>
      <c r="Z90" s="188">
        <f t="shared" si="49"/>
        <v>329.60586319118761</v>
      </c>
      <c r="AA90" s="188">
        <f>IF(IF(sym!$Q79=H90,1,0)=1,ABS(X90*G90),-ABS(X90*G90))</f>
        <v>-329.60586319118761</v>
      </c>
      <c r="AB90" s="188">
        <f>IF(IF(sym!$P79=$H90,1,0)=1,ABS($X90*$G90),-ABS($X90*$G90))</f>
        <v>329.60586319118761</v>
      </c>
      <c r="AC90" s="188">
        <f t="shared" si="64"/>
        <v>329.60586319118761</v>
      </c>
      <c r="AD90" s="188">
        <f t="shared" si="50"/>
        <v>-329.60586319118761</v>
      </c>
      <c r="AE90" s="188">
        <f t="shared" si="51"/>
        <v>-329.60586319118761</v>
      </c>
      <c r="AF90" s="188">
        <f t="shared" si="60"/>
        <v>-329.60586319118761</v>
      </c>
      <c r="AG90" s="188">
        <f t="shared" si="61"/>
        <v>-329.60586319118761</v>
      </c>
      <c r="AH90" s="188">
        <f t="shared" si="62"/>
        <v>329.60586319118761</v>
      </c>
      <c r="AI90" s="188">
        <f t="shared" si="63"/>
        <v>-329.60586319118761</v>
      </c>
      <c r="AJ90" s="188">
        <f t="shared" si="52"/>
        <v>-329.60586319118761</v>
      </c>
      <c r="AK90" s="188">
        <f t="shared" si="53"/>
        <v>-329.60586319118761</v>
      </c>
      <c r="AL90" s="188">
        <f t="shared" si="54"/>
        <v>-329.60586319118761</v>
      </c>
      <c r="AM90" s="188">
        <f t="shared" si="55"/>
        <v>-329.60586319118761</v>
      </c>
      <c r="AN90" s="188">
        <f t="shared" si="56"/>
        <v>329.60586319118761</v>
      </c>
      <c r="AO90" s="188">
        <f t="shared" si="57"/>
        <v>-329.60586319118761</v>
      </c>
    </row>
    <row r="91" spans="1:41" s="4" customFormat="1" ht="15.75" thickBot="1" x14ac:dyDescent="0.3">
      <c r="A91" s="1" t="s">
        <v>1025</v>
      </c>
      <c r="B91" s="149" t="s">
        <v>459</v>
      </c>
      <c r="C91" s="192" t="s">
        <v>1122</v>
      </c>
      <c r="E91" s="201">
        <v>-1</v>
      </c>
      <c r="F91" s="186">
        <f t="shared" si="43"/>
        <v>-630.29209981594101</v>
      </c>
      <c r="G91" s="202">
        <v>-2.0288090890600001E-4</v>
      </c>
      <c r="H91" s="202">
        <v>-1</v>
      </c>
      <c r="I91" s="227">
        <v>-1</v>
      </c>
      <c r="J91" s="227">
        <v>-1</v>
      </c>
      <c r="K91" s="227">
        <v>-1</v>
      </c>
      <c r="L91" s="202">
        <v>1</v>
      </c>
      <c r="M91" s="228">
        <v>22</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3106709.7599999993</v>
      </c>
      <c r="Y91" s="137">
        <v>3935165.6959999995</v>
      </c>
      <c r="Z91" s="188">
        <f t="shared" si="49"/>
        <v>630.29209981594101</v>
      </c>
      <c r="AA91" s="188">
        <f>IF(IF(sym!$Q80=H91,1,0)=1,ABS(X91*G91),-ABS(X91*G91))</f>
        <v>630.29209981594101</v>
      </c>
      <c r="AB91" s="188">
        <f>IF(IF(sym!$P80=$H91,1,0)=1,ABS($X91*$G91),-ABS($X91*$G91))</f>
        <v>-630.29209981594101</v>
      </c>
      <c r="AC91" s="188">
        <f t="shared" si="64"/>
        <v>630.29209981594101</v>
      </c>
      <c r="AD91" s="188">
        <f t="shared" si="50"/>
        <v>-630.29209981594101</v>
      </c>
      <c r="AE91" s="188">
        <f t="shared" si="51"/>
        <v>630.29209981594101</v>
      </c>
      <c r="AF91" s="188">
        <f t="shared" si="60"/>
        <v>630.29209981594101</v>
      </c>
      <c r="AG91" s="188">
        <f t="shared" si="61"/>
        <v>630.29209981594101</v>
      </c>
      <c r="AH91" s="188">
        <f t="shared" si="62"/>
        <v>-630.29209981594101</v>
      </c>
      <c r="AI91" s="188">
        <f t="shared" si="63"/>
        <v>-630.29209981594101</v>
      </c>
      <c r="AJ91" s="188">
        <f t="shared" si="52"/>
        <v>630.29209981594101</v>
      </c>
      <c r="AK91" s="188">
        <f t="shared" si="53"/>
        <v>-630.29209981594101</v>
      </c>
      <c r="AL91" s="188">
        <f t="shared" si="54"/>
        <v>630.29209981594101</v>
      </c>
      <c r="AM91" s="188">
        <f t="shared" si="55"/>
        <v>630.29209981594101</v>
      </c>
      <c r="AN91" s="188">
        <f t="shared" si="56"/>
        <v>630.29209981594101</v>
      </c>
      <c r="AO91" s="188">
        <f t="shared" si="57"/>
        <v>630.29209981594101</v>
      </c>
    </row>
    <row r="92" spans="1:41" s="4" customFormat="1" ht="15.75" thickBot="1" x14ac:dyDescent="0.3">
      <c r="A92" s="1" t="s">
        <v>1026</v>
      </c>
      <c r="B92" s="149" t="s">
        <v>447</v>
      </c>
      <c r="C92" s="192" t="s">
        <v>1122</v>
      </c>
      <c r="E92" s="201">
        <v>-1</v>
      </c>
      <c r="F92" s="186">
        <f t="shared" si="43"/>
        <v>-150.09234769310399</v>
      </c>
      <c r="G92" s="203">
        <v>-5.0981391791999998E-5</v>
      </c>
      <c r="H92" s="203">
        <v>-1</v>
      </c>
      <c r="I92" s="231">
        <v>1</v>
      </c>
      <c r="J92" s="231">
        <v>-1</v>
      </c>
      <c r="K92" s="231">
        <v>1</v>
      </c>
      <c r="L92" s="203">
        <v>1</v>
      </c>
      <c r="M92" s="232">
        <v>-13</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2944061.3999999994</v>
      </c>
      <c r="Y92" s="137">
        <v>3532873.6799999997</v>
      </c>
      <c r="Z92" s="188">
        <f t="shared" si="49"/>
        <v>150.09234769310399</v>
      </c>
      <c r="AA92" s="188">
        <f>IF(IF(sym!$Q81=H92,1,0)=1,ABS(X92*G92),-ABS(X92*G92))</f>
        <v>150.09234769310399</v>
      </c>
      <c r="AB92" s="188">
        <f>IF(IF(sym!$P81=$H92,1,0)=1,ABS($X92*$G92),-ABS($X92*$G92))</f>
        <v>-150.09234769310399</v>
      </c>
      <c r="AC92" s="188">
        <f t="shared" si="64"/>
        <v>150.09234769310399</v>
      </c>
      <c r="AD92" s="188">
        <f t="shared" si="50"/>
        <v>-150.09234769310399</v>
      </c>
      <c r="AE92" s="188">
        <f t="shared" si="51"/>
        <v>150.09234769310399</v>
      </c>
      <c r="AF92" s="188">
        <f t="shared" si="60"/>
        <v>-150.09234769310399</v>
      </c>
      <c r="AG92" s="188">
        <f t="shared" si="61"/>
        <v>-150.09234769310399</v>
      </c>
      <c r="AH92" s="188">
        <f t="shared" si="62"/>
        <v>-150.09234769310399</v>
      </c>
      <c r="AI92" s="188">
        <f t="shared" si="63"/>
        <v>150.09234769310399</v>
      </c>
      <c r="AJ92" s="188">
        <f t="shared" si="52"/>
        <v>150.09234769310399</v>
      </c>
      <c r="AK92" s="188">
        <f t="shared" si="53"/>
        <v>150.09234769310399</v>
      </c>
      <c r="AL92" s="188">
        <f t="shared" si="54"/>
        <v>-150.09234769310399</v>
      </c>
      <c r="AM92" s="188">
        <f t="shared" si="55"/>
        <v>150.09234769310399</v>
      </c>
      <c r="AN92" s="188">
        <f t="shared" si="56"/>
        <v>150.09234769310399</v>
      </c>
      <c r="AO92" s="188">
        <f t="shared" si="57"/>
        <v>150.09234769310399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0.58333333333333337</v>
      </c>
      <c r="AB94" s="193">
        <f t="shared" si="65"/>
        <v>0.40277777777777779</v>
      </c>
      <c r="AC94" s="193">
        <f t="shared" ref="AC94" si="66">COUNTIF(AC14:AC92,"&gt;0")/$B$10</f>
        <v>0.43055555555555558</v>
      </c>
      <c r="AD94" s="193">
        <f t="shared" si="65"/>
        <v>0.55555555555555558</v>
      </c>
      <c r="AE94" s="193">
        <f t="shared" si="65"/>
        <v>0.43055555555555558</v>
      </c>
      <c r="AF94" s="193">
        <f t="shared" si="65"/>
        <v>0.45833333333333331</v>
      </c>
      <c r="AG94" s="193">
        <f t="shared" si="65"/>
        <v>0.47222222222222221</v>
      </c>
      <c r="AH94" s="193">
        <f t="shared" si="65"/>
        <v>0.625</v>
      </c>
      <c r="AI94" s="193">
        <f t="shared" si="65"/>
        <v>0.58333333333333337</v>
      </c>
      <c r="AJ94" s="193">
        <f t="shared" si="65"/>
        <v>0.40277777777777779</v>
      </c>
      <c r="AK94" s="193">
        <f t="shared" si="65"/>
        <v>0.51388888888888884</v>
      </c>
      <c r="AL94" s="193">
        <f t="shared" si="65"/>
        <v>0.45833333333333331</v>
      </c>
      <c r="AM94" s="193">
        <f t="shared" si="65"/>
        <v>0.40277777777777779</v>
      </c>
      <c r="AN94" s="193">
        <f t="shared" si="65"/>
        <v>0.3888888888888889</v>
      </c>
      <c r="AO94" s="193">
        <f t="shared" si="65"/>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20160725</v>
      </c>
      <c r="F1" t="s">
        <v>1256</v>
      </c>
      <c r="G1" t="s">
        <v>1060</v>
      </c>
      <c r="H1" s="197" t="s">
        <v>1188</v>
      </c>
      <c r="I1" t="s">
        <v>1297</v>
      </c>
      <c r="K1" s="6" t="str">
        <f>E12&amp;" l% "&amp;ROUND(E13*100,2)&amp;"%"</f>
        <v>prev ACT l% 48.1%</v>
      </c>
      <c r="L1" s="265" t="str">
        <f>I12&amp;" l% "&amp;ROUND(I13*100,2)&amp;"%"</f>
        <v>50/50 l% 55.7%</v>
      </c>
      <c r="M1" s="265" t="str">
        <f>J12&amp;" l% "&amp;ROUND(J13*100,2)&amp;"%"</f>
        <v>&gt;equity l% 48.1%</v>
      </c>
      <c r="N1" s="265" t="str">
        <f>K12&amp;" l% "&amp;ROUND(K13*100,2)&amp;"%"</f>
        <v>&lt;equity l% 48.1%</v>
      </c>
      <c r="O1" s="265" t="str">
        <f>L12&amp;" l% "&amp;ROUND(L13*100,2)&amp;"%"</f>
        <v>SEA1 l% 41.77%</v>
      </c>
      <c r="P1" s="265" t="str">
        <f t="shared" ref="P1:V1" si="0">O12&amp;" l% "&amp;ROUND(O13*100,2)&amp;"%"</f>
        <v>SEA-ADJ l% 48.1%</v>
      </c>
      <c r="Q1" s="265" t="str">
        <f t="shared" si="0"/>
        <v>v1 l% 50.63%</v>
      </c>
      <c r="R1" s="265" t="str">
        <f t="shared" si="0"/>
        <v>v2 l% 45.57%</v>
      </c>
      <c r="S1" s="265" t="str">
        <f t="shared" si="0"/>
        <v>v3 l% 58.23%</v>
      </c>
      <c r="T1" s="265" t="str">
        <f t="shared" si="0"/>
        <v>v4 l% 55.7%</v>
      </c>
      <c r="U1" s="265" t="str">
        <f t="shared" si="0"/>
        <v>v5 l% 53.16%</v>
      </c>
      <c r="V1" s="265" t="str">
        <f t="shared" si="0"/>
        <v>v6 l% 55.7%</v>
      </c>
      <c r="W1" s="6"/>
      <c r="X1" s="285"/>
      <c r="Z1" s="333" t="str">
        <f t="shared" ref="Z1:AO1" si="1">Z12</f>
        <v>MAX ACC 97% PNL 64271</v>
      </c>
      <c r="AA1" s="334" t="str">
        <f t="shared" si="1"/>
        <v>RISK-ON ACC 43% PNL -9816</v>
      </c>
      <c r="AB1" s="334" t="str">
        <f t="shared" si="1"/>
        <v>RISK-OFF ACC 54% PNL 9816</v>
      </c>
      <c r="AC1" s="334" t="str">
        <f t="shared" ref="AC1" si="2">AC12</f>
        <v>Previous ACC 53% PNL 18876</v>
      </c>
      <c r="AD1" s="295" t="str">
        <f t="shared" si="1"/>
        <v>Anti-Previous ACC 44% PNL -18876</v>
      </c>
      <c r="AE1" s="335" t="str">
        <f t="shared" si="1"/>
        <v>&gt;equity ACC 49% PNL 2150</v>
      </c>
      <c r="AF1" s="335" t="str">
        <f t="shared" si="1"/>
        <v>50/50 ACC 43% PNL 1815</v>
      </c>
      <c r="AG1" s="335" t="str">
        <f t="shared" si="1"/>
        <v>&lt;equity ACC 50% PNL 14502</v>
      </c>
      <c r="AH1" s="336" t="str">
        <f t="shared" si="1"/>
        <v>SEASONALITY ACC 51% PNL 6600</v>
      </c>
      <c r="AI1" s="336" t="str">
        <f t="shared" si="1"/>
        <v>ADJ_SEASONALITY ACC 51% PNL 7776</v>
      </c>
      <c r="AJ1" s="337" t="str">
        <f t="shared" si="1"/>
        <v>V1 ACC 56% PNL 29555</v>
      </c>
      <c r="AK1" s="337" t="str">
        <f t="shared" si="1"/>
        <v>V2 ACC 47% PNL -5090</v>
      </c>
      <c r="AL1" s="337" t="str">
        <f t="shared" si="1"/>
        <v>V3 ACC 39% PNL -22015</v>
      </c>
      <c r="AM1" s="337" t="str">
        <f t="shared" si="1"/>
        <v>V4 ACC 44% PNL -1389</v>
      </c>
      <c r="AN1" s="337" t="str">
        <f t="shared" si="1"/>
        <v>V5 ACC 46% PNL -6412</v>
      </c>
      <c r="AO1" s="337" t="str">
        <f t="shared" si="1"/>
        <v>V6 ACC 46% PNL -6828</v>
      </c>
    </row>
    <row r="2" spans="1:41" outlineLevel="1" x14ac:dyDescent="0.25">
      <c r="A2" t="s">
        <v>1121</v>
      </c>
      <c r="B2" s="95">
        <f>COUNTIF($C$14:$C$92,A2)</f>
        <v>9</v>
      </c>
      <c r="C2" s="193">
        <f>B2/$B$10</f>
        <v>0.125</v>
      </c>
      <c r="F2" s="294">
        <f t="shared" ref="F2:F9" si="3">SUMIFS(H$14:H$92,H$14:H$92,1,$C$14:$C$92,A2)/$B2</f>
        <v>0.55555555555555558</v>
      </c>
      <c r="G2" s="137">
        <f t="shared" ref="G2:G9" si="4">SUMIF($C$14:$C$92,A2,Z$14:Z$92)</f>
        <v>7655.4375469427614</v>
      </c>
      <c r="H2" s="143">
        <f t="shared" ref="H2:H10" si="5">G2/$B2</f>
        <v>850.60417188252904</v>
      </c>
      <c r="I2" s="186">
        <f>SUMIF($C$14:$C$92,A2,F$14:F$92)/B2</f>
        <v>-172.43221424286432</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0.1111111111111111</v>
      </c>
      <c r="S2" s="344">
        <f t="shared" si="9"/>
        <v>0.33333333333333331</v>
      </c>
      <c r="T2" s="344">
        <f t="shared" si="9"/>
        <v>0.1111111111111111</v>
      </c>
      <c r="U2" s="344">
        <f t="shared" si="9"/>
        <v>0.33333333333333331</v>
      </c>
      <c r="V2" s="344">
        <f t="shared" si="9"/>
        <v>0.55555555555555558</v>
      </c>
      <c r="W2" s="286"/>
      <c r="X2" s="6"/>
      <c r="Y2" t="s">
        <v>1121</v>
      </c>
      <c r="Z2" s="282">
        <f t="shared" ref="Z2:AO9" si="10">SUMIF($C$14:$C$92,$Y2,Z$14:Z$92)</f>
        <v>7655.4375469427614</v>
      </c>
      <c r="AA2" s="282">
        <f t="shared" si="10"/>
        <v>-1406.8318242741311</v>
      </c>
      <c r="AB2" s="282">
        <f t="shared" si="10"/>
        <v>1406.8318242741311</v>
      </c>
      <c r="AC2" s="282">
        <f t="shared" si="10"/>
        <v>-4347.0032101449624</v>
      </c>
      <c r="AD2" s="282">
        <f t="shared" si="10"/>
        <v>4347.0032101449624</v>
      </c>
      <c r="AE2" s="282">
        <f t="shared" si="10"/>
        <v>301.06647481145899</v>
      </c>
      <c r="AF2" s="282">
        <f t="shared" si="10"/>
        <v>-4347.0032101449624</v>
      </c>
      <c r="AG2" s="282">
        <f t="shared" si="10"/>
        <v>-3984.8888998741922</v>
      </c>
      <c r="AH2" s="282">
        <f t="shared" si="10"/>
        <v>6631.839226087508</v>
      </c>
      <c r="AI2" s="282">
        <f t="shared" si="10"/>
        <v>698.79827938781852</v>
      </c>
      <c r="AJ2" s="282">
        <f t="shared" si="10"/>
        <v>-4347.0032101449624</v>
      </c>
      <c r="AK2" s="282">
        <f t="shared" si="10"/>
        <v>5226.2238419611413</v>
      </c>
      <c r="AL2" s="282">
        <f t="shared" si="10"/>
        <v>-6631.839226087508</v>
      </c>
      <c r="AM2" s="282">
        <f t="shared" si="10"/>
        <v>-3323.404889289709</v>
      </c>
      <c r="AN2" s="282">
        <f t="shared" si="10"/>
        <v>-1060.9125896585892</v>
      </c>
      <c r="AO2" s="282">
        <f t="shared" si="10"/>
        <v>-2104.4136635141854</v>
      </c>
    </row>
    <row r="3" spans="1:41" outlineLevel="1" x14ac:dyDescent="0.25">
      <c r="A3" s="1" t="s">
        <v>288</v>
      </c>
      <c r="B3" s="95">
        <f t="shared" ref="B3:B9" si="11">COUNTIF($C$14:$C$92,A3)</f>
        <v>6</v>
      </c>
      <c r="C3" s="193">
        <f t="shared" ref="C3:C10" si="12">B3/$B$10</f>
        <v>8.3333333333333329E-2</v>
      </c>
      <c r="F3" s="294">
        <f t="shared" si="3"/>
        <v>0</v>
      </c>
      <c r="G3" s="137">
        <f t="shared" si="4"/>
        <v>8483.4688135389843</v>
      </c>
      <c r="H3" s="143">
        <f t="shared" si="5"/>
        <v>1413.911468923164</v>
      </c>
      <c r="I3" s="186">
        <f t="shared" ref="I3:I9" si="13">SUMIF($C$14:$C$92,A3,F$14:F$92)/B3</f>
        <v>-1413.911468923164</v>
      </c>
      <c r="J3" t="str">
        <f t="shared" si="6"/>
        <v>energy</v>
      </c>
      <c r="K3" s="344">
        <f t="shared" si="7"/>
        <v>-0.33333333333333331</v>
      </c>
      <c r="L3" s="344">
        <f t="shared" si="8"/>
        <v>-0.33333333333333331</v>
      </c>
      <c r="M3" s="344">
        <f t="shared" si="8"/>
        <v>0</v>
      </c>
      <c r="N3" s="344">
        <f t="shared" si="8"/>
        <v>-0.33333333333333331</v>
      </c>
      <c r="O3" s="344">
        <f t="shared" si="8"/>
        <v>0.33333333333333331</v>
      </c>
      <c r="P3" s="344">
        <f t="shared" si="9"/>
        <v>0</v>
      </c>
      <c r="Q3" s="344">
        <f t="shared" si="9"/>
        <v>-0.66666666666666663</v>
      </c>
      <c r="R3" s="344">
        <f t="shared" si="9"/>
        <v>0</v>
      </c>
      <c r="S3" s="344">
        <f t="shared" si="9"/>
        <v>0</v>
      </c>
      <c r="T3" s="344">
        <f t="shared" si="9"/>
        <v>-0.33333333333333331</v>
      </c>
      <c r="U3" s="344">
        <f t="shared" si="9"/>
        <v>0.33333333333333331</v>
      </c>
      <c r="V3" s="344">
        <f t="shared" si="9"/>
        <v>0.33333333333333331</v>
      </c>
      <c r="W3" s="286"/>
      <c r="X3" s="6"/>
      <c r="Y3" s="1" t="s">
        <v>288</v>
      </c>
      <c r="Z3" s="282">
        <f t="shared" si="10"/>
        <v>8483.4688135389843</v>
      </c>
      <c r="AA3" s="282">
        <f t="shared" si="10"/>
        <v>-8483.4688135389843</v>
      </c>
      <c r="AB3" s="282">
        <f t="shared" si="10"/>
        <v>8483.4688135389843</v>
      </c>
      <c r="AC3" s="282">
        <f t="shared" si="10"/>
        <v>4347.1450976502383</v>
      </c>
      <c r="AD3" s="282">
        <f t="shared" si="10"/>
        <v>-4347.1450976502383</v>
      </c>
      <c r="AE3" s="282">
        <f t="shared" si="10"/>
        <v>-229.00072110291012</v>
      </c>
      <c r="AF3" s="282">
        <f t="shared" si="10"/>
        <v>4013.1136693135286</v>
      </c>
      <c r="AG3" s="282">
        <f t="shared" si="10"/>
        <v>4013.1136693135286</v>
      </c>
      <c r="AH3" s="282">
        <f t="shared" si="10"/>
        <v>-2550.0783560611003</v>
      </c>
      <c r="AI3" s="282">
        <f t="shared" si="10"/>
        <v>-101.51227127593029</v>
      </c>
      <c r="AJ3" s="282">
        <f t="shared" si="10"/>
        <v>6668.2227326084285</v>
      </c>
      <c r="AK3" s="282">
        <f t="shared" si="10"/>
        <v>-229.00072110291012</v>
      </c>
      <c r="AL3" s="282">
        <f t="shared" si="10"/>
        <v>-105.0307072337996</v>
      </c>
      <c r="AM3" s="282">
        <f t="shared" si="10"/>
        <v>4013.1136693135286</v>
      </c>
      <c r="AN3" s="282">
        <f t="shared" si="10"/>
        <v>-2219.5653636822599</v>
      </c>
      <c r="AO3" s="282">
        <f t="shared" si="10"/>
        <v>-4347.1450976502383</v>
      </c>
    </row>
    <row r="4" spans="1:41" outlineLevel="1" x14ac:dyDescent="0.25">
      <c r="A4" s="1" t="s">
        <v>297</v>
      </c>
      <c r="B4" s="95">
        <f t="shared" si="11"/>
        <v>10</v>
      </c>
      <c r="C4" s="193">
        <f t="shared" si="12"/>
        <v>0.1388888888888889</v>
      </c>
      <c r="F4" s="294">
        <f t="shared" si="3"/>
        <v>0.3</v>
      </c>
      <c r="G4" s="137">
        <f t="shared" si="4"/>
        <v>11267.204903600079</v>
      </c>
      <c r="H4" s="143">
        <f t="shared" si="5"/>
        <v>1126.7204903600079</v>
      </c>
      <c r="I4" s="186">
        <f t="shared" si="13"/>
        <v>-781.00897515353461</v>
      </c>
      <c r="J4" t="str">
        <f t="shared" si="6"/>
        <v>grain</v>
      </c>
      <c r="K4" s="344">
        <f t="shared" si="7"/>
        <v>-0.2</v>
      </c>
      <c r="L4" s="344">
        <f t="shared" si="8"/>
        <v>0.4</v>
      </c>
      <c r="M4" s="344">
        <f t="shared" si="8"/>
        <v>0.2</v>
      </c>
      <c r="N4" s="344">
        <f t="shared" si="8"/>
        <v>-0.2</v>
      </c>
      <c r="O4" s="344">
        <f t="shared" si="8"/>
        <v>-0.6</v>
      </c>
      <c r="P4" s="344">
        <f t="shared" si="9"/>
        <v>-0.6</v>
      </c>
      <c r="Q4" s="344">
        <f t="shared" si="9"/>
        <v>-0.2</v>
      </c>
      <c r="R4" s="344">
        <f t="shared" si="9"/>
        <v>0</v>
      </c>
      <c r="S4" s="344">
        <f t="shared" si="9"/>
        <v>0.6</v>
      </c>
      <c r="T4" s="344">
        <f t="shared" si="9"/>
        <v>0.6</v>
      </c>
      <c r="U4" s="344">
        <f t="shared" si="9"/>
        <v>0.6</v>
      </c>
      <c r="V4" s="344">
        <f t="shared" si="9"/>
        <v>0.2</v>
      </c>
      <c r="W4" s="286"/>
      <c r="X4" s="6"/>
      <c r="Y4" s="1" t="s">
        <v>297</v>
      </c>
      <c r="Z4" s="282">
        <f t="shared" si="10"/>
        <v>11267.204903600079</v>
      </c>
      <c r="AA4" s="282">
        <f t="shared" si="10"/>
        <v>-7810.0897515353463</v>
      </c>
      <c r="AB4" s="282">
        <f t="shared" si="10"/>
        <v>7810.0897515353463</v>
      </c>
      <c r="AC4" s="282">
        <f t="shared" si="10"/>
        <v>11068.521655612156</v>
      </c>
      <c r="AD4" s="282">
        <f t="shared" si="10"/>
        <v>-11068.521655612156</v>
      </c>
      <c r="AE4" s="282">
        <f t="shared" si="10"/>
        <v>-5794.8371776127797</v>
      </c>
      <c r="AF4" s="282">
        <f t="shared" si="10"/>
        <v>-3690.5099149316702</v>
      </c>
      <c r="AG4" s="282">
        <f t="shared" si="10"/>
        <v>6463.2851165533948</v>
      </c>
      <c r="AH4" s="282">
        <f t="shared" si="10"/>
        <v>3435.6056234322054</v>
      </c>
      <c r="AI4" s="282">
        <f t="shared" si="10"/>
        <v>10579.572394766867</v>
      </c>
      <c r="AJ4" s="282">
        <f t="shared" si="10"/>
        <v>11068.521655612156</v>
      </c>
      <c r="AK4" s="282">
        <f t="shared" si="10"/>
        <v>-5596.1539296248548</v>
      </c>
      <c r="AL4" s="282">
        <f t="shared" si="10"/>
        <v>-8040.8421624909652</v>
      </c>
      <c r="AM4" s="282">
        <f t="shared" si="10"/>
        <v>-3435.6056234322054</v>
      </c>
      <c r="AN4" s="282">
        <f t="shared" si="10"/>
        <v>-5974.3358557081056</v>
      </c>
      <c r="AO4" s="282">
        <f t="shared" si="10"/>
        <v>-5794.8371776127797</v>
      </c>
    </row>
    <row r="5" spans="1:41" outlineLevel="1" x14ac:dyDescent="0.25">
      <c r="A5" s="1" t="s">
        <v>294</v>
      </c>
      <c r="B5" s="95">
        <f t="shared" si="11"/>
        <v>21</v>
      </c>
      <c r="C5" s="193">
        <f t="shared" si="12"/>
        <v>0.29166666666666669</v>
      </c>
      <c r="F5" s="294">
        <f t="shared" si="3"/>
        <v>0.33333333333333331</v>
      </c>
      <c r="G5" s="137">
        <f t="shared" si="4"/>
        <v>12629.843049412104</v>
      </c>
      <c r="H5" s="143">
        <f t="shared" si="5"/>
        <v>601.42109759105256</v>
      </c>
      <c r="I5" s="186">
        <f t="shared" si="13"/>
        <v>-160.91651282290272</v>
      </c>
      <c r="J5" t="str">
        <f t="shared" si="6"/>
        <v>index</v>
      </c>
      <c r="K5" s="344">
        <f t="shared" si="7"/>
        <v>0.33333333333333331</v>
      </c>
      <c r="L5" s="344">
        <f t="shared" si="8"/>
        <v>0.42857142857142855</v>
      </c>
      <c r="M5" s="344">
        <f t="shared" si="8"/>
        <v>-0.42857142857142855</v>
      </c>
      <c r="N5" s="344">
        <f t="shared" si="8"/>
        <v>0.42857142857142855</v>
      </c>
      <c r="O5" s="344">
        <f t="shared" si="8"/>
        <v>-0.61904761904761907</v>
      </c>
      <c r="P5" s="344">
        <f t="shared" si="9"/>
        <v>0.42857142857142855</v>
      </c>
      <c r="Q5" s="344">
        <f t="shared" si="9"/>
        <v>0.61904761904761907</v>
      </c>
      <c r="R5" s="344">
        <f t="shared" si="9"/>
        <v>-0.23809523809523808</v>
      </c>
      <c r="S5" s="344">
        <f t="shared" si="9"/>
        <v>0.42857142857142855</v>
      </c>
      <c r="T5" s="344">
        <f t="shared" si="9"/>
        <v>0.33333333333333331</v>
      </c>
      <c r="U5" s="344">
        <f t="shared" si="9"/>
        <v>-0.33333333333333331</v>
      </c>
      <c r="V5" s="344">
        <f t="shared" si="9"/>
        <v>-0.14285714285714285</v>
      </c>
      <c r="W5" s="286"/>
      <c r="X5" s="6"/>
      <c r="Y5" s="1" t="s">
        <v>294</v>
      </c>
      <c r="Z5" s="282">
        <f t="shared" si="10"/>
        <v>12629.843049412104</v>
      </c>
      <c r="AA5" s="282">
        <f t="shared" si="10"/>
        <v>-3083.1492083049106</v>
      </c>
      <c r="AB5" s="282">
        <f t="shared" si="10"/>
        <v>3083.1492083049106</v>
      </c>
      <c r="AC5" s="282">
        <f t="shared" si="10"/>
        <v>-7014.751603744794</v>
      </c>
      <c r="AD5" s="282">
        <f t="shared" si="10"/>
        <v>7014.751603744794</v>
      </c>
      <c r="AE5" s="282">
        <f t="shared" si="10"/>
        <v>3855.7102504297418</v>
      </c>
      <c r="AF5" s="282">
        <f t="shared" si="10"/>
        <v>800.590285612515</v>
      </c>
      <c r="AG5" s="282">
        <f t="shared" si="10"/>
        <v>800.590285612515</v>
      </c>
      <c r="AH5" s="282">
        <f t="shared" si="10"/>
        <v>1363.275095888444</v>
      </c>
      <c r="AI5" s="282">
        <f t="shared" si="10"/>
        <v>-1430.2618107358546</v>
      </c>
      <c r="AJ5" s="282">
        <f t="shared" si="10"/>
        <v>-3806.2312743575822</v>
      </c>
      <c r="AK5" s="282">
        <f t="shared" si="10"/>
        <v>5133.0595371890822</v>
      </c>
      <c r="AL5" s="282">
        <f t="shared" si="10"/>
        <v>3243.5464640816522</v>
      </c>
      <c r="AM5" s="282">
        <f t="shared" si="10"/>
        <v>2493.1484019328568</v>
      </c>
      <c r="AN5" s="282">
        <f t="shared" si="10"/>
        <v>-5272.5390437458618</v>
      </c>
      <c r="AO5" s="282">
        <f t="shared" si="10"/>
        <v>7229.0388317007009</v>
      </c>
    </row>
    <row r="6" spans="1:41" outlineLevel="1" x14ac:dyDescent="0.25">
      <c r="A6" s="1" t="s">
        <v>313</v>
      </c>
      <c r="B6" s="95">
        <f t="shared" si="11"/>
        <v>3</v>
      </c>
      <c r="C6" s="193">
        <f t="shared" si="12"/>
        <v>4.1666666666666664E-2</v>
      </c>
      <c r="F6" s="294">
        <f t="shared" si="3"/>
        <v>1</v>
      </c>
      <c r="G6" s="137">
        <f t="shared" si="4"/>
        <v>9138.991191611256</v>
      </c>
      <c r="H6" s="143">
        <f t="shared" si="5"/>
        <v>3046.330397203752</v>
      </c>
      <c r="I6" s="186">
        <f t="shared" si="13"/>
        <v>3046.330397203752</v>
      </c>
      <c r="J6" t="str">
        <f t="shared" si="6"/>
        <v>meat</v>
      </c>
      <c r="K6" s="344">
        <f t="shared" si="7"/>
        <v>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-1</v>
      </c>
      <c r="T6" s="344">
        <f t="shared" si="9"/>
        <v>-0.33333333333333331</v>
      </c>
      <c r="U6" s="344">
        <f t="shared" si="9"/>
        <v>1</v>
      </c>
      <c r="V6" s="344">
        <f t="shared" si="9"/>
        <v>-0.33333333333333331</v>
      </c>
      <c r="W6" s="286"/>
      <c r="X6" s="6"/>
      <c r="Y6" s="1" t="s">
        <v>313</v>
      </c>
      <c r="Z6" s="282">
        <f t="shared" si="10"/>
        <v>9138.991191611256</v>
      </c>
      <c r="AA6" s="282">
        <f t="shared" si="10"/>
        <v>9138.991191611256</v>
      </c>
      <c r="AB6" s="282">
        <f t="shared" si="10"/>
        <v>-9138.991191611256</v>
      </c>
      <c r="AC6" s="282">
        <f t="shared" si="10"/>
        <v>9138.991191611256</v>
      </c>
      <c r="AD6" s="282">
        <f t="shared" si="10"/>
        <v>-9138.991191611256</v>
      </c>
      <c r="AE6" s="282">
        <f t="shared" si="10"/>
        <v>9138.991191611256</v>
      </c>
      <c r="AF6" s="282">
        <f t="shared" si="10"/>
        <v>-205.39656347882465</v>
      </c>
      <c r="AG6" s="282">
        <f t="shared" si="10"/>
        <v>-1639.1993803808928</v>
      </c>
      <c r="AH6" s="282">
        <f t="shared" si="10"/>
        <v>-205.39656347882465</v>
      </c>
      <c r="AI6" s="282">
        <f t="shared" si="10"/>
        <v>205.39656347882465</v>
      </c>
      <c r="AJ6" s="282">
        <f t="shared" si="10"/>
        <v>7705.188374709187</v>
      </c>
      <c r="AK6" s="282">
        <f t="shared" si="10"/>
        <v>205.39656347882465</v>
      </c>
      <c r="AL6" s="282">
        <f t="shared" si="10"/>
        <v>-9138.991191611256</v>
      </c>
      <c r="AM6" s="282">
        <f t="shared" si="10"/>
        <v>205.39656347882465</v>
      </c>
      <c r="AN6" s="282">
        <f t="shared" si="10"/>
        <v>9138.991191611256</v>
      </c>
      <c r="AO6" s="282">
        <f t="shared" si="10"/>
        <v>205.39656347882465</v>
      </c>
    </row>
    <row r="7" spans="1:41" outlineLevel="1" x14ac:dyDescent="0.25">
      <c r="A7" s="1" t="s">
        <v>347</v>
      </c>
      <c r="B7" s="95">
        <f t="shared" si="11"/>
        <v>5</v>
      </c>
      <c r="C7" s="193">
        <f t="shared" si="12"/>
        <v>6.9444444444444448E-2</v>
      </c>
      <c r="F7" s="294">
        <f t="shared" si="3"/>
        <v>0.4</v>
      </c>
      <c r="G7" s="137">
        <f t="shared" si="4"/>
        <v>2458.9992675024018</v>
      </c>
      <c r="H7" s="143">
        <f t="shared" si="5"/>
        <v>491.79985350048037</v>
      </c>
      <c r="I7" s="186">
        <f t="shared" si="13"/>
        <v>-273.67464396763563</v>
      </c>
      <c r="J7" t="str">
        <f t="shared" si="6"/>
        <v>metal</v>
      </c>
      <c r="K7" s="344">
        <f t="shared" si="7"/>
        <v>-0.6</v>
      </c>
      <c r="L7" s="344">
        <f t="shared" si="8"/>
        <v>-0.6</v>
      </c>
      <c r="M7" s="344">
        <f t="shared" si="8"/>
        <v>-0.2</v>
      </c>
      <c r="N7" s="344">
        <f t="shared" si="8"/>
        <v>-0.2</v>
      </c>
      <c r="O7" s="344">
        <f t="shared" si="8"/>
        <v>-0.2</v>
      </c>
      <c r="P7" s="344">
        <f t="shared" si="9"/>
        <v>0.6</v>
      </c>
      <c r="Q7" s="344">
        <f t="shared" si="9"/>
        <v>-0.2</v>
      </c>
      <c r="R7" s="344">
        <f t="shared" si="9"/>
        <v>0.2</v>
      </c>
      <c r="S7" s="344">
        <f t="shared" si="9"/>
        <v>0.2</v>
      </c>
      <c r="T7" s="344">
        <f t="shared" si="9"/>
        <v>0.2</v>
      </c>
      <c r="U7" s="344">
        <f t="shared" si="9"/>
        <v>-1</v>
      </c>
      <c r="V7" s="344">
        <f t="shared" si="9"/>
        <v>0.6</v>
      </c>
      <c r="W7" s="286"/>
      <c r="X7" s="6"/>
      <c r="Y7" s="1" t="s">
        <v>347</v>
      </c>
      <c r="Z7" s="282">
        <f t="shared" si="10"/>
        <v>2458.9992675024018</v>
      </c>
      <c r="AA7" s="282">
        <f t="shared" si="10"/>
        <v>617.27482107085552</v>
      </c>
      <c r="AB7" s="282">
        <f t="shared" si="10"/>
        <v>-617.27482107085552</v>
      </c>
      <c r="AC7" s="282">
        <f t="shared" si="10"/>
        <v>2458.9992675024018</v>
      </c>
      <c r="AD7" s="282">
        <f t="shared" si="10"/>
        <v>-2458.9992675024018</v>
      </c>
      <c r="AE7" s="282">
        <f t="shared" si="10"/>
        <v>-893.22323634425334</v>
      </c>
      <c r="AF7" s="282">
        <f t="shared" si="10"/>
        <v>2458.9992675024018</v>
      </c>
      <c r="AG7" s="282">
        <f t="shared" si="10"/>
        <v>2458.9992675024018</v>
      </c>
      <c r="AH7" s="282">
        <f t="shared" si="10"/>
        <v>617.27482107085552</v>
      </c>
      <c r="AI7" s="282">
        <f t="shared" si="10"/>
        <v>-1368.3732198381781</v>
      </c>
      <c r="AJ7" s="282">
        <f t="shared" si="10"/>
        <v>2458.9992675024018</v>
      </c>
      <c r="AK7" s="282">
        <f t="shared" si="10"/>
        <v>-2458.9992675024018</v>
      </c>
      <c r="AL7" s="282">
        <f t="shared" si="10"/>
        <v>-617.27482107085552</v>
      </c>
      <c r="AM7" s="282">
        <f t="shared" si="10"/>
        <v>-617.27482107085552</v>
      </c>
      <c r="AN7" s="282">
        <f t="shared" si="10"/>
        <v>1368.3732198381781</v>
      </c>
      <c r="AO7" s="282">
        <f t="shared" si="10"/>
        <v>-2458.9992675024018</v>
      </c>
    </row>
    <row r="8" spans="1:41" outlineLevel="1" x14ac:dyDescent="0.25">
      <c r="A8" s="1" t="s">
        <v>1122</v>
      </c>
      <c r="B8" s="95">
        <f t="shared" si="11"/>
        <v>10</v>
      </c>
      <c r="C8" s="193">
        <f t="shared" si="12"/>
        <v>0.1388888888888889</v>
      </c>
      <c r="F8" s="294">
        <f t="shared" si="3"/>
        <v>0.4</v>
      </c>
      <c r="G8" s="137">
        <f t="shared" si="4"/>
        <v>5549.1222995012513</v>
      </c>
      <c r="H8" s="143">
        <f t="shared" si="5"/>
        <v>554.91222995012515</v>
      </c>
      <c r="I8" s="186">
        <f t="shared" si="13"/>
        <v>55.760563988297555</v>
      </c>
      <c r="J8" t="str">
        <f t="shared" si="6"/>
        <v>rates</v>
      </c>
      <c r="K8" s="344">
        <f t="shared" si="7"/>
        <v>0.2</v>
      </c>
      <c r="L8" s="344">
        <f t="shared" si="8"/>
        <v>0</v>
      </c>
      <c r="M8" s="344">
        <f t="shared" si="8"/>
        <v>0</v>
      </c>
      <c r="N8" s="344">
        <f t="shared" si="8"/>
        <v>0.2</v>
      </c>
      <c r="O8" s="344">
        <f t="shared" si="8"/>
        <v>1</v>
      </c>
      <c r="P8" s="344">
        <f t="shared" si="9"/>
        <v>-0.4</v>
      </c>
      <c r="Q8" s="344">
        <f t="shared" si="9"/>
        <v>0</v>
      </c>
      <c r="R8" s="344">
        <f t="shared" si="9"/>
        <v>-0.4</v>
      </c>
      <c r="S8" s="344">
        <f t="shared" si="9"/>
        <v>-0.8</v>
      </c>
      <c r="T8" s="344">
        <f t="shared" si="9"/>
        <v>-0.8</v>
      </c>
      <c r="U8" s="344">
        <f t="shared" si="9"/>
        <v>0.2</v>
      </c>
      <c r="V8" s="344">
        <f t="shared" si="9"/>
        <v>-0.4</v>
      </c>
      <c r="W8" s="286"/>
      <c r="X8" s="6"/>
      <c r="Y8" s="1" t="s">
        <v>1122</v>
      </c>
      <c r="Z8" s="282">
        <f t="shared" si="10"/>
        <v>5549.1222995012513</v>
      </c>
      <c r="AA8" s="282">
        <f t="shared" si="10"/>
        <v>-557.60563988297554</v>
      </c>
      <c r="AB8" s="282">
        <f t="shared" si="10"/>
        <v>557.60563988297554</v>
      </c>
      <c r="AC8" s="282">
        <f t="shared" si="10"/>
        <v>2984.5025719245223</v>
      </c>
      <c r="AD8" s="282">
        <f t="shared" si="10"/>
        <v>-2984.5025719245223</v>
      </c>
      <c r="AE8" s="282">
        <f t="shared" si="10"/>
        <v>1259.6328683761644</v>
      </c>
      <c r="AF8" s="282">
        <f t="shared" si="10"/>
        <v>-304.2585270813945</v>
      </c>
      <c r="AG8" s="282">
        <f t="shared" si="10"/>
        <v>2110.5178215158467</v>
      </c>
      <c r="AH8" s="282">
        <f t="shared" si="10"/>
        <v>557.60563988297554</v>
      </c>
      <c r="AI8" s="282">
        <f t="shared" si="10"/>
        <v>1226.9425395298033</v>
      </c>
      <c r="AJ8" s="282">
        <f t="shared" si="10"/>
        <v>3234.8667379840845</v>
      </c>
      <c r="AK8" s="282">
        <f t="shared" si="10"/>
        <v>-798.09655635083777</v>
      </c>
      <c r="AL8" s="282">
        <f t="shared" si="10"/>
        <v>-1681.9545563512131</v>
      </c>
      <c r="AM8" s="282">
        <f t="shared" si="10"/>
        <v>-1681.9545563512131</v>
      </c>
      <c r="AN8" s="282">
        <f t="shared" si="10"/>
        <v>-102.59362306156538</v>
      </c>
      <c r="AO8" s="282">
        <f t="shared" si="10"/>
        <v>-798.09655635083777</v>
      </c>
    </row>
    <row r="9" spans="1:41" outlineLevel="1" x14ac:dyDescent="0.25">
      <c r="A9" s="17" t="s">
        <v>304</v>
      </c>
      <c r="B9" s="295">
        <f t="shared" si="11"/>
        <v>8</v>
      </c>
      <c r="C9" s="200">
        <f t="shared" si="12"/>
        <v>0.1111111111111111</v>
      </c>
      <c r="D9" s="126"/>
      <c r="F9" s="294">
        <f t="shared" si="3"/>
        <v>0.375</v>
      </c>
      <c r="G9" s="199">
        <f t="shared" si="4"/>
        <v>7087.5444113590011</v>
      </c>
      <c r="H9" s="143">
        <f t="shared" si="5"/>
        <v>885.94305141987513</v>
      </c>
      <c r="I9" s="186">
        <f t="shared" si="13"/>
        <v>221.14459469745327</v>
      </c>
      <c r="J9" t="str">
        <f t="shared" si="6"/>
        <v>soft</v>
      </c>
      <c r="K9" s="344">
        <f t="shared" si="7"/>
        <v>-0.75</v>
      </c>
      <c r="L9" s="344">
        <f t="shared" si="8"/>
        <v>0</v>
      </c>
      <c r="M9" s="344">
        <f t="shared" si="8"/>
        <v>-0.5</v>
      </c>
      <c r="N9" s="344">
        <f t="shared" si="8"/>
        <v>-0.25</v>
      </c>
      <c r="O9" s="344">
        <f t="shared" si="8"/>
        <v>-0.5</v>
      </c>
      <c r="P9" s="344">
        <f t="shared" si="9"/>
        <v>0.25</v>
      </c>
      <c r="Q9" s="344">
        <f t="shared" si="9"/>
        <v>-0.25</v>
      </c>
      <c r="R9" s="344">
        <f t="shared" si="9"/>
        <v>0.25</v>
      </c>
      <c r="S9" s="344">
        <f t="shared" si="9"/>
        <v>0.5</v>
      </c>
      <c r="T9" s="344">
        <f t="shared" si="9"/>
        <v>0.5</v>
      </c>
      <c r="U9" s="344">
        <f t="shared" si="9"/>
        <v>-0.5</v>
      </c>
      <c r="V9" s="344">
        <f t="shared" si="9"/>
        <v>0.25</v>
      </c>
      <c r="W9" s="286"/>
      <c r="X9" s="6"/>
      <c r="Y9" s="17" t="s">
        <v>304</v>
      </c>
      <c r="Z9" s="283">
        <f t="shared" si="10"/>
        <v>7087.5444113590011</v>
      </c>
      <c r="AA9" s="283">
        <f t="shared" si="10"/>
        <v>1769.1567575796262</v>
      </c>
      <c r="AB9" s="283">
        <f t="shared" si="10"/>
        <v>-1769.1567575796262</v>
      </c>
      <c r="AC9" s="283">
        <f t="shared" si="10"/>
        <v>239.63956707972739</v>
      </c>
      <c r="AD9" s="283">
        <f t="shared" si="10"/>
        <v>-239.63956707972739</v>
      </c>
      <c r="AE9" s="283">
        <f t="shared" si="10"/>
        <v>-5488.554740399707</v>
      </c>
      <c r="AF9" s="283">
        <f t="shared" si="10"/>
        <v>3089.4533941392083</v>
      </c>
      <c r="AG9" s="283">
        <f t="shared" si="10"/>
        <v>4279.8978080082488</v>
      </c>
      <c r="AH9" s="283">
        <f t="shared" si="10"/>
        <v>-3250.2215494016555</v>
      </c>
      <c r="AI9" s="283">
        <f t="shared" si="10"/>
        <v>-2034.5460287658252</v>
      </c>
      <c r="AJ9" s="283">
        <f t="shared" si="10"/>
        <v>6572.2959223762191</v>
      </c>
      <c r="AK9" s="283">
        <f t="shared" si="10"/>
        <v>-6572.2959223762191</v>
      </c>
      <c r="AL9" s="283">
        <f t="shared" si="10"/>
        <v>957.82343503368543</v>
      </c>
      <c r="AM9" s="283">
        <f t="shared" si="10"/>
        <v>957.82343503368543</v>
      </c>
      <c r="AN9" s="283">
        <f t="shared" si="10"/>
        <v>-2289.3140018713129</v>
      </c>
      <c r="AO9" s="283">
        <f t="shared" si="10"/>
        <v>1241.4252247423019</v>
      </c>
    </row>
    <row r="10" spans="1:41" outlineLevel="1" x14ac:dyDescent="0.25">
      <c r="B10">
        <f>SUM(B2:B9)</f>
        <v>72</v>
      </c>
      <c r="C10" s="193">
        <f t="shared" si="12"/>
        <v>1</v>
      </c>
      <c r="D10" s="126"/>
      <c r="F10" s="294">
        <f>SUMIFS(H$14:H$92,H$14:H$92,1,$C$14:$C$92,"&lt;&gt;offline")/$B10</f>
        <v>0.375</v>
      </c>
      <c r="G10" s="167">
        <f>SUM(G2:G9)</f>
        <v>64270.611483467837</v>
      </c>
      <c r="H10" s="143">
        <f t="shared" si="5"/>
        <v>892.64738171483111</v>
      </c>
      <c r="I10">
        <f>SUM(F14:F92)/B10</f>
        <v>-154.54604018479708</v>
      </c>
      <c r="J10" s="137"/>
      <c r="K10" s="6"/>
      <c r="L10" s="292"/>
      <c r="M10" s="286"/>
      <c r="N10" s="292"/>
      <c r="O10" s="6"/>
      <c r="R10" s="6"/>
      <c r="S10" s="286"/>
      <c r="T10" s="286"/>
      <c r="U10" s="286"/>
      <c r="V10" s="6"/>
      <c r="W10" s="286"/>
      <c r="X10" s="6"/>
      <c r="Y10" s="6" t="s">
        <v>1245</v>
      </c>
      <c r="Z10" s="284">
        <f>SUM(Z2:Z9)</f>
        <v>64270.611483467837</v>
      </c>
      <c r="AA10" s="284">
        <f t="shared" ref="AA10:AO10" si="14">SUM(AA2:AA9)</f>
        <v>-9815.7224672746052</v>
      </c>
      <c r="AB10" s="284">
        <f t="shared" si="14"/>
        <v>9815.7224672746052</v>
      </c>
      <c r="AC10" s="284">
        <f t="shared" si="14"/>
        <v>18876.044537490547</v>
      </c>
      <c r="AD10" s="284">
        <f t="shared" si="14"/>
        <v>-18876.044537490547</v>
      </c>
      <c r="AE10" s="284">
        <f t="shared" si="14"/>
        <v>2149.7849097689714</v>
      </c>
      <c r="AF10" s="284">
        <f t="shared" si="14"/>
        <v>1814.9884009308018</v>
      </c>
      <c r="AG10" s="284">
        <f t="shared" si="14"/>
        <v>14502.31568825085</v>
      </c>
      <c r="AH10" s="284">
        <f t="shared" si="14"/>
        <v>6599.9039374204085</v>
      </c>
      <c r="AI10" s="284">
        <f t="shared" si="14"/>
        <v>7776.0164465475273</v>
      </c>
      <c r="AJ10" s="284">
        <f t="shared" si="14"/>
        <v>29554.86020628993</v>
      </c>
      <c r="AK10" s="284">
        <f t="shared" si="14"/>
        <v>-5089.8664543281757</v>
      </c>
      <c r="AL10" s="284">
        <f t="shared" si="14"/>
        <v>-22014.562765730261</v>
      </c>
      <c r="AM10" s="284">
        <f t="shared" si="14"/>
        <v>-1388.7578203850878</v>
      </c>
      <c r="AN10" s="284">
        <f t="shared" si="14"/>
        <v>-6411.8960662782629</v>
      </c>
      <c r="AO10" s="284">
        <f t="shared" si="14"/>
        <v>-6827.6311427086175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97% PNL 64271</v>
      </c>
      <c r="AA12" s="310" t="str">
        <f t="shared" si="15"/>
        <v>RISK-ON ACC 43% PNL -9816</v>
      </c>
      <c r="AB12" s="310" t="str">
        <f t="shared" si="15"/>
        <v>RISK-OFF ACC 54% PNL 9816</v>
      </c>
      <c r="AC12" s="310" t="str">
        <f t="shared" si="15"/>
        <v>Previous ACC 53% PNL 18876</v>
      </c>
      <c r="AD12" s="339" t="str">
        <f t="shared" si="15"/>
        <v>Anti-Previous ACC 44% PNL -18876</v>
      </c>
      <c r="AE12" s="340" t="str">
        <f t="shared" si="15"/>
        <v>&gt;equity ACC 49% PNL 2150</v>
      </c>
      <c r="AF12" s="340" t="str">
        <f t="shared" si="15"/>
        <v>50/50 ACC 43% PNL 1815</v>
      </c>
      <c r="AG12" s="340" t="str">
        <f t="shared" si="15"/>
        <v>&lt;equity ACC 50% PNL 14502</v>
      </c>
      <c r="AH12" s="341" t="str">
        <f t="shared" si="15"/>
        <v>SEASONALITY ACC 51% PNL 6600</v>
      </c>
      <c r="AI12" s="341" t="str">
        <f t="shared" si="15"/>
        <v>ADJ_SEASONALITY ACC 51% PNL 7776</v>
      </c>
      <c r="AJ12" s="342" t="str">
        <f t="shared" si="15"/>
        <v>V1 ACC 56% PNL 29555</v>
      </c>
      <c r="AK12" s="342" t="str">
        <f t="shared" si="15"/>
        <v>V2 ACC 47% PNL -5090</v>
      </c>
      <c r="AL12" s="342" t="str">
        <f t="shared" si="15"/>
        <v>V3 ACC 39% PNL -22015</v>
      </c>
      <c r="AM12" s="342" t="str">
        <f t="shared" si="15"/>
        <v>V4 ACC 44% PNL -1389</v>
      </c>
      <c r="AN12" s="342" t="str">
        <f t="shared" si="15"/>
        <v>V5 ACC 46% PNL -6412</v>
      </c>
      <c r="AO12" s="342" t="str">
        <f t="shared" si="15"/>
        <v>V6 ACC 46% PNL -6828</v>
      </c>
    </row>
    <row r="13" spans="1:41" ht="15.75" thickBot="1" x14ac:dyDescent="0.3">
      <c r="A13" s="3"/>
      <c r="B13" s="164"/>
      <c r="C13" s="164"/>
      <c r="E13" s="240">
        <f>COUNTIF(E14:E92,1)/COUNT(E14:E92)</f>
        <v>0.48101265822784811</v>
      </c>
      <c r="H13" s="240">
        <f>COUNTIF(H14:H92,1)/COUNT(H14:H92)</f>
        <v>0.39240506329113922</v>
      </c>
      <c r="I13" s="240">
        <f>COUNTIF(I14:I92,1)/COUNT(I14:I92)</f>
        <v>0.55696202531645567</v>
      </c>
      <c r="J13" s="240">
        <f t="shared" ref="J13:L13" si="16">COUNTIF(J14:J92,1)/COUNT(J14:J92)</f>
        <v>0.48101265822784811</v>
      </c>
      <c r="K13" s="240">
        <f t="shared" si="16"/>
        <v>0.48101265822784811</v>
      </c>
      <c r="L13" s="240">
        <f t="shared" si="16"/>
        <v>0.41772151898734178</v>
      </c>
      <c r="M13" s="240"/>
      <c r="O13" s="240">
        <f t="shared" ref="O13:U13" si="17">COUNTIF(O14:O92,1)/COUNT(O14:O92)</f>
        <v>0.48101265822784811</v>
      </c>
      <c r="P13" s="240">
        <f t="shared" si="17"/>
        <v>0.50632911392405067</v>
      </c>
      <c r="Q13" s="240">
        <f t="shared" si="17"/>
        <v>0.45569620253164556</v>
      </c>
      <c r="R13" s="240">
        <f t="shared" si="17"/>
        <v>0.58227848101265822</v>
      </c>
      <c r="S13" s="240">
        <f t="shared" si="17"/>
        <v>0.55696202531645567</v>
      </c>
      <c r="T13" s="240">
        <f t="shared" si="17"/>
        <v>0.53164556962025311</v>
      </c>
      <c r="U13" s="240">
        <f t="shared" si="17"/>
        <v>0.55696202531645567</v>
      </c>
      <c r="W13" s="179"/>
      <c r="X13" s="182">
        <v>22906561.279852722</v>
      </c>
      <c r="Y13" s="182">
        <v>26044734.697873186</v>
      </c>
      <c r="Z13" s="187">
        <f t="shared" ref="Z13:AO13" si="18">SUM(Z14:Z92)</f>
        <v>64270.611483467859</v>
      </c>
      <c r="AA13" s="187">
        <f t="shared" si="18"/>
        <v>-9815.7224672746088</v>
      </c>
      <c r="AB13" s="187">
        <f t="shared" si="18"/>
        <v>9815.7224672746088</v>
      </c>
      <c r="AC13" s="187">
        <f>SUM(AC14:AC92)</f>
        <v>18876.04453749055</v>
      </c>
      <c r="AD13" s="187">
        <f t="shared" si="18"/>
        <v>-18876.04453749055</v>
      </c>
      <c r="AE13" s="187">
        <f t="shared" si="18"/>
        <v>2149.7849097689696</v>
      </c>
      <c r="AF13" s="187">
        <f t="shared" si="18"/>
        <v>1814.9884009308023</v>
      </c>
      <c r="AG13" s="187">
        <f t="shared" si="18"/>
        <v>14502.315688250852</v>
      </c>
      <c r="AH13" s="187">
        <f t="shared" si="18"/>
        <v>6599.9039374204112</v>
      </c>
      <c r="AI13" s="187">
        <f>SUM(AI14:AI92)</f>
        <v>7776.0164465475209</v>
      </c>
      <c r="AJ13" s="187">
        <f>SUM(AJ14:AJ92)</f>
        <v>29554.860206289934</v>
      </c>
      <c r="AK13" s="187">
        <f t="shared" si="18"/>
        <v>-5089.8664543281775</v>
      </c>
      <c r="AL13" s="187">
        <f>SUM(AL14:AL92)</f>
        <v>-22014.562765730265</v>
      </c>
      <c r="AM13" s="187">
        <f t="shared" si="18"/>
        <v>-1388.7578203850883</v>
      </c>
      <c r="AN13" s="187">
        <f t="shared" si="18"/>
        <v>-6411.8960662782574</v>
      </c>
      <c r="AO13" s="187">
        <f t="shared" si="18"/>
        <v>-6827.6311427086184</v>
      </c>
    </row>
    <row r="14" spans="1:41" ht="15.75" thickBot="1" x14ac:dyDescent="0.3">
      <c r="A14" s="330" t="s">
        <v>287</v>
      </c>
      <c r="B14" s="331" t="s">
        <v>558</v>
      </c>
      <c r="C14" s="332" t="s">
        <v>1288</v>
      </c>
      <c r="E14" s="201">
        <v>1</v>
      </c>
      <c r="F14" s="186">
        <f t="shared" ref="F14:F77" si="19">G14*X14</f>
        <v>0</v>
      </c>
      <c r="G14" s="201">
        <v>4.7978067169299997E-3</v>
      </c>
      <c r="H14" s="202">
        <v>1</v>
      </c>
      <c r="I14" s="202">
        <v>1</v>
      </c>
      <c r="J14" s="225">
        <v>1</v>
      </c>
      <c r="K14" s="225">
        <v>1</v>
      </c>
      <c r="L14" s="201">
        <v>-1</v>
      </c>
      <c r="M14" s="226">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60.322061191549793</v>
      </c>
      <c r="G15" s="202">
        <v>2.6838432635499997E-4</v>
      </c>
      <c r="H15" s="202">
        <v>1</v>
      </c>
      <c r="I15" s="202">
        <v>-1</v>
      </c>
      <c r="J15" s="227">
        <v>1</v>
      </c>
      <c r="K15" s="227">
        <v>-1</v>
      </c>
      <c r="L15" s="202">
        <v>-1</v>
      </c>
      <c r="M15" s="228">
        <v>-6</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224760</v>
      </c>
      <c r="Y15" s="137">
        <v>149840</v>
      </c>
      <c r="Z15" s="188">
        <f t="shared" si="25"/>
        <v>60.322061191549793</v>
      </c>
      <c r="AA15" s="188">
        <f>IF(IF(sym!$Q4=H15,1,0)=1,ABS(X15*G15),-ABS(X15*G15))</f>
        <v>60.322061191549793</v>
      </c>
      <c r="AB15" s="188">
        <f>IF(IF(sym!$P4=$H15,1,0)=1,ABS($X15*$G15),-ABS($X15*$G15))</f>
        <v>-60.322061191549793</v>
      </c>
      <c r="AC15" s="188">
        <f>IF(IF(E15=H15,1,0)=1,ABS(X15*G15),-ABS(X15*G15))</f>
        <v>-60.322061191549793</v>
      </c>
      <c r="AD15" s="188">
        <f t="shared" si="26"/>
        <v>60.322061191549793</v>
      </c>
      <c r="AE15" s="188">
        <f t="shared" si="27"/>
        <v>60.322061191549793</v>
      </c>
      <c r="AF15" s="188">
        <f t="shared" ref="AF15:AF78" si="36">IF(IF(I15=H15,1,0)=1,ABS(X15*G15),-ABS(X15*G15))</f>
        <v>-60.322061191549793</v>
      </c>
      <c r="AG15" s="188">
        <f t="shared" ref="AG15:AG78" si="37">IF(IF(K15=H15,1,0)=1,ABS(X15*G15),-ABS(X15*G15))</f>
        <v>-60.322061191549793</v>
      </c>
      <c r="AH15" s="188">
        <f t="shared" ref="AH15:AH78" si="38">IF(IF(L15=H15,1,0)=1,ABS(X15*G15),-ABS(X15*G15))</f>
        <v>-60.322061191549793</v>
      </c>
      <c r="AI15" s="188">
        <f t="shared" ref="AI15:AI78" si="39">IF(IF(O15=H15,1,0)=1,ABS(X15*G15),-ABS(X15*G15))</f>
        <v>60.322061191549793</v>
      </c>
      <c r="AJ15" s="188">
        <f t="shared" si="28"/>
        <v>-60.322061191549793</v>
      </c>
      <c r="AK15" s="188">
        <f t="shared" si="29"/>
        <v>60.322061191549793</v>
      </c>
      <c r="AL15" s="188">
        <f t="shared" si="30"/>
        <v>60.322061191549793</v>
      </c>
      <c r="AM15" s="188">
        <f t="shared" si="31"/>
        <v>60.322061191549793</v>
      </c>
      <c r="AN15" s="188">
        <f t="shared" si="32"/>
        <v>-60.322061191549793</v>
      </c>
      <c r="AO15" s="188">
        <f t="shared" si="33"/>
        <v>60.322061191549793</v>
      </c>
    </row>
    <row r="16" spans="1:41" ht="15.75" thickBot="1" x14ac:dyDescent="0.3">
      <c r="A16" s="1" t="s">
        <v>292</v>
      </c>
      <c r="B16" s="149" t="s">
        <v>292</v>
      </c>
      <c r="C16" s="192" t="s">
        <v>294</v>
      </c>
      <c r="E16" s="201">
        <v>1</v>
      </c>
      <c r="F16" s="186">
        <f t="shared" si="19"/>
        <v>-242.00194621015766</v>
      </c>
      <c r="G16" s="202">
        <v>-1.2224938875300001E-3</v>
      </c>
      <c r="H16" s="202">
        <v>-1</v>
      </c>
      <c r="I16" s="202">
        <v>1</v>
      </c>
      <c r="J16" s="227">
        <v>-1</v>
      </c>
      <c r="K16" s="227">
        <v>1</v>
      </c>
      <c r="L16" s="202">
        <v>-1</v>
      </c>
      <c r="M16" s="228">
        <v>12</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197957.592</v>
      </c>
      <c r="Y16" s="137">
        <v>197957.592</v>
      </c>
      <c r="Z16" s="188">
        <f t="shared" si="25"/>
        <v>242.00194621015766</v>
      </c>
      <c r="AA16" s="188">
        <f>IF(IF(sym!$Q5=H16,1,0)=1,ABS(X16*G16),-ABS(X16*G16))</f>
        <v>-242.00194621015766</v>
      </c>
      <c r="AB16" s="188">
        <f>IF(IF(sym!$P5=$H16,1,0)=1,ABS($X16*$G16),-ABS($X16*$G16))</f>
        <v>242.00194621015766</v>
      </c>
      <c r="AC16" s="188">
        <f t="shared" ref="AC16:AC79" si="40">IF(IF(E16=H16,1,0)=1,ABS(X16*G16),-ABS(X16*G16))</f>
        <v>-242.00194621015766</v>
      </c>
      <c r="AD16" s="188">
        <f t="shared" si="26"/>
        <v>242.00194621015766</v>
      </c>
      <c r="AE16" s="188">
        <f t="shared" si="27"/>
        <v>242.00194621015766</v>
      </c>
      <c r="AF16" s="188">
        <f t="shared" si="36"/>
        <v>-242.00194621015766</v>
      </c>
      <c r="AG16" s="188">
        <f t="shared" si="37"/>
        <v>-242.00194621015766</v>
      </c>
      <c r="AH16" s="188">
        <f t="shared" si="38"/>
        <v>242.00194621015766</v>
      </c>
      <c r="AI16" s="188">
        <f t="shared" si="39"/>
        <v>242.00194621015766</v>
      </c>
      <c r="AJ16" s="188">
        <f t="shared" si="28"/>
        <v>-242.00194621015766</v>
      </c>
      <c r="AK16" s="188">
        <f t="shared" si="29"/>
        <v>242.00194621015766</v>
      </c>
      <c r="AL16" s="188">
        <f t="shared" si="30"/>
        <v>-242.00194621015766</v>
      </c>
      <c r="AM16" s="188">
        <f>IF(IF(S16=H16,1,0)=1,ABS(X16*G16),-ABS(X16*G16))</f>
        <v>-242.00194621015766</v>
      </c>
      <c r="AN16" s="188">
        <f t="shared" si="32"/>
        <v>-242.00194621015766</v>
      </c>
      <c r="AO16" s="188">
        <f t="shared" si="33"/>
        <v>242.00194621015766</v>
      </c>
    </row>
    <row r="17" spans="1:41" ht="15.75" thickBot="1" x14ac:dyDescent="0.3">
      <c r="A17" s="1" t="s">
        <v>295</v>
      </c>
      <c r="B17" s="149" t="s">
        <v>728</v>
      </c>
      <c r="C17" s="192" t="s">
        <v>297</v>
      </c>
      <c r="E17" s="201">
        <v>-1</v>
      </c>
      <c r="F17" s="186">
        <f t="shared" si="19"/>
        <v>-2175.1661237796479</v>
      </c>
      <c r="G17" s="202">
        <v>-2.41042345277E-2</v>
      </c>
      <c r="H17" s="202">
        <v>-1</v>
      </c>
      <c r="I17" s="202">
        <v>-1</v>
      </c>
      <c r="J17" s="227">
        <v>1</v>
      </c>
      <c r="K17" s="227">
        <v>-1</v>
      </c>
      <c r="L17" s="202">
        <v>-1</v>
      </c>
      <c r="M17" s="228">
        <v>1</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90240</v>
      </c>
      <c r="Y17" s="137">
        <v>72192</v>
      </c>
      <c r="Z17" s="188">
        <f t="shared" si="25"/>
        <v>2175.1661237796479</v>
      </c>
      <c r="AA17" s="188">
        <f>IF(IF(sym!$Q6=H17,1,0)=1,ABS(X17*G17),-ABS(X17*G17))</f>
        <v>-2175.1661237796479</v>
      </c>
      <c r="AB17" s="188">
        <f>IF(IF(sym!$P6=$H17,1,0)=1,ABS($X17*$G17),-ABS($X17*$G17))</f>
        <v>2175.1661237796479</v>
      </c>
      <c r="AC17" s="188">
        <f t="shared" si="40"/>
        <v>2175.1661237796479</v>
      </c>
      <c r="AD17" s="188">
        <f t="shared" si="26"/>
        <v>-2175.1661237796479</v>
      </c>
      <c r="AE17" s="188">
        <f t="shared" si="27"/>
        <v>-2175.1661237796479</v>
      </c>
      <c r="AF17" s="188">
        <f t="shared" si="36"/>
        <v>2175.1661237796479</v>
      </c>
      <c r="AG17" s="188">
        <f t="shared" si="37"/>
        <v>2175.1661237796479</v>
      </c>
      <c r="AH17" s="188">
        <f t="shared" si="38"/>
        <v>2175.1661237796479</v>
      </c>
      <c r="AI17" s="188">
        <f t="shared" si="39"/>
        <v>2175.1661237796479</v>
      </c>
      <c r="AJ17" s="188">
        <f t="shared" si="28"/>
        <v>2175.1661237796479</v>
      </c>
      <c r="AK17" s="188">
        <f t="shared" si="29"/>
        <v>-2175.1661237796479</v>
      </c>
      <c r="AL17" s="188">
        <f t="shared" si="30"/>
        <v>-2175.1661237796479</v>
      </c>
      <c r="AM17" s="188">
        <f t="shared" si="31"/>
        <v>-2175.1661237796479</v>
      </c>
      <c r="AN17" s="188">
        <f t="shared" si="32"/>
        <v>-2175.1661237796479</v>
      </c>
      <c r="AO17" s="188">
        <f t="shared" si="33"/>
        <v>-2175.1661237796479</v>
      </c>
    </row>
    <row r="18" spans="1:41" ht="15.75" thickBot="1" x14ac:dyDescent="0.3">
      <c r="A18" s="1" t="s">
        <v>298</v>
      </c>
      <c r="B18" s="149" t="s">
        <v>479</v>
      </c>
      <c r="C18" s="192" t="s">
        <v>1121</v>
      </c>
      <c r="E18" s="201">
        <v>-1</v>
      </c>
      <c r="F18" s="186">
        <f t="shared" si="19"/>
        <v>451.47709923607687</v>
      </c>
      <c r="G18" s="202">
        <v>2.7480916030499999E-3</v>
      </c>
      <c r="H18" s="202">
        <v>1</v>
      </c>
      <c r="I18" s="202">
        <v>-1</v>
      </c>
      <c r="J18" s="227">
        <v>-1</v>
      </c>
      <c r="K18" s="227">
        <v>-1</v>
      </c>
      <c r="L18" s="202">
        <v>-1</v>
      </c>
      <c r="M18" s="228">
        <v>-6</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164287.5</v>
      </c>
      <c r="Y18" s="137">
        <v>164287.5</v>
      </c>
      <c r="Z18" s="188">
        <f t="shared" si="25"/>
        <v>451.47709923607687</v>
      </c>
      <c r="AA18" s="188">
        <f>IF(IF(sym!$Q7=H18,1,0)=1,ABS(X18*G18),-ABS(X18*G18))</f>
        <v>451.47709923607687</v>
      </c>
      <c r="AB18" s="188">
        <f>IF(IF(sym!$P7=$H18,1,0)=1,ABS($X18*$G18),-ABS($X18*$G18))</f>
        <v>-451.47709923607687</v>
      </c>
      <c r="AC18" s="188">
        <f t="shared" si="40"/>
        <v>-451.47709923607687</v>
      </c>
      <c r="AD18" s="188">
        <f t="shared" si="26"/>
        <v>451.47709923607687</v>
      </c>
      <c r="AE18" s="188">
        <f t="shared" si="27"/>
        <v>-451.47709923607687</v>
      </c>
      <c r="AF18" s="188">
        <f t="shared" si="36"/>
        <v>-451.47709923607687</v>
      </c>
      <c r="AG18" s="188">
        <f t="shared" si="37"/>
        <v>-451.47709923607687</v>
      </c>
      <c r="AH18" s="188">
        <f t="shared" si="38"/>
        <v>-451.47709923607687</v>
      </c>
      <c r="AI18" s="188">
        <f t="shared" si="39"/>
        <v>451.47709923607687</v>
      </c>
      <c r="AJ18" s="188">
        <f t="shared" si="28"/>
        <v>-451.47709923607687</v>
      </c>
      <c r="AK18" s="188">
        <f t="shared" si="29"/>
        <v>451.47709923607687</v>
      </c>
      <c r="AL18" s="188">
        <f t="shared" si="30"/>
        <v>451.47709923607687</v>
      </c>
      <c r="AM18" s="188">
        <f t="shared" si="31"/>
        <v>451.47709923607687</v>
      </c>
      <c r="AN18" s="188">
        <f t="shared" si="32"/>
        <v>-451.47709923607687</v>
      </c>
      <c r="AO18" s="188">
        <f t="shared" si="33"/>
        <v>451.47709923607687</v>
      </c>
    </row>
    <row r="19" spans="1:41" ht="15.75" thickBot="1" x14ac:dyDescent="0.3">
      <c r="A19" s="1" t="s">
        <v>300</v>
      </c>
      <c r="B19" s="149" t="s">
        <v>518</v>
      </c>
      <c r="C19" s="192" t="s">
        <v>297</v>
      </c>
      <c r="E19" s="201">
        <v>1</v>
      </c>
      <c r="F19" s="186">
        <f t="shared" si="19"/>
        <v>-99.341623993962003</v>
      </c>
      <c r="G19" s="202">
        <v>-1.4630577907800001E-3</v>
      </c>
      <c r="H19" s="202">
        <v>-1</v>
      </c>
      <c r="I19" s="202">
        <v>1</v>
      </c>
      <c r="J19" s="227">
        <v>1</v>
      </c>
      <c r="K19" s="227">
        <v>1</v>
      </c>
      <c r="L19" s="202">
        <v>-1</v>
      </c>
      <c r="M19" s="228">
        <v>7</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67900</v>
      </c>
      <c r="Y19" s="137">
        <v>50925</v>
      </c>
      <c r="Z19" s="188">
        <f t="shared" si="25"/>
        <v>99.341623993962003</v>
      </c>
      <c r="AA19" s="188">
        <f>IF(IF(sym!$Q8=H19,1,0)=1,ABS(X19*G19),-ABS(X19*G19))</f>
        <v>-99.341623993962003</v>
      </c>
      <c r="AB19" s="188">
        <f>IF(IF(sym!$P8=$H19,1,0)=1,ABS($X19*$G19),-ABS($X19*$G19))</f>
        <v>99.341623993962003</v>
      </c>
      <c r="AC19" s="188">
        <f t="shared" si="40"/>
        <v>-99.341623993962003</v>
      </c>
      <c r="AD19" s="188">
        <f t="shared" si="26"/>
        <v>99.341623993962003</v>
      </c>
      <c r="AE19" s="188">
        <f t="shared" si="27"/>
        <v>-99.341623993962003</v>
      </c>
      <c r="AF19" s="188">
        <f t="shared" si="36"/>
        <v>-99.341623993962003</v>
      </c>
      <c r="AG19" s="188">
        <f t="shared" si="37"/>
        <v>-99.341623993962003</v>
      </c>
      <c r="AH19" s="188">
        <f t="shared" si="38"/>
        <v>99.341623993962003</v>
      </c>
      <c r="AI19" s="188">
        <f t="shared" si="39"/>
        <v>99.341623993962003</v>
      </c>
      <c r="AJ19" s="188">
        <f t="shared" si="28"/>
        <v>-99.341623993962003</v>
      </c>
      <c r="AK19" s="188">
        <f t="shared" si="29"/>
        <v>99.341623993962003</v>
      </c>
      <c r="AL19" s="188">
        <f t="shared" si="30"/>
        <v>-99.341623993962003</v>
      </c>
      <c r="AM19" s="188">
        <f t="shared" si="31"/>
        <v>-99.341623993962003</v>
      </c>
      <c r="AN19" s="188">
        <f t="shared" si="32"/>
        <v>-99.341623993962003</v>
      </c>
      <c r="AO19" s="188">
        <f t="shared" si="33"/>
        <v>-99.341623993962003</v>
      </c>
    </row>
    <row r="20" spans="1:41" ht="15.75" thickBot="1" x14ac:dyDescent="0.3">
      <c r="A20" s="1" t="s">
        <v>302</v>
      </c>
      <c r="B20" s="149" t="s">
        <v>509</v>
      </c>
      <c r="C20" s="192" t="s">
        <v>304</v>
      </c>
      <c r="E20" s="201">
        <v>-1</v>
      </c>
      <c r="F20" s="186">
        <f t="shared" si="19"/>
        <v>-1264.4767844755199</v>
      </c>
      <c r="G20" s="202">
        <v>-1.1088011088E-2</v>
      </c>
      <c r="H20" s="202">
        <v>-1</v>
      </c>
      <c r="I20" s="202">
        <v>-1</v>
      </c>
      <c r="J20" s="227">
        <v>1</v>
      </c>
      <c r="K20" s="227">
        <v>-1</v>
      </c>
      <c r="L20" s="202">
        <v>-1</v>
      </c>
      <c r="M20" s="228">
        <v>15</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114040</v>
      </c>
      <c r="Y20" s="137">
        <v>85530</v>
      </c>
      <c r="Z20" s="188">
        <f t="shared" si="25"/>
        <v>1264.4767844755199</v>
      </c>
      <c r="AA20" s="188">
        <f>IF(IF(sym!$Q9=H20,1,0)=1,ABS(X20*G20),-ABS(X20*G20))</f>
        <v>-1264.4767844755199</v>
      </c>
      <c r="AB20" s="188">
        <f>IF(IF(sym!$P9=$H20,1,0)=1,ABS($X20*$G20),-ABS($X20*$G20))</f>
        <v>1264.4767844755199</v>
      </c>
      <c r="AC20" s="188">
        <f t="shared" si="40"/>
        <v>1264.4767844755199</v>
      </c>
      <c r="AD20" s="188">
        <f t="shared" si="26"/>
        <v>-1264.4767844755199</v>
      </c>
      <c r="AE20" s="188">
        <f t="shared" si="27"/>
        <v>-1264.4767844755199</v>
      </c>
      <c r="AF20" s="188">
        <f t="shared" si="36"/>
        <v>1264.4767844755199</v>
      </c>
      <c r="AG20" s="188">
        <f t="shared" si="37"/>
        <v>1264.4767844755199</v>
      </c>
      <c r="AH20" s="188">
        <f t="shared" si="38"/>
        <v>1264.4767844755199</v>
      </c>
      <c r="AI20" s="188">
        <f t="shared" si="39"/>
        <v>1264.4767844755199</v>
      </c>
      <c r="AJ20" s="188">
        <f t="shared" si="28"/>
        <v>1264.4767844755199</v>
      </c>
      <c r="AK20" s="188">
        <f t="shared" si="29"/>
        <v>-1264.4767844755199</v>
      </c>
      <c r="AL20" s="188">
        <f t="shared" si="30"/>
        <v>-1264.4767844755199</v>
      </c>
      <c r="AM20" s="188">
        <f t="shared" si="31"/>
        <v>-1264.4767844755199</v>
      </c>
      <c r="AN20" s="188">
        <f t="shared" si="32"/>
        <v>-1264.4767844755199</v>
      </c>
      <c r="AO20" s="188">
        <f t="shared" si="33"/>
        <v>-1264.4767844755199</v>
      </c>
    </row>
    <row r="21" spans="1:41" ht="15.75" thickBot="1" x14ac:dyDescent="0.3">
      <c r="A21" s="1" t="s">
        <v>305</v>
      </c>
      <c r="B21" s="149" t="s">
        <v>488</v>
      </c>
      <c r="C21" s="192" t="s">
        <v>1121</v>
      </c>
      <c r="E21" s="201">
        <v>-1</v>
      </c>
      <c r="F21" s="186">
        <f t="shared" si="19"/>
        <v>-1654.2171683988995</v>
      </c>
      <c r="G21" s="202">
        <v>-5.4555015117700003E-3</v>
      </c>
      <c r="H21" s="202">
        <v>-1</v>
      </c>
      <c r="I21" s="202">
        <v>-1</v>
      </c>
      <c r="J21" s="227">
        <v>-1</v>
      </c>
      <c r="K21" s="227">
        <v>-1</v>
      </c>
      <c r="L21" s="202">
        <v>-1</v>
      </c>
      <c r="M21" s="228">
        <v>6</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303220</v>
      </c>
      <c r="Y21" s="137">
        <v>227415</v>
      </c>
      <c r="Z21" s="188">
        <f t="shared" si="25"/>
        <v>1654.2171683988995</v>
      </c>
      <c r="AA21" s="188">
        <f>IF(IF(sym!$Q10=H21,1,0)=1,ABS(X21*G21),-ABS(X21*G21))</f>
        <v>-1654.2171683988995</v>
      </c>
      <c r="AB21" s="188">
        <f>IF(IF(sym!$P10=$H21,1,0)=1,ABS($X21*$G21),-ABS($X21*$G21))</f>
        <v>1654.2171683988995</v>
      </c>
      <c r="AC21" s="188">
        <f t="shared" si="40"/>
        <v>1654.2171683988995</v>
      </c>
      <c r="AD21" s="188">
        <f t="shared" si="26"/>
        <v>-1654.2171683988995</v>
      </c>
      <c r="AE21" s="188">
        <f t="shared" si="27"/>
        <v>1654.2171683988995</v>
      </c>
      <c r="AF21" s="188">
        <f t="shared" si="36"/>
        <v>1654.2171683988995</v>
      </c>
      <c r="AG21" s="188">
        <f t="shared" si="37"/>
        <v>1654.2171683988995</v>
      </c>
      <c r="AH21" s="188">
        <f t="shared" si="38"/>
        <v>1654.2171683988995</v>
      </c>
      <c r="AI21" s="188">
        <f t="shared" si="39"/>
        <v>1654.2171683988995</v>
      </c>
      <c r="AJ21" s="188">
        <f t="shared" si="28"/>
        <v>1654.2171683988995</v>
      </c>
      <c r="AK21" s="188">
        <f t="shared" si="29"/>
        <v>1654.2171683988995</v>
      </c>
      <c r="AL21" s="188">
        <f t="shared" si="30"/>
        <v>-1654.2171683988995</v>
      </c>
      <c r="AM21" s="188">
        <f t="shared" si="31"/>
        <v>1654.2171683988995</v>
      </c>
      <c r="AN21" s="188">
        <f t="shared" si="32"/>
        <v>-1654.2171683988995</v>
      </c>
      <c r="AO21" s="188">
        <f t="shared" si="33"/>
        <v>-1654.2171683988995</v>
      </c>
    </row>
    <row r="22" spans="1:41" ht="15.75" thickBot="1" x14ac:dyDescent="0.3">
      <c r="A22" s="330" t="s">
        <v>307</v>
      </c>
      <c r="B22" s="331" t="s">
        <v>484</v>
      </c>
      <c r="C22" s="332" t="s">
        <v>1288</v>
      </c>
      <c r="E22" s="201">
        <v>1</v>
      </c>
      <c r="F22" s="186">
        <f t="shared" si="19"/>
        <v>0</v>
      </c>
      <c r="G22" s="202">
        <v>-8.12953051961E-4</v>
      </c>
      <c r="H22" s="202">
        <v>-1</v>
      </c>
      <c r="I22" s="227">
        <v>1</v>
      </c>
      <c r="J22" s="227">
        <v>1</v>
      </c>
      <c r="K22" s="227">
        <v>-1</v>
      </c>
      <c r="L22" s="202">
        <v>1</v>
      </c>
      <c r="M22" s="228">
        <v>-10</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-2059.0721882736639</v>
      </c>
      <c r="G23" s="202">
        <v>-2.3987327449599999E-2</v>
      </c>
      <c r="H23" s="202">
        <v>-1</v>
      </c>
      <c r="I23" s="227">
        <v>-1</v>
      </c>
      <c r="J23" s="227">
        <v>-1</v>
      </c>
      <c r="K23" s="227">
        <v>-1</v>
      </c>
      <c r="L23" s="202">
        <v>-1</v>
      </c>
      <c r="M23" s="228">
        <v>8</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85840</v>
      </c>
      <c r="Y23" s="137">
        <v>85840</v>
      </c>
      <c r="Z23" s="188">
        <f t="shared" si="25"/>
        <v>2059.0721882736639</v>
      </c>
      <c r="AA23" s="188">
        <f>IF(IF(sym!$Q12=H23,1,0)=1,ABS(X23*G23),-ABS(X23*G23))</f>
        <v>-2059.0721882736639</v>
      </c>
      <c r="AB23" s="188">
        <f>IF(IF(sym!$P12=$H23,1,0)=1,ABS($X23*$G23),-ABS($X23*$G23))</f>
        <v>2059.0721882736639</v>
      </c>
      <c r="AC23" s="188">
        <f t="shared" si="40"/>
        <v>2059.0721882736639</v>
      </c>
      <c r="AD23" s="188">
        <f t="shared" si="26"/>
        <v>-2059.0721882736639</v>
      </c>
      <c r="AE23" s="188">
        <f t="shared" si="27"/>
        <v>2059.0721882736639</v>
      </c>
      <c r="AF23" s="188">
        <f t="shared" si="36"/>
        <v>2059.0721882736639</v>
      </c>
      <c r="AG23" s="188">
        <f t="shared" si="37"/>
        <v>2059.0721882736639</v>
      </c>
      <c r="AH23" s="188">
        <f t="shared" si="38"/>
        <v>2059.0721882736639</v>
      </c>
      <c r="AI23" s="188">
        <f t="shared" si="39"/>
        <v>2059.0721882736639</v>
      </c>
      <c r="AJ23" s="188">
        <f t="shared" si="28"/>
        <v>2059.0721882736639</v>
      </c>
      <c r="AK23" s="188">
        <f t="shared" si="29"/>
        <v>2059.0721882736639</v>
      </c>
      <c r="AL23" s="188">
        <f t="shared" si="30"/>
        <v>-2059.0721882736639</v>
      </c>
      <c r="AM23" s="188">
        <f t="shared" si="31"/>
        <v>2059.0721882736639</v>
      </c>
      <c r="AN23" s="188">
        <f t="shared" si="32"/>
        <v>-2059.0721882736639</v>
      </c>
      <c r="AO23" s="188">
        <f t="shared" si="33"/>
        <v>-2059.0721882736639</v>
      </c>
    </row>
    <row r="24" spans="1:41" ht="15.75" thickBot="1" x14ac:dyDescent="0.3">
      <c r="A24" s="1" t="s">
        <v>311</v>
      </c>
      <c r="B24" s="149" t="s">
        <v>520</v>
      </c>
      <c r="C24" s="192" t="s">
        <v>304</v>
      </c>
      <c r="E24" s="201">
        <v>-1</v>
      </c>
      <c r="F24" s="186">
        <f t="shared" si="19"/>
        <v>-595.22220693452027</v>
      </c>
      <c r="G24" s="202">
        <v>-5.3659878921300001E-3</v>
      </c>
      <c r="H24" s="233">
        <v>-1</v>
      </c>
      <c r="I24" s="229">
        <v>1</v>
      </c>
      <c r="J24" s="229">
        <v>1</v>
      </c>
      <c r="K24" s="229">
        <v>-1</v>
      </c>
      <c r="L24" s="202">
        <v>-1</v>
      </c>
      <c r="M24" s="228">
        <v>-5</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110925</v>
      </c>
      <c r="Y24" s="137">
        <v>147900</v>
      </c>
      <c r="Z24" s="188">
        <f t="shared" si="25"/>
        <v>595.22220693452027</v>
      </c>
      <c r="AA24" s="188">
        <f>IF(IF(sym!$Q13=H24,1,0)=1,ABS(X24*G24),-ABS(X24*G24))</f>
        <v>-595.22220693452027</v>
      </c>
      <c r="AB24" s="188">
        <f>IF(IF(sym!$P13=$H24,1,0)=1,ABS($X24*$G24),-ABS($X24*$G24))</f>
        <v>595.22220693452027</v>
      </c>
      <c r="AC24" s="188">
        <f t="shared" si="40"/>
        <v>595.22220693452027</v>
      </c>
      <c r="AD24" s="188">
        <f t="shared" si="26"/>
        <v>-595.22220693452027</v>
      </c>
      <c r="AE24" s="188">
        <f t="shared" si="27"/>
        <v>-595.22220693452027</v>
      </c>
      <c r="AF24" s="188">
        <f t="shared" si="36"/>
        <v>-595.22220693452027</v>
      </c>
      <c r="AG24" s="188">
        <f t="shared" si="37"/>
        <v>595.22220693452027</v>
      </c>
      <c r="AH24" s="188">
        <f t="shared" si="38"/>
        <v>595.22220693452027</v>
      </c>
      <c r="AI24" s="188">
        <f t="shared" si="39"/>
        <v>-595.22220693452027</v>
      </c>
      <c r="AJ24" s="188">
        <f t="shared" si="28"/>
        <v>595.22220693452027</v>
      </c>
      <c r="AK24" s="188">
        <f t="shared" si="29"/>
        <v>-595.22220693452027</v>
      </c>
      <c r="AL24" s="188">
        <f t="shared" si="30"/>
        <v>-595.22220693452027</v>
      </c>
      <c r="AM24" s="188">
        <f t="shared" si="31"/>
        <v>-595.22220693452027</v>
      </c>
      <c r="AN24" s="188">
        <f t="shared" si="32"/>
        <v>595.22220693452027</v>
      </c>
      <c r="AO24" s="188">
        <f t="shared" si="33"/>
        <v>-595.22220693452027</v>
      </c>
    </row>
    <row r="25" spans="1:41" ht="15.75" thickBot="1" x14ac:dyDescent="0.3">
      <c r="A25" s="1" t="s">
        <v>1008</v>
      </c>
      <c r="B25" s="149" t="s">
        <v>583</v>
      </c>
      <c r="C25" s="192" t="s">
        <v>1121</v>
      </c>
      <c r="E25" s="201">
        <v>-1</v>
      </c>
      <c r="F25" s="186">
        <f t="shared" si="19"/>
        <v>1033.5496973554252</v>
      </c>
      <c r="G25" s="202">
        <v>2.5030719519399999E-3</v>
      </c>
      <c r="H25" s="202">
        <v>1</v>
      </c>
      <c r="I25" s="227">
        <v>-1</v>
      </c>
      <c r="J25" s="227">
        <v>-1</v>
      </c>
      <c r="K25" s="227">
        <v>-1</v>
      </c>
      <c r="L25" s="202">
        <v>1</v>
      </c>
      <c r="M25" s="228">
        <v>-20</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412912.5</v>
      </c>
      <c r="Y25" s="137">
        <v>550550</v>
      </c>
      <c r="Z25" s="188">
        <f t="shared" si="25"/>
        <v>1033.5496973554252</v>
      </c>
      <c r="AA25" s="188">
        <f>IF(IF(sym!$Q14=H25,1,0)=1,ABS(X25*G25),-ABS(X25*G25))</f>
        <v>1033.5496973554252</v>
      </c>
      <c r="AB25" s="188">
        <f>IF(IF(sym!$P14=$H25,1,0)=1,ABS($X25*$G25),-ABS($X25*$G25))</f>
        <v>-1033.5496973554252</v>
      </c>
      <c r="AC25" s="188">
        <f t="shared" si="40"/>
        <v>-1033.5496973554252</v>
      </c>
      <c r="AD25" s="188">
        <f t="shared" si="26"/>
        <v>1033.5496973554252</v>
      </c>
      <c r="AE25" s="188">
        <f t="shared" si="27"/>
        <v>-1033.5496973554252</v>
      </c>
      <c r="AF25" s="188">
        <f t="shared" si="36"/>
        <v>-1033.5496973554252</v>
      </c>
      <c r="AG25" s="188">
        <f t="shared" si="37"/>
        <v>-1033.5496973554252</v>
      </c>
      <c r="AH25" s="188">
        <f t="shared" si="38"/>
        <v>1033.5496973554252</v>
      </c>
      <c r="AI25" s="188">
        <f t="shared" si="39"/>
        <v>-1033.5496973554252</v>
      </c>
      <c r="AJ25" s="188">
        <f t="shared" si="28"/>
        <v>-1033.5496973554252</v>
      </c>
      <c r="AK25" s="188">
        <f t="shared" si="29"/>
        <v>-1033.5496973554252</v>
      </c>
      <c r="AL25" s="188">
        <f t="shared" si="30"/>
        <v>-1033.5496973554252</v>
      </c>
      <c r="AM25" s="188">
        <f t="shared" si="31"/>
        <v>-1033.5496973554252</v>
      </c>
      <c r="AN25" s="188">
        <f t="shared" si="32"/>
        <v>1033.5496973554252</v>
      </c>
      <c r="AO25" s="188">
        <f t="shared" si="33"/>
        <v>-1033.5496973554252</v>
      </c>
    </row>
    <row r="26" spans="1:41" ht="15.75" thickBot="1" x14ac:dyDescent="0.3">
      <c r="A26" s="1" t="s">
        <v>314</v>
      </c>
      <c r="B26" s="149" t="s">
        <v>755</v>
      </c>
      <c r="C26" s="192" t="s">
        <v>1121</v>
      </c>
      <c r="E26" s="201">
        <v>1</v>
      </c>
      <c r="F26" s="186">
        <f t="shared" si="19"/>
        <v>-757.28782969122176</v>
      </c>
      <c r="G26" s="202">
        <v>-1.9483982115800001E-3</v>
      </c>
      <c r="H26" s="202">
        <v>-1</v>
      </c>
      <c r="I26" s="227">
        <v>1</v>
      </c>
      <c r="J26" s="227">
        <v>-1</v>
      </c>
      <c r="K26" s="227">
        <v>1</v>
      </c>
      <c r="L26" s="202">
        <v>-1</v>
      </c>
      <c r="M26" s="228">
        <v>-21</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388672</v>
      </c>
      <c r="Y26" s="137">
        <v>291504</v>
      </c>
      <c r="Z26" s="188">
        <f t="shared" si="25"/>
        <v>757.28782969122176</v>
      </c>
      <c r="AA26" s="188">
        <f>IF(IF(sym!$Q15=H26,1,0)=1,ABS(X26*G26),-ABS(X26*G26))</f>
        <v>757.28782969122176</v>
      </c>
      <c r="AB26" s="188">
        <f>IF(IF(sym!$P15=$H26,1,0)=1,ABS($X26*$G26),-ABS($X26*$G26))</f>
        <v>-757.28782969122176</v>
      </c>
      <c r="AC26" s="188">
        <f t="shared" si="40"/>
        <v>-757.28782969122176</v>
      </c>
      <c r="AD26" s="188">
        <f t="shared" si="26"/>
        <v>757.28782969122176</v>
      </c>
      <c r="AE26" s="188">
        <f t="shared" si="27"/>
        <v>757.28782969122176</v>
      </c>
      <c r="AF26" s="188">
        <f t="shared" si="36"/>
        <v>-757.28782969122176</v>
      </c>
      <c r="AG26" s="188">
        <f t="shared" si="37"/>
        <v>-757.28782969122176</v>
      </c>
      <c r="AH26" s="188">
        <f t="shared" si="38"/>
        <v>757.28782969122176</v>
      </c>
      <c r="AI26" s="188">
        <f t="shared" si="39"/>
        <v>-757.28782969122176</v>
      </c>
      <c r="AJ26" s="188">
        <f t="shared" si="28"/>
        <v>-757.28782969122176</v>
      </c>
      <c r="AK26" s="188">
        <f t="shared" si="29"/>
        <v>757.28782969122176</v>
      </c>
      <c r="AL26" s="188">
        <f t="shared" si="30"/>
        <v>-757.28782969122176</v>
      </c>
      <c r="AM26" s="188">
        <f t="shared" si="31"/>
        <v>-757.28782969122176</v>
      </c>
      <c r="AN26" s="188">
        <f t="shared" si="32"/>
        <v>757.28782969122176</v>
      </c>
      <c r="AO26" s="188">
        <f t="shared" si="33"/>
        <v>757.28782969122176</v>
      </c>
    </row>
    <row r="27" spans="1:41" ht="15.75" thickBot="1" x14ac:dyDescent="0.3">
      <c r="A27" s="1" t="s">
        <v>316</v>
      </c>
      <c r="B27" s="149" t="s">
        <v>562</v>
      </c>
      <c r="C27" s="192" t="s">
        <v>1122</v>
      </c>
      <c r="E27" s="201">
        <v>1</v>
      </c>
      <c r="F27" s="186">
        <f t="shared" si="19"/>
        <v>1154.0467953932823</v>
      </c>
      <c r="G27" s="202">
        <v>2.1037446655E-3</v>
      </c>
      <c r="H27" s="202">
        <v>1</v>
      </c>
      <c r="I27" s="227">
        <v>1</v>
      </c>
      <c r="J27" s="227">
        <v>1</v>
      </c>
      <c r="K27" s="227">
        <v>1</v>
      </c>
      <c r="L27" s="202">
        <v>1</v>
      </c>
      <c r="M27" s="228">
        <v>-10</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548567.90100000007</v>
      </c>
      <c r="Y27" s="137">
        <v>731423.86800000002</v>
      </c>
      <c r="Z27" s="188">
        <f t="shared" si="25"/>
        <v>1154.0467953932823</v>
      </c>
      <c r="AA27" s="188">
        <f>IF(IF(sym!$Q16=H27,1,0)=1,ABS(X27*G27),-ABS(X27*G27))</f>
        <v>-1154.0467953932823</v>
      </c>
      <c r="AB27" s="188">
        <f>IF(IF(sym!$P16=$H27,1,0)=1,ABS($X27*$G27),-ABS($X27*$G27))</f>
        <v>1154.0467953932823</v>
      </c>
      <c r="AC27" s="188">
        <f t="shared" si="40"/>
        <v>1154.0467953932823</v>
      </c>
      <c r="AD27" s="188">
        <f t="shared" si="26"/>
        <v>-1154.0467953932823</v>
      </c>
      <c r="AE27" s="188">
        <f t="shared" si="27"/>
        <v>1154.0467953932823</v>
      </c>
      <c r="AF27" s="188">
        <f t="shared" si="36"/>
        <v>1154.0467953932823</v>
      </c>
      <c r="AG27" s="188">
        <f t="shared" si="37"/>
        <v>1154.0467953932823</v>
      </c>
      <c r="AH27" s="188">
        <f t="shared" si="38"/>
        <v>1154.0467953932823</v>
      </c>
      <c r="AI27" s="188">
        <f t="shared" si="39"/>
        <v>-1154.0467953932823</v>
      </c>
      <c r="AJ27" s="188">
        <f t="shared" si="28"/>
        <v>1154.0467953932823</v>
      </c>
      <c r="AK27" s="188">
        <f t="shared" si="29"/>
        <v>-1154.0467953932823</v>
      </c>
      <c r="AL27" s="188">
        <f t="shared" si="30"/>
        <v>-1154.0467953932823</v>
      </c>
      <c r="AM27" s="188">
        <f t="shared" si="31"/>
        <v>-1154.0467953932823</v>
      </c>
      <c r="AN27" s="188">
        <f t="shared" si="32"/>
        <v>1154.0467953932823</v>
      </c>
      <c r="AO27" s="188">
        <f t="shared" si="33"/>
        <v>-1154.0467953932823</v>
      </c>
    </row>
    <row r="28" spans="1:41" ht="15.75" thickBot="1" x14ac:dyDescent="0.3">
      <c r="A28" s="1" t="s">
        <v>318</v>
      </c>
      <c r="B28" s="149" t="s">
        <v>560</v>
      </c>
      <c r="C28" s="192" t="s">
        <v>1122</v>
      </c>
      <c r="E28" s="201">
        <v>-1</v>
      </c>
      <c r="F28" s="186">
        <f t="shared" si="19"/>
        <v>691.92900000021075</v>
      </c>
      <c r="G28" s="202">
        <v>5.2477696978800003E-4</v>
      </c>
      <c r="H28" s="202">
        <v>1</v>
      </c>
      <c r="I28" s="227">
        <v>-1</v>
      </c>
      <c r="J28" s="227">
        <v>1</v>
      </c>
      <c r="K28" s="227">
        <v>-1</v>
      </c>
      <c r="L28" s="202">
        <v>1</v>
      </c>
      <c r="M28" s="228">
        <v>-10</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1318520.1329999999</v>
      </c>
      <c r="Y28" s="137">
        <v>1611524.6069999998</v>
      </c>
      <c r="Z28" s="188">
        <f t="shared" si="25"/>
        <v>691.92900000021075</v>
      </c>
      <c r="AA28" s="188">
        <f>IF(IF(sym!$Q17=H28,1,0)=1,ABS(X28*G28),-ABS(X28*G28))</f>
        <v>-691.92900000021075</v>
      </c>
      <c r="AB28" s="188">
        <f>IF(IF(sym!$P17=$H28,1,0)=1,ABS($X28*$G28),-ABS($X28*$G28))</f>
        <v>691.92900000021075</v>
      </c>
      <c r="AC28" s="188">
        <f t="shared" si="40"/>
        <v>-691.92900000021075</v>
      </c>
      <c r="AD28" s="188">
        <f t="shared" si="26"/>
        <v>691.92900000021075</v>
      </c>
      <c r="AE28" s="188">
        <f t="shared" si="27"/>
        <v>691.92900000021075</v>
      </c>
      <c r="AF28" s="188">
        <f t="shared" si="36"/>
        <v>-691.92900000021075</v>
      </c>
      <c r="AG28" s="188">
        <f t="shared" si="37"/>
        <v>-691.92900000021075</v>
      </c>
      <c r="AH28" s="188">
        <f t="shared" si="38"/>
        <v>691.92900000021075</v>
      </c>
      <c r="AI28" s="188">
        <f t="shared" si="39"/>
        <v>-691.92900000021075</v>
      </c>
      <c r="AJ28" s="188">
        <f t="shared" si="28"/>
        <v>-691.92900000021075</v>
      </c>
      <c r="AK28" s="188">
        <f t="shared" si="29"/>
        <v>691.92900000021075</v>
      </c>
      <c r="AL28" s="188">
        <f t="shared" si="30"/>
        <v>-691.92900000021075</v>
      </c>
      <c r="AM28" s="188">
        <f t="shared" si="31"/>
        <v>-691.92900000021075</v>
      </c>
      <c r="AN28" s="188">
        <f t="shared" si="32"/>
        <v>691.92900000021075</v>
      </c>
      <c r="AO28" s="188">
        <f t="shared" si="33"/>
        <v>691.92900000021075</v>
      </c>
    </row>
    <row r="29" spans="1:41" ht="15.75" thickBot="1" x14ac:dyDescent="0.3">
      <c r="A29" s="330" t="s">
        <v>320</v>
      </c>
      <c r="B29" s="331" t="s">
        <v>564</v>
      </c>
      <c r="C29" s="332" t="s">
        <v>1288</v>
      </c>
      <c r="E29" s="201">
        <v>-1</v>
      </c>
      <c r="F29" s="186">
        <f t="shared" si="19"/>
        <v>0</v>
      </c>
      <c r="G29" s="202">
        <v>0</v>
      </c>
      <c r="H29" s="202">
        <v>1</v>
      </c>
      <c r="I29" s="227">
        <v>-1</v>
      </c>
      <c r="J29" s="227">
        <v>1</v>
      </c>
      <c r="K29" s="227">
        <v>-1</v>
      </c>
      <c r="L29" s="202">
        <v>1</v>
      </c>
      <c r="M29" s="228">
        <v>-9</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-1.5134698819499999E-4</v>
      </c>
      <c r="H30" s="202">
        <v>-1</v>
      </c>
      <c r="I30" s="227">
        <v>-1</v>
      </c>
      <c r="J30" s="227">
        <v>-1</v>
      </c>
      <c r="K30" s="227">
        <v>-1</v>
      </c>
      <c r="L30" s="202">
        <v>1</v>
      </c>
      <c r="M30" s="228">
        <v>-18</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-1081.9513454207402</v>
      </c>
      <c r="G31" s="202">
        <v>-3.4845453958800001E-3</v>
      </c>
      <c r="H31" s="202">
        <v>-1</v>
      </c>
      <c r="I31" s="227">
        <v>1</v>
      </c>
      <c r="J31" s="227">
        <v>1</v>
      </c>
      <c r="K31" s="227">
        <v>1</v>
      </c>
      <c r="L31" s="202">
        <v>-1</v>
      </c>
      <c r="M31" s="228">
        <v>-7</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310500</v>
      </c>
      <c r="Y31" s="137">
        <v>310500</v>
      </c>
      <c r="Z31" s="188">
        <f t="shared" si="25"/>
        <v>1081.9513454207402</v>
      </c>
      <c r="AA31" s="188">
        <f>IF(IF(sym!$Q20=H31,1,0)=1,ABS(X31*G31),-ABS(X31*G31))</f>
        <v>-1081.9513454207402</v>
      </c>
      <c r="AB31" s="188">
        <f>IF(IF(sym!$P20=$H31,1,0)=1,ABS($X31*$G31),-ABS($X31*$G31))</f>
        <v>1081.9513454207402</v>
      </c>
      <c r="AC31" s="188">
        <f t="shared" si="40"/>
        <v>-1081.9513454207402</v>
      </c>
      <c r="AD31" s="188">
        <f t="shared" si="26"/>
        <v>1081.9513454207402</v>
      </c>
      <c r="AE31" s="188">
        <f t="shared" si="27"/>
        <v>-1081.9513454207402</v>
      </c>
      <c r="AF31" s="188">
        <f t="shared" si="36"/>
        <v>-1081.9513454207402</v>
      </c>
      <c r="AG31" s="188">
        <f t="shared" si="37"/>
        <v>-1081.9513454207402</v>
      </c>
      <c r="AH31" s="188">
        <f t="shared" si="38"/>
        <v>1081.9513454207402</v>
      </c>
      <c r="AI31" s="188">
        <f t="shared" si="39"/>
        <v>-1081.9513454207402</v>
      </c>
      <c r="AJ31" s="188">
        <f t="shared" si="28"/>
        <v>-1081.9513454207402</v>
      </c>
      <c r="AK31" s="188">
        <f t="shared" si="29"/>
        <v>-1081.9513454207402</v>
      </c>
      <c r="AL31" s="188">
        <f t="shared" si="30"/>
        <v>-1081.9513454207402</v>
      </c>
      <c r="AM31" s="188">
        <f t="shared" si="31"/>
        <v>-1081.9513454207402</v>
      </c>
      <c r="AN31" s="188">
        <f t="shared" si="32"/>
        <v>1081.9513454207402</v>
      </c>
      <c r="AO31" s="188">
        <f t="shared" si="33"/>
        <v>-1081.9513454207402</v>
      </c>
    </row>
    <row r="32" spans="1:41" ht="15.75" thickBot="1" x14ac:dyDescent="0.3">
      <c r="A32" s="1" t="s">
        <v>327</v>
      </c>
      <c r="B32" s="149" t="s">
        <v>552</v>
      </c>
      <c r="C32" s="192" t="s">
        <v>294</v>
      </c>
      <c r="E32" s="201">
        <v>1</v>
      </c>
      <c r="F32" s="186">
        <f t="shared" si="19"/>
        <v>-523.97058823535406</v>
      </c>
      <c r="G32" s="202">
        <v>-2.4221453287200001E-3</v>
      </c>
      <c r="H32" s="202">
        <v>-1</v>
      </c>
      <c r="I32" s="227">
        <v>1</v>
      </c>
      <c r="J32" s="227">
        <v>1</v>
      </c>
      <c r="K32" s="227">
        <v>1</v>
      </c>
      <c r="L32" s="202">
        <v>-1</v>
      </c>
      <c r="M32" s="228">
        <v>-5</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216325</v>
      </c>
      <c r="Y32" s="137">
        <v>216325</v>
      </c>
      <c r="Z32" s="188">
        <f t="shared" si="25"/>
        <v>523.97058823535406</v>
      </c>
      <c r="AA32" s="188">
        <f>IF(IF(sym!$Q21=H32,1,0)=1,ABS(X32*G32),-ABS(X32*G32))</f>
        <v>-523.97058823535406</v>
      </c>
      <c r="AB32" s="188">
        <f>IF(IF(sym!$P21=$H32,1,0)=1,ABS($X32*$G32),-ABS($X32*$G32))</f>
        <v>523.97058823535406</v>
      </c>
      <c r="AC32" s="188">
        <f t="shared" si="40"/>
        <v>-523.97058823535406</v>
      </c>
      <c r="AD32" s="188">
        <f t="shared" si="26"/>
        <v>523.97058823535406</v>
      </c>
      <c r="AE32" s="188">
        <f t="shared" si="27"/>
        <v>-523.97058823535406</v>
      </c>
      <c r="AF32" s="188">
        <f t="shared" si="36"/>
        <v>-523.97058823535406</v>
      </c>
      <c r="AG32" s="188">
        <f t="shared" si="37"/>
        <v>-523.97058823535406</v>
      </c>
      <c r="AH32" s="188">
        <f t="shared" si="38"/>
        <v>523.97058823535406</v>
      </c>
      <c r="AI32" s="188">
        <f t="shared" si="39"/>
        <v>-523.97058823535406</v>
      </c>
      <c r="AJ32" s="188">
        <f t="shared" si="28"/>
        <v>-523.97058823535406</v>
      </c>
      <c r="AK32" s="188">
        <f t="shared" si="29"/>
        <v>-523.97058823535406</v>
      </c>
      <c r="AL32" s="188">
        <f t="shared" si="30"/>
        <v>-523.97058823535406</v>
      </c>
      <c r="AM32" s="188">
        <f t="shared" si="31"/>
        <v>-523.97058823535406</v>
      </c>
      <c r="AN32" s="188">
        <f t="shared" si="32"/>
        <v>523.97058823535406</v>
      </c>
      <c r="AO32" s="188">
        <f t="shared" si="33"/>
        <v>-523.97058823535406</v>
      </c>
    </row>
    <row r="33" spans="1:41" ht="15.75" thickBot="1" x14ac:dyDescent="0.3">
      <c r="A33" s="1" t="s">
        <v>329</v>
      </c>
      <c r="B33" s="149" t="s">
        <v>589</v>
      </c>
      <c r="C33" s="192" t="s">
        <v>313</v>
      </c>
      <c r="E33" s="201">
        <v>1</v>
      </c>
      <c r="F33" s="186">
        <f t="shared" si="19"/>
        <v>4672.1938775450399</v>
      </c>
      <c r="G33" s="202">
        <v>3.2798833819199999E-2</v>
      </c>
      <c r="H33" s="234">
        <v>1</v>
      </c>
      <c r="I33" s="230">
        <v>-1</v>
      </c>
      <c r="J33" s="230">
        <v>1</v>
      </c>
      <c r="K33" s="230">
        <v>-1</v>
      </c>
      <c r="L33" s="202">
        <v>-1</v>
      </c>
      <c r="M33" s="228">
        <v>-12</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142450</v>
      </c>
      <c r="Y33" s="137">
        <v>142450</v>
      </c>
      <c r="Z33" s="188">
        <f t="shared" si="25"/>
        <v>4672.1938775450399</v>
      </c>
      <c r="AA33" s="188">
        <f>IF(IF(sym!$Q22=H33,1,0)=1,ABS(X33*G33),-ABS(X33*G33))</f>
        <v>4672.1938775450399</v>
      </c>
      <c r="AB33" s="188">
        <f>IF(IF(sym!$P22=$H33,1,0)=1,ABS($X33*$G33),-ABS($X33*$G33))</f>
        <v>-4672.1938775450399</v>
      </c>
      <c r="AC33" s="188">
        <f t="shared" si="40"/>
        <v>4672.1938775450399</v>
      </c>
      <c r="AD33" s="188">
        <f t="shared" si="26"/>
        <v>-4672.1938775450399</v>
      </c>
      <c r="AE33" s="188">
        <f t="shared" si="27"/>
        <v>4672.1938775450399</v>
      </c>
      <c r="AF33" s="188">
        <f t="shared" si="36"/>
        <v>-4672.1938775450399</v>
      </c>
      <c r="AG33" s="188">
        <f t="shared" si="37"/>
        <v>-4672.1938775450399</v>
      </c>
      <c r="AH33" s="188">
        <f t="shared" si="38"/>
        <v>-4672.1938775450399</v>
      </c>
      <c r="AI33" s="188">
        <f t="shared" si="39"/>
        <v>4672.1938775450399</v>
      </c>
      <c r="AJ33" s="188">
        <f t="shared" si="28"/>
        <v>4672.1938775450399</v>
      </c>
      <c r="AK33" s="188">
        <f t="shared" si="29"/>
        <v>4672.1938775450399</v>
      </c>
      <c r="AL33" s="188">
        <f t="shared" si="30"/>
        <v>-4672.1938775450399</v>
      </c>
      <c r="AM33" s="188">
        <f t="shared" si="31"/>
        <v>4672.1938775450399</v>
      </c>
      <c r="AN33" s="188">
        <f t="shared" si="32"/>
        <v>4672.1938775450399</v>
      </c>
      <c r="AO33" s="188">
        <f t="shared" si="33"/>
        <v>4672.1938775450399</v>
      </c>
    </row>
    <row r="34" spans="1:41" ht="15.75" thickBot="1" x14ac:dyDescent="0.3">
      <c r="A34" s="1" t="s">
        <v>331</v>
      </c>
      <c r="B34" s="149" t="s">
        <v>481</v>
      </c>
      <c r="C34" s="192" t="s">
        <v>294</v>
      </c>
      <c r="E34" s="201">
        <v>1</v>
      </c>
      <c r="F34" s="186">
        <f t="shared" si="19"/>
        <v>214.87750530819272</v>
      </c>
      <c r="G34" s="202">
        <v>1.4840182648399999E-3</v>
      </c>
      <c r="H34" s="202">
        <v>1</v>
      </c>
      <c r="I34" s="227">
        <v>1</v>
      </c>
      <c r="J34" s="227">
        <v>-1</v>
      </c>
      <c r="K34" s="227">
        <v>1</v>
      </c>
      <c r="L34" s="202">
        <v>-1</v>
      </c>
      <c r="M34" s="228">
        <v>-12</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144794.3805</v>
      </c>
      <c r="Y34" s="137">
        <v>96529.587</v>
      </c>
      <c r="Z34" s="188">
        <f t="shared" si="25"/>
        <v>214.87750530819272</v>
      </c>
      <c r="AA34" s="188">
        <f>IF(IF(sym!$Q23=H34,1,0)=1,ABS(X34*G34),-ABS(X34*G34))</f>
        <v>214.87750530819272</v>
      </c>
      <c r="AB34" s="188">
        <f>IF(IF(sym!$P23=$H34,1,0)=1,ABS($X34*$G34),-ABS($X34*$G34))</f>
        <v>-214.87750530819272</v>
      </c>
      <c r="AC34" s="188">
        <f t="shared" si="40"/>
        <v>214.87750530819272</v>
      </c>
      <c r="AD34" s="188">
        <f t="shared" si="26"/>
        <v>-214.87750530819272</v>
      </c>
      <c r="AE34" s="188">
        <f t="shared" si="27"/>
        <v>-214.87750530819272</v>
      </c>
      <c r="AF34" s="188">
        <f t="shared" si="36"/>
        <v>214.87750530819272</v>
      </c>
      <c r="AG34" s="188">
        <f t="shared" si="37"/>
        <v>214.87750530819272</v>
      </c>
      <c r="AH34" s="188">
        <f t="shared" si="38"/>
        <v>-214.87750530819272</v>
      </c>
      <c r="AI34" s="188">
        <f t="shared" si="39"/>
        <v>214.87750530819272</v>
      </c>
      <c r="AJ34" s="188">
        <f t="shared" si="28"/>
        <v>214.87750530819272</v>
      </c>
      <c r="AK34" s="188">
        <f t="shared" si="29"/>
        <v>-214.87750530819272</v>
      </c>
      <c r="AL34" s="188">
        <f t="shared" si="30"/>
        <v>214.87750530819272</v>
      </c>
      <c r="AM34" s="188">
        <f t="shared" si="31"/>
        <v>214.87750530819272</v>
      </c>
      <c r="AN34" s="188">
        <f t="shared" si="32"/>
        <v>-214.87750530819272</v>
      </c>
      <c r="AO34" s="188">
        <f t="shared" si="33"/>
        <v>-214.87750530819272</v>
      </c>
    </row>
    <row r="35" spans="1:41" ht="15.75" thickBot="1" x14ac:dyDescent="0.3">
      <c r="A35" s="1" t="s">
        <v>333</v>
      </c>
      <c r="B35" s="149" t="s">
        <v>663</v>
      </c>
      <c r="C35" s="192" t="s">
        <v>294</v>
      </c>
      <c r="E35" s="201">
        <v>-1</v>
      </c>
      <c r="F35" s="186">
        <f t="shared" si="19"/>
        <v>682.78444574056118</v>
      </c>
      <c r="G35" s="202">
        <v>4.0447886351300004E-3</v>
      </c>
      <c r="H35" s="202">
        <v>1</v>
      </c>
      <c r="I35" s="227">
        <v>-1</v>
      </c>
      <c r="J35" s="227">
        <v>-1</v>
      </c>
      <c r="K35" s="227">
        <v>-1</v>
      </c>
      <c r="L35" s="202">
        <v>-1</v>
      </c>
      <c r="M35" s="228">
        <v>-6</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168805.96425000002</v>
      </c>
      <c r="Y35" s="137">
        <v>112537.3095</v>
      </c>
      <c r="Z35" s="188">
        <f t="shared" si="25"/>
        <v>682.78444574056118</v>
      </c>
      <c r="AA35" s="188">
        <f>IF(IF(sym!$Q24=H35,1,0)=1,ABS(X35*G35),-ABS(X35*G35))</f>
        <v>682.78444574056118</v>
      </c>
      <c r="AB35" s="188">
        <f>IF(IF(sym!$P24=$H35,1,0)=1,ABS($X35*$G35),-ABS($X35*$G35))</f>
        <v>-682.78444574056118</v>
      </c>
      <c r="AC35" s="188">
        <f t="shared" si="40"/>
        <v>-682.78444574056118</v>
      </c>
      <c r="AD35" s="188">
        <f t="shared" si="26"/>
        <v>682.78444574056118</v>
      </c>
      <c r="AE35" s="188">
        <f t="shared" si="27"/>
        <v>-682.78444574056118</v>
      </c>
      <c r="AF35" s="188">
        <f t="shared" si="36"/>
        <v>-682.78444574056118</v>
      </c>
      <c r="AG35" s="188">
        <f t="shared" si="37"/>
        <v>-682.78444574056118</v>
      </c>
      <c r="AH35" s="188">
        <f t="shared" si="38"/>
        <v>-682.78444574056118</v>
      </c>
      <c r="AI35" s="188">
        <f t="shared" si="39"/>
        <v>682.78444574056118</v>
      </c>
      <c r="AJ35" s="188">
        <f t="shared" si="28"/>
        <v>-682.78444574056118</v>
      </c>
      <c r="AK35" s="188">
        <f t="shared" si="29"/>
        <v>682.78444574056118</v>
      </c>
      <c r="AL35" s="188">
        <f t="shared" si="30"/>
        <v>682.78444574056118</v>
      </c>
      <c r="AM35" s="188">
        <f t="shared" si="31"/>
        <v>682.78444574056118</v>
      </c>
      <c r="AN35" s="188">
        <f t="shared" si="32"/>
        <v>-682.78444574056118</v>
      </c>
      <c r="AO35" s="188">
        <f t="shared" si="33"/>
        <v>682.78444574056118</v>
      </c>
    </row>
    <row r="36" spans="1:41" ht="15.75" thickBot="1" x14ac:dyDescent="0.3">
      <c r="A36" s="330" t="s">
        <v>335</v>
      </c>
      <c r="B36" s="331" t="s">
        <v>568</v>
      </c>
      <c r="C36" s="332" t="s">
        <v>1288</v>
      </c>
      <c r="E36" s="201">
        <v>-1</v>
      </c>
      <c r="F36" s="186">
        <f t="shared" si="19"/>
        <v>0</v>
      </c>
      <c r="G36" s="291">
        <v>-4.9835542709E-5</v>
      </c>
      <c r="H36" s="202">
        <v>-1</v>
      </c>
      <c r="I36" s="227">
        <v>1</v>
      </c>
      <c r="J36" s="227">
        <v>1</v>
      </c>
      <c r="K36" s="227">
        <v>-1</v>
      </c>
      <c r="L36" s="202">
        <v>1</v>
      </c>
      <c r="M36" s="228">
        <v>-10</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-538.69364349400712</v>
      </c>
      <c r="G37" s="202">
        <v>-3.0713911154400001E-3</v>
      </c>
      <c r="H37" s="202">
        <v>-1</v>
      </c>
      <c r="I37" s="227">
        <v>1</v>
      </c>
      <c r="J37" s="227">
        <v>-1</v>
      </c>
      <c r="K37" s="227">
        <v>1</v>
      </c>
      <c r="L37" s="202">
        <v>1</v>
      </c>
      <c r="M37" s="228">
        <v>-6</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175390.76699999999</v>
      </c>
      <c r="Y37" s="137">
        <v>263086.15049999999</v>
      </c>
      <c r="Z37" s="188">
        <f t="shared" si="25"/>
        <v>538.69364349400712</v>
      </c>
      <c r="AA37" s="188">
        <f>IF(IF(sym!$Q26=H37,1,0)=1,ABS(X37*G37),-ABS(X37*G37))</f>
        <v>-538.69364349400712</v>
      </c>
      <c r="AB37" s="188">
        <f>IF(IF(sym!$P26=$H37,1,0)=1,ABS($X37*$G37),-ABS($X37*$G37))</f>
        <v>538.69364349400712</v>
      </c>
      <c r="AC37" s="188">
        <f t="shared" si="40"/>
        <v>-538.69364349400712</v>
      </c>
      <c r="AD37" s="188">
        <f t="shared" si="26"/>
        <v>538.69364349400712</v>
      </c>
      <c r="AE37" s="188">
        <f t="shared" si="27"/>
        <v>538.69364349400712</v>
      </c>
      <c r="AF37" s="188">
        <f t="shared" si="36"/>
        <v>-538.69364349400712</v>
      </c>
      <c r="AG37" s="188">
        <f t="shared" si="37"/>
        <v>-538.69364349400712</v>
      </c>
      <c r="AH37" s="188">
        <f t="shared" si="38"/>
        <v>-538.69364349400712</v>
      </c>
      <c r="AI37" s="188">
        <f t="shared" si="39"/>
        <v>538.69364349400712</v>
      </c>
      <c r="AJ37" s="188">
        <f t="shared" si="28"/>
        <v>-538.69364349400712</v>
      </c>
      <c r="AK37" s="188">
        <f t="shared" si="29"/>
        <v>538.69364349400712</v>
      </c>
      <c r="AL37" s="188">
        <f t="shared" si="30"/>
        <v>538.69364349400712</v>
      </c>
      <c r="AM37" s="188">
        <f t="shared" si="31"/>
        <v>538.69364349400712</v>
      </c>
      <c r="AN37" s="188">
        <f t="shared" si="32"/>
        <v>-538.69364349400712</v>
      </c>
      <c r="AO37" s="188">
        <f t="shared" si="33"/>
        <v>538.69364349400712</v>
      </c>
    </row>
    <row r="38" spans="1:41" ht="15.75" thickBot="1" x14ac:dyDescent="0.3">
      <c r="A38" s="1" t="s">
        <v>339</v>
      </c>
      <c r="B38" s="149" t="s">
        <v>596</v>
      </c>
      <c r="C38" s="192" t="s">
        <v>1122</v>
      </c>
      <c r="E38" s="201">
        <v>1</v>
      </c>
      <c r="F38" s="186">
        <f t="shared" si="19"/>
        <v>0</v>
      </c>
      <c r="G38" s="202">
        <v>0</v>
      </c>
      <c r="H38" s="202">
        <v>1</v>
      </c>
      <c r="I38" s="227">
        <v>1</v>
      </c>
      <c r="J38" s="227">
        <v>-1</v>
      </c>
      <c r="K38" s="227">
        <v>1</v>
      </c>
      <c r="L38" s="202">
        <v>1</v>
      </c>
      <c r="M38" s="228">
        <v>21</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509784.81299999997</v>
      </c>
      <c r="Y38" s="137">
        <v>679713.08399999992</v>
      </c>
      <c r="Z38" s="188">
        <f t="shared" si="25"/>
        <v>0</v>
      </c>
      <c r="AA38" s="188">
        <f>IF(IF(sym!$Q27=H38,1,0)=1,ABS(X38*G38),-ABS(X38*G38))</f>
        <v>0</v>
      </c>
      <c r="AB38" s="188">
        <f>IF(IF(sym!$P27=$H38,1,0)=1,ABS($X38*$G38),-ABS($X38*$G38))</f>
        <v>0</v>
      </c>
      <c r="AC38" s="188">
        <f t="shared" si="40"/>
        <v>0</v>
      </c>
      <c r="AD38" s="188">
        <f t="shared" si="26"/>
        <v>0</v>
      </c>
      <c r="AE38" s="188">
        <f t="shared" si="27"/>
        <v>0</v>
      </c>
      <c r="AF38" s="188">
        <f t="shared" si="36"/>
        <v>0</v>
      </c>
      <c r="AG38" s="188">
        <f t="shared" si="37"/>
        <v>0</v>
      </c>
      <c r="AH38" s="188">
        <f t="shared" si="38"/>
        <v>0</v>
      </c>
      <c r="AI38" s="188">
        <f t="shared" si="39"/>
        <v>0</v>
      </c>
      <c r="AJ38" s="188">
        <f t="shared" si="28"/>
        <v>0</v>
      </c>
      <c r="AK38" s="188">
        <f t="shared" si="29"/>
        <v>0</v>
      </c>
      <c r="AL38" s="188">
        <f t="shared" si="30"/>
        <v>0</v>
      </c>
      <c r="AM38" s="188">
        <f t="shared" si="31"/>
        <v>0</v>
      </c>
      <c r="AN38" s="188">
        <f t="shared" si="32"/>
        <v>0</v>
      </c>
      <c r="AO38" s="188">
        <f t="shared" si="33"/>
        <v>0</v>
      </c>
    </row>
    <row r="39" spans="1:41" ht="15.75" thickBot="1" x14ac:dyDescent="0.3">
      <c r="A39" s="330" t="s">
        <v>341</v>
      </c>
      <c r="B39" s="331" t="s">
        <v>453</v>
      </c>
      <c r="C39" s="332" t="s">
        <v>1288</v>
      </c>
      <c r="E39" s="201">
        <v>1</v>
      </c>
      <c r="F39" s="186">
        <f t="shared" si="19"/>
        <v>0</v>
      </c>
      <c r="G39" s="202">
        <v>1.00331092606E-4</v>
      </c>
      <c r="H39" s="202">
        <v>1</v>
      </c>
      <c r="I39" s="227">
        <v>1</v>
      </c>
      <c r="J39" s="227">
        <v>1</v>
      </c>
      <c r="K39" s="227">
        <v>1</v>
      </c>
      <c r="L39" s="202">
        <v>-1</v>
      </c>
      <c r="M39" s="228">
        <v>8</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-562.17445823411879</v>
      </c>
      <c r="G40" s="202">
        <v>-7.7165455597699999E-4</v>
      </c>
      <c r="H40" s="202">
        <v>-1</v>
      </c>
      <c r="I40" s="227">
        <v>1</v>
      </c>
      <c r="J40" s="227">
        <v>1</v>
      </c>
      <c r="K40" s="227">
        <v>1</v>
      </c>
      <c r="L40" s="202">
        <v>1</v>
      </c>
      <c r="M40" s="228">
        <v>-13</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728531.25</v>
      </c>
      <c r="Y40" s="137">
        <v>971375</v>
      </c>
      <c r="Z40" s="188">
        <f t="shared" si="25"/>
        <v>562.17445823411879</v>
      </c>
      <c r="AA40" s="188">
        <f>IF(IF(sym!$Q29=H40,1,0)=1,ABS(X40*G40),-ABS(X40*G40))</f>
        <v>562.17445823411879</v>
      </c>
      <c r="AB40" s="188">
        <f>IF(IF(sym!$P29=$H40,1,0)=1,ABS($X40*$G40),-ABS($X40*$G40))</f>
        <v>-562.17445823411879</v>
      </c>
      <c r="AC40" s="188">
        <f t="shared" si="40"/>
        <v>562.17445823411879</v>
      </c>
      <c r="AD40" s="188">
        <f t="shared" si="26"/>
        <v>-562.17445823411879</v>
      </c>
      <c r="AE40" s="188">
        <f t="shared" si="27"/>
        <v>-562.17445823411879</v>
      </c>
      <c r="AF40" s="188">
        <f t="shared" si="36"/>
        <v>-562.17445823411879</v>
      </c>
      <c r="AG40" s="188">
        <f t="shared" si="37"/>
        <v>-562.17445823411879</v>
      </c>
      <c r="AH40" s="188">
        <f t="shared" si="38"/>
        <v>-562.17445823411879</v>
      </c>
      <c r="AI40" s="188">
        <f t="shared" si="39"/>
        <v>562.17445823411879</v>
      </c>
      <c r="AJ40" s="188">
        <f t="shared" si="28"/>
        <v>562.17445823411879</v>
      </c>
      <c r="AK40" s="188">
        <f t="shared" si="29"/>
        <v>-562.17445823411879</v>
      </c>
      <c r="AL40" s="188">
        <f t="shared" si="30"/>
        <v>-562.17445823411879</v>
      </c>
      <c r="AM40" s="188">
        <f t="shared" si="31"/>
        <v>-562.17445823411879</v>
      </c>
      <c r="AN40" s="188">
        <f t="shared" si="32"/>
        <v>562.17445823411879</v>
      </c>
      <c r="AO40" s="188">
        <f t="shared" si="33"/>
        <v>-562.17445823411879</v>
      </c>
    </row>
    <row r="41" spans="1:41" ht="15.75" thickBot="1" x14ac:dyDescent="0.3">
      <c r="A41" s="1" t="s">
        <v>345</v>
      </c>
      <c r="B41" s="149" t="s">
        <v>602</v>
      </c>
      <c r="C41" s="192" t="s">
        <v>347</v>
      </c>
      <c r="E41" s="201">
        <v>-1</v>
      </c>
      <c r="F41" s="186">
        <f t="shared" si="19"/>
        <v>-782.88801557907436</v>
      </c>
      <c r="G41" s="202">
        <v>-2.9469548128400001E-3</v>
      </c>
      <c r="H41" s="202">
        <v>-1</v>
      </c>
      <c r="I41" s="227">
        <v>-1</v>
      </c>
      <c r="J41" s="227">
        <v>-1</v>
      </c>
      <c r="K41" s="227">
        <v>-1</v>
      </c>
      <c r="L41" s="202">
        <v>-1</v>
      </c>
      <c r="M41" s="228">
        <v>-12</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265660</v>
      </c>
      <c r="Y41" s="137">
        <v>265660</v>
      </c>
      <c r="Z41" s="188">
        <f t="shared" si="25"/>
        <v>782.88801557907436</v>
      </c>
      <c r="AA41" s="188">
        <f>IF(IF(sym!$Q30=H41,1,0)=1,ABS(X41*G41),-ABS(X41*G41))</f>
        <v>782.88801557907436</v>
      </c>
      <c r="AB41" s="188">
        <f>IF(IF(sym!$P30=$H41,1,0)=1,ABS($X41*$G41),-ABS($X41*$G41))</f>
        <v>-782.88801557907436</v>
      </c>
      <c r="AC41" s="188">
        <f t="shared" si="40"/>
        <v>782.88801557907436</v>
      </c>
      <c r="AD41" s="188">
        <f t="shared" si="26"/>
        <v>-782.88801557907436</v>
      </c>
      <c r="AE41" s="188">
        <f t="shared" si="27"/>
        <v>782.88801557907436</v>
      </c>
      <c r="AF41" s="188">
        <f t="shared" si="36"/>
        <v>782.88801557907436</v>
      </c>
      <c r="AG41" s="188">
        <f t="shared" si="37"/>
        <v>782.88801557907436</v>
      </c>
      <c r="AH41" s="188">
        <f t="shared" si="38"/>
        <v>782.88801557907436</v>
      </c>
      <c r="AI41" s="188">
        <f t="shared" si="39"/>
        <v>-782.88801557907436</v>
      </c>
      <c r="AJ41" s="188">
        <f t="shared" si="28"/>
        <v>782.88801557907436</v>
      </c>
      <c r="AK41" s="188">
        <f t="shared" si="29"/>
        <v>-782.88801557907436</v>
      </c>
      <c r="AL41" s="188">
        <f t="shared" si="30"/>
        <v>-782.88801557907436</v>
      </c>
      <c r="AM41" s="188">
        <f t="shared" si="31"/>
        <v>-782.88801557907436</v>
      </c>
      <c r="AN41" s="188">
        <f t="shared" si="32"/>
        <v>782.88801557907436</v>
      </c>
      <c r="AO41" s="188">
        <f t="shared" si="33"/>
        <v>-782.88801557907436</v>
      </c>
    </row>
    <row r="42" spans="1:41" ht="15.75" thickBot="1" x14ac:dyDescent="0.3">
      <c r="A42" s="1" t="s">
        <v>1023</v>
      </c>
      <c r="B42" s="149" t="s">
        <v>604</v>
      </c>
      <c r="C42" s="192" t="s">
        <v>294</v>
      </c>
      <c r="E42" s="201">
        <v>-1</v>
      </c>
      <c r="F42" s="186">
        <f t="shared" si="19"/>
        <v>600.38031979868765</v>
      </c>
      <c r="G42" s="202">
        <v>3.4379505378699998E-3</v>
      </c>
      <c r="H42" s="202">
        <v>1</v>
      </c>
      <c r="I42" s="227">
        <v>1</v>
      </c>
      <c r="J42" s="227">
        <v>1</v>
      </c>
      <c r="K42" s="227">
        <v>1</v>
      </c>
      <c r="L42" s="202">
        <v>-1</v>
      </c>
      <c r="M42" s="228">
        <v>-1</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174633.20463320464</v>
      </c>
      <c r="Y42" s="137">
        <v>232844.27284427287</v>
      </c>
      <c r="Z42" s="188">
        <f t="shared" si="25"/>
        <v>600.38031979868765</v>
      </c>
      <c r="AA42" s="188">
        <f>IF(IF(sym!$Q31=H42,1,0)=1,ABS(X42*G42),-ABS(X42*G42))</f>
        <v>600.38031979868765</v>
      </c>
      <c r="AB42" s="188">
        <f>IF(IF(sym!$P31=$H42,1,0)=1,ABS($X42*$G42),-ABS($X42*$G42))</f>
        <v>-600.38031979868765</v>
      </c>
      <c r="AC42" s="188">
        <f t="shared" si="40"/>
        <v>-600.38031979868765</v>
      </c>
      <c r="AD42" s="188">
        <f t="shared" si="26"/>
        <v>600.38031979868765</v>
      </c>
      <c r="AE42" s="188">
        <f t="shared" si="27"/>
        <v>600.38031979868765</v>
      </c>
      <c r="AF42" s="188">
        <f t="shared" si="36"/>
        <v>600.38031979868765</v>
      </c>
      <c r="AG42" s="188">
        <f t="shared" si="37"/>
        <v>600.38031979868765</v>
      </c>
      <c r="AH42" s="188">
        <f t="shared" si="38"/>
        <v>-600.38031979868765</v>
      </c>
      <c r="AI42" s="188">
        <f t="shared" si="39"/>
        <v>600.38031979868765</v>
      </c>
      <c r="AJ42" s="188">
        <f t="shared" si="28"/>
        <v>600.38031979868765</v>
      </c>
      <c r="AK42" s="188">
        <f t="shared" si="29"/>
        <v>600.38031979868765</v>
      </c>
      <c r="AL42" s="188">
        <f t="shared" si="30"/>
        <v>600.38031979868765</v>
      </c>
      <c r="AM42" s="188">
        <f t="shared" si="31"/>
        <v>600.38031979868765</v>
      </c>
      <c r="AN42" s="188">
        <f t="shared" si="32"/>
        <v>-600.38031979868765</v>
      </c>
      <c r="AO42" s="188">
        <f t="shared" si="33"/>
        <v>600.38031979868765</v>
      </c>
    </row>
    <row r="43" spans="1:41" ht="15.75" thickBot="1" x14ac:dyDescent="0.3">
      <c r="A43" s="1" t="s">
        <v>349</v>
      </c>
      <c r="B43" s="149" t="s">
        <v>515</v>
      </c>
      <c r="C43" s="192" t="s">
        <v>347</v>
      </c>
      <c r="E43" s="201">
        <v>-1</v>
      </c>
      <c r="F43" s="186">
        <f t="shared" si="19"/>
        <v>-920.86222321577327</v>
      </c>
      <c r="G43" s="202">
        <v>-8.2755535674300003E-3</v>
      </c>
      <c r="H43" s="202">
        <v>-1</v>
      </c>
      <c r="I43" s="227">
        <v>-1</v>
      </c>
      <c r="J43" s="227">
        <v>1</v>
      </c>
      <c r="K43" s="227">
        <v>-1</v>
      </c>
      <c r="L43" s="202">
        <v>1</v>
      </c>
      <c r="M43" s="228">
        <v>10</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111275</v>
      </c>
      <c r="Y43" s="137">
        <v>166912.5</v>
      </c>
      <c r="Z43" s="188">
        <f t="shared" si="25"/>
        <v>920.86222321577327</v>
      </c>
      <c r="AA43" s="188">
        <f>IF(IF(sym!$Q32=H43,1,0)=1,ABS(X43*G43),-ABS(X43*G43))</f>
        <v>-920.86222321577327</v>
      </c>
      <c r="AB43" s="188">
        <f>IF(IF(sym!$P32=$H43,1,0)=1,ABS($X43*$G43),-ABS($X43*$G43))</f>
        <v>920.86222321577327</v>
      </c>
      <c r="AC43" s="188">
        <f t="shared" si="40"/>
        <v>920.86222321577327</v>
      </c>
      <c r="AD43" s="188">
        <f t="shared" si="26"/>
        <v>-920.86222321577327</v>
      </c>
      <c r="AE43" s="188">
        <f t="shared" si="27"/>
        <v>-920.86222321577327</v>
      </c>
      <c r="AF43" s="188">
        <f t="shared" si="36"/>
        <v>920.86222321577327</v>
      </c>
      <c r="AG43" s="188">
        <f t="shared" si="37"/>
        <v>920.86222321577327</v>
      </c>
      <c r="AH43" s="188">
        <f t="shared" si="38"/>
        <v>-920.86222321577327</v>
      </c>
      <c r="AI43" s="188">
        <f t="shared" si="39"/>
        <v>-920.86222321577327</v>
      </c>
      <c r="AJ43" s="188">
        <f t="shared" si="28"/>
        <v>920.86222321577327</v>
      </c>
      <c r="AK43" s="188">
        <f t="shared" si="29"/>
        <v>-920.86222321577327</v>
      </c>
      <c r="AL43" s="188">
        <f t="shared" si="30"/>
        <v>920.86222321577327</v>
      </c>
      <c r="AM43" s="188">
        <f t="shared" si="31"/>
        <v>920.86222321577327</v>
      </c>
      <c r="AN43" s="188">
        <f t="shared" si="32"/>
        <v>920.86222321577327</v>
      </c>
      <c r="AO43" s="188">
        <f t="shared" si="33"/>
        <v>-920.86222321577327</v>
      </c>
    </row>
    <row r="44" spans="1:41" ht="15.75" thickBot="1" x14ac:dyDescent="0.3">
      <c r="A44" s="1" t="s">
        <v>1024</v>
      </c>
      <c r="B44" s="149" t="s">
        <v>353</v>
      </c>
      <c r="C44" s="192" t="s">
        <v>294</v>
      </c>
      <c r="E44" s="201">
        <v>-1</v>
      </c>
      <c r="F44" s="186">
        <f t="shared" si="19"/>
        <v>375.19903107439723</v>
      </c>
      <c r="G44" s="202">
        <v>2.6373226627900001E-3</v>
      </c>
      <c r="H44" s="202">
        <v>1</v>
      </c>
      <c r="I44" s="227">
        <v>1</v>
      </c>
      <c r="J44" s="227">
        <v>-1</v>
      </c>
      <c r="K44" s="227">
        <v>1</v>
      </c>
      <c r="L44" s="202">
        <v>1</v>
      </c>
      <c r="M44" s="228">
        <v>-1</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142265.12226512228</v>
      </c>
      <c r="Y44" s="137">
        <v>142265.12226512228</v>
      </c>
      <c r="Z44" s="188">
        <f t="shared" si="25"/>
        <v>375.19903107439723</v>
      </c>
      <c r="AA44" s="188">
        <f>IF(IF(sym!$Q33=H44,1,0)=1,ABS(X44*G44),-ABS(X44*G44))</f>
        <v>375.19903107439723</v>
      </c>
      <c r="AB44" s="188">
        <f>IF(IF(sym!$P33=$H44,1,0)=1,ABS($X44*$G44),-ABS($X44*$G44))</f>
        <v>-375.19903107439723</v>
      </c>
      <c r="AC44" s="188">
        <f t="shared" si="40"/>
        <v>-375.19903107439723</v>
      </c>
      <c r="AD44" s="188">
        <f t="shared" si="26"/>
        <v>375.19903107439723</v>
      </c>
      <c r="AE44" s="188">
        <f t="shared" si="27"/>
        <v>-375.19903107439723</v>
      </c>
      <c r="AF44" s="188">
        <f t="shared" si="36"/>
        <v>375.19903107439723</v>
      </c>
      <c r="AG44" s="188">
        <f t="shared" si="37"/>
        <v>375.19903107439723</v>
      </c>
      <c r="AH44" s="188">
        <f t="shared" si="38"/>
        <v>375.19903107439723</v>
      </c>
      <c r="AI44" s="188">
        <f t="shared" si="39"/>
        <v>-375.19903107439723</v>
      </c>
      <c r="AJ44" s="188">
        <f t="shared" si="28"/>
        <v>-375.19903107439723</v>
      </c>
      <c r="AK44" s="188">
        <f t="shared" si="29"/>
        <v>-375.19903107439723</v>
      </c>
      <c r="AL44" s="188">
        <f t="shared" si="30"/>
        <v>375.19903107439723</v>
      </c>
      <c r="AM44" s="188">
        <f t="shared" si="31"/>
        <v>-375.19903107439723</v>
      </c>
      <c r="AN44" s="188">
        <f t="shared" si="32"/>
        <v>-375.19903107439723</v>
      </c>
      <c r="AO44" s="188">
        <f t="shared" si="33"/>
        <v>-375.19903107439723</v>
      </c>
    </row>
    <row r="45" spans="1:41" ht="15.75" thickBot="1" x14ac:dyDescent="0.3">
      <c r="A45" s="1" t="s">
        <v>351</v>
      </c>
      <c r="B45" s="149" t="s">
        <v>617</v>
      </c>
      <c r="C45" s="192" t="s">
        <v>288</v>
      </c>
      <c r="E45" s="201">
        <v>-1</v>
      </c>
      <c r="F45" s="186">
        <f t="shared" si="19"/>
        <v>-1327.5545316474499</v>
      </c>
      <c r="G45" s="202">
        <v>-2.3363471971099999E-2</v>
      </c>
      <c r="H45" s="202">
        <v>-1</v>
      </c>
      <c r="I45" s="227">
        <v>1</v>
      </c>
      <c r="J45" s="227">
        <v>1</v>
      </c>
      <c r="K45" s="227">
        <v>1</v>
      </c>
      <c r="L45" s="202">
        <v>1</v>
      </c>
      <c r="M45" s="228">
        <v>16</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56821.8</v>
      </c>
      <c r="Y45" s="137">
        <v>56821.8</v>
      </c>
      <c r="Z45" s="188">
        <f t="shared" si="25"/>
        <v>1327.5545316474499</v>
      </c>
      <c r="AA45" s="188">
        <f>IF(IF(sym!$Q34=H45,1,0)=1,ABS(X45*G45),-ABS(X45*G45))</f>
        <v>-1327.5545316474499</v>
      </c>
      <c r="AB45" s="188">
        <f>IF(IF(sym!$P34=$H45,1,0)=1,ABS($X45*$G45),-ABS($X45*$G45))</f>
        <v>1327.5545316474499</v>
      </c>
      <c r="AC45" s="188">
        <f t="shared" si="40"/>
        <v>1327.5545316474499</v>
      </c>
      <c r="AD45" s="188">
        <f t="shared" si="26"/>
        <v>-1327.5545316474499</v>
      </c>
      <c r="AE45" s="188">
        <f t="shared" si="27"/>
        <v>-1327.5545316474499</v>
      </c>
      <c r="AF45" s="188">
        <f t="shared" si="36"/>
        <v>-1327.5545316474499</v>
      </c>
      <c r="AG45" s="188">
        <f t="shared" si="37"/>
        <v>-1327.5545316474499</v>
      </c>
      <c r="AH45" s="188">
        <f t="shared" si="38"/>
        <v>-1327.5545316474499</v>
      </c>
      <c r="AI45" s="188">
        <f t="shared" si="39"/>
        <v>-1327.5545316474499</v>
      </c>
      <c r="AJ45" s="188">
        <f t="shared" si="28"/>
        <v>1327.5545316474499</v>
      </c>
      <c r="AK45" s="188">
        <f t="shared" si="29"/>
        <v>-1327.5545316474499</v>
      </c>
      <c r="AL45" s="188">
        <f t="shared" si="30"/>
        <v>-1327.5545316474499</v>
      </c>
      <c r="AM45" s="188">
        <f t="shared" si="31"/>
        <v>-1327.5545316474499</v>
      </c>
      <c r="AN45" s="188">
        <f t="shared" si="32"/>
        <v>1327.5545316474499</v>
      </c>
      <c r="AO45" s="188">
        <f t="shared" si="33"/>
        <v>-1327.5545316474499</v>
      </c>
    </row>
    <row r="46" spans="1:41" ht="15.75" thickBot="1" x14ac:dyDescent="0.3">
      <c r="A46" s="1" t="s">
        <v>355</v>
      </c>
      <c r="B46" s="149" t="s">
        <v>623</v>
      </c>
      <c r="C46" s="192" t="s">
        <v>1121</v>
      </c>
      <c r="E46" s="201">
        <v>-1</v>
      </c>
      <c r="F46" s="186">
        <f t="shared" si="19"/>
        <v>684.75877773539798</v>
      </c>
      <c r="G46" s="202">
        <v>2.8597150876399999E-3</v>
      </c>
      <c r="H46" s="202">
        <v>1</v>
      </c>
      <c r="I46" s="227">
        <v>-1</v>
      </c>
      <c r="J46" s="227">
        <v>1</v>
      </c>
      <c r="K46" s="227">
        <v>-1</v>
      </c>
      <c r="L46" s="202">
        <v>1</v>
      </c>
      <c r="M46" s="228">
        <v>-10</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239450</v>
      </c>
      <c r="Y46" s="137">
        <v>359175</v>
      </c>
      <c r="Z46" s="188">
        <f t="shared" si="25"/>
        <v>684.75877773539798</v>
      </c>
      <c r="AA46" s="188">
        <f>IF(IF(sym!$Q35=H46,1,0)=1,ABS(X46*G46),-ABS(X46*G46))</f>
        <v>-684.75877773539798</v>
      </c>
      <c r="AB46" s="188">
        <f>IF(IF(sym!$P35=$H46,1,0)=1,ABS($X46*$G46),-ABS($X46*$G46))</f>
        <v>684.75877773539798</v>
      </c>
      <c r="AC46" s="188">
        <f t="shared" si="40"/>
        <v>-684.75877773539798</v>
      </c>
      <c r="AD46" s="188">
        <f t="shared" si="26"/>
        <v>684.75877773539798</v>
      </c>
      <c r="AE46" s="188">
        <f t="shared" si="27"/>
        <v>684.75877773539798</v>
      </c>
      <c r="AF46" s="188">
        <f t="shared" si="36"/>
        <v>-684.75877773539798</v>
      </c>
      <c r="AG46" s="188">
        <f t="shared" si="37"/>
        <v>-684.75877773539798</v>
      </c>
      <c r="AH46" s="188">
        <f t="shared" si="38"/>
        <v>684.75877773539798</v>
      </c>
      <c r="AI46" s="188">
        <f t="shared" si="39"/>
        <v>-684.75877773539798</v>
      </c>
      <c r="AJ46" s="188">
        <f t="shared" si="28"/>
        <v>-684.75877773539798</v>
      </c>
      <c r="AK46" s="188">
        <f t="shared" si="29"/>
        <v>684.75877773539798</v>
      </c>
      <c r="AL46" s="188">
        <f t="shared" si="30"/>
        <v>-684.75877773539798</v>
      </c>
      <c r="AM46" s="188">
        <f t="shared" si="31"/>
        <v>-684.75877773539798</v>
      </c>
      <c r="AN46" s="188">
        <f t="shared" ref="AN46:AN77" si="41">IF(IF(T46=$H46,1,0)=1,ABS($X46*$G46),-ABS($X46*$G46))</f>
        <v>684.75877773539798</v>
      </c>
      <c r="AO46" s="188">
        <f t="shared" ref="AO46:AO77" si="42">IF(IF(U46=$H46,1,0)=1,ABS($X46*$G46),-ABS($X46*$G46))</f>
        <v>684.75877773539798</v>
      </c>
    </row>
    <row r="47" spans="1:41" ht="15.75" thickBot="1" x14ac:dyDescent="0.3">
      <c r="A47" s="1" t="s">
        <v>357</v>
      </c>
      <c r="B47" s="149" t="s">
        <v>513</v>
      </c>
      <c r="C47" s="192" t="s">
        <v>304</v>
      </c>
      <c r="E47" s="201">
        <v>-1</v>
      </c>
      <c r="F47" s="186">
        <f t="shared" si="19"/>
        <v>-598.73150105670595</v>
      </c>
      <c r="G47" s="202">
        <v>-5.6377730796300001E-3</v>
      </c>
      <c r="H47" s="202">
        <v>-1</v>
      </c>
      <c r="I47" s="227">
        <v>-1</v>
      </c>
      <c r="J47" s="227">
        <v>-1</v>
      </c>
      <c r="K47" s="227">
        <v>-1</v>
      </c>
      <c r="L47" s="202">
        <v>1</v>
      </c>
      <c r="M47" s="228">
        <v>4</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106200</v>
      </c>
      <c r="Y47" s="137">
        <v>159300</v>
      </c>
      <c r="Z47" s="188">
        <f t="shared" si="25"/>
        <v>598.73150105670595</v>
      </c>
      <c r="AA47" s="188">
        <f>IF(IF(sym!$Q36=H47,1,0)=1,ABS(X47*G47),-ABS(X47*G47))</f>
        <v>-598.73150105670595</v>
      </c>
      <c r="AB47" s="188">
        <f>IF(IF(sym!$P36=$H47,1,0)=1,ABS($X47*$G47),-ABS($X47*$G47))</f>
        <v>598.73150105670595</v>
      </c>
      <c r="AC47" s="188">
        <f t="shared" si="40"/>
        <v>598.73150105670595</v>
      </c>
      <c r="AD47" s="188">
        <f t="shared" si="26"/>
        <v>-598.73150105670595</v>
      </c>
      <c r="AE47" s="188">
        <f t="shared" si="27"/>
        <v>598.73150105670595</v>
      </c>
      <c r="AF47" s="188">
        <f t="shared" si="36"/>
        <v>598.73150105670595</v>
      </c>
      <c r="AG47" s="188">
        <f t="shared" si="37"/>
        <v>598.73150105670595</v>
      </c>
      <c r="AH47" s="188">
        <f t="shared" si="38"/>
        <v>-598.73150105670595</v>
      </c>
      <c r="AI47" s="188">
        <f t="shared" si="39"/>
        <v>-598.73150105670595</v>
      </c>
      <c r="AJ47" s="188">
        <f t="shared" si="28"/>
        <v>598.73150105670595</v>
      </c>
      <c r="AK47" s="188">
        <f t="shared" si="29"/>
        <v>-598.73150105670595</v>
      </c>
      <c r="AL47" s="188">
        <f t="shared" si="30"/>
        <v>598.73150105670595</v>
      </c>
      <c r="AM47" s="188">
        <f t="shared" si="31"/>
        <v>598.73150105670595</v>
      </c>
      <c r="AN47" s="188">
        <f t="shared" si="41"/>
        <v>598.73150105670595</v>
      </c>
      <c r="AO47" s="188">
        <f t="shared" si="42"/>
        <v>598.73150105670595</v>
      </c>
    </row>
    <row r="48" spans="1:41" ht="15.75" thickBot="1" x14ac:dyDescent="0.3">
      <c r="A48" s="1" t="s">
        <v>1051</v>
      </c>
      <c r="B48" s="149" t="s">
        <v>614</v>
      </c>
      <c r="C48" s="192" t="s">
        <v>297</v>
      </c>
      <c r="E48" s="201">
        <v>1</v>
      </c>
      <c r="F48" s="186">
        <f t="shared" si="19"/>
        <v>835.79952267368003</v>
      </c>
      <c r="G48" s="202">
        <v>1.01431980907E-2</v>
      </c>
      <c r="H48" s="202">
        <v>1</v>
      </c>
      <c r="I48" s="227">
        <v>1</v>
      </c>
      <c r="J48" s="227">
        <v>-1</v>
      </c>
      <c r="K48" s="227">
        <v>1</v>
      </c>
      <c r="L48" s="202">
        <v>-1</v>
      </c>
      <c r="M48" s="228">
        <v>-8</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82400</v>
      </c>
      <c r="Y48" s="137">
        <v>61800</v>
      </c>
      <c r="Z48" s="188">
        <f t="shared" si="25"/>
        <v>835.79952267368003</v>
      </c>
      <c r="AA48" s="188">
        <f>IF(IF(sym!$Q37=H48,1,0)=1,ABS(X48*G48),-ABS(X48*G48))</f>
        <v>835.79952267368003</v>
      </c>
      <c r="AB48" s="188">
        <f>IF(IF(sym!$P37=$H48,1,0)=1,ABS($X48*$G48),-ABS($X48*$G48))</f>
        <v>-835.79952267368003</v>
      </c>
      <c r="AC48" s="188">
        <f t="shared" si="40"/>
        <v>835.79952267368003</v>
      </c>
      <c r="AD48" s="188">
        <f t="shared" si="26"/>
        <v>-835.79952267368003</v>
      </c>
      <c r="AE48" s="188">
        <f t="shared" si="27"/>
        <v>-835.79952267368003</v>
      </c>
      <c r="AF48" s="188">
        <f t="shared" si="36"/>
        <v>835.79952267368003</v>
      </c>
      <c r="AG48" s="188">
        <f t="shared" si="37"/>
        <v>835.79952267368003</v>
      </c>
      <c r="AH48" s="188">
        <f t="shared" si="38"/>
        <v>-835.79952267368003</v>
      </c>
      <c r="AI48" s="188">
        <f t="shared" si="39"/>
        <v>835.79952267368003</v>
      </c>
      <c r="AJ48" s="188">
        <f t="shared" si="28"/>
        <v>835.79952267368003</v>
      </c>
      <c r="AK48" s="188">
        <f t="shared" si="29"/>
        <v>-835.79952267368003</v>
      </c>
      <c r="AL48" s="188">
        <f t="shared" si="30"/>
        <v>835.79952267368003</v>
      </c>
      <c r="AM48" s="188">
        <f t="shared" si="31"/>
        <v>835.79952267368003</v>
      </c>
      <c r="AN48" s="188">
        <f t="shared" si="41"/>
        <v>-835.79952267368003</v>
      </c>
      <c r="AO48" s="188">
        <f t="shared" si="42"/>
        <v>-835.79952267368003</v>
      </c>
    </row>
    <row r="49" spans="1:41" ht="15.75" thickBot="1" x14ac:dyDescent="0.3">
      <c r="A49" s="4" t="s">
        <v>359</v>
      </c>
      <c r="B49" s="149" t="s">
        <v>708</v>
      </c>
      <c r="C49" s="192" t="s">
        <v>304</v>
      </c>
      <c r="E49" s="201">
        <v>-1</v>
      </c>
      <c r="F49" s="186">
        <f t="shared" si="19"/>
        <v>198.66180492275834</v>
      </c>
      <c r="G49" s="202">
        <v>1.8231540565200001E-3</v>
      </c>
      <c r="H49" s="234">
        <v>1</v>
      </c>
      <c r="I49" s="230">
        <v>-1</v>
      </c>
      <c r="J49" s="230">
        <v>-1</v>
      </c>
      <c r="K49" s="230">
        <v>-1</v>
      </c>
      <c r="L49" s="202">
        <v>-1</v>
      </c>
      <c r="M49" s="228">
        <v>-14</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108966</v>
      </c>
      <c r="Y49" s="137">
        <v>72644</v>
      </c>
      <c r="Z49" s="188">
        <f t="shared" si="25"/>
        <v>198.66180492275834</v>
      </c>
      <c r="AA49" s="188">
        <f>IF(IF(sym!$Q38=H49,1,0)=1,ABS(X49*G49),-ABS(X49*G49))</f>
        <v>198.66180492275834</v>
      </c>
      <c r="AB49" s="188">
        <f>IF(IF(sym!$P38=$H49,1,0)=1,ABS($X49*$G49),-ABS($X49*$G49))</f>
        <v>-198.66180492275834</v>
      </c>
      <c r="AC49" s="188">
        <f t="shared" si="40"/>
        <v>-198.66180492275834</v>
      </c>
      <c r="AD49" s="188">
        <f t="shared" si="26"/>
        <v>198.66180492275834</v>
      </c>
      <c r="AE49" s="188">
        <f t="shared" si="27"/>
        <v>-198.66180492275834</v>
      </c>
      <c r="AF49" s="188">
        <f t="shared" si="36"/>
        <v>-198.66180492275834</v>
      </c>
      <c r="AG49" s="188">
        <f t="shared" si="37"/>
        <v>-198.66180492275834</v>
      </c>
      <c r="AH49" s="188">
        <f t="shared" si="38"/>
        <v>-198.66180492275834</v>
      </c>
      <c r="AI49" s="188">
        <f t="shared" si="39"/>
        <v>198.66180492275834</v>
      </c>
      <c r="AJ49" s="188">
        <f t="shared" si="28"/>
        <v>-198.66180492275834</v>
      </c>
      <c r="AK49" s="188">
        <f t="shared" si="29"/>
        <v>198.66180492275834</v>
      </c>
      <c r="AL49" s="188">
        <f t="shared" si="30"/>
        <v>198.66180492275834</v>
      </c>
      <c r="AM49" s="188">
        <f t="shared" si="31"/>
        <v>198.66180492275834</v>
      </c>
      <c r="AN49" s="188">
        <f t="shared" si="41"/>
        <v>-198.66180492275834</v>
      </c>
      <c r="AO49" s="188">
        <f t="shared" si="42"/>
        <v>198.66180492275834</v>
      </c>
    </row>
    <row r="50" spans="1:41" ht="15.75" thickBot="1" x14ac:dyDescent="0.3">
      <c r="A50" s="1" t="s">
        <v>361</v>
      </c>
      <c r="B50" s="149" t="s">
        <v>631</v>
      </c>
      <c r="C50" s="192" t="s">
        <v>313</v>
      </c>
      <c r="E50" s="201">
        <v>1</v>
      </c>
      <c r="F50" s="186">
        <f t="shared" si="19"/>
        <v>3749.8959056151812</v>
      </c>
      <c r="G50" s="202">
        <v>2.77585010409E-2</v>
      </c>
      <c r="H50" s="202">
        <v>1</v>
      </c>
      <c r="I50" s="227">
        <v>1</v>
      </c>
      <c r="J50" s="227">
        <v>1</v>
      </c>
      <c r="K50" s="227">
        <v>1</v>
      </c>
      <c r="L50" s="202">
        <v>1</v>
      </c>
      <c r="M50" s="228">
        <v>-6</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135090</v>
      </c>
      <c r="Y50" s="137">
        <v>180120</v>
      </c>
      <c r="Z50" s="188">
        <f t="shared" si="25"/>
        <v>3749.8959056151812</v>
      </c>
      <c r="AA50" s="188">
        <f>IF(IF(sym!$Q39=H50,1,0)=1,ABS(X50*G50),-ABS(X50*G50))</f>
        <v>3749.8959056151812</v>
      </c>
      <c r="AB50" s="188">
        <f>IF(IF(sym!$P39=$H50,1,0)=1,ABS($X50*$G50),-ABS($X50*$G50))</f>
        <v>-3749.8959056151812</v>
      </c>
      <c r="AC50" s="188">
        <f t="shared" si="40"/>
        <v>3749.8959056151812</v>
      </c>
      <c r="AD50" s="188">
        <f t="shared" si="26"/>
        <v>-3749.8959056151812</v>
      </c>
      <c r="AE50" s="188">
        <f t="shared" si="27"/>
        <v>3749.8959056151812</v>
      </c>
      <c r="AF50" s="188">
        <f t="shared" si="36"/>
        <v>3749.8959056151812</v>
      </c>
      <c r="AG50" s="188">
        <f t="shared" si="37"/>
        <v>3749.8959056151812</v>
      </c>
      <c r="AH50" s="188">
        <f t="shared" si="38"/>
        <v>3749.8959056151812</v>
      </c>
      <c r="AI50" s="188">
        <f t="shared" si="39"/>
        <v>-3749.8959056151812</v>
      </c>
      <c r="AJ50" s="188">
        <f t="shared" si="28"/>
        <v>3749.8959056151812</v>
      </c>
      <c r="AK50" s="188">
        <f t="shared" si="29"/>
        <v>-3749.8959056151812</v>
      </c>
      <c r="AL50" s="188">
        <f t="shared" si="30"/>
        <v>-3749.8959056151812</v>
      </c>
      <c r="AM50" s="188">
        <f t="shared" si="31"/>
        <v>-3749.8959056151812</v>
      </c>
      <c r="AN50" s="188">
        <f t="shared" si="41"/>
        <v>3749.8959056151812</v>
      </c>
      <c r="AO50" s="188">
        <f t="shared" si="42"/>
        <v>-3749.8959056151812</v>
      </c>
    </row>
    <row r="51" spans="1:41" ht="15.75" thickBot="1" x14ac:dyDescent="0.3">
      <c r="A51" s="1" t="s">
        <v>363</v>
      </c>
      <c r="B51" s="149" t="s">
        <v>476</v>
      </c>
      <c r="C51" s="192" t="s">
        <v>288</v>
      </c>
      <c r="E51" s="201">
        <v>-1</v>
      </c>
      <c r="F51" s="186">
        <f t="shared" si="19"/>
        <v>-1804.397193280912</v>
      </c>
      <c r="G51" s="202">
        <v>-1.9561981713800001E-2</v>
      </c>
      <c r="H51" s="202">
        <v>-1</v>
      </c>
      <c r="I51" s="227">
        <v>-1</v>
      </c>
      <c r="J51" s="227">
        <v>1</v>
      </c>
      <c r="K51" s="227">
        <v>-1</v>
      </c>
      <c r="L51" s="202">
        <v>1</v>
      </c>
      <c r="M51" s="228">
        <v>7</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92240</v>
      </c>
      <c r="Y51" s="137">
        <v>138360</v>
      </c>
      <c r="Z51" s="188">
        <f t="shared" si="25"/>
        <v>1804.397193280912</v>
      </c>
      <c r="AA51" s="188">
        <f>IF(IF(sym!$Q40=H51,1,0)=1,ABS(X51*G51),-ABS(X51*G51))</f>
        <v>-1804.397193280912</v>
      </c>
      <c r="AB51" s="188">
        <f>IF(IF(sym!$P40=$H51,1,0)=1,ABS($X51*$G51),-ABS($X51*$G51))</f>
        <v>1804.397193280912</v>
      </c>
      <c r="AC51" s="188">
        <f t="shared" si="40"/>
        <v>1804.397193280912</v>
      </c>
      <c r="AD51" s="188">
        <f t="shared" si="26"/>
        <v>-1804.397193280912</v>
      </c>
      <c r="AE51" s="188">
        <f t="shared" si="27"/>
        <v>-1804.397193280912</v>
      </c>
      <c r="AF51" s="188">
        <f t="shared" si="36"/>
        <v>1804.397193280912</v>
      </c>
      <c r="AG51" s="188">
        <f t="shared" si="37"/>
        <v>1804.397193280912</v>
      </c>
      <c r="AH51" s="188">
        <f t="shared" si="38"/>
        <v>-1804.397193280912</v>
      </c>
      <c r="AI51" s="188">
        <f t="shared" si="39"/>
        <v>-1804.397193280912</v>
      </c>
      <c r="AJ51" s="188">
        <f t="shared" si="28"/>
        <v>1804.397193280912</v>
      </c>
      <c r="AK51" s="188">
        <f t="shared" si="29"/>
        <v>-1804.397193280912</v>
      </c>
      <c r="AL51" s="188">
        <f t="shared" si="30"/>
        <v>1804.397193280912</v>
      </c>
      <c r="AM51" s="188">
        <f t="shared" si="31"/>
        <v>1804.397193280912</v>
      </c>
      <c r="AN51" s="188">
        <f t="shared" si="41"/>
        <v>1804.397193280912</v>
      </c>
      <c r="AO51" s="188">
        <f t="shared" si="42"/>
        <v>-1804.397193280912</v>
      </c>
    </row>
    <row r="52" spans="1:41" ht="15.75" thickBot="1" x14ac:dyDescent="0.3">
      <c r="A52" s="1" t="s">
        <v>365</v>
      </c>
      <c r="B52" s="149" t="s">
        <v>1097</v>
      </c>
      <c r="C52" s="192" t="s">
        <v>288</v>
      </c>
      <c r="E52" s="201">
        <v>-1</v>
      </c>
      <c r="F52" s="186">
        <f t="shared" si="19"/>
        <v>-1224.283042392585</v>
      </c>
      <c r="G52" s="202">
        <v>-1.5586034912699999E-2</v>
      </c>
      <c r="H52" s="202">
        <v>-1</v>
      </c>
      <c r="I52" s="227">
        <v>-1</v>
      </c>
      <c r="J52" s="227">
        <v>1</v>
      </c>
      <c r="K52" s="227">
        <v>-1</v>
      </c>
      <c r="L52" s="202">
        <v>1</v>
      </c>
      <c r="M52" s="228">
        <v>-17</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78550</v>
      </c>
      <c r="Y52" s="137">
        <v>117825</v>
      </c>
      <c r="Z52" s="188">
        <f t="shared" si="25"/>
        <v>1224.283042392585</v>
      </c>
      <c r="AA52" s="188">
        <f>IF(IF(sym!$Q41=H52,1,0)=1,ABS(X52*G52),-ABS(X52*G52))</f>
        <v>-1224.283042392585</v>
      </c>
      <c r="AB52" s="188">
        <f>IF(IF(sym!$P41=$H52,1,0)=1,ABS($X52*$G52),-ABS($X52*$G52))</f>
        <v>1224.283042392585</v>
      </c>
      <c r="AC52" s="188">
        <f t="shared" si="40"/>
        <v>1224.283042392585</v>
      </c>
      <c r="AD52" s="188">
        <f t="shared" si="26"/>
        <v>-1224.283042392585</v>
      </c>
      <c r="AE52" s="188">
        <f t="shared" si="27"/>
        <v>-1224.283042392585</v>
      </c>
      <c r="AF52" s="188">
        <f t="shared" si="36"/>
        <v>1224.283042392585</v>
      </c>
      <c r="AG52" s="188">
        <f t="shared" si="37"/>
        <v>1224.283042392585</v>
      </c>
      <c r="AH52" s="188">
        <f t="shared" si="38"/>
        <v>-1224.283042392585</v>
      </c>
      <c r="AI52" s="188">
        <f t="shared" si="39"/>
        <v>1224.283042392585</v>
      </c>
      <c r="AJ52" s="188">
        <f t="shared" si="28"/>
        <v>1224.283042392585</v>
      </c>
      <c r="AK52" s="188">
        <f t="shared" si="29"/>
        <v>-1224.283042392585</v>
      </c>
      <c r="AL52" s="188">
        <f t="shared" si="30"/>
        <v>1224.283042392585</v>
      </c>
      <c r="AM52" s="188">
        <f t="shared" si="31"/>
        <v>1224.283042392585</v>
      </c>
      <c r="AN52" s="188">
        <f t="shared" si="41"/>
        <v>-1224.283042392585</v>
      </c>
      <c r="AO52" s="188">
        <f t="shared" si="42"/>
        <v>-1224.283042392585</v>
      </c>
    </row>
    <row r="53" spans="1:41" ht="15.75" thickBot="1" x14ac:dyDescent="0.3">
      <c r="A53" s="1" t="s">
        <v>367</v>
      </c>
      <c r="B53" s="149" t="s">
        <v>625</v>
      </c>
      <c r="C53" s="192" t="s">
        <v>313</v>
      </c>
      <c r="E53" s="201">
        <v>1</v>
      </c>
      <c r="F53" s="186">
        <f t="shared" si="19"/>
        <v>716.90140845103406</v>
      </c>
      <c r="G53" s="202">
        <v>7.0422535211300003E-3</v>
      </c>
      <c r="H53" s="202">
        <v>1</v>
      </c>
      <c r="I53" s="227">
        <v>1</v>
      </c>
      <c r="J53" s="227">
        <v>1</v>
      </c>
      <c r="K53" s="227">
        <v>-1</v>
      </c>
      <c r="L53" s="202">
        <v>1</v>
      </c>
      <c r="M53" s="228">
        <v>-6</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101800</v>
      </c>
      <c r="Y53" s="137">
        <v>127250</v>
      </c>
      <c r="Z53" s="188">
        <f t="shared" si="25"/>
        <v>716.90140845103406</v>
      </c>
      <c r="AA53" s="188">
        <f>IF(IF(sym!$Q42=H53,1,0)=1,ABS(X53*G53),-ABS(X53*G53))</f>
        <v>716.90140845103406</v>
      </c>
      <c r="AB53" s="188">
        <f>IF(IF(sym!$P42=$H53,1,0)=1,ABS($X53*$G53),-ABS($X53*$G53))</f>
        <v>-716.90140845103406</v>
      </c>
      <c r="AC53" s="188">
        <f t="shared" si="40"/>
        <v>716.90140845103406</v>
      </c>
      <c r="AD53" s="188">
        <f t="shared" si="26"/>
        <v>-716.90140845103406</v>
      </c>
      <c r="AE53" s="188">
        <f t="shared" si="27"/>
        <v>716.90140845103406</v>
      </c>
      <c r="AF53" s="188">
        <f t="shared" si="36"/>
        <v>716.90140845103406</v>
      </c>
      <c r="AG53" s="188">
        <f t="shared" si="37"/>
        <v>-716.90140845103406</v>
      </c>
      <c r="AH53" s="188">
        <f t="shared" si="38"/>
        <v>716.90140845103406</v>
      </c>
      <c r="AI53" s="188">
        <f t="shared" si="39"/>
        <v>-716.90140845103406</v>
      </c>
      <c r="AJ53" s="188">
        <f t="shared" si="28"/>
        <v>-716.90140845103406</v>
      </c>
      <c r="AK53" s="188">
        <f t="shared" si="29"/>
        <v>-716.90140845103406</v>
      </c>
      <c r="AL53" s="188">
        <f t="shared" si="30"/>
        <v>-716.90140845103406</v>
      </c>
      <c r="AM53" s="188">
        <f t="shared" si="31"/>
        <v>-716.90140845103406</v>
      </c>
      <c r="AN53" s="188">
        <f t="shared" si="41"/>
        <v>716.90140845103406</v>
      </c>
      <c r="AO53" s="188">
        <f t="shared" si="42"/>
        <v>-716.90140845103406</v>
      </c>
    </row>
    <row r="54" spans="1:41" ht="15.75" thickBot="1" x14ac:dyDescent="0.3">
      <c r="A54" s="1" t="s">
        <v>511</v>
      </c>
      <c r="B54" s="149" t="s">
        <v>511</v>
      </c>
      <c r="C54" s="192" t="s">
        <v>304</v>
      </c>
      <c r="E54" s="201">
        <v>-1</v>
      </c>
      <c r="F54" s="186">
        <f t="shared" si="19"/>
        <v>-141.80089485430818</v>
      </c>
      <c r="G54" s="202">
        <v>-1.1185682326599999E-3</v>
      </c>
      <c r="H54" s="202">
        <v>-1</v>
      </c>
      <c r="I54" s="227">
        <v>1</v>
      </c>
      <c r="J54" s="227">
        <v>-1</v>
      </c>
      <c r="K54" s="227">
        <v>1</v>
      </c>
      <c r="L54" s="202">
        <v>1</v>
      </c>
      <c r="M54" s="228">
        <v>6</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126770</v>
      </c>
      <c r="Y54" s="137">
        <v>162990</v>
      </c>
      <c r="Z54" s="188">
        <f t="shared" si="25"/>
        <v>141.80089485430818</v>
      </c>
      <c r="AA54" s="188">
        <f>IF(IF(sym!$Q43=H54,1,0)=1,ABS(X54*G54),-ABS(X54*G54))</f>
        <v>-141.80089485430818</v>
      </c>
      <c r="AB54" s="188">
        <f>IF(IF(sym!$P43=$H54,1,0)=1,ABS($X54*$G54),-ABS($X54*$G54))</f>
        <v>141.80089485430818</v>
      </c>
      <c r="AC54" s="188">
        <f t="shared" si="40"/>
        <v>141.80089485430818</v>
      </c>
      <c r="AD54" s="188">
        <f t="shared" si="26"/>
        <v>-141.80089485430818</v>
      </c>
      <c r="AE54" s="188">
        <f t="shared" si="27"/>
        <v>141.80089485430818</v>
      </c>
      <c r="AF54" s="188">
        <f t="shared" si="36"/>
        <v>-141.80089485430818</v>
      </c>
      <c r="AG54" s="188">
        <f t="shared" si="37"/>
        <v>-141.80089485430818</v>
      </c>
      <c r="AH54" s="188">
        <f t="shared" si="38"/>
        <v>-141.80089485430818</v>
      </c>
      <c r="AI54" s="188">
        <f t="shared" si="39"/>
        <v>-141.80089485430818</v>
      </c>
      <c r="AJ54" s="188">
        <f t="shared" si="28"/>
        <v>141.80089485430818</v>
      </c>
      <c r="AK54" s="188">
        <f t="shared" si="29"/>
        <v>-141.80089485430818</v>
      </c>
      <c r="AL54" s="188">
        <f t="shared" si="30"/>
        <v>-141.80089485430818</v>
      </c>
      <c r="AM54" s="188">
        <f t="shared" si="31"/>
        <v>-141.80089485430818</v>
      </c>
      <c r="AN54" s="188">
        <f t="shared" si="41"/>
        <v>141.80089485430818</v>
      </c>
      <c r="AO54" s="188">
        <f t="shared" si="42"/>
        <v>141.80089485430818</v>
      </c>
    </row>
    <row r="55" spans="1:41" ht="15.75" thickBot="1" x14ac:dyDescent="0.3">
      <c r="A55" s="1" t="s">
        <v>988</v>
      </c>
      <c r="B55" s="149" t="s">
        <v>629</v>
      </c>
      <c r="C55" s="192" t="s">
        <v>304</v>
      </c>
      <c r="E55" s="201">
        <v>-1</v>
      </c>
      <c r="F55" s="186">
        <f t="shared" si="19"/>
        <v>-58.962439568632597</v>
      </c>
      <c r="G55" s="202">
        <v>-5.5782818891799996E-4</v>
      </c>
      <c r="H55" s="202">
        <v>-1</v>
      </c>
      <c r="I55" s="227">
        <v>1</v>
      </c>
      <c r="J55" s="227">
        <v>-1</v>
      </c>
      <c r="K55" s="227">
        <v>1</v>
      </c>
      <c r="L55" s="202">
        <v>-1</v>
      </c>
      <c r="M55" s="228">
        <v>17</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105700</v>
      </c>
      <c r="Y55" s="137">
        <v>132125</v>
      </c>
      <c r="Z55" s="188">
        <f t="shared" si="25"/>
        <v>58.962439568632597</v>
      </c>
      <c r="AA55" s="188">
        <f>IF(IF(sym!$Q44=H55,1,0)=1,ABS(X55*G55),-ABS(X55*G55))</f>
        <v>-58.962439568632597</v>
      </c>
      <c r="AB55" s="188">
        <f>IF(IF(sym!$P44=$H55,1,0)=1,ABS($X55*$G55),-ABS($X55*$G55))</f>
        <v>58.962439568632597</v>
      </c>
      <c r="AC55" s="188">
        <f t="shared" si="40"/>
        <v>58.962439568632597</v>
      </c>
      <c r="AD55" s="188">
        <f t="shared" si="26"/>
        <v>-58.962439568632597</v>
      </c>
      <c r="AE55" s="188">
        <f t="shared" si="27"/>
        <v>58.962439568632597</v>
      </c>
      <c r="AF55" s="188">
        <f t="shared" si="36"/>
        <v>-58.962439568632597</v>
      </c>
      <c r="AG55" s="188">
        <f t="shared" si="37"/>
        <v>-58.962439568632597</v>
      </c>
      <c r="AH55" s="188">
        <f t="shared" si="38"/>
        <v>58.962439568632597</v>
      </c>
      <c r="AI55" s="188">
        <f t="shared" si="39"/>
        <v>58.962439568632597</v>
      </c>
      <c r="AJ55" s="188">
        <f t="shared" si="28"/>
        <v>-58.962439568632597</v>
      </c>
      <c r="AK55" s="188">
        <f t="shared" si="29"/>
        <v>58.962439568632597</v>
      </c>
      <c r="AL55" s="188">
        <f t="shared" si="30"/>
        <v>-58.962439568632597</v>
      </c>
      <c r="AM55" s="188">
        <f t="shared" si="31"/>
        <v>-58.962439568632597</v>
      </c>
      <c r="AN55" s="188">
        <f t="shared" si="41"/>
        <v>58.962439568632597</v>
      </c>
      <c r="AO55" s="188">
        <f t="shared" si="42"/>
        <v>-58.962439568632597</v>
      </c>
    </row>
    <row r="56" spans="1:41" ht="15.75" thickBot="1" x14ac:dyDescent="0.3">
      <c r="A56" s="1" t="s">
        <v>989</v>
      </c>
      <c r="B56" s="149" t="s">
        <v>655</v>
      </c>
      <c r="C56" s="192" t="s">
        <v>294</v>
      </c>
      <c r="E56" s="201">
        <v>1</v>
      </c>
      <c r="F56" s="186">
        <f t="shared" si="19"/>
        <v>-1517.5671658849715</v>
      </c>
      <c r="G56" s="202">
        <v>-8.6886932662599992E-3</v>
      </c>
      <c r="H56" s="202">
        <v>-1</v>
      </c>
      <c r="I56" s="227">
        <v>-1</v>
      </c>
      <c r="J56" s="227">
        <v>-1</v>
      </c>
      <c r="K56" s="227">
        <v>-1</v>
      </c>
      <c r="L56" s="202">
        <v>-1</v>
      </c>
      <c r="M56" s="228">
        <v>-4</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174660</v>
      </c>
      <c r="Y56" s="137">
        <v>130995</v>
      </c>
      <c r="Z56" s="188">
        <f t="shared" si="25"/>
        <v>1517.5671658849715</v>
      </c>
      <c r="AA56" s="188">
        <f>IF(IF(sym!$Q45=H56,1,0)=1,ABS(X56*G56),-ABS(X56*G56))</f>
        <v>-1517.5671658849715</v>
      </c>
      <c r="AB56" s="188">
        <f>IF(IF(sym!$P45=$H56,1,0)=1,ABS($X56*$G56),-ABS($X56*$G56))</f>
        <v>1517.5671658849715</v>
      </c>
      <c r="AC56" s="188">
        <f t="shared" si="40"/>
        <v>-1517.5671658849715</v>
      </c>
      <c r="AD56" s="188">
        <f t="shared" si="26"/>
        <v>1517.5671658849715</v>
      </c>
      <c r="AE56" s="188">
        <f t="shared" si="27"/>
        <v>1517.5671658849715</v>
      </c>
      <c r="AF56" s="188">
        <f t="shared" si="36"/>
        <v>1517.5671658849715</v>
      </c>
      <c r="AG56" s="188">
        <f t="shared" si="37"/>
        <v>1517.5671658849715</v>
      </c>
      <c r="AH56" s="188">
        <f t="shared" si="38"/>
        <v>1517.5671658849715</v>
      </c>
      <c r="AI56" s="188">
        <f t="shared" si="39"/>
        <v>-1517.5671658849715</v>
      </c>
      <c r="AJ56" s="188">
        <f t="shared" si="28"/>
        <v>-1517.5671658849715</v>
      </c>
      <c r="AK56" s="188">
        <f t="shared" si="29"/>
        <v>1517.5671658849715</v>
      </c>
      <c r="AL56" s="188">
        <f t="shared" si="30"/>
        <v>1517.5671658849715</v>
      </c>
      <c r="AM56" s="188">
        <f t="shared" si="31"/>
        <v>1517.5671658849715</v>
      </c>
      <c r="AN56" s="188">
        <f t="shared" si="41"/>
        <v>-1517.5671658849715</v>
      </c>
      <c r="AO56" s="188">
        <f t="shared" si="42"/>
        <v>1517.5671658849715</v>
      </c>
    </row>
    <row r="57" spans="1:41" ht="15.75" thickBot="1" x14ac:dyDescent="0.3">
      <c r="A57" s="1" t="s">
        <v>369</v>
      </c>
      <c r="B57" s="149" t="s">
        <v>620</v>
      </c>
      <c r="C57" s="192" t="s">
        <v>294</v>
      </c>
      <c r="E57" s="201">
        <v>1</v>
      </c>
      <c r="F57" s="186">
        <f t="shared" si="19"/>
        <v>-696.442443788623</v>
      </c>
      <c r="G57" s="202">
        <v>-3.70689856154E-3</v>
      </c>
      <c r="H57" s="202">
        <v>-1</v>
      </c>
      <c r="I57" s="227">
        <v>-1</v>
      </c>
      <c r="J57" s="227">
        <v>1</v>
      </c>
      <c r="K57" s="227">
        <v>-1</v>
      </c>
      <c r="L57" s="202">
        <v>1</v>
      </c>
      <c r="M57" s="228">
        <v>7</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187877.3946</v>
      </c>
      <c r="Y57" s="137">
        <v>187877.3946</v>
      </c>
      <c r="Z57" s="188">
        <f t="shared" si="25"/>
        <v>696.442443788623</v>
      </c>
      <c r="AA57" s="188">
        <f>IF(IF(sym!$Q46=H57,1,0)=1,ABS(X57*G57),-ABS(X57*G57))</f>
        <v>-696.442443788623</v>
      </c>
      <c r="AB57" s="188">
        <f>IF(IF(sym!$P46=$H57,1,0)=1,ABS($X57*$G57),-ABS($X57*$G57))</f>
        <v>696.442443788623</v>
      </c>
      <c r="AC57" s="188">
        <f t="shared" si="40"/>
        <v>-696.442443788623</v>
      </c>
      <c r="AD57" s="188">
        <f t="shared" si="26"/>
        <v>696.442443788623</v>
      </c>
      <c r="AE57" s="188">
        <f t="shared" si="27"/>
        <v>-696.442443788623</v>
      </c>
      <c r="AF57" s="188">
        <f t="shared" si="36"/>
        <v>696.442443788623</v>
      </c>
      <c r="AG57" s="188">
        <f t="shared" si="37"/>
        <v>696.442443788623</v>
      </c>
      <c r="AH57" s="188">
        <f t="shared" si="38"/>
        <v>-696.442443788623</v>
      </c>
      <c r="AI57" s="188">
        <f t="shared" si="39"/>
        <v>-696.442443788623</v>
      </c>
      <c r="AJ57" s="188">
        <f t="shared" si="28"/>
        <v>696.442443788623</v>
      </c>
      <c r="AK57" s="188">
        <f t="shared" si="29"/>
        <v>-696.442443788623</v>
      </c>
      <c r="AL57" s="188">
        <f t="shared" si="30"/>
        <v>696.442443788623</v>
      </c>
      <c r="AM57" s="188">
        <f t="shared" si="31"/>
        <v>696.442443788623</v>
      </c>
      <c r="AN57" s="188">
        <f t="shared" si="41"/>
        <v>-696.442443788623</v>
      </c>
      <c r="AO57" s="188">
        <f t="shared" si="42"/>
        <v>696.442443788623</v>
      </c>
    </row>
    <row r="58" spans="1:41" ht="15.75" thickBot="1" x14ac:dyDescent="0.3">
      <c r="A58" s="1" t="s">
        <v>371</v>
      </c>
      <c r="B58" s="149" t="s">
        <v>635</v>
      </c>
      <c r="C58" s="192" t="s">
        <v>1121</v>
      </c>
      <c r="E58" s="201">
        <v>1</v>
      </c>
      <c r="F58" s="186">
        <f t="shared" si="19"/>
        <v>-2011.1015843387638</v>
      </c>
      <c r="G58" s="202">
        <v>-1.26747437092E-2</v>
      </c>
      <c r="H58" s="202">
        <v>-1</v>
      </c>
      <c r="I58" s="227">
        <v>1</v>
      </c>
      <c r="J58" s="227">
        <v>1</v>
      </c>
      <c r="K58" s="227">
        <v>1</v>
      </c>
      <c r="L58" s="202">
        <v>-1</v>
      </c>
      <c r="M58" s="228">
        <v>11</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158670</v>
      </c>
      <c r="Y58" s="137">
        <v>132225</v>
      </c>
      <c r="Z58" s="188">
        <f t="shared" si="25"/>
        <v>2011.1015843387638</v>
      </c>
      <c r="AA58" s="188">
        <f>IF(IF(sym!$Q47=H58,1,0)=1,ABS(X58*G58),-ABS(X58*G58))</f>
        <v>-2011.1015843387638</v>
      </c>
      <c r="AB58" s="188">
        <f>IF(IF(sym!$P47=$H58,1,0)=1,ABS($X58*$G58),-ABS($X58*$G58))</f>
        <v>2011.1015843387638</v>
      </c>
      <c r="AC58" s="188">
        <f t="shared" si="40"/>
        <v>-2011.1015843387638</v>
      </c>
      <c r="AD58" s="188">
        <f t="shared" si="26"/>
        <v>2011.1015843387638</v>
      </c>
      <c r="AE58" s="188">
        <f t="shared" si="27"/>
        <v>-2011.1015843387638</v>
      </c>
      <c r="AF58" s="188">
        <f t="shared" si="36"/>
        <v>-2011.1015843387638</v>
      </c>
      <c r="AG58" s="188">
        <f t="shared" si="37"/>
        <v>-2011.1015843387638</v>
      </c>
      <c r="AH58" s="188">
        <f t="shared" si="38"/>
        <v>2011.1015843387638</v>
      </c>
      <c r="AI58" s="188">
        <f t="shared" si="39"/>
        <v>2011.1015843387638</v>
      </c>
      <c r="AJ58" s="188">
        <f t="shared" si="28"/>
        <v>-2011.1015843387638</v>
      </c>
      <c r="AK58" s="188">
        <f t="shared" si="29"/>
        <v>2011.1015843387638</v>
      </c>
      <c r="AL58" s="188">
        <f t="shared" si="30"/>
        <v>-2011.1015843387638</v>
      </c>
      <c r="AM58" s="188">
        <f t="shared" si="31"/>
        <v>-2011.1015843387638</v>
      </c>
      <c r="AN58" s="188">
        <f t="shared" si="41"/>
        <v>-2011.1015843387638</v>
      </c>
      <c r="AO58" s="188">
        <f t="shared" si="42"/>
        <v>-2011.1015843387638</v>
      </c>
    </row>
    <row r="59" spans="1:41" ht="15.75" thickBot="1" x14ac:dyDescent="0.3">
      <c r="A59" s="1" t="s">
        <v>1052</v>
      </c>
      <c r="B59" s="149" t="s">
        <v>611</v>
      </c>
      <c r="C59" s="192" t="s">
        <v>297</v>
      </c>
      <c r="E59" s="201">
        <v>1</v>
      </c>
      <c r="F59" s="186">
        <f t="shared" si="19"/>
        <v>343.81625441660702</v>
      </c>
      <c r="G59" s="202">
        <v>3.5335689045900001E-3</v>
      </c>
      <c r="H59" s="202">
        <v>1</v>
      </c>
      <c r="I59" s="227">
        <v>1</v>
      </c>
      <c r="J59" s="227">
        <v>-1</v>
      </c>
      <c r="K59" s="227">
        <v>1</v>
      </c>
      <c r="L59" s="202">
        <v>-1</v>
      </c>
      <c r="M59" s="228">
        <v>12</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97300</v>
      </c>
      <c r="Y59" s="137">
        <v>72975</v>
      </c>
      <c r="Z59" s="188">
        <f t="shared" si="25"/>
        <v>343.81625441660702</v>
      </c>
      <c r="AA59" s="188">
        <f>IF(IF(sym!$Q48=H59,1,0)=1,ABS(X59*G59),-ABS(X59*G59))</f>
        <v>343.81625441660702</v>
      </c>
      <c r="AB59" s="188">
        <f>IF(IF(sym!$P48=$H59,1,0)=1,ABS($X59*$G59),-ABS($X59*$G59))</f>
        <v>-343.81625441660702</v>
      </c>
      <c r="AC59" s="188">
        <f t="shared" si="40"/>
        <v>343.81625441660702</v>
      </c>
      <c r="AD59" s="188">
        <f t="shared" si="26"/>
        <v>-343.81625441660702</v>
      </c>
      <c r="AE59" s="188">
        <f t="shared" si="27"/>
        <v>-343.81625441660702</v>
      </c>
      <c r="AF59" s="188">
        <f t="shared" si="36"/>
        <v>343.81625441660702</v>
      </c>
      <c r="AG59" s="188">
        <f t="shared" si="37"/>
        <v>343.81625441660702</v>
      </c>
      <c r="AH59" s="188">
        <f t="shared" si="38"/>
        <v>-343.81625441660702</v>
      </c>
      <c r="AI59" s="188">
        <f t="shared" si="39"/>
        <v>-343.81625441660702</v>
      </c>
      <c r="AJ59" s="188">
        <f t="shared" si="28"/>
        <v>343.81625441660702</v>
      </c>
      <c r="AK59" s="188">
        <f t="shared" si="29"/>
        <v>-343.81625441660702</v>
      </c>
      <c r="AL59" s="188">
        <f t="shared" si="30"/>
        <v>343.81625441660702</v>
      </c>
      <c r="AM59" s="188">
        <f t="shared" si="31"/>
        <v>343.81625441660702</v>
      </c>
      <c r="AN59" s="188">
        <f t="shared" si="41"/>
        <v>343.81625441660702</v>
      </c>
      <c r="AO59" s="188">
        <f t="shared" si="42"/>
        <v>-343.81625441660702</v>
      </c>
    </row>
    <row r="60" spans="1:41" ht="15.75" thickBot="1" x14ac:dyDescent="0.3">
      <c r="A60" s="1" t="s">
        <v>373</v>
      </c>
      <c r="B60" s="149" t="s">
        <v>692</v>
      </c>
      <c r="C60" s="192" t="s">
        <v>1121</v>
      </c>
      <c r="E60" s="201">
        <v>1</v>
      </c>
      <c r="F60" s="186">
        <f t="shared" si="19"/>
        <v>-181.05715513538527</v>
      </c>
      <c r="G60" s="202">
        <v>-8.5947571981100004E-4</v>
      </c>
      <c r="H60" s="202">
        <v>-1</v>
      </c>
      <c r="I60" s="227">
        <v>1</v>
      </c>
      <c r="J60" s="227">
        <v>1</v>
      </c>
      <c r="K60" s="227">
        <v>-1</v>
      </c>
      <c r="L60" s="202">
        <v>-1</v>
      </c>
      <c r="M60" s="228">
        <v>-8</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210660</v>
      </c>
      <c r="Y60" s="137">
        <v>140440</v>
      </c>
      <c r="Z60" s="188">
        <f t="shared" si="25"/>
        <v>181.05715513538527</v>
      </c>
      <c r="AA60" s="188">
        <f>IF(IF(sym!$Q49=H60,1,0)=1,ABS(X60*G60),-ABS(X60*G60))</f>
        <v>-181.05715513538527</v>
      </c>
      <c r="AB60" s="188">
        <f>IF(IF(sym!$P49=$H60,1,0)=1,ABS($X60*$G60),-ABS($X60*$G60))</f>
        <v>181.05715513538527</v>
      </c>
      <c r="AC60" s="188">
        <f t="shared" si="40"/>
        <v>-181.05715513538527</v>
      </c>
      <c r="AD60" s="188">
        <f t="shared" si="26"/>
        <v>181.05715513538527</v>
      </c>
      <c r="AE60" s="188">
        <f t="shared" si="27"/>
        <v>-181.05715513538527</v>
      </c>
      <c r="AF60" s="188">
        <f t="shared" si="36"/>
        <v>-181.05715513538527</v>
      </c>
      <c r="AG60" s="188">
        <f t="shared" si="37"/>
        <v>181.05715513538527</v>
      </c>
      <c r="AH60" s="188">
        <f t="shared" si="38"/>
        <v>181.05715513538527</v>
      </c>
      <c r="AI60" s="188">
        <f t="shared" si="39"/>
        <v>-181.05715513538527</v>
      </c>
      <c r="AJ60" s="188">
        <f t="shared" si="28"/>
        <v>-181.05715513538527</v>
      </c>
      <c r="AK60" s="188">
        <f t="shared" si="29"/>
        <v>-181.05715513538527</v>
      </c>
      <c r="AL60" s="188">
        <f t="shared" si="30"/>
        <v>-181.05715513538527</v>
      </c>
      <c r="AM60" s="188">
        <f t="shared" si="31"/>
        <v>-181.05715513538527</v>
      </c>
      <c r="AN60" s="188">
        <f t="shared" si="41"/>
        <v>-181.05715513538527</v>
      </c>
      <c r="AO60" s="188">
        <f t="shared" si="42"/>
        <v>-181.05715513538527</v>
      </c>
    </row>
    <row r="61" spans="1:41" ht="15.75" thickBot="1" x14ac:dyDescent="0.3">
      <c r="A61" s="1" t="s">
        <v>375</v>
      </c>
      <c r="B61" s="149" t="s">
        <v>690</v>
      </c>
      <c r="C61" s="192" t="s">
        <v>288</v>
      </c>
      <c r="E61" s="201">
        <v>1</v>
      </c>
      <c r="F61" s="186">
        <f t="shared" si="19"/>
        <v>-907.623040465278</v>
      </c>
      <c r="G61" s="202">
        <v>-1.13014947138E-2</v>
      </c>
      <c r="H61" s="202">
        <v>-1</v>
      </c>
      <c r="I61" s="227">
        <v>1</v>
      </c>
      <c r="J61" s="227">
        <v>-1</v>
      </c>
      <c r="K61" s="227">
        <v>1</v>
      </c>
      <c r="L61" s="202">
        <v>-1</v>
      </c>
      <c r="M61" s="228">
        <v>14</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80310</v>
      </c>
      <c r="Y61" s="137">
        <v>53540</v>
      </c>
      <c r="Z61" s="188">
        <f t="shared" si="25"/>
        <v>907.623040465278</v>
      </c>
      <c r="AA61" s="188">
        <f>IF(IF(sym!$Q50=H61,1,0)=1,ABS(X61*G61),-ABS(X61*G61))</f>
        <v>-907.623040465278</v>
      </c>
      <c r="AB61" s="188">
        <f>IF(IF(sym!$P50=$H61,1,0)=1,ABS($X61*$G61),-ABS($X61*$G61))</f>
        <v>907.623040465278</v>
      </c>
      <c r="AC61" s="188">
        <f t="shared" si="40"/>
        <v>-907.623040465278</v>
      </c>
      <c r="AD61" s="188">
        <f t="shared" si="26"/>
        <v>907.623040465278</v>
      </c>
      <c r="AE61" s="188">
        <f t="shared" si="27"/>
        <v>907.623040465278</v>
      </c>
      <c r="AF61" s="188">
        <f t="shared" si="36"/>
        <v>-907.623040465278</v>
      </c>
      <c r="AG61" s="188">
        <f t="shared" si="37"/>
        <v>-907.623040465278</v>
      </c>
      <c r="AH61" s="188">
        <f t="shared" si="38"/>
        <v>907.623040465278</v>
      </c>
      <c r="AI61" s="188">
        <f t="shared" si="39"/>
        <v>907.623040465278</v>
      </c>
      <c r="AJ61" s="188">
        <f t="shared" si="28"/>
        <v>-907.623040465278</v>
      </c>
      <c r="AK61" s="188">
        <f t="shared" si="29"/>
        <v>907.623040465278</v>
      </c>
      <c r="AL61" s="188">
        <f t="shared" si="30"/>
        <v>-907.623040465278</v>
      </c>
      <c r="AM61" s="188">
        <f t="shared" si="31"/>
        <v>-907.623040465278</v>
      </c>
      <c r="AN61" s="188">
        <f t="shared" si="41"/>
        <v>-907.623040465278</v>
      </c>
      <c r="AO61" s="188">
        <f t="shared" si="42"/>
        <v>907.623040465278</v>
      </c>
    </row>
    <row r="62" spans="1:41" ht="15.75" thickBot="1" x14ac:dyDescent="0.3">
      <c r="A62" s="1" t="s">
        <v>377</v>
      </c>
      <c r="B62" s="149" t="s">
        <v>694</v>
      </c>
      <c r="C62" s="192" t="s">
        <v>294</v>
      </c>
      <c r="E62" s="201">
        <v>1</v>
      </c>
      <c r="F62" s="186">
        <f t="shared" si="19"/>
        <v>-471.40110073888314</v>
      </c>
      <c r="G62" s="202">
        <v>-3.0102347983099998E-3</v>
      </c>
      <c r="H62" s="202">
        <v>-1</v>
      </c>
      <c r="I62" s="227">
        <v>-1</v>
      </c>
      <c r="J62" s="227">
        <v>-1</v>
      </c>
      <c r="K62" s="227">
        <v>-1</v>
      </c>
      <c r="L62" s="202">
        <v>-1</v>
      </c>
      <c r="M62" s="228">
        <v>-3</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156599.44566567906</v>
      </c>
      <c r="Y62" s="137">
        <v>156599.44566567906</v>
      </c>
      <c r="Z62" s="188">
        <f t="shared" si="25"/>
        <v>471.40110073888314</v>
      </c>
      <c r="AA62" s="188">
        <f>IF(IF(sym!$Q51=H62,1,0)=1,ABS(X62*G62),-ABS(X62*G62))</f>
        <v>-471.40110073888314</v>
      </c>
      <c r="AB62" s="188">
        <f>IF(IF(sym!$P51=$H62,1,0)=1,ABS($X62*$G62),-ABS($X62*$G62))</f>
        <v>471.40110073888314</v>
      </c>
      <c r="AC62" s="188">
        <f t="shared" si="40"/>
        <v>-471.40110073888314</v>
      </c>
      <c r="AD62" s="188">
        <f t="shared" si="26"/>
        <v>471.40110073888314</v>
      </c>
      <c r="AE62" s="188">
        <f t="shared" si="27"/>
        <v>471.40110073888314</v>
      </c>
      <c r="AF62" s="188">
        <f t="shared" si="36"/>
        <v>471.40110073888314</v>
      </c>
      <c r="AG62" s="188">
        <f t="shared" si="37"/>
        <v>471.40110073888314</v>
      </c>
      <c r="AH62" s="188">
        <f t="shared" si="38"/>
        <v>471.40110073888314</v>
      </c>
      <c r="AI62" s="188">
        <f t="shared" si="39"/>
        <v>-471.40110073888314</v>
      </c>
      <c r="AJ62" s="188">
        <f t="shared" si="28"/>
        <v>-471.40110073888314</v>
      </c>
      <c r="AK62" s="188">
        <f t="shared" si="29"/>
        <v>471.40110073888314</v>
      </c>
      <c r="AL62" s="188">
        <f t="shared" si="30"/>
        <v>471.40110073888314</v>
      </c>
      <c r="AM62" s="188">
        <f t="shared" si="31"/>
        <v>471.40110073888314</v>
      </c>
      <c r="AN62" s="188">
        <f t="shared" si="41"/>
        <v>-471.40110073888314</v>
      </c>
      <c r="AO62" s="188">
        <f t="shared" si="42"/>
        <v>471.40110073888314</v>
      </c>
    </row>
    <row r="63" spans="1:41" ht="15.75" thickBot="1" x14ac:dyDescent="0.3">
      <c r="A63" s="1" t="s">
        <v>379</v>
      </c>
      <c r="B63" s="149" t="s">
        <v>550</v>
      </c>
      <c r="C63" s="192" t="s">
        <v>294</v>
      </c>
      <c r="E63" s="201">
        <v>1</v>
      </c>
      <c r="F63" s="186">
        <f t="shared" si="19"/>
        <v>-140.19539427767512</v>
      </c>
      <c r="G63" s="202">
        <v>-7.5151645284200004E-4</v>
      </c>
      <c r="H63" s="202">
        <v>-1</v>
      </c>
      <c r="I63" s="227">
        <v>1</v>
      </c>
      <c r="J63" s="227">
        <v>-1</v>
      </c>
      <c r="K63" s="227">
        <v>1</v>
      </c>
      <c r="L63" s="202">
        <v>-1</v>
      </c>
      <c r="M63" s="228">
        <v>-3</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186550</v>
      </c>
      <c r="Y63" s="137">
        <v>186550</v>
      </c>
      <c r="Z63" s="188">
        <f t="shared" si="25"/>
        <v>140.19539427767512</v>
      </c>
      <c r="AA63" s="188">
        <f>IF(IF(sym!$Q52=H63,1,0)=1,ABS(X63*G63),-ABS(X63*G63))</f>
        <v>-140.19539427767512</v>
      </c>
      <c r="AB63" s="188">
        <f>IF(IF(sym!$P52=$H63,1,0)=1,ABS($X63*$G63),-ABS($X63*$G63))</f>
        <v>140.19539427767512</v>
      </c>
      <c r="AC63" s="188">
        <f t="shared" si="40"/>
        <v>-140.19539427767512</v>
      </c>
      <c r="AD63" s="188">
        <f t="shared" si="26"/>
        <v>140.19539427767512</v>
      </c>
      <c r="AE63" s="188">
        <f t="shared" si="27"/>
        <v>140.19539427767512</v>
      </c>
      <c r="AF63" s="188">
        <f t="shared" si="36"/>
        <v>-140.19539427767512</v>
      </c>
      <c r="AG63" s="188">
        <f t="shared" si="37"/>
        <v>-140.19539427767512</v>
      </c>
      <c r="AH63" s="188">
        <f t="shared" si="38"/>
        <v>140.19539427767512</v>
      </c>
      <c r="AI63" s="188">
        <f t="shared" si="39"/>
        <v>-140.19539427767512</v>
      </c>
      <c r="AJ63" s="188">
        <f t="shared" si="28"/>
        <v>-140.19539427767512</v>
      </c>
      <c r="AK63" s="188">
        <f t="shared" si="29"/>
        <v>140.19539427767512</v>
      </c>
      <c r="AL63" s="188">
        <f t="shared" si="30"/>
        <v>-140.19539427767512</v>
      </c>
      <c r="AM63" s="188">
        <f t="shared" si="31"/>
        <v>-140.19539427767512</v>
      </c>
      <c r="AN63" s="188">
        <f t="shared" si="41"/>
        <v>140.19539427767512</v>
      </c>
      <c r="AO63" s="188">
        <f t="shared" si="42"/>
        <v>140.19539427767512</v>
      </c>
    </row>
    <row r="64" spans="1:41" ht="15.75" thickBot="1" x14ac:dyDescent="0.3">
      <c r="A64" s="4" t="s">
        <v>1050</v>
      </c>
      <c r="B64" s="149" t="s">
        <v>700</v>
      </c>
      <c r="C64" s="192" t="s">
        <v>297</v>
      </c>
      <c r="E64" s="201">
        <v>-1</v>
      </c>
      <c r="F64" s="186">
        <f t="shared" si="19"/>
        <v>-1753.6764705873002</v>
      </c>
      <c r="G64" s="202">
        <v>-2.2058823529400001E-2</v>
      </c>
      <c r="H64" s="202">
        <v>-1</v>
      </c>
      <c r="I64" s="227">
        <v>1</v>
      </c>
      <c r="J64" s="227">
        <v>-1</v>
      </c>
      <c r="K64" s="227">
        <v>1</v>
      </c>
      <c r="L64" s="202">
        <v>1</v>
      </c>
      <c r="M64" s="228">
        <v>-12</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79500</v>
      </c>
      <c r="Y64" s="137">
        <v>99375</v>
      </c>
      <c r="Z64" s="188">
        <f t="shared" si="25"/>
        <v>1753.6764705873002</v>
      </c>
      <c r="AA64" s="188">
        <f>IF(IF(sym!$Q53=H64,1,0)=1,ABS(X64*G64),-ABS(X64*G64))</f>
        <v>-1753.6764705873002</v>
      </c>
      <c r="AB64" s="188">
        <f>IF(IF(sym!$P53=$H64,1,0)=1,ABS($X64*$G64),-ABS($X64*$G64))</f>
        <v>1753.6764705873002</v>
      </c>
      <c r="AC64" s="188">
        <f t="shared" si="40"/>
        <v>1753.6764705873002</v>
      </c>
      <c r="AD64" s="188">
        <f t="shared" si="26"/>
        <v>-1753.6764705873002</v>
      </c>
      <c r="AE64" s="188">
        <f t="shared" si="27"/>
        <v>1753.6764705873002</v>
      </c>
      <c r="AF64" s="188">
        <f t="shared" si="36"/>
        <v>-1753.6764705873002</v>
      </c>
      <c r="AG64" s="188">
        <f t="shared" si="37"/>
        <v>-1753.6764705873002</v>
      </c>
      <c r="AH64" s="188">
        <f t="shared" si="38"/>
        <v>-1753.6764705873002</v>
      </c>
      <c r="AI64" s="188">
        <f t="shared" si="39"/>
        <v>1753.6764705873002</v>
      </c>
      <c r="AJ64" s="188">
        <f t="shared" si="28"/>
        <v>1753.6764705873002</v>
      </c>
      <c r="AK64" s="188">
        <f t="shared" si="29"/>
        <v>1753.6764705873002</v>
      </c>
      <c r="AL64" s="188">
        <f t="shared" si="30"/>
        <v>-1753.6764705873002</v>
      </c>
      <c r="AM64" s="188">
        <f t="shared" si="31"/>
        <v>1753.6764705873002</v>
      </c>
      <c r="AN64" s="188">
        <f t="shared" si="41"/>
        <v>1753.6764705873002</v>
      </c>
      <c r="AO64" s="188">
        <f t="shared" si="42"/>
        <v>1753.6764705873002</v>
      </c>
    </row>
    <row r="65" spans="1:41" ht="15.75" thickBot="1" x14ac:dyDescent="0.3">
      <c r="A65" s="1" t="s">
        <v>0</v>
      </c>
      <c r="B65" s="149" t="s">
        <v>702</v>
      </c>
      <c r="C65" s="192" t="s">
        <v>304</v>
      </c>
      <c r="E65" s="201">
        <v>-1</v>
      </c>
      <c r="F65" s="186">
        <f t="shared" si="19"/>
        <v>3225.2906172168787</v>
      </c>
      <c r="G65" s="202">
        <v>3.7088292277899997E-2</v>
      </c>
      <c r="H65" s="233">
        <v>1</v>
      </c>
      <c r="I65" s="229">
        <v>1</v>
      </c>
      <c r="J65" s="229">
        <v>-1</v>
      </c>
      <c r="K65" s="229">
        <v>1</v>
      </c>
      <c r="L65" s="202">
        <v>-1</v>
      </c>
      <c r="M65" s="228">
        <v>8</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86962.5</v>
      </c>
      <c r="Y65" s="137">
        <v>115950</v>
      </c>
      <c r="Z65" s="188">
        <f t="shared" si="25"/>
        <v>3225.2906172168787</v>
      </c>
      <c r="AA65" s="188">
        <f>IF(IF(sym!$Q54=H65,1,0)=1,ABS(X65*G65),-ABS(X65*G65))</f>
        <v>3225.2906172168787</v>
      </c>
      <c r="AB65" s="188">
        <f>IF(IF(sym!$P54=$H65,1,0)=1,ABS($X65*$G65),-ABS($X65*$G65))</f>
        <v>-3225.2906172168787</v>
      </c>
      <c r="AC65" s="188">
        <f t="shared" si="40"/>
        <v>-3225.2906172168787</v>
      </c>
      <c r="AD65" s="188">
        <f t="shared" si="26"/>
        <v>3225.2906172168787</v>
      </c>
      <c r="AE65" s="188">
        <f t="shared" si="27"/>
        <v>-3225.2906172168787</v>
      </c>
      <c r="AF65" s="188">
        <f t="shared" si="36"/>
        <v>3225.2906172168787</v>
      </c>
      <c r="AG65" s="188">
        <f t="shared" si="37"/>
        <v>3225.2906172168787</v>
      </c>
      <c r="AH65" s="188">
        <f t="shared" si="38"/>
        <v>-3225.2906172168787</v>
      </c>
      <c r="AI65" s="188">
        <f t="shared" si="39"/>
        <v>-3225.2906172168787</v>
      </c>
      <c r="AJ65" s="188">
        <f t="shared" si="28"/>
        <v>3225.2906172168787</v>
      </c>
      <c r="AK65" s="188">
        <f t="shared" si="29"/>
        <v>-3225.2906172168787</v>
      </c>
      <c r="AL65" s="188">
        <f t="shared" si="30"/>
        <v>3225.2906172168787</v>
      </c>
      <c r="AM65" s="188">
        <f t="shared" si="31"/>
        <v>3225.2906172168787</v>
      </c>
      <c r="AN65" s="188">
        <f t="shared" si="41"/>
        <v>-3225.2906172168787</v>
      </c>
      <c r="AO65" s="188">
        <f t="shared" si="42"/>
        <v>3225.2906172168787</v>
      </c>
    </row>
    <row r="66" spans="1:41" ht="15.75" thickBot="1" x14ac:dyDescent="0.3">
      <c r="A66" s="1" t="s">
        <v>384</v>
      </c>
      <c r="B66" s="149" t="s">
        <v>704</v>
      </c>
      <c r="C66" s="192" t="s">
        <v>347</v>
      </c>
      <c r="E66" s="201">
        <v>1</v>
      </c>
      <c r="F66" s="186">
        <f t="shared" si="19"/>
        <v>545.31302383211198</v>
      </c>
      <c r="G66" s="202">
        <v>3.93557320895E-3</v>
      </c>
      <c r="H66" s="202">
        <v>1</v>
      </c>
      <c r="I66" s="227">
        <v>1</v>
      </c>
      <c r="J66" s="227">
        <v>-1</v>
      </c>
      <c r="K66" s="227">
        <v>1</v>
      </c>
      <c r="L66" s="202">
        <v>1</v>
      </c>
      <c r="M66" s="228">
        <v>18</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138560</v>
      </c>
      <c r="Y66" s="137">
        <v>207840</v>
      </c>
      <c r="Z66" s="188">
        <f t="shared" si="25"/>
        <v>545.31302383211198</v>
      </c>
      <c r="AA66" s="188">
        <f>IF(IF(sym!$Q55=H66,1,0)=1,ABS(X66*G66),-ABS(X66*G66))</f>
        <v>545.31302383211198</v>
      </c>
      <c r="AB66" s="188">
        <f>IF(IF(sym!$P55=$H66,1,0)=1,ABS($X66*$G66),-ABS($X66*$G66))</f>
        <v>-545.31302383211198</v>
      </c>
      <c r="AC66" s="188">
        <f t="shared" si="40"/>
        <v>545.31302383211198</v>
      </c>
      <c r="AD66" s="188">
        <f t="shared" si="26"/>
        <v>-545.31302383211198</v>
      </c>
      <c r="AE66" s="188">
        <f t="shared" si="27"/>
        <v>-545.31302383211198</v>
      </c>
      <c r="AF66" s="188">
        <f t="shared" si="36"/>
        <v>545.31302383211198</v>
      </c>
      <c r="AG66" s="188">
        <f t="shared" si="37"/>
        <v>545.31302383211198</v>
      </c>
      <c r="AH66" s="188">
        <f t="shared" si="38"/>
        <v>545.31302383211198</v>
      </c>
      <c r="AI66" s="188">
        <f t="shared" si="39"/>
        <v>545.31302383211198</v>
      </c>
      <c r="AJ66" s="188">
        <f t="shared" si="28"/>
        <v>545.31302383211198</v>
      </c>
      <c r="AK66" s="188">
        <f t="shared" si="29"/>
        <v>-545.31302383211198</v>
      </c>
      <c r="AL66" s="188">
        <f t="shared" si="30"/>
        <v>-545.31302383211198</v>
      </c>
      <c r="AM66" s="188">
        <f t="shared" si="31"/>
        <v>-545.31302383211198</v>
      </c>
      <c r="AN66" s="188">
        <f t="shared" si="41"/>
        <v>-545.31302383211198</v>
      </c>
      <c r="AO66" s="188">
        <f t="shared" si="42"/>
        <v>-545.31302383211198</v>
      </c>
    </row>
    <row r="67" spans="1:41" ht="15.75" thickBot="1" x14ac:dyDescent="0.3">
      <c r="A67" s="1" t="s">
        <v>386</v>
      </c>
      <c r="B67" s="149" t="s">
        <v>706</v>
      </c>
      <c r="C67" s="192" t="s">
        <v>347</v>
      </c>
      <c r="E67" s="201">
        <v>-1</v>
      </c>
      <c r="F67" s="186">
        <f t="shared" si="19"/>
        <v>0</v>
      </c>
      <c r="G67" s="202">
        <v>0</v>
      </c>
      <c r="H67" s="202">
        <v>1</v>
      </c>
      <c r="I67" s="227">
        <v>-1</v>
      </c>
      <c r="J67" s="227">
        <v>-1</v>
      </c>
      <c r="K67" s="227">
        <v>1</v>
      </c>
      <c r="L67" s="202">
        <v>-1</v>
      </c>
      <c r="M67" s="228">
        <v>18</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109900</v>
      </c>
      <c r="Y67" s="137">
        <v>109900</v>
      </c>
      <c r="Z67" s="188">
        <f t="shared" si="25"/>
        <v>0</v>
      </c>
      <c r="AA67" s="188">
        <f>IF(IF(sym!$Q56=H67,1,0)=1,ABS(X67*G67),-ABS(X67*G67))</f>
        <v>0</v>
      </c>
      <c r="AB67" s="188">
        <f>IF(IF(sym!$P56=$H67,1,0)=1,ABS($X67*$G67),-ABS($X67*$G67))</f>
        <v>0</v>
      </c>
      <c r="AC67" s="188">
        <f t="shared" si="40"/>
        <v>0</v>
      </c>
      <c r="AD67" s="188">
        <f t="shared" si="26"/>
        <v>0</v>
      </c>
      <c r="AE67" s="188">
        <f t="shared" si="27"/>
        <v>0</v>
      </c>
      <c r="AF67" s="188">
        <f t="shared" si="36"/>
        <v>0</v>
      </c>
      <c r="AG67" s="188">
        <f t="shared" si="37"/>
        <v>0</v>
      </c>
      <c r="AH67" s="188">
        <f t="shared" si="38"/>
        <v>0</v>
      </c>
      <c r="AI67" s="188">
        <f t="shared" si="39"/>
        <v>0</v>
      </c>
      <c r="AJ67" s="188">
        <f t="shared" si="28"/>
        <v>0</v>
      </c>
      <c r="AK67" s="188">
        <f t="shared" si="29"/>
        <v>0</v>
      </c>
      <c r="AL67" s="188">
        <f t="shared" si="30"/>
        <v>0</v>
      </c>
      <c r="AM67" s="188">
        <f t="shared" si="31"/>
        <v>0</v>
      </c>
      <c r="AN67" s="188">
        <f t="shared" si="41"/>
        <v>0</v>
      </c>
      <c r="AO67" s="188">
        <f t="shared" si="42"/>
        <v>0</v>
      </c>
    </row>
    <row r="68" spans="1:41" ht="15.75" thickBot="1" x14ac:dyDescent="0.3">
      <c r="A68" s="1" t="s">
        <v>388</v>
      </c>
      <c r="B68" s="149" t="s">
        <v>710</v>
      </c>
      <c r="C68" s="192" t="s">
        <v>288</v>
      </c>
      <c r="E68" s="201">
        <v>1</v>
      </c>
      <c r="F68" s="186">
        <f t="shared" si="19"/>
        <v>-1160.5388174790951</v>
      </c>
      <c r="G68" s="202">
        <v>-2.0565552699200001E-2</v>
      </c>
      <c r="H68" s="233">
        <v>-1</v>
      </c>
      <c r="I68" s="229">
        <v>-1</v>
      </c>
      <c r="J68" s="229">
        <v>-1</v>
      </c>
      <c r="K68" s="229">
        <v>-1</v>
      </c>
      <c r="L68" s="202">
        <v>1</v>
      </c>
      <c r="M68" s="228">
        <v>7</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56431.199999999997</v>
      </c>
      <c r="Y68" s="137">
        <v>56431.199999999997</v>
      </c>
      <c r="Z68" s="188">
        <f t="shared" si="25"/>
        <v>1160.5388174790951</v>
      </c>
      <c r="AA68" s="188">
        <f>IF(IF(sym!$Q57=H68,1,0)=1,ABS(X68*G68),-ABS(X68*G68))</f>
        <v>-1160.5388174790951</v>
      </c>
      <c r="AB68" s="188">
        <f>IF(IF(sym!$P57=$H68,1,0)=1,ABS($X68*$G68),-ABS($X68*$G68))</f>
        <v>1160.5388174790951</v>
      </c>
      <c r="AC68" s="188">
        <f t="shared" si="40"/>
        <v>-1160.5388174790951</v>
      </c>
      <c r="AD68" s="188">
        <f t="shared" si="26"/>
        <v>1160.5388174790951</v>
      </c>
      <c r="AE68" s="188">
        <f t="shared" si="27"/>
        <v>1160.5388174790951</v>
      </c>
      <c r="AF68" s="188">
        <f t="shared" si="36"/>
        <v>1160.5388174790951</v>
      </c>
      <c r="AG68" s="188">
        <f t="shared" si="37"/>
        <v>1160.5388174790951</v>
      </c>
      <c r="AH68" s="188">
        <f t="shared" si="38"/>
        <v>-1160.5388174790951</v>
      </c>
      <c r="AI68" s="188">
        <f t="shared" si="39"/>
        <v>-1160.5388174790951</v>
      </c>
      <c r="AJ68" s="188">
        <f t="shared" si="28"/>
        <v>1160.5388174790951</v>
      </c>
      <c r="AK68" s="188">
        <f t="shared" si="29"/>
        <v>1160.5388174790951</v>
      </c>
      <c r="AL68" s="188">
        <f t="shared" si="30"/>
        <v>1160.5388174790951</v>
      </c>
      <c r="AM68" s="188">
        <f t="shared" si="31"/>
        <v>1160.5388174790951</v>
      </c>
      <c r="AN68" s="188">
        <f t="shared" si="41"/>
        <v>-1160.5388174790951</v>
      </c>
      <c r="AO68" s="188">
        <f t="shared" si="42"/>
        <v>1160.5388174790951</v>
      </c>
    </row>
    <row r="69" spans="1:41" s="2" customFormat="1" ht="15.75" thickBot="1" x14ac:dyDescent="0.3">
      <c r="A69" s="1" t="s">
        <v>389</v>
      </c>
      <c r="B69" s="149" t="s">
        <v>712</v>
      </c>
      <c r="C69" s="192" t="s">
        <v>297</v>
      </c>
      <c r="D69"/>
      <c r="E69" s="201">
        <v>-1</v>
      </c>
      <c r="F69" s="186">
        <f t="shared" si="19"/>
        <v>-433.56559346427002</v>
      </c>
      <c r="G69" s="202">
        <v>-4.3248438250800001E-3</v>
      </c>
      <c r="H69" s="202">
        <v>-1</v>
      </c>
      <c r="I69" s="227">
        <v>-1</v>
      </c>
      <c r="J69" s="227">
        <v>-1</v>
      </c>
      <c r="K69" s="227">
        <v>-1</v>
      </c>
      <c r="L69" s="202">
        <v>1</v>
      </c>
      <c r="M69" s="228">
        <v>-11</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100250</v>
      </c>
      <c r="Y69" s="137">
        <v>120300</v>
      </c>
      <c r="Z69" s="188">
        <f t="shared" si="25"/>
        <v>433.56559346427002</v>
      </c>
      <c r="AA69" s="188">
        <f>IF(IF(sym!$Q58=H69,1,0)=1,ABS(X69*G69),-ABS(X69*G69))</f>
        <v>-433.56559346427002</v>
      </c>
      <c r="AB69" s="188">
        <f>IF(IF(sym!$P58=$H69,1,0)=1,ABS($X69*$G69),-ABS($X69*$G69))</f>
        <v>433.56559346427002</v>
      </c>
      <c r="AC69" s="188">
        <f t="shared" si="40"/>
        <v>433.56559346427002</v>
      </c>
      <c r="AD69" s="188">
        <f t="shared" si="26"/>
        <v>-433.56559346427002</v>
      </c>
      <c r="AE69" s="188">
        <f t="shared" si="27"/>
        <v>433.56559346427002</v>
      </c>
      <c r="AF69" s="188">
        <f t="shared" si="36"/>
        <v>433.56559346427002</v>
      </c>
      <c r="AG69" s="188">
        <f t="shared" si="37"/>
        <v>433.56559346427002</v>
      </c>
      <c r="AH69" s="188">
        <f t="shared" si="38"/>
        <v>-433.56559346427002</v>
      </c>
      <c r="AI69" s="188">
        <f t="shared" si="39"/>
        <v>433.56559346427002</v>
      </c>
      <c r="AJ69" s="188">
        <f t="shared" si="28"/>
        <v>433.56559346427002</v>
      </c>
      <c r="AK69" s="188">
        <f t="shared" si="29"/>
        <v>433.56559346427002</v>
      </c>
      <c r="AL69" s="188">
        <f t="shared" si="30"/>
        <v>433.56559346427002</v>
      </c>
      <c r="AM69" s="188">
        <f t="shared" si="31"/>
        <v>433.56559346427002</v>
      </c>
      <c r="AN69" s="188">
        <f t="shared" si="41"/>
        <v>-433.56559346427002</v>
      </c>
      <c r="AO69" s="188">
        <f t="shared" si="42"/>
        <v>433.56559346427002</v>
      </c>
    </row>
    <row r="70" spans="1:41" s="2" customFormat="1" ht="15.75" thickBot="1" x14ac:dyDescent="0.3">
      <c r="A70" s="1" t="s">
        <v>391</v>
      </c>
      <c r="B70" s="149" t="s">
        <v>490</v>
      </c>
      <c r="C70" s="192" t="s">
        <v>297</v>
      </c>
      <c r="D70"/>
      <c r="E70" s="201">
        <v>-1</v>
      </c>
      <c r="F70" s="186">
        <f t="shared" si="19"/>
        <v>-1483.5051555067332</v>
      </c>
      <c r="G70" s="202">
        <v>-1.6832779623500001E-2</v>
      </c>
      <c r="H70" s="202">
        <v>-1</v>
      </c>
      <c r="I70" s="227">
        <v>1</v>
      </c>
      <c r="J70" s="227">
        <v>1</v>
      </c>
      <c r="K70" s="227">
        <v>-1</v>
      </c>
      <c r="L70" s="202">
        <v>-1</v>
      </c>
      <c r="M70" s="228">
        <v>7</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88131.918119787719</v>
      </c>
      <c r="Y70" s="137">
        <v>108470.05307050796</v>
      </c>
      <c r="Z70" s="188">
        <f t="shared" si="25"/>
        <v>1483.5051555067332</v>
      </c>
      <c r="AA70" s="188">
        <f>IF(IF(sym!$Q59=H70,1,0)=1,ABS(X70*G70),-ABS(X70*G70))</f>
        <v>-1483.5051555067332</v>
      </c>
      <c r="AB70" s="188">
        <f>IF(IF(sym!$P59=$H70,1,0)=1,ABS($X70*$G70),-ABS($X70*$G70))</f>
        <v>1483.5051555067332</v>
      </c>
      <c r="AC70" s="188">
        <f t="shared" si="40"/>
        <v>1483.5051555067332</v>
      </c>
      <c r="AD70" s="188">
        <f t="shared" si="26"/>
        <v>-1483.5051555067332</v>
      </c>
      <c r="AE70" s="188">
        <f t="shared" si="27"/>
        <v>-1483.5051555067332</v>
      </c>
      <c r="AF70" s="188">
        <f t="shared" si="36"/>
        <v>-1483.5051555067332</v>
      </c>
      <c r="AG70" s="188">
        <f t="shared" si="37"/>
        <v>1483.5051555067332</v>
      </c>
      <c r="AH70" s="188">
        <f t="shared" si="38"/>
        <v>1483.5051555067332</v>
      </c>
      <c r="AI70" s="188">
        <f t="shared" si="39"/>
        <v>1483.5051555067332</v>
      </c>
      <c r="AJ70" s="188">
        <f t="shared" si="28"/>
        <v>1483.5051555067332</v>
      </c>
      <c r="AK70" s="188">
        <f t="shared" si="29"/>
        <v>-1483.5051555067332</v>
      </c>
      <c r="AL70" s="188">
        <f t="shared" si="30"/>
        <v>-1483.5051555067332</v>
      </c>
      <c r="AM70" s="188">
        <f t="shared" si="31"/>
        <v>-1483.5051555067332</v>
      </c>
      <c r="AN70" s="188">
        <f t="shared" si="41"/>
        <v>-1483.5051555067332</v>
      </c>
      <c r="AO70" s="188">
        <f t="shared" si="42"/>
        <v>-1483.5051555067332</v>
      </c>
    </row>
    <row r="71" spans="1:41" ht="15.75" thickBot="1" x14ac:dyDescent="0.3">
      <c r="A71" s="1" t="s">
        <v>29</v>
      </c>
      <c r="B71" s="149" t="s">
        <v>730</v>
      </c>
      <c r="C71" s="192" t="s">
        <v>297</v>
      </c>
      <c r="D71" s="2"/>
      <c r="E71" s="201">
        <v>-1</v>
      </c>
      <c r="F71" s="186">
        <f t="shared" si="19"/>
        <v>-2167.7207184426875</v>
      </c>
      <c r="G71" s="202">
        <v>-2.2261573488500001E-2</v>
      </c>
      <c r="H71" s="202">
        <v>-1</v>
      </c>
      <c r="I71" s="227">
        <v>1</v>
      </c>
      <c r="J71" s="227">
        <v>1</v>
      </c>
      <c r="K71" s="227">
        <v>-1</v>
      </c>
      <c r="L71" s="202">
        <v>-1</v>
      </c>
      <c r="M71" s="228">
        <v>7</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97375</v>
      </c>
      <c r="Y71" s="137">
        <v>146062.5</v>
      </c>
      <c r="Z71" s="188">
        <f t="shared" si="25"/>
        <v>2167.7207184426875</v>
      </c>
      <c r="AA71" s="188">
        <f>IF(IF(sym!$Q60=H71,1,0)=1,ABS(X71*G71),-ABS(X71*G71))</f>
        <v>-2167.7207184426875</v>
      </c>
      <c r="AB71" s="188">
        <f>IF(IF(sym!$P60=$H71,1,0)=1,ABS($X71*$G71),-ABS($X71*$G71))</f>
        <v>2167.7207184426875</v>
      </c>
      <c r="AC71" s="188">
        <f t="shared" si="40"/>
        <v>2167.7207184426875</v>
      </c>
      <c r="AD71" s="188">
        <f t="shared" si="26"/>
        <v>-2167.7207184426875</v>
      </c>
      <c r="AE71" s="188">
        <f t="shared" si="27"/>
        <v>-2167.7207184426875</v>
      </c>
      <c r="AF71" s="188">
        <f t="shared" si="36"/>
        <v>-2167.7207184426875</v>
      </c>
      <c r="AG71" s="188">
        <f t="shared" si="37"/>
        <v>2167.7207184426875</v>
      </c>
      <c r="AH71" s="188">
        <f t="shared" si="38"/>
        <v>2167.7207184426875</v>
      </c>
      <c r="AI71" s="188">
        <f t="shared" si="39"/>
        <v>2167.7207184426875</v>
      </c>
      <c r="AJ71" s="188">
        <f t="shared" si="28"/>
        <v>2167.7207184426875</v>
      </c>
      <c r="AK71" s="188">
        <f t="shared" si="29"/>
        <v>-2167.7207184426875</v>
      </c>
      <c r="AL71" s="188">
        <f t="shared" si="30"/>
        <v>-2167.7207184426875</v>
      </c>
      <c r="AM71" s="188">
        <f t="shared" si="31"/>
        <v>-2167.7207184426875</v>
      </c>
      <c r="AN71" s="188">
        <f t="shared" si="41"/>
        <v>-2167.7207184426875</v>
      </c>
      <c r="AO71" s="188">
        <f t="shared" si="42"/>
        <v>-2167.7207184426875</v>
      </c>
    </row>
    <row r="72" spans="1:41" ht="15.75" thickBot="1" x14ac:dyDescent="0.3">
      <c r="A72" s="1" t="s">
        <v>394</v>
      </c>
      <c r="B72" s="149" t="s">
        <v>742</v>
      </c>
      <c r="C72" s="192" t="s">
        <v>304</v>
      </c>
      <c r="E72" s="201">
        <v>1</v>
      </c>
      <c r="F72" s="186">
        <f t="shared" si="19"/>
        <v>1004.3981623296768</v>
      </c>
      <c r="G72" s="202">
        <v>1.53139356815E-2</v>
      </c>
      <c r="H72" s="202">
        <v>1</v>
      </c>
      <c r="I72" s="227">
        <v>-1</v>
      </c>
      <c r="J72" s="227">
        <v>-1</v>
      </c>
      <c r="K72" s="227">
        <v>-1</v>
      </c>
      <c r="L72" s="202">
        <v>-1</v>
      </c>
      <c r="M72" s="228">
        <v>-16</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65587.199999999997</v>
      </c>
      <c r="Y72" s="137">
        <v>43724.799999999996</v>
      </c>
      <c r="Z72" s="188">
        <f t="shared" si="25"/>
        <v>1004.3981623296768</v>
      </c>
      <c r="AA72" s="188">
        <f>IF(IF(sym!$Q61=H72,1,0)=1,ABS(X72*G72),-ABS(X72*G72))</f>
        <v>1004.3981623296768</v>
      </c>
      <c r="AB72" s="188">
        <f>IF(IF(sym!$P61=$H72,1,0)=1,ABS($X72*$G72),-ABS($X72*$G72))</f>
        <v>-1004.3981623296768</v>
      </c>
      <c r="AC72" s="188">
        <f t="shared" si="40"/>
        <v>1004.3981623296768</v>
      </c>
      <c r="AD72" s="188">
        <f t="shared" si="26"/>
        <v>-1004.3981623296768</v>
      </c>
      <c r="AE72" s="188">
        <f t="shared" si="27"/>
        <v>-1004.3981623296768</v>
      </c>
      <c r="AF72" s="188">
        <f t="shared" si="36"/>
        <v>-1004.3981623296768</v>
      </c>
      <c r="AG72" s="188">
        <f t="shared" si="37"/>
        <v>-1004.3981623296768</v>
      </c>
      <c r="AH72" s="188">
        <f t="shared" si="38"/>
        <v>-1004.3981623296768</v>
      </c>
      <c r="AI72" s="188">
        <f t="shared" si="39"/>
        <v>1004.3981623296768</v>
      </c>
      <c r="AJ72" s="188">
        <f t="shared" si="28"/>
        <v>1004.3981623296768</v>
      </c>
      <c r="AK72" s="188">
        <f t="shared" si="29"/>
        <v>-1004.3981623296768</v>
      </c>
      <c r="AL72" s="188">
        <f t="shared" si="30"/>
        <v>-1004.3981623296768</v>
      </c>
      <c r="AM72" s="188">
        <f t="shared" si="31"/>
        <v>-1004.3981623296768</v>
      </c>
      <c r="AN72" s="188">
        <f t="shared" si="41"/>
        <v>1004.3981623296768</v>
      </c>
      <c r="AO72" s="188">
        <f t="shared" si="42"/>
        <v>-1004.3981623296768</v>
      </c>
    </row>
    <row r="73" spans="1:41" ht="15.75" thickBot="1" x14ac:dyDescent="0.3">
      <c r="A73" s="1" t="s">
        <v>396</v>
      </c>
      <c r="B73" s="149" t="s">
        <v>744</v>
      </c>
      <c r="C73" s="192" t="s">
        <v>1121</v>
      </c>
      <c r="E73" s="201">
        <v>-1</v>
      </c>
      <c r="F73" s="186">
        <f t="shared" si="19"/>
        <v>821.66617386004134</v>
      </c>
      <c r="G73" s="202">
        <v>2.1683422038200001E-3</v>
      </c>
      <c r="H73" s="202">
        <v>1</v>
      </c>
      <c r="I73" s="227">
        <v>-1</v>
      </c>
      <c r="J73" s="227">
        <v>1</v>
      </c>
      <c r="K73" s="227">
        <v>-1</v>
      </c>
      <c r="L73" s="202">
        <v>1</v>
      </c>
      <c r="M73" s="228">
        <v>-20</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378937.5</v>
      </c>
      <c r="Y73" s="137">
        <v>505250</v>
      </c>
      <c r="Z73" s="188">
        <f t="shared" si="25"/>
        <v>821.66617386004134</v>
      </c>
      <c r="AA73" s="188">
        <f>IF(IF(sym!$Q62=H73,1,0)=1,ABS(X73*G73),-ABS(X73*G73))</f>
        <v>821.66617386004134</v>
      </c>
      <c r="AB73" s="188">
        <f>IF(IF(sym!$P62=$H73,1,0)=1,ABS($X73*$G73),-ABS($X73*$G73))</f>
        <v>-821.66617386004134</v>
      </c>
      <c r="AC73" s="188">
        <f t="shared" si="40"/>
        <v>-821.66617386004134</v>
      </c>
      <c r="AD73" s="188">
        <f t="shared" si="26"/>
        <v>821.66617386004134</v>
      </c>
      <c r="AE73" s="188">
        <f t="shared" si="27"/>
        <v>821.66617386004134</v>
      </c>
      <c r="AF73" s="188">
        <f t="shared" si="36"/>
        <v>-821.66617386004134</v>
      </c>
      <c r="AG73" s="188">
        <f t="shared" si="37"/>
        <v>-821.66617386004134</v>
      </c>
      <c r="AH73" s="188">
        <f t="shared" si="38"/>
        <v>821.66617386004134</v>
      </c>
      <c r="AI73" s="188">
        <f t="shared" si="39"/>
        <v>-821.66617386004134</v>
      </c>
      <c r="AJ73" s="188">
        <f t="shared" si="28"/>
        <v>-821.66617386004134</v>
      </c>
      <c r="AK73" s="188">
        <f t="shared" si="29"/>
        <v>821.66617386004134</v>
      </c>
      <c r="AL73" s="188">
        <f t="shared" si="30"/>
        <v>-821.66617386004134</v>
      </c>
      <c r="AM73" s="188">
        <f t="shared" si="31"/>
        <v>-821.66617386004134</v>
      </c>
      <c r="AN73" s="188">
        <f t="shared" si="41"/>
        <v>821.66617386004134</v>
      </c>
      <c r="AO73" s="188">
        <f t="shared" si="42"/>
        <v>821.66617386004134</v>
      </c>
    </row>
    <row r="74" spans="1:41" ht="15.75" thickBot="1" x14ac:dyDescent="0.3">
      <c r="A74" s="1" t="s">
        <v>398</v>
      </c>
      <c r="B74" s="149" t="s">
        <v>722</v>
      </c>
      <c r="C74" s="192" t="s">
        <v>347</v>
      </c>
      <c r="E74" s="201">
        <v>-1</v>
      </c>
      <c r="F74" s="186">
        <f t="shared" si="19"/>
        <v>-209.93600487544245</v>
      </c>
      <c r="G74" s="202">
        <v>-2.1331708060299999E-3</v>
      </c>
      <c r="H74" s="202">
        <v>-1</v>
      </c>
      <c r="I74" s="227">
        <v>-1</v>
      </c>
      <c r="J74" s="227">
        <v>1</v>
      </c>
      <c r="K74" s="227">
        <v>-1</v>
      </c>
      <c r="L74" s="202">
        <v>-1</v>
      </c>
      <c r="M74" s="228">
        <v>-7</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98415</v>
      </c>
      <c r="Y74" s="137">
        <v>98415</v>
      </c>
      <c r="Z74" s="188">
        <f t="shared" si="25"/>
        <v>209.93600487544245</v>
      </c>
      <c r="AA74" s="188">
        <f>IF(IF(sym!$Q63=H74,1,0)=1,ABS(X74*G74),-ABS(X74*G74))</f>
        <v>209.93600487544245</v>
      </c>
      <c r="AB74" s="188">
        <f>IF(IF(sym!$P63=$H74,1,0)=1,ABS($X74*$G74),-ABS($X74*$G74))</f>
        <v>-209.93600487544245</v>
      </c>
      <c r="AC74" s="188">
        <f t="shared" si="40"/>
        <v>209.93600487544245</v>
      </c>
      <c r="AD74" s="188">
        <f t="shared" si="26"/>
        <v>-209.93600487544245</v>
      </c>
      <c r="AE74" s="188">
        <f t="shared" si="27"/>
        <v>-209.93600487544245</v>
      </c>
      <c r="AF74" s="188">
        <f t="shared" si="36"/>
        <v>209.93600487544245</v>
      </c>
      <c r="AG74" s="188">
        <f t="shared" si="37"/>
        <v>209.93600487544245</v>
      </c>
      <c r="AH74" s="188">
        <f t="shared" si="38"/>
        <v>209.93600487544245</v>
      </c>
      <c r="AI74" s="188">
        <f t="shared" si="39"/>
        <v>-209.93600487544245</v>
      </c>
      <c r="AJ74" s="188">
        <f t="shared" si="28"/>
        <v>209.93600487544245</v>
      </c>
      <c r="AK74" s="188">
        <f t="shared" si="29"/>
        <v>-209.93600487544245</v>
      </c>
      <c r="AL74" s="188">
        <f t="shared" si="30"/>
        <v>-209.93600487544245</v>
      </c>
      <c r="AM74" s="188">
        <f t="shared" si="31"/>
        <v>-209.93600487544245</v>
      </c>
      <c r="AN74" s="188">
        <f t="shared" si="41"/>
        <v>209.93600487544245</v>
      </c>
      <c r="AO74" s="188">
        <f t="shared" si="42"/>
        <v>-209.93600487544245</v>
      </c>
    </row>
    <row r="75" spans="1:41" ht="15.75" thickBot="1" x14ac:dyDescent="0.3">
      <c r="A75" s="1" t="s">
        <v>400</v>
      </c>
      <c r="B75" s="149" t="s">
        <v>732</v>
      </c>
      <c r="C75" s="192" t="s">
        <v>294</v>
      </c>
      <c r="E75" s="201">
        <v>1</v>
      </c>
      <c r="F75" s="186">
        <f t="shared" si="19"/>
        <v>2088.2645787084452</v>
      </c>
      <c r="G75" s="291">
        <v>9.3490709360799992E-3</v>
      </c>
      <c r="H75" s="202">
        <v>1</v>
      </c>
      <c r="I75" s="227">
        <v>1</v>
      </c>
      <c r="J75" s="227">
        <v>1</v>
      </c>
      <c r="K75" s="227">
        <v>1</v>
      </c>
      <c r="L75" s="202">
        <v>-1</v>
      </c>
      <c r="M75" s="228">
        <v>-1</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223366</v>
      </c>
      <c r="Y75" s="137">
        <v>171820</v>
      </c>
      <c r="Z75" s="188">
        <f t="shared" si="25"/>
        <v>2088.2645787084452</v>
      </c>
      <c r="AA75" s="188">
        <f>IF(IF(sym!$Q64=H75,1,0)=1,ABS(X75*G75),-ABS(X75*G75))</f>
        <v>2088.2645787084452</v>
      </c>
      <c r="AB75" s="188">
        <f>IF(IF(sym!$P64=$H75,1,0)=1,ABS($X75*$G75),-ABS($X75*$G75))</f>
        <v>-2088.2645787084452</v>
      </c>
      <c r="AC75" s="188">
        <f t="shared" si="40"/>
        <v>2088.2645787084452</v>
      </c>
      <c r="AD75" s="188">
        <f t="shared" si="26"/>
        <v>-2088.2645787084452</v>
      </c>
      <c r="AE75" s="188">
        <f t="shared" si="27"/>
        <v>2088.2645787084452</v>
      </c>
      <c r="AF75" s="188">
        <f t="shared" si="36"/>
        <v>2088.2645787084452</v>
      </c>
      <c r="AG75" s="188">
        <f t="shared" si="37"/>
        <v>2088.2645787084452</v>
      </c>
      <c r="AH75" s="188">
        <f t="shared" si="38"/>
        <v>-2088.2645787084452</v>
      </c>
      <c r="AI75" s="188">
        <f t="shared" si="39"/>
        <v>2088.2645787084452</v>
      </c>
      <c r="AJ75" s="188">
        <f t="shared" si="28"/>
        <v>2088.2645787084452</v>
      </c>
      <c r="AK75" s="188">
        <f t="shared" si="29"/>
        <v>2088.2645787084452</v>
      </c>
      <c r="AL75" s="188">
        <f t="shared" si="30"/>
        <v>2088.2645787084452</v>
      </c>
      <c r="AM75" s="188">
        <f t="shared" si="31"/>
        <v>2088.2645787084452</v>
      </c>
      <c r="AN75" s="188">
        <f t="shared" si="41"/>
        <v>-2088.2645787084452</v>
      </c>
      <c r="AO75" s="188">
        <f t="shared" si="42"/>
        <v>2088.2645787084452</v>
      </c>
    </row>
    <row r="76" spans="1:41" ht="15.75" thickBot="1" x14ac:dyDescent="0.3">
      <c r="A76" s="1" t="s">
        <v>992</v>
      </c>
      <c r="B76" s="149" t="s">
        <v>443</v>
      </c>
      <c r="C76" s="192" t="s">
        <v>1122</v>
      </c>
      <c r="E76" s="201">
        <v>1</v>
      </c>
      <c r="F76" s="186">
        <f t="shared" si="19"/>
        <v>1207.3881742986207</v>
      </c>
      <c r="G76" s="202">
        <v>1.1750881316099999E-3</v>
      </c>
      <c r="H76" s="202">
        <v>1</v>
      </c>
      <c r="I76" s="227">
        <v>-1</v>
      </c>
      <c r="J76" s="227">
        <v>-1</v>
      </c>
      <c r="K76" s="227">
        <v>1</v>
      </c>
      <c r="L76" s="202">
        <v>1</v>
      </c>
      <c r="M76" s="228">
        <v>4</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1027487.3363280132</v>
      </c>
      <c r="Y76" s="137">
        <v>733919.52594858082</v>
      </c>
      <c r="Z76" s="188">
        <f t="shared" si="25"/>
        <v>1207.3881742986207</v>
      </c>
      <c r="AA76" s="188">
        <f>IF(IF(sym!$Q65=H76,1,0)=1,ABS(X76*G76),-ABS(X76*G76))</f>
        <v>-1207.3881742986207</v>
      </c>
      <c r="AB76" s="188">
        <f>IF(IF(sym!$P65=$H76,1,0)=1,ABS($X76*$G76),-ABS($X76*$G76))</f>
        <v>1207.3881742986207</v>
      </c>
      <c r="AC76" s="188">
        <f t="shared" si="40"/>
        <v>1207.3881742986207</v>
      </c>
      <c r="AD76" s="188">
        <f t="shared" si="26"/>
        <v>-1207.3881742986207</v>
      </c>
      <c r="AE76" s="188">
        <f t="shared" si="27"/>
        <v>-1207.3881742986207</v>
      </c>
      <c r="AF76" s="188">
        <f t="shared" si="36"/>
        <v>-1207.3881742986207</v>
      </c>
      <c r="AG76" s="188">
        <f t="shared" si="37"/>
        <v>1207.3881742986207</v>
      </c>
      <c r="AH76" s="188">
        <f t="shared" si="38"/>
        <v>1207.3881742986207</v>
      </c>
      <c r="AI76" s="188">
        <f t="shared" si="39"/>
        <v>1207.3881742986207</v>
      </c>
      <c r="AJ76" s="188">
        <f t="shared" si="28"/>
        <v>1207.3881742986207</v>
      </c>
      <c r="AK76" s="188">
        <f t="shared" si="29"/>
        <v>-1207.3881742986207</v>
      </c>
      <c r="AL76" s="188">
        <f t="shared" si="30"/>
        <v>-1207.3881742986207</v>
      </c>
      <c r="AM76" s="188">
        <f t="shared" si="31"/>
        <v>-1207.3881742986207</v>
      </c>
      <c r="AN76" s="188">
        <f t="shared" si="41"/>
        <v>-1207.3881742986207</v>
      </c>
      <c r="AO76" s="188">
        <f t="shared" si="42"/>
        <v>-1207.3881742986207</v>
      </c>
    </row>
    <row r="77" spans="1:41" ht="15.75" thickBot="1" x14ac:dyDescent="0.3">
      <c r="A77" s="1" t="s">
        <v>401</v>
      </c>
      <c r="B77" s="149" t="s">
        <v>726</v>
      </c>
      <c r="C77" s="192" t="s">
        <v>297</v>
      </c>
      <c r="E77" s="201">
        <v>-1</v>
      </c>
      <c r="F77" s="186">
        <f t="shared" si="19"/>
        <v>-1425.671641793112</v>
      </c>
      <c r="G77" s="202">
        <v>-2.1071115013200001E-2</v>
      </c>
      <c r="H77" s="202">
        <v>-1</v>
      </c>
      <c r="I77" s="227">
        <v>1</v>
      </c>
      <c r="J77" s="227">
        <v>1</v>
      </c>
      <c r="K77" s="227">
        <v>-1</v>
      </c>
      <c r="L77" s="202">
        <v>-1</v>
      </c>
      <c r="M77" s="228">
        <v>7</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67660</v>
      </c>
      <c r="Y77" s="137">
        <v>101490</v>
      </c>
      <c r="Z77" s="188">
        <f t="shared" si="25"/>
        <v>1425.671641793112</v>
      </c>
      <c r="AA77" s="188">
        <f>IF(IF(sym!$Q66=H77,1,0)=1,ABS(X77*G77),-ABS(X77*G77))</f>
        <v>-1425.671641793112</v>
      </c>
      <c r="AB77" s="188">
        <f>IF(IF(sym!$P66=$H77,1,0)=1,ABS($X77*$G77),-ABS($X77*$G77))</f>
        <v>1425.671641793112</v>
      </c>
      <c r="AC77" s="188">
        <f t="shared" si="40"/>
        <v>1425.671641793112</v>
      </c>
      <c r="AD77" s="188">
        <f t="shared" si="26"/>
        <v>-1425.671641793112</v>
      </c>
      <c r="AE77" s="188">
        <f t="shared" si="27"/>
        <v>-1425.671641793112</v>
      </c>
      <c r="AF77" s="188">
        <f t="shared" si="36"/>
        <v>-1425.671641793112</v>
      </c>
      <c r="AG77" s="188">
        <f t="shared" si="37"/>
        <v>1425.671641793112</v>
      </c>
      <c r="AH77" s="188">
        <f t="shared" si="38"/>
        <v>1425.671641793112</v>
      </c>
      <c r="AI77" s="188">
        <f t="shared" si="39"/>
        <v>1425.671641793112</v>
      </c>
      <c r="AJ77" s="188">
        <f t="shared" si="28"/>
        <v>1425.671641793112</v>
      </c>
      <c r="AK77" s="188">
        <f t="shared" si="29"/>
        <v>-1425.671641793112</v>
      </c>
      <c r="AL77" s="188">
        <f t="shared" si="30"/>
        <v>-1425.671641793112</v>
      </c>
      <c r="AM77" s="188">
        <f t="shared" si="31"/>
        <v>-1425.671641793112</v>
      </c>
      <c r="AN77" s="188">
        <f t="shared" si="41"/>
        <v>-1425.671641793112</v>
      </c>
      <c r="AO77" s="188">
        <f t="shared" si="42"/>
        <v>-1425.671641793112</v>
      </c>
    </row>
    <row r="78" spans="1:41" ht="15.75" thickBot="1" x14ac:dyDescent="0.3">
      <c r="A78" s="1" t="s">
        <v>868</v>
      </c>
      <c r="B78" s="149" t="s">
        <v>746</v>
      </c>
      <c r="C78" s="192" t="s">
        <v>294</v>
      </c>
      <c r="E78" s="201">
        <v>1</v>
      </c>
      <c r="F78" s="186">
        <f t="shared" ref="F78:F92" si="43">G78*X78</f>
        <v>60.756517713203849</v>
      </c>
      <c r="G78" s="202">
        <v>2.4458847988299999E-4</v>
      </c>
      <c r="H78" s="202">
        <v>1</v>
      </c>
      <c r="I78" s="227">
        <v>-1</v>
      </c>
      <c r="J78" s="227">
        <v>-1</v>
      </c>
      <c r="K78" s="227">
        <v>-1</v>
      </c>
      <c r="L78" s="202">
        <v>-1</v>
      </c>
      <c r="M78" s="228">
        <v>-15</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248403.02267002518</v>
      </c>
      <c r="Y78" s="137">
        <v>165602.01511335012</v>
      </c>
      <c r="Z78" s="188">
        <f t="shared" ref="Z78:Z92" si="49">ABS(X78*G78)</f>
        <v>60.756517713203849</v>
      </c>
      <c r="AA78" s="188">
        <f>IF(IF(sym!$Q67=H78,1,0)=1,ABS(X78*G78),-ABS(X78*G78))</f>
        <v>60.756517713203849</v>
      </c>
      <c r="AB78" s="188">
        <f>IF(IF(sym!$P67=$H78,1,0)=1,ABS($X78*$G78),-ABS($X78*$G78))</f>
        <v>-60.756517713203849</v>
      </c>
      <c r="AC78" s="188">
        <f t="shared" si="40"/>
        <v>60.756517713203849</v>
      </c>
      <c r="AD78" s="188">
        <f t="shared" ref="AD78:AD92" si="50">IF(IF(-E78=H78,1,0)=1,ABS(X78*G78),-ABS(X78*G78))</f>
        <v>-60.756517713203849</v>
      </c>
      <c r="AE78" s="188">
        <f t="shared" ref="AE78:AE92" si="51">IF(IF(J78=H78,1,0)=1,ABS(X78*G78),-ABS(X78*G78))</f>
        <v>-60.756517713203849</v>
      </c>
      <c r="AF78" s="188">
        <f t="shared" si="36"/>
        <v>-60.756517713203849</v>
      </c>
      <c r="AG78" s="188">
        <f t="shared" si="37"/>
        <v>-60.756517713203849</v>
      </c>
      <c r="AH78" s="188">
        <f t="shared" si="38"/>
        <v>-60.756517713203849</v>
      </c>
      <c r="AI78" s="188">
        <f t="shared" si="39"/>
        <v>60.756517713203849</v>
      </c>
      <c r="AJ78" s="188">
        <f t="shared" ref="AJ78:AJ92" si="52">IF(IF(P78=H78,1,0)=1,ABS(X78*G78),-ABS(X78*G78))</f>
        <v>60.756517713203849</v>
      </c>
      <c r="AK78" s="188">
        <f t="shared" ref="AK78:AK92" si="53">IF(IF(H78=Q78,1,0)=1,ABS(X78*G78),-ABS(X78*G78))</f>
        <v>-60.756517713203849</v>
      </c>
      <c r="AL78" s="188">
        <f t="shared" ref="AL78:AL92" si="54">IF(IF(R78=H78,1,0)=1,ABS(X78*G78),-ABS(X78*G78))</f>
        <v>-60.756517713203849</v>
      </c>
      <c r="AM78" s="188">
        <f t="shared" ref="AM78:AM92" si="55">IF(IF(S78=H78,1,0)=1,ABS(X78*G78),-ABS(X78*G78))</f>
        <v>-60.756517713203849</v>
      </c>
      <c r="AN78" s="188">
        <f t="shared" ref="AN78:AN92" si="56">IF(IF(T78=$H78,1,0)=1,ABS($X78*$G78),-ABS($X78*$G78))</f>
        <v>60.756517713203849</v>
      </c>
      <c r="AO78" s="188">
        <f t="shared" ref="AO78:AO92" si="57">IF(IF(U78=$H78,1,0)=1,ABS($X78*$G78),-ABS($X78*$G78))</f>
        <v>-60.756517713203849</v>
      </c>
    </row>
    <row r="79" spans="1:41" ht="15.75" thickBot="1" x14ac:dyDescent="0.3">
      <c r="A79" s="1" t="s">
        <v>403</v>
      </c>
      <c r="B79" s="149" t="s">
        <v>681</v>
      </c>
      <c r="C79" s="192" t="s">
        <v>294</v>
      </c>
      <c r="E79" s="201">
        <v>1</v>
      </c>
      <c r="F79" s="186">
        <f t="shared" si="43"/>
        <v>-920.54312410996999</v>
      </c>
      <c r="G79" s="202">
        <v>-4.7589806570499998E-3</v>
      </c>
      <c r="H79" s="202">
        <v>-1</v>
      </c>
      <c r="I79" s="227">
        <v>1</v>
      </c>
      <c r="J79" s="227">
        <v>-1</v>
      </c>
      <c r="K79" s="227">
        <v>1</v>
      </c>
      <c r="L79" s="202">
        <v>-1</v>
      </c>
      <c r="M79" s="228">
        <v>18</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193432.8358208955</v>
      </c>
      <c r="Y79" s="137">
        <v>145074.62686567163</v>
      </c>
      <c r="Z79" s="188">
        <f t="shared" si="49"/>
        <v>920.54312410996999</v>
      </c>
      <c r="AA79" s="188">
        <f>IF(IF(sym!$Q68=H79,1,0)=1,ABS(X79*G79),-ABS(X79*G79))</f>
        <v>-920.54312410996999</v>
      </c>
      <c r="AB79" s="188">
        <f>IF(IF(sym!$P68=$H79,1,0)=1,ABS($X79*$G79),-ABS($X79*$G79))</f>
        <v>920.54312410996999</v>
      </c>
      <c r="AC79" s="188">
        <f t="shared" si="40"/>
        <v>-920.54312410996999</v>
      </c>
      <c r="AD79" s="188">
        <f t="shared" si="50"/>
        <v>920.54312410996999</v>
      </c>
      <c r="AE79" s="188">
        <f t="shared" si="51"/>
        <v>920.54312410996999</v>
      </c>
      <c r="AF79" s="188">
        <f t="shared" ref="AF79:AF92" si="60">IF(IF(I79=H79,1,0)=1,ABS(X79*G79),-ABS(X79*G79))</f>
        <v>-920.54312410996999</v>
      </c>
      <c r="AG79" s="188">
        <f t="shared" ref="AG79:AG92" si="61">IF(IF(K79=H79,1,0)=1,ABS(X79*G79),-ABS(X79*G79))</f>
        <v>-920.54312410996999</v>
      </c>
      <c r="AH79" s="188">
        <f t="shared" ref="AH79:AH92" si="62">IF(IF(L79=H79,1,0)=1,ABS(X79*G79),-ABS(X79*G79))</f>
        <v>920.54312410996999</v>
      </c>
      <c r="AI79" s="188">
        <f t="shared" ref="AI79:AI92" si="63">IF(IF(O79=H79,1,0)=1,ABS(X79*G79),-ABS(X79*G79))</f>
        <v>920.54312410996999</v>
      </c>
      <c r="AJ79" s="188">
        <f t="shared" si="52"/>
        <v>-920.54312410996999</v>
      </c>
      <c r="AK79" s="188">
        <f t="shared" si="53"/>
        <v>920.54312410996999</v>
      </c>
      <c r="AL79" s="188">
        <f t="shared" si="54"/>
        <v>-920.54312410996999</v>
      </c>
      <c r="AM79" s="188">
        <f t="shared" si="55"/>
        <v>-920.54312410996999</v>
      </c>
      <c r="AN79" s="188">
        <f t="shared" si="56"/>
        <v>-920.54312410996999</v>
      </c>
      <c r="AO79" s="188">
        <f t="shared" si="57"/>
        <v>920.54312410996999</v>
      </c>
    </row>
    <row r="80" spans="1:41" ht="15.75" thickBot="1" x14ac:dyDescent="0.3">
      <c r="A80" s="1" t="s">
        <v>405</v>
      </c>
      <c r="B80" s="149" t="s">
        <v>686</v>
      </c>
      <c r="C80" s="192" t="s">
        <v>294</v>
      </c>
      <c r="E80" s="201">
        <v>-1</v>
      </c>
      <c r="F80" s="186">
        <f t="shared" si="43"/>
        <v>-251.48853825489851</v>
      </c>
      <c r="G80" s="202">
        <v>-1.48853825543E-3</v>
      </c>
      <c r="H80" s="202">
        <v>-1</v>
      </c>
      <c r="I80" s="227">
        <v>1</v>
      </c>
      <c r="J80" s="227">
        <v>-1</v>
      </c>
      <c r="K80" s="227">
        <v>1</v>
      </c>
      <c r="L80" s="202">
        <v>-1</v>
      </c>
      <c r="M80" s="228">
        <v>19</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168950</v>
      </c>
      <c r="Y80" s="137">
        <v>202740</v>
      </c>
      <c r="Z80" s="188">
        <f t="shared" si="49"/>
        <v>251.48853825489851</v>
      </c>
      <c r="AA80" s="188">
        <f>IF(IF(sym!$Q69=H80,1,0)=1,ABS(X80*G80),-ABS(X80*G80))</f>
        <v>-251.48853825489851</v>
      </c>
      <c r="AB80" s="188">
        <f>IF(IF(sym!$P69=$H80,1,0)=1,ABS($X80*$G80),-ABS($X80*$G80))</f>
        <v>251.48853825489851</v>
      </c>
      <c r="AC80" s="188">
        <f t="shared" ref="AC80:AC92" si="64">IF(IF(E80=H80,1,0)=1,ABS(X80*G80),-ABS(X80*G80))</f>
        <v>251.48853825489851</v>
      </c>
      <c r="AD80" s="188">
        <f t="shared" si="50"/>
        <v>-251.48853825489851</v>
      </c>
      <c r="AE80" s="188">
        <f t="shared" si="51"/>
        <v>251.48853825489851</v>
      </c>
      <c r="AF80" s="188">
        <f t="shared" si="60"/>
        <v>-251.48853825489851</v>
      </c>
      <c r="AG80" s="188">
        <f t="shared" si="61"/>
        <v>-251.48853825489851</v>
      </c>
      <c r="AH80" s="188">
        <f t="shared" si="62"/>
        <v>251.48853825489851</v>
      </c>
      <c r="AI80" s="188">
        <f t="shared" si="63"/>
        <v>251.48853825489851</v>
      </c>
      <c r="AJ80" s="188">
        <f t="shared" si="52"/>
        <v>-251.48853825489851</v>
      </c>
      <c r="AK80" s="188">
        <f t="shared" si="53"/>
        <v>251.48853825489851</v>
      </c>
      <c r="AL80" s="188">
        <f t="shared" si="54"/>
        <v>-251.48853825489851</v>
      </c>
      <c r="AM80" s="188">
        <f t="shared" si="55"/>
        <v>-251.48853825489851</v>
      </c>
      <c r="AN80" s="188">
        <f t="shared" si="56"/>
        <v>251.48853825489851</v>
      </c>
      <c r="AO80" s="188">
        <f t="shared" si="57"/>
        <v>-251.48853825489851</v>
      </c>
    </row>
    <row r="81" spans="1:41" ht="15.75" thickBot="1" x14ac:dyDescent="0.3">
      <c r="A81" s="1" t="s">
        <v>408</v>
      </c>
      <c r="B81" s="149" t="s">
        <v>527</v>
      </c>
      <c r="C81" s="192" t="s">
        <v>294</v>
      </c>
      <c r="D81" s="2"/>
      <c r="E81" s="201">
        <v>-1</v>
      </c>
      <c r="F81" s="186">
        <f t="shared" si="43"/>
        <v>-44.109802360891457</v>
      </c>
      <c r="G81" s="202">
        <v>-3.37268128162E-4</v>
      </c>
      <c r="H81" s="202">
        <v>-1</v>
      </c>
      <c r="I81" s="227">
        <v>1</v>
      </c>
      <c r="J81" s="227">
        <v>-1</v>
      </c>
      <c r="K81" s="227">
        <v>1</v>
      </c>
      <c r="L81" s="202">
        <v>-1</v>
      </c>
      <c r="M81" s="228">
        <v>-12</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130785.56400000001</v>
      </c>
      <c r="Y81" s="137">
        <v>163481.95500000002</v>
      </c>
      <c r="Z81" s="188">
        <f t="shared" si="49"/>
        <v>44.109802360891457</v>
      </c>
      <c r="AA81" s="188">
        <f>IF(IF(sym!$Q70=H81,1,0)=1,ABS(X81*G81),-ABS(X81*G81))</f>
        <v>-44.109802360891457</v>
      </c>
      <c r="AB81" s="188">
        <f>IF(IF(sym!$P70=$H81,1,0)=1,ABS($X81*$G81),-ABS($X81*$G81))</f>
        <v>44.109802360891457</v>
      </c>
      <c r="AC81" s="188">
        <f t="shared" si="64"/>
        <v>44.109802360891457</v>
      </c>
      <c r="AD81" s="188">
        <f t="shared" si="50"/>
        <v>-44.109802360891457</v>
      </c>
      <c r="AE81" s="188">
        <f t="shared" si="51"/>
        <v>44.109802360891457</v>
      </c>
      <c r="AF81" s="188">
        <f t="shared" si="60"/>
        <v>-44.109802360891457</v>
      </c>
      <c r="AG81" s="188">
        <f t="shared" si="61"/>
        <v>-44.109802360891457</v>
      </c>
      <c r="AH81" s="188">
        <f t="shared" si="62"/>
        <v>44.109802360891457</v>
      </c>
      <c r="AI81" s="188">
        <f t="shared" si="63"/>
        <v>-44.109802360891457</v>
      </c>
      <c r="AJ81" s="188">
        <f t="shared" si="52"/>
        <v>-44.109802360891457</v>
      </c>
      <c r="AK81" s="188">
        <f t="shared" si="53"/>
        <v>-44.109802360891457</v>
      </c>
      <c r="AL81" s="188">
        <f t="shared" si="54"/>
        <v>-44.109802360891457</v>
      </c>
      <c r="AM81" s="188">
        <f t="shared" si="55"/>
        <v>-44.109802360891457</v>
      </c>
      <c r="AN81" s="188">
        <f t="shared" si="56"/>
        <v>44.109802360891457</v>
      </c>
      <c r="AO81" s="188">
        <f t="shared" si="57"/>
        <v>-44.109802360891457</v>
      </c>
    </row>
    <row r="82" spans="1:41" ht="15.75" thickBot="1" x14ac:dyDescent="0.3">
      <c r="A82" s="1" t="s">
        <v>410</v>
      </c>
      <c r="B82" s="149" t="s">
        <v>556</v>
      </c>
      <c r="C82" s="192" t="s">
        <v>294</v>
      </c>
      <c r="E82" s="201">
        <v>1</v>
      </c>
      <c r="F82" s="186">
        <f t="shared" si="43"/>
        <v>-561.89767749377995</v>
      </c>
      <c r="G82" s="202">
        <v>-2.31424084635E-3</v>
      </c>
      <c r="H82" s="202">
        <v>-1</v>
      </c>
      <c r="I82" s="227">
        <v>1</v>
      </c>
      <c r="J82" s="227">
        <v>-1</v>
      </c>
      <c r="K82" s="227">
        <v>1</v>
      </c>
      <c r="L82" s="202">
        <v>-1</v>
      </c>
      <c r="M82" s="228">
        <v>-19</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242800</v>
      </c>
      <c r="Y82" s="137">
        <v>242800</v>
      </c>
      <c r="Z82" s="188">
        <f t="shared" si="49"/>
        <v>561.89767749377995</v>
      </c>
      <c r="AA82" s="188">
        <f>IF(IF(sym!$Q71=H82,1,0)=1,ABS(X82*G82),-ABS(X82*G82))</f>
        <v>-561.89767749377995</v>
      </c>
      <c r="AB82" s="188">
        <f>IF(IF(sym!$P71=$H82,1,0)=1,ABS($X82*$G82),-ABS($X82*$G82))</f>
        <v>561.89767749377995</v>
      </c>
      <c r="AC82" s="188">
        <f t="shared" si="64"/>
        <v>-561.89767749377995</v>
      </c>
      <c r="AD82" s="188">
        <f t="shared" si="50"/>
        <v>561.89767749377995</v>
      </c>
      <c r="AE82" s="188">
        <f t="shared" si="51"/>
        <v>561.89767749377995</v>
      </c>
      <c r="AF82" s="188">
        <f t="shared" si="60"/>
        <v>-561.89767749377995</v>
      </c>
      <c r="AG82" s="188">
        <f t="shared" si="61"/>
        <v>-561.89767749377995</v>
      </c>
      <c r="AH82" s="188">
        <f t="shared" si="62"/>
        <v>561.89767749377995</v>
      </c>
      <c r="AI82" s="188">
        <f t="shared" si="63"/>
        <v>-561.89767749377995</v>
      </c>
      <c r="AJ82" s="188">
        <f t="shared" si="52"/>
        <v>-561.89767749377995</v>
      </c>
      <c r="AK82" s="188">
        <f t="shared" si="53"/>
        <v>561.89767749377995</v>
      </c>
      <c r="AL82" s="188">
        <f t="shared" si="54"/>
        <v>-561.89767749377995</v>
      </c>
      <c r="AM82" s="188">
        <f t="shared" si="55"/>
        <v>-561.89767749377995</v>
      </c>
      <c r="AN82" s="188">
        <f t="shared" si="56"/>
        <v>561.89767749377995</v>
      </c>
      <c r="AO82" s="188">
        <f t="shared" si="57"/>
        <v>561.89767749377995</v>
      </c>
    </row>
    <row r="83" spans="1:41" ht="15.75" thickBot="1" x14ac:dyDescent="0.3">
      <c r="A83" s="1" t="s">
        <v>412</v>
      </c>
      <c r="B83" s="149" t="s">
        <v>763</v>
      </c>
      <c r="C83" s="192" t="s">
        <v>1122</v>
      </c>
      <c r="E83" s="201">
        <v>-1</v>
      </c>
      <c r="F83" s="186">
        <f t="shared" si="43"/>
        <v>-1093.2030077868421</v>
      </c>
      <c r="G83" s="202">
        <v>-5.0010716582100001E-4</v>
      </c>
      <c r="H83" s="202">
        <v>-1</v>
      </c>
      <c r="I83" s="227">
        <v>-1</v>
      </c>
      <c r="J83" s="227">
        <v>-1</v>
      </c>
      <c r="K83" s="227">
        <v>-1</v>
      </c>
      <c r="L83" s="202">
        <v>1</v>
      </c>
      <c r="M83" s="228">
        <v>-13</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2185937.5</v>
      </c>
      <c r="Y83" s="137">
        <v>2841718.75</v>
      </c>
      <c r="Z83" s="188">
        <f t="shared" si="49"/>
        <v>1093.2030077868421</v>
      </c>
      <c r="AA83" s="188">
        <f>IF(IF(sym!$Q72=H83,1,0)=1,ABS(X83*G83),-ABS(X83*G83))</f>
        <v>1093.2030077868421</v>
      </c>
      <c r="AB83" s="188">
        <f>IF(IF(sym!$P72=$H83,1,0)=1,ABS($X83*$G83),-ABS($X83*$G83))</f>
        <v>-1093.2030077868421</v>
      </c>
      <c r="AC83" s="188">
        <f t="shared" si="64"/>
        <v>1093.2030077868421</v>
      </c>
      <c r="AD83" s="188">
        <f t="shared" si="50"/>
        <v>-1093.2030077868421</v>
      </c>
      <c r="AE83" s="188">
        <f t="shared" si="51"/>
        <v>1093.2030077868421</v>
      </c>
      <c r="AF83" s="188">
        <f t="shared" si="60"/>
        <v>1093.2030077868421</v>
      </c>
      <c r="AG83" s="188">
        <f t="shared" si="61"/>
        <v>1093.2030077868421</v>
      </c>
      <c r="AH83" s="188">
        <f t="shared" si="62"/>
        <v>-1093.2030077868421</v>
      </c>
      <c r="AI83" s="188">
        <f t="shared" si="63"/>
        <v>1093.2030077868421</v>
      </c>
      <c r="AJ83" s="188">
        <f t="shared" si="52"/>
        <v>1093.2030077868421</v>
      </c>
      <c r="AK83" s="188">
        <f t="shared" si="53"/>
        <v>1093.2030077868421</v>
      </c>
      <c r="AL83" s="188">
        <f t="shared" si="54"/>
        <v>1093.2030077868421</v>
      </c>
      <c r="AM83" s="188">
        <f t="shared" si="55"/>
        <v>1093.2030077868421</v>
      </c>
      <c r="AN83" s="188">
        <f t="shared" si="56"/>
        <v>-1093.2030077868421</v>
      </c>
      <c r="AO83" s="188">
        <f t="shared" si="57"/>
        <v>1093.2030077868421</v>
      </c>
    </row>
    <row r="84" spans="1:41" ht="15.75" thickBot="1" x14ac:dyDescent="0.3">
      <c r="A84" s="1" t="s">
        <v>413</v>
      </c>
      <c r="B84" s="149" t="s">
        <v>761</v>
      </c>
      <c r="C84" s="192" t="s">
        <v>1122</v>
      </c>
      <c r="E84" s="201">
        <v>-1</v>
      </c>
      <c r="F84" s="186">
        <f t="shared" si="43"/>
        <v>-250.00000000002299</v>
      </c>
      <c r="G84" s="202">
        <v>-4.7303689687800001E-4</v>
      </c>
      <c r="H84" s="202">
        <v>-1</v>
      </c>
      <c r="I84" s="227">
        <v>-1</v>
      </c>
      <c r="J84" s="227">
        <v>1</v>
      </c>
      <c r="K84" s="227">
        <v>-1</v>
      </c>
      <c r="L84" s="202">
        <v>1</v>
      </c>
      <c r="M84" s="228">
        <v>-13</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528500</v>
      </c>
      <c r="Y84" s="137">
        <v>660625</v>
      </c>
      <c r="Z84" s="188">
        <f t="shared" si="49"/>
        <v>250.00000000002299</v>
      </c>
      <c r="AA84" s="188">
        <f>IF(IF(sym!$Q73=H84,1,0)=1,ABS(X84*G84),-ABS(X84*G84))</f>
        <v>250.00000000002299</v>
      </c>
      <c r="AB84" s="188">
        <f>IF(IF(sym!$P73=$H84,1,0)=1,ABS($X84*$G84),-ABS($X84*$G84))</f>
        <v>-250.00000000002299</v>
      </c>
      <c r="AC84" s="188">
        <f t="shared" si="64"/>
        <v>250.00000000002299</v>
      </c>
      <c r="AD84" s="188">
        <f t="shared" si="50"/>
        <v>-250.00000000002299</v>
      </c>
      <c r="AE84" s="188">
        <f t="shared" si="51"/>
        <v>-250.00000000002299</v>
      </c>
      <c r="AF84" s="188">
        <f t="shared" si="60"/>
        <v>250.00000000002299</v>
      </c>
      <c r="AG84" s="188">
        <f t="shared" si="61"/>
        <v>250.00000000002299</v>
      </c>
      <c r="AH84" s="188">
        <f t="shared" si="62"/>
        <v>-250.00000000002299</v>
      </c>
      <c r="AI84" s="188">
        <f t="shared" si="63"/>
        <v>250.00000000002299</v>
      </c>
      <c r="AJ84" s="188">
        <f t="shared" si="52"/>
        <v>250.00000000002299</v>
      </c>
      <c r="AK84" s="188">
        <f t="shared" si="53"/>
        <v>-250.00000000002299</v>
      </c>
      <c r="AL84" s="188">
        <f t="shared" si="54"/>
        <v>250.00000000002299</v>
      </c>
      <c r="AM84" s="188">
        <f t="shared" si="55"/>
        <v>250.00000000002299</v>
      </c>
      <c r="AN84" s="188">
        <f t="shared" si="56"/>
        <v>-250.00000000002299</v>
      </c>
      <c r="AO84" s="188">
        <f t="shared" si="57"/>
        <v>-250.00000000002299</v>
      </c>
    </row>
    <row r="85" spans="1:41" ht="15.75" thickBot="1" x14ac:dyDescent="0.3">
      <c r="A85" s="1" t="s">
        <v>414</v>
      </c>
      <c r="B85" s="149" t="s">
        <v>759</v>
      </c>
      <c r="C85" s="192" t="s">
        <v>1122</v>
      </c>
      <c r="E85" s="201">
        <v>1</v>
      </c>
      <c r="F85" s="186">
        <f t="shared" si="43"/>
        <v>-125.18208302978125</v>
      </c>
      <c r="G85" s="202">
        <v>-3.6416605972300001E-4</v>
      </c>
      <c r="H85" s="202">
        <v>-1</v>
      </c>
      <c r="I85" s="227">
        <v>-1</v>
      </c>
      <c r="J85" s="227">
        <v>1</v>
      </c>
      <c r="K85" s="227">
        <v>-1</v>
      </c>
      <c r="L85" s="202">
        <v>1</v>
      </c>
      <c r="M85" s="228">
        <v>-10</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343750</v>
      </c>
      <c r="Y85" s="137">
        <v>343750</v>
      </c>
      <c r="Z85" s="188">
        <f t="shared" si="49"/>
        <v>125.18208302978125</v>
      </c>
      <c r="AA85" s="188">
        <f>IF(IF(sym!$Q74=H85,1,0)=1,ABS(X85*G85),-ABS(X85*G85))</f>
        <v>125.18208302978125</v>
      </c>
      <c r="AB85" s="188">
        <f>IF(IF(sym!$P74=$H85,1,0)=1,ABS($X85*$G85),-ABS($X85*$G85))</f>
        <v>-125.18208302978125</v>
      </c>
      <c r="AC85" s="188">
        <f t="shared" si="64"/>
        <v>-125.18208302978125</v>
      </c>
      <c r="AD85" s="188">
        <f t="shared" si="50"/>
        <v>125.18208302978125</v>
      </c>
      <c r="AE85" s="188">
        <f t="shared" si="51"/>
        <v>-125.18208302978125</v>
      </c>
      <c r="AF85" s="188">
        <f t="shared" si="60"/>
        <v>125.18208302978125</v>
      </c>
      <c r="AG85" s="188">
        <f t="shared" si="61"/>
        <v>125.18208302978125</v>
      </c>
      <c r="AH85" s="188">
        <f t="shared" si="62"/>
        <v>-125.18208302978125</v>
      </c>
      <c r="AI85" s="188">
        <f t="shared" si="63"/>
        <v>125.18208302978125</v>
      </c>
      <c r="AJ85" s="188">
        <f t="shared" si="52"/>
        <v>125.18208302978125</v>
      </c>
      <c r="AK85" s="188">
        <f t="shared" si="53"/>
        <v>125.18208302978125</v>
      </c>
      <c r="AL85" s="188">
        <f t="shared" si="54"/>
        <v>125.18208302978125</v>
      </c>
      <c r="AM85" s="188">
        <f t="shared" si="55"/>
        <v>125.18208302978125</v>
      </c>
      <c r="AN85" s="188">
        <f t="shared" si="56"/>
        <v>-125.18208302978125</v>
      </c>
      <c r="AO85" s="188">
        <f t="shared" si="57"/>
        <v>125.18208302978125</v>
      </c>
    </row>
    <row r="86" spans="1:41" ht="15.75" thickBot="1" x14ac:dyDescent="0.3">
      <c r="A86" s="1" t="s">
        <v>416</v>
      </c>
      <c r="B86" s="149" t="s">
        <v>494</v>
      </c>
      <c r="C86" s="192" t="s">
        <v>294</v>
      </c>
      <c r="E86" s="201">
        <v>-1</v>
      </c>
      <c r="F86" s="186">
        <f t="shared" si="43"/>
        <v>-148.04878048802325</v>
      </c>
      <c r="G86" s="202">
        <v>-3.2520325203300002E-3</v>
      </c>
      <c r="H86" s="202">
        <v>-1</v>
      </c>
      <c r="I86" s="227">
        <v>-1</v>
      </c>
      <c r="J86" s="227">
        <v>1</v>
      </c>
      <c r="K86" s="227">
        <v>-1</v>
      </c>
      <c r="L86" s="202">
        <v>1</v>
      </c>
      <c r="M86" s="228">
        <v>18</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45525</v>
      </c>
      <c r="Y86" s="137">
        <v>60700</v>
      </c>
      <c r="Z86" s="188">
        <f t="shared" si="49"/>
        <v>148.04878048802325</v>
      </c>
      <c r="AA86" s="188">
        <f>IF(IF(sym!$Q75=H86,1,0)=1,ABS(X86*G86),-ABS(X86*G86))</f>
        <v>148.04878048802325</v>
      </c>
      <c r="AB86" s="188">
        <f>IF(IF(sym!$P75=$H86,1,0)=1,ABS($X86*$G86),-ABS($X86*$G86))</f>
        <v>-148.04878048802325</v>
      </c>
      <c r="AC86" s="188">
        <f t="shared" si="64"/>
        <v>148.04878048802325</v>
      </c>
      <c r="AD86" s="188">
        <f t="shared" si="50"/>
        <v>-148.04878048802325</v>
      </c>
      <c r="AE86" s="188">
        <f t="shared" si="51"/>
        <v>-148.04878048802325</v>
      </c>
      <c r="AF86" s="188">
        <f t="shared" si="60"/>
        <v>148.04878048802325</v>
      </c>
      <c r="AG86" s="188">
        <f t="shared" si="61"/>
        <v>148.04878048802325</v>
      </c>
      <c r="AH86" s="188">
        <f t="shared" si="62"/>
        <v>-148.04878048802325</v>
      </c>
      <c r="AI86" s="188">
        <f t="shared" si="63"/>
        <v>-148.04878048802325</v>
      </c>
      <c r="AJ86" s="188">
        <f t="shared" si="52"/>
        <v>148.04878048802325</v>
      </c>
      <c r="AK86" s="188">
        <f t="shared" si="53"/>
        <v>-148.04878048802325</v>
      </c>
      <c r="AL86" s="188">
        <f t="shared" si="54"/>
        <v>148.04878048802325</v>
      </c>
      <c r="AM86" s="188">
        <f t="shared" si="55"/>
        <v>148.04878048802325</v>
      </c>
      <c r="AN86" s="188">
        <f t="shared" si="56"/>
        <v>148.04878048802325</v>
      </c>
      <c r="AO86" s="188">
        <f t="shared" si="57"/>
        <v>-148.04878048802325</v>
      </c>
    </row>
    <row r="87" spans="1:41" s="2" customFormat="1" ht="15.75" thickBot="1" x14ac:dyDescent="0.3">
      <c r="A87" s="1" t="s">
        <v>418</v>
      </c>
      <c r="B87" s="149" t="s">
        <v>767</v>
      </c>
      <c r="C87" s="192" t="s">
        <v>297</v>
      </c>
      <c r="D87"/>
      <c r="E87" s="201">
        <v>1</v>
      </c>
      <c r="F87" s="186">
        <f t="shared" si="43"/>
        <v>548.94179894208003</v>
      </c>
      <c r="G87" s="202">
        <v>8.81834215168E-3</v>
      </c>
      <c r="H87" s="202">
        <v>1</v>
      </c>
      <c r="I87" s="227">
        <v>-1</v>
      </c>
      <c r="J87" s="227">
        <v>1</v>
      </c>
      <c r="K87" s="227">
        <v>-1</v>
      </c>
      <c r="L87" s="202">
        <v>-1</v>
      </c>
      <c r="M87" s="228">
        <v>-7</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62250</v>
      </c>
      <c r="Y87" s="137">
        <v>41500</v>
      </c>
      <c r="Z87" s="188">
        <f t="shared" si="49"/>
        <v>548.94179894208003</v>
      </c>
      <c r="AA87" s="188">
        <f>IF(IF(sym!$Q76=H87,1,0)=1,ABS(X87*G87),-ABS(X87*G87))</f>
        <v>548.94179894208003</v>
      </c>
      <c r="AB87" s="188">
        <f>IF(IF(sym!$P76=$H87,1,0)=1,ABS($X87*$G87),-ABS($X87*$G87))</f>
        <v>-548.94179894208003</v>
      </c>
      <c r="AC87" s="188">
        <f t="shared" si="64"/>
        <v>548.94179894208003</v>
      </c>
      <c r="AD87" s="188">
        <f t="shared" si="50"/>
        <v>-548.94179894208003</v>
      </c>
      <c r="AE87" s="188">
        <f t="shared" si="51"/>
        <v>548.94179894208003</v>
      </c>
      <c r="AF87" s="188">
        <f t="shared" si="60"/>
        <v>-548.94179894208003</v>
      </c>
      <c r="AG87" s="188">
        <f t="shared" si="61"/>
        <v>-548.94179894208003</v>
      </c>
      <c r="AH87" s="188">
        <f t="shared" si="62"/>
        <v>-548.94179894208003</v>
      </c>
      <c r="AI87" s="188">
        <f t="shared" si="63"/>
        <v>548.94179894208003</v>
      </c>
      <c r="AJ87" s="188">
        <f t="shared" si="52"/>
        <v>548.94179894208003</v>
      </c>
      <c r="AK87" s="188">
        <f t="shared" si="53"/>
        <v>548.94179894208003</v>
      </c>
      <c r="AL87" s="188">
        <f t="shared" si="54"/>
        <v>-548.94179894208003</v>
      </c>
      <c r="AM87" s="188">
        <f t="shared" si="55"/>
        <v>548.94179894208003</v>
      </c>
      <c r="AN87" s="188">
        <f t="shared" si="56"/>
        <v>548.94179894208003</v>
      </c>
      <c r="AO87" s="188">
        <f t="shared" si="57"/>
        <v>548.94179894208003</v>
      </c>
    </row>
    <row r="88" spans="1:41" s="2" customFormat="1" ht="15.75" thickBot="1" x14ac:dyDescent="0.3">
      <c r="A88" s="1" t="s">
        <v>1053</v>
      </c>
      <c r="B88" s="149" t="s">
        <v>738</v>
      </c>
      <c r="C88" s="192" t="s">
        <v>294</v>
      </c>
      <c r="D88"/>
      <c r="E88" s="201">
        <v>-1</v>
      </c>
      <c r="F88" s="186">
        <f t="shared" si="43"/>
        <v>603.03574172208528</v>
      </c>
      <c r="G88" s="202">
        <v>2.9266508139700002E-3</v>
      </c>
      <c r="H88" s="202">
        <v>1</v>
      </c>
      <c r="I88" s="227">
        <v>1</v>
      </c>
      <c r="J88" s="227">
        <v>-1</v>
      </c>
      <c r="K88" s="227">
        <v>1</v>
      </c>
      <c r="L88" s="202">
        <v>-1</v>
      </c>
      <c r="M88" s="228">
        <v>18</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206049.77499999997</v>
      </c>
      <c r="Y88" s="137">
        <v>309074.66249999998</v>
      </c>
      <c r="Z88" s="188">
        <f t="shared" si="49"/>
        <v>603.03574172208528</v>
      </c>
      <c r="AA88" s="188">
        <f>IF(IF(sym!$Q77=H88,1,0)=1,ABS(X88*G88),-ABS(X88*G88))</f>
        <v>603.03574172208528</v>
      </c>
      <c r="AB88" s="188">
        <f>IF(IF(sym!$P77=$H88,1,0)=1,ABS($X88*$G88),-ABS($X88*$G88))</f>
        <v>-603.03574172208528</v>
      </c>
      <c r="AC88" s="188">
        <f t="shared" si="64"/>
        <v>-603.03574172208528</v>
      </c>
      <c r="AD88" s="188">
        <f t="shared" si="50"/>
        <v>603.03574172208528</v>
      </c>
      <c r="AE88" s="188">
        <f t="shared" si="51"/>
        <v>-603.03574172208528</v>
      </c>
      <c r="AF88" s="188">
        <f t="shared" si="60"/>
        <v>603.03574172208528</v>
      </c>
      <c r="AG88" s="188">
        <f t="shared" si="61"/>
        <v>603.03574172208528</v>
      </c>
      <c r="AH88" s="188">
        <f t="shared" si="62"/>
        <v>-603.03574172208528</v>
      </c>
      <c r="AI88" s="188">
        <f t="shared" si="63"/>
        <v>-603.03574172208528</v>
      </c>
      <c r="AJ88" s="188">
        <f t="shared" si="52"/>
        <v>603.03574172208528</v>
      </c>
      <c r="AK88" s="188">
        <f t="shared" si="53"/>
        <v>-603.03574172208528</v>
      </c>
      <c r="AL88" s="188">
        <f t="shared" si="54"/>
        <v>603.03574172208528</v>
      </c>
      <c r="AM88" s="188">
        <f t="shared" si="55"/>
        <v>603.03574172208528</v>
      </c>
      <c r="AN88" s="188">
        <f t="shared" si="56"/>
        <v>-603.03574172208528</v>
      </c>
      <c r="AO88" s="188">
        <f t="shared" si="57"/>
        <v>603.03574172208528</v>
      </c>
    </row>
    <row r="89" spans="1:41" s="2" customFormat="1" ht="15.75" thickBot="1" x14ac:dyDescent="0.3">
      <c r="A89" s="330" t="s">
        <v>1054</v>
      </c>
      <c r="B89" s="331" t="s">
        <v>463</v>
      </c>
      <c r="C89" s="332" t="s">
        <v>1288</v>
      </c>
      <c r="D89"/>
      <c r="E89" s="201">
        <v>1</v>
      </c>
      <c r="F89" s="186">
        <f t="shared" si="43"/>
        <v>0</v>
      </c>
      <c r="G89" s="202">
        <v>0</v>
      </c>
      <c r="H89" s="202">
        <v>1</v>
      </c>
      <c r="I89" s="227">
        <v>1</v>
      </c>
      <c r="J89" s="227">
        <v>1</v>
      </c>
      <c r="K89" s="227">
        <v>1</v>
      </c>
      <c r="L89" s="202">
        <v>-1</v>
      </c>
      <c r="M89" s="228">
        <v>-1</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-866.23335858855478</v>
      </c>
      <c r="G90" s="202">
        <v>-3.1388678428400001E-3</v>
      </c>
      <c r="H90" s="202">
        <v>-1</v>
      </c>
      <c r="I90" s="227">
        <v>1</v>
      </c>
      <c r="J90" s="227">
        <v>-1</v>
      </c>
      <c r="K90" s="227">
        <v>1</v>
      </c>
      <c r="L90" s="202">
        <v>-1</v>
      </c>
      <c r="M90" s="228">
        <v>-3</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275970</v>
      </c>
      <c r="Y90" s="137">
        <v>183980</v>
      </c>
      <c r="Z90" s="188">
        <f t="shared" si="49"/>
        <v>866.23335858855478</v>
      </c>
      <c r="AA90" s="188">
        <f>IF(IF(sym!$Q79=H90,1,0)=1,ABS(X90*G90),-ABS(X90*G90))</f>
        <v>-866.23335858855478</v>
      </c>
      <c r="AB90" s="188">
        <f>IF(IF(sym!$P79=$H90,1,0)=1,ABS($X90*$G90),-ABS($X90*$G90))</f>
        <v>866.23335858855478</v>
      </c>
      <c r="AC90" s="188">
        <f t="shared" si="64"/>
        <v>-866.23335858855478</v>
      </c>
      <c r="AD90" s="188">
        <f t="shared" si="50"/>
        <v>866.23335858855478</v>
      </c>
      <c r="AE90" s="188">
        <f t="shared" si="51"/>
        <v>866.23335858855478</v>
      </c>
      <c r="AF90" s="188">
        <f t="shared" si="60"/>
        <v>-866.23335858855478</v>
      </c>
      <c r="AG90" s="188">
        <f t="shared" si="61"/>
        <v>-866.23335858855478</v>
      </c>
      <c r="AH90" s="188">
        <f t="shared" si="62"/>
        <v>866.23335858855478</v>
      </c>
      <c r="AI90" s="188">
        <f t="shared" si="63"/>
        <v>-866.23335858855478</v>
      </c>
      <c r="AJ90" s="188">
        <f t="shared" si="52"/>
        <v>-866.23335858855478</v>
      </c>
      <c r="AK90" s="188">
        <f t="shared" si="53"/>
        <v>866.23335858855478</v>
      </c>
      <c r="AL90" s="188">
        <f t="shared" si="54"/>
        <v>-866.23335858855478</v>
      </c>
      <c r="AM90" s="188">
        <f t="shared" si="55"/>
        <v>-866.23335858855478</v>
      </c>
      <c r="AN90" s="188">
        <f t="shared" si="56"/>
        <v>866.23335858855478</v>
      </c>
      <c r="AO90" s="188">
        <f t="shared" si="57"/>
        <v>866.23335858855478</v>
      </c>
    </row>
    <row r="91" spans="1:41" s="4" customFormat="1" ht="15.75" thickBot="1" x14ac:dyDescent="0.3">
      <c r="A91" s="1" t="s">
        <v>1025</v>
      </c>
      <c r="B91" s="149" t="s">
        <v>459</v>
      </c>
      <c r="C91" s="192" t="s">
        <v>1122</v>
      </c>
      <c r="E91" s="201">
        <v>1</v>
      </c>
      <c r="F91" s="186">
        <f t="shared" si="43"/>
        <v>-315.11408459223128</v>
      </c>
      <c r="G91" s="202">
        <v>-1.01430165331E-4</v>
      </c>
      <c r="H91" s="202">
        <v>-1</v>
      </c>
      <c r="I91" s="227">
        <v>1</v>
      </c>
      <c r="J91" s="227">
        <v>-1</v>
      </c>
      <c r="K91" s="227">
        <v>1</v>
      </c>
      <c r="L91" s="202">
        <v>1</v>
      </c>
      <c r="M91" s="228">
        <v>21</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3106709.7599999993</v>
      </c>
      <c r="Y91" s="137">
        <v>3935165.6959999995</v>
      </c>
      <c r="Z91" s="188">
        <f t="shared" si="49"/>
        <v>315.11408459223128</v>
      </c>
      <c r="AA91" s="188">
        <f>IF(IF(sym!$Q80=H91,1,0)=1,ABS(X91*G91),-ABS(X91*G91))</f>
        <v>315.11408459223128</v>
      </c>
      <c r="AB91" s="188">
        <f>IF(IF(sym!$P80=$H91,1,0)=1,ABS($X91*$G91),-ABS($X91*$G91))</f>
        <v>-315.11408459223128</v>
      </c>
      <c r="AC91" s="188">
        <f t="shared" si="64"/>
        <v>-315.11408459223128</v>
      </c>
      <c r="AD91" s="188">
        <f t="shared" si="50"/>
        <v>315.11408459223128</v>
      </c>
      <c r="AE91" s="188">
        <f t="shared" si="51"/>
        <v>315.11408459223128</v>
      </c>
      <c r="AF91" s="188">
        <f t="shared" si="60"/>
        <v>-315.11408459223128</v>
      </c>
      <c r="AG91" s="188">
        <f t="shared" si="61"/>
        <v>-315.11408459223128</v>
      </c>
      <c r="AH91" s="188">
        <f t="shared" si="62"/>
        <v>-315.11408459223128</v>
      </c>
      <c r="AI91" s="188">
        <f t="shared" si="63"/>
        <v>-315.11408459223128</v>
      </c>
      <c r="AJ91" s="188">
        <f t="shared" si="52"/>
        <v>-315.11408459223128</v>
      </c>
      <c r="AK91" s="188">
        <f t="shared" si="53"/>
        <v>315.11408459223128</v>
      </c>
      <c r="AL91" s="188">
        <f t="shared" si="54"/>
        <v>315.11408459223128</v>
      </c>
      <c r="AM91" s="188">
        <f t="shared" si="55"/>
        <v>315.11408459223128</v>
      </c>
      <c r="AN91" s="188">
        <f t="shared" si="56"/>
        <v>315.11408459223128</v>
      </c>
      <c r="AO91" s="188">
        <f t="shared" si="57"/>
        <v>315.11408459223128</v>
      </c>
    </row>
    <row r="92" spans="1:41" s="4" customFormat="1" ht="15.75" thickBot="1" x14ac:dyDescent="0.3">
      <c r="A92" s="1" t="s">
        <v>1026</v>
      </c>
      <c r="B92" s="149" t="s">
        <v>447</v>
      </c>
      <c r="C92" s="192" t="s">
        <v>1122</v>
      </c>
      <c r="E92" s="201">
        <v>1</v>
      </c>
      <c r="F92" s="186">
        <f t="shared" si="43"/>
        <v>-150.08469616614167</v>
      </c>
      <c r="G92" s="203">
        <v>-5.0978792822100003E-5</v>
      </c>
      <c r="H92" s="203">
        <v>-1</v>
      </c>
      <c r="I92" s="231">
        <v>1</v>
      </c>
      <c r="J92" s="231">
        <v>-1</v>
      </c>
      <c r="K92" s="231">
        <v>1</v>
      </c>
      <c r="L92" s="203">
        <v>1</v>
      </c>
      <c r="M92" s="232">
        <v>-12</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2944061.3999999994</v>
      </c>
      <c r="Y92" s="137">
        <v>3532873.6799999997</v>
      </c>
      <c r="Z92" s="188">
        <f t="shared" si="49"/>
        <v>150.08469616614167</v>
      </c>
      <c r="AA92" s="188">
        <f>IF(IF(sym!$Q81=H92,1,0)=1,ABS(X92*G92),-ABS(X92*G92))</f>
        <v>150.08469616614167</v>
      </c>
      <c r="AB92" s="188">
        <f>IF(IF(sym!$P81=$H92,1,0)=1,ABS($X92*$G92),-ABS($X92*$G92))</f>
        <v>-150.08469616614167</v>
      </c>
      <c r="AC92" s="188">
        <f t="shared" si="64"/>
        <v>-150.08469616614167</v>
      </c>
      <c r="AD92" s="188">
        <f t="shared" si="50"/>
        <v>150.08469616614167</v>
      </c>
      <c r="AE92" s="188">
        <f t="shared" si="51"/>
        <v>150.08469616614167</v>
      </c>
      <c r="AF92" s="188">
        <f t="shared" si="60"/>
        <v>-150.08469616614167</v>
      </c>
      <c r="AG92" s="188">
        <f t="shared" si="61"/>
        <v>-150.08469616614167</v>
      </c>
      <c r="AH92" s="188">
        <f t="shared" si="62"/>
        <v>-150.08469616614167</v>
      </c>
      <c r="AI92" s="188">
        <f t="shared" si="63"/>
        <v>150.08469616614167</v>
      </c>
      <c r="AJ92" s="188">
        <f t="shared" si="52"/>
        <v>-150.08469616614167</v>
      </c>
      <c r="AK92" s="188">
        <f t="shared" si="53"/>
        <v>150.08469616614167</v>
      </c>
      <c r="AL92" s="188">
        <f t="shared" si="54"/>
        <v>150.08469616614167</v>
      </c>
      <c r="AM92" s="188">
        <f t="shared" si="55"/>
        <v>150.08469616614167</v>
      </c>
      <c r="AN92" s="188">
        <f t="shared" si="56"/>
        <v>-150.08469616614167</v>
      </c>
      <c r="AO92" s="188">
        <f t="shared" si="57"/>
        <v>150.08469616614167</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0.97222222222222221</v>
      </c>
      <c r="AA94" s="193">
        <f t="shared" ref="AA94:AO94" si="65">COUNTIF(AA14:AA92,"&gt;0")/$B$10</f>
        <v>0.43055555555555558</v>
      </c>
      <c r="AB94" s="193">
        <f t="shared" si="65"/>
        <v>0.54166666666666663</v>
      </c>
      <c r="AC94" s="193">
        <f t="shared" ref="AC94" si="66">COUNTIF(AC14:AC92,"&gt;0")/$B$10</f>
        <v>0.52777777777777779</v>
      </c>
      <c r="AD94" s="193">
        <f t="shared" si="65"/>
        <v>0.44444444444444442</v>
      </c>
      <c r="AE94" s="193">
        <f t="shared" si="65"/>
        <v>0.4861111111111111</v>
      </c>
      <c r="AF94" s="193">
        <f t="shared" si="65"/>
        <v>0.43055555555555558</v>
      </c>
      <c r="AG94" s="193">
        <f t="shared" si="65"/>
        <v>0.5</v>
      </c>
      <c r="AH94" s="193">
        <f t="shared" si="65"/>
        <v>0.51388888888888884</v>
      </c>
      <c r="AI94" s="193">
        <f t="shared" si="65"/>
        <v>0.51388888888888884</v>
      </c>
      <c r="AJ94" s="193">
        <f t="shared" si="65"/>
        <v>0.55555555555555558</v>
      </c>
      <c r="AK94" s="193">
        <f t="shared" si="65"/>
        <v>0.47222222222222221</v>
      </c>
      <c r="AL94" s="193">
        <f t="shared" si="65"/>
        <v>0.3888888888888889</v>
      </c>
      <c r="AM94" s="193">
        <f t="shared" si="65"/>
        <v>0.44444444444444442</v>
      </c>
      <c r="AN94" s="193">
        <f t="shared" si="65"/>
        <v>0.45833333333333331</v>
      </c>
      <c r="AO94" s="193">
        <f t="shared" si="65"/>
        <v>0.45833333333333331</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20160722</v>
      </c>
      <c r="F1" t="s">
        <v>1256</v>
      </c>
      <c r="G1" t="s">
        <v>1060</v>
      </c>
      <c r="H1" s="197" t="s">
        <v>1188</v>
      </c>
      <c r="I1" t="s">
        <v>1297</v>
      </c>
      <c r="K1" s="6" t="str">
        <f>E12&amp;" l% "&amp;ROUND(E13*100,2)&amp;"%"</f>
        <v>prev ACT l% 49.37%</v>
      </c>
      <c r="L1" s="265" t="str">
        <f>I12&amp;" l% "&amp;ROUND(I13*100,2)&amp;"%"</f>
        <v>50/50 l% 51.9%</v>
      </c>
      <c r="M1" s="265" t="str">
        <f>J12&amp;" l% "&amp;ROUND(J13*100,2)&amp;"%"</f>
        <v>&gt;equity l% 60.76%</v>
      </c>
      <c r="N1" s="265" t="str">
        <f>K12&amp;" l% "&amp;ROUND(K13*100,2)&amp;"%"</f>
        <v>&lt;equity l% 41.77%</v>
      </c>
      <c r="O1" s="265" t="str">
        <f>L12&amp;" l% "&amp;ROUND(L13*100,2)&amp;"%"</f>
        <v>SEA1 l% 41.77%</v>
      </c>
      <c r="P1" s="265" t="str">
        <f t="shared" ref="P1:V1" si="0">O12&amp;" l% "&amp;ROUND(O13*100,2)&amp;"%"</f>
        <v>SEA-ADJ l% 48.1%</v>
      </c>
      <c r="Q1" s="265" t="str">
        <f t="shared" si="0"/>
        <v>v1 l% 50.63%</v>
      </c>
      <c r="R1" s="265" t="str">
        <f t="shared" si="0"/>
        <v>v2 l% 60.76%</v>
      </c>
      <c r="S1" s="265" t="str">
        <f t="shared" si="0"/>
        <v>v3 l% 51.9%</v>
      </c>
      <c r="T1" s="265" t="str">
        <f t="shared" si="0"/>
        <v>v4 l% 56.96%</v>
      </c>
      <c r="U1" s="265" t="str">
        <f t="shared" si="0"/>
        <v>v5 l% 58.23%</v>
      </c>
      <c r="V1" s="265" t="str">
        <f t="shared" si="0"/>
        <v>v6 l% 59.49%</v>
      </c>
      <c r="W1" s="6"/>
      <c r="X1" s="285"/>
      <c r="Z1" s="333" t="str">
        <f t="shared" ref="Z1:AO1" si="1">Z12</f>
        <v>MAX ACC 100% PNL 70553</v>
      </c>
      <c r="AA1" s="334" t="str">
        <f t="shared" si="1"/>
        <v>RISK-ON ACC 50% PNL -3171</v>
      </c>
      <c r="AB1" s="334" t="str">
        <f t="shared" si="1"/>
        <v>RISK-OFF ACC 50% PNL 3171</v>
      </c>
      <c r="AC1" s="334" t="str">
        <f t="shared" ref="AC1" si="2">AC12</f>
        <v>Previous ACC 31% PNL -23229</v>
      </c>
      <c r="AD1" s="295" t="str">
        <f t="shared" si="1"/>
        <v>Anti-Previous ACC 69% PNL 23229</v>
      </c>
      <c r="AE1" s="335" t="str">
        <f t="shared" si="1"/>
        <v>&gt;equity ACC 32% PNL -27305</v>
      </c>
      <c r="AF1" s="335" t="str">
        <f t="shared" si="1"/>
        <v>50/50 ACC 43% PNL -18814</v>
      </c>
      <c r="AG1" s="335" t="str">
        <f t="shared" si="1"/>
        <v>&lt;equity ACC 54% PNL -1486</v>
      </c>
      <c r="AH1" s="336" t="str">
        <f t="shared" si="1"/>
        <v>SEASONALITY ACC 43% PNL -9511</v>
      </c>
      <c r="AI1" s="336" t="str">
        <f t="shared" si="1"/>
        <v>ADJ_SEASONALITY ACC 64% PNL 16947</v>
      </c>
      <c r="AJ1" s="337" t="str">
        <f t="shared" si="1"/>
        <v>V1 ACC 50% PNL 2926</v>
      </c>
      <c r="AK1" s="337" t="str">
        <f t="shared" si="1"/>
        <v>V2 ACC 58% PNL 814</v>
      </c>
      <c r="AL1" s="337" t="str">
        <f t="shared" si="1"/>
        <v>V3 ACC 53% PNL -7646</v>
      </c>
      <c r="AM1" s="337" t="str">
        <f t="shared" si="1"/>
        <v>V4 ACC 53% PNL -4281</v>
      </c>
      <c r="AN1" s="337" t="str">
        <f t="shared" si="1"/>
        <v>V5 ACC 28% PNL -18996</v>
      </c>
      <c r="AO1" s="337" t="str">
        <f t="shared" si="1"/>
        <v>V6 ACC 56% PNL 2229</v>
      </c>
    </row>
    <row r="2" spans="1:41" outlineLevel="1" x14ac:dyDescent="0.25">
      <c r="A2" t="s">
        <v>1121</v>
      </c>
      <c r="B2" s="95">
        <f>COUNTIF($C$14:$C$92,A2)</f>
        <v>9</v>
      </c>
      <c r="C2" s="193">
        <f>B2/$B$10</f>
        <v>0.125</v>
      </c>
      <c r="F2" s="294">
        <f t="shared" ref="F2:F9" si="3">SUMIFS(H$14:H$92,H$14:H$92,1,$C$14:$C$92,A2)/$B2</f>
        <v>0.33333333333333331</v>
      </c>
      <c r="G2" s="137">
        <f t="shared" ref="G2:G9" si="4">SUMIF($C$14:$C$92,A2,Z$14:Z$92)</f>
        <v>8578.228763007166</v>
      </c>
      <c r="H2" s="143">
        <f t="shared" ref="H2:H10" si="5">G2/$B2</f>
        <v>953.13652922301844</v>
      </c>
      <c r="I2" s="186">
        <f>SUMIF($C$14:$C$92,A2,F$14:F$92)/B2</f>
        <v>-275.41836745173663</v>
      </c>
      <c r="J2" t="str">
        <f t="shared" ref="J2:J9" si="6">A2</f>
        <v>currency</v>
      </c>
      <c r="K2" s="344">
        <f t="shared" ref="K2:K9" si="7">SUMIF($C$14:$C$92,$A2,E$14:E$92)/$B2</f>
        <v>0.1111111111111111</v>
      </c>
      <c r="L2" s="344">
        <f t="shared" ref="L2:O9" si="8">SUMIF($C$14:$C$92,$A2,I$14:I$92)/$B2</f>
        <v>-0.1111111111111111</v>
      </c>
      <c r="M2" s="344">
        <f t="shared" si="8"/>
        <v>0.77777777777777779</v>
      </c>
      <c r="N2" s="344">
        <f t="shared" si="8"/>
        <v>-0.55555555555555558</v>
      </c>
      <c r="O2" s="344">
        <f t="shared" si="8"/>
        <v>-0.33333333333333331</v>
      </c>
      <c r="P2" s="344">
        <f t="shared" ref="P2:V9" si="9">SUMIF($C$14:$C$92,$A2,O$14:O$92)/$B2</f>
        <v>-0.1111111111111111</v>
      </c>
      <c r="Q2" s="344">
        <f t="shared" si="9"/>
        <v>-0.1111111111111111</v>
      </c>
      <c r="R2" s="344">
        <f t="shared" si="9"/>
        <v>0.33333333333333331</v>
      </c>
      <c r="S2" s="344">
        <f t="shared" si="9"/>
        <v>0.1111111111111111</v>
      </c>
      <c r="T2" s="344">
        <f t="shared" si="9"/>
        <v>0.33333333333333331</v>
      </c>
      <c r="U2" s="344">
        <f t="shared" si="9"/>
        <v>0.33333333333333331</v>
      </c>
      <c r="V2" s="344">
        <f t="shared" si="9"/>
        <v>0.33333333333333331</v>
      </c>
      <c r="W2" s="286"/>
      <c r="X2" s="6"/>
      <c r="Y2" t="s">
        <v>1121</v>
      </c>
      <c r="Z2" s="282">
        <f t="shared" ref="Z2:AO9" si="10">SUMIF($C$14:$C$92,$Y2,Z$14:Z$92)</f>
        <v>8578.228763007166</v>
      </c>
      <c r="AA2" s="282">
        <f t="shared" si="10"/>
        <v>-5109.7698818441113</v>
      </c>
      <c r="AB2" s="282">
        <f t="shared" si="10"/>
        <v>5109.7698818441113</v>
      </c>
      <c r="AC2" s="282">
        <f t="shared" si="10"/>
        <v>-6636.524462985707</v>
      </c>
      <c r="AD2" s="282">
        <f t="shared" si="10"/>
        <v>6636.524462985707</v>
      </c>
      <c r="AE2" s="282">
        <f t="shared" si="10"/>
        <v>-6256.9752281376132</v>
      </c>
      <c r="AF2" s="282">
        <f t="shared" si="10"/>
        <v>3993.7178074047515</v>
      </c>
      <c r="AG2" s="282">
        <f t="shared" si="10"/>
        <v>7917.1871561208281</v>
      </c>
      <c r="AH2" s="282">
        <f t="shared" si="10"/>
        <v>-2603.8012072506694</v>
      </c>
      <c r="AI2" s="282">
        <f t="shared" si="10"/>
        <v>2885.293579288913</v>
      </c>
      <c r="AJ2" s="282">
        <f t="shared" si="10"/>
        <v>3884.4639003857892</v>
      </c>
      <c r="AK2" s="282">
        <f t="shared" si="10"/>
        <v>2603.8012072506694</v>
      </c>
      <c r="AL2" s="282">
        <f t="shared" si="10"/>
        <v>3860.2604605631323</v>
      </c>
      <c r="AM2" s="282">
        <f t="shared" si="10"/>
        <v>2603.8012072506694</v>
      </c>
      <c r="AN2" s="282">
        <f t="shared" si="10"/>
        <v>-8578.228763007166</v>
      </c>
      <c r="AO2" s="282">
        <f t="shared" si="10"/>
        <v>2603.8012072506694</v>
      </c>
    </row>
    <row r="3" spans="1:41" outlineLevel="1" x14ac:dyDescent="0.25">
      <c r="A3" s="1" t="s">
        <v>288</v>
      </c>
      <c r="B3" s="95">
        <f t="shared" ref="B3:B9" si="11">COUNTIF($C$14:$C$92,A3)</f>
        <v>6</v>
      </c>
      <c r="C3" s="193">
        <f t="shared" ref="C3:C10" si="12">B3/$B$10</f>
        <v>8.3333333333333329E-2</v>
      </c>
      <c r="F3" s="294">
        <f t="shared" si="3"/>
        <v>0.33333333333333331</v>
      </c>
      <c r="G3" s="137">
        <f t="shared" si="4"/>
        <v>6884.5111663910238</v>
      </c>
      <c r="H3" s="143">
        <f t="shared" si="5"/>
        <v>1147.4185277318372</v>
      </c>
      <c r="I3" s="186">
        <f t="shared" ref="I3:I9" si="13">SUMIF($C$14:$C$92,A3,F$14:F$92)/B3</f>
        <v>-568.32756367052343</v>
      </c>
      <c r="J3" t="str">
        <f t="shared" si="6"/>
        <v>energy</v>
      </c>
      <c r="K3" s="344">
        <f t="shared" si="7"/>
        <v>-0.66666666666666663</v>
      </c>
      <c r="L3" s="344">
        <f t="shared" si="8"/>
        <v>-0.66666666666666663</v>
      </c>
      <c r="M3" s="344">
        <f t="shared" si="8"/>
        <v>0</v>
      </c>
      <c r="N3" s="344">
        <f t="shared" si="8"/>
        <v>-0.66666666666666663</v>
      </c>
      <c r="O3" s="344">
        <f t="shared" si="8"/>
        <v>0</v>
      </c>
      <c r="P3" s="344">
        <f t="shared" si="9"/>
        <v>-0.33333333333333331</v>
      </c>
      <c r="Q3" s="344">
        <f t="shared" si="9"/>
        <v>-0.66666666666666663</v>
      </c>
      <c r="R3" s="344">
        <f t="shared" si="9"/>
        <v>0.66666666666666663</v>
      </c>
      <c r="S3" s="344">
        <f t="shared" si="9"/>
        <v>0</v>
      </c>
      <c r="T3" s="344">
        <f t="shared" si="9"/>
        <v>0</v>
      </c>
      <c r="U3" s="344">
        <f t="shared" si="9"/>
        <v>0.33333333333333331</v>
      </c>
      <c r="V3" s="344">
        <f t="shared" si="9"/>
        <v>0</v>
      </c>
      <c r="W3" s="286"/>
      <c r="X3" s="6"/>
      <c r="Y3" s="1" t="s">
        <v>288</v>
      </c>
      <c r="Z3" s="282">
        <f t="shared" si="10"/>
        <v>6884.5111663910238</v>
      </c>
      <c r="AA3" s="282">
        <f t="shared" si="10"/>
        <v>-3409.9653820231406</v>
      </c>
      <c r="AB3" s="282">
        <f t="shared" si="10"/>
        <v>3409.9653820231406</v>
      </c>
      <c r="AC3" s="282">
        <f t="shared" si="10"/>
        <v>6876.1105493791283</v>
      </c>
      <c r="AD3" s="282">
        <f t="shared" si="10"/>
        <v>-6876.1105493791283</v>
      </c>
      <c r="AE3" s="282">
        <f t="shared" si="10"/>
        <v>-5629.8152591163471</v>
      </c>
      <c r="AF3" s="282">
        <f t="shared" si="10"/>
        <v>2155.2694747484638</v>
      </c>
      <c r="AG3" s="282">
        <f t="shared" si="10"/>
        <v>2155.2694747484638</v>
      </c>
      <c r="AH3" s="282">
        <f t="shared" si="10"/>
        <v>-2685.1811778836809</v>
      </c>
      <c r="AI3" s="282">
        <f t="shared" si="10"/>
        <v>2163.6700917603594</v>
      </c>
      <c r="AJ3" s="282">
        <f t="shared" si="10"/>
        <v>6876.1105493791283</v>
      </c>
      <c r="AK3" s="282">
        <f t="shared" si="10"/>
        <v>-6876.1105493791283</v>
      </c>
      <c r="AL3" s="282">
        <f t="shared" si="10"/>
        <v>-2035.659896746984</v>
      </c>
      <c r="AM3" s="282">
        <f t="shared" si="10"/>
        <v>-2035.659896746984</v>
      </c>
      <c r="AN3" s="282">
        <f t="shared" si="10"/>
        <v>-2163.6700917603594</v>
      </c>
      <c r="AO3" s="282">
        <f t="shared" si="10"/>
        <v>-5629.8152591163471</v>
      </c>
    </row>
    <row r="4" spans="1:41" outlineLevel="1" x14ac:dyDescent="0.25">
      <c r="A4" s="1" t="s">
        <v>297</v>
      </c>
      <c r="B4" s="95">
        <f t="shared" si="11"/>
        <v>10</v>
      </c>
      <c r="C4" s="193">
        <f t="shared" si="12"/>
        <v>0.1388888888888889</v>
      </c>
      <c r="F4" s="294">
        <f t="shared" si="3"/>
        <v>0.4</v>
      </c>
      <c r="G4" s="137">
        <f t="shared" si="4"/>
        <v>15576.15489481136</v>
      </c>
      <c r="H4" s="143">
        <f t="shared" si="5"/>
        <v>1557.6154894811359</v>
      </c>
      <c r="I4" s="186">
        <f t="shared" si="13"/>
        <v>-458.84311692127375</v>
      </c>
      <c r="J4" t="str">
        <f t="shared" si="6"/>
        <v>grain</v>
      </c>
      <c r="K4" s="344">
        <f t="shared" si="7"/>
        <v>0.2</v>
      </c>
      <c r="L4" s="344">
        <f t="shared" si="8"/>
        <v>0</v>
      </c>
      <c r="M4" s="344">
        <f t="shared" si="8"/>
        <v>0.6</v>
      </c>
      <c r="N4" s="344">
        <f t="shared" si="8"/>
        <v>-0.4</v>
      </c>
      <c r="O4" s="344">
        <f t="shared" si="8"/>
        <v>-0.6</v>
      </c>
      <c r="P4" s="344">
        <f t="shared" si="9"/>
        <v>-0.4</v>
      </c>
      <c r="Q4" s="344">
        <f t="shared" si="9"/>
        <v>0.4</v>
      </c>
      <c r="R4" s="344">
        <f t="shared" si="9"/>
        <v>0.2</v>
      </c>
      <c r="S4" s="344">
        <f t="shared" si="9"/>
        <v>0</v>
      </c>
      <c r="T4" s="344">
        <f t="shared" si="9"/>
        <v>0.4</v>
      </c>
      <c r="U4" s="344">
        <f t="shared" si="9"/>
        <v>0.6</v>
      </c>
      <c r="V4" s="344">
        <f t="shared" si="9"/>
        <v>0.6</v>
      </c>
      <c r="W4" s="286"/>
      <c r="X4" s="6"/>
      <c r="Y4" s="1" t="s">
        <v>297</v>
      </c>
      <c r="Z4" s="282">
        <f t="shared" si="10"/>
        <v>15576.15489481136</v>
      </c>
      <c r="AA4" s="282">
        <f t="shared" si="10"/>
        <v>-4588.4311692127376</v>
      </c>
      <c r="AB4" s="282">
        <f t="shared" si="10"/>
        <v>4588.4311692127376</v>
      </c>
      <c r="AC4" s="282">
        <f t="shared" si="10"/>
        <v>4896.2104412396429</v>
      </c>
      <c r="AD4" s="282">
        <f t="shared" si="10"/>
        <v>-4896.2104412396429</v>
      </c>
      <c r="AE4" s="282">
        <f t="shared" si="10"/>
        <v>1056.7933673174948</v>
      </c>
      <c r="AF4" s="282">
        <f t="shared" si="10"/>
        <v>-5741.453453540571</v>
      </c>
      <c r="AG4" s="282">
        <f t="shared" si="10"/>
        <v>1273.6637504817891</v>
      </c>
      <c r="AH4" s="282">
        <f t="shared" si="10"/>
        <v>972.78333962290526</v>
      </c>
      <c r="AI4" s="282">
        <f t="shared" si="10"/>
        <v>6362.439561567704</v>
      </c>
      <c r="AJ4" s="282">
        <f t="shared" si="10"/>
        <v>5197.0908520985267</v>
      </c>
      <c r="AK4" s="282">
        <f t="shared" si="10"/>
        <v>2124.0004827557655</v>
      </c>
      <c r="AL4" s="282">
        <f t="shared" si="10"/>
        <v>-9630.0499474222433</v>
      </c>
      <c r="AM4" s="282">
        <f t="shared" si="10"/>
        <v>-2609.839023426835</v>
      </c>
      <c r="AN4" s="282">
        <f t="shared" si="10"/>
        <v>-1672.6857553715809</v>
      </c>
      <c r="AO4" s="282">
        <f t="shared" si="10"/>
        <v>1056.7933673174948</v>
      </c>
    </row>
    <row r="5" spans="1:41" outlineLevel="1" x14ac:dyDescent="0.25">
      <c r="A5" s="1" t="s">
        <v>294</v>
      </c>
      <c r="B5" s="95">
        <f t="shared" si="11"/>
        <v>21</v>
      </c>
      <c r="C5" s="193">
        <f t="shared" si="12"/>
        <v>0.29166666666666669</v>
      </c>
      <c r="F5" s="294">
        <f t="shared" si="3"/>
        <v>0.66666666666666663</v>
      </c>
      <c r="G5" s="137">
        <f t="shared" si="4"/>
        <v>12800.696096201154</v>
      </c>
      <c r="H5" s="143">
        <f t="shared" si="5"/>
        <v>609.55695696195971</v>
      </c>
      <c r="I5" s="186">
        <f t="shared" si="13"/>
        <v>262.85114378809175</v>
      </c>
      <c r="J5" t="str">
        <f t="shared" si="6"/>
        <v>index</v>
      </c>
      <c r="K5" s="344">
        <f t="shared" si="7"/>
        <v>-0.14285714285714285</v>
      </c>
      <c r="L5" s="344">
        <f t="shared" si="8"/>
        <v>0.23809523809523808</v>
      </c>
      <c r="M5" s="344">
        <f t="shared" si="8"/>
        <v>-0.33333333333333331</v>
      </c>
      <c r="N5" s="344">
        <f t="shared" si="8"/>
        <v>0.33333333333333331</v>
      </c>
      <c r="O5" s="344">
        <f t="shared" si="8"/>
        <v>-0.52380952380952384</v>
      </c>
      <c r="P5" s="344">
        <f t="shared" si="9"/>
        <v>0.7142857142857143</v>
      </c>
      <c r="Q5" s="344">
        <f t="shared" si="9"/>
        <v>0.42857142857142855</v>
      </c>
      <c r="R5" s="344">
        <f t="shared" si="9"/>
        <v>0.52380952380952384</v>
      </c>
      <c r="S5" s="344">
        <f t="shared" si="9"/>
        <v>0.42857142857142855</v>
      </c>
      <c r="T5" s="344">
        <f t="shared" si="9"/>
        <v>0.52380952380952384</v>
      </c>
      <c r="U5" s="344">
        <f t="shared" si="9"/>
        <v>-0.52380952380952384</v>
      </c>
      <c r="V5" s="344">
        <f t="shared" si="9"/>
        <v>0.33333333333333331</v>
      </c>
      <c r="W5" s="286"/>
      <c r="X5" s="6"/>
      <c r="Y5" s="1" t="s">
        <v>294</v>
      </c>
      <c r="Z5" s="282">
        <f t="shared" si="10"/>
        <v>12800.696096201154</v>
      </c>
      <c r="AA5" s="282">
        <f t="shared" si="10"/>
        <v>7268.6891854238766</v>
      </c>
      <c r="AB5" s="282">
        <f t="shared" si="10"/>
        <v>-7268.6891854238766</v>
      </c>
      <c r="AC5" s="282">
        <f t="shared" si="10"/>
        <v>-12431.609976517673</v>
      </c>
      <c r="AD5" s="282">
        <f t="shared" si="10"/>
        <v>12431.609976517673</v>
      </c>
      <c r="AE5" s="282">
        <f t="shared" si="10"/>
        <v>-6787.2041871903584</v>
      </c>
      <c r="AF5" s="282">
        <f t="shared" si="10"/>
        <v>1072.6002285266977</v>
      </c>
      <c r="AG5" s="282">
        <f t="shared" si="10"/>
        <v>2824.2149137611182</v>
      </c>
      <c r="AH5" s="282">
        <f t="shared" si="10"/>
        <v>-8474.0458232194669</v>
      </c>
      <c r="AI5" s="282">
        <f t="shared" si="10"/>
        <v>7997.7038356703179</v>
      </c>
      <c r="AJ5" s="282">
        <f t="shared" si="10"/>
        <v>1937.4399641374275</v>
      </c>
      <c r="AK5" s="282">
        <f t="shared" si="10"/>
        <v>9025.9781514445367</v>
      </c>
      <c r="AL5" s="282">
        <f t="shared" si="10"/>
        <v>9360.8207728431589</v>
      </c>
      <c r="AM5" s="282">
        <f t="shared" si="10"/>
        <v>8169.2680316414826</v>
      </c>
      <c r="AN5" s="282">
        <f t="shared" si="10"/>
        <v>-10509.299398350815</v>
      </c>
      <c r="AO5" s="282">
        <f t="shared" si="10"/>
        <v>11842.35150570302</v>
      </c>
    </row>
    <row r="6" spans="1:41" outlineLevel="1" x14ac:dyDescent="0.25">
      <c r="A6" s="1" t="s">
        <v>313</v>
      </c>
      <c r="B6" s="95">
        <f t="shared" si="11"/>
        <v>3</v>
      </c>
      <c r="C6" s="193">
        <f t="shared" si="12"/>
        <v>4.1666666666666664E-2</v>
      </c>
      <c r="F6" s="294">
        <f t="shared" si="3"/>
        <v>1</v>
      </c>
      <c r="G6" s="137">
        <f t="shared" si="4"/>
        <v>8440.2149425006101</v>
      </c>
      <c r="H6" s="143">
        <f t="shared" si="5"/>
        <v>2813.4049808335367</v>
      </c>
      <c r="I6" s="186">
        <f t="shared" si="13"/>
        <v>2813.4049808335367</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8440.2149425006101</v>
      </c>
      <c r="AA6" s="282">
        <f t="shared" si="10"/>
        <v>8440.2149425006101</v>
      </c>
      <c r="AB6" s="282">
        <f t="shared" si="10"/>
        <v>-8440.2149425006101</v>
      </c>
      <c r="AC6" s="282">
        <f t="shared" si="10"/>
        <v>-8440.2149425006101</v>
      </c>
      <c r="AD6" s="282">
        <f t="shared" si="10"/>
        <v>8440.2149425006101</v>
      </c>
      <c r="AE6" s="282">
        <f t="shared" si="10"/>
        <v>-2723.548275843089</v>
      </c>
      <c r="AF6" s="282">
        <f t="shared" si="10"/>
        <v>-8440.2149425006101</v>
      </c>
      <c r="AG6" s="282">
        <f t="shared" si="10"/>
        <v>-8440.2149425006101</v>
      </c>
      <c r="AH6" s="282">
        <f t="shared" si="10"/>
        <v>2723.548275843089</v>
      </c>
      <c r="AI6" s="282">
        <f t="shared" si="10"/>
        <v>-2723.548275843089</v>
      </c>
      <c r="AJ6" s="282">
        <f t="shared" si="10"/>
        <v>-8440.2149425006101</v>
      </c>
      <c r="AK6" s="282">
        <f t="shared" si="10"/>
        <v>-2723.548275843089</v>
      </c>
      <c r="AL6" s="282">
        <f t="shared" si="10"/>
        <v>-2723.548275843089</v>
      </c>
      <c r="AM6" s="282">
        <f t="shared" si="10"/>
        <v>-2723.548275843089</v>
      </c>
      <c r="AN6" s="282">
        <f t="shared" si="10"/>
        <v>2723.548275843089</v>
      </c>
      <c r="AO6" s="282">
        <f t="shared" si="10"/>
        <v>-2723.548275843089</v>
      </c>
    </row>
    <row r="7" spans="1:41" outlineLevel="1" x14ac:dyDescent="0.25">
      <c r="A7" s="1" t="s">
        <v>347</v>
      </c>
      <c r="B7" s="95">
        <f t="shared" si="11"/>
        <v>5</v>
      </c>
      <c r="C7" s="193">
        <f t="shared" si="12"/>
        <v>6.9444444444444448E-2</v>
      </c>
      <c r="F7" s="294">
        <f t="shared" si="3"/>
        <v>0.2</v>
      </c>
      <c r="G7" s="137">
        <f t="shared" si="4"/>
        <v>5321.0370029173864</v>
      </c>
      <c r="H7" s="143">
        <f t="shared" si="5"/>
        <v>1064.2074005834772</v>
      </c>
      <c r="I7" s="186">
        <f t="shared" si="13"/>
        <v>-1016.1653843897471</v>
      </c>
      <c r="J7" t="str">
        <f t="shared" si="6"/>
        <v>metal</v>
      </c>
      <c r="K7" s="344">
        <f t="shared" si="7"/>
        <v>1</v>
      </c>
      <c r="L7" s="344">
        <f t="shared" si="8"/>
        <v>0.6</v>
      </c>
      <c r="M7" s="344">
        <f t="shared" si="8"/>
        <v>0.2</v>
      </c>
      <c r="N7" s="344">
        <f t="shared" si="8"/>
        <v>0.2</v>
      </c>
      <c r="O7" s="344">
        <f t="shared" si="8"/>
        <v>-0.2</v>
      </c>
      <c r="P7" s="344">
        <f t="shared" si="9"/>
        <v>1</v>
      </c>
      <c r="Q7" s="344">
        <f t="shared" si="9"/>
        <v>1</v>
      </c>
      <c r="R7" s="344">
        <f t="shared" si="9"/>
        <v>0.2</v>
      </c>
      <c r="S7" s="344">
        <f t="shared" si="9"/>
        <v>-0.2</v>
      </c>
      <c r="T7" s="344">
        <f t="shared" si="9"/>
        <v>0.2</v>
      </c>
      <c r="U7" s="344">
        <f t="shared" si="9"/>
        <v>-0.2</v>
      </c>
      <c r="V7" s="344">
        <f t="shared" si="9"/>
        <v>0.2</v>
      </c>
      <c r="W7" s="286"/>
      <c r="X7" s="6"/>
      <c r="Y7" s="1" t="s">
        <v>347</v>
      </c>
      <c r="Z7" s="282">
        <f t="shared" si="10"/>
        <v>5321.0370029173864</v>
      </c>
      <c r="AA7" s="282">
        <f t="shared" si="10"/>
        <v>3044.4596285611015</v>
      </c>
      <c r="AB7" s="282">
        <f t="shared" si="10"/>
        <v>-3044.4596285611015</v>
      </c>
      <c r="AC7" s="282">
        <f t="shared" si="10"/>
        <v>-5080.8269219487356</v>
      </c>
      <c r="AD7" s="282">
        <f t="shared" si="10"/>
        <v>5080.8269219487356</v>
      </c>
      <c r="AE7" s="282">
        <f t="shared" si="10"/>
        <v>-3044.4596285611015</v>
      </c>
      <c r="AF7" s="282">
        <f t="shared" si="10"/>
        <v>-3828.8390339845264</v>
      </c>
      <c r="AG7" s="282">
        <f t="shared" si="10"/>
        <v>-806.19741114561054</v>
      </c>
      <c r="AH7" s="282">
        <f t="shared" si="10"/>
        <v>3044.4596285611015</v>
      </c>
      <c r="AI7" s="282">
        <f t="shared" si="10"/>
        <v>-5080.8269219487356</v>
      </c>
      <c r="AJ7" s="282">
        <f t="shared" si="10"/>
        <v>-5080.8269219487356</v>
      </c>
      <c r="AK7" s="282">
        <f t="shared" si="10"/>
        <v>-3044.4596285611015</v>
      </c>
      <c r="AL7" s="282">
        <f t="shared" si="10"/>
        <v>-1792.4717405968922</v>
      </c>
      <c r="AM7" s="282">
        <f t="shared" si="10"/>
        <v>-3044.4596285611015</v>
      </c>
      <c r="AN7" s="282">
        <f t="shared" si="10"/>
        <v>806.19741114561054</v>
      </c>
      <c r="AO7" s="282">
        <f t="shared" si="10"/>
        <v>-3044.4596285611015</v>
      </c>
    </row>
    <row r="8" spans="1:41" outlineLevel="1" x14ac:dyDescent="0.25">
      <c r="A8" s="1" t="s">
        <v>1122</v>
      </c>
      <c r="B8" s="95">
        <f t="shared" si="11"/>
        <v>10</v>
      </c>
      <c r="C8" s="193">
        <f t="shared" si="12"/>
        <v>0.1388888888888889</v>
      </c>
      <c r="F8" s="294">
        <f t="shared" si="3"/>
        <v>0.6</v>
      </c>
      <c r="G8" s="137">
        <f t="shared" si="4"/>
        <v>5464.611592143935</v>
      </c>
      <c r="H8" s="143">
        <f t="shared" si="5"/>
        <v>546.46115921439355</v>
      </c>
      <c r="I8" s="186">
        <f t="shared" si="13"/>
        <v>153.02050780468144</v>
      </c>
      <c r="J8" t="str">
        <f t="shared" si="6"/>
        <v>rates</v>
      </c>
      <c r="K8" s="344">
        <f t="shared" si="7"/>
        <v>0</v>
      </c>
      <c r="L8" s="344">
        <f t="shared" si="8"/>
        <v>-0.2</v>
      </c>
      <c r="M8" s="344">
        <f t="shared" si="8"/>
        <v>0.4</v>
      </c>
      <c r="N8" s="344">
        <f t="shared" si="8"/>
        <v>-0.4</v>
      </c>
      <c r="O8" s="344">
        <f t="shared" si="8"/>
        <v>1</v>
      </c>
      <c r="P8" s="344">
        <f t="shared" si="9"/>
        <v>-0.6</v>
      </c>
      <c r="Q8" s="344">
        <f t="shared" si="9"/>
        <v>-0.8</v>
      </c>
      <c r="R8" s="344">
        <f t="shared" si="9"/>
        <v>-0.2</v>
      </c>
      <c r="S8" s="344">
        <f t="shared" si="9"/>
        <v>-1</v>
      </c>
      <c r="T8" s="344">
        <f t="shared" si="9"/>
        <v>-1</v>
      </c>
      <c r="U8" s="344">
        <f t="shared" si="9"/>
        <v>0.6</v>
      </c>
      <c r="V8" s="344">
        <f t="shared" si="9"/>
        <v>-0.6</v>
      </c>
      <c r="W8" s="286"/>
      <c r="X8" s="6"/>
      <c r="Y8" s="1" t="s">
        <v>1122</v>
      </c>
      <c r="Z8" s="282">
        <f t="shared" si="10"/>
        <v>5464.611592143935</v>
      </c>
      <c r="AA8" s="282">
        <f t="shared" si="10"/>
        <v>-1530.2050780468144</v>
      </c>
      <c r="AB8" s="282">
        <f t="shared" si="10"/>
        <v>1530.2050780468144</v>
      </c>
      <c r="AC8" s="282">
        <f t="shared" si="10"/>
        <v>-3618.9577047493585</v>
      </c>
      <c r="AD8" s="282">
        <f t="shared" si="10"/>
        <v>3618.9577047493585</v>
      </c>
      <c r="AE8" s="282">
        <f t="shared" si="10"/>
        <v>-1134.5872293759835</v>
      </c>
      <c r="AF8" s="282">
        <f t="shared" si="10"/>
        <v>-2057.0156607568792</v>
      </c>
      <c r="AG8" s="282">
        <f t="shared" si="10"/>
        <v>-1308.3707411416099</v>
      </c>
      <c r="AH8" s="282">
        <f t="shared" si="10"/>
        <v>1530.2050780468144</v>
      </c>
      <c r="AI8" s="282">
        <f t="shared" si="10"/>
        <v>-752.06227630812396</v>
      </c>
      <c r="AJ8" s="282">
        <f t="shared" si="10"/>
        <v>-2654.3376360364146</v>
      </c>
      <c r="AK8" s="282">
        <f t="shared" si="10"/>
        <v>1732.3081990652513</v>
      </c>
      <c r="AL8" s="282">
        <f t="shared" si="10"/>
        <v>-1530.2050780468144</v>
      </c>
      <c r="AM8" s="282">
        <f t="shared" si="10"/>
        <v>-1530.2050780468144</v>
      </c>
      <c r="AN8" s="282">
        <f t="shared" si="10"/>
        <v>184.2381831520097</v>
      </c>
      <c r="AO8" s="282">
        <f t="shared" si="10"/>
        <v>954.16539732656111</v>
      </c>
    </row>
    <row r="9" spans="1:41" outlineLevel="1" x14ac:dyDescent="0.25">
      <c r="A9" s="17" t="s">
        <v>304</v>
      </c>
      <c r="B9" s="295">
        <f t="shared" si="11"/>
        <v>8</v>
      </c>
      <c r="C9" s="200">
        <f t="shared" si="12"/>
        <v>0.1111111111111111</v>
      </c>
      <c r="D9" s="126"/>
      <c r="F9" s="294">
        <f t="shared" si="3"/>
        <v>0.125</v>
      </c>
      <c r="G9" s="199">
        <f t="shared" si="4"/>
        <v>7487.9190927820346</v>
      </c>
      <c r="H9" s="143">
        <f t="shared" si="5"/>
        <v>935.98988659775432</v>
      </c>
      <c r="I9" s="186">
        <f t="shared" si="13"/>
        <v>-910.75123629097857</v>
      </c>
      <c r="J9" t="str">
        <f t="shared" si="6"/>
        <v>soft</v>
      </c>
      <c r="K9" s="344">
        <f t="shared" si="7"/>
        <v>0.25</v>
      </c>
      <c r="L9" s="344">
        <f t="shared" si="8"/>
        <v>0.5</v>
      </c>
      <c r="M9" s="344">
        <f t="shared" si="8"/>
        <v>0</v>
      </c>
      <c r="N9" s="344">
        <f t="shared" si="8"/>
        <v>0.25</v>
      </c>
      <c r="O9" s="344">
        <f t="shared" si="8"/>
        <v>-0.5</v>
      </c>
      <c r="P9" s="344">
        <f t="shared" si="9"/>
        <v>-0.25</v>
      </c>
      <c r="Q9" s="344">
        <f t="shared" si="9"/>
        <v>0.25</v>
      </c>
      <c r="R9" s="344">
        <f t="shared" si="9"/>
        <v>-0.25</v>
      </c>
      <c r="S9" s="344">
        <f t="shared" si="9"/>
        <v>0.75</v>
      </c>
      <c r="T9" s="344">
        <f t="shared" si="9"/>
        <v>0.5</v>
      </c>
      <c r="U9" s="344">
        <f t="shared" si="9"/>
        <v>0.25</v>
      </c>
      <c r="V9" s="344">
        <f t="shared" si="9"/>
        <v>0.25</v>
      </c>
      <c r="W9" s="286"/>
      <c r="X9" s="6"/>
      <c r="Y9" s="17" t="s">
        <v>304</v>
      </c>
      <c r="Z9" s="283">
        <f t="shared" si="10"/>
        <v>7487.9190927820346</v>
      </c>
      <c r="AA9" s="283">
        <f t="shared" si="10"/>
        <v>-7286.0098903278285</v>
      </c>
      <c r="AB9" s="283">
        <f t="shared" si="10"/>
        <v>7286.0098903278285</v>
      </c>
      <c r="AC9" s="283">
        <f t="shared" si="10"/>
        <v>1206.6395572801641</v>
      </c>
      <c r="AD9" s="283">
        <f t="shared" si="10"/>
        <v>-1206.6395572801641</v>
      </c>
      <c r="AE9" s="283">
        <f t="shared" si="10"/>
        <v>-2785.5188630524958</v>
      </c>
      <c r="AF9" s="283">
        <f t="shared" si="10"/>
        <v>-5968.0795438350615</v>
      </c>
      <c r="AG9" s="283">
        <f t="shared" si="10"/>
        <v>-5101.5371291445463</v>
      </c>
      <c r="AH9" s="283">
        <f t="shared" si="10"/>
        <v>-4019.4022800901957</v>
      </c>
      <c r="AI9" s="283">
        <f t="shared" si="10"/>
        <v>6094.657066087475</v>
      </c>
      <c r="AJ9" s="283">
        <f t="shared" si="10"/>
        <v>1206.6395572801641</v>
      </c>
      <c r="AK9" s="283">
        <f t="shared" si="10"/>
        <v>-2028.1944235479834</v>
      </c>
      <c r="AL9" s="283">
        <f t="shared" si="10"/>
        <v>-3155.3168210250292</v>
      </c>
      <c r="AM9" s="283">
        <f t="shared" si="10"/>
        <v>-3110.3292726023324</v>
      </c>
      <c r="AN9" s="283">
        <f t="shared" si="10"/>
        <v>213.51962033723413</v>
      </c>
      <c r="AO9" s="283">
        <f t="shared" si="10"/>
        <v>-2830.5064114751926</v>
      </c>
    </row>
    <row r="10" spans="1:41" outlineLevel="1" x14ac:dyDescent="0.25">
      <c r="B10">
        <f>SUM(B2:B9)</f>
        <v>72</v>
      </c>
      <c r="C10" s="193">
        <f t="shared" si="12"/>
        <v>1</v>
      </c>
      <c r="D10" s="126"/>
      <c r="F10" s="294">
        <f>SUMIFS(H$14:H$92,H$14:H$92,1,$C$14:$C$92,"&lt;&gt;offline")/$B10</f>
        <v>0.47222222222222221</v>
      </c>
      <c r="G10" s="167">
        <f>SUM(G2:G9)</f>
        <v>70553.373550754666</v>
      </c>
      <c r="H10" s="143">
        <f t="shared" si="5"/>
        <v>979.90796598270367</v>
      </c>
      <c r="I10">
        <f>SUM(F14:F92)/B10</f>
        <v>-102.13478653445446</v>
      </c>
      <c r="J10" s="137"/>
      <c r="K10" s="6"/>
      <c r="L10" s="292"/>
      <c r="M10" s="286"/>
      <c r="N10" s="292"/>
      <c r="O10" s="6"/>
      <c r="R10" s="6"/>
      <c r="S10" s="286"/>
      <c r="T10" s="286"/>
      <c r="U10" s="286"/>
      <c r="V10" s="6"/>
      <c r="W10" s="286"/>
      <c r="X10" s="6"/>
      <c r="Y10" s="6" t="s">
        <v>1245</v>
      </c>
      <c r="Z10" s="284">
        <f>SUM(Z2:Z9)</f>
        <v>70553.373550754666</v>
      </c>
      <c r="AA10" s="284">
        <f t="shared" ref="AA10:AO10" si="14">SUM(AA2:AA9)</f>
        <v>-3171.0176449690453</v>
      </c>
      <c r="AB10" s="284">
        <f t="shared" si="14"/>
        <v>3171.0176449690453</v>
      </c>
      <c r="AC10" s="284">
        <f t="shared" si="14"/>
        <v>-23229.173460803147</v>
      </c>
      <c r="AD10" s="284">
        <f t="shared" si="14"/>
        <v>23229.173460803147</v>
      </c>
      <c r="AE10" s="284">
        <f t="shared" si="14"/>
        <v>-27305.315303959491</v>
      </c>
      <c r="AF10" s="284">
        <f t="shared" si="14"/>
        <v>-18814.015123937734</v>
      </c>
      <c r="AG10" s="284">
        <f t="shared" si="14"/>
        <v>-1485.9849288201785</v>
      </c>
      <c r="AH10" s="284">
        <f t="shared" si="14"/>
        <v>-9511.4341663701034</v>
      </c>
      <c r="AI10" s="284">
        <f t="shared" si="14"/>
        <v>16947.326660274823</v>
      </c>
      <c r="AJ10" s="284">
        <f t="shared" si="14"/>
        <v>2926.3653227952755</v>
      </c>
      <c r="AK10" s="284">
        <f t="shared" si="14"/>
        <v>813.77516318492076</v>
      </c>
      <c r="AL10" s="284">
        <f t="shared" si="14"/>
        <v>-7646.1705262747619</v>
      </c>
      <c r="AM10" s="284">
        <f t="shared" si="14"/>
        <v>-4280.9719363350032</v>
      </c>
      <c r="AN10" s="284">
        <f t="shared" si="14"/>
        <v>-18996.380518011978</v>
      </c>
      <c r="AO10" s="284">
        <f t="shared" si="14"/>
        <v>2228.7819026020147</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70553</v>
      </c>
      <c r="AA12" s="310" t="str">
        <f t="shared" si="15"/>
        <v>RISK-ON ACC 50% PNL -3171</v>
      </c>
      <c r="AB12" s="310" t="str">
        <f t="shared" si="15"/>
        <v>RISK-OFF ACC 50% PNL 3171</v>
      </c>
      <c r="AC12" s="310" t="str">
        <f t="shared" si="15"/>
        <v>Previous ACC 31% PNL -23229</v>
      </c>
      <c r="AD12" s="339" t="str">
        <f t="shared" si="15"/>
        <v>Anti-Previous ACC 69% PNL 23229</v>
      </c>
      <c r="AE12" s="340" t="str">
        <f t="shared" si="15"/>
        <v>&gt;equity ACC 32% PNL -27305</v>
      </c>
      <c r="AF12" s="340" t="str">
        <f t="shared" si="15"/>
        <v>50/50 ACC 43% PNL -18814</v>
      </c>
      <c r="AG12" s="340" t="str">
        <f t="shared" si="15"/>
        <v>&lt;equity ACC 54% PNL -1486</v>
      </c>
      <c r="AH12" s="341" t="str">
        <f t="shared" si="15"/>
        <v>SEASONALITY ACC 43% PNL -9511</v>
      </c>
      <c r="AI12" s="341" t="str">
        <f t="shared" si="15"/>
        <v>ADJ_SEASONALITY ACC 64% PNL 16947</v>
      </c>
      <c r="AJ12" s="342" t="str">
        <f t="shared" si="15"/>
        <v>V1 ACC 50% PNL 2926</v>
      </c>
      <c r="AK12" s="342" t="str">
        <f t="shared" si="15"/>
        <v>V2 ACC 58% PNL 814</v>
      </c>
      <c r="AL12" s="342" t="str">
        <f t="shared" si="15"/>
        <v>V3 ACC 53% PNL -7646</v>
      </c>
      <c r="AM12" s="342" t="str">
        <f t="shared" si="15"/>
        <v>V4 ACC 53% PNL -4281</v>
      </c>
      <c r="AN12" s="342" t="str">
        <f t="shared" si="15"/>
        <v>V5 ACC 28% PNL -18996</v>
      </c>
      <c r="AO12" s="342" t="str">
        <f t="shared" si="15"/>
        <v>V6 ACC 56% PNL 2229</v>
      </c>
    </row>
    <row r="13" spans="1:41" ht="15.75" thickBot="1" x14ac:dyDescent="0.3">
      <c r="A13" s="3"/>
      <c r="B13" s="164"/>
      <c r="C13" s="164"/>
      <c r="E13" s="240">
        <f>COUNTIF(E14:E92,1)/COUNT(E14:E92)</f>
        <v>0.49367088607594939</v>
      </c>
      <c r="H13" s="240">
        <f>COUNTIF(H14:H92,1)/COUNT(H14:H92)</f>
        <v>0.48101265822784811</v>
      </c>
      <c r="I13" s="240">
        <f>COUNTIF(I14:I92,1)/COUNT(I14:I92)</f>
        <v>0.51898734177215189</v>
      </c>
      <c r="J13" s="240">
        <f t="shared" ref="J13:L13" si="16">COUNTIF(J14:J92,1)/COUNT(J14:J92)</f>
        <v>0.60759493670886078</v>
      </c>
      <c r="K13" s="240">
        <f t="shared" si="16"/>
        <v>0.41772151898734178</v>
      </c>
      <c r="L13" s="240">
        <f t="shared" si="16"/>
        <v>0.41772151898734178</v>
      </c>
      <c r="M13" s="240"/>
      <c r="O13" s="240">
        <f t="shared" ref="O13:U13" si="17">COUNTIF(O14:O92,1)/COUNT(O14:O92)</f>
        <v>0.48101265822784811</v>
      </c>
      <c r="P13" s="240">
        <f t="shared" si="17"/>
        <v>0.50632911392405067</v>
      </c>
      <c r="Q13" s="240">
        <f t="shared" si="17"/>
        <v>0.60759493670886078</v>
      </c>
      <c r="R13" s="240">
        <f t="shared" si="17"/>
        <v>0.51898734177215189</v>
      </c>
      <c r="S13" s="240">
        <f t="shared" si="17"/>
        <v>0.569620253164557</v>
      </c>
      <c r="T13" s="240">
        <f t="shared" si="17"/>
        <v>0.58227848101265822</v>
      </c>
      <c r="U13" s="240">
        <f t="shared" si="17"/>
        <v>0.59493670886075944</v>
      </c>
      <c r="W13" s="179"/>
      <c r="X13" s="182">
        <v>22204357.017858751</v>
      </c>
      <c r="Y13" s="182">
        <v>25173354.564284373</v>
      </c>
      <c r="Z13" s="187">
        <f t="shared" ref="Z13:AO13" si="18">SUM(Z14:Z92)</f>
        <v>70553.373550754681</v>
      </c>
      <c r="AA13" s="187">
        <f t="shared" si="18"/>
        <v>-3171.0176449690475</v>
      </c>
      <c r="AB13" s="187">
        <f t="shared" si="18"/>
        <v>3171.0176449690475</v>
      </c>
      <c r="AC13" s="187">
        <f>SUM(AC14:AC92)</f>
        <v>-23229.173460803147</v>
      </c>
      <c r="AD13" s="187">
        <f t="shared" si="18"/>
        <v>23229.173460803147</v>
      </c>
      <c r="AE13" s="187">
        <f t="shared" si="18"/>
        <v>-27305.315303959491</v>
      </c>
      <c r="AF13" s="187">
        <f t="shared" si="18"/>
        <v>-18814.01512393773</v>
      </c>
      <c r="AG13" s="187">
        <f t="shared" si="18"/>
        <v>-1485.9849288201754</v>
      </c>
      <c r="AH13" s="187">
        <f t="shared" si="18"/>
        <v>-9511.4341663701089</v>
      </c>
      <c r="AI13" s="187">
        <f>SUM(AI14:AI92)</f>
        <v>16947.326660274812</v>
      </c>
      <c r="AJ13" s="187">
        <f>SUM(AJ14:AJ92)</f>
        <v>2926.3653227952768</v>
      </c>
      <c r="AK13" s="187">
        <f t="shared" si="18"/>
        <v>813.77516318491871</v>
      </c>
      <c r="AL13" s="187">
        <f>SUM(AL14:AL92)</f>
        <v>-7646.1705262747591</v>
      </c>
      <c r="AM13" s="187">
        <f t="shared" si="18"/>
        <v>-4280.9719363350032</v>
      </c>
      <c r="AN13" s="187">
        <f t="shared" si="18"/>
        <v>-18996.380518011985</v>
      </c>
      <c r="AO13" s="187">
        <f t="shared" si="18"/>
        <v>2228.7819026020138</v>
      </c>
    </row>
    <row r="14" spans="1:41" ht="15.75" thickBot="1" x14ac:dyDescent="0.3">
      <c r="A14" s="330" t="s">
        <v>287</v>
      </c>
      <c r="B14" s="331" t="s">
        <v>558</v>
      </c>
      <c r="C14" s="332" t="s">
        <v>1288</v>
      </c>
      <c r="E14" s="201">
        <v>-1</v>
      </c>
      <c r="F14" s="186">
        <f t="shared" ref="F14:F77" si="19">G14*X14</f>
        <v>0</v>
      </c>
      <c r="G14" s="201">
        <v>9.6885813148800005E-3</v>
      </c>
      <c r="H14" s="202">
        <v>1</v>
      </c>
      <c r="I14" s="202">
        <v>-1</v>
      </c>
      <c r="J14" s="225">
        <v>1</v>
      </c>
      <c r="K14" s="225">
        <v>-1</v>
      </c>
      <c r="L14" s="201">
        <v>-1</v>
      </c>
      <c r="M14" s="226">
        <v>6</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-628.22962665623152</v>
      </c>
      <c r="G15" s="202">
        <v>-2.8101164191099998E-3</v>
      </c>
      <c r="H15" s="202">
        <v>-1</v>
      </c>
      <c r="I15" s="202">
        <v>-1</v>
      </c>
      <c r="J15" s="227">
        <v>1</v>
      </c>
      <c r="K15" s="227">
        <v>-1</v>
      </c>
      <c r="L15" s="202">
        <v>-1</v>
      </c>
      <c r="M15" s="228">
        <v>-5</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223560</v>
      </c>
      <c r="Y15" s="137">
        <v>149040</v>
      </c>
      <c r="Z15" s="188">
        <f t="shared" si="25"/>
        <v>628.22962665623152</v>
      </c>
      <c r="AA15" s="188">
        <f>IF(IF(sym!$Q4=H15,1,0)=1,ABS(X15*G15),-ABS(X15*G15))</f>
        <v>-628.22962665623152</v>
      </c>
      <c r="AB15" s="188">
        <f>IF(IF(sym!$P4=$H15,1,0)=1,ABS($X15*$G15),-ABS($X15*$G15))</f>
        <v>628.22962665623152</v>
      </c>
      <c r="AC15" s="188">
        <f>IF(IF(E15=H15,1,0)=1,ABS(X15*G15),-ABS(X15*G15))</f>
        <v>-628.22962665623152</v>
      </c>
      <c r="AD15" s="188">
        <f t="shared" si="26"/>
        <v>628.22962665623152</v>
      </c>
      <c r="AE15" s="188">
        <f t="shared" si="27"/>
        <v>-628.22962665623152</v>
      </c>
      <c r="AF15" s="188">
        <f t="shared" ref="AF15:AF78" si="36">IF(IF(I15=H15,1,0)=1,ABS(X15*G15),-ABS(X15*G15))</f>
        <v>628.22962665623152</v>
      </c>
      <c r="AG15" s="188">
        <f t="shared" ref="AG15:AG78" si="37">IF(IF(K15=H15,1,0)=1,ABS(X15*G15),-ABS(X15*G15))</f>
        <v>628.22962665623152</v>
      </c>
      <c r="AH15" s="188">
        <f t="shared" ref="AH15:AH78" si="38">IF(IF(L15=H15,1,0)=1,ABS(X15*G15),-ABS(X15*G15))</f>
        <v>628.22962665623152</v>
      </c>
      <c r="AI15" s="188">
        <f t="shared" ref="AI15:AI78" si="39">IF(IF(O15=H15,1,0)=1,ABS(X15*G15),-ABS(X15*G15))</f>
        <v>-628.22962665623152</v>
      </c>
      <c r="AJ15" s="188">
        <f t="shared" si="28"/>
        <v>-628.22962665623152</v>
      </c>
      <c r="AK15" s="188">
        <f t="shared" si="29"/>
        <v>-628.22962665623152</v>
      </c>
      <c r="AL15" s="188">
        <f t="shared" si="30"/>
        <v>628.22962665623152</v>
      </c>
      <c r="AM15" s="188">
        <f t="shared" si="31"/>
        <v>-628.22962665623152</v>
      </c>
      <c r="AN15" s="188">
        <f t="shared" si="32"/>
        <v>-628.22962665623152</v>
      </c>
      <c r="AO15" s="188">
        <f t="shared" si="33"/>
        <v>-628.22962665623152</v>
      </c>
    </row>
    <row r="16" spans="1:41" ht="15.75" thickBot="1" x14ac:dyDescent="0.3">
      <c r="A16" s="1" t="s">
        <v>292</v>
      </c>
      <c r="B16" s="149" t="s">
        <v>292</v>
      </c>
      <c r="C16" s="192" t="s">
        <v>294</v>
      </c>
      <c r="E16" s="201">
        <v>-1</v>
      </c>
      <c r="F16" s="186">
        <f t="shared" si="19"/>
        <v>616.63083344394181</v>
      </c>
      <c r="G16" s="202">
        <v>3.1215161649899999E-3</v>
      </c>
      <c r="H16" s="202">
        <v>1</v>
      </c>
      <c r="I16" s="202">
        <v>1</v>
      </c>
      <c r="J16" s="227">
        <v>-1</v>
      </c>
      <c r="K16" s="227">
        <v>1</v>
      </c>
      <c r="L16" s="202">
        <v>-1</v>
      </c>
      <c r="M16" s="228">
        <v>-10</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197542.092</v>
      </c>
      <c r="Y16" s="137">
        <v>296313.13800000004</v>
      </c>
      <c r="Z16" s="188">
        <f t="shared" si="25"/>
        <v>616.63083344394181</v>
      </c>
      <c r="AA16" s="188">
        <f>IF(IF(sym!$Q5=H16,1,0)=1,ABS(X16*G16),-ABS(X16*G16))</f>
        <v>616.63083344394181</v>
      </c>
      <c r="AB16" s="188">
        <f>IF(IF(sym!$P5=$H16,1,0)=1,ABS($X16*$G16),-ABS($X16*$G16))</f>
        <v>-616.63083344394181</v>
      </c>
      <c r="AC16" s="188">
        <f t="shared" ref="AC16:AC79" si="40">IF(IF(E16=H16,1,0)=1,ABS(X16*G16),-ABS(X16*G16))</f>
        <v>-616.63083344394181</v>
      </c>
      <c r="AD16" s="188">
        <f t="shared" si="26"/>
        <v>616.63083344394181</v>
      </c>
      <c r="AE16" s="188">
        <f t="shared" si="27"/>
        <v>-616.63083344394181</v>
      </c>
      <c r="AF16" s="188">
        <f t="shared" si="36"/>
        <v>616.63083344394181</v>
      </c>
      <c r="AG16" s="188">
        <f t="shared" si="37"/>
        <v>616.63083344394181</v>
      </c>
      <c r="AH16" s="188">
        <f t="shared" si="38"/>
        <v>-616.63083344394181</v>
      </c>
      <c r="AI16" s="188">
        <f t="shared" si="39"/>
        <v>616.63083344394181</v>
      </c>
      <c r="AJ16" s="188">
        <f t="shared" si="28"/>
        <v>616.63083344394181</v>
      </c>
      <c r="AK16" s="188">
        <f t="shared" si="29"/>
        <v>616.63083344394181</v>
      </c>
      <c r="AL16" s="188">
        <f t="shared" si="30"/>
        <v>616.63083344394181</v>
      </c>
      <c r="AM16" s="188">
        <f>IF(IF(S16=H16,1,0)=1,ABS(X16*G16),-ABS(X16*G16))</f>
        <v>616.63083344394181</v>
      </c>
      <c r="AN16" s="188">
        <f t="shared" si="32"/>
        <v>-616.63083344394181</v>
      </c>
      <c r="AO16" s="188">
        <f t="shared" si="33"/>
        <v>616.63083344394181</v>
      </c>
    </row>
    <row r="17" spans="1:41" ht="15.75" thickBot="1" x14ac:dyDescent="0.3">
      <c r="A17" s="1" t="s">
        <v>295</v>
      </c>
      <c r="B17" s="149" t="s">
        <v>728</v>
      </c>
      <c r="C17" s="192" t="s">
        <v>297</v>
      </c>
      <c r="E17" s="201">
        <v>1</v>
      </c>
      <c r="F17" s="186">
        <f t="shared" si="19"/>
        <v>-2623.1012658202203</v>
      </c>
      <c r="G17" s="202">
        <v>-2.8481012658200001E-2</v>
      </c>
      <c r="H17" s="202">
        <v>-1</v>
      </c>
      <c r="I17" s="202">
        <v>-1</v>
      </c>
      <c r="J17" s="227">
        <v>-1</v>
      </c>
      <c r="K17" s="227">
        <v>-1</v>
      </c>
      <c r="L17" s="202">
        <v>-1</v>
      </c>
      <c r="M17" s="228">
        <v>-10</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92100</v>
      </c>
      <c r="Y17" s="137">
        <v>73680</v>
      </c>
      <c r="Z17" s="188">
        <f t="shared" si="25"/>
        <v>2623.1012658202203</v>
      </c>
      <c r="AA17" s="188">
        <f>IF(IF(sym!$Q6=H17,1,0)=1,ABS(X17*G17),-ABS(X17*G17))</f>
        <v>-2623.1012658202203</v>
      </c>
      <c r="AB17" s="188">
        <f>IF(IF(sym!$P6=$H17,1,0)=1,ABS($X17*$G17),-ABS($X17*$G17))</f>
        <v>2623.1012658202203</v>
      </c>
      <c r="AC17" s="188">
        <f t="shared" si="40"/>
        <v>-2623.1012658202203</v>
      </c>
      <c r="AD17" s="188">
        <f t="shared" si="26"/>
        <v>2623.1012658202203</v>
      </c>
      <c r="AE17" s="188">
        <f t="shared" si="27"/>
        <v>2623.1012658202203</v>
      </c>
      <c r="AF17" s="188">
        <f t="shared" si="36"/>
        <v>2623.1012658202203</v>
      </c>
      <c r="AG17" s="188">
        <f t="shared" si="37"/>
        <v>2623.1012658202203</v>
      </c>
      <c r="AH17" s="188">
        <f t="shared" si="38"/>
        <v>2623.1012658202203</v>
      </c>
      <c r="AI17" s="188">
        <f t="shared" si="39"/>
        <v>-2623.1012658202203</v>
      </c>
      <c r="AJ17" s="188">
        <f t="shared" si="28"/>
        <v>-2623.1012658202203</v>
      </c>
      <c r="AK17" s="188">
        <f t="shared" si="29"/>
        <v>2623.1012658202203</v>
      </c>
      <c r="AL17" s="188">
        <f t="shared" si="30"/>
        <v>2623.1012658202203</v>
      </c>
      <c r="AM17" s="188">
        <f t="shared" si="31"/>
        <v>2623.1012658202203</v>
      </c>
      <c r="AN17" s="188">
        <f t="shared" si="32"/>
        <v>-2623.1012658202203</v>
      </c>
      <c r="AO17" s="188">
        <f t="shared" si="33"/>
        <v>2623.1012658202203</v>
      </c>
    </row>
    <row r="18" spans="1:41" ht="15.75" thickBot="1" x14ac:dyDescent="0.3">
      <c r="A18" s="1" t="s">
        <v>298</v>
      </c>
      <c r="B18" s="149" t="s">
        <v>479</v>
      </c>
      <c r="C18" s="192" t="s">
        <v>1121</v>
      </c>
      <c r="E18" s="201">
        <v>1</v>
      </c>
      <c r="F18" s="186">
        <f t="shared" si="19"/>
        <v>-1388.1320012112876</v>
      </c>
      <c r="G18" s="202">
        <v>-8.4771419921300002E-3</v>
      </c>
      <c r="H18" s="202">
        <v>-1</v>
      </c>
      <c r="I18" s="202">
        <v>1</v>
      </c>
      <c r="J18" s="227">
        <v>1</v>
      </c>
      <c r="K18" s="227">
        <v>-1</v>
      </c>
      <c r="L18" s="202">
        <v>-1</v>
      </c>
      <c r="M18" s="228">
        <v>-5</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163750</v>
      </c>
      <c r="Y18" s="137">
        <v>163750</v>
      </c>
      <c r="Z18" s="188">
        <f t="shared" si="25"/>
        <v>1388.1320012112876</v>
      </c>
      <c r="AA18" s="188">
        <f>IF(IF(sym!$Q7=H18,1,0)=1,ABS(X18*G18),-ABS(X18*G18))</f>
        <v>-1388.1320012112876</v>
      </c>
      <c r="AB18" s="188">
        <f>IF(IF(sym!$P7=$H18,1,0)=1,ABS($X18*$G18),-ABS($X18*$G18))</f>
        <v>1388.1320012112876</v>
      </c>
      <c r="AC18" s="188">
        <f t="shared" si="40"/>
        <v>-1388.1320012112876</v>
      </c>
      <c r="AD18" s="188">
        <f t="shared" si="26"/>
        <v>1388.1320012112876</v>
      </c>
      <c r="AE18" s="188">
        <f t="shared" si="27"/>
        <v>-1388.1320012112876</v>
      </c>
      <c r="AF18" s="188">
        <f t="shared" si="36"/>
        <v>-1388.1320012112876</v>
      </c>
      <c r="AG18" s="188">
        <f t="shared" si="37"/>
        <v>1388.1320012112876</v>
      </c>
      <c r="AH18" s="188">
        <f t="shared" si="38"/>
        <v>1388.1320012112876</v>
      </c>
      <c r="AI18" s="188">
        <f t="shared" si="39"/>
        <v>-1388.1320012112876</v>
      </c>
      <c r="AJ18" s="188">
        <f t="shared" si="28"/>
        <v>-1388.1320012112876</v>
      </c>
      <c r="AK18" s="188">
        <f t="shared" si="29"/>
        <v>-1388.1320012112876</v>
      </c>
      <c r="AL18" s="188">
        <f t="shared" si="30"/>
        <v>-1388.1320012112876</v>
      </c>
      <c r="AM18" s="188">
        <f t="shared" si="31"/>
        <v>-1388.1320012112876</v>
      </c>
      <c r="AN18" s="188">
        <f t="shared" si="32"/>
        <v>-1388.1320012112876</v>
      </c>
      <c r="AO18" s="188">
        <f t="shared" si="33"/>
        <v>-1388.1320012112876</v>
      </c>
    </row>
    <row r="19" spans="1:41" ht="15.75" thickBot="1" x14ac:dyDescent="0.3">
      <c r="A19" s="1" t="s">
        <v>300</v>
      </c>
      <c r="B19" s="149" t="s">
        <v>518</v>
      </c>
      <c r="C19" s="192" t="s">
        <v>297</v>
      </c>
      <c r="E19" s="201">
        <v>-1</v>
      </c>
      <c r="F19" s="186">
        <f t="shared" si="19"/>
        <v>150.44020542944176</v>
      </c>
      <c r="G19" s="202">
        <v>2.9347028613400002E-3</v>
      </c>
      <c r="H19" s="202">
        <v>1</v>
      </c>
      <c r="I19" s="202">
        <v>1</v>
      </c>
      <c r="J19" s="227">
        <v>1</v>
      </c>
      <c r="K19" s="227">
        <v>1</v>
      </c>
      <c r="L19" s="202">
        <v>-1</v>
      </c>
      <c r="M19" s="228">
        <v>6</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51262.5</v>
      </c>
      <c r="Y19" s="137">
        <v>68350</v>
      </c>
      <c r="Z19" s="188">
        <f t="shared" si="25"/>
        <v>150.44020542944176</v>
      </c>
      <c r="AA19" s="188">
        <f>IF(IF(sym!$Q8=H19,1,0)=1,ABS(X19*G19),-ABS(X19*G19))</f>
        <v>150.44020542944176</v>
      </c>
      <c r="AB19" s="188">
        <f>IF(IF(sym!$P8=$H19,1,0)=1,ABS($X19*$G19),-ABS($X19*$G19))</f>
        <v>-150.44020542944176</v>
      </c>
      <c r="AC19" s="188">
        <f t="shared" si="40"/>
        <v>-150.44020542944176</v>
      </c>
      <c r="AD19" s="188">
        <f t="shared" si="26"/>
        <v>150.44020542944176</v>
      </c>
      <c r="AE19" s="188">
        <f t="shared" si="27"/>
        <v>150.44020542944176</v>
      </c>
      <c r="AF19" s="188">
        <f t="shared" si="36"/>
        <v>150.44020542944176</v>
      </c>
      <c r="AG19" s="188">
        <f t="shared" si="37"/>
        <v>150.44020542944176</v>
      </c>
      <c r="AH19" s="188">
        <f t="shared" si="38"/>
        <v>-150.44020542944176</v>
      </c>
      <c r="AI19" s="188">
        <f t="shared" si="39"/>
        <v>-150.44020542944176</v>
      </c>
      <c r="AJ19" s="188">
        <f t="shared" si="28"/>
        <v>150.44020542944176</v>
      </c>
      <c r="AK19" s="188">
        <f t="shared" si="29"/>
        <v>150.44020542944176</v>
      </c>
      <c r="AL19" s="188">
        <f t="shared" si="30"/>
        <v>150.44020542944176</v>
      </c>
      <c r="AM19" s="188">
        <f t="shared" si="31"/>
        <v>150.44020542944176</v>
      </c>
      <c r="AN19" s="188">
        <f t="shared" si="32"/>
        <v>-150.44020542944176</v>
      </c>
      <c r="AO19" s="188">
        <f t="shared" si="33"/>
        <v>150.44020542944176</v>
      </c>
    </row>
    <row r="20" spans="1:41" ht="15.75" thickBot="1" x14ac:dyDescent="0.3">
      <c r="A20" s="1" t="s">
        <v>302</v>
      </c>
      <c r="B20" s="149" t="s">
        <v>509</v>
      </c>
      <c r="C20" s="192" t="s">
        <v>304</v>
      </c>
      <c r="E20" s="201">
        <v>-1</v>
      </c>
      <c r="F20" s="186">
        <f t="shared" si="19"/>
        <v>-636.47139903503523</v>
      </c>
      <c r="G20" s="202">
        <v>-5.5134390075800002E-3</v>
      </c>
      <c r="H20" s="202">
        <v>-1</v>
      </c>
      <c r="I20" s="202">
        <v>-1</v>
      </c>
      <c r="J20" s="227">
        <v>1</v>
      </c>
      <c r="K20" s="227">
        <v>-1</v>
      </c>
      <c r="L20" s="202">
        <v>-1</v>
      </c>
      <c r="M20" s="228">
        <v>14</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115440</v>
      </c>
      <c r="Y20" s="137">
        <v>86580</v>
      </c>
      <c r="Z20" s="188">
        <f t="shared" si="25"/>
        <v>636.47139903503523</v>
      </c>
      <c r="AA20" s="188">
        <f>IF(IF(sym!$Q9=H20,1,0)=1,ABS(X20*G20),-ABS(X20*G20))</f>
        <v>-636.47139903503523</v>
      </c>
      <c r="AB20" s="188">
        <f>IF(IF(sym!$P9=$H20,1,0)=1,ABS($X20*$G20),-ABS($X20*$G20))</f>
        <v>636.47139903503523</v>
      </c>
      <c r="AC20" s="188">
        <f t="shared" si="40"/>
        <v>636.47139903503523</v>
      </c>
      <c r="AD20" s="188">
        <f t="shared" si="26"/>
        <v>-636.47139903503523</v>
      </c>
      <c r="AE20" s="188">
        <f t="shared" si="27"/>
        <v>-636.47139903503523</v>
      </c>
      <c r="AF20" s="188">
        <f t="shared" si="36"/>
        <v>636.47139903503523</v>
      </c>
      <c r="AG20" s="188">
        <f t="shared" si="37"/>
        <v>636.47139903503523</v>
      </c>
      <c r="AH20" s="188">
        <f t="shared" si="38"/>
        <v>636.47139903503523</v>
      </c>
      <c r="AI20" s="188">
        <f t="shared" si="39"/>
        <v>636.47139903503523</v>
      </c>
      <c r="AJ20" s="188">
        <f t="shared" si="28"/>
        <v>636.47139903503523</v>
      </c>
      <c r="AK20" s="188">
        <f t="shared" si="29"/>
        <v>-636.47139903503523</v>
      </c>
      <c r="AL20" s="188">
        <f t="shared" si="30"/>
        <v>-636.47139903503523</v>
      </c>
      <c r="AM20" s="188">
        <f t="shared" si="31"/>
        <v>-636.47139903503523</v>
      </c>
      <c r="AN20" s="188">
        <f t="shared" si="32"/>
        <v>-636.47139903503523</v>
      </c>
      <c r="AO20" s="188">
        <f t="shared" si="33"/>
        <v>-636.47139903503523</v>
      </c>
    </row>
    <row r="21" spans="1:41" ht="15.75" thickBot="1" x14ac:dyDescent="0.3">
      <c r="A21" s="1" t="s">
        <v>305</v>
      </c>
      <c r="B21" s="149" t="s">
        <v>488</v>
      </c>
      <c r="C21" s="192" t="s">
        <v>1121</v>
      </c>
      <c r="E21" s="201">
        <v>-1</v>
      </c>
      <c r="F21" s="186">
        <f t="shared" si="19"/>
        <v>-970.85215001072936</v>
      </c>
      <c r="G21" s="202">
        <v>-4.25420511814E-3</v>
      </c>
      <c r="H21" s="202">
        <v>-1</v>
      </c>
      <c r="I21" s="202">
        <v>-1</v>
      </c>
      <c r="J21" s="227">
        <v>1</v>
      </c>
      <c r="K21" s="227">
        <v>-1</v>
      </c>
      <c r="L21" s="202">
        <v>-1</v>
      </c>
      <c r="M21" s="228">
        <v>5</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228210</v>
      </c>
      <c r="Y21" s="137">
        <v>152140</v>
      </c>
      <c r="Z21" s="188">
        <f t="shared" si="25"/>
        <v>970.85215001072936</v>
      </c>
      <c r="AA21" s="188">
        <f>IF(IF(sym!$Q10=H21,1,0)=1,ABS(X21*G21),-ABS(X21*G21))</f>
        <v>-970.85215001072936</v>
      </c>
      <c r="AB21" s="188">
        <f>IF(IF(sym!$P10=$H21,1,0)=1,ABS($X21*$G21),-ABS($X21*$G21))</f>
        <v>970.85215001072936</v>
      </c>
      <c r="AC21" s="188">
        <f t="shared" si="40"/>
        <v>970.85215001072936</v>
      </c>
      <c r="AD21" s="188">
        <f t="shared" si="26"/>
        <v>-970.85215001072936</v>
      </c>
      <c r="AE21" s="188">
        <f t="shared" si="27"/>
        <v>-970.85215001072936</v>
      </c>
      <c r="AF21" s="188">
        <f t="shared" si="36"/>
        <v>970.85215001072936</v>
      </c>
      <c r="AG21" s="188">
        <f t="shared" si="37"/>
        <v>970.85215001072936</v>
      </c>
      <c r="AH21" s="188">
        <f t="shared" si="38"/>
        <v>970.85215001072936</v>
      </c>
      <c r="AI21" s="188">
        <f t="shared" si="39"/>
        <v>970.85215001072936</v>
      </c>
      <c r="AJ21" s="188">
        <f t="shared" si="28"/>
        <v>970.85215001072936</v>
      </c>
      <c r="AK21" s="188">
        <f t="shared" si="29"/>
        <v>-970.85215001072936</v>
      </c>
      <c r="AL21" s="188">
        <f t="shared" si="30"/>
        <v>-970.85215001072936</v>
      </c>
      <c r="AM21" s="188">
        <f t="shared" si="31"/>
        <v>-970.85215001072936</v>
      </c>
      <c r="AN21" s="188">
        <f t="shared" si="32"/>
        <v>-970.85215001072936</v>
      </c>
      <c r="AO21" s="188">
        <f t="shared" si="33"/>
        <v>-970.85215001072936</v>
      </c>
    </row>
    <row r="22" spans="1:41" ht="15.75" thickBot="1" x14ac:dyDescent="0.3">
      <c r="A22" s="330" t="s">
        <v>307</v>
      </c>
      <c r="B22" s="331" t="s">
        <v>484</v>
      </c>
      <c r="C22" s="332" t="s">
        <v>1288</v>
      </c>
      <c r="E22" s="201">
        <v>1</v>
      </c>
      <c r="F22" s="186">
        <f t="shared" si="19"/>
        <v>0</v>
      </c>
      <c r="G22" s="202">
        <v>1.2209184019500001E-3</v>
      </c>
      <c r="H22" s="202">
        <v>1</v>
      </c>
      <c r="I22" s="227">
        <v>1</v>
      </c>
      <c r="J22" s="227">
        <v>1</v>
      </c>
      <c r="K22" s="227">
        <v>-1</v>
      </c>
      <c r="L22" s="202">
        <v>1</v>
      </c>
      <c r="M22" s="228">
        <v>-9</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-1105.984357537752</v>
      </c>
      <c r="G23" s="202">
        <v>-1.2513966480400001E-2</v>
      </c>
      <c r="H23" s="202">
        <v>-1</v>
      </c>
      <c r="I23" s="227">
        <v>-1</v>
      </c>
      <c r="J23" s="227">
        <v>1</v>
      </c>
      <c r="K23" s="227">
        <v>-1</v>
      </c>
      <c r="L23" s="202">
        <v>-1</v>
      </c>
      <c r="M23" s="228">
        <v>7</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88380</v>
      </c>
      <c r="Y23" s="137">
        <v>88380</v>
      </c>
      <c r="Z23" s="188">
        <f t="shared" si="25"/>
        <v>1105.984357537752</v>
      </c>
      <c r="AA23" s="188">
        <f>IF(IF(sym!$Q12=H23,1,0)=1,ABS(X23*G23),-ABS(X23*G23))</f>
        <v>-1105.984357537752</v>
      </c>
      <c r="AB23" s="188">
        <f>IF(IF(sym!$P12=$H23,1,0)=1,ABS($X23*$G23),-ABS($X23*$G23))</f>
        <v>1105.984357537752</v>
      </c>
      <c r="AC23" s="188">
        <f t="shared" si="40"/>
        <v>1105.984357537752</v>
      </c>
      <c r="AD23" s="188">
        <f t="shared" si="26"/>
        <v>-1105.984357537752</v>
      </c>
      <c r="AE23" s="188">
        <f t="shared" si="27"/>
        <v>-1105.984357537752</v>
      </c>
      <c r="AF23" s="188">
        <f t="shared" si="36"/>
        <v>1105.984357537752</v>
      </c>
      <c r="AG23" s="188">
        <f t="shared" si="37"/>
        <v>1105.984357537752</v>
      </c>
      <c r="AH23" s="188">
        <f t="shared" si="38"/>
        <v>1105.984357537752</v>
      </c>
      <c r="AI23" s="188">
        <f t="shared" si="39"/>
        <v>1105.984357537752</v>
      </c>
      <c r="AJ23" s="188">
        <f t="shared" si="28"/>
        <v>1105.984357537752</v>
      </c>
      <c r="AK23" s="188">
        <f t="shared" si="29"/>
        <v>-1105.984357537752</v>
      </c>
      <c r="AL23" s="188">
        <f t="shared" si="30"/>
        <v>-1105.984357537752</v>
      </c>
      <c r="AM23" s="188">
        <f t="shared" si="31"/>
        <v>-1105.984357537752</v>
      </c>
      <c r="AN23" s="188">
        <f t="shared" si="32"/>
        <v>-1105.984357537752</v>
      </c>
      <c r="AO23" s="188">
        <f t="shared" si="33"/>
        <v>-1105.984357537752</v>
      </c>
    </row>
    <row r="24" spans="1:41" ht="15.75" thickBot="1" x14ac:dyDescent="0.3">
      <c r="A24" s="1" t="s">
        <v>311</v>
      </c>
      <c r="B24" s="149" t="s">
        <v>520</v>
      </c>
      <c r="C24" s="192" t="s">
        <v>304</v>
      </c>
      <c r="E24" s="201">
        <v>1</v>
      </c>
      <c r="F24" s="186">
        <f t="shared" si="19"/>
        <v>-433.27120734525784</v>
      </c>
      <c r="G24" s="202">
        <v>-3.9742359873900001E-3</v>
      </c>
      <c r="H24" s="233">
        <v>-1</v>
      </c>
      <c r="I24" s="229">
        <v>1</v>
      </c>
      <c r="J24" s="229">
        <v>1</v>
      </c>
      <c r="K24" s="229">
        <v>-1</v>
      </c>
      <c r="L24" s="202">
        <v>-1</v>
      </c>
      <c r="M24" s="228">
        <v>-4</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109020</v>
      </c>
      <c r="Y24" s="137">
        <v>72680</v>
      </c>
      <c r="Z24" s="188">
        <f t="shared" si="25"/>
        <v>433.27120734525784</v>
      </c>
      <c r="AA24" s="188">
        <f>IF(IF(sym!$Q13=H24,1,0)=1,ABS(X24*G24),-ABS(X24*G24))</f>
        <v>-433.27120734525784</v>
      </c>
      <c r="AB24" s="188">
        <f>IF(IF(sym!$P13=$H24,1,0)=1,ABS($X24*$G24),-ABS($X24*$G24))</f>
        <v>433.27120734525784</v>
      </c>
      <c r="AC24" s="188">
        <f t="shared" si="40"/>
        <v>-433.27120734525784</v>
      </c>
      <c r="AD24" s="188">
        <f t="shared" si="26"/>
        <v>433.27120734525784</v>
      </c>
      <c r="AE24" s="188">
        <f t="shared" si="27"/>
        <v>-433.27120734525784</v>
      </c>
      <c r="AF24" s="188">
        <f t="shared" si="36"/>
        <v>-433.27120734525784</v>
      </c>
      <c r="AG24" s="188">
        <f t="shared" si="37"/>
        <v>433.27120734525784</v>
      </c>
      <c r="AH24" s="188">
        <f t="shared" si="38"/>
        <v>433.27120734525784</v>
      </c>
      <c r="AI24" s="188">
        <f t="shared" si="39"/>
        <v>-433.27120734525784</v>
      </c>
      <c r="AJ24" s="188">
        <f t="shared" si="28"/>
        <v>-433.27120734525784</v>
      </c>
      <c r="AK24" s="188">
        <f t="shared" si="29"/>
        <v>-433.27120734525784</v>
      </c>
      <c r="AL24" s="188">
        <f t="shared" si="30"/>
        <v>-433.27120734525784</v>
      </c>
      <c r="AM24" s="188">
        <f t="shared" si="31"/>
        <v>-433.27120734525784</v>
      </c>
      <c r="AN24" s="188">
        <f t="shared" si="32"/>
        <v>-433.27120734525784</v>
      </c>
      <c r="AO24" s="188">
        <f t="shared" si="33"/>
        <v>-433.27120734525784</v>
      </c>
    </row>
    <row r="25" spans="1:41" ht="15.75" thickBot="1" x14ac:dyDescent="0.3">
      <c r="A25" s="1" t="s">
        <v>1008</v>
      </c>
      <c r="B25" s="149" t="s">
        <v>583</v>
      </c>
      <c r="C25" s="192" t="s">
        <v>1121</v>
      </c>
      <c r="E25" s="201">
        <v>1</v>
      </c>
      <c r="F25" s="186">
        <f t="shared" si="19"/>
        <v>-1293.875979525304</v>
      </c>
      <c r="G25" s="202">
        <v>-4.7107849798399999E-3</v>
      </c>
      <c r="H25" s="202">
        <v>-1</v>
      </c>
      <c r="I25" s="227">
        <v>-1</v>
      </c>
      <c r="J25" s="227">
        <v>1</v>
      </c>
      <c r="K25" s="227">
        <v>-1</v>
      </c>
      <c r="L25" s="202">
        <v>1</v>
      </c>
      <c r="M25" s="228">
        <v>-19</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274662.5</v>
      </c>
      <c r="Y25" s="137">
        <v>274662.5</v>
      </c>
      <c r="Z25" s="188">
        <f t="shared" si="25"/>
        <v>1293.875979525304</v>
      </c>
      <c r="AA25" s="188">
        <f>IF(IF(sym!$Q14=H25,1,0)=1,ABS(X25*G25),-ABS(X25*G25))</f>
        <v>-1293.875979525304</v>
      </c>
      <c r="AB25" s="188">
        <f>IF(IF(sym!$P14=$H25,1,0)=1,ABS($X25*$G25),-ABS($X25*$G25))</f>
        <v>1293.875979525304</v>
      </c>
      <c r="AC25" s="188">
        <f t="shared" si="40"/>
        <v>-1293.875979525304</v>
      </c>
      <c r="AD25" s="188">
        <f t="shared" si="26"/>
        <v>1293.875979525304</v>
      </c>
      <c r="AE25" s="188">
        <f t="shared" si="27"/>
        <v>-1293.875979525304</v>
      </c>
      <c r="AF25" s="188">
        <f t="shared" si="36"/>
        <v>1293.875979525304</v>
      </c>
      <c r="AG25" s="188">
        <f t="shared" si="37"/>
        <v>1293.875979525304</v>
      </c>
      <c r="AH25" s="188">
        <f t="shared" si="38"/>
        <v>-1293.875979525304</v>
      </c>
      <c r="AI25" s="188">
        <f t="shared" si="39"/>
        <v>1293.875979525304</v>
      </c>
      <c r="AJ25" s="188">
        <f t="shared" si="28"/>
        <v>1293.875979525304</v>
      </c>
      <c r="AK25" s="188">
        <f t="shared" si="29"/>
        <v>1293.875979525304</v>
      </c>
      <c r="AL25" s="188">
        <f t="shared" si="30"/>
        <v>1293.875979525304</v>
      </c>
      <c r="AM25" s="188">
        <f t="shared" si="31"/>
        <v>1293.875979525304</v>
      </c>
      <c r="AN25" s="188">
        <f t="shared" si="32"/>
        <v>-1293.875979525304</v>
      </c>
      <c r="AO25" s="188">
        <f t="shared" si="33"/>
        <v>1293.875979525304</v>
      </c>
    </row>
    <row r="26" spans="1:41" ht="15.75" thickBot="1" x14ac:dyDescent="0.3">
      <c r="A26" s="1" t="s">
        <v>314</v>
      </c>
      <c r="B26" s="149" t="s">
        <v>755</v>
      </c>
      <c r="C26" s="192" t="s">
        <v>1121</v>
      </c>
      <c r="E26" s="201">
        <v>-1</v>
      </c>
      <c r="F26" s="186">
        <f t="shared" si="19"/>
        <v>1889.1049605359915</v>
      </c>
      <c r="G26" s="202">
        <v>4.8430641139300002E-3</v>
      </c>
      <c r="H26" s="202">
        <v>1</v>
      </c>
      <c r="I26" s="227">
        <v>1</v>
      </c>
      <c r="J26" s="227">
        <v>-1</v>
      </c>
      <c r="K26" s="227">
        <v>1</v>
      </c>
      <c r="L26" s="202">
        <v>-1</v>
      </c>
      <c r="M26" s="228">
        <v>-20</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390064</v>
      </c>
      <c r="Y26" s="137">
        <v>487580</v>
      </c>
      <c r="Z26" s="188">
        <f t="shared" si="25"/>
        <v>1889.1049605359915</v>
      </c>
      <c r="AA26" s="188">
        <f>IF(IF(sym!$Q15=H26,1,0)=1,ABS(X26*G26),-ABS(X26*G26))</f>
        <v>-1889.1049605359915</v>
      </c>
      <c r="AB26" s="188">
        <f>IF(IF(sym!$P15=$H26,1,0)=1,ABS($X26*$G26),-ABS($X26*$G26))</f>
        <v>1889.1049605359915</v>
      </c>
      <c r="AC26" s="188">
        <f t="shared" si="40"/>
        <v>-1889.1049605359915</v>
      </c>
      <c r="AD26" s="188">
        <f t="shared" si="26"/>
        <v>1889.1049605359915</v>
      </c>
      <c r="AE26" s="188">
        <f t="shared" si="27"/>
        <v>-1889.1049605359915</v>
      </c>
      <c r="AF26" s="188">
        <f t="shared" si="36"/>
        <v>1889.1049605359915</v>
      </c>
      <c r="AG26" s="188">
        <f t="shared" si="37"/>
        <v>1889.1049605359915</v>
      </c>
      <c r="AH26" s="188">
        <f t="shared" si="38"/>
        <v>-1889.1049605359915</v>
      </c>
      <c r="AI26" s="188">
        <f t="shared" si="39"/>
        <v>1889.1049605359915</v>
      </c>
      <c r="AJ26" s="188">
        <f t="shared" si="28"/>
        <v>1889.1049605359915</v>
      </c>
      <c r="AK26" s="188">
        <f t="shared" si="29"/>
        <v>1889.1049605359915</v>
      </c>
      <c r="AL26" s="188">
        <f t="shared" si="30"/>
        <v>1889.1049605359915</v>
      </c>
      <c r="AM26" s="188">
        <f t="shared" si="31"/>
        <v>1889.1049605359915</v>
      </c>
      <c r="AN26" s="188">
        <f t="shared" si="32"/>
        <v>-1889.1049605359915</v>
      </c>
      <c r="AO26" s="188">
        <f t="shared" si="33"/>
        <v>1889.1049605359915</v>
      </c>
    </row>
    <row r="27" spans="1:41" ht="15.75" thickBot="1" x14ac:dyDescent="0.3">
      <c r="A27" s="1" t="s">
        <v>316</v>
      </c>
      <c r="B27" s="149" t="s">
        <v>562</v>
      </c>
      <c r="C27" s="192" t="s">
        <v>1122</v>
      </c>
      <c r="E27" s="201">
        <v>-1</v>
      </c>
      <c r="F27" s="186">
        <f t="shared" si="19"/>
        <v>659.41270626399648</v>
      </c>
      <c r="G27" s="202">
        <v>1.20358668833E-3</v>
      </c>
      <c r="H27" s="202">
        <v>1</v>
      </c>
      <c r="I27" s="227">
        <v>-1</v>
      </c>
      <c r="J27" s="227">
        <v>-1</v>
      </c>
      <c r="K27" s="227">
        <v>-1</v>
      </c>
      <c r="L27" s="202">
        <v>1</v>
      </c>
      <c r="M27" s="228">
        <v>-9</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547873.04700000002</v>
      </c>
      <c r="Y27" s="137">
        <v>730497.39599999995</v>
      </c>
      <c r="Z27" s="188">
        <f t="shared" si="25"/>
        <v>659.41270626399648</v>
      </c>
      <c r="AA27" s="188">
        <f>IF(IF(sym!$Q16=H27,1,0)=1,ABS(X27*G27),-ABS(X27*G27))</f>
        <v>-659.41270626399648</v>
      </c>
      <c r="AB27" s="188">
        <f>IF(IF(sym!$P16=$H27,1,0)=1,ABS($X27*$G27),-ABS($X27*$G27))</f>
        <v>659.41270626399648</v>
      </c>
      <c r="AC27" s="188">
        <f t="shared" si="40"/>
        <v>-659.41270626399648</v>
      </c>
      <c r="AD27" s="188">
        <f t="shared" si="26"/>
        <v>659.41270626399648</v>
      </c>
      <c r="AE27" s="188">
        <f t="shared" si="27"/>
        <v>-659.41270626399648</v>
      </c>
      <c r="AF27" s="188">
        <f t="shared" si="36"/>
        <v>-659.41270626399648</v>
      </c>
      <c r="AG27" s="188">
        <f t="shared" si="37"/>
        <v>-659.41270626399648</v>
      </c>
      <c r="AH27" s="188">
        <f t="shared" si="38"/>
        <v>659.41270626399648</v>
      </c>
      <c r="AI27" s="188">
        <f t="shared" si="39"/>
        <v>-659.41270626399648</v>
      </c>
      <c r="AJ27" s="188">
        <f t="shared" si="28"/>
        <v>-659.41270626399648</v>
      </c>
      <c r="AK27" s="188">
        <f t="shared" si="29"/>
        <v>-659.41270626399648</v>
      </c>
      <c r="AL27" s="188">
        <f t="shared" si="30"/>
        <v>-659.41270626399648</v>
      </c>
      <c r="AM27" s="188">
        <f t="shared" si="31"/>
        <v>-659.41270626399648</v>
      </c>
      <c r="AN27" s="188">
        <f t="shared" si="32"/>
        <v>659.41270626399648</v>
      </c>
      <c r="AO27" s="188">
        <f t="shared" si="33"/>
        <v>-659.41270626399648</v>
      </c>
    </row>
    <row r="28" spans="1:41" ht="15.75" thickBot="1" x14ac:dyDescent="0.3">
      <c r="A28" s="1" t="s">
        <v>318</v>
      </c>
      <c r="B28" s="149" t="s">
        <v>560</v>
      </c>
      <c r="C28" s="192" t="s">
        <v>1122</v>
      </c>
      <c r="E28" s="201">
        <v>-1</v>
      </c>
      <c r="F28" s="186">
        <f t="shared" si="19"/>
        <v>-296.31235804260257</v>
      </c>
      <c r="G28" s="202">
        <v>-2.2485384500100001E-4</v>
      </c>
      <c r="H28" s="202">
        <v>-1</v>
      </c>
      <c r="I28" s="227">
        <v>-1</v>
      </c>
      <c r="J28" s="227">
        <v>1</v>
      </c>
      <c r="K28" s="227">
        <v>-1</v>
      </c>
      <c r="L28" s="202">
        <v>1</v>
      </c>
      <c r="M28" s="228">
        <v>-9</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1317799.8269999998</v>
      </c>
      <c r="Y28" s="137">
        <v>1610644.2329999998</v>
      </c>
      <c r="Z28" s="188">
        <f t="shared" si="25"/>
        <v>296.31235804260257</v>
      </c>
      <c r="AA28" s="188">
        <f>IF(IF(sym!$Q17=H28,1,0)=1,ABS(X28*G28),-ABS(X28*G28))</f>
        <v>296.31235804260257</v>
      </c>
      <c r="AB28" s="188">
        <f>IF(IF(sym!$P17=$H28,1,0)=1,ABS($X28*$G28),-ABS($X28*$G28))</f>
        <v>-296.31235804260257</v>
      </c>
      <c r="AC28" s="188">
        <f t="shared" si="40"/>
        <v>296.31235804260257</v>
      </c>
      <c r="AD28" s="188">
        <f t="shared" si="26"/>
        <v>-296.31235804260257</v>
      </c>
      <c r="AE28" s="188">
        <f t="shared" si="27"/>
        <v>-296.31235804260257</v>
      </c>
      <c r="AF28" s="188">
        <f t="shared" si="36"/>
        <v>296.31235804260257</v>
      </c>
      <c r="AG28" s="188">
        <f t="shared" si="37"/>
        <v>296.31235804260257</v>
      </c>
      <c r="AH28" s="188">
        <f t="shared" si="38"/>
        <v>-296.31235804260257</v>
      </c>
      <c r="AI28" s="188">
        <f t="shared" si="39"/>
        <v>296.31235804260257</v>
      </c>
      <c r="AJ28" s="188">
        <f t="shared" si="28"/>
        <v>296.31235804260257</v>
      </c>
      <c r="AK28" s="188">
        <f t="shared" si="29"/>
        <v>-296.31235804260257</v>
      </c>
      <c r="AL28" s="188">
        <f t="shared" si="30"/>
        <v>296.31235804260257</v>
      </c>
      <c r="AM28" s="188">
        <f t="shared" si="31"/>
        <v>296.31235804260257</v>
      </c>
      <c r="AN28" s="188">
        <f t="shared" si="32"/>
        <v>-296.31235804260257</v>
      </c>
      <c r="AO28" s="188">
        <f t="shared" si="33"/>
        <v>-296.31235804260257</v>
      </c>
    </row>
    <row r="29" spans="1:41" ht="15.75" thickBot="1" x14ac:dyDescent="0.3">
      <c r="A29" s="330" t="s">
        <v>320</v>
      </c>
      <c r="B29" s="331" t="s">
        <v>564</v>
      </c>
      <c r="C29" s="332" t="s">
        <v>1288</v>
      </c>
      <c r="E29" s="201">
        <v>-1</v>
      </c>
      <c r="F29" s="186">
        <f t="shared" si="19"/>
        <v>0</v>
      </c>
      <c r="G29" s="202">
        <v>-1.7855548611700001E-4</v>
      </c>
      <c r="H29" s="202">
        <v>-1</v>
      </c>
      <c r="I29" s="227">
        <v>-1</v>
      </c>
      <c r="J29" s="227">
        <v>1</v>
      </c>
      <c r="K29" s="227">
        <v>-1</v>
      </c>
      <c r="L29" s="202">
        <v>1</v>
      </c>
      <c r="M29" s="228">
        <v>-8</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-5.0446451092099998E-5</v>
      </c>
      <c r="H30" s="202">
        <v>-1</v>
      </c>
      <c r="I30" s="227">
        <v>-1</v>
      </c>
      <c r="J30" s="227">
        <v>1</v>
      </c>
      <c r="K30" s="227">
        <v>-1</v>
      </c>
      <c r="L30" s="202">
        <v>1</v>
      </c>
      <c r="M30" s="228">
        <v>-17</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1067.3003703466159</v>
      </c>
      <c r="G31" s="202">
        <v>6.8871418361400004E-3</v>
      </c>
      <c r="H31" s="202">
        <v>1</v>
      </c>
      <c r="I31" s="227">
        <v>-1</v>
      </c>
      <c r="J31" s="227">
        <v>1</v>
      </c>
      <c r="K31" s="227">
        <v>-1</v>
      </c>
      <c r="L31" s="202">
        <v>-1</v>
      </c>
      <c r="M31" s="228">
        <v>-6</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154970</v>
      </c>
      <c r="Y31" s="137">
        <v>154970</v>
      </c>
      <c r="Z31" s="188">
        <f t="shared" si="25"/>
        <v>1067.3003703466159</v>
      </c>
      <c r="AA31" s="188">
        <f>IF(IF(sym!$Q20=H31,1,0)=1,ABS(X31*G31),-ABS(X31*G31))</f>
        <v>1067.3003703466159</v>
      </c>
      <c r="AB31" s="188">
        <f>IF(IF(sym!$P20=$H31,1,0)=1,ABS($X31*$G31),-ABS($X31*$G31))</f>
        <v>-1067.3003703466159</v>
      </c>
      <c r="AC31" s="188">
        <f t="shared" si="40"/>
        <v>-1067.3003703466159</v>
      </c>
      <c r="AD31" s="188">
        <f t="shared" si="26"/>
        <v>1067.3003703466159</v>
      </c>
      <c r="AE31" s="188">
        <f t="shared" si="27"/>
        <v>1067.3003703466159</v>
      </c>
      <c r="AF31" s="188">
        <f t="shared" si="36"/>
        <v>-1067.3003703466159</v>
      </c>
      <c r="AG31" s="188">
        <f t="shared" si="37"/>
        <v>-1067.3003703466159</v>
      </c>
      <c r="AH31" s="188">
        <f t="shared" si="38"/>
        <v>-1067.3003703466159</v>
      </c>
      <c r="AI31" s="188">
        <f t="shared" si="39"/>
        <v>1067.3003703466159</v>
      </c>
      <c r="AJ31" s="188">
        <f t="shared" si="28"/>
        <v>-1067.3003703466159</v>
      </c>
      <c r="AK31" s="188">
        <f t="shared" si="29"/>
        <v>1067.3003703466159</v>
      </c>
      <c r="AL31" s="188">
        <f t="shared" si="30"/>
        <v>1067.3003703466159</v>
      </c>
      <c r="AM31" s="188">
        <f t="shared" si="31"/>
        <v>1067.3003703466159</v>
      </c>
      <c r="AN31" s="188">
        <f t="shared" si="32"/>
        <v>-1067.3003703466159</v>
      </c>
      <c r="AO31" s="188">
        <f t="shared" si="33"/>
        <v>1067.3003703466159</v>
      </c>
    </row>
    <row r="32" spans="1:41" ht="15.75" thickBot="1" x14ac:dyDescent="0.3">
      <c r="A32" s="1" t="s">
        <v>327</v>
      </c>
      <c r="B32" s="149" t="s">
        <v>552</v>
      </c>
      <c r="C32" s="192" t="s">
        <v>294</v>
      </c>
      <c r="E32" s="201">
        <v>-1</v>
      </c>
      <c r="F32" s="186">
        <f t="shared" si="19"/>
        <v>954.182113067145</v>
      </c>
      <c r="G32" s="202">
        <v>4.40222428174E-3</v>
      </c>
      <c r="H32" s="202">
        <v>1</v>
      </c>
      <c r="I32" s="227">
        <v>-1</v>
      </c>
      <c r="J32" s="227">
        <v>-1</v>
      </c>
      <c r="K32" s="227">
        <v>-1</v>
      </c>
      <c r="L32" s="202">
        <v>-1</v>
      </c>
      <c r="M32" s="228">
        <v>-4</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216750</v>
      </c>
      <c r="Y32" s="137">
        <v>216750</v>
      </c>
      <c r="Z32" s="188">
        <f t="shared" si="25"/>
        <v>954.182113067145</v>
      </c>
      <c r="AA32" s="188">
        <f>IF(IF(sym!$Q21=H32,1,0)=1,ABS(X32*G32),-ABS(X32*G32))</f>
        <v>954.182113067145</v>
      </c>
      <c r="AB32" s="188">
        <f>IF(IF(sym!$P21=$H32,1,0)=1,ABS($X32*$G32),-ABS($X32*$G32))</f>
        <v>-954.182113067145</v>
      </c>
      <c r="AC32" s="188">
        <f t="shared" si="40"/>
        <v>-954.182113067145</v>
      </c>
      <c r="AD32" s="188">
        <f t="shared" si="26"/>
        <v>954.182113067145</v>
      </c>
      <c r="AE32" s="188">
        <f t="shared" si="27"/>
        <v>-954.182113067145</v>
      </c>
      <c r="AF32" s="188">
        <f t="shared" si="36"/>
        <v>-954.182113067145</v>
      </c>
      <c r="AG32" s="188">
        <f t="shared" si="37"/>
        <v>-954.182113067145</v>
      </c>
      <c r="AH32" s="188">
        <f t="shared" si="38"/>
        <v>-954.182113067145</v>
      </c>
      <c r="AI32" s="188">
        <f t="shared" si="39"/>
        <v>954.182113067145</v>
      </c>
      <c r="AJ32" s="188">
        <f t="shared" si="28"/>
        <v>-954.182113067145</v>
      </c>
      <c r="AK32" s="188">
        <f t="shared" si="29"/>
        <v>954.182113067145</v>
      </c>
      <c r="AL32" s="188">
        <f t="shared" si="30"/>
        <v>954.182113067145</v>
      </c>
      <c r="AM32" s="188">
        <f t="shared" si="31"/>
        <v>954.182113067145</v>
      </c>
      <c r="AN32" s="188">
        <f t="shared" si="32"/>
        <v>-954.182113067145</v>
      </c>
      <c r="AO32" s="188">
        <f t="shared" si="33"/>
        <v>954.182113067145</v>
      </c>
    </row>
    <row r="33" spans="1:41" ht="15.75" thickBot="1" x14ac:dyDescent="0.3">
      <c r="A33" s="1" t="s">
        <v>329</v>
      </c>
      <c r="B33" s="149" t="s">
        <v>589</v>
      </c>
      <c r="C33" s="192" t="s">
        <v>313</v>
      </c>
      <c r="E33" s="201">
        <v>-1</v>
      </c>
      <c r="F33" s="186">
        <f t="shared" si="19"/>
        <v>2858.3333333287601</v>
      </c>
      <c r="G33" s="202">
        <v>2.0833333333300001E-2</v>
      </c>
      <c r="H33" s="234">
        <v>1</v>
      </c>
      <c r="I33" s="230">
        <v>-1</v>
      </c>
      <c r="J33" s="230">
        <v>1</v>
      </c>
      <c r="K33" s="230">
        <v>-1</v>
      </c>
      <c r="L33" s="202">
        <v>-1</v>
      </c>
      <c r="M33" s="228">
        <v>-11</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137200</v>
      </c>
      <c r="Y33" s="137">
        <v>137200</v>
      </c>
      <c r="Z33" s="188">
        <f t="shared" si="25"/>
        <v>2858.3333333287601</v>
      </c>
      <c r="AA33" s="188">
        <f>IF(IF(sym!$Q22=H33,1,0)=1,ABS(X33*G33),-ABS(X33*G33))</f>
        <v>2858.3333333287601</v>
      </c>
      <c r="AB33" s="188">
        <f>IF(IF(sym!$P22=$H33,1,0)=1,ABS($X33*$G33),-ABS($X33*$G33))</f>
        <v>-2858.3333333287601</v>
      </c>
      <c r="AC33" s="188">
        <f t="shared" si="40"/>
        <v>-2858.3333333287601</v>
      </c>
      <c r="AD33" s="188">
        <f t="shared" si="26"/>
        <v>2858.3333333287601</v>
      </c>
      <c r="AE33" s="188">
        <f t="shared" si="27"/>
        <v>2858.3333333287601</v>
      </c>
      <c r="AF33" s="188">
        <f t="shared" si="36"/>
        <v>-2858.3333333287601</v>
      </c>
      <c r="AG33" s="188">
        <f t="shared" si="37"/>
        <v>-2858.3333333287601</v>
      </c>
      <c r="AH33" s="188">
        <f t="shared" si="38"/>
        <v>-2858.3333333287601</v>
      </c>
      <c r="AI33" s="188">
        <f t="shared" si="39"/>
        <v>2858.3333333287601</v>
      </c>
      <c r="AJ33" s="188">
        <f t="shared" si="28"/>
        <v>-2858.3333333287601</v>
      </c>
      <c r="AK33" s="188">
        <f t="shared" si="29"/>
        <v>2858.3333333287601</v>
      </c>
      <c r="AL33" s="188">
        <f t="shared" si="30"/>
        <v>2858.3333333287601</v>
      </c>
      <c r="AM33" s="188">
        <f t="shared" si="31"/>
        <v>2858.3333333287601</v>
      </c>
      <c r="AN33" s="188">
        <f t="shared" si="32"/>
        <v>-2858.3333333287601</v>
      </c>
      <c r="AO33" s="188">
        <f t="shared" si="33"/>
        <v>2858.3333333287601</v>
      </c>
    </row>
    <row r="34" spans="1:41" ht="15.75" thickBot="1" x14ac:dyDescent="0.3">
      <c r="A34" s="1" t="s">
        <v>331</v>
      </c>
      <c r="B34" s="149" t="s">
        <v>481</v>
      </c>
      <c r="C34" s="192" t="s">
        <v>294</v>
      </c>
      <c r="E34" s="201">
        <v>1</v>
      </c>
      <c r="F34" s="186">
        <f t="shared" si="19"/>
        <v>32.93852021007676</v>
      </c>
      <c r="G34" s="202">
        <v>2.28362639872E-4</v>
      </c>
      <c r="H34" s="202">
        <v>1</v>
      </c>
      <c r="I34" s="227">
        <v>1</v>
      </c>
      <c r="J34" s="227">
        <v>1</v>
      </c>
      <c r="K34" s="227">
        <v>1</v>
      </c>
      <c r="L34" s="202">
        <v>-1</v>
      </c>
      <c r="M34" s="228">
        <v>-11</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144237.77999999997</v>
      </c>
      <c r="Y34" s="137">
        <v>96158.51999999999</v>
      </c>
      <c r="Z34" s="188">
        <f t="shared" si="25"/>
        <v>32.93852021007676</v>
      </c>
      <c r="AA34" s="188">
        <f>IF(IF(sym!$Q23=H34,1,0)=1,ABS(X34*G34),-ABS(X34*G34))</f>
        <v>32.93852021007676</v>
      </c>
      <c r="AB34" s="188">
        <f>IF(IF(sym!$P23=$H34,1,0)=1,ABS($X34*$G34),-ABS($X34*$G34))</f>
        <v>-32.93852021007676</v>
      </c>
      <c r="AC34" s="188">
        <f t="shared" si="40"/>
        <v>32.93852021007676</v>
      </c>
      <c r="AD34" s="188">
        <f t="shared" si="26"/>
        <v>-32.93852021007676</v>
      </c>
      <c r="AE34" s="188">
        <f t="shared" si="27"/>
        <v>32.93852021007676</v>
      </c>
      <c r="AF34" s="188">
        <f t="shared" si="36"/>
        <v>32.93852021007676</v>
      </c>
      <c r="AG34" s="188">
        <f t="shared" si="37"/>
        <v>32.93852021007676</v>
      </c>
      <c r="AH34" s="188">
        <f t="shared" si="38"/>
        <v>-32.93852021007676</v>
      </c>
      <c r="AI34" s="188">
        <f t="shared" si="39"/>
        <v>32.93852021007676</v>
      </c>
      <c r="AJ34" s="188">
        <f t="shared" si="28"/>
        <v>32.93852021007676</v>
      </c>
      <c r="AK34" s="188">
        <f t="shared" si="29"/>
        <v>32.93852021007676</v>
      </c>
      <c r="AL34" s="188">
        <f t="shared" si="30"/>
        <v>32.93852021007676</v>
      </c>
      <c r="AM34" s="188">
        <f t="shared" si="31"/>
        <v>32.93852021007676</v>
      </c>
      <c r="AN34" s="188">
        <f t="shared" si="32"/>
        <v>-32.93852021007676</v>
      </c>
      <c r="AO34" s="188">
        <f t="shared" si="33"/>
        <v>32.93852021007676</v>
      </c>
    </row>
    <row r="35" spans="1:41" ht="15.75" thickBot="1" x14ac:dyDescent="0.3">
      <c r="A35" s="1" t="s">
        <v>333</v>
      </c>
      <c r="B35" s="149" t="s">
        <v>663</v>
      </c>
      <c r="C35" s="192" t="s">
        <v>294</v>
      </c>
      <c r="E35" s="201">
        <v>1</v>
      </c>
      <c r="F35" s="186">
        <f t="shared" si="19"/>
        <v>-443.38747481184532</v>
      </c>
      <c r="G35" s="202">
        <v>-2.6565651596400001E-3</v>
      </c>
      <c r="H35" s="202">
        <v>-1</v>
      </c>
      <c r="I35" s="227">
        <v>-1</v>
      </c>
      <c r="J35" s="227">
        <v>-1</v>
      </c>
      <c r="K35" s="227">
        <v>-1</v>
      </c>
      <c r="L35" s="202">
        <v>-1</v>
      </c>
      <c r="M35" s="228">
        <v>-5</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166902.54074999999</v>
      </c>
      <c r="Y35" s="137">
        <v>111268.3605</v>
      </c>
      <c r="Z35" s="188">
        <f t="shared" si="25"/>
        <v>443.38747481184532</v>
      </c>
      <c r="AA35" s="188">
        <f>IF(IF(sym!$Q24=H35,1,0)=1,ABS(X35*G35),-ABS(X35*G35))</f>
        <v>-443.38747481184532</v>
      </c>
      <c r="AB35" s="188">
        <f>IF(IF(sym!$P24=$H35,1,0)=1,ABS($X35*$G35),-ABS($X35*$G35))</f>
        <v>443.38747481184532</v>
      </c>
      <c r="AC35" s="188">
        <f t="shared" si="40"/>
        <v>-443.38747481184532</v>
      </c>
      <c r="AD35" s="188">
        <f t="shared" si="26"/>
        <v>443.38747481184532</v>
      </c>
      <c r="AE35" s="188">
        <f t="shared" si="27"/>
        <v>443.38747481184532</v>
      </c>
      <c r="AF35" s="188">
        <f t="shared" si="36"/>
        <v>443.38747481184532</v>
      </c>
      <c r="AG35" s="188">
        <f t="shared" si="37"/>
        <v>443.38747481184532</v>
      </c>
      <c r="AH35" s="188">
        <f t="shared" si="38"/>
        <v>443.38747481184532</v>
      </c>
      <c r="AI35" s="188">
        <f t="shared" si="39"/>
        <v>-443.38747481184532</v>
      </c>
      <c r="AJ35" s="188">
        <f t="shared" si="28"/>
        <v>-443.38747481184532</v>
      </c>
      <c r="AK35" s="188">
        <f t="shared" si="29"/>
        <v>443.38747481184532</v>
      </c>
      <c r="AL35" s="188">
        <f t="shared" si="30"/>
        <v>443.38747481184532</v>
      </c>
      <c r="AM35" s="188">
        <f t="shared" si="31"/>
        <v>443.38747481184532</v>
      </c>
      <c r="AN35" s="188">
        <f t="shared" si="32"/>
        <v>-443.38747481184532</v>
      </c>
      <c r="AO35" s="188">
        <f t="shared" si="33"/>
        <v>443.38747481184532</v>
      </c>
    </row>
    <row r="36" spans="1:41" ht="15.75" thickBot="1" x14ac:dyDescent="0.3">
      <c r="A36" s="330" t="s">
        <v>335</v>
      </c>
      <c r="B36" s="331" t="s">
        <v>568</v>
      </c>
      <c r="C36" s="332" t="s">
        <v>1288</v>
      </c>
      <c r="E36" s="201">
        <v>1</v>
      </c>
      <c r="F36" s="186">
        <f t="shared" si="19"/>
        <v>0</v>
      </c>
      <c r="G36" s="291">
        <v>-4.9833059251399999E-5</v>
      </c>
      <c r="H36" s="202">
        <v>-1</v>
      </c>
      <c r="I36" s="227">
        <v>1</v>
      </c>
      <c r="J36" s="227">
        <v>1</v>
      </c>
      <c r="K36" s="227">
        <v>-1</v>
      </c>
      <c r="L36" s="202">
        <v>1</v>
      </c>
      <c r="M36" s="228">
        <v>-9</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486.41822641145188</v>
      </c>
      <c r="G37" s="202">
        <v>2.7794471153799998E-3</v>
      </c>
      <c r="H37" s="202">
        <v>1</v>
      </c>
      <c r="I37" s="227">
        <v>1</v>
      </c>
      <c r="J37" s="227">
        <v>-1</v>
      </c>
      <c r="K37" s="227">
        <v>1</v>
      </c>
      <c r="L37" s="202">
        <v>-1</v>
      </c>
      <c r="M37" s="228">
        <v>-5</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175005.39</v>
      </c>
      <c r="Y37" s="137">
        <v>262508.08500000002</v>
      </c>
      <c r="Z37" s="188">
        <f t="shared" si="25"/>
        <v>486.41822641145188</v>
      </c>
      <c r="AA37" s="188">
        <f>IF(IF(sym!$Q26=H37,1,0)=1,ABS(X37*G37),-ABS(X37*G37))</f>
        <v>486.41822641145188</v>
      </c>
      <c r="AB37" s="188">
        <f>IF(IF(sym!$P26=$H37,1,0)=1,ABS($X37*$G37),-ABS($X37*$G37))</f>
        <v>-486.41822641145188</v>
      </c>
      <c r="AC37" s="188">
        <f t="shared" si="40"/>
        <v>-486.41822641145188</v>
      </c>
      <c r="AD37" s="188">
        <f t="shared" si="26"/>
        <v>486.41822641145188</v>
      </c>
      <c r="AE37" s="188">
        <f t="shared" si="27"/>
        <v>-486.41822641145188</v>
      </c>
      <c r="AF37" s="188">
        <f t="shared" si="36"/>
        <v>486.41822641145188</v>
      </c>
      <c r="AG37" s="188">
        <f t="shared" si="37"/>
        <v>486.41822641145188</v>
      </c>
      <c r="AH37" s="188">
        <f t="shared" si="38"/>
        <v>-486.41822641145188</v>
      </c>
      <c r="AI37" s="188">
        <f t="shared" si="39"/>
        <v>486.41822641145188</v>
      </c>
      <c r="AJ37" s="188">
        <f t="shared" si="28"/>
        <v>486.41822641145188</v>
      </c>
      <c r="AK37" s="188">
        <f t="shared" si="29"/>
        <v>486.41822641145188</v>
      </c>
      <c r="AL37" s="188">
        <f t="shared" si="30"/>
        <v>486.41822641145188</v>
      </c>
      <c r="AM37" s="188">
        <f t="shared" si="31"/>
        <v>486.41822641145188</v>
      </c>
      <c r="AN37" s="188">
        <f t="shared" si="32"/>
        <v>-486.41822641145188</v>
      </c>
      <c r="AO37" s="188">
        <f t="shared" si="33"/>
        <v>486.41822641145188</v>
      </c>
    </row>
    <row r="38" spans="1:41" ht="15.75" thickBot="1" x14ac:dyDescent="0.3">
      <c r="A38" s="1" t="s">
        <v>339</v>
      </c>
      <c r="B38" s="149" t="s">
        <v>596</v>
      </c>
      <c r="C38" s="192" t="s">
        <v>1122</v>
      </c>
      <c r="E38" s="201">
        <v>-1</v>
      </c>
      <c r="F38" s="186">
        <f t="shared" si="19"/>
        <v>1538.4975957292902</v>
      </c>
      <c r="G38" s="202">
        <v>3.01694128568E-3</v>
      </c>
      <c r="H38" s="202">
        <v>1</v>
      </c>
      <c r="I38" s="227">
        <v>-1</v>
      </c>
      <c r="J38" s="227">
        <v>1</v>
      </c>
      <c r="K38" s="227">
        <v>-1</v>
      </c>
      <c r="L38" s="202">
        <v>1</v>
      </c>
      <c r="M38" s="228">
        <v>-7</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509952.78</v>
      </c>
      <c r="Y38" s="137">
        <v>679937.04</v>
      </c>
      <c r="Z38" s="188">
        <f t="shared" si="25"/>
        <v>1538.4975957292902</v>
      </c>
      <c r="AA38" s="188">
        <f>IF(IF(sym!$Q27=H38,1,0)=1,ABS(X38*G38),-ABS(X38*G38))</f>
        <v>-1538.4975957292902</v>
      </c>
      <c r="AB38" s="188">
        <f>IF(IF(sym!$P27=$H38,1,0)=1,ABS($X38*$G38),-ABS($X38*$G38))</f>
        <v>1538.4975957292902</v>
      </c>
      <c r="AC38" s="188">
        <f t="shared" si="40"/>
        <v>-1538.4975957292902</v>
      </c>
      <c r="AD38" s="188">
        <f t="shared" si="26"/>
        <v>1538.4975957292902</v>
      </c>
      <c r="AE38" s="188">
        <f t="shared" si="27"/>
        <v>1538.4975957292902</v>
      </c>
      <c r="AF38" s="188">
        <f t="shared" si="36"/>
        <v>-1538.4975957292902</v>
      </c>
      <c r="AG38" s="188">
        <f t="shared" si="37"/>
        <v>-1538.4975957292902</v>
      </c>
      <c r="AH38" s="188">
        <f t="shared" si="38"/>
        <v>1538.4975957292902</v>
      </c>
      <c r="AI38" s="188">
        <f t="shared" si="39"/>
        <v>-1538.4975957292902</v>
      </c>
      <c r="AJ38" s="188">
        <f t="shared" si="28"/>
        <v>-1538.4975957292902</v>
      </c>
      <c r="AK38" s="188">
        <f t="shared" si="29"/>
        <v>1538.4975957292902</v>
      </c>
      <c r="AL38" s="188">
        <f t="shared" si="30"/>
        <v>-1538.4975957292902</v>
      </c>
      <c r="AM38" s="188">
        <f t="shared" si="31"/>
        <v>-1538.4975957292902</v>
      </c>
      <c r="AN38" s="188">
        <f t="shared" si="32"/>
        <v>1538.4975957292902</v>
      </c>
      <c r="AO38" s="188">
        <f t="shared" si="33"/>
        <v>1538.4975957292902</v>
      </c>
    </row>
    <row r="39" spans="1:41" ht="15.75" thickBot="1" x14ac:dyDescent="0.3">
      <c r="A39" s="330" t="s">
        <v>341</v>
      </c>
      <c r="B39" s="331" t="s">
        <v>453</v>
      </c>
      <c r="C39" s="332" t="s">
        <v>1288</v>
      </c>
      <c r="E39" s="201">
        <v>-1</v>
      </c>
      <c r="F39" s="186">
        <f t="shared" si="19"/>
        <v>0</v>
      </c>
      <c r="G39" s="202">
        <v>1.00341159944E-4</v>
      </c>
      <c r="H39" s="202">
        <v>1</v>
      </c>
      <c r="I39" s="227">
        <v>1</v>
      </c>
      <c r="J39" s="227">
        <v>1</v>
      </c>
      <c r="K39" s="227">
        <v>1</v>
      </c>
      <c r="L39" s="202">
        <v>-1</v>
      </c>
      <c r="M39" s="228">
        <v>7</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-562.06627899480009</v>
      </c>
      <c r="G40" s="202">
        <v>-7.7105956435100001E-4</v>
      </c>
      <c r="H40" s="202">
        <v>-1</v>
      </c>
      <c r="I40" s="227">
        <v>1</v>
      </c>
      <c r="J40" s="227">
        <v>1</v>
      </c>
      <c r="K40" s="227">
        <v>1</v>
      </c>
      <c r="L40" s="202">
        <v>1</v>
      </c>
      <c r="M40" s="228">
        <v>-12</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728953.125</v>
      </c>
      <c r="Y40" s="137">
        <v>971937.5</v>
      </c>
      <c r="Z40" s="188">
        <f t="shared" si="25"/>
        <v>562.06627899480009</v>
      </c>
      <c r="AA40" s="188">
        <f>IF(IF(sym!$Q29=H40,1,0)=1,ABS(X40*G40),-ABS(X40*G40))</f>
        <v>562.06627899480009</v>
      </c>
      <c r="AB40" s="188">
        <f>IF(IF(sym!$P29=$H40,1,0)=1,ABS($X40*$G40),-ABS($X40*$G40))</f>
        <v>-562.06627899480009</v>
      </c>
      <c r="AC40" s="188">
        <f t="shared" si="40"/>
        <v>-562.06627899480009</v>
      </c>
      <c r="AD40" s="188">
        <f t="shared" si="26"/>
        <v>562.06627899480009</v>
      </c>
      <c r="AE40" s="188">
        <f t="shared" si="27"/>
        <v>-562.06627899480009</v>
      </c>
      <c r="AF40" s="188">
        <f t="shared" si="36"/>
        <v>-562.06627899480009</v>
      </c>
      <c r="AG40" s="188">
        <f t="shared" si="37"/>
        <v>-562.06627899480009</v>
      </c>
      <c r="AH40" s="188">
        <f t="shared" si="38"/>
        <v>-562.06627899480009</v>
      </c>
      <c r="AI40" s="188">
        <f t="shared" si="39"/>
        <v>562.06627899480009</v>
      </c>
      <c r="AJ40" s="188">
        <f t="shared" si="28"/>
        <v>-562.06627899480009</v>
      </c>
      <c r="AK40" s="188">
        <f t="shared" si="29"/>
        <v>562.06627899480009</v>
      </c>
      <c r="AL40" s="188">
        <f t="shared" si="30"/>
        <v>562.06627899480009</v>
      </c>
      <c r="AM40" s="188">
        <f t="shared" si="31"/>
        <v>562.06627899480009</v>
      </c>
      <c r="AN40" s="188">
        <f t="shared" si="32"/>
        <v>-562.06627899480009</v>
      </c>
      <c r="AO40" s="188">
        <f t="shared" si="33"/>
        <v>562.06627899480009</v>
      </c>
    </row>
    <row r="41" spans="1:41" ht="15.75" thickBot="1" x14ac:dyDescent="0.3">
      <c r="A41" s="1" t="s">
        <v>345</v>
      </c>
      <c r="B41" s="149" t="s">
        <v>602</v>
      </c>
      <c r="C41" s="192" t="s">
        <v>347</v>
      </c>
      <c r="E41" s="201">
        <v>1</v>
      </c>
      <c r="F41" s="186">
        <f t="shared" si="19"/>
        <v>-1511.3208114194581</v>
      </c>
      <c r="G41" s="202">
        <v>-5.7099924868500001E-3</v>
      </c>
      <c r="H41" s="202">
        <v>-1</v>
      </c>
      <c r="I41" s="227">
        <v>1</v>
      </c>
      <c r="J41" s="227">
        <v>1</v>
      </c>
      <c r="K41" s="227">
        <v>-1</v>
      </c>
      <c r="L41" s="202">
        <v>-1</v>
      </c>
      <c r="M41" s="228">
        <v>-11</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264680</v>
      </c>
      <c r="Y41" s="137">
        <v>264680</v>
      </c>
      <c r="Z41" s="188">
        <f t="shared" si="25"/>
        <v>1511.3208114194581</v>
      </c>
      <c r="AA41" s="188">
        <f>IF(IF(sym!$Q30=H41,1,0)=1,ABS(X41*G41),-ABS(X41*G41))</f>
        <v>1511.3208114194581</v>
      </c>
      <c r="AB41" s="188">
        <f>IF(IF(sym!$P30=$H41,1,0)=1,ABS($X41*$G41),-ABS($X41*$G41))</f>
        <v>-1511.3208114194581</v>
      </c>
      <c r="AC41" s="188">
        <f t="shared" si="40"/>
        <v>-1511.3208114194581</v>
      </c>
      <c r="AD41" s="188">
        <f t="shared" si="26"/>
        <v>1511.3208114194581</v>
      </c>
      <c r="AE41" s="188">
        <f t="shared" si="27"/>
        <v>-1511.3208114194581</v>
      </c>
      <c r="AF41" s="188">
        <f t="shared" si="36"/>
        <v>-1511.3208114194581</v>
      </c>
      <c r="AG41" s="188">
        <f t="shared" si="37"/>
        <v>1511.3208114194581</v>
      </c>
      <c r="AH41" s="188">
        <f t="shared" si="38"/>
        <v>1511.3208114194581</v>
      </c>
      <c r="AI41" s="188">
        <f t="shared" si="39"/>
        <v>-1511.3208114194581</v>
      </c>
      <c r="AJ41" s="188">
        <f t="shared" si="28"/>
        <v>-1511.3208114194581</v>
      </c>
      <c r="AK41" s="188">
        <f t="shared" si="29"/>
        <v>-1511.3208114194581</v>
      </c>
      <c r="AL41" s="188">
        <f t="shared" si="30"/>
        <v>-1511.3208114194581</v>
      </c>
      <c r="AM41" s="188">
        <f t="shared" si="31"/>
        <v>-1511.3208114194581</v>
      </c>
      <c r="AN41" s="188">
        <f t="shared" si="32"/>
        <v>-1511.3208114194581</v>
      </c>
      <c r="AO41" s="188">
        <f t="shared" si="33"/>
        <v>-1511.3208114194581</v>
      </c>
    </row>
    <row r="42" spans="1:41" ht="15.75" thickBot="1" x14ac:dyDescent="0.3">
      <c r="A42" s="1" t="s">
        <v>1023</v>
      </c>
      <c r="B42" s="149" t="s">
        <v>604</v>
      </c>
      <c r="C42" s="192" t="s">
        <v>294</v>
      </c>
      <c r="E42" s="201">
        <v>1</v>
      </c>
      <c r="F42" s="186">
        <f t="shared" si="19"/>
        <v>-327.56775561740312</v>
      </c>
      <c r="G42" s="202">
        <v>-1.88177994244E-3</v>
      </c>
      <c r="H42" s="202">
        <v>-1</v>
      </c>
      <c r="I42" s="227">
        <v>1</v>
      </c>
      <c r="J42" s="227">
        <v>1</v>
      </c>
      <c r="K42" s="227">
        <v>1</v>
      </c>
      <c r="L42" s="202">
        <v>-1</v>
      </c>
      <c r="M42" s="228">
        <v>-13</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174073.35907335908</v>
      </c>
      <c r="Y42" s="137">
        <v>116048.90604890605</v>
      </c>
      <c r="Z42" s="188">
        <f t="shared" si="25"/>
        <v>327.56775561740312</v>
      </c>
      <c r="AA42" s="188">
        <f>IF(IF(sym!$Q31=H42,1,0)=1,ABS(X42*G42),-ABS(X42*G42))</f>
        <v>-327.56775561740312</v>
      </c>
      <c r="AB42" s="188">
        <f>IF(IF(sym!$P31=$H42,1,0)=1,ABS($X42*$G42),-ABS($X42*$G42))</f>
        <v>327.56775561740312</v>
      </c>
      <c r="AC42" s="188">
        <f t="shared" si="40"/>
        <v>-327.56775561740312</v>
      </c>
      <c r="AD42" s="188">
        <f t="shared" si="26"/>
        <v>327.56775561740312</v>
      </c>
      <c r="AE42" s="188">
        <f t="shared" si="27"/>
        <v>-327.56775561740312</v>
      </c>
      <c r="AF42" s="188">
        <f t="shared" si="36"/>
        <v>-327.56775561740312</v>
      </c>
      <c r="AG42" s="188">
        <f t="shared" si="37"/>
        <v>-327.56775561740312</v>
      </c>
      <c r="AH42" s="188">
        <f t="shared" si="38"/>
        <v>327.56775561740312</v>
      </c>
      <c r="AI42" s="188">
        <f t="shared" si="39"/>
        <v>-327.56775561740312</v>
      </c>
      <c r="AJ42" s="188">
        <f t="shared" si="28"/>
        <v>-327.56775561740312</v>
      </c>
      <c r="AK42" s="188">
        <f t="shared" si="29"/>
        <v>-327.56775561740312</v>
      </c>
      <c r="AL42" s="188">
        <f t="shared" si="30"/>
        <v>-327.56775561740312</v>
      </c>
      <c r="AM42" s="188">
        <f t="shared" si="31"/>
        <v>-327.56775561740312</v>
      </c>
      <c r="AN42" s="188">
        <f t="shared" si="32"/>
        <v>327.56775561740312</v>
      </c>
      <c r="AO42" s="188">
        <f t="shared" si="33"/>
        <v>-327.56775561740312</v>
      </c>
    </row>
    <row r="43" spans="1:41" ht="15.75" thickBot="1" x14ac:dyDescent="0.3">
      <c r="A43" s="1" t="s">
        <v>349</v>
      </c>
      <c r="B43" s="149" t="s">
        <v>515</v>
      </c>
      <c r="C43" s="192" t="s">
        <v>347</v>
      </c>
      <c r="E43" s="201">
        <v>1</v>
      </c>
      <c r="F43" s="186">
        <f t="shared" si="19"/>
        <v>-1138.2886871781425</v>
      </c>
      <c r="G43" s="202">
        <v>-1.01837502767E-2</v>
      </c>
      <c r="H43" s="202">
        <v>-1</v>
      </c>
      <c r="I43" s="227">
        <v>1</v>
      </c>
      <c r="J43" s="227">
        <v>-1</v>
      </c>
      <c r="K43" s="227">
        <v>1</v>
      </c>
      <c r="L43" s="202">
        <v>1</v>
      </c>
      <c r="M43" s="228">
        <v>9</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111775</v>
      </c>
      <c r="Y43" s="137">
        <v>167662.5</v>
      </c>
      <c r="Z43" s="188">
        <f t="shared" si="25"/>
        <v>1138.2886871781425</v>
      </c>
      <c r="AA43" s="188">
        <f>IF(IF(sym!$Q32=H43,1,0)=1,ABS(X43*G43),-ABS(X43*G43))</f>
        <v>-1138.2886871781425</v>
      </c>
      <c r="AB43" s="188">
        <f>IF(IF(sym!$P32=$H43,1,0)=1,ABS($X43*$G43),-ABS($X43*$G43))</f>
        <v>1138.2886871781425</v>
      </c>
      <c r="AC43" s="188">
        <f t="shared" si="40"/>
        <v>-1138.2886871781425</v>
      </c>
      <c r="AD43" s="188">
        <f t="shared" si="26"/>
        <v>1138.2886871781425</v>
      </c>
      <c r="AE43" s="188">
        <f t="shared" si="27"/>
        <v>1138.2886871781425</v>
      </c>
      <c r="AF43" s="188">
        <f t="shared" si="36"/>
        <v>-1138.2886871781425</v>
      </c>
      <c r="AG43" s="188">
        <f t="shared" si="37"/>
        <v>-1138.2886871781425</v>
      </c>
      <c r="AH43" s="188">
        <f t="shared" si="38"/>
        <v>-1138.2886871781425</v>
      </c>
      <c r="AI43" s="188">
        <f t="shared" si="39"/>
        <v>-1138.2886871781425</v>
      </c>
      <c r="AJ43" s="188">
        <f t="shared" si="28"/>
        <v>-1138.2886871781425</v>
      </c>
      <c r="AK43" s="188">
        <f t="shared" si="29"/>
        <v>1138.2886871781425</v>
      </c>
      <c r="AL43" s="188">
        <f t="shared" si="30"/>
        <v>1138.2886871781425</v>
      </c>
      <c r="AM43" s="188">
        <f t="shared" si="31"/>
        <v>1138.2886871781425</v>
      </c>
      <c r="AN43" s="188">
        <f t="shared" si="32"/>
        <v>1138.2886871781425</v>
      </c>
      <c r="AO43" s="188">
        <f t="shared" si="33"/>
        <v>1138.2886871781425</v>
      </c>
    </row>
    <row r="44" spans="1:41" ht="15.75" thickBot="1" x14ac:dyDescent="0.3">
      <c r="A44" s="1" t="s">
        <v>1024</v>
      </c>
      <c r="B44" s="149" t="s">
        <v>353</v>
      </c>
      <c r="C44" s="192" t="s">
        <v>294</v>
      </c>
      <c r="E44" s="201">
        <v>1</v>
      </c>
      <c r="F44" s="186">
        <f t="shared" si="19"/>
        <v>-70.749683075264969</v>
      </c>
      <c r="G44" s="202">
        <v>-4.9993182747799997E-4</v>
      </c>
      <c r="H44" s="202">
        <v>-1</v>
      </c>
      <c r="I44" s="227">
        <v>1</v>
      </c>
      <c r="J44" s="227">
        <v>-1</v>
      </c>
      <c r="K44" s="227">
        <v>1</v>
      </c>
      <c r="L44" s="202">
        <v>1</v>
      </c>
      <c r="M44" s="228">
        <v>17</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141518.66151866154</v>
      </c>
      <c r="Y44" s="137">
        <v>141518.66151866154</v>
      </c>
      <c r="Z44" s="188">
        <f t="shared" si="25"/>
        <v>70.749683075264969</v>
      </c>
      <c r="AA44" s="188">
        <f>IF(IF(sym!$Q33=H44,1,0)=1,ABS(X44*G44),-ABS(X44*G44))</f>
        <v>-70.749683075264969</v>
      </c>
      <c r="AB44" s="188">
        <f>IF(IF(sym!$P33=$H44,1,0)=1,ABS($X44*$G44),-ABS($X44*$G44))</f>
        <v>70.749683075264969</v>
      </c>
      <c r="AC44" s="188">
        <f t="shared" si="40"/>
        <v>-70.749683075264969</v>
      </c>
      <c r="AD44" s="188">
        <f t="shared" si="26"/>
        <v>70.749683075264969</v>
      </c>
      <c r="AE44" s="188">
        <f t="shared" si="27"/>
        <v>70.749683075264969</v>
      </c>
      <c r="AF44" s="188">
        <f t="shared" si="36"/>
        <v>-70.749683075264969</v>
      </c>
      <c r="AG44" s="188">
        <f t="shared" si="37"/>
        <v>-70.749683075264969</v>
      </c>
      <c r="AH44" s="188">
        <f t="shared" si="38"/>
        <v>-70.749683075264969</v>
      </c>
      <c r="AI44" s="188">
        <f t="shared" si="39"/>
        <v>-70.749683075264969</v>
      </c>
      <c r="AJ44" s="188">
        <f t="shared" si="28"/>
        <v>-70.749683075264969</v>
      </c>
      <c r="AK44" s="188">
        <f t="shared" si="29"/>
        <v>70.749683075264969</v>
      </c>
      <c r="AL44" s="188">
        <f t="shared" si="30"/>
        <v>70.749683075264969</v>
      </c>
      <c r="AM44" s="188">
        <f t="shared" si="31"/>
        <v>70.749683075264969</v>
      </c>
      <c r="AN44" s="188">
        <f t="shared" si="32"/>
        <v>70.749683075264969</v>
      </c>
      <c r="AO44" s="188">
        <f t="shared" si="33"/>
        <v>70.749683075264969</v>
      </c>
    </row>
    <row r="45" spans="1:41" ht="15.75" thickBot="1" x14ac:dyDescent="0.3">
      <c r="A45" s="1" t="s">
        <v>351</v>
      </c>
      <c r="B45" s="149" t="s">
        <v>617</v>
      </c>
      <c r="C45" s="192" t="s">
        <v>288</v>
      </c>
      <c r="E45" s="201">
        <v>-1</v>
      </c>
      <c r="F45" s="186">
        <f t="shared" si="19"/>
        <v>-627.34795363733849</v>
      </c>
      <c r="G45" s="202">
        <v>-1.08042358329E-2</v>
      </c>
      <c r="H45" s="202">
        <v>-1</v>
      </c>
      <c r="I45" s="227">
        <v>1</v>
      </c>
      <c r="J45" s="227">
        <v>-1</v>
      </c>
      <c r="K45" s="227">
        <v>1</v>
      </c>
      <c r="L45" s="202">
        <v>1</v>
      </c>
      <c r="M45" s="228">
        <v>15</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58065</v>
      </c>
      <c r="Y45" s="137">
        <v>58065</v>
      </c>
      <c r="Z45" s="188">
        <f t="shared" si="25"/>
        <v>627.34795363733849</v>
      </c>
      <c r="AA45" s="188">
        <f>IF(IF(sym!$Q34=H45,1,0)=1,ABS(X45*G45),-ABS(X45*G45))</f>
        <v>-627.34795363733849</v>
      </c>
      <c r="AB45" s="188">
        <f>IF(IF(sym!$P34=$H45,1,0)=1,ABS($X45*$G45),-ABS($X45*$G45))</f>
        <v>627.34795363733849</v>
      </c>
      <c r="AC45" s="188">
        <f t="shared" si="40"/>
        <v>627.34795363733849</v>
      </c>
      <c r="AD45" s="188">
        <f t="shared" si="26"/>
        <v>-627.34795363733849</v>
      </c>
      <c r="AE45" s="188">
        <f t="shared" si="27"/>
        <v>627.34795363733849</v>
      </c>
      <c r="AF45" s="188">
        <f t="shared" si="36"/>
        <v>-627.34795363733849</v>
      </c>
      <c r="AG45" s="188">
        <f t="shared" si="37"/>
        <v>-627.34795363733849</v>
      </c>
      <c r="AH45" s="188">
        <f t="shared" si="38"/>
        <v>-627.34795363733849</v>
      </c>
      <c r="AI45" s="188">
        <f t="shared" si="39"/>
        <v>-627.34795363733849</v>
      </c>
      <c r="AJ45" s="188">
        <f t="shared" si="28"/>
        <v>627.34795363733849</v>
      </c>
      <c r="AK45" s="188">
        <f t="shared" si="29"/>
        <v>-627.34795363733849</v>
      </c>
      <c r="AL45" s="188">
        <f t="shared" si="30"/>
        <v>-627.34795363733849</v>
      </c>
      <c r="AM45" s="188">
        <f t="shared" si="31"/>
        <v>-627.34795363733849</v>
      </c>
      <c r="AN45" s="188">
        <f t="shared" si="32"/>
        <v>627.34795363733849</v>
      </c>
      <c r="AO45" s="188">
        <f t="shared" si="33"/>
        <v>627.34795363733849</v>
      </c>
    </row>
    <row r="46" spans="1:41" ht="15.75" thickBot="1" x14ac:dyDescent="0.3">
      <c r="A46" s="1" t="s">
        <v>355</v>
      </c>
      <c r="B46" s="149" t="s">
        <v>623</v>
      </c>
      <c r="C46" s="192" t="s">
        <v>1121</v>
      </c>
      <c r="E46" s="201">
        <v>1</v>
      </c>
      <c r="F46" s="186">
        <f t="shared" si="19"/>
        <v>-573.60267314675059</v>
      </c>
      <c r="G46" s="202">
        <v>-2.4301336573500001E-3</v>
      </c>
      <c r="H46" s="202">
        <v>-1</v>
      </c>
      <c r="I46" s="227">
        <v>1</v>
      </c>
      <c r="J46" s="227">
        <v>1</v>
      </c>
      <c r="K46" s="227">
        <v>-1</v>
      </c>
      <c r="L46" s="202">
        <v>1</v>
      </c>
      <c r="M46" s="228">
        <v>-9</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236037.5</v>
      </c>
      <c r="Y46" s="137">
        <v>354056.25</v>
      </c>
      <c r="Z46" s="188">
        <f t="shared" si="25"/>
        <v>573.60267314675059</v>
      </c>
      <c r="AA46" s="188">
        <f>IF(IF(sym!$Q35=H46,1,0)=1,ABS(X46*G46),-ABS(X46*G46))</f>
        <v>573.60267314675059</v>
      </c>
      <c r="AB46" s="188">
        <f>IF(IF(sym!$P35=$H46,1,0)=1,ABS($X46*$G46),-ABS($X46*$G46))</f>
        <v>-573.60267314675059</v>
      </c>
      <c r="AC46" s="188">
        <f t="shared" si="40"/>
        <v>-573.60267314675059</v>
      </c>
      <c r="AD46" s="188">
        <f t="shared" si="26"/>
        <v>573.60267314675059</v>
      </c>
      <c r="AE46" s="188">
        <f t="shared" si="27"/>
        <v>-573.60267314675059</v>
      </c>
      <c r="AF46" s="188">
        <f t="shared" si="36"/>
        <v>-573.60267314675059</v>
      </c>
      <c r="AG46" s="188">
        <f t="shared" si="37"/>
        <v>573.60267314675059</v>
      </c>
      <c r="AH46" s="188">
        <f t="shared" si="38"/>
        <v>-573.60267314675059</v>
      </c>
      <c r="AI46" s="188">
        <f t="shared" si="39"/>
        <v>573.60267314675059</v>
      </c>
      <c r="AJ46" s="188">
        <f t="shared" si="28"/>
        <v>573.60267314675059</v>
      </c>
      <c r="AK46" s="188">
        <f t="shared" si="29"/>
        <v>573.60267314675059</v>
      </c>
      <c r="AL46" s="188">
        <f t="shared" si="30"/>
        <v>573.60267314675059</v>
      </c>
      <c r="AM46" s="188">
        <f t="shared" si="31"/>
        <v>573.60267314675059</v>
      </c>
      <c r="AN46" s="188">
        <f t="shared" ref="AN46:AN77" si="41">IF(IF(T46=$H46,1,0)=1,ABS($X46*$G46),-ABS($X46*$G46))</f>
        <v>-573.60267314675059</v>
      </c>
      <c r="AO46" s="188">
        <f t="shared" ref="AO46:AO77" si="42">IF(IF(U46=$H46,1,0)=1,ABS($X46*$G46),-ABS($X46*$G46))</f>
        <v>573.60267314675059</v>
      </c>
    </row>
    <row r="47" spans="1:41" ht="15.75" thickBot="1" x14ac:dyDescent="0.3">
      <c r="A47" s="1" t="s">
        <v>357</v>
      </c>
      <c r="B47" s="149" t="s">
        <v>513</v>
      </c>
      <c r="C47" s="192" t="s">
        <v>304</v>
      </c>
      <c r="E47" s="201">
        <v>-1</v>
      </c>
      <c r="F47" s="186">
        <f t="shared" si="19"/>
        <v>-3587.3595505576127</v>
      </c>
      <c r="G47" s="202">
        <v>-3.3707865168500002E-2</v>
      </c>
      <c r="H47" s="202">
        <v>-1</v>
      </c>
      <c r="I47" s="227">
        <v>1</v>
      </c>
      <c r="J47" s="227">
        <v>1</v>
      </c>
      <c r="K47" s="227">
        <v>1</v>
      </c>
      <c r="L47" s="202">
        <v>1</v>
      </c>
      <c r="M47" s="228">
        <v>-3</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106425</v>
      </c>
      <c r="Y47" s="137">
        <v>159637.5</v>
      </c>
      <c r="Z47" s="188">
        <f t="shared" si="25"/>
        <v>3587.3595505576127</v>
      </c>
      <c r="AA47" s="188">
        <f>IF(IF(sym!$Q36=H47,1,0)=1,ABS(X47*G47),-ABS(X47*G47))</f>
        <v>-3587.3595505576127</v>
      </c>
      <c r="AB47" s="188">
        <f>IF(IF(sym!$P36=$H47,1,0)=1,ABS($X47*$G47),-ABS($X47*$G47))</f>
        <v>3587.3595505576127</v>
      </c>
      <c r="AC47" s="188">
        <f t="shared" si="40"/>
        <v>3587.3595505576127</v>
      </c>
      <c r="AD47" s="188">
        <f t="shared" si="26"/>
        <v>-3587.3595505576127</v>
      </c>
      <c r="AE47" s="188">
        <f t="shared" si="27"/>
        <v>-3587.3595505576127</v>
      </c>
      <c r="AF47" s="188">
        <f t="shared" si="36"/>
        <v>-3587.3595505576127</v>
      </c>
      <c r="AG47" s="188">
        <f t="shared" si="37"/>
        <v>-3587.3595505576127</v>
      </c>
      <c r="AH47" s="188">
        <f t="shared" si="38"/>
        <v>-3587.3595505576127</v>
      </c>
      <c r="AI47" s="188">
        <f t="shared" si="39"/>
        <v>3587.3595505576127</v>
      </c>
      <c r="AJ47" s="188">
        <f t="shared" si="28"/>
        <v>3587.3595505576127</v>
      </c>
      <c r="AK47" s="188">
        <f t="shared" si="29"/>
        <v>-3587.3595505576127</v>
      </c>
      <c r="AL47" s="188">
        <f t="shared" si="30"/>
        <v>-3587.3595505576127</v>
      </c>
      <c r="AM47" s="188">
        <f t="shared" si="31"/>
        <v>-3587.3595505576127</v>
      </c>
      <c r="AN47" s="188">
        <f t="shared" si="41"/>
        <v>3587.3595505576127</v>
      </c>
      <c r="AO47" s="188">
        <f t="shared" si="42"/>
        <v>-3587.3595505576127</v>
      </c>
    </row>
    <row r="48" spans="1:41" ht="15.75" thickBot="1" x14ac:dyDescent="0.3">
      <c r="A48" s="1" t="s">
        <v>1051</v>
      </c>
      <c r="B48" s="149" t="s">
        <v>614</v>
      </c>
      <c r="C48" s="192" t="s">
        <v>297</v>
      </c>
      <c r="E48" s="201">
        <v>1</v>
      </c>
      <c r="F48" s="186">
        <f t="shared" si="19"/>
        <v>2364.9079754596601</v>
      </c>
      <c r="G48" s="202">
        <v>2.8220858895700002E-2</v>
      </c>
      <c r="H48" s="202">
        <v>1</v>
      </c>
      <c r="I48" s="227">
        <v>-1</v>
      </c>
      <c r="J48" s="227">
        <v>1</v>
      </c>
      <c r="K48" s="227">
        <v>-1</v>
      </c>
      <c r="L48" s="202">
        <v>-1</v>
      </c>
      <c r="M48" s="228">
        <v>-7</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83800</v>
      </c>
      <c r="Y48" s="137">
        <v>62850</v>
      </c>
      <c r="Z48" s="188">
        <f t="shared" si="25"/>
        <v>2364.9079754596601</v>
      </c>
      <c r="AA48" s="188">
        <f>IF(IF(sym!$Q37=H48,1,0)=1,ABS(X48*G48),-ABS(X48*G48))</f>
        <v>2364.9079754596601</v>
      </c>
      <c r="AB48" s="188">
        <f>IF(IF(sym!$P37=$H48,1,0)=1,ABS($X48*$G48),-ABS($X48*$G48))</f>
        <v>-2364.9079754596601</v>
      </c>
      <c r="AC48" s="188">
        <f t="shared" si="40"/>
        <v>2364.9079754596601</v>
      </c>
      <c r="AD48" s="188">
        <f t="shared" si="26"/>
        <v>-2364.9079754596601</v>
      </c>
      <c r="AE48" s="188">
        <f t="shared" si="27"/>
        <v>2364.9079754596601</v>
      </c>
      <c r="AF48" s="188">
        <f t="shared" si="36"/>
        <v>-2364.9079754596601</v>
      </c>
      <c r="AG48" s="188">
        <f t="shared" si="37"/>
        <v>-2364.9079754596601</v>
      </c>
      <c r="AH48" s="188">
        <f t="shared" si="38"/>
        <v>-2364.9079754596601</v>
      </c>
      <c r="AI48" s="188">
        <f t="shared" si="39"/>
        <v>2364.9079754596601</v>
      </c>
      <c r="AJ48" s="188">
        <f t="shared" si="28"/>
        <v>2364.9079754596601</v>
      </c>
      <c r="AK48" s="188">
        <f t="shared" si="29"/>
        <v>2364.9079754596601</v>
      </c>
      <c r="AL48" s="188">
        <f t="shared" si="30"/>
        <v>-2364.9079754596601</v>
      </c>
      <c r="AM48" s="188">
        <f t="shared" si="31"/>
        <v>2364.9079754596601</v>
      </c>
      <c r="AN48" s="188">
        <f t="shared" si="41"/>
        <v>2364.9079754596601</v>
      </c>
      <c r="AO48" s="188">
        <f t="shared" si="42"/>
        <v>2364.9079754596601</v>
      </c>
    </row>
    <row r="49" spans="1:41" ht="15.75" thickBot="1" x14ac:dyDescent="0.3">
      <c r="A49" s="4" t="s">
        <v>359</v>
      </c>
      <c r="B49" s="149" t="s">
        <v>708</v>
      </c>
      <c r="C49" s="192" t="s">
        <v>304</v>
      </c>
      <c r="E49" s="201">
        <v>1</v>
      </c>
      <c r="F49" s="186">
        <f t="shared" si="19"/>
        <v>-263.35980600202151</v>
      </c>
      <c r="G49" s="202">
        <v>-2.4249772658399998E-3</v>
      </c>
      <c r="H49" s="234">
        <v>-1</v>
      </c>
      <c r="I49" s="230">
        <v>1</v>
      </c>
      <c r="J49" s="230">
        <v>-1</v>
      </c>
      <c r="K49" s="230">
        <v>1</v>
      </c>
      <c r="L49" s="202">
        <v>-1</v>
      </c>
      <c r="M49" s="228">
        <v>-13</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108603</v>
      </c>
      <c r="Y49" s="137">
        <v>72402</v>
      </c>
      <c r="Z49" s="188">
        <f t="shared" si="25"/>
        <v>263.35980600202151</v>
      </c>
      <c r="AA49" s="188">
        <f>IF(IF(sym!$Q38=H49,1,0)=1,ABS(X49*G49),-ABS(X49*G49))</f>
        <v>-263.35980600202151</v>
      </c>
      <c r="AB49" s="188">
        <f>IF(IF(sym!$P38=$H49,1,0)=1,ABS($X49*$G49),-ABS($X49*$G49))</f>
        <v>263.35980600202151</v>
      </c>
      <c r="AC49" s="188">
        <f t="shared" si="40"/>
        <v>-263.35980600202151</v>
      </c>
      <c r="AD49" s="188">
        <f t="shared" si="26"/>
        <v>263.35980600202151</v>
      </c>
      <c r="AE49" s="188">
        <f t="shared" si="27"/>
        <v>263.35980600202151</v>
      </c>
      <c r="AF49" s="188">
        <f t="shared" si="36"/>
        <v>-263.35980600202151</v>
      </c>
      <c r="AG49" s="188">
        <f t="shared" si="37"/>
        <v>-263.35980600202151</v>
      </c>
      <c r="AH49" s="188">
        <f t="shared" si="38"/>
        <v>263.35980600202151</v>
      </c>
      <c r="AI49" s="188">
        <f t="shared" si="39"/>
        <v>-263.35980600202151</v>
      </c>
      <c r="AJ49" s="188">
        <f t="shared" si="28"/>
        <v>-263.35980600202151</v>
      </c>
      <c r="AK49" s="188">
        <f t="shared" si="29"/>
        <v>263.35980600202151</v>
      </c>
      <c r="AL49" s="188">
        <f t="shared" si="30"/>
        <v>-263.35980600202151</v>
      </c>
      <c r="AM49" s="188">
        <f t="shared" si="31"/>
        <v>-263.35980600202151</v>
      </c>
      <c r="AN49" s="188">
        <f t="shared" si="41"/>
        <v>263.35980600202151</v>
      </c>
      <c r="AO49" s="188">
        <f t="shared" si="42"/>
        <v>263.35980600202151</v>
      </c>
    </row>
    <row r="50" spans="1:41" ht="15.75" thickBot="1" x14ac:dyDescent="0.3">
      <c r="A50" s="1" t="s">
        <v>361</v>
      </c>
      <c r="B50" s="149" t="s">
        <v>631</v>
      </c>
      <c r="C50" s="192" t="s">
        <v>313</v>
      </c>
      <c r="E50" s="201">
        <v>-1</v>
      </c>
      <c r="F50" s="186">
        <f t="shared" si="19"/>
        <v>2914.0373699144729</v>
      </c>
      <c r="G50" s="202">
        <v>2.2469252601700001E-2</v>
      </c>
      <c r="H50" s="202">
        <v>1</v>
      </c>
      <c r="I50" s="227">
        <v>-1</v>
      </c>
      <c r="J50" s="227">
        <v>-1</v>
      </c>
      <c r="K50" s="227">
        <v>-1</v>
      </c>
      <c r="L50" s="202">
        <v>1</v>
      </c>
      <c r="M50" s="228">
        <v>-5</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129690</v>
      </c>
      <c r="Y50" s="137">
        <v>172920</v>
      </c>
      <c r="Z50" s="188">
        <f t="shared" si="25"/>
        <v>2914.0373699144729</v>
      </c>
      <c r="AA50" s="188">
        <f>IF(IF(sym!$Q39=H50,1,0)=1,ABS(X50*G50),-ABS(X50*G50))</f>
        <v>2914.0373699144729</v>
      </c>
      <c r="AB50" s="188">
        <f>IF(IF(sym!$P39=$H50,1,0)=1,ABS($X50*$G50),-ABS($X50*$G50))</f>
        <v>-2914.0373699144729</v>
      </c>
      <c r="AC50" s="188">
        <f t="shared" si="40"/>
        <v>-2914.0373699144729</v>
      </c>
      <c r="AD50" s="188">
        <f t="shared" si="26"/>
        <v>2914.0373699144729</v>
      </c>
      <c r="AE50" s="188">
        <f t="shared" si="27"/>
        <v>-2914.0373699144729</v>
      </c>
      <c r="AF50" s="188">
        <f t="shared" si="36"/>
        <v>-2914.0373699144729</v>
      </c>
      <c r="AG50" s="188">
        <f t="shared" si="37"/>
        <v>-2914.0373699144729</v>
      </c>
      <c r="AH50" s="188">
        <f t="shared" si="38"/>
        <v>2914.0373699144729</v>
      </c>
      <c r="AI50" s="188">
        <f t="shared" si="39"/>
        <v>-2914.0373699144729</v>
      </c>
      <c r="AJ50" s="188">
        <f t="shared" si="28"/>
        <v>-2914.0373699144729</v>
      </c>
      <c r="AK50" s="188">
        <f t="shared" si="29"/>
        <v>-2914.0373699144729</v>
      </c>
      <c r="AL50" s="188">
        <f t="shared" si="30"/>
        <v>-2914.0373699144729</v>
      </c>
      <c r="AM50" s="188">
        <f t="shared" si="31"/>
        <v>-2914.0373699144729</v>
      </c>
      <c r="AN50" s="188">
        <f t="shared" si="41"/>
        <v>2914.0373699144729</v>
      </c>
      <c r="AO50" s="188">
        <f t="shared" si="42"/>
        <v>-2914.0373699144729</v>
      </c>
    </row>
    <row r="51" spans="1:41" ht="15.75" thickBot="1" x14ac:dyDescent="0.3">
      <c r="A51" s="1" t="s">
        <v>363</v>
      </c>
      <c r="B51" s="149" t="s">
        <v>476</v>
      </c>
      <c r="C51" s="192" t="s">
        <v>288</v>
      </c>
      <c r="E51" s="201">
        <v>-1</v>
      </c>
      <c r="F51" s="186">
        <f t="shared" si="19"/>
        <v>-989.48032820997207</v>
      </c>
      <c r="G51" s="202">
        <v>-1.05196717862E-2</v>
      </c>
      <c r="H51" s="202">
        <v>-1</v>
      </c>
      <c r="I51" s="227">
        <v>-1</v>
      </c>
      <c r="J51" s="227">
        <v>1</v>
      </c>
      <c r="K51" s="227">
        <v>-1</v>
      </c>
      <c r="L51" s="202">
        <v>-1</v>
      </c>
      <c r="M51" s="228">
        <v>6</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94060</v>
      </c>
      <c r="Y51" s="137">
        <v>94060</v>
      </c>
      <c r="Z51" s="188">
        <f t="shared" si="25"/>
        <v>989.48032820997207</v>
      </c>
      <c r="AA51" s="188">
        <f>IF(IF(sym!$Q40=H51,1,0)=1,ABS(X51*G51),-ABS(X51*G51))</f>
        <v>-989.48032820997207</v>
      </c>
      <c r="AB51" s="188">
        <f>IF(IF(sym!$P40=$H51,1,0)=1,ABS($X51*$G51),-ABS($X51*$G51))</f>
        <v>989.48032820997207</v>
      </c>
      <c r="AC51" s="188">
        <f t="shared" si="40"/>
        <v>989.48032820997207</v>
      </c>
      <c r="AD51" s="188">
        <f t="shared" si="26"/>
        <v>-989.48032820997207</v>
      </c>
      <c r="AE51" s="188">
        <f t="shared" si="27"/>
        <v>-989.48032820997207</v>
      </c>
      <c r="AF51" s="188">
        <f t="shared" si="36"/>
        <v>989.48032820997207</v>
      </c>
      <c r="AG51" s="188">
        <f t="shared" si="37"/>
        <v>989.48032820997207</v>
      </c>
      <c r="AH51" s="188">
        <f t="shared" si="38"/>
        <v>989.48032820997207</v>
      </c>
      <c r="AI51" s="188">
        <f t="shared" si="39"/>
        <v>989.48032820997207</v>
      </c>
      <c r="AJ51" s="188">
        <f t="shared" si="28"/>
        <v>989.48032820997207</v>
      </c>
      <c r="AK51" s="188">
        <f t="shared" si="29"/>
        <v>-989.48032820997207</v>
      </c>
      <c r="AL51" s="188">
        <f t="shared" si="30"/>
        <v>-989.48032820997207</v>
      </c>
      <c r="AM51" s="188">
        <f t="shared" si="31"/>
        <v>-989.48032820997207</v>
      </c>
      <c r="AN51" s="188">
        <f t="shared" si="41"/>
        <v>-989.48032820997207</v>
      </c>
      <c r="AO51" s="188">
        <f t="shared" si="42"/>
        <v>-989.48032820997207</v>
      </c>
    </row>
    <row r="52" spans="1:41" ht="15.75" thickBot="1" x14ac:dyDescent="0.3">
      <c r="A52" s="1" t="s">
        <v>365</v>
      </c>
      <c r="B52" s="149" t="s">
        <v>1097</v>
      </c>
      <c r="C52" s="192" t="s">
        <v>288</v>
      </c>
      <c r="E52" s="201">
        <v>-1</v>
      </c>
      <c r="F52" s="186">
        <f t="shared" si="19"/>
        <v>-2424.4256348220201</v>
      </c>
      <c r="G52" s="202">
        <v>-3.0229746070100001E-2</v>
      </c>
      <c r="H52" s="202">
        <v>-1</v>
      </c>
      <c r="I52" s="227">
        <v>-1</v>
      </c>
      <c r="J52" s="227">
        <v>1</v>
      </c>
      <c r="K52" s="227">
        <v>-1</v>
      </c>
      <c r="L52" s="202">
        <v>1</v>
      </c>
      <c r="M52" s="228">
        <v>-16</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80200</v>
      </c>
      <c r="Y52" s="137">
        <v>120300</v>
      </c>
      <c r="Z52" s="188">
        <f t="shared" si="25"/>
        <v>2424.4256348220201</v>
      </c>
      <c r="AA52" s="188">
        <f>IF(IF(sym!$Q41=H52,1,0)=1,ABS(X52*G52),-ABS(X52*G52))</f>
        <v>-2424.4256348220201</v>
      </c>
      <c r="AB52" s="188">
        <f>IF(IF(sym!$P41=$H52,1,0)=1,ABS($X52*$G52),-ABS($X52*$G52))</f>
        <v>2424.4256348220201</v>
      </c>
      <c r="AC52" s="188">
        <f t="shared" si="40"/>
        <v>2424.4256348220201</v>
      </c>
      <c r="AD52" s="188">
        <f t="shared" si="26"/>
        <v>-2424.4256348220201</v>
      </c>
      <c r="AE52" s="188">
        <f t="shared" si="27"/>
        <v>-2424.4256348220201</v>
      </c>
      <c r="AF52" s="188">
        <f t="shared" si="36"/>
        <v>2424.4256348220201</v>
      </c>
      <c r="AG52" s="188">
        <f t="shared" si="37"/>
        <v>2424.4256348220201</v>
      </c>
      <c r="AH52" s="188">
        <f t="shared" si="38"/>
        <v>-2424.4256348220201</v>
      </c>
      <c r="AI52" s="188">
        <f t="shared" si="39"/>
        <v>2424.4256348220201</v>
      </c>
      <c r="AJ52" s="188">
        <f t="shared" si="28"/>
        <v>2424.4256348220201</v>
      </c>
      <c r="AK52" s="188">
        <f t="shared" si="29"/>
        <v>-2424.4256348220201</v>
      </c>
      <c r="AL52" s="188">
        <f t="shared" si="30"/>
        <v>2424.4256348220201</v>
      </c>
      <c r="AM52" s="188">
        <f t="shared" si="31"/>
        <v>2424.4256348220201</v>
      </c>
      <c r="AN52" s="188">
        <f t="shared" si="41"/>
        <v>-2424.4256348220201</v>
      </c>
      <c r="AO52" s="188">
        <f t="shared" si="42"/>
        <v>-2424.4256348220201</v>
      </c>
    </row>
    <row r="53" spans="1:41" ht="15.75" thickBot="1" x14ac:dyDescent="0.3">
      <c r="A53" s="1" t="s">
        <v>367</v>
      </c>
      <c r="B53" s="149" t="s">
        <v>625</v>
      </c>
      <c r="C53" s="192" t="s">
        <v>313</v>
      </c>
      <c r="E53" s="201">
        <v>-1</v>
      </c>
      <c r="F53" s="186">
        <f t="shared" si="19"/>
        <v>2667.8442392573761</v>
      </c>
      <c r="G53" s="202">
        <v>2.6093938177400001E-2</v>
      </c>
      <c r="H53" s="202">
        <v>1</v>
      </c>
      <c r="I53" s="227">
        <v>-1</v>
      </c>
      <c r="J53" s="227">
        <v>-1</v>
      </c>
      <c r="K53" s="227">
        <v>-1</v>
      </c>
      <c r="L53" s="202">
        <v>1</v>
      </c>
      <c r="M53" s="228">
        <v>-5</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102240</v>
      </c>
      <c r="Y53" s="137">
        <v>127800</v>
      </c>
      <c r="Z53" s="188">
        <f t="shared" si="25"/>
        <v>2667.8442392573761</v>
      </c>
      <c r="AA53" s="188">
        <f>IF(IF(sym!$Q42=H53,1,0)=1,ABS(X53*G53),-ABS(X53*G53))</f>
        <v>2667.8442392573761</v>
      </c>
      <c r="AB53" s="188">
        <f>IF(IF(sym!$P42=$H53,1,0)=1,ABS($X53*$G53),-ABS($X53*$G53))</f>
        <v>-2667.8442392573761</v>
      </c>
      <c r="AC53" s="188">
        <f t="shared" si="40"/>
        <v>-2667.8442392573761</v>
      </c>
      <c r="AD53" s="188">
        <f t="shared" si="26"/>
        <v>2667.8442392573761</v>
      </c>
      <c r="AE53" s="188">
        <f t="shared" si="27"/>
        <v>-2667.8442392573761</v>
      </c>
      <c r="AF53" s="188">
        <f t="shared" si="36"/>
        <v>-2667.8442392573761</v>
      </c>
      <c r="AG53" s="188">
        <f t="shared" si="37"/>
        <v>-2667.8442392573761</v>
      </c>
      <c r="AH53" s="188">
        <f t="shared" si="38"/>
        <v>2667.8442392573761</v>
      </c>
      <c r="AI53" s="188">
        <f t="shared" si="39"/>
        <v>-2667.8442392573761</v>
      </c>
      <c r="AJ53" s="188">
        <f t="shared" si="28"/>
        <v>-2667.8442392573761</v>
      </c>
      <c r="AK53" s="188">
        <f t="shared" si="29"/>
        <v>-2667.8442392573761</v>
      </c>
      <c r="AL53" s="188">
        <f t="shared" si="30"/>
        <v>-2667.8442392573761</v>
      </c>
      <c r="AM53" s="188">
        <f t="shared" si="31"/>
        <v>-2667.8442392573761</v>
      </c>
      <c r="AN53" s="188">
        <f t="shared" si="41"/>
        <v>2667.8442392573761</v>
      </c>
      <c r="AO53" s="188">
        <f t="shared" si="42"/>
        <v>-2667.8442392573761</v>
      </c>
    </row>
    <row r="54" spans="1:41" ht="15.75" thickBot="1" x14ac:dyDescent="0.3">
      <c r="A54" s="1" t="s">
        <v>511</v>
      </c>
      <c r="B54" s="149" t="s">
        <v>511</v>
      </c>
      <c r="C54" s="192" t="s">
        <v>304</v>
      </c>
      <c r="E54" s="201">
        <v>1</v>
      </c>
      <c r="F54" s="186">
        <f t="shared" si="19"/>
        <v>-2065.3465346513999</v>
      </c>
      <c r="G54" s="202">
        <v>-1.6501650164999999E-2</v>
      </c>
      <c r="H54" s="202">
        <v>-1</v>
      </c>
      <c r="I54" s="227">
        <v>1</v>
      </c>
      <c r="J54" s="227">
        <v>-1</v>
      </c>
      <c r="K54" s="227">
        <v>1</v>
      </c>
      <c r="L54" s="202">
        <v>1</v>
      </c>
      <c r="M54" s="228">
        <v>-6</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125160</v>
      </c>
      <c r="Y54" s="137">
        <v>160920</v>
      </c>
      <c r="Z54" s="188">
        <f t="shared" si="25"/>
        <v>2065.3465346513999</v>
      </c>
      <c r="AA54" s="188">
        <f>IF(IF(sym!$Q43=H54,1,0)=1,ABS(X54*G54),-ABS(X54*G54))</f>
        <v>-2065.3465346513999</v>
      </c>
      <c r="AB54" s="188">
        <f>IF(IF(sym!$P43=$H54,1,0)=1,ABS($X54*$G54),-ABS($X54*$G54))</f>
        <v>2065.3465346513999</v>
      </c>
      <c r="AC54" s="188">
        <f t="shared" si="40"/>
        <v>-2065.3465346513999</v>
      </c>
      <c r="AD54" s="188">
        <f t="shared" si="26"/>
        <v>2065.3465346513999</v>
      </c>
      <c r="AE54" s="188">
        <f t="shared" si="27"/>
        <v>2065.3465346513999</v>
      </c>
      <c r="AF54" s="188">
        <f t="shared" si="36"/>
        <v>-2065.3465346513999</v>
      </c>
      <c r="AG54" s="188">
        <f t="shared" si="37"/>
        <v>-2065.3465346513999</v>
      </c>
      <c r="AH54" s="188">
        <f t="shared" si="38"/>
        <v>-2065.3465346513999</v>
      </c>
      <c r="AI54" s="188">
        <f t="shared" si="39"/>
        <v>2065.3465346513999</v>
      </c>
      <c r="AJ54" s="188">
        <f t="shared" si="28"/>
        <v>-2065.3465346513999</v>
      </c>
      <c r="AK54" s="188">
        <f t="shared" si="29"/>
        <v>2065.3465346513999</v>
      </c>
      <c r="AL54" s="188">
        <f t="shared" si="30"/>
        <v>2065.3465346513999</v>
      </c>
      <c r="AM54" s="188">
        <f t="shared" si="31"/>
        <v>2065.3465346513999</v>
      </c>
      <c r="AN54" s="188">
        <f t="shared" si="41"/>
        <v>-2065.3465346513999</v>
      </c>
      <c r="AO54" s="188">
        <f t="shared" si="42"/>
        <v>2065.3465346513999</v>
      </c>
    </row>
    <row r="55" spans="1:41" ht="15.75" thickBot="1" x14ac:dyDescent="0.3">
      <c r="A55" s="1" t="s">
        <v>988</v>
      </c>
      <c r="B55" s="149" t="s">
        <v>629</v>
      </c>
      <c r="C55" s="192" t="s">
        <v>304</v>
      </c>
      <c r="E55" s="201">
        <v>1</v>
      </c>
      <c r="F55" s="186">
        <f t="shared" si="19"/>
        <v>-378.66221975225596</v>
      </c>
      <c r="G55" s="202">
        <v>-3.5204743376E-3</v>
      </c>
      <c r="H55" s="202">
        <v>-1</v>
      </c>
      <c r="I55" s="227">
        <v>1</v>
      </c>
      <c r="J55" s="227">
        <v>1</v>
      </c>
      <c r="K55" s="227">
        <v>1</v>
      </c>
      <c r="L55" s="202">
        <v>-1</v>
      </c>
      <c r="M55" s="228">
        <v>16</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107559.99999999999</v>
      </c>
      <c r="Y55" s="137">
        <v>80669.999999999985</v>
      </c>
      <c r="Z55" s="188">
        <f t="shared" si="25"/>
        <v>378.66221975225596</v>
      </c>
      <c r="AA55" s="188">
        <f>IF(IF(sym!$Q44=H55,1,0)=1,ABS(X55*G55),-ABS(X55*G55))</f>
        <v>-378.66221975225596</v>
      </c>
      <c r="AB55" s="188">
        <f>IF(IF(sym!$P44=$H55,1,0)=1,ABS($X55*$G55),-ABS($X55*$G55))</f>
        <v>378.66221975225596</v>
      </c>
      <c r="AC55" s="188">
        <f t="shared" si="40"/>
        <v>-378.66221975225596</v>
      </c>
      <c r="AD55" s="188">
        <f t="shared" si="26"/>
        <v>378.66221975225596</v>
      </c>
      <c r="AE55" s="188">
        <f t="shared" si="27"/>
        <v>-378.66221975225596</v>
      </c>
      <c r="AF55" s="188">
        <f t="shared" si="36"/>
        <v>-378.66221975225596</v>
      </c>
      <c r="AG55" s="188">
        <f t="shared" si="37"/>
        <v>-378.66221975225596</v>
      </c>
      <c r="AH55" s="188">
        <f t="shared" si="38"/>
        <v>378.66221975225596</v>
      </c>
      <c r="AI55" s="188">
        <f t="shared" si="39"/>
        <v>378.66221975225596</v>
      </c>
      <c r="AJ55" s="188">
        <f t="shared" si="28"/>
        <v>-378.66221975225596</v>
      </c>
      <c r="AK55" s="188">
        <f t="shared" si="29"/>
        <v>378.66221975225596</v>
      </c>
      <c r="AL55" s="188">
        <f t="shared" si="30"/>
        <v>-378.66221975225596</v>
      </c>
      <c r="AM55" s="188">
        <f t="shared" si="31"/>
        <v>-378.66221975225596</v>
      </c>
      <c r="AN55" s="188">
        <f t="shared" si="41"/>
        <v>-378.66221975225596</v>
      </c>
      <c r="AO55" s="188">
        <f t="shared" si="42"/>
        <v>-378.66221975225596</v>
      </c>
    </row>
    <row r="56" spans="1:41" ht="15.75" thickBot="1" x14ac:dyDescent="0.3">
      <c r="A56" s="1" t="s">
        <v>989</v>
      </c>
      <c r="B56" s="149" t="s">
        <v>655</v>
      </c>
      <c r="C56" s="192" t="s">
        <v>294</v>
      </c>
      <c r="E56" s="201">
        <v>-1</v>
      </c>
      <c r="F56" s="186">
        <f t="shared" si="19"/>
        <v>875.80734261721011</v>
      </c>
      <c r="G56" s="202">
        <v>6.6751064564399996E-3</v>
      </c>
      <c r="H56" s="202">
        <v>1</v>
      </c>
      <c r="I56" s="227">
        <v>-1</v>
      </c>
      <c r="J56" s="227">
        <v>-1</v>
      </c>
      <c r="K56" s="227">
        <v>1</v>
      </c>
      <c r="L56" s="202">
        <v>-1</v>
      </c>
      <c r="M56" s="228">
        <v>-3</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131205</v>
      </c>
      <c r="Y56" s="137">
        <v>87470</v>
      </c>
      <c r="Z56" s="188">
        <f t="shared" si="25"/>
        <v>875.80734261721011</v>
      </c>
      <c r="AA56" s="188">
        <f>IF(IF(sym!$Q45=H56,1,0)=1,ABS(X56*G56),-ABS(X56*G56))</f>
        <v>875.80734261721011</v>
      </c>
      <c r="AB56" s="188">
        <f>IF(IF(sym!$P45=$H56,1,0)=1,ABS($X56*$G56),-ABS($X56*$G56))</f>
        <v>-875.80734261721011</v>
      </c>
      <c r="AC56" s="188">
        <f t="shared" si="40"/>
        <v>-875.80734261721011</v>
      </c>
      <c r="AD56" s="188">
        <f t="shared" si="26"/>
        <v>875.80734261721011</v>
      </c>
      <c r="AE56" s="188">
        <f t="shared" si="27"/>
        <v>-875.80734261721011</v>
      </c>
      <c r="AF56" s="188">
        <f t="shared" si="36"/>
        <v>-875.80734261721011</v>
      </c>
      <c r="AG56" s="188">
        <f t="shared" si="37"/>
        <v>875.80734261721011</v>
      </c>
      <c r="AH56" s="188">
        <f t="shared" si="38"/>
        <v>-875.80734261721011</v>
      </c>
      <c r="AI56" s="188">
        <f t="shared" si="39"/>
        <v>875.80734261721011</v>
      </c>
      <c r="AJ56" s="188">
        <f t="shared" si="28"/>
        <v>875.80734261721011</v>
      </c>
      <c r="AK56" s="188">
        <f t="shared" si="29"/>
        <v>875.80734261721011</v>
      </c>
      <c r="AL56" s="188">
        <f t="shared" si="30"/>
        <v>875.80734261721011</v>
      </c>
      <c r="AM56" s="188">
        <f t="shared" si="31"/>
        <v>875.80734261721011</v>
      </c>
      <c r="AN56" s="188">
        <f t="shared" si="41"/>
        <v>-875.80734261721011</v>
      </c>
      <c r="AO56" s="188">
        <f t="shared" si="42"/>
        <v>875.80734261721011</v>
      </c>
    </row>
    <row r="57" spans="1:41" ht="15.75" thickBot="1" x14ac:dyDescent="0.3">
      <c r="A57" s="1" t="s">
        <v>369</v>
      </c>
      <c r="B57" s="149" t="s">
        <v>620</v>
      </c>
      <c r="C57" s="192" t="s">
        <v>294</v>
      </c>
      <c r="E57" s="201">
        <v>1</v>
      </c>
      <c r="F57" s="186">
        <f t="shared" si="19"/>
        <v>151.60453963166424</v>
      </c>
      <c r="G57" s="202">
        <v>8.0497450914100005E-4</v>
      </c>
      <c r="H57" s="202">
        <v>1</v>
      </c>
      <c r="I57" s="227">
        <v>-1</v>
      </c>
      <c r="J57" s="227">
        <v>1</v>
      </c>
      <c r="K57" s="227">
        <v>-1</v>
      </c>
      <c r="L57" s="202">
        <v>1</v>
      </c>
      <c r="M57" s="228">
        <v>6</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188334.58439999999</v>
      </c>
      <c r="Y57" s="137">
        <v>188334.58439999999</v>
      </c>
      <c r="Z57" s="188">
        <f t="shared" si="25"/>
        <v>151.60453963166424</v>
      </c>
      <c r="AA57" s="188">
        <f>IF(IF(sym!$Q46=H57,1,0)=1,ABS(X57*G57),-ABS(X57*G57))</f>
        <v>151.60453963166424</v>
      </c>
      <c r="AB57" s="188">
        <f>IF(IF(sym!$P46=$H57,1,0)=1,ABS($X57*$G57),-ABS($X57*$G57))</f>
        <v>-151.60453963166424</v>
      </c>
      <c r="AC57" s="188">
        <f t="shared" si="40"/>
        <v>151.60453963166424</v>
      </c>
      <c r="AD57" s="188">
        <f t="shared" si="26"/>
        <v>-151.60453963166424</v>
      </c>
      <c r="AE57" s="188">
        <f t="shared" si="27"/>
        <v>151.60453963166424</v>
      </c>
      <c r="AF57" s="188">
        <f t="shared" si="36"/>
        <v>-151.60453963166424</v>
      </c>
      <c r="AG57" s="188">
        <f t="shared" si="37"/>
        <v>-151.60453963166424</v>
      </c>
      <c r="AH57" s="188">
        <f t="shared" si="38"/>
        <v>151.60453963166424</v>
      </c>
      <c r="AI57" s="188">
        <f t="shared" si="39"/>
        <v>151.60453963166424</v>
      </c>
      <c r="AJ57" s="188">
        <f t="shared" si="28"/>
        <v>-151.60453963166424</v>
      </c>
      <c r="AK57" s="188">
        <f t="shared" si="29"/>
        <v>151.60453963166424</v>
      </c>
      <c r="AL57" s="188">
        <f t="shared" si="30"/>
        <v>-151.60453963166424</v>
      </c>
      <c r="AM57" s="188">
        <f t="shared" si="31"/>
        <v>-151.60453963166424</v>
      </c>
      <c r="AN57" s="188">
        <f t="shared" si="41"/>
        <v>151.60453963166424</v>
      </c>
      <c r="AO57" s="188">
        <f t="shared" si="42"/>
        <v>-151.60453963166424</v>
      </c>
    </row>
    <row r="58" spans="1:41" ht="15.75" thickBot="1" x14ac:dyDescent="0.3">
      <c r="A58" s="1" t="s">
        <v>371</v>
      </c>
      <c r="B58" s="149" t="s">
        <v>635</v>
      </c>
      <c r="C58" s="192" t="s">
        <v>1121</v>
      </c>
      <c r="E58" s="201">
        <v>-1</v>
      </c>
      <c r="F58" s="186">
        <f t="shared" si="19"/>
        <v>830.1059639916075</v>
      </c>
      <c r="G58" s="202">
        <v>6.1890472618200002E-3</v>
      </c>
      <c r="H58" s="202">
        <v>1</v>
      </c>
      <c r="I58" s="227">
        <v>1</v>
      </c>
      <c r="J58" s="227">
        <v>1</v>
      </c>
      <c r="K58" s="227">
        <v>1</v>
      </c>
      <c r="L58" s="202">
        <v>-1</v>
      </c>
      <c r="M58" s="228">
        <v>10</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134125</v>
      </c>
      <c r="Y58" s="137">
        <v>160950</v>
      </c>
      <c r="Z58" s="188">
        <f t="shared" si="25"/>
        <v>830.1059639916075</v>
      </c>
      <c r="AA58" s="188">
        <f>IF(IF(sym!$Q47=H58,1,0)=1,ABS(X58*G58),-ABS(X58*G58))</f>
        <v>830.1059639916075</v>
      </c>
      <c r="AB58" s="188">
        <f>IF(IF(sym!$P47=$H58,1,0)=1,ABS($X58*$G58),-ABS($X58*$G58))</f>
        <v>-830.1059639916075</v>
      </c>
      <c r="AC58" s="188">
        <f t="shared" si="40"/>
        <v>-830.1059639916075</v>
      </c>
      <c r="AD58" s="188">
        <f t="shared" si="26"/>
        <v>830.1059639916075</v>
      </c>
      <c r="AE58" s="188">
        <f t="shared" si="27"/>
        <v>830.1059639916075</v>
      </c>
      <c r="AF58" s="188">
        <f t="shared" si="36"/>
        <v>830.1059639916075</v>
      </c>
      <c r="AG58" s="188">
        <f t="shared" si="37"/>
        <v>830.1059639916075</v>
      </c>
      <c r="AH58" s="188">
        <f t="shared" si="38"/>
        <v>-830.1059639916075</v>
      </c>
      <c r="AI58" s="188">
        <f t="shared" si="39"/>
        <v>-830.1059639916075</v>
      </c>
      <c r="AJ58" s="188">
        <f t="shared" si="28"/>
        <v>830.1059639916075</v>
      </c>
      <c r="AK58" s="188">
        <f t="shared" si="29"/>
        <v>830.1059639916075</v>
      </c>
      <c r="AL58" s="188">
        <f t="shared" si="30"/>
        <v>830.1059639916075</v>
      </c>
      <c r="AM58" s="188">
        <f t="shared" si="31"/>
        <v>830.1059639916075</v>
      </c>
      <c r="AN58" s="188">
        <f t="shared" si="41"/>
        <v>-830.1059639916075</v>
      </c>
      <c r="AO58" s="188">
        <f t="shared" si="42"/>
        <v>830.1059639916075</v>
      </c>
    </row>
    <row r="59" spans="1:41" ht="15.75" thickBot="1" x14ac:dyDescent="0.3">
      <c r="A59" s="1" t="s">
        <v>1052</v>
      </c>
      <c r="B59" s="149" t="s">
        <v>611</v>
      </c>
      <c r="C59" s="192" t="s">
        <v>297</v>
      </c>
      <c r="E59" s="201">
        <v>1</v>
      </c>
      <c r="F59" s="186">
        <f t="shared" si="19"/>
        <v>1833.3161953721651</v>
      </c>
      <c r="G59" s="202">
        <v>1.8508997429300001E-2</v>
      </c>
      <c r="H59" s="202">
        <v>1</v>
      </c>
      <c r="I59" s="227">
        <v>-1</v>
      </c>
      <c r="J59" s="227">
        <v>1</v>
      </c>
      <c r="K59" s="227">
        <v>-1</v>
      </c>
      <c r="L59" s="202">
        <v>-1</v>
      </c>
      <c r="M59" s="228">
        <v>11</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99050</v>
      </c>
      <c r="Y59" s="137">
        <v>74287.5</v>
      </c>
      <c r="Z59" s="188">
        <f t="shared" si="25"/>
        <v>1833.3161953721651</v>
      </c>
      <c r="AA59" s="188">
        <f>IF(IF(sym!$Q48=H59,1,0)=1,ABS(X59*G59),-ABS(X59*G59))</f>
        <v>1833.3161953721651</v>
      </c>
      <c r="AB59" s="188">
        <f>IF(IF(sym!$P48=$H59,1,0)=1,ABS($X59*$G59),-ABS($X59*$G59))</f>
        <v>-1833.3161953721651</v>
      </c>
      <c r="AC59" s="188">
        <f t="shared" si="40"/>
        <v>1833.3161953721651</v>
      </c>
      <c r="AD59" s="188">
        <f t="shared" si="26"/>
        <v>-1833.3161953721651</v>
      </c>
      <c r="AE59" s="188">
        <f t="shared" si="27"/>
        <v>1833.3161953721651</v>
      </c>
      <c r="AF59" s="188">
        <f t="shared" si="36"/>
        <v>-1833.3161953721651</v>
      </c>
      <c r="AG59" s="188">
        <f t="shared" si="37"/>
        <v>-1833.3161953721651</v>
      </c>
      <c r="AH59" s="188">
        <f t="shared" si="38"/>
        <v>-1833.3161953721651</v>
      </c>
      <c r="AI59" s="188">
        <f t="shared" si="39"/>
        <v>-1833.3161953721651</v>
      </c>
      <c r="AJ59" s="188">
        <f t="shared" si="28"/>
        <v>1833.3161953721651</v>
      </c>
      <c r="AK59" s="188">
        <f t="shared" si="29"/>
        <v>-1833.3161953721651</v>
      </c>
      <c r="AL59" s="188">
        <f t="shared" si="30"/>
        <v>-1833.3161953721651</v>
      </c>
      <c r="AM59" s="188">
        <f t="shared" si="31"/>
        <v>-1833.3161953721651</v>
      </c>
      <c r="AN59" s="188">
        <f t="shared" si="41"/>
        <v>1833.3161953721651</v>
      </c>
      <c r="AO59" s="188">
        <f t="shared" si="42"/>
        <v>1833.3161953721651</v>
      </c>
    </row>
    <row r="60" spans="1:41" ht="15.75" thickBot="1" x14ac:dyDescent="0.3">
      <c r="A60" s="1" t="s">
        <v>373</v>
      </c>
      <c r="B60" s="149" t="s">
        <v>692</v>
      </c>
      <c r="C60" s="192" t="s">
        <v>1121</v>
      </c>
      <c r="E60" s="201">
        <v>-1</v>
      </c>
      <c r="F60" s="186">
        <f t="shared" si="19"/>
        <v>330.52080344316931</v>
      </c>
      <c r="G60" s="202">
        <v>1.5781922525100001E-3</v>
      </c>
      <c r="H60" s="202">
        <v>1</v>
      </c>
      <c r="I60" s="227">
        <v>-1</v>
      </c>
      <c r="J60" s="227">
        <v>1</v>
      </c>
      <c r="K60" s="227">
        <v>-1</v>
      </c>
      <c r="L60" s="202">
        <v>-1</v>
      </c>
      <c r="M60" s="228">
        <v>-7</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209430</v>
      </c>
      <c r="Y60" s="137">
        <v>139620</v>
      </c>
      <c r="Z60" s="188">
        <f t="shared" si="25"/>
        <v>330.52080344316931</v>
      </c>
      <c r="AA60" s="188">
        <f>IF(IF(sym!$Q49=H60,1,0)=1,ABS(X60*G60),-ABS(X60*G60))</f>
        <v>330.52080344316931</v>
      </c>
      <c r="AB60" s="188">
        <f>IF(IF(sym!$P49=$H60,1,0)=1,ABS($X60*$G60),-ABS($X60*$G60))</f>
        <v>-330.52080344316931</v>
      </c>
      <c r="AC60" s="188">
        <f t="shared" si="40"/>
        <v>-330.52080344316931</v>
      </c>
      <c r="AD60" s="188">
        <f t="shared" si="26"/>
        <v>330.52080344316931</v>
      </c>
      <c r="AE60" s="188">
        <f t="shared" si="27"/>
        <v>330.52080344316931</v>
      </c>
      <c r="AF60" s="188">
        <f t="shared" si="36"/>
        <v>-330.52080344316931</v>
      </c>
      <c r="AG60" s="188">
        <f t="shared" si="37"/>
        <v>-330.52080344316931</v>
      </c>
      <c r="AH60" s="188">
        <f t="shared" si="38"/>
        <v>-330.52080344316931</v>
      </c>
      <c r="AI60" s="188">
        <f t="shared" si="39"/>
        <v>330.52080344316931</v>
      </c>
      <c r="AJ60" s="188">
        <f t="shared" si="28"/>
        <v>-330.52080344316931</v>
      </c>
      <c r="AK60" s="188">
        <f t="shared" si="29"/>
        <v>330.52080344316931</v>
      </c>
      <c r="AL60" s="188">
        <f t="shared" si="30"/>
        <v>330.52080344316931</v>
      </c>
      <c r="AM60" s="188">
        <f t="shared" si="31"/>
        <v>330.52080344316931</v>
      </c>
      <c r="AN60" s="188">
        <f t="shared" si="41"/>
        <v>-330.52080344316931</v>
      </c>
      <c r="AO60" s="188">
        <f t="shared" si="42"/>
        <v>330.52080344316931</v>
      </c>
    </row>
    <row r="61" spans="1:41" ht="15.75" thickBot="1" x14ac:dyDescent="0.3">
      <c r="A61" s="1" t="s">
        <v>375</v>
      </c>
      <c r="B61" s="149" t="s">
        <v>690</v>
      </c>
      <c r="C61" s="192" t="s">
        <v>288</v>
      </c>
      <c r="E61" s="201">
        <v>1</v>
      </c>
      <c r="F61" s="186">
        <f t="shared" si="19"/>
        <v>1733.0725836779939</v>
      </c>
      <c r="G61" s="202">
        <v>3.1590823617899999E-2</v>
      </c>
      <c r="H61" s="202">
        <v>1</v>
      </c>
      <c r="I61" s="227">
        <v>-1</v>
      </c>
      <c r="J61" s="227">
        <v>-1</v>
      </c>
      <c r="K61" s="227">
        <v>-1</v>
      </c>
      <c r="L61" s="202">
        <v>-1</v>
      </c>
      <c r="M61" s="228">
        <v>13</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54860</v>
      </c>
      <c r="Y61" s="137">
        <v>54860</v>
      </c>
      <c r="Z61" s="188">
        <f t="shared" si="25"/>
        <v>1733.0725836779939</v>
      </c>
      <c r="AA61" s="188">
        <f>IF(IF(sym!$Q50=H61,1,0)=1,ABS(X61*G61),-ABS(X61*G61))</f>
        <v>1733.0725836779939</v>
      </c>
      <c r="AB61" s="188">
        <f>IF(IF(sym!$P50=$H61,1,0)=1,ABS($X61*$G61),-ABS($X61*$G61))</f>
        <v>-1733.0725836779939</v>
      </c>
      <c r="AC61" s="188">
        <f t="shared" si="40"/>
        <v>1733.0725836779939</v>
      </c>
      <c r="AD61" s="188">
        <f t="shared" si="26"/>
        <v>-1733.0725836779939</v>
      </c>
      <c r="AE61" s="188">
        <f t="shared" si="27"/>
        <v>-1733.0725836779939</v>
      </c>
      <c r="AF61" s="188">
        <f t="shared" si="36"/>
        <v>-1733.0725836779939</v>
      </c>
      <c r="AG61" s="188">
        <f t="shared" si="37"/>
        <v>-1733.0725836779939</v>
      </c>
      <c r="AH61" s="188">
        <f t="shared" si="38"/>
        <v>-1733.0725836779939</v>
      </c>
      <c r="AI61" s="188">
        <f t="shared" si="39"/>
        <v>-1733.0725836779939</v>
      </c>
      <c r="AJ61" s="188">
        <f t="shared" si="28"/>
        <v>1733.0725836779939</v>
      </c>
      <c r="AK61" s="188">
        <f t="shared" si="29"/>
        <v>-1733.0725836779939</v>
      </c>
      <c r="AL61" s="188">
        <f t="shared" si="30"/>
        <v>-1733.0725836779939</v>
      </c>
      <c r="AM61" s="188">
        <f t="shared" si="31"/>
        <v>-1733.0725836779939</v>
      </c>
      <c r="AN61" s="188">
        <f t="shared" si="41"/>
        <v>1733.0725836779939</v>
      </c>
      <c r="AO61" s="188">
        <f t="shared" si="42"/>
        <v>-1733.0725836779939</v>
      </c>
    </row>
    <row r="62" spans="1:41" ht="15.75" thickBot="1" x14ac:dyDescent="0.3">
      <c r="A62" s="1" t="s">
        <v>377</v>
      </c>
      <c r="B62" s="149" t="s">
        <v>694</v>
      </c>
      <c r="C62" s="192" t="s">
        <v>294</v>
      </c>
      <c r="E62" s="201">
        <v>-1</v>
      </c>
      <c r="F62" s="186">
        <f t="shared" si="19"/>
        <v>472.27579040978435</v>
      </c>
      <c r="G62" s="202">
        <v>3.0193236715000001E-3</v>
      </c>
      <c r="H62" s="202">
        <v>1</v>
      </c>
      <c r="I62" s="227">
        <v>-1</v>
      </c>
      <c r="J62" s="227">
        <v>-1</v>
      </c>
      <c r="K62" s="227">
        <v>-1</v>
      </c>
      <c r="L62" s="202">
        <v>-1</v>
      </c>
      <c r="M62" s="228">
        <v>-2</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156417.74178359544</v>
      </c>
      <c r="Y62" s="137">
        <v>156417.74178359544</v>
      </c>
      <c r="Z62" s="188">
        <f t="shared" si="25"/>
        <v>472.27579040978435</v>
      </c>
      <c r="AA62" s="188">
        <f>IF(IF(sym!$Q51=H62,1,0)=1,ABS(X62*G62),-ABS(X62*G62))</f>
        <v>472.27579040978435</v>
      </c>
      <c r="AB62" s="188">
        <f>IF(IF(sym!$P51=$H62,1,0)=1,ABS($X62*$G62),-ABS($X62*$G62))</f>
        <v>-472.27579040978435</v>
      </c>
      <c r="AC62" s="188">
        <f t="shared" si="40"/>
        <v>-472.27579040978435</v>
      </c>
      <c r="AD62" s="188">
        <f t="shared" si="26"/>
        <v>472.27579040978435</v>
      </c>
      <c r="AE62" s="188">
        <f t="shared" si="27"/>
        <v>-472.27579040978435</v>
      </c>
      <c r="AF62" s="188">
        <f t="shared" si="36"/>
        <v>-472.27579040978435</v>
      </c>
      <c r="AG62" s="188">
        <f t="shared" si="37"/>
        <v>-472.27579040978435</v>
      </c>
      <c r="AH62" s="188">
        <f t="shared" si="38"/>
        <v>-472.27579040978435</v>
      </c>
      <c r="AI62" s="188">
        <f t="shared" si="39"/>
        <v>472.27579040978435</v>
      </c>
      <c r="AJ62" s="188">
        <f t="shared" si="28"/>
        <v>-472.27579040978435</v>
      </c>
      <c r="AK62" s="188">
        <f t="shared" si="29"/>
        <v>472.27579040978435</v>
      </c>
      <c r="AL62" s="188">
        <f t="shared" si="30"/>
        <v>472.27579040978435</v>
      </c>
      <c r="AM62" s="188">
        <f t="shared" si="31"/>
        <v>472.27579040978435</v>
      </c>
      <c r="AN62" s="188">
        <f t="shared" si="41"/>
        <v>-472.27579040978435</v>
      </c>
      <c r="AO62" s="188">
        <f t="shared" si="42"/>
        <v>472.27579040978435</v>
      </c>
    </row>
    <row r="63" spans="1:41" ht="15.75" thickBot="1" x14ac:dyDescent="0.3">
      <c r="A63" s="1" t="s">
        <v>379</v>
      </c>
      <c r="B63" s="149" t="s">
        <v>550</v>
      </c>
      <c r="C63" s="192" t="s">
        <v>294</v>
      </c>
      <c r="E63" s="201">
        <v>-1</v>
      </c>
      <c r="F63" s="186">
        <f t="shared" si="19"/>
        <v>763.11324314054696</v>
      </c>
      <c r="G63" s="202">
        <v>4.0963725543E-3</v>
      </c>
      <c r="H63" s="202">
        <v>1</v>
      </c>
      <c r="I63" s="227">
        <v>1</v>
      </c>
      <c r="J63" s="227">
        <v>-1</v>
      </c>
      <c r="K63" s="227">
        <v>1</v>
      </c>
      <c r="L63" s="202">
        <v>-1</v>
      </c>
      <c r="M63" s="228">
        <v>-2</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186290</v>
      </c>
      <c r="Y63" s="137">
        <v>279435</v>
      </c>
      <c r="Z63" s="188">
        <f t="shared" si="25"/>
        <v>763.11324314054696</v>
      </c>
      <c r="AA63" s="188">
        <f>IF(IF(sym!$Q52=H63,1,0)=1,ABS(X63*G63),-ABS(X63*G63))</f>
        <v>763.11324314054696</v>
      </c>
      <c r="AB63" s="188">
        <f>IF(IF(sym!$P52=$H63,1,0)=1,ABS($X63*$G63),-ABS($X63*$G63))</f>
        <v>-763.11324314054696</v>
      </c>
      <c r="AC63" s="188">
        <f t="shared" si="40"/>
        <v>-763.11324314054696</v>
      </c>
      <c r="AD63" s="188">
        <f t="shared" si="26"/>
        <v>763.11324314054696</v>
      </c>
      <c r="AE63" s="188">
        <f t="shared" si="27"/>
        <v>-763.11324314054696</v>
      </c>
      <c r="AF63" s="188">
        <f t="shared" si="36"/>
        <v>763.11324314054696</v>
      </c>
      <c r="AG63" s="188">
        <f t="shared" si="37"/>
        <v>763.11324314054696</v>
      </c>
      <c r="AH63" s="188">
        <f t="shared" si="38"/>
        <v>-763.11324314054696</v>
      </c>
      <c r="AI63" s="188">
        <f t="shared" si="39"/>
        <v>763.11324314054696</v>
      </c>
      <c r="AJ63" s="188">
        <f t="shared" si="28"/>
        <v>763.11324314054696</v>
      </c>
      <c r="AK63" s="188">
        <f t="shared" si="29"/>
        <v>763.11324314054696</v>
      </c>
      <c r="AL63" s="188">
        <f t="shared" si="30"/>
        <v>763.11324314054696</v>
      </c>
      <c r="AM63" s="188">
        <f t="shared" si="31"/>
        <v>763.11324314054696</v>
      </c>
      <c r="AN63" s="188">
        <f t="shared" si="41"/>
        <v>-763.11324314054696</v>
      </c>
      <c r="AO63" s="188">
        <f t="shared" si="42"/>
        <v>763.11324314054696</v>
      </c>
    </row>
    <row r="64" spans="1:41" ht="15.75" thickBot="1" x14ac:dyDescent="0.3">
      <c r="A64" s="4" t="s">
        <v>1050</v>
      </c>
      <c r="B64" s="149" t="s">
        <v>700</v>
      </c>
      <c r="C64" s="192" t="s">
        <v>297</v>
      </c>
      <c r="E64" s="201">
        <v>1</v>
      </c>
      <c r="F64" s="186">
        <f t="shared" si="19"/>
        <v>-199.51100244489601</v>
      </c>
      <c r="G64" s="202">
        <v>-2.4449877750600001E-3</v>
      </c>
      <c r="H64" s="202">
        <v>-1</v>
      </c>
      <c r="I64" s="227">
        <v>1</v>
      </c>
      <c r="J64" s="227">
        <v>-1</v>
      </c>
      <c r="K64" s="227">
        <v>1</v>
      </c>
      <c r="L64" s="202">
        <v>1</v>
      </c>
      <c r="M64" s="228">
        <v>-11</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81600</v>
      </c>
      <c r="Y64" s="137">
        <v>102000</v>
      </c>
      <c r="Z64" s="188">
        <f t="shared" si="25"/>
        <v>199.51100244489601</v>
      </c>
      <c r="AA64" s="188">
        <f>IF(IF(sym!$Q53=H64,1,0)=1,ABS(X64*G64),-ABS(X64*G64))</f>
        <v>-199.51100244489601</v>
      </c>
      <c r="AB64" s="188">
        <f>IF(IF(sym!$P53=$H64,1,0)=1,ABS($X64*$G64),-ABS($X64*$G64))</f>
        <v>199.51100244489601</v>
      </c>
      <c r="AC64" s="188">
        <f t="shared" si="40"/>
        <v>-199.51100244489601</v>
      </c>
      <c r="AD64" s="188">
        <f t="shared" si="26"/>
        <v>199.51100244489601</v>
      </c>
      <c r="AE64" s="188">
        <f t="shared" si="27"/>
        <v>199.51100244489601</v>
      </c>
      <c r="AF64" s="188">
        <f t="shared" si="36"/>
        <v>-199.51100244489601</v>
      </c>
      <c r="AG64" s="188">
        <f t="shared" si="37"/>
        <v>-199.51100244489601</v>
      </c>
      <c r="AH64" s="188">
        <f t="shared" si="38"/>
        <v>-199.51100244489601</v>
      </c>
      <c r="AI64" s="188">
        <f t="shared" si="39"/>
        <v>199.51100244489601</v>
      </c>
      <c r="AJ64" s="188">
        <f t="shared" si="28"/>
        <v>-199.51100244489601</v>
      </c>
      <c r="AK64" s="188">
        <f t="shared" si="29"/>
        <v>199.51100244489601</v>
      </c>
      <c r="AL64" s="188">
        <f t="shared" si="30"/>
        <v>199.51100244489601</v>
      </c>
      <c r="AM64" s="188">
        <f t="shared" si="31"/>
        <v>199.51100244489601</v>
      </c>
      <c r="AN64" s="188">
        <f t="shared" si="41"/>
        <v>-199.51100244489601</v>
      </c>
      <c r="AO64" s="188">
        <f t="shared" si="42"/>
        <v>199.51100244489601</v>
      </c>
    </row>
    <row r="65" spans="1:41" ht="15.75" thickBot="1" x14ac:dyDescent="0.3">
      <c r="A65" s="1" t="s">
        <v>0</v>
      </c>
      <c r="B65" s="149" t="s">
        <v>702</v>
      </c>
      <c r="C65" s="192" t="s">
        <v>304</v>
      </c>
      <c r="E65" s="201">
        <v>-1</v>
      </c>
      <c r="F65" s="186">
        <f t="shared" si="19"/>
        <v>-22.493774211348377</v>
      </c>
      <c r="G65" s="202">
        <v>-2.7670171555000002E-4</v>
      </c>
      <c r="H65" s="233">
        <v>-1</v>
      </c>
      <c r="I65" s="229">
        <v>-1</v>
      </c>
      <c r="J65" s="229">
        <v>-1</v>
      </c>
      <c r="K65" s="229">
        <v>-1</v>
      </c>
      <c r="L65" s="202">
        <v>-1</v>
      </c>
      <c r="M65" s="228">
        <v>7</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81292.5</v>
      </c>
      <c r="Y65" s="137">
        <v>54195</v>
      </c>
      <c r="Z65" s="188">
        <f t="shared" si="25"/>
        <v>22.493774211348377</v>
      </c>
      <c r="AA65" s="188">
        <f>IF(IF(sym!$Q54=H65,1,0)=1,ABS(X65*G65),-ABS(X65*G65))</f>
        <v>-22.493774211348377</v>
      </c>
      <c r="AB65" s="188">
        <f>IF(IF(sym!$P54=$H65,1,0)=1,ABS($X65*$G65),-ABS($X65*$G65))</f>
        <v>22.493774211348377</v>
      </c>
      <c r="AC65" s="188">
        <f t="shared" si="40"/>
        <v>22.493774211348377</v>
      </c>
      <c r="AD65" s="188">
        <f t="shared" si="26"/>
        <v>-22.493774211348377</v>
      </c>
      <c r="AE65" s="188">
        <f t="shared" si="27"/>
        <v>22.493774211348377</v>
      </c>
      <c r="AF65" s="188">
        <f t="shared" si="36"/>
        <v>22.493774211348377</v>
      </c>
      <c r="AG65" s="188">
        <f t="shared" si="37"/>
        <v>22.493774211348377</v>
      </c>
      <c r="AH65" s="188">
        <f t="shared" si="38"/>
        <v>22.493774211348377</v>
      </c>
      <c r="AI65" s="188">
        <f t="shared" si="39"/>
        <v>22.493774211348377</v>
      </c>
      <c r="AJ65" s="188">
        <f t="shared" si="28"/>
        <v>22.493774211348377</v>
      </c>
      <c r="AK65" s="188">
        <f t="shared" si="29"/>
        <v>22.493774211348377</v>
      </c>
      <c r="AL65" s="188">
        <f t="shared" si="30"/>
        <v>-22.493774211348377</v>
      </c>
      <c r="AM65" s="188">
        <f t="shared" si="31"/>
        <v>22.493774211348377</v>
      </c>
      <c r="AN65" s="188">
        <f t="shared" si="41"/>
        <v>-22.493774211348377</v>
      </c>
      <c r="AO65" s="188">
        <f t="shared" si="42"/>
        <v>-22.493774211348377</v>
      </c>
    </row>
    <row r="66" spans="1:41" ht="15.75" thickBot="1" x14ac:dyDescent="0.3">
      <c r="A66" s="1" t="s">
        <v>384</v>
      </c>
      <c r="B66" s="149" t="s">
        <v>704</v>
      </c>
      <c r="C66" s="192" t="s">
        <v>347</v>
      </c>
      <c r="E66" s="201">
        <v>1</v>
      </c>
      <c r="F66" s="186">
        <f t="shared" si="19"/>
        <v>120.10504048432531</v>
      </c>
      <c r="G66" s="202">
        <v>8.7533736961100002E-4</v>
      </c>
      <c r="H66" s="202">
        <v>1</v>
      </c>
      <c r="I66" s="227">
        <v>1</v>
      </c>
      <c r="J66" s="227">
        <v>-1</v>
      </c>
      <c r="K66" s="227">
        <v>1</v>
      </c>
      <c r="L66" s="202">
        <v>1</v>
      </c>
      <c r="M66" s="228">
        <v>17</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137210</v>
      </c>
      <c r="Y66" s="137">
        <v>205815</v>
      </c>
      <c r="Z66" s="188">
        <f t="shared" si="25"/>
        <v>120.10504048432531</v>
      </c>
      <c r="AA66" s="188">
        <f>IF(IF(sym!$Q55=H66,1,0)=1,ABS(X66*G66),-ABS(X66*G66))</f>
        <v>120.10504048432531</v>
      </c>
      <c r="AB66" s="188">
        <f>IF(IF(sym!$P55=$H66,1,0)=1,ABS($X66*$G66),-ABS($X66*$G66))</f>
        <v>-120.10504048432531</v>
      </c>
      <c r="AC66" s="188">
        <f t="shared" si="40"/>
        <v>120.10504048432531</v>
      </c>
      <c r="AD66" s="188">
        <f t="shared" si="26"/>
        <v>-120.10504048432531</v>
      </c>
      <c r="AE66" s="188">
        <f t="shared" si="27"/>
        <v>-120.10504048432531</v>
      </c>
      <c r="AF66" s="188">
        <f t="shared" si="36"/>
        <v>120.10504048432531</v>
      </c>
      <c r="AG66" s="188">
        <f t="shared" si="37"/>
        <v>120.10504048432531</v>
      </c>
      <c r="AH66" s="188">
        <f t="shared" si="38"/>
        <v>120.10504048432531</v>
      </c>
      <c r="AI66" s="188">
        <f t="shared" si="39"/>
        <v>120.10504048432531</v>
      </c>
      <c r="AJ66" s="188">
        <f t="shared" si="28"/>
        <v>120.10504048432531</v>
      </c>
      <c r="AK66" s="188">
        <f t="shared" si="29"/>
        <v>-120.10504048432531</v>
      </c>
      <c r="AL66" s="188">
        <f t="shared" si="30"/>
        <v>-120.10504048432531</v>
      </c>
      <c r="AM66" s="188">
        <f t="shared" si="31"/>
        <v>-120.10504048432531</v>
      </c>
      <c r="AN66" s="188">
        <f t="shared" si="41"/>
        <v>-120.10504048432531</v>
      </c>
      <c r="AO66" s="188">
        <f t="shared" si="42"/>
        <v>-120.10504048432531</v>
      </c>
    </row>
    <row r="67" spans="1:41" ht="15.75" thickBot="1" x14ac:dyDescent="0.3">
      <c r="A67" s="1" t="s">
        <v>386</v>
      </c>
      <c r="B67" s="149" t="s">
        <v>706</v>
      </c>
      <c r="C67" s="192" t="s">
        <v>347</v>
      </c>
      <c r="E67" s="201">
        <v>1</v>
      </c>
      <c r="F67" s="186">
        <f t="shared" si="19"/>
        <v>-1925.3285198533561</v>
      </c>
      <c r="G67" s="202">
        <v>-1.7689530685899998E-2</v>
      </c>
      <c r="H67" s="202">
        <v>-1</v>
      </c>
      <c r="I67" s="227">
        <v>1</v>
      </c>
      <c r="J67" s="227">
        <v>1</v>
      </c>
      <c r="K67" s="227">
        <v>1</v>
      </c>
      <c r="L67" s="202">
        <v>-1</v>
      </c>
      <c r="M67" s="228">
        <v>-5</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108840.00000000001</v>
      </c>
      <c r="Y67" s="137">
        <v>108840.00000000001</v>
      </c>
      <c r="Z67" s="188">
        <f t="shared" si="25"/>
        <v>1925.3285198533561</v>
      </c>
      <c r="AA67" s="188">
        <f>IF(IF(sym!$Q56=H67,1,0)=1,ABS(X67*G67),-ABS(X67*G67))</f>
        <v>1925.3285198533561</v>
      </c>
      <c r="AB67" s="188">
        <f>IF(IF(sym!$P56=$H67,1,0)=1,ABS($X67*$G67),-ABS($X67*$G67))</f>
        <v>-1925.3285198533561</v>
      </c>
      <c r="AC67" s="188">
        <f t="shared" si="40"/>
        <v>-1925.3285198533561</v>
      </c>
      <c r="AD67" s="188">
        <f t="shared" si="26"/>
        <v>1925.3285198533561</v>
      </c>
      <c r="AE67" s="188">
        <f t="shared" si="27"/>
        <v>-1925.3285198533561</v>
      </c>
      <c r="AF67" s="188">
        <f t="shared" si="36"/>
        <v>-1925.3285198533561</v>
      </c>
      <c r="AG67" s="188">
        <f t="shared" si="37"/>
        <v>-1925.3285198533561</v>
      </c>
      <c r="AH67" s="188">
        <f t="shared" si="38"/>
        <v>1925.3285198533561</v>
      </c>
      <c r="AI67" s="188">
        <f t="shared" si="39"/>
        <v>-1925.3285198533561</v>
      </c>
      <c r="AJ67" s="188">
        <f t="shared" si="28"/>
        <v>-1925.3285198533561</v>
      </c>
      <c r="AK67" s="188">
        <f t="shared" si="29"/>
        <v>-1925.3285198533561</v>
      </c>
      <c r="AL67" s="188">
        <f t="shared" si="30"/>
        <v>-1925.3285198533561</v>
      </c>
      <c r="AM67" s="188">
        <f t="shared" si="31"/>
        <v>-1925.3285198533561</v>
      </c>
      <c r="AN67" s="188">
        <f t="shared" si="41"/>
        <v>1925.3285198533561</v>
      </c>
      <c r="AO67" s="188">
        <f t="shared" si="42"/>
        <v>-1925.3285198533561</v>
      </c>
    </row>
    <row r="68" spans="1:41" ht="15.75" thickBot="1" x14ac:dyDescent="0.3">
      <c r="A68" s="1" t="s">
        <v>388</v>
      </c>
      <c r="B68" s="149" t="s">
        <v>710</v>
      </c>
      <c r="C68" s="192" t="s">
        <v>288</v>
      </c>
      <c r="E68" s="201">
        <v>-1</v>
      </c>
      <c r="F68" s="186">
        <f t="shared" si="19"/>
        <v>4.2003085059478185</v>
      </c>
      <c r="G68" s="202">
        <v>7.3453797561300006E-5</v>
      </c>
      <c r="H68" s="233">
        <v>1</v>
      </c>
      <c r="I68" s="229">
        <v>-1</v>
      </c>
      <c r="J68" s="229">
        <v>-1</v>
      </c>
      <c r="K68" s="229">
        <v>-1</v>
      </c>
      <c r="L68" s="202">
        <v>1</v>
      </c>
      <c r="M68" s="228">
        <v>6</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57183</v>
      </c>
      <c r="Y68" s="137">
        <v>57183</v>
      </c>
      <c r="Z68" s="188">
        <f t="shared" si="25"/>
        <v>4.2003085059478185</v>
      </c>
      <c r="AA68" s="188">
        <f>IF(IF(sym!$Q57=H68,1,0)=1,ABS(X68*G68),-ABS(X68*G68))</f>
        <v>4.2003085059478185</v>
      </c>
      <c r="AB68" s="188">
        <f>IF(IF(sym!$P57=$H68,1,0)=1,ABS($X68*$G68),-ABS($X68*$G68))</f>
        <v>-4.2003085059478185</v>
      </c>
      <c r="AC68" s="188">
        <f t="shared" si="40"/>
        <v>-4.2003085059478185</v>
      </c>
      <c r="AD68" s="188">
        <f t="shared" si="26"/>
        <v>4.2003085059478185</v>
      </c>
      <c r="AE68" s="188">
        <f t="shared" si="27"/>
        <v>-4.2003085059478185</v>
      </c>
      <c r="AF68" s="188">
        <f t="shared" si="36"/>
        <v>-4.2003085059478185</v>
      </c>
      <c r="AG68" s="188">
        <f t="shared" si="37"/>
        <v>-4.2003085059478185</v>
      </c>
      <c r="AH68" s="188">
        <f t="shared" si="38"/>
        <v>4.2003085059478185</v>
      </c>
      <c r="AI68" s="188">
        <f t="shared" si="39"/>
        <v>4.2003085059478185</v>
      </c>
      <c r="AJ68" s="188">
        <f t="shared" si="28"/>
        <v>-4.2003085059478185</v>
      </c>
      <c r="AK68" s="188">
        <f t="shared" si="29"/>
        <v>4.2003085059478185</v>
      </c>
      <c r="AL68" s="188">
        <f t="shared" si="30"/>
        <v>-4.2003085059478185</v>
      </c>
      <c r="AM68" s="188">
        <f t="shared" si="31"/>
        <v>-4.2003085059478185</v>
      </c>
      <c r="AN68" s="188">
        <f t="shared" si="41"/>
        <v>-4.2003085059478185</v>
      </c>
      <c r="AO68" s="188">
        <f t="shared" si="42"/>
        <v>-4.2003085059478185</v>
      </c>
    </row>
    <row r="69" spans="1:41" s="2" customFormat="1" ht="15.75" thickBot="1" x14ac:dyDescent="0.3">
      <c r="A69" s="1" t="s">
        <v>389</v>
      </c>
      <c r="B69" s="149" t="s">
        <v>712</v>
      </c>
      <c r="C69" s="192" t="s">
        <v>297</v>
      </c>
      <c r="D69"/>
      <c r="E69" s="201">
        <v>-1</v>
      </c>
      <c r="F69" s="186">
        <f t="shared" si="19"/>
        <v>-1608.31291235002</v>
      </c>
      <c r="G69" s="202">
        <v>-1.93213949105E-2</v>
      </c>
      <c r="H69" s="202">
        <v>-1</v>
      </c>
      <c r="I69" s="227">
        <v>1</v>
      </c>
      <c r="J69" s="227">
        <v>1</v>
      </c>
      <c r="K69" s="227">
        <v>1</v>
      </c>
      <c r="L69" s="202">
        <v>1</v>
      </c>
      <c r="M69" s="228">
        <v>-10</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83240</v>
      </c>
      <c r="Y69" s="137">
        <v>104050</v>
      </c>
      <c r="Z69" s="188">
        <f t="shared" si="25"/>
        <v>1608.31291235002</v>
      </c>
      <c r="AA69" s="188">
        <f>IF(IF(sym!$Q58=H69,1,0)=1,ABS(X69*G69),-ABS(X69*G69))</f>
        <v>-1608.31291235002</v>
      </c>
      <c r="AB69" s="188">
        <f>IF(IF(sym!$P58=$H69,1,0)=1,ABS($X69*$G69),-ABS($X69*$G69))</f>
        <v>1608.31291235002</v>
      </c>
      <c r="AC69" s="188">
        <f t="shared" si="40"/>
        <v>1608.31291235002</v>
      </c>
      <c r="AD69" s="188">
        <f t="shared" si="26"/>
        <v>-1608.31291235002</v>
      </c>
      <c r="AE69" s="188">
        <f t="shared" si="27"/>
        <v>-1608.31291235002</v>
      </c>
      <c r="AF69" s="188">
        <f t="shared" si="36"/>
        <v>-1608.31291235002</v>
      </c>
      <c r="AG69" s="188">
        <f t="shared" si="37"/>
        <v>-1608.31291235002</v>
      </c>
      <c r="AH69" s="188">
        <f t="shared" si="38"/>
        <v>-1608.31291235002</v>
      </c>
      <c r="AI69" s="188">
        <f t="shared" si="39"/>
        <v>1608.31291235002</v>
      </c>
      <c r="AJ69" s="188">
        <f t="shared" si="28"/>
        <v>1608.31291235002</v>
      </c>
      <c r="AK69" s="188">
        <f t="shared" si="29"/>
        <v>-1608.31291235002</v>
      </c>
      <c r="AL69" s="188">
        <f t="shared" si="30"/>
        <v>-1608.31291235002</v>
      </c>
      <c r="AM69" s="188">
        <f t="shared" si="31"/>
        <v>-1608.31291235002</v>
      </c>
      <c r="AN69" s="188">
        <f t="shared" si="41"/>
        <v>1608.31291235002</v>
      </c>
      <c r="AO69" s="188">
        <f t="shared" si="42"/>
        <v>-1608.31291235002</v>
      </c>
    </row>
    <row r="70" spans="1:41" s="2" customFormat="1" ht="15.75" thickBot="1" x14ac:dyDescent="0.3">
      <c r="A70" s="1" t="s">
        <v>391</v>
      </c>
      <c r="B70" s="149" t="s">
        <v>490</v>
      </c>
      <c r="C70" s="192" t="s">
        <v>297</v>
      </c>
      <c r="D70"/>
      <c r="E70" s="201">
        <v>-1</v>
      </c>
      <c r="F70" s="186">
        <f t="shared" si="19"/>
        <v>-2143.8092493857321</v>
      </c>
      <c r="G70" s="202">
        <v>-2.3994811932599999E-2</v>
      </c>
      <c r="H70" s="202">
        <v>-1</v>
      </c>
      <c r="I70" s="227">
        <v>-1</v>
      </c>
      <c r="J70" s="227">
        <v>1</v>
      </c>
      <c r="K70" s="227">
        <v>-1</v>
      </c>
      <c r="L70" s="202">
        <v>-1</v>
      </c>
      <c r="M70" s="228">
        <v>6</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89344.698987746393</v>
      </c>
      <c r="Y70" s="137">
        <v>68726.691529035685</v>
      </c>
      <c r="Z70" s="188">
        <f t="shared" si="25"/>
        <v>2143.8092493857321</v>
      </c>
      <c r="AA70" s="188">
        <f>IF(IF(sym!$Q59=H70,1,0)=1,ABS(X70*G70),-ABS(X70*G70))</f>
        <v>-2143.8092493857321</v>
      </c>
      <c r="AB70" s="188">
        <f>IF(IF(sym!$P59=$H70,1,0)=1,ABS($X70*$G70),-ABS($X70*$G70))</f>
        <v>2143.8092493857321</v>
      </c>
      <c r="AC70" s="188">
        <f t="shared" si="40"/>
        <v>2143.8092493857321</v>
      </c>
      <c r="AD70" s="188">
        <f t="shared" si="26"/>
        <v>-2143.8092493857321</v>
      </c>
      <c r="AE70" s="188">
        <f t="shared" si="27"/>
        <v>-2143.8092493857321</v>
      </c>
      <c r="AF70" s="188">
        <f t="shared" si="36"/>
        <v>2143.8092493857321</v>
      </c>
      <c r="AG70" s="188">
        <f t="shared" si="37"/>
        <v>2143.8092493857321</v>
      </c>
      <c r="AH70" s="188">
        <f t="shared" si="38"/>
        <v>2143.8092493857321</v>
      </c>
      <c r="AI70" s="188">
        <f t="shared" si="39"/>
        <v>2143.8092493857321</v>
      </c>
      <c r="AJ70" s="188">
        <f t="shared" si="28"/>
        <v>2143.8092493857321</v>
      </c>
      <c r="AK70" s="188">
        <f t="shared" si="29"/>
        <v>-2143.8092493857321</v>
      </c>
      <c r="AL70" s="188">
        <f t="shared" si="30"/>
        <v>-2143.8092493857321</v>
      </c>
      <c r="AM70" s="188">
        <f t="shared" si="31"/>
        <v>-2143.8092493857321</v>
      </c>
      <c r="AN70" s="188">
        <f t="shared" si="41"/>
        <v>-2143.8092493857321</v>
      </c>
      <c r="AO70" s="188">
        <f t="shared" si="42"/>
        <v>-2143.8092493857321</v>
      </c>
    </row>
    <row r="71" spans="1:41" ht="15.75" thickBot="1" x14ac:dyDescent="0.3">
      <c r="A71" s="1" t="s">
        <v>29</v>
      </c>
      <c r="B71" s="149" t="s">
        <v>730</v>
      </c>
      <c r="C71" s="192" t="s">
        <v>297</v>
      </c>
      <c r="D71" s="2"/>
      <c r="E71" s="201">
        <v>1</v>
      </c>
      <c r="F71" s="186">
        <f t="shared" si="19"/>
        <v>-2366.9197530913002</v>
      </c>
      <c r="G71" s="202">
        <v>-2.3950617284000001E-2</v>
      </c>
      <c r="H71" s="202">
        <v>-1</v>
      </c>
      <c r="I71" s="227">
        <v>1</v>
      </c>
      <c r="J71" s="227">
        <v>1</v>
      </c>
      <c r="K71" s="227">
        <v>-1</v>
      </c>
      <c r="L71" s="202">
        <v>-1</v>
      </c>
      <c r="M71" s="228">
        <v>6</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98825</v>
      </c>
      <c r="Y71" s="137">
        <v>98825</v>
      </c>
      <c r="Z71" s="188">
        <f t="shared" si="25"/>
        <v>2366.9197530913002</v>
      </c>
      <c r="AA71" s="188">
        <f>IF(IF(sym!$Q60=H71,1,0)=1,ABS(X71*G71),-ABS(X71*G71))</f>
        <v>-2366.9197530913002</v>
      </c>
      <c r="AB71" s="188">
        <f>IF(IF(sym!$P60=$H71,1,0)=1,ABS($X71*$G71),-ABS($X71*$G71))</f>
        <v>2366.9197530913002</v>
      </c>
      <c r="AC71" s="188">
        <f t="shared" si="40"/>
        <v>-2366.9197530913002</v>
      </c>
      <c r="AD71" s="188">
        <f t="shared" si="26"/>
        <v>2366.9197530913002</v>
      </c>
      <c r="AE71" s="188">
        <f t="shared" si="27"/>
        <v>-2366.9197530913002</v>
      </c>
      <c r="AF71" s="188">
        <f t="shared" si="36"/>
        <v>-2366.9197530913002</v>
      </c>
      <c r="AG71" s="188">
        <f t="shared" si="37"/>
        <v>2366.9197530913002</v>
      </c>
      <c r="AH71" s="188">
        <f t="shared" si="38"/>
        <v>2366.9197530913002</v>
      </c>
      <c r="AI71" s="188">
        <f t="shared" si="39"/>
        <v>2366.9197530913002</v>
      </c>
      <c r="AJ71" s="188">
        <f t="shared" si="28"/>
        <v>-2366.9197530913002</v>
      </c>
      <c r="AK71" s="188">
        <f t="shared" si="29"/>
        <v>2366.9197530913002</v>
      </c>
      <c r="AL71" s="188">
        <f t="shared" si="30"/>
        <v>-2366.9197530913002</v>
      </c>
      <c r="AM71" s="188">
        <f t="shared" si="31"/>
        <v>-2366.9197530913002</v>
      </c>
      <c r="AN71" s="188">
        <f t="shared" si="41"/>
        <v>-2366.9197530913002</v>
      </c>
      <c r="AO71" s="188">
        <f t="shared" si="42"/>
        <v>-2366.9197530913002</v>
      </c>
    </row>
    <row r="72" spans="1:41" ht="15.75" thickBot="1" x14ac:dyDescent="0.3">
      <c r="A72" s="1" t="s">
        <v>394</v>
      </c>
      <c r="B72" s="149" t="s">
        <v>742</v>
      </c>
      <c r="C72" s="192" t="s">
        <v>304</v>
      </c>
      <c r="E72" s="201">
        <v>1</v>
      </c>
      <c r="F72" s="186">
        <f t="shared" si="19"/>
        <v>100.95460122710288</v>
      </c>
      <c r="G72" s="202">
        <v>1.53374233129E-3</v>
      </c>
      <c r="H72" s="202">
        <v>1</v>
      </c>
      <c r="I72" s="227">
        <v>1</v>
      </c>
      <c r="J72" s="227">
        <v>-1</v>
      </c>
      <c r="K72" s="227">
        <v>1</v>
      </c>
      <c r="L72" s="202">
        <v>-1</v>
      </c>
      <c r="M72" s="228">
        <v>-15</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65822.399999999994</v>
      </c>
      <c r="Y72" s="137">
        <v>43881.599999999999</v>
      </c>
      <c r="Z72" s="188">
        <f t="shared" si="25"/>
        <v>100.95460122710288</v>
      </c>
      <c r="AA72" s="188">
        <f>IF(IF(sym!$Q61=H72,1,0)=1,ABS(X72*G72),-ABS(X72*G72))</f>
        <v>100.95460122710288</v>
      </c>
      <c r="AB72" s="188">
        <f>IF(IF(sym!$P61=$H72,1,0)=1,ABS($X72*$G72),-ABS($X72*$G72))</f>
        <v>-100.95460122710288</v>
      </c>
      <c r="AC72" s="188">
        <f t="shared" si="40"/>
        <v>100.95460122710288</v>
      </c>
      <c r="AD72" s="188">
        <f t="shared" si="26"/>
        <v>-100.95460122710288</v>
      </c>
      <c r="AE72" s="188">
        <f t="shared" si="27"/>
        <v>-100.95460122710288</v>
      </c>
      <c r="AF72" s="188">
        <f t="shared" si="36"/>
        <v>100.95460122710288</v>
      </c>
      <c r="AG72" s="188">
        <f t="shared" si="37"/>
        <v>100.95460122710288</v>
      </c>
      <c r="AH72" s="188">
        <f t="shared" si="38"/>
        <v>-100.95460122710288</v>
      </c>
      <c r="AI72" s="188">
        <f t="shared" si="39"/>
        <v>100.95460122710288</v>
      </c>
      <c r="AJ72" s="188">
        <f t="shared" si="28"/>
        <v>100.95460122710288</v>
      </c>
      <c r="AK72" s="188">
        <f t="shared" si="29"/>
        <v>-100.95460122710288</v>
      </c>
      <c r="AL72" s="188">
        <f t="shared" si="30"/>
        <v>100.95460122710288</v>
      </c>
      <c r="AM72" s="188">
        <f t="shared" si="31"/>
        <v>100.95460122710288</v>
      </c>
      <c r="AN72" s="188">
        <f t="shared" si="41"/>
        <v>-100.95460122710288</v>
      </c>
      <c r="AO72" s="188">
        <f t="shared" si="42"/>
        <v>-100.95460122710288</v>
      </c>
    </row>
    <row r="73" spans="1:41" ht="15.75" thickBot="1" x14ac:dyDescent="0.3">
      <c r="A73" s="1" t="s">
        <v>396</v>
      </c>
      <c r="B73" s="149" t="s">
        <v>744</v>
      </c>
      <c r="C73" s="192" t="s">
        <v>1121</v>
      </c>
      <c r="E73" s="201">
        <v>1</v>
      </c>
      <c r="F73" s="186">
        <f t="shared" si="19"/>
        <v>-673.80460448609472</v>
      </c>
      <c r="G73" s="202">
        <v>-1.7709563164099999E-3</v>
      </c>
      <c r="H73" s="202">
        <v>-1</v>
      </c>
      <c r="I73" s="227">
        <v>-1</v>
      </c>
      <c r="J73" s="227">
        <v>1</v>
      </c>
      <c r="K73" s="227">
        <v>-1</v>
      </c>
      <c r="L73" s="202">
        <v>1</v>
      </c>
      <c r="M73" s="228">
        <v>-19</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380475</v>
      </c>
      <c r="Y73" s="137">
        <v>253650</v>
      </c>
      <c r="Z73" s="188">
        <f t="shared" si="25"/>
        <v>673.80460448609472</v>
      </c>
      <c r="AA73" s="188">
        <f>IF(IF(sym!$Q62=H73,1,0)=1,ABS(X73*G73),-ABS(X73*G73))</f>
        <v>-673.80460448609472</v>
      </c>
      <c r="AB73" s="188">
        <f>IF(IF(sym!$P62=$H73,1,0)=1,ABS($X73*$G73),-ABS($X73*$G73))</f>
        <v>673.80460448609472</v>
      </c>
      <c r="AC73" s="188">
        <f t="shared" si="40"/>
        <v>-673.80460448609472</v>
      </c>
      <c r="AD73" s="188">
        <f t="shared" si="26"/>
        <v>673.80460448609472</v>
      </c>
      <c r="AE73" s="188">
        <f t="shared" si="27"/>
        <v>-673.80460448609472</v>
      </c>
      <c r="AF73" s="188">
        <f t="shared" si="36"/>
        <v>673.80460448609472</v>
      </c>
      <c r="AG73" s="188">
        <f t="shared" si="37"/>
        <v>673.80460448609472</v>
      </c>
      <c r="AH73" s="188">
        <f t="shared" si="38"/>
        <v>-673.80460448609472</v>
      </c>
      <c r="AI73" s="188">
        <f t="shared" si="39"/>
        <v>673.80460448609472</v>
      </c>
      <c r="AJ73" s="188">
        <f t="shared" si="28"/>
        <v>673.80460448609472</v>
      </c>
      <c r="AK73" s="188">
        <f t="shared" si="29"/>
        <v>673.80460448609472</v>
      </c>
      <c r="AL73" s="188">
        <f t="shared" si="30"/>
        <v>673.80460448609472</v>
      </c>
      <c r="AM73" s="188">
        <f t="shared" si="31"/>
        <v>673.80460448609472</v>
      </c>
      <c r="AN73" s="188">
        <f t="shared" si="41"/>
        <v>-673.80460448609472</v>
      </c>
      <c r="AO73" s="188">
        <f t="shared" si="42"/>
        <v>673.80460448609472</v>
      </c>
    </row>
    <row r="74" spans="1:41" ht="15.75" thickBot="1" x14ac:dyDescent="0.3">
      <c r="A74" s="1" t="s">
        <v>398</v>
      </c>
      <c r="B74" s="149" t="s">
        <v>722</v>
      </c>
      <c r="C74" s="192" t="s">
        <v>347</v>
      </c>
      <c r="E74" s="201">
        <v>1</v>
      </c>
      <c r="F74" s="186">
        <f t="shared" si="19"/>
        <v>-625.99394398210472</v>
      </c>
      <c r="G74" s="202">
        <v>-6.3588190764599997E-3</v>
      </c>
      <c r="H74" s="202">
        <v>-1</v>
      </c>
      <c r="I74" s="227">
        <v>-1</v>
      </c>
      <c r="J74" s="227">
        <v>1</v>
      </c>
      <c r="K74" s="227">
        <v>-1</v>
      </c>
      <c r="L74" s="202">
        <v>-1</v>
      </c>
      <c r="M74" s="228">
        <v>-6</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98445</v>
      </c>
      <c r="Y74" s="137">
        <v>98445</v>
      </c>
      <c r="Z74" s="188">
        <f t="shared" si="25"/>
        <v>625.99394398210472</v>
      </c>
      <c r="AA74" s="188">
        <f>IF(IF(sym!$Q63=H74,1,0)=1,ABS(X74*G74),-ABS(X74*G74))</f>
        <v>625.99394398210472</v>
      </c>
      <c r="AB74" s="188">
        <f>IF(IF(sym!$P63=$H74,1,0)=1,ABS($X74*$G74),-ABS($X74*$G74))</f>
        <v>-625.99394398210472</v>
      </c>
      <c r="AC74" s="188">
        <f t="shared" si="40"/>
        <v>-625.99394398210472</v>
      </c>
      <c r="AD74" s="188">
        <f t="shared" si="26"/>
        <v>625.99394398210472</v>
      </c>
      <c r="AE74" s="188">
        <f t="shared" si="27"/>
        <v>-625.99394398210472</v>
      </c>
      <c r="AF74" s="188">
        <f t="shared" si="36"/>
        <v>625.99394398210472</v>
      </c>
      <c r="AG74" s="188">
        <f t="shared" si="37"/>
        <v>625.99394398210472</v>
      </c>
      <c r="AH74" s="188">
        <f t="shared" si="38"/>
        <v>625.99394398210472</v>
      </c>
      <c r="AI74" s="188">
        <f t="shared" si="39"/>
        <v>-625.99394398210472</v>
      </c>
      <c r="AJ74" s="188">
        <f t="shared" si="28"/>
        <v>-625.99394398210472</v>
      </c>
      <c r="AK74" s="188">
        <f t="shared" si="29"/>
        <v>-625.99394398210472</v>
      </c>
      <c r="AL74" s="188">
        <f t="shared" si="30"/>
        <v>625.99394398210472</v>
      </c>
      <c r="AM74" s="188">
        <f t="shared" si="31"/>
        <v>-625.99394398210472</v>
      </c>
      <c r="AN74" s="188">
        <f t="shared" si="41"/>
        <v>-625.99394398210472</v>
      </c>
      <c r="AO74" s="188">
        <f t="shared" si="42"/>
        <v>-625.99394398210472</v>
      </c>
    </row>
    <row r="75" spans="1:41" ht="15.75" thickBot="1" x14ac:dyDescent="0.3">
      <c r="A75" s="1" t="s">
        <v>400</v>
      </c>
      <c r="B75" s="149" t="s">
        <v>732</v>
      </c>
      <c r="C75" s="192" t="s">
        <v>294</v>
      </c>
      <c r="E75" s="201">
        <v>-1</v>
      </c>
      <c r="F75" s="186">
        <f t="shared" si="19"/>
        <v>819.25519183352992</v>
      </c>
      <c r="G75" s="291">
        <v>3.9892056787499998E-3</v>
      </c>
      <c r="H75" s="202">
        <v>1</v>
      </c>
      <c r="I75" s="227">
        <v>1</v>
      </c>
      <c r="J75" s="227">
        <v>-1</v>
      </c>
      <c r="K75" s="227">
        <v>1</v>
      </c>
      <c r="L75" s="202">
        <v>-1</v>
      </c>
      <c r="M75" s="228">
        <v>-2</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205368</v>
      </c>
      <c r="Y75" s="137">
        <v>256710</v>
      </c>
      <c r="Z75" s="188">
        <f t="shared" si="25"/>
        <v>819.25519183352992</v>
      </c>
      <c r="AA75" s="188">
        <f>IF(IF(sym!$Q64=H75,1,0)=1,ABS(X75*G75),-ABS(X75*G75))</f>
        <v>819.25519183352992</v>
      </c>
      <c r="AB75" s="188">
        <f>IF(IF(sym!$P64=$H75,1,0)=1,ABS($X75*$G75),-ABS($X75*$G75))</f>
        <v>-819.25519183352992</v>
      </c>
      <c r="AC75" s="188">
        <f t="shared" si="40"/>
        <v>-819.25519183352992</v>
      </c>
      <c r="AD75" s="188">
        <f t="shared" si="26"/>
        <v>819.25519183352992</v>
      </c>
      <c r="AE75" s="188">
        <f t="shared" si="27"/>
        <v>-819.25519183352992</v>
      </c>
      <c r="AF75" s="188">
        <f t="shared" si="36"/>
        <v>819.25519183352992</v>
      </c>
      <c r="AG75" s="188">
        <f t="shared" si="37"/>
        <v>819.25519183352992</v>
      </c>
      <c r="AH75" s="188">
        <f t="shared" si="38"/>
        <v>-819.25519183352992</v>
      </c>
      <c r="AI75" s="188">
        <f t="shared" si="39"/>
        <v>819.25519183352992</v>
      </c>
      <c r="AJ75" s="188">
        <f t="shared" si="28"/>
        <v>819.25519183352992</v>
      </c>
      <c r="AK75" s="188">
        <f t="shared" si="29"/>
        <v>819.25519183352992</v>
      </c>
      <c r="AL75" s="188">
        <f t="shared" si="30"/>
        <v>819.25519183352992</v>
      </c>
      <c r="AM75" s="188">
        <f t="shared" si="31"/>
        <v>819.25519183352992</v>
      </c>
      <c r="AN75" s="188">
        <f t="shared" si="41"/>
        <v>-819.25519183352992</v>
      </c>
      <c r="AO75" s="188">
        <f t="shared" si="42"/>
        <v>819.25519183352992</v>
      </c>
    </row>
    <row r="76" spans="1:41" ht="15.75" thickBot="1" x14ac:dyDescent="0.3">
      <c r="A76" s="1" t="s">
        <v>992</v>
      </c>
      <c r="B76" s="149" t="s">
        <v>443</v>
      </c>
      <c r="C76" s="192" t="s">
        <v>1122</v>
      </c>
      <c r="E76" s="201">
        <v>-1</v>
      </c>
      <c r="F76" s="186">
        <f t="shared" si="19"/>
        <v>75.341579202393888</v>
      </c>
      <c r="G76" s="202">
        <v>6.5286936084200007E-5</v>
      </c>
      <c r="H76" s="202">
        <v>1</v>
      </c>
      <c r="I76" s="227">
        <v>-1</v>
      </c>
      <c r="J76" s="227">
        <v>-1</v>
      </c>
      <c r="K76" s="227">
        <v>1</v>
      </c>
      <c r="L76" s="202">
        <v>1</v>
      </c>
      <c r="M76" s="228">
        <v>3</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1154006.9686411151</v>
      </c>
      <c r="Y76" s="137">
        <v>1442508.710801394</v>
      </c>
      <c r="Z76" s="188">
        <f t="shared" si="25"/>
        <v>75.341579202393888</v>
      </c>
      <c r="AA76" s="188">
        <f>IF(IF(sym!$Q65=H76,1,0)=1,ABS(X76*G76),-ABS(X76*G76))</f>
        <v>-75.341579202393888</v>
      </c>
      <c r="AB76" s="188">
        <f>IF(IF(sym!$P65=$H76,1,0)=1,ABS($X76*$G76),-ABS($X76*$G76))</f>
        <v>75.341579202393888</v>
      </c>
      <c r="AC76" s="188">
        <f t="shared" si="40"/>
        <v>-75.341579202393888</v>
      </c>
      <c r="AD76" s="188">
        <f t="shared" si="26"/>
        <v>75.341579202393888</v>
      </c>
      <c r="AE76" s="188">
        <f t="shared" si="27"/>
        <v>-75.341579202393888</v>
      </c>
      <c r="AF76" s="188">
        <f t="shared" si="36"/>
        <v>-75.341579202393888</v>
      </c>
      <c r="AG76" s="188">
        <f t="shared" si="37"/>
        <v>75.341579202393888</v>
      </c>
      <c r="AH76" s="188">
        <f t="shared" si="38"/>
        <v>75.341579202393888</v>
      </c>
      <c r="AI76" s="188">
        <f t="shared" si="39"/>
        <v>75.341579202393888</v>
      </c>
      <c r="AJ76" s="188">
        <f t="shared" si="28"/>
        <v>-75.341579202393888</v>
      </c>
      <c r="AK76" s="188">
        <f t="shared" si="29"/>
        <v>75.341579202393888</v>
      </c>
      <c r="AL76" s="188">
        <f t="shared" si="30"/>
        <v>-75.341579202393888</v>
      </c>
      <c r="AM76" s="188">
        <f t="shared" si="31"/>
        <v>-75.341579202393888</v>
      </c>
      <c r="AN76" s="188">
        <f t="shared" si="41"/>
        <v>-75.341579202393888</v>
      </c>
      <c r="AO76" s="188">
        <f t="shared" si="42"/>
        <v>-75.341579202393888</v>
      </c>
    </row>
    <row r="77" spans="1:41" ht="15.75" thickBot="1" x14ac:dyDescent="0.3">
      <c r="A77" s="1" t="s">
        <v>401</v>
      </c>
      <c r="B77" s="149" t="s">
        <v>726</v>
      </c>
      <c r="C77" s="192" t="s">
        <v>297</v>
      </c>
      <c r="E77" s="201">
        <v>-1</v>
      </c>
      <c r="F77" s="186">
        <f t="shared" si="19"/>
        <v>-1140.6388489198798</v>
      </c>
      <c r="G77" s="202">
        <v>-1.6690647481999998E-2</v>
      </c>
      <c r="H77" s="202">
        <v>-1</v>
      </c>
      <c r="I77" s="227">
        <v>1</v>
      </c>
      <c r="J77" s="227">
        <v>1</v>
      </c>
      <c r="K77" s="227">
        <v>-1</v>
      </c>
      <c r="L77" s="202">
        <v>-1</v>
      </c>
      <c r="M77" s="228">
        <v>6</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68340</v>
      </c>
      <c r="Y77" s="137">
        <v>102510</v>
      </c>
      <c r="Z77" s="188">
        <f t="shared" si="25"/>
        <v>1140.6388489198798</v>
      </c>
      <c r="AA77" s="188">
        <f>IF(IF(sym!$Q66=H77,1,0)=1,ABS(X77*G77),-ABS(X77*G77))</f>
        <v>-1140.6388489198798</v>
      </c>
      <c r="AB77" s="188">
        <f>IF(IF(sym!$P66=$H77,1,0)=1,ABS($X77*$G77),-ABS($X77*$G77))</f>
        <v>1140.6388489198798</v>
      </c>
      <c r="AC77" s="188">
        <f t="shared" si="40"/>
        <v>1140.6388489198798</v>
      </c>
      <c r="AD77" s="188">
        <f t="shared" si="26"/>
        <v>-1140.6388489198798</v>
      </c>
      <c r="AE77" s="188">
        <f t="shared" si="27"/>
        <v>-1140.6388489198798</v>
      </c>
      <c r="AF77" s="188">
        <f t="shared" si="36"/>
        <v>-1140.6388489198798</v>
      </c>
      <c r="AG77" s="188">
        <f t="shared" si="37"/>
        <v>1140.6388489198798</v>
      </c>
      <c r="AH77" s="188">
        <f t="shared" si="38"/>
        <v>1140.6388489198798</v>
      </c>
      <c r="AI77" s="188">
        <f t="shared" si="39"/>
        <v>1140.6388489198798</v>
      </c>
      <c r="AJ77" s="188">
        <f t="shared" si="28"/>
        <v>1140.6388489198798</v>
      </c>
      <c r="AK77" s="188">
        <f t="shared" si="29"/>
        <v>-1140.6388489198798</v>
      </c>
      <c r="AL77" s="188">
        <f t="shared" si="30"/>
        <v>-1140.6388489198798</v>
      </c>
      <c r="AM77" s="188">
        <f t="shared" si="31"/>
        <v>-1140.6388489198798</v>
      </c>
      <c r="AN77" s="188">
        <f t="shared" si="41"/>
        <v>-1140.6388489198798</v>
      </c>
      <c r="AO77" s="188">
        <f t="shared" si="42"/>
        <v>-1140.6388489198798</v>
      </c>
    </row>
    <row r="78" spans="1:41" ht="15.75" thickBot="1" x14ac:dyDescent="0.3">
      <c r="A78" s="1" t="s">
        <v>868</v>
      </c>
      <c r="B78" s="149" t="s">
        <v>746</v>
      </c>
      <c r="C78" s="192" t="s">
        <v>294</v>
      </c>
      <c r="E78" s="201">
        <v>-1</v>
      </c>
      <c r="F78" s="186">
        <f t="shared" ref="F78:F92" si="43">G78*X78</f>
        <v>20.261797188014668</v>
      </c>
      <c r="G78" s="202">
        <v>1.2230919765199999E-4</v>
      </c>
      <c r="H78" s="202">
        <v>1</v>
      </c>
      <c r="I78" s="227">
        <v>-1</v>
      </c>
      <c r="J78" s="227">
        <v>-1</v>
      </c>
      <c r="K78" s="227">
        <v>-1</v>
      </c>
      <c r="L78" s="202">
        <v>-1</v>
      </c>
      <c r="M78" s="228">
        <v>-14</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165660.45380875203</v>
      </c>
      <c r="Y78" s="137">
        <v>165660.45380875203</v>
      </c>
      <c r="Z78" s="188">
        <f t="shared" ref="Z78:Z92" si="49">ABS(X78*G78)</f>
        <v>20.261797188014668</v>
      </c>
      <c r="AA78" s="188">
        <f>IF(IF(sym!$Q67=H78,1,0)=1,ABS(X78*G78),-ABS(X78*G78))</f>
        <v>20.261797188014668</v>
      </c>
      <c r="AB78" s="188">
        <f>IF(IF(sym!$P67=$H78,1,0)=1,ABS($X78*$G78),-ABS($X78*$G78))</f>
        <v>-20.261797188014668</v>
      </c>
      <c r="AC78" s="188">
        <f t="shared" si="40"/>
        <v>-20.261797188014668</v>
      </c>
      <c r="AD78" s="188">
        <f t="shared" ref="AD78:AD92" si="50">IF(IF(-E78=H78,1,0)=1,ABS(X78*G78),-ABS(X78*G78))</f>
        <v>20.261797188014668</v>
      </c>
      <c r="AE78" s="188">
        <f t="shared" ref="AE78:AE92" si="51">IF(IF(J78=H78,1,0)=1,ABS(X78*G78),-ABS(X78*G78))</f>
        <v>-20.261797188014668</v>
      </c>
      <c r="AF78" s="188">
        <f t="shared" si="36"/>
        <v>-20.261797188014668</v>
      </c>
      <c r="AG78" s="188">
        <f t="shared" si="37"/>
        <v>-20.261797188014668</v>
      </c>
      <c r="AH78" s="188">
        <f t="shared" si="38"/>
        <v>-20.261797188014668</v>
      </c>
      <c r="AI78" s="188">
        <f t="shared" si="39"/>
        <v>20.261797188014668</v>
      </c>
      <c r="AJ78" s="188">
        <f t="shared" ref="AJ78:AJ92" si="52">IF(IF(P78=H78,1,0)=1,ABS(X78*G78),-ABS(X78*G78))</f>
        <v>-20.261797188014668</v>
      </c>
      <c r="AK78" s="188">
        <f t="shared" ref="AK78:AK92" si="53">IF(IF(H78=Q78,1,0)=1,ABS(X78*G78),-ABS(X78*G78))</f>
        <v>20.261797188014668</v>
      </c>
      <c r="AL78" s="188">
        <f t="shared" ref="AL78:AL92" si="54">IF(IF(R78=H78,1,0)=1,ABS(X78*G78),-ABS(X78*G78))</f>
        <v>20.261797188014668</v>
      </c>
      <c r="AM78" s="188">
        <f t="shared" ref="AM78:AM92" si="55">IF(IF(S78=H78,1,0)=1,ABS(X78*G78),-ABS(X78*G78))</f>
        <v>20.261797188014668</v>
      </c>
      <c r="AN78" s="188">
        <f t="shared" ref="AN78:AN92" si="56">IF(IF(T78=$H78,1,0)=1,ABS($X78*$G78),-ABS($X78*$G78))</f>
        <v>-20.261797188014668</v>
      </c>
      <c r="AO78" s="188">
        <f t="shared" ref="AO78:AO92" si="57">IF(IF(U78=$H78,1,0)=1,ABS($X78*$G78),-ABS($X78*$G78))</f>
        <v>20.261797188014668</v>
      </c>
    </row>
    <row r="79" spans="1:41" ht="15.75" thickBot="1" x14ac:dyDescent="0.3">
      <c r="A79" s="1" t="s">
        <v>403</v>
      </c>
      <c r="B79" s="149" t="s">
        <v>681</v>
      </c>
      <c r="C79" s="192" t="s">
        <v>294</v>
      </c>
      <c r="E79" s="201">
        <v>-1</v>
      </c>
      <c r="F79" s="186">
        <f t="shared" si="43"/>
        <v>89.607263223092644</v>
      </c>
      <c r="G79" s="202">
        <v>6.1443932411699999E-4</v>
      </c>
      <c r="H79" s="202">
        <v>1</v>
      </c>
      <c r="I79" s="227">
        <v>1</v>
      </c>
      <c r="J79" s="227">
        <v>-1</v>
      </c>
      <c r="K79" s="227">
        <v>1</v>
      </c>
      <c r="L79" s="202">
        <v>-1</v>
      </c>
      <c r="M79" s="228">
        <v>17</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145835.8208955224</v>
      </c>
      <c r="Y79" s="137">
        <v>194447.76119402985</v>
      </c>
      <c r="Z79" s="188">
        <f t="shared" si="49"/>
        <v>89.607263223092644</v>
      </c>
      <c r="AA79" s="188">
        <f>IF(IF(sym!$Q68=H79,1,0)=1,ABS(X79*G79),-ABS(X79*G79))</f>
        <v>89.607263223092644</v>
      </c>
      <c r="AB79" s="188">
        <f>IF(IF(sym!$P68=$H79,1,0)=1,ABS($X79*$G79),-ABS($X79*$G79))</f>
        <v>-89.607263223092644</v>
      </c>
      <c r="AC79" s="188">
        <f t="shared" si="40"/>
        <v>-89.607263223092644</v>
      </c>
      <c r="AD79" s="188">
        <f t="shared" si="50"/>
        <v>89.607263223092644</v>
      </c>
      <c r="AE79" s="188">
        <f t="shared" si="51"/>
        <v>-89.607263223092644</v>
      </c>
      <c r="AF79" s="188">
        <f t="shared" ref="AF79:AF92" si="60">IF(IF(I79=H79,1,0)=1,ABS(X79*G79),-ABS(X79*G79))</f>
        <v>89.607263223092644</v>
      </c>
      <c r="AG79" s="188">
        <f t="shared" ref="AG79:AG92" si="61">IF(IF(K79=H79,1,0)=1,ABS(X79*G79),-ABS(X79*G79))</f>
        <v>89.607263223092644</v>
      </c>
      <c r="AH79" s="188">
        <f t="shared" ref="AH79:AH92" si="62">IF(IF(L79=H79,1,0)=1,ABS(X79*G79),-ABS(X79*G79))</f>
        <v>-89.607263223092644</v>
      </c>
      <c r="AI79" s="188">
        <f t="shared" ref="AI79:AI92" si="63">IF(IF(O79=H79,1,0)=1,ABS(X79*G79),-ABS(X79*G79))</f>
        <v>-89.607263223092644</v>
      </c>
      <c r="AJ79" s="188">
        <f t="shared" si="52"/>
        <v>89.607263223092644</v>
      </c>
      <c r="AK79" s="188">
        <f t="shared" si="53"/>
        <v>-89.607263223092644</v>
      </c>
      <c r="AL79" s="188">
        <f t="shared" si="54"/>
        <v>89.607263223092644</v>
      </c>
      <c r="AM79" s="188">
        <f t="shared" si="55"/>
        <v>89.607263223092644</v>
      </c>
      <c r="AN79" s="188">
        <f t="shared" si="56"/>
        <v>-89.607263223092644</v>
      </c>
      <c r="AO79" s="188">
        <f t="shared" si="57"/>
        <v>89.607263223092644</v>
      </c>
    </row>
    <row r="80" spans="1:41" ht="15.75" thickBot="1" x14ac:dyDescent="0.3">
      <c r="A80" s="1" t="s">
        <v>405</v>
      </c>
      <c r="B80" s="149" t="s">
        <v>686</v>
      </c>
      <c r="C80" s="192" t="s">
        <v>294</v>
      </c>
      <c r="E80" s="201">
        <v>1</v>
      </c>
      <c r="F80" s="186">
        <f t="shared" si="43"/>
        <v>-1240.7653664299305</v>
      </c>
      <c r="G80" s="202">
        <v>-7.3877068557899996E-3</v>
      </c>
      <c r="H80" s="202">
        <v>-1</v>
      </c>
      <c r="I80" s="227">
        <v>1</v>
      </c>
      <c r="J80" s="227">
        <v>-1</v>
      </c>
      <c r="K80" s="227">
        <v>1</v>
      </c>
      <c r="L80" s="202">
        <v>-1</v>
      </c>
      <c r="M80" s="228">
        <v>18</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167950</v>
      </c>
      <c r="Y80" s="137">
        <v>134360</v>
      </c>
      <c r="Z80" s="188">
        <f t="shared" si="49"/>
        <v>1240.7653664299305</v>
      </c>
      <c r="AA80" s="188">
        <f>IF(IF(sym!$Q69=H80,1,0)=1,ABS(X80*G80),-ABS(X80*G80))</f>
        <v>-1240.7653664299305</v>
      </c>
      <c r="AB80" s="188">
        <f>IF(IF(sym!$P69=$H80,1,0)=1,ABS($X80*$G80),-ABS($X80*$G80))</f>
        <v>1240.7653664299305</v>
      </c>
      <c r="AC80" s="188">
        <f t="shared" ref="AC80:AC92" si="64">IF(IF(E80=H80,1,0)=1,ABS(X80*G80),-ABS(X80*G80))</f>
        <v>-1240.7653664299305</v>
      </c>
      <c r="AD80" s="188">
        <f t="shared" si="50"/>
        <v>1240.7653664299305</v>
      </c>
      <c r="AE80" s="188">
        <f t="shared" si="51"/>
        <v>1240.7653664299305</v>
      </c>
      <c r="AF80" s="188">
        <f t="shared" si="60"/>
        <v>-1240.7653664299305</v>
      </c>
      <c r="AG80" s="188">
        <f t="shared" si="61"/>
        <v>-1240.7653664299305</v>
      </c>
      <c r="AH80" s="188">
        <f t="shared" si="62"/>
        <v>1240.7653664299305</v>
      </c>
      <c r="AI80" s="188">
        <f t="shared" si="63"/>
        <v>1240.7653664299305</v>
      </c>
      <c r="AJ80" s="188">
        <f t="shared" si="52"/>
        <v>-1240.7653664299305</v>
      </c>
      <c r="AK80" s="188">
        <f t="shared" si="53"/>
        <v>1240.7653664299305</v>
      </c>
      <c r="AL80" s="188">
        <f t="shared" si="54"/>
        <v>-1240.7653664299305</v>
      </c>
      <c r="AM80" s="188">
        <f t="shared" si="55"/>
        <v>-1240.7653664299305</v>
      </c>
      <c r="AN80" s="188">
        <f t="shared" si="56"/>
        <v>-1240.7653664299305</v>
      </c>
      <c r="AO80" s="188">
        <f t="shared" si="57"/>
        <v>1240.7653664299305</v>
      </c>
    </row>
    <row r="81" spans="1:41" ht="15.75" thickBot="1" x14ac:dyDescent="0.3">
      <c r="A81" s="1" t="s">
        <v>408</v>
      </c>
      <c r="B81" s="149" t="s">
        <v>527</v>
      </c>
      <c r="C81" s="192" t="s">
        <v>294</v>
      </c>
      <c r="D81" s="2"/>
      <c r="E81" s="201">
        <v>1</v>
      </c>
      <c r="F81" s="186">
        <f t="shared" si="43"/>
        <v>-87.756804853357551</v>
      </c>
      <c r="G81" s="202">
        <v>-6.7408156386899998E-4</v>
      </c>
      <c r="H81" s="202">
        <v>-1</v>
      </c>
      <c r="I81" s="227">
        <v>1</v>
      </c>
      <c r="J81" s="227">
        <v>1</v>
      </c>
      <c r="K81" s="227">
        <v>1</v>
      </c>
      <c r="L81" s="202">
        <v>1</v>
      </c>
      <c r="M81" s="228">
        <v>-11</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130187.22</v>
      </c>
      <c r="Y81" s="137">
        <v>162734.02499999999</v>
      </c>
      <c r="Z81" s="188">
        <f t="shared" si="49"/>
        <v>87.756804853357551</v>
      </c>
      <c r="AA81" s="188">
        <f>IF(IF(sym!$Q70=H81,1,0)=1,ABS(X81*G81),-ABS(X81*G81))</f>
        <v>-87.756804853357551</v>
      </c>
      <c r="AB81" s="188">
        <f>IF(IF(sym!$P70=$H81,1,0)=1,ABS($X81*$G81),-ABS($X81*$G81))</f>
        <v>87.756804853357551</v>
      </c>
      <c r="AC81" s="188">
        <f t="shared" si="64"/>
        <v>-87.756804853357551</v>
      </c>
      <c r="AD81" s="188">
        <f t="shared" si="50"/>
        <v>87.756804853357551</v>
      </c>
      <c r="AE81" s="188">
        <f t="shared" si="51"/>
        <v>-87.756804853357551</v>
      </c>
      <c r="AF81" s="188">
        <f t="shared" si="60"/>
        <v>-87.756804853357551</v>
      </c>
      <c r="AG81" s="188">
        <f t="shared" si="61"/>
        <v>-87.756804853357551</v>
      </c>
      <c r="AH81" s="188">
        <f t="shared" si="62"/>
        <v>-87.756804853357551</v>
      </c>
      <c r="AI81" s="188">
        <f t="shared" si="63"/>
        <v>87.756804853357551</v>
      </c>
      <c r="AJ81" s="188">
        <f t="shared" si="52"/>
        <v>-87.756804853357551</v>
      </c>
      <c r="AK81" s="188">
        <f t="shared" si="53"/>
        <v>87.756804853357551</v>
      </c>
      <c r="AL81" s="188">
        <f t="shared" si="54"/>
        <v>87.756804853357551</v>
      </c>
      <c r="AM81" s="188">
        <f t="shared" si="55"/>
        <v>87.756804853357551</v>
      </c>
      <c r="AN81" s="188">
        <f t="shared" si="56"/>
        <v>-87.756804853357551</v>
      </c>
      <c r="AO81" s="188">
        <f t="shared" si="57"/>
        <v>87.756804853357551</v>
      </c>
    </row>
    <row r="82" spans="1:41" ht="15.75" thickBot="1" x14ac:dyDescent="0.3">
      <c r="A82" s="1" t="s">
        <v>410</v>
      </c>
      <c r="B82" s="149" t="s">
        <v>556</v>
      </c>
      <c r="C82" s="192" t="s">
        <v>294</v>
      </c>
      <c r="E82" s="201">
        <v>-1</v>
      </c>
      <c r="F82" s="186">
        <f t="shared" si="43"/>
        <v>2179.4545909432745</v>
      </c>
      <c r="G82" s="202">
        <v>9.0067550663000002E-3</v>
      </c>
      <c r="H82" s="202">
        <v>1</v>
      </c>
      <c r="I82" s="227">
        <v>1</v>
      </c>
      <c r="J82" s="227">
        <v>-1</v>
      </c>
      <c r="K82" s="227">
        <v>1</v>
      </c>
      <c r="L82" s="202">
        <v>-1</v>
      </c>
      <c r="M82" s="228">
        <v>-18</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241980.00000000003</v>
      </c>
      <c r="Y82" s="137">
        <v>362970.00000000006</v>
      </c>
      <c r="Z82" s="188">
        <f t="shared" si="49"/>
        <v>2179.4545909432745</v>
      </c>
      <c r="AA82" s="188">
        <f>IF(IF(sym!$Q71=H82,1,0)=1,ABS(X82*G82),-ABS(X82*G82))</f>
        <v>2179.4545909432745</v>
      </c>
      <c r="AB82" s="188">
        <f>IF(IF(sym!$P71=$H82,1,0)=1,ABS($X82*$G82),-ABS($X82*$G82))</f>
        <v>-2179.4545909432745</v>
      </c>
      <c r="AC82" s="188">
        <f t="shared" si="64"/>
        <v>-2179.4545909432745</v>
      </c>
      <c r="AD82" s="188">
        <f t="shared" si="50"/>
        <v>2179.4545909432745</v>
      </c>
      <c r="AE82" s="188">
        <f t="shared" si="51"/>
        <v>-2179.4545909432745</v>
      </c>
      <c r="AF82" s="188">
        <f t="shared" si="60"/>
        <v>2179.4545909432745</v>
      </c>
      <c r="AG82" s="188">
        <f t="shared" si="61"/>
        <v>2179.4545909432745</v>
      </c>
      <c r="AH82" s="188">
        <f t="shared" si="62"/>
        <v>-2179.4545909432745</v>
      </c>
      <c r="AI82" s="188">
        <f t="shared" si="63"/>
        <v>2179.4545909432745</v>
      </c>
      <c r="AJ82" s="188">
        <f t="shared" si="52"/>
        <v>2179.4545909432745</v>
      </c>
      <c r="AK82" s="188">
        <f t="shared" si="53"/>
        <v>2179.4545909432745</v>
      </c>
      <c r="AL82" s="188">
        <f t="shared" si="54"/>
        <v>2179.4545909432745</v>
      </c>
      <c r="AM82" s="188">
        <f t="shared" si="55"/>
        <v>2179.4545909432745</v>
      </c>
      <c r="AN82" s="188">
        <f t="shared" si="56"/>
        <v>-2179.4545909432745</v>
      </c>
      <c r="AO82" s="188">
        <f t="shared" si="57"/>
        <v>2179.4545909432745</v>
      </c>
    </row>
    <row r="83" spans="1:41" ht="15.75" thickBot="1" x14ac:dyDescent="0.3">
      <c r="A83" s="1" t="s">
        <v>412</v>
      </c>
      <c r="B83" s="149" t="s">
        <v>763</v>
      </c>
      <c r="C83" s="192" t="s">
        <v>1122</v>
      </c>
      <c r="E83" s="201">
        <v>1</v>
      </c>
      <c r="F83" s="186">
        <f t="shared" si="43"/>
        <v>-780.97102199623964</v>
      </c>
      <c r="G83" s="202">
        <v>-3.57091844022E-4</v>
      </c>
      <c r="H83" s="202">
        <v>-1</v>
      </c>
      <c r="I83" s="227">
        <v>-1</v>
      </c>
      <c r="J83" s="227">
        <v>1</v>
      </c>
      <c r="K83" s="227">
        <v>-1</v>
      </c>
      <c r="L83" s="202">
        <v>1</v>
      </c>
      <c r="M83" s="228">
        <v>-12</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2187031.25</v>
      </c>
      <c r="Y83" s="137">
        <v>1749625</v>
      </c>
      <c r="Z83" s="188">
        <f t="shared" si="49"/>
        <v>780.97102199623964</v>
      </c>
      <c r="AA83" s="188">
        <f>IF(IF(sym!$Q72=H83,1,0)=1,ABS(X83*G83),-ABS(X83*G83))</f>
        <v>780.97102199623964</v>
      </c>
      <c r="AB83" s="188">
        <f>IF(IF(sym!$P72=$H83,1,0)=1,ABS($X83*$G83),-ABS($X83*$G83))</f>
        <v>-780.97102199623964</v>
      </c>
      <c r="AC83" s="188">
        <f t="shared" si="64"/>
        <v>-780.97102199623964</v>
      </c>
      <c r="AD83" s="188">
        <f t="shared" si="50"/>
        <v>780.97102199623964</v>
      </c>
      <c r="AE83" s="188">
        <f t="shared" si="51"/>
        <v>-780.97102199623964</v>
      </c>
      <c r="AF83" s="188">
        <f t="shared" si="60"/>
        <v>780.97102199623964</v>
      </c>
      <c r="AG83" s="188">
        <f t="shared" si="61"/>
        <v>780.97102199623964</v>
      </c>
      <c r="AH83" s="188">
        <f t="shared" si="62"/>
        <v>-780.97102199623964</v>
      </c>
      <c r="AI83" s="188">
        <f t="shared" si="63"/>
        <v>780.97102199623964</v>
      </c>
      <c r="AJ83" s="188">
        <f t="shared" si="52"/>
        <v>780.97102199623964</v>
      </c>
      <c r="AK83" s="188">
        <f t="shared" si="53"/>
        <v>780.97102199623964</v>
      </c>
      <c r="AL83" s="188">
        <f t="shared" si="54"/>
        <v>780.97102199623964</v>
      </c>
      <c r="AM83" s="188">
        <f t="shared" si="55"/>
        <v>780.97102199623964</v>
      </c>
      <c r="AN83" s="188">
        <f t="shared" si="56"/>
        <v>-780.97102199623964</v>
      </c>
      <c r="AO83" s="188">
        <f t="shared" si="57"/>
        <v>780.97102199623964</v>
      </c>
    </row>
    <row r="84" spans="1:41" ht="15.75" thickBot="1" x14ac:dyDescent="0.3">
      <c r="A84" s="1" t="s">
        <v>413</v>
      </c>
      <c r="B84" s="149" t="s">
        <v>761</v>
      </c>
      <c r="C84" s="192" t="s">
        <v>1122</v>
      </c>
      <c r="E84" s="201">
        <v>1</v>
      </c>
      <c r="F84" s="186">
        <f t="shared" si="43"/>
        <v>-327.85359801491853</v>
      </c>
      <c r="G84" s="202">
        <v>-8.2712985938800001E-4</v>
      </c>
      <c r="H84" s="202">
        <v>-1</v>
      </c>
      <c r="I84" s="227">
        <v>1</v>
      </c>
      <c r="J84" s="227">
        <v>1</v>
      </c>
      <c r="K84" s="227">
        <v>-1</v>
      </c>
      <c r="L84" s="202">
        <v>1</v>
      </c>
      <c r="M84" s="228">
        <v>-12</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396375</v>
      </c>
      <c r="Y84" s="137">
        <v>528500</v>
      </c>
      <c r="Z84" s="188">
        <f t="shared" si="49"/>
        <v>327.85359801491853</v>
      </c>
      <c r="AA84" s="188">
        <f>IF(IF(sym!$Q73=H84,1,0)=1,ABS(X84*G84),-ABS(X84*G84))</f>
        <v>327.85359801491853</v>
      </c>
      <c r="AB84" s="188">
        <f>IF(IF(sym!$P73=$H84,1,0)=1,ABS($X84*$G84),-ABS($X84*$G84))</f>
        <v>-327.85359801491853</v>
      </c>
      <c r="AC84" s="188">
        <f t="shared" si="64"/>
        <v>-327.85359801491853</v>
      </c>
      <c r="AD84" s="188">
        <f t="shared" si="50"/>
        <v>327.85359801491853</v>
      </c>
      <c r="AE84" s="188">
        <f t="shared" si="51"/>
        <v>-327.85359801491853</v>
      </c>
      <c r="AF84" s="188">
        <f t="shared" si="60"/>
        <v>-327.85359801491853</v>
      </c>
      <c r="AG84" s="188">
        <f t="shared" si="61"/>
        <v>327.85359801491853</v>
      </c>
      <c r="AH84" s="188">
        <f t="shared" si="62"/>
        <v>-327.85359801491853</v>
      </c>
      <c r="AI84" s="188">
        <f t="shared" si="63"/>
        <v>327.85359801491853</v>
      </c>
      <c r="AJ84" s="188">
        <f t="shared" si="52"/>
        <v>327.85359801491853</v>
      </c>
      <c r="AK84" s="188">
        <f t="shared" si="53"/>
        <v>327.85359801491853</v>
      </c>
      <c r="AL84" s="188">
        <f t="shared" si="54"/>
        <v>327.85359801491853</v>
      </c>
      <c r="AM84" s="188">
        <f t="shared" si="55"/>
        <v>327.85359801491853</v>
      </c>
      <c r="AN84" s="188">
        <f t="shared" si="56"/>
        <v>-327.85359801491853</v>
      </c>
      <c r="AO84" s="188">
        <f t="shared" si="57"/>
        <v>327.85359801491853</v>
      </c>
    </row>
    <row r="85" spans="1:41" ht="15.75" thickBot="1" x14ac:dyDescent="0.3">
      <c r="A85" s="1" t="s">
        <v>414</v>
      </c>
      <c r="B85" s="149" t="s">
        <v>759</v>
      </c>
      <c r="C85" s="192" t="s">
        <v>1122</v>
      </c>
      <c r="E85" s="201">
        <v>1</v>
      </c>
      <c r="F85" s="186">
        <f t="shared" si="43"/>
        <v>312.78476398773478</v>
      </c>
      <c r="G85" s="202">
        <v>9.1124476034300001E-4</v>
      </c>
      <c r="H85" s="202">
        <v>1</v>
      </c>
      <c r="I85" s="227">
        <v>1</v>
      </c>
      <c r="J85" s="227">
        <v>1</v>
      </c>
      <c r="K85" s="227">
        <v>-1</v>
      </c>
      <c r="L85" s="202">
        <v>1</v>
      </c>
      <c r="M85" s="228">
        <v>-9</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343250</v>
      </c>
      <c r="Y85" s="137">
        <v>514875</v>
      </c>
      <c r="Z85" s="188">
        <f t="shared" si="49"/>
        <v>312.78476398773478</v>
      </c>
      <c r="AA85" s="188">
        <f>IF(IF(sym!$Q74=H85,1,0)=1,ABS(X85*G85),-ABS(X85*G85))</f>
        <v>-312.78476398773478</v>
      </c>
      <c r="AB85" s="188">
        <f>IF(IF(sym!$P74=$H85,1,0)=1,ABS($X85*$G85),-ABS($X85*$G85))</f>
        <v>312.78476398773478</v>
      </c>
      <c r="AC85" s="188">
        <f t="shared" si="64"/>
        <v>312.78476398773478</v>
      </c>
      <c r="AD85" s="188">
        <f t="shared" si="50"/>
        <v>-312.78476398773478</v>
      </c>
      <c r="AE85" s="188">
        <f t="shared" si="51"/>
        <v>312.78476398773478</v>
      </c>
      <c r="AF85" s="188">
        <f t="shared" si="60"/>
        <v>312.78476398773478</v>
      </c>
      <c r="AG85" s="188">
        <f t="shared" si="61"/>
        <v>-312.78476398773478</v>
      </c>
      <c r="AH85" s="188">
        <f t="shared" si="62"/>
        <v>312.78476398773478</v>
      </c>
      <c r="AI85" s="188">
        <f t="shared" si="63"/>
        <v>-312.78476398773478</v>
      </c>
      <c r="AJ85" s="188">
        <f t="shared" si="52"/>
        <v>-312.78476398773478</v>
      </c>
      <c r="AK85" s="188">
        <f t="shared" si="53"/>
        <v>-312.78476398773478</v>
      </c>
      <c r="AL85" s="188">
        <f t="shared" si="54"/>
        <v>-312.78476398773478</v>
      </c>
      <c r="AM85" s="188">
        <f t="shared" si="55"/>
        <v>-312.78476398773478</v>
      </c>
      <c r="AN85" s="188">
        <f t="shared" si="56"/>
        <v>312.78476398773478</v>
      </c>
      <c r="AO85" s="188">
        <f t="shared" si="57"/>
        <v>-312.78476398773478</v>
      </c>
    </row>
    <row r="86" spans="1:41" ht="15.75" thickBot="1" x14ac:dyDescent="0.3">
      <c r="A86" s="1" t="s">
        <v>416</v>
      </c>
      <c r="B86" s="149" t="s">
        <v>494</v>
      </c>
      <c r="C86" s="192" t="s">
        <v>294</v>
      </c>
      <c r="E86" s="201">
        <v>1</v>
      </c>
      <c r="F86" s="186">
        <f t="shared" si="43"/>
        <v>-874.40758293697502</v>
      </c>
      <c r="G86" s="202">
        <v>-2.84360189573E-2</v>
      </c>
      <c r="H86" s="202">
        <v>-1</v>
      </c>
      <c r="I86" s="227">
        <v>-1</v>
      </c>
      <c r="J86" s="227">
        <v>1</v>
      </c>
      <c r="K86" s="227">
        <v>-1</v>
      </c>
      <c r="L86" s="202">
        <v>1</v>
      </c>
      <c r="M86" s="228">
        <v>17</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30750</v>
      </c>
      <c r="Y86" s="137">
        <v>30750</v>
      </c>
      <c r="Z86" s="188">
        <f t="shared" si="49"/>
        <v>874.40758293697502</v>
      </c>
      <c r="AA86" s="188">
        <f>IF(IF(sym!$Q75=H86,1,0)=1,ABS(X86*G86),-ABS(X86*G86))</f>
        <v>874.40758293697502</v>
      </c>
      <c r="AB86" s="188">
        <f>IF(IF(sym!$P75=$H86,1,0)=1,ABS($X86*$G86),-ABS($X86*$G86))</f>
        <v>-874.40758293697502</v>
      </c>
      <c r="AC86" s="188">
        <f t="shared" si="64"/>
        <v>-874.40758293697502</v>
      </c>
      <c r="AD86" s="188">
        <f t="shared" si="50"/>
        <v>874.40758293697502</v>
      </c>
      <c r="AE86" s="188">
        <f t="shared" si="51"/>
        <v>-874.40758293697502</v>
      </c>
      <c r="AF86" s="188">
        <f t="shared" si="60"/>
        <v>874.40758293697502</v>
      </c>
      <c r="AG86" s="188">
        <f t="shared" si="61"/>
        <v>874.40758293697502</v>
      </c>
      <c r="AH86" s="188">
        <f t="shared" si="62"/>
        <v>-874.40758293697502</v>
      </c>
      <c r="AI86" s="188">
        <f t="shared" si="63"/>
        <v>-874.40758293697502</v>
      </c>
      <c r="AJ86" s="188">
        <f t="shared" si="52"/>
        <v>874.40758293697502</v>
      </c>
      <c r="AK86" s="188">
        <f t="shared" si="53"/>
        <v>-874.40758293697502</v>
      </c>
      <c r="AL86" s="188">
        <f t="shared" si="54"/>
        <v>874.40758293697502</v>
      </c>
      <c r="AM86" s="188">
        <f t="shared" si="55"/>
        <v>874.40758293697502</v>
      </c>
      <c r="AN86" s="188">
        <f t="shared" si="56"/>
        <v>-874.40758293697502</v>
      </c>
      <c r="AO86" s="188">
        <f t="shared" si="57"/>
        <v>874.40758293697502</v>
      </c>
    </row>
    <row r="87" spans="1:41" s="2" customFormat="1" ht="15.75" thickBot="1" x14ac:dyDescent="0.3">
      <c r="A87" s="1" t="s">
        <v>418</v>
      </c>
      <c r="B87" s="149" t="s">
        <v>767</v>
      </c>
      <c r="C87" s="192" t="s">
        <v>297</v>
      </c>
      <c r="D87"/>
      <c r="E87" s="201">
        <v>1</v>
      </c>
      <c r="F87" s="186">
        <f t="shared" si="43"/>
        <v>1145.1974865380439</v>
      </c>
      <c r="G87" s="202">
        <v>1.7953321364500001E-2</v>
      </c>
      <c r="H87" s="202">
        <v>1</v>
      </c>
      <c r="I87" s="227">
        <v>-1</v>
      </c>
      <c r="J87" s="227">
        <v>1</v>
      </c>
      <c r="K87" s="227">
        <v>-1</v>
      </c>
      <c r="L87" s="202">
        <v>-1</v>
      </c>
      <c r="M87" s="228">
        <v>-6</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63787.5</v>
      </c>
      <c r="Y87" s="137">
        <v>42525</v>
      </c>
      <c r="Z87" s="188">
        <f t="shared" si="49"/>
        <v>1145.1974865380439</v>
      </c>
      <c r="AA87" s="188">
        <f>IF(IF(sym!$Q76=H87,1,0)=1,ABS(X87*G87),-ABS(X87*G87))</f>
        <v>1145.1974865380439</v>
      </c>
      <c r="AB87" s="188">
        <f>IF(IF(sym!$P76=$H87,1,0)=1,ABS($X87*$G87),-ABS($X87*$G87))</f>
        <v>-1145.1974865380439</v>
      </c>
      <c r="AC87" s="188">
        <f t="shared" si="64"/>
        <v>1145.1974865380439</v>
      </c>
      <c r="AD87" s="188">
        <f t="shared" si="50"/>
        <v>-1145.1974865380439</v>
      </c>
      <c r="AE87" s="188">
        <f t="shared" si="51"/>
        <v>1145.1974865380439</v>
      </c>
      <c r="AF87" s="188">
        <f t="shared" si="60"/>
        <v>-1145.1974865380439</v>
      </c>
      <c r="AG87" s="188">
        <f t="shared" si="61"/>
        <v>-1145.1974865380439</v>
      </c>
      <c r="AH87" s="188">
        <f t="shared" si="62"/>
        <v>-1145.1974865380439</v>
      </c>
      <c r="AI87" s="188">
        <f t="shared" si="63"/>
        <v>1145.1974865380439</v>
      </c>
      <c r="AJ87" s="188">
        <f t="shared" si="52"/>
        <v>1145.1974865380439</v>
      </c>
      <c r="AK87" s="188">
        <f t="shared" si="53"/>
        <v>1145.1974865380439</v>
      </c>
      <c r="AL87" s="188">
        <f t="shared" si="54"/>
        <v>-1145.1974865380439</v>
      </c>
      <c r="AM87" s="188">
        <f t="shared" si="55"/>
        <v>1145.1974865380439</v>
      </c>
      <c r="AN87" s="188">
        <f t="shared" si="56"/>
        <v>1145.1974865380439</v>
      </c>
      <c r="AO87" s="188">
        <f t="shared" si="57"/>
        <v>1145.1974865380439</v>
      </c>
    </row>
    <row r="88" spans="1:41" s="2" customFormat="1" ht="15.75" thickBot="1" x14ac:dyDescent="0.3">
      <c r="A88" s="1" t="s">
        <v>1053</v>
      </c>
      <c r="B88" s="149" t="s">
        <v>738</v>
      </c>
      <c r="C88" s="192" t="s">
        <v>294</v>
      </c>
      <c r="D88"/>
      <c r="E88" s="201">
        <v>1</v>
      </c>
      <c r="F88" s="186">
        <f t="shared" si="43"/>
        <v>-595.77637060083771</v>
      </c>
      <c r="G88" s="202">
        <v>-2.9181105234399999E-3</v>
      </c>
      <c r="H88" s="202">
        <v>-1</v>
      </c>
      <c r="I88" s="227">
        <v>1</v>
      </c>
      <c r="J88" s="227">
        <v>1</v>
      </c>
      <c r="K88" s="227">
        <v>1</v>
      </c>
      <c r="L88" s="202">
        <v>1</v>
      </c>
      <c r="M88" s="228">
        <v>17</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204165.11499999999</v>
      </c>
      <c r="Y88" s="137">
        <v>306247.67249999999</v>
      </c>
      <c r="Z88" s="188">
        <f t="shared" si="49"/>
        <v>595.77637060083771</v>
      </c>
      <c r="AA88" s="188">
        <f>IF(IF(sym!$Q77=H88,1,0)=1,ABS(X88*G88),-ABS(X88*G88))</f>
        <v>-595.77637060083771</v>
      </c>
      <c r="AB88" s="188">
        <f>IF(IF(sym!$P77=$H88,1,0)=1,ABS($X88*$G88),-ABS($X88*$G88))</f>
        <v>595.77637060083771</v>
      </c>
      <c r="AC88" s="188">
        <f t="shared" si="64"/>
        <v>-595.77637060083771</v>
      </c>
      <c r="AD88" s="188">
        <f t="shared" si="50"/>
        <v>595.77637060083771</v>
      </c>
      <c r="AE88" s="188">
        <f t="shared" si="51"/>
        <v>-595.77637060083771</v>
      </c>
      <c r="AF88" s="188">
        <f t="shared" si="60"/>
        <v>-595.77637060083771</v>
      </c>
      <c r="AG88" s="188">
        <f t="shared" si="61"/>
        <v>-595.77637060083771</v>
      </c>
      <c r="AH88" s="188">
        <f t="shared" si="62"/>
        <v>-595.77637060083771</v>
      </c>
      <c r="AI88" s="188">
        <f t="shared" si="63"/>
        <v>-595.77637060083771</v>
      </c>
      <c r="AJ88" s="188">
        <f t="shared" si="52"/>
        <v>-595.77637060083771</v>
      </c>
      <c r="AK88" s="188">
        <f t="shared" si="53"/>
        <v>-595.77637060083771</v>
      </c>
      <c r="AL88" s="188">
        <f t="shared" si="54"/>
        <v>595.77637060083771</v>
      </c>
      <c r="AM88" s="188">
        <f t="shared" si="55"/>
        <v>-595.77637060083771</v>
      </c>
      <c r="AN88" s="188">
        <f t="shared" si="56"/>
        <v>595.77637060083771</v>
      </c>
      <c r="AO88" s="188">
        <f t="shared" si="57"/>
        <v>595.77637060083771</v>
      </c>
    </row>
    <row r="89" spans="1:41" s="2" customFormat="1" ht="15.75" thickBot="1" x14ac:dyDescent="0.3">
      <c r="A89" s="330" t="s">
        <v>1054</v>
      </c>
      <c r="B89" s="331" t="s">
        <v>463</v>
      </c>
      <c r="C89" s="332" t="s">
        <v>1288</v>
      </c>
      <c r="D89"/>
      <c r="E89" s="201">
        <v>1</v>
      </c>
      <c r="F89" s="186">
        <f t="shared" si="43"/>
        <v>0</v>
      </c>
      <c r="G89" s="202">
        <v>1.01874490628E-4</v>
      </c>
      <c r="H89" s="202">
        <v>1</v>
      </c>
      <c r="I89" s="227">
        <v>1</v>
      </c>
      <c r="J89" s="227">
        <v>1</v>
      </c>
      <c r="K89" s="227">
        <v>1</v>
      </c>
      <c r="L89" s="202">
        <v>-1</v>
      </c>
      <c r="M89" s="228">
        <v>13</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631.43523540919114</v>
      </c>
      <c r="G90" s="202">
        <v>2.2781514428300001E-3</v>
      </c>
      <c r="H90" s="202">
        <v>1</v>
      </c>
      <c r="I90" s="227">
        <v>1</v>
      </c>
      <c r="J90" s="227">
        <v>-1</v>
      </c>
      <c r="K90" s="227">
        <v>1</v>
      </c>
      <c r="L90" s="202">
        <v>-1</v>
      </c>
      <c r="M90" s="228">
        <v>-2</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277170</v>
      </c>
      <c r="Y90" s="137">
        <v>369560</v>
      </c>
      <c r="Z90" s="188">
        <f t="shared" si="49"/>
        <v>631.43523540919114</v>
      </c>
      <c r="AA90" s="188">
        <f>IF(IF(sym!$Q79=H90,1,0)=1,ABS(X90*G90),-ABS(X90*G90))</f>
        <v>631.43523540919114</v>
      </c>
      <c r="AB90" s="188">
        <f>IF(IF(sym!$P79=$H90,1,0)=1,ABS($X90*$G90),-ABS($X90*$G90))</f>
        <v>-631.43523540919114</v>
      </c>
      <c r="AC90" s="188">
        <f t="shared" si="64"/>
        <v>-631.43523540919114</v>
      </c>
      <c r="AD90" s="188">
        <f t="shared" si="50"/>
        <v>631.43523540919114</v>
      </c>
      <c r="AE90" s="188">
        <f t="shared" si="51"/>
        <v>-631.43523540919114</v>
      </c>
      <c r="AF90" s="188">
        <f t="shared" si="60"/>
        <v>631.43523540919114</v>
      </c>
      <c r="AG90" s="188">
        <f t="shared" si="61"/>
        <v>631.43523540919114</v>
      </c>
      <c r="AH90" s="188">
        <f t="shared" si="62"/>
        <v>-631.43523540919114</v>
      </c>
      <c r="AI90" s="188">
        <f t="shared" si="63"/>
        <v>631.43523540919114</v>
      </c>
      <c r="AJ90" s="188">
        <f t="shared" si="52"/>
        <v>631.43523540919114</v>
      </c>
      <c r="AK90" s="188">
        <f t="shared" si="53"/>
        <v>631.43523540919114</v>
      </c>
      <c r="AL90" s="188">
        <f t="shared" si="54"/>
        <v>631.43523540919114</v>
      </c>
      <c r="AM90" s="188">
        <f t="shared" si="55"/>
        <v>631.43523540919114</v>
      </c>
      <c r="AN90" s="188">
        <f t="shared" si="56"/>
        <v>-631.43523540919114</v>
      </c>
      <c r="AO90" s="188">
        <f t="shared" si="57"/>
        <v>631.43523540919114</v>
      </c>
    </row>
    <row r="91" spans="1:41" s="4" customFormat="1" ht="15.75" thickBot="1" x14ac:dyDescent="0.3">
      <c r="A91" s="1" t="s">
        <v>1025</v>
      </c>
      <c r="B91" s="149" t="s">
        <v>459</v>
      </c>
      <c r="C91" s="192" t="s">
        <v>1122</v>
      </c>
      <c r="E91" s="201">
        <v>1</v>
      </c>
      <c r="F91" s="186">
        <f t="shared" si="43"/>
        <v>313.72982166695135</v>
      </c>
      <c r="G91" s="202">
        <v>1.01440454453E-4</v>
      </c>
      <c r="H91" s="202">
        <v>1</v>
      </c>
      <c r="I91" s="227">
        <v>1</v>
      </c>
      <c r="J91" s="227">
        <v>1</v>
      </c>
      <c r="K91" s="227">
        <v>-1</v>
      </c>
      <c r="L91" s="202">
        <v>1</v>
      </c>
      <c r="M91" s="228">
        <v>20</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3092748.5819999999</v>
      </c>
      <c r="Y91" s="137">
        <v>3917481.5371999997</v>
      </c>
      <c r="Z91" s="188">
        <f t="shared" si="49"/>
        <v>313.72982166695135</v>
      </c>
      <c r="AA91" s="188">
        <f>IF(IF(sym!$Q80=H91,1,0)=1,ABS(X91*G91),-ABS(X91*G91))</f>
        <v>-313.72982166695135</v>
      </c>
      <c r="AB91" s="188">
        <f>IF(IF(sym!$P80=$H91,1,0)=1,ABS($X91*$G91),-ABS($X91*$G91))</f>
        <v>313.72982166695135</v>
      </c>
      <c r="AC91" s="188">
        <f t="shared" si="64"/>
        <v>313.72982166695135</v>
      </c>
      <c r="AD91" s="188">
        <f t="shared" si="50"/>
        <v>-313.72982166695135</v>
      </c>
      <c r="AE91" s="188">
        <f t="shared" si="51"/>
        <v>313.72982166695135</v>
      </c>
      <c r="AF91" s="188">
        <f t="shared" si="60"/>
        <v>313.72982166695135</v>
      </c>
      <c r="AG91" s="188">
        <f t="shared" si="61"/>
        <v>-313.72982166695135</v>
      </c>
      <c r="AH91" s="188">
        <f t="shared" si="62"/>
        <v>313.72982166695135</v>
      </c>
      <c r="AI91" s="188">
        <f t="shared" si="63"/>
        <v>313.72982166695135</v>
      </c>
      <c r="AJ91" s="188">
        <f t="shared" si="52"/>
        <v>-313.72982166695135</v>
      </c>
      <c r="AK91" s="188">
        <f t="shared" si="53"/>
        <v>313.72982166695135</v>
      </c>
      <c r="AL91" s="188">
        <f t="shared" si="54"/>
        <v>-313.72982166695135</v>
      </c>
      <c r="AM91" s="188">
        <f t="shared" si="55"/>
        <v>-313.72982166695135</v>
      </c>
      <c r="AN91" s="188">
        <f t="shared" si="56"/>
        <v>313.72982166695135</v>
      </c>
      <c r="AO91" s="188">
        <f t="shared" si="57"/>
        <v>-313.72982166695135</v>
      </c>
    </row>
    <row r="92" spans="1:41" s="4" customFormat="1" ht="15.75" thickBot="1" x14ac:dyDescent="0.3">
      <c r="A92" s="1" t="s">
        <v>1026</v>
      </c>
      <c r="B92" s="149" t="s">
        <v>447</v>
      </c>
      <c r="C92" s="192" t="s">
        <v>1122</v>
      </c>
      <c r="E92" s="201">
        <v>-1</v>
      </c>
      <c r="F92" s="186">
        <f t="shared" si="43"/>
        <v>597.64186824500848</v>
      </c>
      <c r="G92" s="203">
        <v>2.0395676116699999E-4</v>
      </c>
      <c r="H92" s="203">
        <v>1</v>
      </c>
      <c r="I92" s="231">
        <v>-1</v>
      </c>
      <c r="J92" s="231">
        <v>-1</v>
      </c>
      <c r="K92" s="231">
        <v>1</v>
      </c>
      <c r="L92" s="203">
        <v>1</v>
      </c>
      <c r="M92" s="232">
        <v>-11</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2930238.0799999996</v>
      </c>
      <c r="Y92" s="137">
        <v>3516285.6959999995</v>
      </c>
      <c r="Z92" s="188">
        <f t="shared" si="49"/>
        <v>597.64186824500848</v>
      </c>
      <c r="AA92" s="188">
        <f>IF(IF(sym!$Q81=H92,1,0)=1,ABS(X92*G92),-ABS(X92*G92))</f>
        <v>-597.64186824500848</v>
      </c>
      <c r="AB92" s="188">
        <f>IF(IF(sym!$P81=$H92,1,0)=1,ABS($X92*$G92),-ABS($X92*$G92))</f>
        <v>597.64186824500848</v>
      </c>
      <c r="AC92" s="188">
        <f t="shared" si="64"/>
        <v>-597.64186824500848</v>
      </c>
      <c r="AD92" s="188">
        <f t="shared" si="50"/>
        <v>597.64186824500848</v>
      </c>
      <c r="AE92" s="188">
        <f t="shared" si="51"/>
        <v>-597.64186824500848</v>
      </c>
      <c r="AF92" s="188">
        <f t="shared" si="60"/>
        <v>-597.64186824500848</v>
      </c>
      <c r="AG92" s="188">
        <f t="shared" si="61"/>
        <v>597.64186824500848</v>
      </c>
      <c r="AH92" s="188">
        <f t="shared" si="62"/>
        <v>597.64186824500848</v>
      </c>
      <c r="AI92" s="188">
        <f t="shared" si="63"/>
        <v>-597.64186824500848</v>
      </c>
      <c r="AJ92" s="188">
        <f t="shared" si="52"/>
        <v>-597.64186824500848</v>
      </c>
      <c r="AK92" s="188">
        <f t="shared" si="53"/>
        <v>-597.64186824500848</v>
      </c>
      <c r="AL92" s="188">
        <f t="shared" si="54"/>
        <v>-597.64186824500848</v>
      </c>
      <c r="AM92" s="188">
        <f t="shared" si="55"/>
        <v>-597.64186824500848</v>
      </c>
      <c r="AN92" s="188">
        <f t="shared" si="56"/>
        <v>-597.64186824500848</v>
      </c>
      <c r="AO92" s="188">
        <f t="shared" si="57"/>
        <v>-597.64186824500848</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0.5</v>
      </c>
      <c r="AB94" s="193">
        <f t="shared" si="65"/>
        <v>0.5</v>
      </c>
      <c r="AC94" s="193">
        <f t="shared" ref="AC94" si="66">COUNTIF(AC14:AC92,"&gt;0")/$B$10</f>
        <v>0.30555555555555558</v>
      </c>
      <c r="AD94" s="193">
        <f t="shared" si="65"/>
        <v>0.69444444444444442</v>
      </c>
      <c r="AE94" s="193">
        <f t="shared" si="65"/>
        <v>0.31944444444444442</v>
      </c>
      <c r="AF94" s="193">
        <f t="shared" si="65"/>
        <v>0.43055555555555558</v>
      </c>
      <c r="AG94" s="193">
        <f t="shared" si="65"/>
        <v>0.54166666666666663</v>
      </c>
      <c r="AH94" s="193">
        <f t="shared" si="65"/>
        <v>0.43055555555555558</v>
      </c>
      <c r="AI94" s="193">
        <f t="shared" si="65"/>
        <v>0.63888888888888884</v>
      </c>
      <c r="AJ94" s="193">
        <f t="shared" si="65"/>
        <v>0.5</v>
      </c>
      <c r="AK94" s="193">
        <f t="shared" si="65"/>
        <v>0.58333333333333337</v>
      </c>
      <c r="AL94" s="193">
        <f t="shared" si="65"/>
        <v>0.52777777777777779</v>
      </c>
      <c r="AM94" s="193">
        <f t="shared" si="65"/>
        <v>0.52777777777777779</v>
      </c>
      <c r="AN94" s="193">
        <f t="shared" si="65"/>
        <v>0.27777777777777779</v>
      </c>
      <c r="AO94" s="193">
        <f t="shared" si="65"/>
        <v>0.55555555555555558</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20160721</v>
      </c>
      <c r="F1" t="s">
        <v>1256</v>
      </c>
      <c r="G1" t="s">
        <v>1060</v>
      </c>
      <c r="H1" s="197" t="s">
        <v>1188</v>
      </c>
      <c r="I1" t="s">
        <v>1297</v>
      </c>
      <c r="K1" s="6" t="str">
        <f>E12&amp;" l% "&amp;ROUND(E13*100,2)&amp;"%"</f>
        <v>prev ACT l% 46.84%</v>
      </c>
      <c r="L1" s="265" t="str">
        <f>I12&amp;" l% "&amp;ROUND(I13*100,2)&amp;"%"</f>
        <v>50/50 l% 50.63%</v>
      </c>
      <c r="M1" s="265" t="str">
        <f>J12&amp;" l% "&amp;ROUND(J13*100,2)&amp;"%"</f>
        <v>&gt;equity l% 40.51%</v>
      </c>
      <c r="N1" s="265" t="str">
        <f>K12&amp;" l% "&amp;ROUND(K13*100,2)&amp;"%"</f>
        <v>&lt;equity l% 41.77%</v>
      </c>
      <c r="O1" s="265" t="str">
        <f>L12&amp;" l% "&amp;ROUND(L13*100,2)&amp;"%"</f>
        <v>SEA1 l% 40.51%</v>
      </c>
      <c r="P1" s="265" t="str">
        <f t="shared" ref="P1:V1" si="0">O12&amp;" l% "&amp;ROUND(O13*100,2)&amp;"%"</f>
        <v>SEA-ADJ l% 41.77%</v>
      </c>
      <c r="Q1" s="265" t="str">
        <f t="shared" si="0"/>
        <v>v1 l% 48.1%</v>
      </c>
      <c r="R1" s="265" t="str">
        <f t="shared" si="0"/>
        <v>v2 l% 43.04%</v>
      </c>
      <c r="S1" s="265" t="str">
        <f t="shared" si="0"/>
        <v>v3 l% 58.23%</v>
      </c>
      <c r="T1" s="265" t="str">
        <f t="shared" si="0"/>
        <v>v4 l% 54.43%</v>
      </c>
      <c r="U1" s="265" t="str">
        <f t="shared" si="0"/>
        <v>v5 l% 58.23%</v>
      </c>
      <c r="V1" s="265" t="str">
        <f t="shared" si="0"/>
        <v>v6 l% 51.9%</v>
      </c>
      <c r="W1" s="6"/>
      <c r="X1" s="285"/>
      <c r="Z1" s="333" t="str">
        <f t="shared" ref="Z1:AO1" si="1">Z12</f>
        <v>MAX ACC 99% PNL 62108</v>
      </c>
      <c r="AA1" s="334" t="str">
        <f t="shared" si="1"/>
        <v>RISK-ON ACC 44% PNL -23653</v>
      </c>
      <c r="AB1" s="334" t="str">
        <f t="shared" si="1"/>
        <v>RISK-OFF ACC 54% PNL 23653</v>
      </c>
      <c r="AC1" s="334" t="str">
        <f t="shared" ref="AC1" si="2">AC12</f>
        <v>Previous ACC 38% PNL -12000</v>
      </c>
      <c r="AD1" s="295" t="str">
        <f t="shared" si="1"/>
        <v>Anti-Previous ACC 61% PNL 12000</v>
      </c>
      <c r="AE1" s="335" t="str">
        <f t="shared" si="1"/>
        <v>&gt;equity ACC 57% PNL 11077</v>
      </c>
      <c r="AF1" s="335" t="str">
        <f t="shared" si="1"/>
        <v>50/50 ACC 56% PNL 21487</v>
      </c>
      <c r="AG1" s="335" t="str">
        <f t="shared" si="1"/>
        <v>&lt;equity ACC 40% PNL 3748</v>
      </c>
      <c r="AH1" s="336" t="str">
        <f t="shared" si="1"/>
        <v>SEASONALITY ACC 54% PNL 8653</v>
      </c>
      <c r="AI1" s="336" t="str">
        <f t="shared" si="1"/>
        <v>ADJ_SEASONALITY ACC 53% PNL 3679</v>
      </c>
      <c r="AJ1" s="337" t="str">
        <f t="shared" si="1"/>
        <v>V1 ACC 39% PNL -1972</v>
      </c>
      <c r="AK1" s="337" t="str">
        <f t="shared" si="1"/>
        <v>V2 ACC 67% PNL 23825</v>
      </c>
      <c r="AL1" s="337" t="str">
        <f t="shared" si="1"/>
        <v>V3 ACC 54% PNL 9996</v>
      </c>
      <c r="AM1" s="337" t="str">
        <f t="shared" si="1"/>
        <v>V4 ACC 58% PNL 17393</v>
      </c>
      <c r="AN1" s="337" t="str">
        <f t="shared" si="1"/>
        <v>V5 ACC 51% PNL -4601</v>
      </c>
      <c r="AO1" s="337" t="str">
        <f t="shared" si="1"/>
        <v>V6 ACC 58% PNL 13728</v>
      </c>
    </row>
    <row r="2" spans="1:41" outlineLevel="1" x14ac:dyDescent="0.25">
      <c r="A2" t="s">
        <v>1121</v>
      </c>
      <c r="B2" s="95">
        <f>COUNTIF($C$14:$C$92,A2)</f>
        <v>9</v>
      </c>
      <c r="C2" s="193">
        <f>B2/$B$10</f>
        <v>0.125</v>
      </c>
      <c r="F2" s="294">
        <f t="shared" ref="F2:F9" si="3">SUMIFS(H$14:H$92,H$14:H$92,1,$C$14:$C$92,A2)/$B2</f>
        <v>0.55555555555555558</v>
      </c>
      <c r="G2" s="137">
        <f t="shared" ref="G2:G9" si="4">SUMIF($C$14:$C$92,A2,Z$14:Z$92)</f>
        <v>5722.7649573685003</v>
      </c>
      <c r="H2" s="143">
        <f t="shared" ref="H2:H10" si="5">G2/$B2</f>
        <v>635.86277304094449</v>
      </c>
      <c r="I2" s="186">
        <f>SUMIF($C$14:$C$92,A2,F$14:F$92)/B2</f>
        <v>159.88190895310902</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-0.55555555555555558</v>
      </c>
      <c r="O2" s="344">
        <f t="shared" si="8"/>
        <v>-0.33333333333333331</v>
      </c>
      <c r="P2" s="344">
        <f t="shared" ref="P2:V9" si="9">SUMIF($C$14:$C$92,$A2,O$14:O$92)/$B2</f>
        <v>-0.1111111111111111</v>
      </c>
      <c r="Q2" s="344">
        <f t="shared" si="9"/>
        <v>-0.33333333333333331</v>
      </c>
      <c r="R2" s="344">
        <f t="shared" si="9"/>
        <v>0.33333333333333331</v>
      </c>
      <c r="S2" s="344">
        <f t="shared" si="9"/>
        <v>0.55555555555555558</v>
      </c>
      <c r="T2" s="344">
        <f t="shared" si="9"/>
        <v>0.33333333333333331</v>
      </c>
      <c r="U2" s="344">
        <f t="shared" si="9"/>
        <v>0.1111111111111111</v>
      </c>
      <c r="V2" s="344">
        <f t="shared" si="9"/>
        <v>0.55555555555555558</v>
      </c>
      <c r="W2" s="286"/>
      <c r="X2" s="6"/>
      <c r="Y2" t="s">
        <v>1121</v>
      </c>
      <c r="Z2" s="282">
        <f t="shared" ref="Z2:AO9" si="10">SUMIF($C$14:$C$92,$Y2,Z$14:Z$92)</f>
        <v>5722.7649573685003</v>
      </c>
      <c r="AA2" s="282">
        <f t="shared" si="10"/>
        <v>-1142.9073191360405</v>
      </c>
      <c r="AB2" s="282">
        <f t="shared" si="10"/>
        <v>1142.9073191360405</v>
      </c>
      <c r="AC2" s="282">
        <f t="shared" si="10"/>
        <v>-1790.3161622230768</v>
      </c>
      <c r="AD2" s="282">
        <f t="shared" si="10"/>
        <v>1790.3161622230768</v>
      </c>
      <c r="AE2" s="282">
        <f t="shared" si="10"/>
        <v>4216.1305866077273</v>
      </c>
      <c r="AF2" s="282">
        <f t="shared" si="10"/>
        <v>2283.9249739482375</v>
      </c>
      <c r="AG2" s="282">
        <f t="shared" si="10"/>
        <v>-3410.7942891242787</v>
      </c>
      <c r="AH2" s="282">
        <f t="shared" si="10"/>
        <v>3500.4404476611062</v>
      </c>
      <c r="AI2" s="282">
        <f t="shared" si="10"/>
        <v>-2183.2488991797263</v>
      </c>
      <c r="AJ2" s="282">
        <f t="shared" si="10"/>
        <v>-2030.0463982675797</v>
      </c>
      <c r="AK2" s="282">
        <f t="shared" si="10"/>
        <v>3823.1978496510792</v>
      </c>
      <c r="AL2" s="282">
        <f t="shared" si="10"/>
        <v>813.53092455471074</v>
      </c>
      <c r="AM2" s="282">
        <f t="shared" si="10"/>
        <v>1890.992236991588</v>
      </c>
      <c r="AN2" s="282">
        <f t="shared" si="10"/>
        <v>3803.7270260809273</v>
      </c>
      <c r="AO2" s="282">
        <f t="shared" si="10"/>
        <v>2745.7365372142017</v>
      </c>
    </row>
    <row r="3" spans="1:41" outlineLevel="1" x14ac:dyDescent="0.25">
      <c r="A3" s="1" t="s">
        <v>288</v>
      </c>
      <c r="B3" s="95">
        <f t="shared" ref="B3:B9" si="11">COUNTIF($C$14:$C$92,A3)</f>
        <v>6</v>
      </c>
      <c r="C3" s="193">
        <f t="shared" ref="C3:C10" si="12">B3/$B$10</f>
        <v>8.3333333333333329E-2</v>
      </c>
      <c r="F3" s="294">
        <f t="shared" si="3"/>
        <v>0.16666666666666666</v>
      </c>
      <c r="G3" s="137">
        <f t="shared" si="4"/>
        <v>8169.0469489423258</v>
      </c>
      <c r="H3" s="143">
        <f t="shared" si="5"/>
        <v>1361.507824823721</v>
      </c>
      <c r="I3" s="186">
        <f t="shared" ref="I3:I9" si="13">SUMIF($C$14:$C$92,A3,F$14:F$92)/B3</f>
        <v>-975.99847724524216</v>
      </c>
      <c r="J3" t="str">
        <f t="shared" si="6"/>
        <v>energy</v>
      </c>
      <c r="K3" s="344">
        <f t="shared" si="7"/>
        <v>0.33333333333333331</v>
      </c>
      <c r="L3" s="344">
        <f t="shared" si="8"/>
        <v>-0.66666666666666663</v>
      </c>
      <c r="M3" s="344">
        <f t="shared" si="8"/>
        <v>0</v>
      </c>
      <c r="N3" s="344">
        <f t="shared" si="8"/>
        <v>-0.66666666666666663</v>
      </c>
      <c r="O3" s="344">
        <f t="shared" si="8"/>
        <v>-0.33333333333333331</v>
      </c>
      <c r="P3" s="344">
        <f t="shared" si="9"/>
        <v>-0.66666666666666663</v>
      </c>
      <c r="Q3" s="344">
        <f t="shared" si="9"/>
        <v>0</v>
      </c>
      <c r="R3" s="344">
        <f t="shared" si="9"/>
        <v>-0.66666666666666663</v>
      </c>
      <c r="S3" s="344">
        <f t="shared" si="9"/>
        <v>-0.33333333333333331</v>
      </c>
      <c r="T3" s="344">
        <f t="shared" si="9"/>
        <v>-0.33333333333333331</v>
      </c>
      <c r="U3" s="344">
        <f t="shared" si="9"/>
        <v>0.66666666666666663</v>
      </c>
      <c r="V3" s="344">
        <f t="shared" si="9"/>
        <v>0</v>
      </c>
      <c r="W3" s="286"/>
      <c r="X3" s="6"/>
      <c r="Y3" s="1" t="s">
        <v>288</v>
      </c>
      <c r="Z3" s="282">
        <f t="shared" si="10"/>
        <v>8169.0469489423258</v>
      </c>
      <c r="AA3" s="282">
        <f t="shared" si="10"/>
        <v>-5855.9908634714529</v>
      </c>
      <c r="AB3" s="282">
        <f t="shared" si="10"/>
        <v>5855.9908634714529</v>
      </c>
      <c r="AC3" s="282">
        <f t="shared" si="10"/>
        <v>-7202.8793160216019</v>
      </c>
      <c r="AD3" s="282">
        <f t="shared" si="10"/>
        <v>7202.8793160216019</v>
      </c>
      <c r="AE3" s="282">
        <f t="shared" si="10"/>
        <v>3323.2180345532834</v>
      </c>
      <c r="AF3" s="282">
        <f t="shared" si="10"/>
        <v>4889.823230550729</v>
      </c>
      <c r="AG3" s="282">
        <f t="shared" si="10"/>
        <v>4889.823230550729</v>
      </c>
      <c r="AH3" s="282">
        <f t="shared" si="10"/>
        <v>-518.15373740097971</v>
      </c>
      <c r="AI3" s="282">
        <f t="shared" si="10"/>
        <v>1555.5179043841404</v>
      </c>
      <c r="AJ3" s="282">
        <f t="shared" si="10"/>
        <v>-1794.9023480698936</v>
      </c>
      <c r="AK3" s="282">
        <f t="shared" si="10"/>
        <v>8169.0469489423258</v>
      </c>
      <c r="AL3" s="282">
        <f t="shared" si="10"/>
        <v>7202.8793160216019</v>
      </c>
      <c r="AM3" s="282">
        <f t="shared" si="10"/>
        <v>7202.8793160216019</v>
      </c>
      <c r="AN3" s="282">
        <f t="shared" si="10"/>
        <v>-4889.823230550729</v>
      </c>
      <c r="AO3" s="282">
        <f t="shared" si="10"/>
        <v>4430.7220434176797</v>
      </c>
    </row>
    <row r="4" spans="1:41" outlineLevel="1" x14ac:dyDescent="0.25">
      <c r="A4" s="1" t="s">
        <v>297</v>
      </c>
      <c r="B4" s="95">
        <f t="shared" si="11"/>
        <v>10</v>
      </c>
      <c r="C4" s="193">
        <f t="shared" si="12"/>
        <v>0.1388888888888889</v>
      </c>
      <c r="F4" s="294">
        <f t="shared" si="3"/>
        <v>0.6</v>
      </c>
      <c r="G4" s="137">
        <f t="shared" si="4"/>
        <v>5729.1618829555555</v>
      </c>
      <c r="H4" s="143">
        <f t="shared" si="5"/>
        <v>572.91618829555557</v>
      </c>
      <c r="I4" s="186">
        <f t="shared" si="13"/>
        <v>111.16757298884156</v>
      </c>
      <c r="J4" t="str">
        <f t="shared" si="6"/>
        <v>grain</v>
      </c>
      <c r="K4" s="344">
        <f t="shared" si="7"/>
        <v>-0.4</v>
      </c>
      <c r="L4" s="344">
        <f t="shared" si="8"/>
        <v>0.2</v>
      </c>
      <c r="M4" s="344">
        <f t="shared" si="8"/>
        <v>0.2</v>
      </c>
      <c r="N4" s="344">
        <f t="shared" si="8"/>
        <v>-0.6</v>
      </c>
      <c r="O4" s="344">
        <f t="shared" si="8"/>
        <v>-0.6</v>
      </c>
      <c r="P4" s="344">
        <f t="shared" si="9"/>
        <v>-0.6</v>
      </c>
      <c r="Q4" s="344">
        <f t="shared" si="9"/>
        <v>-0.4</v>
      </c>
      <c r="R4" s="344">
        <f t="shared" si="9"/>
        <v>0.2</v>
      </c>
      <c r="S4" s="344">
        <f t="shared" si="9"/>
        <v>0.4</v>
      </c>
      <c r="T4" s="344">
        <f t="shared" si="9"/>
        <v>0.4</v>
      </c>
      <c r="U4" s="344">
        <f t="shared" si="9"/>
        <v>0.4</v>
      </c>
      <c r="V4" s="344">
        <f t="shared" si="9"/>
        <v>0.4</v>
      </c>
      <c r="W4" s="286"/>
      <c r="X4" s="6"/>
      <c r="Y4" s="1" t="s">
        <v>297</v>
      </c>
      <c r="Z4" s="282">
        <f t="shared" si="10"/>
        <v>5729.1618829555555</v>
      </c>
      <c r="AA4" s="282">
        <f t="shared" si="10"/>
        <v>1111.6757298884156</v>
      </c>
      <c r="AB4" s="282">
        <f t="shared" si="10"/>
        <v>-1111.6757298884156</v>
      </c>
      <c r="AC4" s="282">
        <f t="shared" si="10"/>
        <v>-2446.420771979474</v>
      </c>
      <c r="AD4" s="282">
        <f t="shared" si="10"/>
        <v>2446.420771979474</v>
      </c>
      <c r="AE4" s="282">
        <f t="shared" si="10"/>
        <v>3837.6069748716568</v>
      </c>
      <c r="AF4" s="282">
        <f t="shared" si="10"/>
        <v>2296.9936963384689</v>
      </c>
      <c r="AG4" s="282">
        <f t="shared" si="10"/>
        <v>-379.34193278059792</v>
      </c>
      <c r="AH4" s="282">
        <f t="shared" si="10"/>
        <v>-2480.8128737134616</v>
      </c>
      <c r="AI4" s="282">
        <f t="shared" si="10"/>
        <v>2453.2334952990695</v>
      </c>
      <c r="AJ4" s="282">
        <f t="shared" si="10"/>
        <v>-344.94983104661031</v>
      </c>
      <c r="AK4" s="282">
        <f t="shared" si="10"/>
        <v>3837.6069748716568</v>
      </c>
      <c r="AL4" s="282">
        <f t="shared" si="10"/>
        <v>2798.2823561325044</v>
      </c>
      <c r="AM4" s="282">
        <f t="shared" si="10"/>
        <v>2798.2823561325044</v>
      </c>
      <c r="AN4" s="282">
        <f t="shared" si="10"/>
        <v>-1062.047292406887</v>
      </c>
      <c r="AO4" s="282">
        <f t="shared" si="10"/>
        <v>2798.2823561325044</v>
      </c>
    </row>
    <row r="5" spans="1:41" outlineLevel="1" x14ac:dyDescent="0.25">
      <c r="A5" s="1" t="s">
        <v>294</v>
      </c>
      <c r="B5" s="95">
        <f t="shared" si="11"/>
        <v>21</v>
      </c>
      <c r="C5" s="193">
        <f t="shared" si="12"/>
        <v>0.29166666666666669</v>
      </c>
      <c r="F5" s="294">
        <f t="shared" si="3"/>
        <v>0.42857142857142855</v>
      </c>
      <c r="G5" s="137">
        <f t="shared" si="4"/>
        <v>14277.410829226174</v>
      </c>
      <c r="H5" s="143">
        <f t="shared" si="5"/>
        <v>679.87670615362731</v>
      </c>
      <c r="I5" s="186">
        <f t="shared" si="13"/>
        <v>-206.88573500853877</v>
      </c>
      <c r="J5" t="str">
        <f t="shared" si="6"/>
        <v>index</v>
      </c>
      <c r="K5" s="344">
        <f t="shared" si="7"/>
        <v>0.80952380952380953</v>
      </c>
      <c r="L5" s="344">
        <f t="shared" si="8"/>
        <v>0.52380952380952384</v>
      </c>
      <c r="M5" s="344">
        <f t="shared" si="8"/>
        <v>-0.80952380952380953</v>
      </c>
      <c r="N5" s="344">
        <f t="shared" si="8"/>
        <v>0.7142857142857143</v>
      </c>
      <c r="O5" s="344">
        <f t="shared" si="8"/>
        <v>-0.42857142857142855</v>
      </c>
      <c r="P5" s="344">
        <f t="shared" si="9"/>
        <v>0.33333333333333331</v>
      </c>
      <c r="Q5" s="344">
        <f t="shared" si="9"/>
        <v>0.90476190476190477</v>
      </c>
      <c r="R5" s="344">
        <f t="shared" si="9"/>
        <v>-0.80952380952380953</v>
      </c>
      <c r="S5" s="344">
        <f t="shared" si="9"/>
        <v>4.7619047619047616E-2</v>
      </c>
      <c r="T5" s="344">
        <f t="shared" si="9"/>
        <v>4.7619047619047616E-2</v>
      </c>
      <c r="U5" s="344">
        <f t="shared" si="9"/>
        <v>-0.33333333333333331</v>
      </c>
      <c r="V5" s="344">
        <f t="shared" si="9"/>
        <v>-0.7142857142857143</v>
      </c>
      <c r="W5" s="286"/>
      <c r="X5" s="6"/>
      <c r="Y5" s="1" t="s">
        <v>294</v>
      </c>
      <c r="Z5" s="282">
        <f t="shared" si="10"/>
        <v>14277.410829226174</v>
      </c>
      <c r="AA5" s="282">
        <f t="shared" si="10"/>
        <v>-5776.2644093321742</v>
      </c>
      <c r="AB5" s="282">
        <f t="shared" si="10"/>
        <v>5776.2644093321742</v>
      </c>
      <c r="AC5" s="282">
        <f t="shared" si="10"/>
        <v>-8034.9533247075533</v>
      </c>
      <c r="AD5" s="282">
        <f t="shared" si="10"/>
        <v>8034.9533247075533</v>
      </c>
      <c r="AE5" s="282">
        <f t="shared" si="10"/>
        <v>1625.9368639034369</v>
      </c>
      <c r="AF5" s="282">
        <f t="shared" si="10"/>
        <v>-819.26190599704989</v>
      </c>
      <c r="AG5" s="282">
        <f t="shared" si="10"/>
        <v>-3665.9989392314601</v>
      </c>
      <c r="AH5" s="282">
        <f t="shared" si="10"/>
        <v>10421.15302632336</v>
      </c>
      <c r="AI5" s="282">
        <f t="shared" si="10"/>
        <v>-5441.8949752848866</v>
      </c>
      <c r="AJ5" s="282">
        <f t="shared" si="10"/>
        <v>-5776.2644093321742</v>
      </c>
      <c r="AK5" s="282">
        <f t="shared" si="10"/>
        <v>1625.9368639034369</v>
      </c>
      <c r="AL5" s="282">
        <f t="shared" si="10"/>
        <v>-5464.150522988235</v>
      </c>
      <c r="AM5" s="282">
        <f t="shared" si="10"/>
        <v>-5464.150522988235</v>
      </c>
      <c r="AN5" s="282">
        <f t="shared" si="10"/>
        <v>3813.4553748569797</v>
      </c>
      <c r="AO5" s="282">
        <f t="shared" si="10"/>
        <v>3884.6257792788165</v>
      </c>
    </row>
    <row r="6" spans="1:41" outlineLevel="1" x14ac:dyDescent="0.25">
      <c r="A6" s="1" t="s">
        <v>313</v>
      </c>
      <c r="B6" s="95">
        <f t="shared" si="11"/>
        <v>3</v>
      </c>
      <c r="C6" s="193">
        <f t="shared" si="12"/>
        <v>4.1666666666666664E-2</v>
      </c>
      <c r="F6" s="294">
        <f t="shared" si="3"/>
        <v>0</v>
      </c>
      <c r="G6" s="137">
        <f t="shared" si="4"/>
        <v>9379.4754759927928</v>
      </c>
      <c r="H6" s="143">
        <f t="shared" si="5"/>
        <v>3126.4918253309311</v>
      </c>
      <c r="I6" s="186">
        <f t="shared" si="13"/>
        <v>-3126.4918253309311</v>
      </c>
      <c r="J6" t="str">
        <f t="shared" si="6"/>
        <v>meat</v>
      </c>
      <c r="K6" s="344">
        <f t="shared" si="7"/>
        <v>-1</v>
      </c>
      <c r="L6" s="344">
        <f t="shared" si="8"/>
        <v>-1</v>
      </c>
      <c r="M6" s="344">
        <f t="shared" si="8"/>
        <v>0.33333333333333331</v>
      </c>
      <c r="N6" s="344">
        <f t="shared" si="8"/>
        <v>-1</v>
      </c>
      <c r="O6" s="344">
        <f t="shared" si="8"/>
        <v>0.33333333333333331</v>
      </c>
      <c r="P6" s="344">
        <f t="shared" si="9"/>
        <v>-0.33333333333333331</v>
      </c>
      <c r="Q6" s="344">
        <f t="shared" si="9"/>
        <v>-1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9379.4754759927928</v>
      </c>
      <c r="AA6" s="282">
        <f t="shared" si="10"/>
        <v>-9379.4754759927928</v>
      </c>
      <c r="AB6" s="282">
        <f t="shared" si="10"/>
        <v>9379.4754759927928</v>
      </c>
      <c r="AC6" s="282">
        <f t="shared" si="10"/>
        <v>9379.4754759927928</v>
      </c>
      <c r="AD6" s="282">
        <f t="shared" si="10"/>
        <v>-9379.4754759927928</v>
      </c>
      <c r="AE6" s="282">
        <f t="shared" si="10"/>
        <v>-4387.7259652217444</v>
      </c>
      <c r="AF6" s="282">
        <f t="shared" si="10"/>
        <v>9379.4754759927928</v>
      </c>
      <c r="AG6" s="282">
        <f t="shared" si="10"/>
        <v>9379.4754759927928</v>
      </c>
      <c r="AH6" s="282">
        <f t="shared" si="10"/>
        <v>-1187.0137988190318</v>
      </c>
      <c r="AI6" s="282">
        <f t="shared" si="10"/>
        <v>1187.0137988190318</v>
      </c>
      <c r="AJ6" s="282">
        <f t="shared" si="10"/>
        <v>9379.4754759927928</v>
      </c>
      <c r="AK6" s="282">
        <f t="shared" si="10"/>
        <v>-4387.7259652217444</v>
      </c>
      <c r="AL6" s="282">
        <f t="shared" si="10"/>
        <v>1187.0137988190318</v>
      </c>
      <c r="AM6" s="282">
        <f t="shared" si="10"/>
        <v>1187.0137988190318</v>
      </c>
      <c r="AN6" s="282">
        <f t="shared" si="10"/>
        <v>-1187.0137988190318</v>
      </c>
      <c r="AO6" s="282">
        <f t="shared" si="10"/>
        <v>-4387.7259652217444</v>
      </c>
    </row>
    <row r="7" spans="1:41" outlineLevel="1" x14ac:dyDescent="0.25">
      <c r="A7" s="1" t="s">
        <v>347</v>
      </c>
      <c r="B7" s="95">
        <f t="shared" si="11"/>
        <v>5</v>
      </c>
      <c r="C7" s="193">
        <f t="shared" si="12"/>
        <v>6.9444444444444448E-2</v>
      </c>
      <c r="F7" s="294">
        <f t="shared" si="3"/>
        <v>1</v>
      </c>
      <c r="G7" s="137">
        <f t="shared" si="4"/>
        <v>6017.5910399025888</v>
      </c>
      <c r="H7" s="143">
        <f t="shared" si="5"/>
        <v>1203.5182079805177</v>
      </c>
      <c r="I7" s="186">
        <f t="shared" si="13"/>
        <v>1203.5182079805177</v>
      </c>
      <c r="J7" t="str">
        <f t="shared" si="6"/>
        <v>metal</v>
      </c>
      <c r="K7" s="344">
        <f t="shared" si="7"/>
        <v>-0.6</v>
      </c>
      <c r="L7" s="344">
        <f t="shared" si="8"/>
        <v>-0.2</v>
      </c>
      <c r="M7" s="344">
        <f t="shared" si="8"/>
        <v>-0.6</v>
      </c>
      <c r="N7" s="344">
        <f t="shared" si="8"/>
        <v>-0.2</v>
      </c>
      <c r="O7" s="344">
        <f t="shared" si="8"/>
        <v>-0.2</v>
      </c>
      <c r="P7" s="344">
        <f t="shared" si="9"/>
        <v>0.6</v>
      </c>
      <c r="Q7" s="344">
        <f t="shared" si="9"/>
        <v>-0.6</v>
      </c>
      <c r="R7" s="344">
        <f t="shared" si="9"/>
        <v>0.6</v>
      </c>
      <c r="S7" s="344">
        <f t="shared" si="9"/>
        <v>0.6</v>
      </c>
      <c r="T7" s="344">
        <f t="shared" si="9"/>
        <v>0.6</v>
      </c>
      <c r="U7" s="344">
        <f t="shared" si="9"/>
        <v>-0.6</v>
      </c>
      <c r="V7" s="344">
        <f t="shared" si="9"/>
        <v>0.2</v>
      </c>
      <c r="W7" s="286"/>
      <c r="X7" s="6"/>
      <c r="Y7" s="1" t="s">
        <v>347</v>
      </c>
      <c r="Z7" s="282">
        <f t="shared" si="10"/>
        <v>6017.5910399025888</v>
      </c>
      <c r="AA7" s="282">
        <f t="shared" si="10"/>
        <v>-1733.8509210957168</v>
      </c>
      <c r="AB7" s="282">
        <f t="shared" si="10"/>
        <v>1733.8509210957168</v>
      </c>
      <c r="AC7" s="282">
        <f t="shared" si="10"/>
        <v>-2184.7493239340452</v>
      </c>
      <c r="AD7" s="282">
        <f t="shared" si="10"/>
        <v>2184.7493239340452</v>
      </c>
      <c r="AE7" s="282">
        <f t="shared" si="10"/>
        <v>-3976.7864715024293</v>
      </c>
      <c r="AF7" s="282">
        <f t="shared" si="10"/>
        <v>-1733.8509210957168</v>
      </c>
      <c r="AG7" s="282">
        <f t="shared" si="10"/>
        <v>-1733.8509210957168</v>
      </c>
      <c r="AH7" s="282">
        <f t="shared" si="10"/>
        <v>-1733.8509210957168</v>
      </c>
      <c r="AI7" s="282">
        <f t="shared" si="10"/>
        <v>3976.7864715024293</v>
      </c>
      <c r="AJ7" s="282">
        <f t="shared" si="10"/>
        <v>-2184.7493239340452</v>
      </c>
      <c r="AK7" s="282">
        <f t="shared" si="10"/>
        <v>2184.7493239340452</v>
      </c>
      <c r="AL7" s="282">
        <f t="shared" si="10"/>
        <v>2184.7493239340452</v>
      </c>
      <c r="AM7" s="282">
        <f t="shared" si="10"/>
        <v>2184.7493239340452</v>
      </c>
      <c r="AN7" s="282">
        <f t="shared" si="10"/>
        <v>-3976.7864715024293</v>
      </c>
      <c r="AO7" s="282">
        <f t="shared" si="10"/>
        <v>1733.8509210957168</v>
      </c>
    </row>
    <row r="8" spans="1:41" outlineLevel="1" x14ac:dyDescent="0.25">
      <c r="A8" s="1" t="s">
        <v>1122</v>
      </c>
      <c r="B8" s="95">
        <f t="shared" si="11"/>
        <v>10</v>
      </c>
      <c r="C8" s="193">
        <f t="shared" si="12"/>
        <v>0.1388888888888889</v>
      </c>
      <c r="F8" s="294">
        <f t="shared" si="3"/>
        <v>0.5</v>
      </c>
      <c r="G8" s="137">
        <f t="shared" si="4"/>
        <v>5690.9695820584429</v>
      </c>
      <c r="H8" s="143">
        <f t="shared" si="5"/>
        <v>569.09695820584432</v>
      </c>
      <c r="I8" s="186">
        <f t="shared" si="13"/>
        <v>110.70796658453841</v>
      </c>
      <c r="J8" t="str">
        <f t="shared" si="6"/>
        <v>rates</v>
      </c>
      <c r="K8" s="344">
        <f t="shared" si="7"/>
        <v>-0.4</v>
      </c>
      <c r="L8" s="344">
        <f t="shared" si="8"/>
        <v>0</v>
      </c>
      <c r="M8" s="344">
        <f t="shared" si="8"/>
        <v>0</v>
      </c>
      <c r="N8" s="344">
        <f t="shared" si="8"/>
        <v>-0.4</v>
      </c>
      <c r="O8" s="344">
        <f t="shared" si="8"/>
        <v>1</v>
      </c>
      <c r="P8" s="344">
        <f t="shared" si="9"/>
        <v>-0.4</v>
      </c>
      <c r="Q8" s="344">
        <f t="shared" si="9"/>
        <v>-0.6</v>
      </c>
      <c r="R8" s="344">
        <f t="shared" si="9"/>
        <v>0</v>
      </c>
      <c r="S8" s="344">
        <f t="shared" si="9"/>
        <v>-0.2</v>
      </c>
      <c r="T8" s="344">
        <f t="shared" si="9"/>
        <v>-0.2</v>
      </c>
      <c r="U8" s="344">
        <f t="shared" si="9"/>
        <v>0.6</v>
      </c>
      <c r="V8" s="344">
        <f t="shared" si="9"/>
        <v>-0.2</v>
      </c>
      <c r="W8" s="286"/>
      <c r="X8" s="6"/>
      <c r="Y8" s="1" t="s">
        <v>1122</v>
      </c>
      <c r="Z8" s="282">
        <f t="shared" si="10"/>
        <v>5690.9695820584429</v>
      </c>
      <c r="AA8" s="282">
        <f t="shared" si="10"/>
        <v>-1107.0796658453842</v>
      </c>
      <c r="AB8" s="282">
        <f t="shared" si="10"/>
        <v>1107.0796658453842</v>
      </c>
      <c r="AC8" s="282">
        <f t="shared" si="10"/>
        <v>-1073.6519097420719</v>
      </c>
      <c r="AD8" s="282">
        <f t="shared" si="10"/>
        <v>1073.6519097420719</v>
      </c>
      <c r="AE8" s="282">
        <f t="shared" si="10"/>
        <v>3606.679110491656</v>
      </c>
      <c r="AF8" s="282">
        <f t="shared" si="10"/>
        <v>3606.679110491656</v>
      </c>
      <c r="AG8" s="282">
        <f t="shared" si="10"/>
        <v>-2914.516647260768</v>
      </c>
      <c r="AH8" s="282">
        <f t="shared" si="10"/>
        <v>1107.0796658453842</v>
      </c>
      <c r="AI8" s="282">
        <f t="shared" si="10"/>
        <v>-1355.3164216779924</v>
      </c>
      <c r="AJ8" s="282">
        <f t="shared" si="10"/>
        <v>-2333.0674211052251</v>
      </c>
      <c r="AK8" s="282">
        <f t="shared" si="10"/>
        <v>3606.679110491656</v>
      </c>
      <c r="AL8" s="282">
        <f t="shared" si="10"/>
        <v>2347.2635991285028</v>
      </c>
      <c r="AM8" s="282">
        <f t="shared" si="10"/>
        <v>2347.2635991285028</v>
      </c>
      <c r="AN8" s="282">
        <f t="shared" si="10"/>
        <v>2614.7319330411456</v>
      </c>
      <c r="AO8" s="282">
        <f t="shared" si="10"/>
        <v>2347.2635991285028</v>
      </c>
    </row>
    <row r="9" spans="1:41" outlineLevel="1" x14ac:dyDescent="0.25">
      <c r="A9" s="17" t="s">
        <v>304</v>
      </c>
      <c r="B9" s="295">
        <f t="shared" si="11"/>
        <v>8</v>
      </c>
      <c r="C9" s="200">
        <f t="shared" si="12"/>
        <v>0.1111111111111111</v>
      </c>
      <c r="D9" s="126"/>
      <c r="F9" s="294">
        <f t="shared" si="3"/>
        <v>0.625</v>
      </c>
      <c r="G9" s="199">
        <f t="shared" si="4"/>
        <v>7121.9544850785051</v>
      </c>
      <c r="H9" s="143">
        <f t="shared" si="5"/>
        <v>890.24431063481313</v>
      </c>
      <c r="I9" s="186">
        <f t="shared" si="13"/>
        <v>28.847391988198027</v>
      </c>
      <c r="J9" t="str">
        <f t="shared" si="6"/>
        <v>soft</v>
      </c>
      <c r="K9" s="344">
        <f t="shared" si="7"/>
        <v>-0.25</v>
      </c>
      <c r="L9" s="344">
        <f t="shared" si="8"/>
        <v>-0.25</v>
      </c>
      <c r="M9" s="344">
        <f t="shared" si="8"/>
        <v>-0.25</v>
      </c>
      <c r="N9" s="344">
        <f t="shared" si="8"/>
        <v>-0.25</v>
      </c>
      <c r="O9" s="344">
        <f t="shared" si="8"/>
        <v>-0.75</v>
      </c>
      <c r="P9" s="344">
        <f t="shared" si="9"/>
        <v>-0.25</v>
      </c>
      <c r="Q9" s="344">
        <f t="shared" si="9"/>
        <v>0</v>
      </c>
      <c r="R9" s="344">
        <f t="shared" si="9"/>
        <v>-0.25</v>
      </c>
      <c r="S9" s="344">
        <f t="shared" si="9"/>
        <v>0.5</v>
      </c>
      <c r="T9" s="344">
        <f t="shared" si="9"/>
        <v>0</v>
      </c>
      <c r="U9" s="344">
        <f t="shared" si="9"/>
        <v>0.25</v>
      </c>
      <c r="V9" s="344">
        <f t="shared" si="9"/>
        <v>0.5</v>
      </c>
      <c r="W9" s="286"/>
      <c r="X9" s="6"/>
      <c r="Y9" s="17" t="s">
        <v>304</v>
      </c>
      <c r="Z9" s="283">
        <f t="shared" si="10"/>
        <v>7121.9544850785051</v>
      </c>
      <c r="AA9" s="283">
        <f t="shared" si="10"/>
        <v>230.77913590558421</v>
      </c>
      <c r="AB9" s="283">
        <f t="shared" si="10"/>
        <v>-230.77913590558421</v>
      </c>
      <c r="AC9" s="283">
        <f t="shared" si="10"/>
        <v>1353.4163351315422</v>
      </c>
      <c r="AD9" s="283">
        <f t="shared" si="10"/>
        <v>-1353.4163351315422</v>
      </c>
      <c r="AE9" s="283">
        <f t="shared" si="10"/>
        <v>2832.0103812670077</v>
      </c>
      <c r="AF9" s="283">
        <f t="shared" si="10"/>
        <v>1583.6612421521179</v>
      </c>
      <c r="AG9" s="283">
        <f t="shared" si="10"/>
        <v>1583.6612421521179</v>
      </c>
      <c r="AH9" s="283">
        <f t="shared" si="10"/>
        <v>-455.5495440698835</v>
      </c>
      <c r="AI9" s="283">
        <f t="shared" si="10"/>
        <v>3487.1128843794786</v>
      </c>
      <c r="AJ9" s="283">
        <f t="shared" si="10"/>
        <v>3112.3187513102757</v>
      </c>
      <c r="AK9" s="283">
        <f t="shared" si="10"/>
        <v>4965.7069305149444</v>
      </c>
      <c r="AL9" s="283">
        <f t="shared" si="10"/>
        <v>-1073.1079650882741</v>
      </c>
      <c r="AM9" s="283">
        <f t="shared" si="10"/>
        <v>5246.0153005582124</v>
      </c>
      <c r="AN9" s="283">
        <f t="shared" si="10"/>
        <v>-3717.3577914000543</v>
      </c>
      <c r="AO9" s="283">
        <f t="shared" si="10"/>
        <v>175.24117402661545</v>
      </c>
    </row>
    <row r="10" spans="1:41" outlineLevel="1" x14ac:dyDescent="0.25">
      <c r="B10">
        <f>SUM(B2:B9)</f>
        <v>72</v>
      </c>
      <c r="C10" s="193">
        <f t="shared" si="12"/>
        <v>1</v>
      </c>
      <c r="D10" s="126"/>
      <c r="F10" s="294">
        <f>SUMIFS(H$14:H$92,H$14:H$92,1,$C$14:$C$92,"&lt;&gt;offline")/$B10</f>
        <v>0.5</v>
      </c>
      <c r="G10" s="167">
        <f>SUM(G2:G9)</f>
        <v>62108.37520152489</v>
      </c>
      <c r="H10" s="143">
        <f t="shared" si="5"/>
        <v>862.61632224340121</v>
      </c>
      <c r="I10">
        <f>SUM(F14:F92)/B10</f>
        <v>-134.36116697949441</v>
      </c>
      <c r="J10" s="137"/>
      <c r="K10" s="6"/>
      <c r="L10" s="292"/>
      <c r="M10" s="286"/>
      <c r="N10" s="292"/>
      <c r="O10" s="6"/>
      <c r="R10" s="6"/>
      <c r="S10" s="286"/>
      <c r="T10" s="286"/>
      <c r="U10" s="286"/>
      <c r="V10" s="6"/>
      <c r="W10" s="286"/>
      <c r="X10" s="6"/>
      <c r="Y10" s="6" t="s">
        <v>1245</v>
      </c>
      <c r="Z10" s="284">
        <f>SUM(Z2:Z9)</f>
        <v>62108.37520152489</v>
      </c>
      <c r="AA10" s="284">
        <f t="shared" ref="AA10:AO10" si="14">SUM(AA2:AA9)</f>
        <v>-23653.113789079562</v>
      </c>
      <c r="AB10" s="284">
        <f t="shared" si="14"/>
        <v>23653.113789079562</v>
      </c>
      <c r="AC10" s="284">
        <f t="shared" si="14"/>
        <v>-12000.078997483488</v>
      </c>
      <c r="AD10" s="284">
        <f t="shared" si="14"/>
        <v>12000.078997483488</v>
      </c>
      <c r="AE10" s="284">
        <f t="shared" si="14"/>
        <v>11077.069514970592</v>
      </c>
      <c r="AF10" s="284">
        <f t="shared" si="14"/>
        <v>21487.444902381234</v>
      </c>
      <c r="AG10" s="284">
        <f t="shared" si="14"/>
        <v>3748.4572192028172</v>
      </c>
      <c r="AH10" s="284">
        <f t="shared" si="14"/>
        <v>8653.2922647307787</v>
      </c>
      <c r="AI10" s="284">
        <f t="shared" si="14"/>
        <v>3679.2042582415443</v>
      </c>
      <c r="AJ10" s="284">
        <f t="shared" si="14"/>
        <v>-1972.1855044524609</v>
      </c>
      <c r="AK10" s="284">
        <f t="shared" si="14"/>
        <v>23825.198037087404</v>
      </c>
      <c r="AL10" s="284">
        <f t="shared" si="14"/>
        <v>9996.4608305138863</v>
      </c>
      <c r="AM10" s="284">
        <f t="shared" si="14"/>
        <v>17393.045408597252</v>
      </c>
      <c r="AN10" s="284">
        <f t="shared" si="14"/>
        <v>-4601.1142507000786</v>
      </c>
      <c r="AO10" s="284">
        <f t="shared" si="14"/>
        <v>13727.996445072293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62108</v>
      </c>
      <c r="AA12" s="310" t="str">
        <f t="shared" si="15"/>
        <v>RISK-ON ACC 44% PNL -23653</v>
      </c>
      <c r="AB12" s="310" t="str">
        <f t="shared" si="15"/>
        <v>RISK-OFF ACC 54% PNL 23653</v>
      </c>
      <c r="AC12" s="310" t="str">
        <f t="shared" si="15"/>
        <v>Previous ACC 38% PNL -12000</v>
      </c>
      <c r="AD12" s="339" t="str">
        <f t="shared" si="15"/>
        <v>Anti-Previous ACC 61% PNL 12000</v>
      </c>
      <c r="AE12" s="340" t="str">
        <f t="shared" si="15"/>
        <v>&gt;equity ACC 57% PNL 11077</v>
      </c>
      <c r="AF12" s="340" t="str">
        <f t="shared" si="15"/>
        <v>50/50 ACC 56% PNL 21487</v>
      </c>
      <c r="AG12" s="340" t="str">
        <f t="shared" si="15"/>
        <v>&lt;equity ACC 40% PNL 3748</v>
      </c>
      <c r="AH12" s="341" t="str">
        <f t="shared" si="15"/>
        <v>SEASONALITY ACC 54% PNL 8653</v>
      </c>
      <c r="AI12" s="341" t="str">
        <f t="shared" si="15"/>
        <v>ADJ_SEASONALITY ACC 53% PNL 3679</v>
      </c>
      <c r="AJ12" s="342" t="str">
        <f t="shared" si="15"/>
        <v>V1 ACC 39% PNL -1972</v>
      </c>
      <c r="AK12" s="342" t="str">
        <f t="shared" si="15"/>
        <v>V2 ACC 67% PNL 23825</v>
      </c>
      <c r="AL12" s="342" t="str">
        <f t="shared" si="15"/>
        <v>V3 ACC 54% PNL 9996</v>
      </c>
      <c r="AM12" s="342" t="str">
        <f t="shared" si="15"/>
        <v>V4 ACC 58% PNL 17393</v>
      </c>
      <c r="AN12" s="342" t="str">
        <f t="shared" si="15"/>
        <v>V5 ACC 51% PNL -4601</v>
      </c>
      <c r="AO12" s="342" t="str">
        <f t="shared" si="15"/>
        <v>V6 ACC 58% PNL 13728</v>
      </c>
    </row>
    <row r="13" spans="1:41" ht="15.75" thickBot="1" x14ac:dyDescent="0.3">
      <c r="A13" s="3"/>
      <c r="B13" s="164"/>
      <c r="C13" s="164"/>
      <c r="E13" s="240">
        <f>COUNTIF(E14:E92,1)/COUNT(E14:E92)</f>
        <v>0.46835443037974683</v>
      </c>
      <c r="H13" s="240">
        <f>COUNTIF(H14:H92,1)/COUNT(H14:H92)</f>
        <v>0.49367088607594939</v>
      </c>
      <c r="I13" s="240">
        <f>COUNTIF(I14:I92,1)/COUNT(I14:I92)</f>
        <v>0.50632911392405067</v>
      </c>
      <c r="J13" s="240">
        <f t="shared" ref="J13:L13" si="16">COUNTIF(J14:J92,1)/COUNT(J14:J92)</f>
        <v>0.4050632911392405</v>
      </c>
      <c r="K13" s="240">
        <f t="shared" si="16"/>
        <v>0.41772151898734178</v>
      </c>
      <c r="L13" s="240">
        <f t="shared" si="16"/>
        <v>0.4050632911392405</v>
      </c>
      <c r="M13" s="240"/>
      <c r="O13" s="240">
        <f t="shared" ref="O13:U13" si="17">COUNTIF(O14:O92,1)/COUNT(O14:O92)</f>
        <v>0.41772151898734178</v>
      </c>
      <c r="P13" s="240">
        <f t="shared" si="17"/>
        <v>0.48101265822784811</v>
      </c>
      <c r="Q13" s="240">
        <f t="shared" si="17"/>
        <v>0.43037974683544306</v>
      </c>
      <c r="R13" s="240">
        <f t="shared" si="17"/>
        <v>0.58227848101265822</v>
      </c>
      <c r="S13" s="240">
        <f t="shared" si="17"/>
        <v>0.54430379746835444</v>
      </c>
      <c r="T13" s="240">
        <f t="shared" si="17"/>
        <v>0.58227848101265822</v>
      </c>
      <c r="U13" s="240">
        <f t="shared" si="17"/>
        <v>0.51898734177215189</v>
      </c>
      <c r="W13" s="179"/>
      <c r="X13" s="182">
        <v>20431933.23417455</v>
      </c>
      <c r="Y13" s="182">
        <v>16552744.712341916</v>
      </c>
      <c r="Z13" s="187">
        <f t="shared" ref="Z13:AO13" si="18">SUM(Z14:Z92)</f>
        <v>62108.375201524883</v>
      </c>
      <c r="AA13" s="187">
        <f t="shared" si="18"/>
        <v>-23653.113789079569</v>
      </c>
      <c r="AB13" s="187">
        <f t="shared" si="18"/>
        <v>23653.113789079569</v>
      </c>
      <c r="AC13" s="187">
        <f>SUM(AC14:AC92)</f>
        <v>-12000.078997483492</v>
      </c>
      <c r="AD13" s="187">
        <f t="shared" si="18"/>
        <v>12000.078997483492</v>
      </c>
      <c r="AE13" s="187">
        <f t="shared" si="18"/>
        <v>11077.069514970593</v>
      </c>
      <c r="AF13" s="187">
        <f t="shared" si="18"/>
        <v>21487.444902381212</v>
      </c>
      <c r="AG13" s="187">
        <f t="shared" si="18"/>
        <v>3748.4572192028181</v>
      </c>
      <c r="AH13" s="187">
        <f t="shared" si="18"/>
        <v>8653.2922647307751</v>
      </c>
      <c r="AI13" s="187">
        <f>SUM(AI14:AI92)</f>
        <v>3679.2042582415411</v>
      </c>
      <c r="AJ13" s="187">
        <f>SUM(AJ14:AJ92)</f>
        <v>-1972.1855044524582</v>
      </c>
      <c r="AK13" s="187">
        <f t="shared" si="18"/>
        <v>23825.19803708739</v>
      </c>
      <c r="AL13" s="187">
        <f>SUM(AL14:AL92)</f>
        <v>9996.46083051389</v>
      </c>
      <c r="AM13" s="187">
        <f t="shared" si="18"/>
        <v>17393.045408597252</v>
      </c>
      <c r="AN13" s="187">
        <f t="shared" si="18"/>
        <v>-4601.1142507000795</v>
      </c>
      <c r="AO13" s="187">
        <f t="shared" si="18"/>
        <v>13727.996445072295</v>
      </c>
    </row>
    <row r="14" spans="1:41" ht="15.75" thickBot="1" x14ac:dyDescent="0.3">
      <c r="A14" s="330" t="s">
        <v>287</v>
      </c>
      <c r="B14" s="331" t="s">
        <v>558</v>
      </c>
      <c r="C14" s="332" t="s">
        <v>1288</v>
      </c>
      <c r="E14" s="201">
        <v>-1</v>
      </c>
      <c r="F14" s="186">
        <f t="shared" ref="F14:F77" si="19">G14*X14</f>
        <v>0</v>
      </c>
      <c r="G14" s="201">
        <v>-8.9163237311399995E-3</v>
      </c>
      <c r="H14" s="202">
        <v>-1</v>
      </c>
      <c r="I14" s="202">
        <v>-1</v>
      </c>
      <c r="J14" s="225">
        <v>1</v>
      </c>
      <c r="K14" s="225">
        <v>-1</v>
      </c>
      <c r="L14" s="201">
        <v>-1</v>
      </c>
      <c r="M14" s="226">
        <v>5</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420.78830942534762</v>
      </c>
      <c r="G15" s="202">
        <v>1.87692720204E-3</v>
      </c>
      <c r="H15" s="202">
        <v>1</v>
      </c>
      <c r="I15" s="202">
        <v>-1</v>
      </c>
      <c r="J15" s="227">
        <v>-1</v>
      </c>
      <c r="K15" s="227">
        <v>-1</v>
      </c>
      <c r="L15" s="202">
        <v>-1</v>
      </c>
      <c r="M15" s="228">
        <v>-4</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224190</v>
      </c>
      <c r="Y15" s="137">
        <v>149460</v>
      </c>
      <c r="Z15" s="188">
        <f t="shared" si="25"/>
        <v>420.78830942534762</v>
      </c>
      <c r="AA15" s="188">
        <f>IF(IF(sym!$Q4=H15,1,0)=1,ABS(X15*G15),-ABS(X15*G15))</f>
        <v>420.78830942534762</v>
      </c>
      <c r="AB15" s="188">
        <f>IF(IF(sym!$P4=$H15,1,0)=1,ABS($X15*$G15),-ABS($X15*$G15))</f>
        <v>-420.78830942534762</v>
      </c>
      <c r="AC15" s="188">
        <f>IF(IF(E15=H15,1,0)=1,ABS(X15*G15),-ABS(X15*G15))</f>
        <v>-420.78830942534762</v>
      </c>
      <c r="AD15" s="188">
        <f t="shared" si="26"/>
        <v>420.78830942534762</v>
      </c>
      <c r="AE15" s="188">
        <f t="shared" si="27"/>
        <v>-420.78830942534762</v>
      </c>
      <c r="AF15" s="188">
        <f t="shared" ref="AF15:AF78" si="36">IF(IF(I15=H15,1,0)=1,ABS(X15*G15),-ABS(X15*G15))</f>
        <v>-420.78830942534762</v>
      </c>
      <c r="AG15" s="188">
        <f t="shared" ref="AG15:AG78" si="37">IF(IF(K15=H15,1,0)=1,ABS(X15*G15),-ABS(X15*G15))</f>
        <v>-420.78830942534762</v>
      </c>
      <c r="AH15" s="188">
        <f t="shared" ref="AH15:AH78" si="38">IF(IF(L15=H15,1,0)=1,ABS(X15*G15),-ABS(X15*G15))</f>
        <v>-420.78830942534762</v>
      </c>
      <c r="AI15" s="188">
        <f t="shared" ref="AI15:AI78" si="39">IF(IF(O15=H15,1,0)=1,ABS(X15*G15),-ABS(X15*G15))</f>
        <v>420.78830942534762</v>
      </c>
      <c r="AJ15" s="188">
        <f t="shared" si="28"/>
        <v>-420.78830942534762</v>
      </c>
      <c r="AK15" s="188">
        <f t="shared" si="29"/>
        <v>420.78830942534762</v>
      </c>
      <c r="AL15" s="188">
        <f t="shared" si="30"/>
        <v>420.78830942534762</v>
      </c>
      <c r="AM15" s="188">
        <f t="shared" si="31"/>
        <v>420.78830942534762</v>
      </c>
      <c r="AN15" s="188">
        <f t="shared" si="32"/>
        <v>-420.78830942534762</v>
      </c>
      <c r="AO15" s="188">
        <f t="shared" si="33"/>
        <v>420.78830942534762</v>
      </c>
    </row>
    <row r="16" spans="1:41" ht="15.75" thickBot="1" x14ac:dyDescent="0.3">
      <c r="A16" s="1" t="s">
        <v>292</v>
      </c>
      <c r="B16" s="149" t="s">
        <v>292</v>
      </c>
      <c r="C16" s="192" t="s">
        <v>294</v>
      </c>
      <c r="E16" s="201">
        <v>1</v>
      </c>
      <c r="F16" s="186">
        <f t="shared" si="19"/>
        <v>-110.19857381618519</v>
      </c>
      <c r="G16" s="202">
        <v>-5.5710306406699995E-4</v>
      </c>
      <c r="H16" s="202">
        <v>-1</v>
      </c>
      <c r="I16" s="202">
        <v>1</v>
      </c>
      <c r="J16" s="227">
        <v>-1</v>
      </c>
      <c r="K16" s="227">
        <v>1</v>
      </c>
      <c r="L16" s="202">
        <v>-1</v>
      </c>
      <c r="M16" s="228">
        <v>-9</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197806.44</v>
      </c>
      <c r="Y16" s="137">
        <v>197806.44</v>
      </c>
      <c r="Z16" s="188">
        <f t="shared" si="25"/>
        <v>110.19857381618519</v>
      </c>
      <c r="AA16" s="188">
        <f>IF(IF(sym!$Q5=H16,1,0)=1,ABS(X16*G16),-ABS(X16*G16))</f>
        <v>-110.19857381618519</v>
      </c>
      <c r="AB16" s="188">
        <f>IF(IF(sym!$P5=$H16,1,0)=1,ABS($X16*$G16),-ABS($X16*$G16))</f>
        <v>110.19857381618519</v>
      </c>
      <c r="AC16" s="188">
        <f t="shared" ref="AC16:AC79" si="40">IF(IF(E16=H16,1,0)=1,ABS(X16*G16),-ABS(X16*G16))</f>
        <v>-110.19857381618519</v>
      </c>
      <c r="AD16" s="188">
        <f t="shared" si="26"/>
        <v>110.19857381618519</v>
      </c>
      <c r="AE16" s="188">
        <f t="shared" si="27"/>
        <v>110.19857381618519</v>
      </c>
      <c r="AF16" s="188">
        <f t="shared" si="36"/>
        <v>-110.19857381618519</v>
      </c>
      <c r="AG16" s="188">
        <f t="shared" si="37"/>
        <v>-110.19857381618519</v>
      </c>
      <c r="AH16" s="188">
        <f t="shared" si="38"/>
        <v>110.19857381618519</v>
      </c>
      <c r="AI16" s="188">
        <f t="shared" si="39"/>
        <v>-110.19857381618519</v>
      </c>
      <c r="AJ16" s="188">
        <f t="shared" si="28"/>
        <v>-110.19857381618519</v>
      </c>
      <c r="AK16" s="188">
        <f t="shared" si="29"/>
        <v>110.19857381618519</v>
      </c>
      <c r="AL16" s="188">
        <f t="shared" si="30"/>
        <v>-110.19857381618519</v>
      </c>
      <c r="AM16" s="188">
        <f>IF(IF(S16=H16,1,0)=1,ABS(X16*G16),-ABS(X16*G16))</f>
        <v>-110.19857381618519</v>
      </c>
      <c r="AN16" s="188">
        <f t="shared" si="32"/>
        <v>110.19857381618519</v>
      </c>
      <c r="AO16" s="188">
        <f t="shared" si="33"/>
        <v>110.19857381618519</v>
      </c>
    </row>
    <row r="17" spans="1:41" ht="15.75" thickBot="1" x14ac:dyDescent="0.3">
      <c r="A17" s="1" t="s">
        <v>295</v>
      </c>
      <c r="B17" s="149" t="s">
        <v>728</v>
      </c>
      <c r="C17" s="192" t="s">
        <v>297</v>
      </c>
      <c r="E17" s="201">
        <v>1</v>
      </c>
      <c r="F17" s="186">
        <f t="shared" si="19"/>
        <v>1061.76</v>
      </c>
      <c r="G17" s="202">
        <v>1.12E-2</v>
      </c>
      <c r="H17" s="202">
        <v>1</v>
      </c>
      <c r="I17" s="202">
        <v>1</v>
      </c>
      <c r="J17" s="227">
        <v>1</v>
      </c>
      <c r="K17" s="227">
        <v>-1</v>
      </c>
      <c r="L17" s="202">
        <v>-1</v>
      </c>
      <c r="M17" s="228">
        <v>-9</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94800</v>
      </c>
      <c r="Y17" s="137">
        <v>75840</v>
      </c>
      <c r="Z17" s="188">
        <f t="shared" si="25"/>
        <v>1061.76</v>
      </c>
      <c r="AA17" s="188">
        <f>IF(IF(sym!$Q6=H17,1,0)=1,ABS(X17*G17),-ABS(X17*G17))</f>
        <v>1061.76</v>
      </c>
      <c r="AB17" s="188">
        <f>IF(IF(sym!$P6=$H17,1,0)=1,ABS($X17*$G17),-ABS($X17*$G17))</f>
        <v>-1061.76</v>
      </c>
      <c r="AC17" s="188">
        <f t="shared" si="40"/>
        <v>1061.76</v>
      </c>
      <c r="AD17" s="188">
        <f t="shared" si="26"/>
        <v>-1061.76</v>
      </c>
      <c r="AE17" s="188">
        <f t="shared" si="27"/>
        <v>1061.76</v>
      </c>
      <c r="AF17" s="188">
        <f t="shared" si="36"/>
        <v>1061.76</v>
      </c>
      <c r="AG17" s="188">
        <f t="shared" si="37"/>
        <v>-1061.76</v>
      </c>
      <c r="AH17" s="188">
        <f t="shared" si="38"/>
        <v>-1061.76</v>
      </c>
      <c r="AI17" s="188">
        <f t="shared" si="39"/>
        <v>1061.76</v>
      </c>
      <c r="AJ17" s="188">
        <f t="shared" si="28"/>
        <v>1061.76</v>
      </c>
      <c r="AK17" s="188">
        <f t="shared" si="29"/>
        <v>1061.76</v>
      </c>
      <c r="AL17" s="188">
        <f t="shared" si="30"/>
        <v>1061.76</v>
      </c>
      <c r="AM17" s="188">
        <f t="shared" si="31"/>
        <v>1061.76</v>
      </c>
      <c r="AN17" s="188">
        <f t="shared" si="32"/>
        <v>1061.76</v>
      </c>
      <c r="AO17" s="188">
        <f t="shared" si="33"/>
        <v>1061.76</v>
      </c>
    </row>
    <row r="18" spans="1:41" ht="15.75" thickBot="1" x14ac:dyDescent="0.3">
      <c r="A18" s="1" t="s">
        <v>298</v>
      </c>
      <c r="B18" s="149" t="s">
        <v>479</v>
      </c>
      <c r="C18" s="192" t="s">
        <v>1121</v>
      </c>
      <c r="E18" s="201">
        <v>1</v>
      </c>
      <c r="F18" s="186">
        <f t="shared" si="19"/>
        <v>690.37394542834943</v>
      </c>
      <c r="G18" s="202">
        <v>4.1802842593299996E-3</v>
      </c>
      <c r="H18" s="202">
        <v>1</v>
      </c>
      <c r="I18" s="202">
        <v>1</v>
      </c>
      <c r="J18" s="227">
        <v>1</v>
      </c>
      <c r="K18" s="227">
        <v>-1</v>
      </c>
      <c r="L18" s="202">
        <v>-1</v>
      </c>
      <c r="M18" s="228">
        <v>-4</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165150</v>
      </c>
      <c r="Y18" s="137">
        <v>165150</v>
      </c>
      <c r="Z18" s="188">
        <f t="shared" si="25"/>
        <v>690.37394542834943</v>
      </c>
      <c r="AA18" s="188">
        <f>IF(IF(sym!$Q7=H18,1,0)=1,ABS(X18*G18),-ABS(X18*G18))</f>
        <v>690.37394542834943</v>
      </c>
      <c r="AB18" s="188">
        <f>IF(IF(sym!$P7=$H18,1,0)=1,ABS($X18*$G18),-ABS($X18*$G18))</f>
        <v>-690.37394542834943</v>
      </c>
      <c r="AC18" s="188">
        <f t="shared" si="40"/>
        <v>690.37394542834943</v>
      </c>
      <c r="AD18" s="188">
        <f t="shared" si="26"/>
        <v>-690.37394542834943</v>
      </c>
      <c r="AE18" s="188">
        <f t="shared" si="27"/>
        <v>690.37394542834943</v>
      </c>
      <c r="AF18" s="188">
        <f t="shared" si="36"/>
        <v>690.37394542834943</v>
      </c>
      <c r="AG18" s="188">
        <f t="shared" si="37"/>
        <v>-690.37394542834943</v>
      </c>
      <c r="AH18" s="188">
        <f t="shared" si="38"/>
        <v>-690.37394542834943</v>
      </c>
      <c r="AI18" s="188">
        <f t="shared" si="39"/>
        <v>690.37394542834943</v>
      </c>
      <c r="AJ18" s="188">
        <f t="shared" si="28"/>
        <v>690.37394542834943</v>
      </c>
      <c r="AK18" s="188">
        <f t="shared" si="29"/>
        <v>690.37394542834943</v>
      </c>
      <c r="AL18" s="188">
        <f t="shared" si="30"/>
        <v>690.37394542834943</v>
      </c>
      <c r="AM18" s="188">
        <f t="shared" si="31"/>
        <v>690.37394542834943</v>
      </c>
      <c r="AN18" s="188">
        <f t="shared" si="32"/>
        <v>690.37394542834943</v>
      </c>
      <c r="AO18" s="188">
        <f t="shared" si="33"/>
        <v>690.37394542834943</v>
      </c>
    </row>
    <row r="19" spans="1:41" ht="15.75" thickBot="1" x14ac:dyDescent="0.3">
      <c r="A19" s="1" t="s">
        <v>300</v>
      </c>
      <c r="B19" s="149" t="s">
        <v>518</v>
      </c>
      <c r="C19" s="192" t="s">
        <v>297</v>
      </c>
      <c r="E19" s="201">
        <v>-1</v>
      </c>
      <c r="F19" s="186">
        <f t="shared" si="19"/>
        <v>-519.66230936957618</v>
      </c>
      <c r="G19" s="202">
        <v>-1.0167029774899999E-2</v>
      </c>
      <c r="H19" s="202">
        <v>-1</v>
      </c>
      <c r="I19" s="202">
        <v>1</v>
      </c>
      <c r="J19" s="227">
        <v>-1</v>
      </c>
      <c r="K19" s="227">
        <v>1</v>
      </c>
      <c r="L19" s="202">
        <v>-1</v>
      </c>
      <c r="M19" s="228">
        <v>5</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51112.5</v>
      </c>
      <c r="Y19" s="137">
        <v>34075</v>
      </c>
      <c r="Z19" s="188">
        <f t="shared" si="25"/>
        <v>519.66230936957618</v>
      </c>
      <c r="AA19" s="188">
        <f>IF(IF(sym!$Q8=H19,1,0)=1,ABS(X19*G19),-ABS(X19*G19))</f>
        <v>-519.66230936957618</v>
      </c>
      <c r="AB19" s="188">
        <f>IF(IF(sym!$P8=$H19,1,0)=1,ABS($X19*$G19),-ABS($X19*$G19))</f>
        <v>519.66230936957618</v>
      </c>
      <c r="AC19" s="188">
        <f t="shared" si="40"/>
        <v>519.66230936957618</v>
      </c>
      <c r="AD19" s="188">
        <f t="shared" si="26"/>
        <v>-519.66230936957618</v>
      </c>
      <c r="AE19" s="188">
        <f t="shared" si="27"/>
        <v>519.66230936957618</v>
      </c>
      <c r="AF19" s="188">
        <f t="shared" si="36"/>
        <v>-519.66230936957618</v>
      </c>
      <c r="AG19" s="188">
        <f t="shared" si="37"/>
        <v>-519.66230936957618</v>
      </c>
      <c r="AH19" s="188">
        <f t="shared" si="38"/>
        <v>519.66230936957618</v>
      </c>
      <c r="AI19" s="188">
        <f t="shared" si="39"/>
        <v>519.66230936957618</v>
      </c>
      <c r="AJ19" s="188">
        <f t="shared" si="28"/>
        <v>-519.66230936957618</v>
      </c>
      <c r="AK19" s="188">
        <f t="shared" si="29"/>
        <v>519.66230936957618</v>
      </c>
      <c r="AL19" s="188">
        <f t="shared" si="30"/>
        <v>-519.66230936957618</v>
      </c>
      <c r="AM19" s="188">
        <f t="shared" si="31"/>
        <v>-519.66230936957618</v>
      </c>
      <c r="AN19" s="188">
        <f t="shared" si="32"/>
        <v>519.66230936957618</v>
      </c>
      <c r="AO19" s="188">
        <f t="shared" si="33"/>
        <v>-519.66230936957618</v>
      </c>
    </row>
    <row r="20" spans="1:41" ht="15.75" thickBot="1" x14ac:dyDescent="0.3">
      <c r="A20" s="1" t="s">
        <v>302</v>
      </c>
      <c r="B20" s="149" t="s">
        <v>509</v>
      </c>
      <c r="C20" s="192" t="s">
        <v>304</v>
      </c>
      <c r="E20" s="201">
        <v>-1</v>
      </c>
      <c r="F20" s="186">
        <f t="shared" si="19"/>
        <v>-2619.5217244811201</v>
      </c>
      <c r="G20" s="202">
        <v>-2.2566520714000001E-2</v>
      </c>
      <c r="H20" s="202">
        <v>-1</v>
      </c>
      <c r="I20" s="202">
        <v>-1</v>
      </c>
      <c r="J20" s="227">
        <v>-1</v>
      </c>
      <c r="K20" s="227">
        <v>-1</v>
      </c>
      <c r="L20" s="202">
        <v>-1</v>
      </c>
      <c r="M20" s="228">
        <v>13</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116080</v>
      </c>
      <c r="Y20" s="137">
        <v>87060</v>
      </c>
      <c r="Z20" s="188">
        <f t="shared" si="25"/>
        <v>2619.5217244811201</v>
      </c>
      <c r="AA20" s="188">
        <f>IF(IF(sym!$Q9=H20,1,0)=1,ABS(X20*G20),-ABS(X20*G20))</f>
        <v>-2619.5217244811201</v>
      </c>
      <c r="AB20" s="188">
        <f>IF(IF(sym!$P9=$H20,1,0)=1,ABS($X20*$G20),-ABS($X20*$G20))</f>
        <v>2619.5217244811201</v>
      </c>
      <c r="AC20" s="188">
        <f t="shared" si="40"/>
        <v>2619.5217244811201</v>
      </c>
      <c r="AD20" s="188">
        <f t="shared" si="26"/>
        <v>-2619.5217244811201</v>
      </c>
      <c r="AE20" s="188">
        <f t="shared" si="27"/>
        <v>2619.5217244811201</v>
      </c>
      <c r="AF20" s="188">
        <f t="shared" si="36"/>
        <v>2619.5217244811201</v>
      </c>
      <c r="AG20" s="188">
        <f t="shared" si="37"/>
        <v>2619.5217244811201</v>
      </c>
      <c r="AH20" s="188">
        <f t="shared" si="38"/>
        <v>2619.5217244811201</v>
      </c>
      <c r="AI20" s="188">
        <f t="shared" si="39"/>
        <v>2619.5217244811201</v>
      </c>
      <c r="AJ20" s="188">
        <f t="shared" si="28"/>
        <v>2619.5217244811201</v>
      </c>
      <c r="AK20" s="188">
        <f t="shared" si="29"/>
        <v>2619.5217244811201</v>
      </c>
      <c r="AL20" s="188">
        <f t="shared" si="30"/>
        <v>-2619.5217244811201</v>
      </c>
      <c r="AM20" s="188">
        <f t="shared" si="31"/>
        <v>2619.5217244811201</v>
      </c>
      <c r="AN20" s="188">
        <f t="shared" si="32"/>
        <v>-2619.5217244811201</v>
      </c>
      <c r="AO20" s="188">
        <f t="shared" si="33"/>
        <v>-2619.5217244811201</v>
      </c>
    </row>
    <row r="21" spans="1:41" ht="15.75" thickBot="1" x14ac:dyDescent="0.3">
      <c r="A21" s="1" t="s">
        <v>305</v>
      </c>
      <c r="B21" s="149" t="s">
        <v>488</v>
      </c>
      <c r="C21" s="192" t="s">
        <v>1121</v>
      </c>
      <c r="E21" s="201">
        <v>-1</v>
      </c>
      <c r="F21" s="186">
        <f t="shared" si="19"/>
        <v>-538.73065621843875</v>
      </c>
      <c r="G21" s="202">
        <v>-2.3506366307500001E-3</v>
      </c>
      <c r="H21" s="202">
        <v>-1</v>
      </c>
      <c r="I21" s="202">
        <v>-1</v>
      </c>
      <c r="J21" s="227">
        <v>-1</v>
      </c>
      <c r="K21" s="227">
        <v>-1</v>
      </c>
      <c r="L21" s="202">
        <v>-1</v>
      </c>
      <c r="M21" s="228">
        <v>4</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229185</v>
      </c>
      <c r="Y21" s="137">
        <v>152790</v>
      </c>
      <c r="Z21" s="188">
        <f t="shared" si="25"/>
        <v>538.73065621843875</v>
      </c>
      <c r="AA21" s="188">
        <f>IF(IF(sym!$Q10=H21,1,0)=1,ABS(X21*G21),-ABS(X21*G21))</f>
        <v>-538.73065621843875</v>
      </c>
      <c r="AB21" s="188">
        <f>IF(IF(sym!$P10=$H21,1,0)=1,ABS($X21*$G21),-ABS($X21*$G21))</f>
        <v>538.73065621843875</v>
      </c>
      <c r="AC21" s="188">
        <f t="shared" si="40"/>
        <v>538.73065621843875</v>
      </c>
      <c r="AD21" s="188">
        <f t="shared" si="26"/>
        <v>-538.73065621843875</v>
      </c>
      <c r="AE21" s="188">
        <f t="shared" si="27"/>
        <v>538.73065621843875</v>
      </c>
      <c r="AF21" s="188">
        <f t="shared" si="36"/>
        <v>538.73065621843875</v>
      </c>
      <c r="AG21" s="188">
        <f t="shared" si="37"/>
        <v>538.73065621843875</v>
      </c>
      <c r="AH21" s="188">
        <f t="shared" si="38"/>
        <v>538.73065621843875</v>
      </c>
      <c r="AI21" s="188">
        <f t="shared" si="39"/>
        <v>538.73065621843875</v>
      </c>
      <c r="AJ21" s="188">
        <f t="shared" si="28"/>
        <v>538.73065621843875</v>
      </c>
      <c r="AK21" s="188">
        <f t="shared" si="29"/>
        <v>538.73065621843875</v>
      </c>
      <c r="AL21" s="188">
        <f t="shared" si="30"/>
        <v>-538.73065621843875</v>
      </c>
      <c r="AM21" s="188">
        <f t="shared" si="31"/>
        <v>538.73065621843875</v>
      </c>
      <c r="AN21" s="188">
        <f t="shared" si="32"/>
        <v>-538.73065621843875</v>
      </c>
      <c r="AO21" s="188">
        <f t="shared" si="33"/>
        <v>-538.73065621843875</v>
      </c>
    </row>
    <row r="22" spans="1:41" ht="15.75" thickBot="1" x14ac:dyDescent="0.3">
      <c r="A22" s="330" t="s">
        <v>307</v>
      </c>
      <c r="B22" s="331" t="s">
        <v>484</v>
      </c>
      <c r="C22" s="332" t="s">
        <v>1288</v>
      </c>
      <c r="E22" s="201">
        <v>-1</v>
      </c>
      <c r="F22" s="186">
        <f t="shared" si="19"/>
        <v>0</v>
      </c>
      <c r="G22" s="202">
        <v>1.01846822379E-3</v>
      </c>
      <c r="H22" s="202">
        <v>1</v>
      </c>
      <c r="I22" s="227">
        <v>1</v>
      </c>
      <c r="J22" s="227">
        <v>1</v>
      </c>
      <c r="K22" s="227">
        <v>-1</v>
      </c>
      <c r="L22" s="202">
        <v>1</v>
      </c>
      <c r="M22" s="228">
        <v>-8</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-1956.2841530083501</v>
      </c>
      <c r="G23" s="202">
        <v>-2.1857923497300001E-2</v>
      </c>
      <c r="H23" s="202">
        <v>-1</v>
      </c>
      <c r="I23" s="227">
        <v>-1</v>
      </c>
      <c r="J23" s="227">
        <v>-1</v>
      </c>
      <c r="K23" s="227">
        <v>-1</v>
      </c>
      <c r="L23" s="202">
        <v>-1</v>
      </c>
      <c r="M23" s="228">
        <v>6</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89500</v>
      </c>
      <c r="Y23" s="137">
        <v>89500</v>
      </c>
      <c r="Z23" s="188">
        <f t="shared" si="25"/>
        <v>1956.2841530083501</v>
      </c>
      <c r="AA23" s="188">
        <f>IF(IF(sym!$Q12=H23,1,0)=1,ABS(X23*G23),-ABS(X23*G23))</f>
        <v>-1956.2841530083501</v>
      </c>
      <c r="AB23" s="188">
        <f>IF(IF(sym!$P12=$H23,1,0)=1,ABS($X23*$G23),-ABS($X23*$G23))</f>
        <v>1956.2841530083501</v>
      </c>
      <c r="AC23" s="188">
        <f t="shared" si="40"/>
        <v>-1956.2841530083501</v>
      </c>
      <c r="AD23" s="188">
        <f t="shared" si="26"/>
        <v>1956.2841530083501</v>
      </c>
      <c r="AE23" s="188">
        <f t="shared" si="27"/>
        <v>1956.2841530083501</v>
      </c>
      <c r="AF23" s="188">
        <f t="shared" si="36"/>
        <v>1956.2841530083501</v>
      </c>
      <c r="AG23" s="188">
        <f t="shared" si="37"/>
        <v>1956.2841530083501</v>
      </c>
      <c r="AH23" s="188">
        <f t="shared" si="38"/>
        <v>1956.2841530083501</v>
      </c>
      <c r="AI23" s="188">
        <f t="shared" si="39"/>
        <v>1956.2841530083501</v>
      </c>
      <c r="AJ23" s="188">
        <f t="shared" si="28"/>
        <v>-1956.2841530083501</v>
      </c>
      <c r="AK23" s="188">
        <f t="shared" si="29"/>
        <v>1956.2841530083501</v>
      </c>
      <c r="AL23" s="188">
        <f t="shared" si="30"/>
        <v>1956.2841530083501</v>
      </c>
      <c r="AM23" s="188">
        <f t="shared" si="31"/>
        <v>1956.2841530083501</v>
      </c>
      <c r="AN23" s="188">
        <f t="shared" si="32"/>
        <v>-1956.2841530083501</v>
      </c>
      <c r="AO23" s="188">
        <f t="shared" si="33"/>
        <v>1956.2841530083501</v>
      </c>
    </row>
    <row r="24" spans="1:41" ht="15.75" thickBot="1" x14ac:dyDescent="0.3">
      <c r="A24" s="1" t="s">
        <v>311</v>
      </c>
      <c r="B24" s="149" t="s">
        <v>520</v>
      </c>
      <c r="C24" s="192" t="s">
        <v>304</v>
      </c>
      <c r="E24" s="201">
        <v>-1</v>
      </c>
      <c r="F24" s="186">
        <f t="shared" si="19"/>
        <v>937.96959226014678</v>
      </c>
      <c r="G24" s="202">
        <v>8.5694540428500002E-3</v>
      </c>
      <c r="H24" s="233">
        <v>1</v>
      </c>
      <c r="I24" s="229">
        <v>-1</v>
      </c>
      <c r="J24" s="229">
        <v>-1</v>
      </c>
      <c r="K24" s="229">
        <v>-1</v>
      </c>
      <c r="L24" s="202">
        <v>-1</v>
      </c>
      <c r="M24" s="228">
        <v>2</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109455</v>
      </c>
      <c r="Y24" s="137">
        <v>72970</v>
      </c>
      <c r="Z24" s="188">
        <f t="shared" si="25"/>
        <v>937.96959226014678</v>
      </c>
      <c r="AA24" s="188">
        <f>IF(IF(sym!$Q13=H24,1,0)=1,ABS(X24*G24),-ABS(X24*G24))</f>
        <v>937.96959226014678</v>
      </c>
      <c r="AB24" s="188">
        <f>IF(IF(sym!$P13=$H24,1,0)=1,ABS($X24*$G24),-ABS($X24*$G24))</f>
        <v>-937.96959226014678</v>
      </c>
      <c r="AC24" s="188">
        <f t="shared" si="40"/>
        <v>-937.96959226014678</v>
      </c>
      <c r="AD24" s="188">
        <f t="shared" si="26"/>
        <v>937.96959226014678</v>
      </c>
      <c r="AE24" s="188">
        <f t="shared" si="27"/>
        <v>-937.96959226014678</v>
      </c>
      <c r="AF24" s="188">
        <f t="shared" si="36"/>
        <v>-937.96959226014678</v>
      </c>
      <c r="AG24" s="188">
        <f t="shared" si="37"/>
        <v>-937.96959226014678</v>
      </c>
      <c r="AH24" s="188">
        <f t="shared" si="38"/>
        <v>-937.96959226014678</v>
      </c>
      <c r="AI24" s="188">
        <f t="shared" si="39"/>
        <v>-937.96959226014678</v>
      </c>
      <c r="AJ24" s="188">
        <f t="shared" si="28"/>
        <v>-937.96959226014678</v>
      </c>
      <c r="AK24" s="188">
        <f t="shared" si="29"/>
        <v>-937.96959226014678</v>
      </c>
      <c r="AL24" s="188">
        <f t="shared" si="30"/>
        <v>937.96959226014678</v>
      </c>
      <c r="AM24" s="188">
        <f t="shared" si="31"/>
        <v>-937.96959226014678</v>
      </c>
      <c r="AN24" s="188">
        <f t="shared" si="32"/>
        <v>937.96959226014678</v>
      </c>
      <c r="AO24" s="188">
        <f t="shared" si="33"/>
        <v>937.96959226014678</v>
      </c>
    </row>
    <row r="25" spans="1:41" ht="15.75" thickBot="1" x14ac:dyDescent="0.3">
      <c r="A25" s="1" t="s">
        <v>1008</v>
      </c>
      <c r="B25" s="149" t="s">
        <v>583</v>
      </c>
      <c r="C25" s="192" t="s">
        <v>1121</v>
      </c>
      <c r="E25" s="201">
        <v>-1</v>
      </c>
      <c r="F25" s="186">
        <f t="shared" si="19"/>
        <v>212.66375793278715</v>
      </c>
      <c r="G25" s="202">
        <v>7.7062556663599999E-4</v>
      </c>
      <c r="H25" s="202">
        <v>1</v>
      </c>
      <c r="I25" s="227">
        <v>-1</v>
      </c>
      <c r="J25" s="227">
        <v>-1</v>
      </c>
      <c r="K25" s="227">
        <v>-1</v>
      </c>
      <c r="L25" s="202">
        <v>1</v>
      </c>
      <c r="M25" s="228">
        <v>-18</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275962.5</v>
      </c>
      <c r="Y25" s="137">
        <v>275962.5</v>
      </c>
      <c r="Z25" s="188">
        <f t="shared" si="25"/>
        <v>212.66375793278715</v>
      </c>
      <c r="AA25" s="188">
        <f>IF(IF(sym!$Q14=H25,1,0)=1,ABS(X25*G25),-ABS(X25*G25))</f>
        <v>212.66375793278715</v>
      </c>
      <c r="AB25" s="188">
        <f>IF(IF(sym!$P14=$H25,1,0)=1,ABS($X25*$G25),-ABS($X25*$G25))</f>
        <v>-212.66375793278715</v>
      </c>
      <c r="AC25" s="188">
        <f t="shared" si="40"/>
        <v>-212.66375793278715</v>
      </c>
      <c r="AD25" s="188">
        <f t="shared" si="26"/>
        <v>212.66375793278715</v>
      </c>
      <c r="AE25" s="188">
        <f t="shared" si="27"/>
        <v>-212.66375793278715</v>
      </c>
      <c r="AF25" s="188">
        <f t="shared" si="36"/>
        <v>-212.66375793278715</v>
      </c>
      <c r="AG25" s="188">
        <f t="shared" si="37"/>
        <v>-212.66375793278715</v>
      </c>
      <c r="AH25" s="188">
        <f t="shared" si="38"/>
        <v>212.66375793278715</v>
      </c>
      <c r="AI25" s="188">
        <f t="shared" si="39"/>
        <v>-212.66375793278715</v>
      </c>
      <c r="AJ25" s="188">
        <f t="shared" si="28"/>
        <v>-212.66375793278715</v>
      </c>
      <c r="AK25" s="188">
        <f t="shared" si="29"/>
        <v>-212.66375793278715</v>
      </c>
      <c r="AL25" s="188">
        <f t="shared" si="30"/>
        <v>-212.66375793278715</v>
      </c>
      <c r="AM25" s="188">
        <f t="shared" si="31"/>
        <v>-212.66375793278715</v>
      </c>
      <c r="AN25" s="188">
        <f t="shared" si="32"/>
        <v>212.66375793278715</v>
      </c>
      <c r="AO25" s="188">
        <f t="shared" si="33"/>
        <v>-212.66375793278715</v>
      </c>
    </row>
    <row r="26" spans="1:41" ht="15.75" thickBot="1" x14ac:dyDescent="0.3">
      <c r="A26" s="1" t="s">
        <v>314</v>
      </c>
      <c r="B26" s="149" t="s">
        <v>755</v>
      </c>
      <c r="C26" s="192" t="s">
        <v>1121</v>
      </c>
      <c r="E26" s="201">
        <v>1</v>
      </c>
      <c r="F26" s="186">
        <f t="shared" si="19"/>
        <v>-866.06343625089733</v>
      </c>
      <c r="G26" s="202">
        <v>-2.2310642279200002E-3</v>
      </c>
      <c r="H26" s="202">
        <v>-1</v>
      </c>
      <c r="I26" s="227">
        <v>1</v>
      </c>
      <c r="J26" s="227">
        <v>-1</v>
      </c>
      <c r="K26" s="227">
        <v>1</v>
      </c>
      <c r="L26" s="202">
        <v>-1</v>
      </c>
      <c r="M26" s="228">
        <v>-19</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388184</v>
      </c>
      <c r="Y26" s="137">
        <v>291138</v>
      </c>
      <c r="Z26" s="188">
        <f t="shared" si="25"/>
        <v>866.06343625089733</v>
      </c>
      <c r="AA26" s="188">
        <f>IF(IF(sym!$Q15=H26,1,0)=1,ABS(X26*G26),-ABS(X26*G26))</f>
        <v>866.06343625089733</v>
      </c>
      <c r="AB26" s="188">
        <f>IF(IF(sym!$P15=$H26,1,0)=1,ABS($X26*$G26),-ABS($X26*$G26))</f>
        <v>-866.06343625089733</v>
      </c>
      <c r="AC26" s="188">
        <f t="shared" si="40"/>
        <v>-866.06343625089733</v>
      </c>
      <c r="AD26" s="188">
        <f t="shared" si="26"/>
        <v>866.06343625089733</v>
      </c>
      <c r="AE26" s="188">
        <f t="shared" si="27"/>
        <v>866.06343625089733</v>
      </c>
      <c r="AF26" s="188">
        <f t="shared" si="36"/>
        <v>-866.06343625089733</v>
      </c>
      <c r="AG26" s="188">
        <f t="shared" si="37"/>
        <v>-866.06343625089733</v>
      </c>
      <c r="AH26" s="188">
        <f t="shared" si="38"/>
        <v>866.06343625089733</v>
      </c>
      <c r="AI26" s="188">
        <f t="shared" si="39"/>
        <v>-866.06343625089733</v>
      </c>
      <c r="AJ26" s="188">
        <f t="shared" si="28"/>
        <v>-866.06343625089733</v>
      </c>
      <c r="AK26" s="188">
        <f t="shared" si="29"/>
        <v>866.06343625089733</v>
      </c>
      <c r="AL26" s="188">
        <f t="shared" si="30"/>
        <v>-866.06343625089733</v>
      </c>
      <c r="AM26" s="188">
        <f t="shared" si="31"/>
        <v>-866.06343625089733</v>
      </c>
      <c r="AN26" s="188">
        <f t="shared" si="32"/>
        <v>866.06343625089733</v>
      </c>
      <c r="AO26" s="188">
        <f t="shared" si="33"/>
        <v>866.06343625089733</v>
      </c>
    </row>
    <row r="27" spans="1:41" ht="15.75" thickBot="1" x14ac:dyDescent="0.3">
      <c r="A27" s="1" t="s">
        <v>316</v>
      </c>
      <c r="B27" s="149" t="s">
        <v>562</v>
      </c>
      <c r="C27" s="192" t="s">
        <v>1122</v>
      </c>
      <c r="E27" s="201">
        <v>-1</v>
      </c>
      <c r="F27" s="186">
        <f t="shared" si="19"/>
        <v>-495.72251623382022</v>
      </c>
      <c r="G27" s="202">
        <v>-9.01875901876E-4</v>
      </c>
      <c r="H27" s="202">
        <v>-1</v>
      </c>
      <c r="I27" s="227">
        <v>-1</v>
      </c>
      <c r="J27" s="227">
        <v>-1</v>
      </c>
      <c r="K27" s="227">
        <v>-1</v>
      </c>
      <c r="L27" s="202">
        <v>1</v>
      </c>
      <c r="M27" s="228">
        <v>-8</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549657.12600000005</v>
      </c>
      <c r="Y27" s="137">
        <v>366438.08400000003</v>
      </c>
      <c r="Z27" s="188">
        <f t="shared" si="25"/>
        <v>495.72251623382022</v>
      </c>
      <c r="AA27" s="188">
        <f>IF(IF(sym!$Q16=H27,1,0)=1,ABS(X27*G27),-ABS(X27*G27))</f>
        <v>495.72251623382022</v>
      </c>
      <c r="AB27" s="188">
        <f>IF(IF(sym!$P16=$H27,1,0)=1,ABS($X27*$G27),-ABS($X27*$G27))</f>
        <v>-495.72251623382022</v>
      </c>
      <c r="AC27" s="188">
        <f t="shared" si="40"/>
        <v>495.72251623382022</v>
      </c>
      <c r="AD27" s="188">
        <f t="shared" si="26"/>
        <v>-495.72251623382022</v>
      </c>
      <c r="AE27" s="188">
        <f t="shared" si="27"/>
        <v>495.72251623382022</v>
      </c>
      <c r="AF27" s="188">
        <f t="shared" si="36"/>
        <v>495.72251623382022</v>
      </c>
      <c r="AG27" s="188">
        <f t="shared" si="37"/>
        <v>495.72251623382022</v>
      </c>
      <c r="AH27" s="188">
        <f t="shared" si="38"/>
        <v>-495.72251623382022</v>
      </c>
      <c r="AI27" s="188">
        <f t="shared" si="39"/>
        <v>495.72251623382022</v>
      </c>
      <c r="AJ27" s="188">
        <f t="shared" si="28"/>
        <v>495.72251623382022</v>
      </c>
      <c r="AK27" s="188">
        <f t="shared" si="29"/>
        <v>495.72251623382022</v>
      </c>
      <c r="AL27" s="188">
        <f t="shared" si="30"/>
        <v>495.72251623382022</v>
      </c>
      <c r="AM27" s="188">
        <f t="shared" si="31"/>
        <v>495.72251623382022</v>
      </c>
      <c r="AN27" s="188">
        <f t="shared" si="32"/>
        <v>-495.72251623382022</v>
      </c>
      <c r="AO27" s="188">
        <f t="shared" si="33"/>
        <v>495.72251623382022</v>
      </c>
    </row>
    <row r="28" spans="1:41" ht="15.75" thickBot="1" x14ac:dyDescent="0.3">
      <c r="A28" s="1" t="s">
        <v>318</v>
      </c>
      <c r="B28" s="149" t="s">
        <v>560</v>
      </c>
      <c r="C28" s="192" t="s">
        <v>1122</v>
      </c>
      <c r="E28" s="201">
        <v>-1</v>
      </c>
      <c r="F28" s="186">
        <f t="shared" si="19"/>
        <v>-892.50395116501716</v>
      </c>
      <c r="G28" s="202">
        <v>-6.7410680847899995E-4</v>
      </c>
      <c r="H28" s="202">
        <v>-1</v>
      </c>
      <c r="I28" s="227">
        <v>-1</v>
      </c>
      <c r="J28" s="227">
        <v>-1</v>
      </c>
      <c r="K28" s="227">
        <v>-1</v>
      </c>
      <c r="L28" s="202">
        <v>1</v>
      </c>
      <c r="M28" s="228">
        <v>-8</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1323980.0280000002</v>
      </c>
      <c r="Y28" s="137">
        <v>1029762.2440000002</v>
      </c>
      <c r="Z28" s="188">
        <f t="shared" si="25"/>
        <v>892.50395116501716</v>
      </c>
      <c r="AA28" s="188">
        <f>IF(IF(sym!$Q17=H28,1,0)=1,ABS(X28*G28),-ABS(X28*G28))</f>
        <v>892.50395116501716</v>
      </c>
      <c r="AB28" s="188">
        <f>IF(IF(sym!$P17=$H28,1,0)=1,ABS($X28*$G28),-ABS($X28*$G28))</f>
        <v>-892.50395116501716</v>
      </c>
      <c r="AC28" s="188">
        <f t="shared" si="40"/>
        <v>892.50395116501716</v>
      </c>
      <c r="AD28" s="188">
        <f t="shared" si="26"/>
        <v>-892.50395116501716</v>
      </c>
      <c r="AE28" s="188">
        <f t="shared" si="27"/>
        <v>892.50395116501716</v>
      </c>
      <c r="AF28" s="188">
        <f t="shared" si="36"/>
        <v>892.50395116501716</v>
      </c>
      <c r="AG28" s="188">
        <f t="shared" si="37"/>
        <v>892.50395116501716</v>
      </c>
      <c r="AH28" s="188">
        <f t="shared" si="38"/>
        <v>-892.50395116501716</v>
      </c>
      <c r="AI28" s="188">
        <f t="shared" si="39"/>
        <v>892.50395116501716</v>
      </c>
      <c r="AJ28" s="188">
        <f t="shared" si="28"/>
        <v>892.50395116501716</v>
      </c>
      <c r="AK28" s="188">
        <f t="shared" si="29"/>
        <v>892.50395116501716</v>
      </c>
      <c r="AL28" s="188">
        <f t="shared" si="30"/>
        <v>892.50395116501716</v>
      </c>
      <c r="AM28" s="188">
        <f t="shared" si="31"/>
        <v>892.50395116501716</v>
      </c>
      <c r="AN28" s="188">
        <f t="shared" si="32"/>
        <v>-892.50395116501716</v>
      </c>
      <c r="AO28" s="188">
        <f t="shared" si="33"/>
        <v>892.50395116501716</v>
      </c>
    </row>
    <row r="29" spans="1:41" ht="15.75" thickBot="1" x14ac:dyDescent="0.3">
      <c r="A29" s="330" t="s">
        <v>320</v>
      </c>
      <c r="B29" s="331" t="s">
        <v>564</v>
      </c>
      <c r="C29" s="332" t="s">
        <v>1288</v>
      </c>
      <c r="E29" s="201">
        <v>-1</v>
      </c>
      <c r="F29" s="186">
        <f t="shared" si="19"/>
        <v>0</v>
      </c>
      <c r="G29" s="202">
        <v>-8.9269773254700005E-5</v>
      </c>
      <c r="H29" s="202">
        <v>-1</v>
      </c>
      <c r="I29" s="227">
        <v>-1</v>
      </c>
      <c r="J29" s="227">
        <v>1</v>
      </c>
      <c r="K29" s="227">
        <v>-1</v>
      </c>
      <c r="L29" s="202">
        <v>1</v>
      </c>
      <c r="M29" s="228">
        <v>-7</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-2.01745095072E-4</v>
      </c>
      <c r="H30" s="202">
        <v>-1</v>
      </c>
      <c r="I30" s="227">
        <v>-1</v>
      </c>
      <c r="J30" s="227">
        <v>1</v>
      </c>
      <c r="K30" s="227">
        <v>-1</v>
      </c>
      <c r="L30" s="202">
        <v>1</v>
      </c>
      <c r="M30" s="228">
        <v>-16</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-766.16692526485474</v>
      </c>
      <c r="G31" s="202">
        <v>-4.9780191362799996E-3</v>
      </c>
      <c r="H31" s="202">
        <v>-1</v>
      </c>
      <c r="I31" s="227">
        <v>1</v>
      </c>
      <c r="J31" s="227">
        <v>1</v>
      </c>
      <c r="K31" s="227">
        <v>1</v>
      </c>
      <c r="L31" s="202">
        <v>-1</v>
      </c>
      <c r="M31" s="228">
        <v>-5</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153910</v>
      </c>
      <c r="Y31" s="137">
        <v>153910</v>
      </c>
      <c r="Z31" s="188">
        <f t="shared" si="25"/>
        <v>766.16692526485474</v>
      </c>
      <c r="AA31" s="188">
        <f>IF(IF(sym!$Q20=H31,1,0)=1,ABS(X31*G31),-ABS(X31*G31))</f>
        <v>-766.16692526485474</v>
      </c>
      <c r="AB31" s="188">
        <f>IF(IF(sym!$P20=$H31,1,0)=1,ABS($X31*$G31),-ABS($X31*$G31))</f>
        <v>766.16692526485474</v>
      </c>
      <c r="AC31" s="188">
        <f t="shared" si="40"/>
        <v>-766.16692526485474</v>
      </c>
      <c r="AD31" s="188">
        <f t="shared" si="26"/>
        <v>766.16692526485474</v>
      </c>
      <c r="AE31" s="188">
        <f t="shared" si="27"/>
        <v>-766.16692526485474</v>
      </c>
      <c r="AF31" s="188">
        <f t="shared" si="36"/>
        <v>-766.16692526485474</v>
      </c>
      <c r="AG31" s="188">
        <f t="shared" si="37"/>
        <v>-766.16692526485474</v>
      </c>
      <c r="AH31" s="188">
        <f t="shared" si="38"/>
        <v>766.16692526485474</v>
      </c>
      <c r="AI31" s="188">
        <f t="shared" si="39"/>
        <v>-766.16692526485474</v>
      </c>
      <c r="AJ31" s="188">
        <f t="shared" si="28"/>
        <v>-766.16692526485474</v>
      </c>
      <c r="AK31" s="188">
        <f t="shared" si="29"/>
        <v>-766.16692526485474</v>
      </c>
      <c r="AL31" s="188">
        <f t="shared" si="30"/>
        <v>-766.16692526485474</v>
      </c>
      <c r="AM31" s="188">
        <f t="shared" si="31"/>
        <v>-766.16692526485474</v>
      </c>
      <c r="AN31" s="188">
        <f t="shared" si="32"/>
        <v>766.16692526485474</v>
      </c>
      <c r="AO31" s="188">
        <f t="shared" si="33"/>
        <v>-766.16692526485474</v>
      </c>
    </row>
    <row r="32" spans="1:41" ht="15.75" thickBot="1" x14ac:dyDescent="0.3">
      <c r="A32" s="1" t="s">
        <v>327</v>
      </c>
      <c r="B32" s="149" t="s">
        <v>552</v>
      </c>
      <c r="C32" s="192" t="s">
        <v>294</v>
      </c>
      <c r="E32" s="201">
        <v>1</v>
      </c>
      <c r="F32" s="186">
        <f t="shared" si="19"/>
        <v>-945.83621684070999</v>
      </c>
      <c r="G32" s="202">
        <v>-4.3829296424500001E-3</v>
      </c>
      <c r="H32" s="202">
        <v>-1</v>
      </c>
      <c r="I32" s="227">
        <v>1</v>
      </c>
      <c r="J32" s="227">
        <v>-1</v>
      </c>
      <c r="K32" s="227">
        <v>1</v>
      </c>
      <c r="L32" s="202">
        <v>-1</v>
      </c>
      <c r="M32" s="228">
        <v>-3</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215800</v>
      </c>
      <c r="Y32" s="137">
        <v>215800</v>
      </c>
      <c r="Z32" s="188">
        <f t="shared" si="25"/>
        <v>945.83621684070999</v>
      </c>
      <c r="AA32" s="188">
        <f>IF(IF(sym!$Q21=H32,1,0)=1,ABS(X32*G32),-ABS(X32*G32))</f>
        <v>-945.83621684070999</v>
      </c>
      <c r="AB32" s="188">
        <f>IF(IF(sym!$P21=$H32,1,0)=1,ABS($X32*$G32),-ABS($X32*$G32))</f>
        <v>945.83621684070999</v>
      </c>
      <c r="AC32" s="188">
        <f t="shared" si="40"/>
        <v>-945.83621684070999</v>
      </c>
      <c r="AD32" s="188">
        <f t="shared" si="26"/>
        <v>945.83621684070999</v>
      </c>
      <c r="AE32" s="188">
        <f t="shared" si="27"/>
        <v>945.83621684070999</v>
      </c>
      <c r="AF32" s="188">
        <f t="shared" si="36"/>
        <v>-945.83621684070999</v>
      </c>
      <c r="AG32" s="188">
        <f t="shared" si="37"/>
        <v>-945.83621684070999</v>
      </c>
      <c r="AH32" s="188">
        <f t="shared" si="38"/>
        <v>945.83621684070999</v>
      </c>
      <c r="AI32" s="188">
        <f t="shared" si="39"/>
        <v>-945.83621684070999</v>
      </c>
      <c r="AJ32" s="188">
        <f t="shared" si="28"/>
        <v>-945.83621684070999</v>
      </c>
      <c r="AK32" s="188">
        <f t="shared" si="29"/>
        <v>945.83621684070999</v>
      </c>
      <c r="AL32" s="188">
        <f t="shared" si="30"/>
        <v>-945.83621684070999</v>
      </c>
      <c r="AM32" s="188">
        <f t="shared" si="31"/>
        <v>-945.83621684070999</v>
      </c>
      <c r="AN32" s="188">
        <f t="shared" si="32"/>
        <v>945.83621684070999</v>
      </c>
      <c r="AO32" s="188">
        <f t="shared" si="33"/>
        <v>945.83621684070999</v>
      </c>
    </row>
    <row r="33" spans="1:41" ht="15.75" thickBot="1" x14ac:dyDescent="0.3">
      <c r="A33" s="1" t="s">
        <v>329</v>
      </c>
      <c r="B33" s="149" t="s">
        <v>589</v>
      </c>
      <c r="C33" s="192" t="s">
        <v>313</v>
      </c>
      <c r="E33" s="201">
        <v>-1</v>
      </c>
      <c r="F33" s="186">
        <f t="shared" si="19"/>
        <v>-4096.2308385868801</v>
      </c>
      <c r="G33" s="202">
        <v>-3.04779080252E-2</v>
      </c>
      <c r="H33" s="234">
        <v>-1</v>
      </c>
      <c r="I33" s="230">
        <v>-1</v>
      </c>
      <c r="J33" s="230">
        <v>1</v>
      </c>
      <c r="K33" s="230">
        <v>-1</v>
      </c>
      <c r="L33" s="202">
        <v>-1</v>
      </c>
      <c r="M33" s="228">
        <v>-10</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134400</v>
      </c>
      <c r="Y33" s="137">
        <v>134400</v>
      </c>
      <c r="Z33" s="188">
        <f t="shared" si="25"/>
        <v>4096.2308385868801</v>
      </c>
      <c r="AA33" s="188">
        <f>IF(IF(sym!$Q22=H33,1,0)=1,ABS(X33*G33),-ABS(X33*G33))</f>
        <v>-4096.2308385868801</v>
      </c>
      <c r="AB33" s="188">
        <f>IF(IF(sym!$P22=$H33,1,0)=1,ABS($X33*$G33),-ABS($X33*$G33))</f>
        <v>4096.2308385868801</v>
      </c>
      <c r="AC33" s="188">
        <f t="shared" si="40"/>
        <v>4096.2308385868801</v>
      </c>
      <c r="AD33" s="188">
        <f t="shared" si="26"/>
        <v>-4096.2308385868801</v>
      </c>
      <c r="AE33" s="188">
        <f t="shared" si="27"/>
        <v>-4096.2308385868801</v>
      </c>
      <c r="AF33" s="188">
        <f t="shared" si="36"/>
        <v>4096.2308385868801</v>
      </c>
      <c r="AG33" s="188">
        <f t="shared" si="37"/>
        <v>4096.2308385868801</v>
      </c>
      <c r="AH33" s="188">
        <f t="shared" si="38"/>
        <v>4096.2308385868801</v>
      </c>
      <c r="AI33" s="188">
        <f t="shared" si="39"/>
        <v>-4096.2308385868801</v>
      </c>
      <c r="AJ33" s="188">
        <f t="shared" si="28"/>
        <v>4096.2308385868801</v>
      </c>
      <c r="AK33" s="188">
        <f t="shared" si="29"/>
        <v>-4096.2308385868801</v>
      </c>
      <c r="AL33" s="188">
        <f t="shared" si="30"/>
        <v>-4096.2308385868801</v>
      </c>
      <c r="AM33" s="188">
        <f t="shared" si="31"/>
        <v>-4096.2308385868801</v>
      </c>
      <c r="AN33" s="188">
        <f t="shared" si="32"/>
        <v>4096.2308385868801</v>
      </c>
      <c r="AO33" s="188">
        <f t="shared" si="33"/>
        <v>-4096.2308385868801</v>
      </c>
    </row>
    <row r="34" spans="1:41" ht="15.75" thickBot="1" x14ac:dyDescent="0.3">
      <c r="A34" s="1" t="s">
        <v>331</v>
      </c>
      <c r="B34" s="149" t="s">
        <v>481</v>
      </c>
      <c r="C34" s="192" t="s">
        <v>294</v>
      </c>
      <c r="E34" s="201">
        <v>1</v>
      </c>
      <c r="F34" s="186">
        <f t="shared" si="19"/>
        <v>16.5408886605472</v>
      </c>
      <c r="G34" s="202">
        <v>1.14194358799E-4</v>
      </c>
      <c r="H34" s="202">
        <v>1</v>
      </c>
      <c r="I34" s="227">
        <v>1</v>
      </c>
      <c r="J34" s="227">
        <v>-1</v>
      </c>
      <c r="K34" s="227">
        <v>1</v>
      </c>
      <c r="L34" s="202">
        <v>-1</v>
      </c>
      <c r="M34" s="228">
        <v>-10</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144848.56200000001</v>
      </c>
      <c r="Y34" s="137">
        <v>96565.707999999999</v>
      </c>
      <c r="Z34" s="188">
        <f t="shared" si="25"/>
        <v>16.5408886605472</v>
      </c>
      <c r="AA34" s="188">
        <f>IF(IF(sym!$Q23=H34,1,0)=1,ABS(X34*G34),-ABS(X34*G34))</f>
        <v>16.5408886605472</v>
      </c>
      <c r="AB34" s="188">
        <f>IF(IF(sym!$P23=$H34,1,0)=1,ABS($X34*$G34),-ABS($X34*$G34))</f>
        <v>-16.5408886605472</v>
      </c>
      <c r="AC34" s="188">
        <f t="shared" si="40"/>
        <v>16.5408886605472</v>
      </c>
      <c r="AD34" s="188">
        <f t="shared" si="26"/>
        <v>-16.5408886605472</v>
      </c>
      <c r="AE34" s="188">
        <f t="shared" si="27"/>
        <v>-16.5408886605472</v>
      </c>
      <c r="AF34" s="188">
        <f t="shared" si="36"/>
        <v>16.5408886605472</v>
      </c>
      <c r="AG34" s="188">
        <f t="shared" si="37"/>
        <v>16.5408886605472</v>
      </c>
      <c r="AH34" s="188">
        <f t="shared" si="38"/>
        <v>-16.5408886605472</v>
      </c>
      <c r="AI34" s="188">
        <f t="shared" si="39"/>
        <v>16.5408886605472</v>
      </c>
      <c r="AJ34" s="188">
        <f t="shared" si="28"/>
        <v>16.5408886605472</v>
      </c>
      <c r="AK34" s="188">
        <f t="shared" si="29"/>
        <v>-16.5408886605472</v>
      </c>
      <c r="AL34" s="188">
        <f t="shared" si="30"/>
        <v>16.5408886605472</v>
      </c>
      <c r="AM34" s="188">
        <f t="shared" si="31"/>
        <v>16.5408886605472</v>
      </c>
      <c r="AN34" s="188">
        <f t="shared" si="32"/>
        <v>-16.5408886605472</v>
      </c>
      <c r="AO34" s="188">
        <f t="shared" si="33"/>
        <v>-16.5408886605472</v>
      </c>
    </row>
    <row r="35" spans="1:41" ht="15.75" thickBot="1" x14ac:dyDescent="0.3">
      <c r="A35" s="1" t="s">
        <v>333</v>
      </c>
      <c r="B35" s="149" t="s">
        <v>663</v>
      </c>
      <c r="C35" s="192" t="s">
        <v>294</v>
      </c>
      <c r="E35" s="201">
        <v>1</v>
      </c>
      <c r="F35" s="186">
        <f t="shared" si="19"/>
        <v>315.12465747373534</v>
      </c>
      <c r="G35" s="202">
        <v>2.8120374938300002E-3</v>
      </c>
      <c r="H35" s="202">
        <v>1</v>
      </c>
      <c r="I35" s="227">
        <v>-1</v>
      </c>
      <c r="J35" s="227">
        <v>-1</v>
      </c>
      <c r="K35" s="227">
        <v>-1</v>
      </c>
      <c r="L35" s="202">
        <v>-1</v>
      </c>
      <c r="M35" s="228">
        <v>-4</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112062.751</v>
      </c>
      <c r="Y35" s="137">
        <v>112062.751</v>
      </c>
      <c r="Z35" s="188">
        <f t="shared" si="25"/>
        <v>315.12465747373534</v>
      </c>
      <c r="AA35" s="188">
        <f>IF(IF(sym!$Q24=H35,1,0)=1,ABS(X35*G35),-ABS(X35*G35))</f>
        <v>315.12465747373534</v>
      </c>
      <c r="AB35" s="188">
        <f>IF(IF(sym!$P24=$H35,1,0)=1,ABS($X35*$G35),-ABS($X35*$G35))</f>
        <v>-315.12465747373534</v>
      </c>
      <c r="AC35" s="188">
        <f t="shared" si="40"/>
        <v>315.12465747373534</v>
      </c>
      <c r="AD35" s="188">
        <f t="shared" si="26"/>
        <v>-315.12465747373534</v>
      </c>
      <c r="AE35" s="188">
        <f t="shared" si="27"/>
        <v>-315.12465747373534</v>
      </c>
      <c r="AF35" s="188">
        <f t="shared" si="36"/>
        <v>-315.12465747373534</v>
      </c>
      <c r="AG35" s="188">
        <f t="shared" si="37"/>
        <v>-315.12465747373534</v>
      </c>
      <c r="AH35" s="188">
        <f t="shared" si="38"/>
        <v>-315.12465747373534</v>
      </c>
      <c r="AI35" s="188">
        <f t="shared" si="39"/>
        <v>315.12465747373534</v>
      </c>
      <c r="AJ35" s="188">
        <f t="shared" si="28"/>
        <v>315.12465747373534</v>
      </c>
      <c r="AK35" s="188">
        <f t="shared" si="29"/>
        <v>-315.12465747373534</v>
      </c>
      <c r="AL35" s="188">
        <f t="shared" si="30"/>
        <v>-315.12465747373534</v>
      </c>
      <c r="AM35" s="188">
        <f t="shared" si="31"/>
        <v>-315.12465747373534</v>
      </c>
      <c r="AN35" s="188">
        <f t="shared" si="32"/>
        <v>315.12465747373534</v>
      </c>
      <c r="AO35" s="188">
        <f t="shared" si="33"/>
        <v>-315.12465747373534</v>
      </c>
    </row>
    <row r="36" spans="1:41" ht="15.75" thickBot="1" x14ac:dyDescent="0.3">
      <c r="A36" s="330" t="s">
        <v>335</v>
      </c>
      <c r="B36" s="331" t="s">
        <v>568</v>
      </c>
      <c r="C36" s="332" t="s">
        <v>1288</v>
      </c>
      <c r="E36" s="201">
        <v>-1</v>
      </c>
      <c r="F36" s="186">
        <f t="shared" si="19"/>
        <v>0</v>
      </c>
      <c r="G36" s="291">
        <v>4.9835542709E-5</v>
      </c>
      <c r="H36" s="202">
        <v>1</v>
      </c>
      <c r="I36" s="227">
        <v>1</v>
      </c>
      <c r="J36" s="227">
        <v>1</v>
      </c>
      <c r="K36" s="227">
        <v>-1</v>
      </c>
      <c r="L36" s="202">
        <v>1</v>
      </c>
      <c r="M36" s="228">
        <v>-8</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-593.1648603730838</v>
      </c>
      <c r="G37" s="202">
        <v>-3.3690199895199998E-3</v>
      </c>
      <c r="H37" s="202">
        <v>-1</v>
      </c>
      <c r="I37" s="227">
        <v>1</v>
      </c>
      <c r="J37" s="227">
        <v>1</v>
      </c>
      <c r="K37" s="227">
        <v>1</v>
      </c>
      <c r="L37" s="202">
        <v>-1</v>
      </c>
      <c r="M37" s="228">
        <v>-4</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176064.51199999999</v>
      </c>
      <c r="Y37" s="137">
        <v>176064.51199999999</v>
      </c>
      <c r="Z37" s="188">
        <f t="shared" si="25"/>
        <v>593.1648603730838</v>
      </c>
      <c r="AA37" s="188">
        <f>IF(IF(sym!$Q26=H37,1,0)=1,ABS(X37*G37),-ABS(X37*G37))</f>
        <v>-593.1648603730838</v>
      </c>
      <c r="AB37" s="188">
        <f>IF(IF(sym!$P26=$H37,1,0)=1,ABS($X37*$G37),-ABS($X37*$G37))</f>
        <v>593.1648603730838</v>
      </c>
      <c r="AC37" s="188">
        <f t="shared" si="40"/>
        <v>-593.1648603730838</v>
      </c>
      <c r="AD37" s="188">
        <f t="shared" si="26"/>
        <v>593.1648603730838</v>
      </c>
      <c r="AE37" s="188">
        <f t="shared" si="27"/>
        <v>-593.1648603730838</v>
      </c>
      <c r="AF37" s="188">
        <f t="shared" si="36"/>
        <v>-593.1648603730838</v>
      </c>
      <c r="AG37" s="188">
        <f t="shared" si="37"/>
        <v>-593.1648603730838</v>
      </c>
      <c r="AH37" s="188">
        <f t="shared" si="38"/>
        <v>593.1648603730838</v>
      </c>
      <c r="AI37" s="188">
        <f t="shared" si="39"/>
        <v>-593.1648603730838</v>
      </c>
      <c r="AJ37" s="188">
        <f t="shared" si="28"/>
        <v>-593.1648603730838</v>
      </c>
      <c r="AK37" s="188">
        <f t="shared" si="29"/>
        <v>-593.1648603730838</v>
      </c>
      <c r="AL37" s="188">
        <f t="shared" si="30"/>
        <v>-593.1648603730838</v>
      </c>
      <c r="AM37" s="188">
        <f t="shared" si="31"/>
        <v>-593.1648603730838</v>
      </c>
      <c r="AN37" s="188">
        <f t="shared" si="32"/>
        <v>593.1648603730838</v>
      </c>
      <c r="AO37" s="188">
        <f t="shared" si="33"/>
        <v>-593.1648603730838</v>
      </c>
    </row>
    <row r="38" spans="1:41" ht="15.75" thickBot="1" x14ac:dyDescent="0.3">
      <c r="A38" s="1" t="s">
        <v>339</v>
      </c>
      <c r="B38" s="149" t="s">
        <v>596</v>
      </c>
      <c r="C38" s="192" t="s">
        <v>1122</v>
      </c>
      <c r="E38" s="201">
        <v>-1</v>
      </c>
      <c r="F38" s="186">
        <f t="shared" si="19"/>
        <v>-290.72461307777149</v>
      </c>
      <c r="G38" s="202">
        <v>-8.5020868758700001E-4</v>
      </c>
      <c r="H38" s="202">
        <v>-1</v>
      </c>
      <c r="I38" s="227">
        <v>1</v>
      </c>
      <c r="J38" s="227">
        <v>1</v>
      </c>
      <c r="K38" s="227">
        <v>1</v>
      </c>
      <c r="L38" s="202">
        <v>1</v>
      </c>
      <c r="M38" s="228">
        <v>19</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341945.00400000002</v>
      </c>
      <c r="Y38" s="137">
        <v>341945.00400000002</v>
      </c>
      <c r="Z38" s="188">
        <f t="shared" si="25"/>
        <v>290.72461307777149</v>
      </c>
      <c r="AA38" s="188">
        <f>IF(IF(sym!$Q27=H38,1,0)=1,ABS(X38*G38),-ABS(X38*G38))</f>
        <v>290.72461307777149</v>
      </c>
      <c r="AB38" s="188">
        <f>IF(IF(sym!$P27=$H38,1,0)=1,ABS($X38*$G38),-ABS($X38*$G38))</f>
        <v>-290.72461307777149</v>
      </c>
      <c r="AC38" s="188">
        <f t="shared" si="40"/>
        <v>290.72461307777149</v>
      </c>
      <c r="AD38" s="188">
        <f t="shared" si="26"/>
        <v>-290.72461307777149</v>
      </c>
      <c r="AE38" s="188">
        <f t="shared" si="27"/>
        <v>-290.72461307777149</v>
      </c>
      <c r="AF38" s="188">
        <f t="shared" si="36"/>
        <v>-290.72461307777149</v>
      </c>
      <c r="AG38" s="188">
        <f t="shared" si="37"/>
        <v>-290.72461307777149</v>
      </c>
      <c r="AH38" s="188">
        <f t="shared" si="38"/>
        <v>-290.72461307777149</v>
      </c>
      <c r="AI38" s="188">
        <f t="shared" si="39"/>
        <v>-290.72461307777149</v>
      </c>
      <c r="AJ38" s="188">
        <f t="shared" si="28"/>
        <v>290.72461307777149</v>
      </c>
      <c r="AK38" s="188">
        <f t="shared" si="29"/>
        <v>-290.72461307777149</v>
      </c>
      <c r="AL38" s="188">
        <f t="shared" si="30"/>
        <v>-290.72461307777149</v>
      </c>
      <c r="AM38" s="188">
        <f t="shared" si="31"/>
        <v>-290.72461307777149</v>
      </c>
      <c r="AN38" s="188">
        <f t="shared" si="32"/>
        <v>290.72461307777149</v>
      </c>
      <c r="AO38" s="188">
        <f t="shared" si="33"/>
        <v>-290.72461307777149</v>
      </c>
    </row>
    <row r="39" spans="1:41" ht="15.75" thickBot="1" x14ac:dyDescent="0.3">
      <c r="A39" s="330" t="s">
        <v>341</v>
      </c>
      <c r="B39" s="331" t="s">
        <v>453</v>
      </c>
      <c r="C39" s="332" t="s">
        <v>1288</v>
      </c>
      <c r="E39" s="201">
        <v>1</v>
      </c>
      <c r="F39" s="186">
        <f t="shared" si="19"/>
        <v>0</v>
      </c>
      <c r="G39" s="202">
        <v>-2.0064205457499999E-4</v>
      </c>
      <c r="H39" s="202">
        <v>-1</v>
      </c>
      <c r="I39" s="227">
        <v>1</v>
      </c>
      <c r="J39" s="227">
        <v>1</v>
      </c>
      <c r="K39" s="227">
        <v>1</v>
      </c>
      <c r="L39" s="202">
        <v>-1</v>
      </c>
      <c r="M39" s="228">
        <v>6</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1017.3245719903676</v>
      </c>
      <c r="G40" s="202">
        <v>1.6734247280700001E-3</v>
      </c>
      <c r="H40" s="202">
        <v>1</v>
      </c>
      <c r="I40" s="227">
        <v>1</v>
      </c>
      <c r="J40" s="227">
        <v>1</v>
      </c>
      <c r="K40" s="227">
        <v>-1</v>
      </c>
      <c r="L40" s="202">
        <v>1</v>
      </c>
      <c r="M40" s="228">
        <v>-11</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607929.6875</v>
      </c>
      <c r="Y40" s="137">
        <v>486343.75</v>
      </c>
      <c r="Z40" s="188">
        <f t="shared" si="25"/>
        <v>1017.3245719903676</v>
      </c>
      <c r="AA40" s="188">
        <f>IF(IF(sym!$Q29=H40,1,0)=1,ABS(X40*G40),-ABS(X40*G40))</f>
        <v>-1017.3245719903676</v>
      </c>
      <c r="AB40" s="188">
        <f>IF(IF(sym!$P29=$H40,1,0)=1,ABS($X40*$G40),-ABS($X40*$G40))</f>
        <v>1017.3245719903676</v>
      </c>
      <c r="AC40" s="188">
        <f t="shared" si="40"/>
        <v>-1017.3245719903676</v>
      </c>
      <c r="AD40" s="188">
        <f t="shared" si="26"/>
        <v>1017.3245719903676</v>
      </c>
      <c r="AE40" s="188">
        <f t="shared" si="27"/>
        <v>1017.3245719903676</v>
      </c>
      <c r="AF40" s="188">
        <f t="shared" si="36"/>
        <v>1017.3245719903676</v>
      </c>
      <c r="AG40" s="188">
        <f t="shared" si="37"/>
        <v>-1017.3245719903676</v>
      </c>
      <c r="AH40" s="188">
        <f t="shared" si="38"/>
        <v>1017.3245719903676</v>
      </c>
      <c r="AI40" s="188">
        <f t="shared" si="39"/>
        <v>-1017.3245719903676</v>
      </c>
      <c r="AJ40" s="188">
        <f t="shared" si="28"/>
        <v>-1017.3245719903676</v>
      </c>
      <c r="AK40" s="188">
        <f t="shared" si="29"/>
        <v>1017.3245719903676</v>
      </c>
      <c r="AL40" s="188">
        <f t="shared" si="30"/>
        <v>1017.3245719903676</v>
      </c>
      <c r="AM40" s="188">
        <f t="shared" si="31"/>
        <v>1017.3245719903676</v>
      </c>
      <c r="AN40" s="188">
        <f t="shared" si="32"/>
        <v>1017.3245719903676</v>
      </c>
      <c r="AO40" s="188">
        <f t="shared" si="33"/>
        <v>1017.3245719903676</v>
      </c>
    </row>
    <row r="41" spans="1:41" ht="15.75" thickBot="1" x14ac:dyDescent="0.3">
      <c r="A41" s="1" t="s">
        <v>345</v>
      </c>
      <c r="B41" s="149" t="s">
        <v>602</v>
      </c>
      <c r="C41" s="192" t="s">
        <v>347</v>
      </c>
      <c r="E41" s="201">
        <v>-1</v>
      </c>
      <c r="F41" s="186">
        <f t="shared" si="19"/>
        <v>1180.375956947473</v>
      </c>
      <c r="G41" s="202">
        <v>8.8683392708300002E-3</v>
      </c>
      <c r="H41" s="202">
        <v>1</v>
      </c>
      <c r="I41" s="227">
        <v>-1</v>
      </c>
      <c r="J41" s="227">
        <v>-1</v>
      </c>
      <c r="K41" s="227">
        <v>-1</v>
      </c>
      <c r="L41" s="202">
        <v>-1</v>
      </c>
      <c r="M41" s="228">
        <v>-10</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133100</v>
      </c>
      <c r="Y41" s="137">
        <v>133100</v>
      </c>
      <c r="Z41" s="188">
        <f t="shared" si="25"/>
        <v>1180.375956947473</v>
      </c>
      <c r="AA41" s="188">
        <f>IF(IF(sym!$Q30=H41,1,0)=1,ABS(X41*G41),-ABS(X41*G41))</f>
        <v>-1180.375956947473</v>
      </c>
      <c r="AB41" s="188">
        <f>IF(IF(sym!$P30=$H41,1,0)=1,ABS($X41*$G41),-ABS($X41*$G41))</f>
        <v>1180.375956947473</v>
      </c>
      <c r="AC41" s="188">
        <f t="shared" si="40"/>
        <v>-1180.375956947473</v>
      </c>
      <c r="AD41" s="188">
        <f t="shared" si="26"/>
        <v>1180.375956947473</v>
      </c>
      <c r="AE41" s="188">
        <f t="shared" si="27"/>
        <v>-1180.375956947473</v>
      </c>
      <c r="AF41" s="188">
        <f t="shared" si="36"/>
        <v>-1180.375956947473</v>
      </c>
      <c r="AG41" s="188">
        <f t="shared" si="37"/>
        <v>-1180.375956947473</v>
      </c>
      <c r="AH41" s="188">
        <f t="shared" si="38"/>
        <v>-1180.375956947473</v>
      </c>
      <c r="AI41" s="188">
        <f t="shared" si="39"/>
        <v>1180.375956947473</v>
      </c>
      <c r="AJ41" s="188">
        <f t="shared" si="28"/>
        <v>-1180.375956947473</v>
      </c>
      <c r="AK41" s="188">
        <f t="shared" si="29"/>
        <v>1180.375956947473</v>
      </c>
      <c r="AL41" s="188">
        <f t="shared" si="30"/>
        <v>1180.375956947473</v>
      </c>
      <c r="AM41" s="188">
        <f t="shared" si="31"/>
        <v>1180.375956947473</v>
      </c>
      <c r="AN41" s="188">
        <f t="shared" si="32"/>
        <v>-1180.375956947473</v>
      </c>
      <c r="AO41" s="188">
        <f t="shared" si="33"/>
        <v>1180.375956947473</v>
      </c>
    </row>
    <row r="42" spans="1:41" ht="15.75" thickBot="1" x14ac:dyDescent="0.3">
      <c r="A42" s="1" t="s">
        <v>1023</v>
      </c>
      <c r="B42" s="149" t="s">
        <v>604</v>
      </c>
      <c r="C42" s="192" t="s">
        <v>294</v>
      </c>
      <c r="E42" s="201">
        <v>1</v>
      </c>
      <c r="F42" s="186">
        <f t="shared" si="19"/>
        <v>374.4323366759694</v>
      </c>
      <c r="G42" s="202">
        <v>3.2204330927299999E-3</v>
      </c>
      <c r="H42" s="202">
        <v>1</v>
      </c>
      <c r="I42" s="227">
        <v>1</v>
      </c>
      <c r="J42" s="227">
        <v>-1</v>
      </c>
      <c r="K42" s="227">
        <v>1</v>
      </c>
      <c r="L42" s="202">
        <v>1</v>
      </c>
      <c r="M42" s="228">
        <v>17</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116267.69626769627</v>
      </c>
      <c r="Y42" s="137">
        <v>116267.69626769627</v>
      </c>
      <c r="Z42" s="188">
        <f t="shared" si="25"/>
        <v>374.4323366759694</v>
      </c>
      <c r="AA42" s="188">
        <f>IF(IF(sym!$Q31=H42,1,0)=1,ABS(X42*G42),-ABS(X42*G42))</f>
        <v>374.4323366759694</v>
      </c>
      <c r="AB42" s="188">
        <f>IF(IF(sym!$P31=$H42,1,0)=1,ABS($X42*$G42),-ABS($X42*$G42))</f>
        <v>-374.4323366759694</v>
      </c>
      <c r="AC42" s="188">
        <f t="shared" si="40"/>
        <v>374.4323366759694</v>
      </c>
      <c r="AD42" s="188">
        <f t="shared" si="26"/>
        <v>-374.4323366759694</v>
      </c>
      <c r="AE42" s="188">
        <f t="shared" si="27"/>
        <v>-374.4323366759694</v>
      </c>
      <c r="AF42" s="188">
        <f t="shared" si="36"/>
        <v>374.4323366759694</v>
      </c>
      <c r="AG42" s="188">
        <f t="shared" si="37"/>
        <v>374.4323366759694</v>
      </c>
      <c r="AH42" s="188">
        <f t="shared" si="38"/>
        <v>374.4323366759694</v>
      </c>
      <c r="AI42" s="188">
        <f t="shared" si="39"/>
        <v>374.4323366759694</v>
      </c>
      <c r="AJ42" s="188">
        <f t="shared" si="28"/>
        <v>374.4323366759694</v>
      </c>
      <c r="AK42" s="188">
        <f t="shared" si="29"/>
        <v>-374.4323366759694</v>
      </c>
      <c r="AL42" s="188">
        <f t="shared" si="30"/>
        <v>-374.4323366759694</v>
      </c>
      <c r="AM42" s="188">
        <f t="shared" si="31"/>
        <v>-374.4323366759694</v>
      </c>
      <c r="AN42" s="188">
        <f t="shared" si="32"/>
        <v>-374.4323366759694</v>
      </c>
      <c r="AO42" s="188">
        <f t="shared" si="33"/>
        <v>-374.4323366759694</v>
      </c>
    </row>
    <row r="43" spans="1:41" ht="15.75" thickBot="1" x14ac:dyDescent="0.3">
      <c r="A43" s="1" t="s">
        <v>349</v>
      </c>
      <c r="B43" s="149" t="s">
        <v>515</v>
      </c>
      <c r="C43" s="192" t="s">
        <v>347</v>
      </c>
      <c r="E43" s="201">
        <v>-1</v>
      </c>
      <c r="F43" s="186">
        <f t="shared" si="19"/>
        <v>225.44920141916424</v>
      </c>
      <c r="G43" s="202">
        <v>1.9964507542099999E-3</v>
      </c>
      <c r="H43" s="202">
        <v>1</v>
      </c>
      <c r="I43" s="227">
        <v>1</v>
      </c>
      <c r="J43" s="227">
        <v>-1</v>
      </c>
      <c r="K43" s="227">
        <v>1</v>
      </c>
      <c r="L43" s="202">
        <v>1</v>
      </c>
      <c r="M43" s="228">
        <v>8</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112925</v>
      </c>
      <c r="Y43" s="137">
        <v>112925</v>
      </c>
      <c r="Z43" s="188">
        <f t="shared" si="25"/>
        <v>225.44920141916424</v>
      </c>
      <c r="AA43" s="188">
        <f>IF(IF(sym!$Q32=H43,1,0)=1,ABS(X43*G43),-ABS(X43*G43))</f>
        <v>225.44920141916424</v>
      </c>
      <c r="AB43" s="188">
        <f>IF(IF(sym!$P32=$H43,1,0)=1,ABS($X43*$G43),-ABS($X43*$G43))</f>
        <v>-225.44920141916424</v>
      </c>
      <c r="AC43" s="188">
        <f t="shared" si="40"/>
        <v>-225.44920141916424</v>
      </c>
      <c r="AD43" s="188">
        <f t="shared" si="26"/>
        <v>225.44920141916424</v>
      </c>
      <c r="AE43" s="188">
        <f t="shared" si="27"/>
        <v>-225.44920141916424</v>
      </c>
      <c r="AF43" s="188">
        <f t="shared" si="36"/>
        <v>225.44920141916424</v>
      </c>
      <c r="AG43" s="188">
        <f t="shared" si="37"/>
        <v>225.44920141916424</v>
      </c>
      <c r="AH43" s="188">
        <f t="shared" si="38"/>
        <v>225.44920141916424</v>
      </c>
      <c r="AI43" s="188">
        <f t="shared" si="39"/>
        <v>225.44920141916424</v>
      </c>
      <c r="AJ43" s="188">
        <f t="shared" si="28"/>
        <v>-225.44920141916424</v>
      </c>
      <c r="AK43" s="188">
        <f t="shared" si="29"/>
        <v>225.44920141916424</v>
      </c>
      <c r="AL43" s="188">
        <f t="shared" si="30"/>
        <v>225.44920141916424</v>
      </c>
      <c r="AM43" s="188">
        <f t="shared" si="31"/>
        <v>225.44920141916424</v>
      </c>
      <c r="AN43" s="188">
        <f t="shared" si="32"/>
        <v>-225.44920141916424</v>
      </c>
      <c r="AO43" s="188">
        <f t="shared" si="33"/>
        <v>-225.44920141916424</v>
      </c>
    </row>
    <row r="44" spans="1:41" ht="15.75" thickBot="1" x14ac:dyDescent="0.3">
      <c r="A44" s="1" t="s">
        <v>1024</v>
      </c>
      <c r="B44" s="149" t="s">
        <v>353</v>
      </c>
      <c r="C44" s="192" t="s">
        <v>294</v>
      </c>
      <c r="E44" s="201">
        <v>1</v>
      </c>
      <c r="F44" s="186">
        <f t="shared" si="19"/>
        <v>730.90943191471524</v>
      </c>
      <c r="G44" s="202">
        <v>5.1621745089100004E-3</v>
      </c>
      <c r="H44" s="202">
        <v>1</v>
      </c>
      <c r="I44" s="227">
        <v>1</v>
      </c>
      <c r="J44" s="227">
        <v>-1</v>
      </c>
      <c r="K44" s="227">
        <v>1</v>
      </c>
      <c r="L44" s="202">
        <v>1</v>
      </c>
      <c r="M44" s="228">
        <v>16</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141589.4465894466</v>
      </c>
      <c r="Y44" s="137">
        <v>141589.4465894466</v>
      </c>
      <c r="Z44" s="188">
        <f t="shared" si="25"/>
        <v>730.90943191471524</v>
      </c>
      <c r="AA44" s="188">
        <f>IF(IF(sym!$Q33=H44,1,0)=1,ABS(X44*G44),-ABS(X44*G44))</f>
        <v>730.90943191471524</v>
      </c>
      <c r="AB44" s="188">
        <f>IF(IF(sym!$P33=$H44,1,0)=1,ABS($X44*$G44),-ABS($X44*$G44))</f>
        <v>-730.90943191471524</v>
      </c>
      <c r="AC44" s="188">
        <f t="shared" si="40"/>
        <v>730.90943191471524</v>
      </c>
      <c r="AD44" s="188">
        <f t="shared" si="26"/>
        <v>-730.90943191471524</v>
      </c>
      <c r="AE44" s="188">
        <f t="shared" si="27"/>
        <v>-730.90943191471524</v>
      </c>
      <c r="AF44" s="188">
        <f t="shared" si="36"/>
        <v>730.90943191471524</v>
      </c>
      <c r="AG44" s="188">
        <f t="shared" si="37"/>
        <v>730.90943191471524</v>
      </c>
      <c r="AH44" s="188">
        <f t="shared" si="38"/>
        <v>730.90943191471524</v>
      </c>
      <c r="AI44" s="188">
        <f t="shared" si="39"/>
        <v>730.90943191471524</v>
      </c>
      <c r="AJ44" s="188">
        <f t="shared" si="28"/>
        <v>730.90943191471524</v>
      </c>
      <c r="AK44" s="188">
        <f t="shared" si="29"/>
        <v>-730.90943191471524</v>
      </c>
      <c r="AL44" s="188">
        <f t="shared" si="30"/>
        <v>-730.90943191471524</v>
      </c>
      <c r="AM44" s="188">
        <f t="shared" si="31"/>
        <v>-730.90943191471524</v>
      </c>
      <c r="AN44" s="188">
        <f t="shared" si="32"/>
        <v>-730.90943191471524</v>
      </c>
      <c r="AO44" s="188">
        <f t="shared" si="33"/>
        <v>-730.90943191471524</v>
      </c>
    </row>
    <row r="45" spans="1:41" ht="15.75" thickBot="1" x14ac:dyDescent="0.3">
      <c r="A45" s="1" t="s">
        <v>351</v>
      </c>
      <c r="B45" s="149" t="s">
        <v>617</v>
      </c>
      <c r="C45" s="192" t="s">
        <v>288</v>
      </c>
      <c r="E45" s="201">
        <v>1</v>
      </c>
      <c r="F45" s="186">
        <f t="shared" si="19"/>
        <v>-1386.0786363019611</v>
      </c>
      <c r="G45" s="202">
        <v>-2.3613245773399998E-2</v>
      </c>
      <c r="H45" s="202">
        <v>-1</v>
      </c>
      <c r="I45" s="227">
        <v>-1</v>
      </c>
      <c r="J45" s="227">
        <v>1</v>
      </c>
      <c r="K45" s="227">
        <v>-1</v>
      </c>
      <c r="L45" s="202">
        <v>-1</v>
      </c>
      <c r="M45" s="228">
        <v>14</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58699.199999999997</v>
      </c>
      <c r="Y45" s="137">
        <v>58699.199999999997</v>
      </c>
      <c r="Z45" s="188">
        <f t="shared" si="25"/>
        <v>1386.0786363019611</v>
      </c>
      <c r="AA45" s="188">
        <f>IF(IF(sym!$Q34=H45,1,0)=1,ABS(X45*G45),-ABS(X45*G45))</f>
        <v>-1386.0786363019611</v>
      </c>
      <c r="AB45" s="188">
        <f>IF(IF(sym!$P34=$H45,1,0)=1,ABS($X45*$G45),-ABS($X45*$G45))</f>
        <v>1386.0786363019611</v>
      </c>
      <c r="AC45" s="188">
        <f t="shared" si="40"/>
        <v>-1386.0786363019611</v>
      </c>
      <c r="AD45" s="188">
        <f t="shared" si="26"/>
        <v>1386.0786363019611</v>
      </c>
      <c r="AE45" s="188">
        <f t="shared" si="27"/>
        <v>-1386.0786363019611</v>
      </c>
      <c r="AF45" s="188">
        <f t="shared" si="36"/>
        <v>1386.0786363019611</v>
      </c>
      <c r="AG45" s="188">
        <f t="shared" si="37"/>
        <v>1386.0786363019611</v>
      </c>
      <c r="AH45" s="188">
        <f t="shared" si="38"/>
        <v>1386.0786363019611</v>
      </c>
      <c r="AI45" s="188">
        <f t="shared" si="39"/>
        <v>1386.0786363019611</v>
      </c>
      <c r="AJ45" s="188">
        <f t="shared" si="28"/>
        <v>-1386.0786363019611</v>
      </c>
      <c r="AK45" s="188">
        <f t="shared" si="29"/>
        <v>1386.0786363019611</v>
      </c>
      <c r="AL45" s="188">
        <f t="shared" si="30"/>
        <v>1386.0786363019611</v>
      </c>
      <c r="AM45" s="188">
        <f t="shared" si="31"/>
        <v>1386.0786363019611</v>
      </c>
      <c r="AN45" s="188">
        <f t="shared" si="32"/>
        <v>-1386.0786363019611</v>
      </c>
      <c r="AO45" s="188">
        <f t="shared" si="33"/>
        <v>-1386.0786363019611</v>
      </c>
    </row>
    <row r="46" spans="1:41" ht="15.75" thickBot="1" x14ac:dyDescent="0.3">
      <c r="A46" s="1" t="s">
        <v>355</v>
      </c>
      <c r="B46" s="149" t="s">
        <v>623</v>
      </c>
      <c r="C46" s="192" t="s">
        <v>1121</v>
      </c>
      <c r="E46" s="201">
        <v>-1</v>
      </c>
      <c r="F46" s="186">
        <f t="shared" si="19"/>
        <v>2156.9856861079084</v>
      </c>
      <c r="G46" s="202">
        <v>9.11611045954E-3</v>
      </c>
      <c r="H46" s="202">
        <v>1</v>
      </c>
      <c r="I46" s="227">
        <v>1</v>
      </c>
      <c r="J46" s="227">
        <v>1</v>
      </c>
      <c r="K46" s="227">
        <v>-1</v>
      </c>
      <c r="L46" s="202">
        <v>1</v>
      </c>
      <c r="M46" s="228">
        <v>-8</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236612.5</v>
      </c>
      <c r="Y46" s="137">
        <v>236612.5</v>
      </c>
      <c r="Z46" s="188">
        <f t="shared" si="25"/>
        <v>2156.9856861079084</v>
      </c>
      <c r="AA46" s="188">
        <f>IF(IF(sym!$Q35=H46,1,0)=1,ABS(X46*G46),-ABS(X46*G46))</f>
        <v>-2156.9856861079084</v>
      </c>
      <c r="AB46" s="188">
        <f>IF(IF(sym!$P35=$H46,1,0)=1,ABS($X46*$G46),-ABS($X46*$G46))</f>
        <v>2156.9856861079084</v>
      </c>
      <c r="AC46" s="188">
        <f t="shared" si="40"/>
        <v>-2156.9856861079084</v>
      </c>
      <c r="AD46" s="188">
        <f t="shared" si="26"/>
        <v>2156.9856861079084</v>
      </c>
      <c r="AE46" s="188">
        <f t="shared" si="27"/>
        <v>2156.9856861079084</v>
      </c>
      <c r="AF46" s="188">
        <f t="shared" si="36"/>
        <v>2156.9856861079084</v>
      </c>
      <c r="AG46" s="188">
        <f t="shared" si="37"/>
        <v>-2156.9856861079084</v>
      </c>
      <c r="AH46" s="188">
        <f t="shared" si="38"/>
        <v>2156.9856861079084</v>
      </c>
      <c r="AI46" s="188">
        <f t="shared" si="39"/>
        <v>-2156.9856861079084</v>
      </c>
      <c r="AJ46" s="188">
        <f t="shared" si="28"/>
        <v>-2156.9856861079084</v>
      </c>
      <c r="AK46" s="188">
        <f t="shared" si="29"/>
        <v>2156.9856861079084</v>
      </c>
      <c r="AL46" s="188">
        <f t="shared" si="30"/>
        <v>2156.9856861079084</v>
      </c>
      <c r="AM46" s="188">
        <f t="shared" si="31"/>
        <v>2156.9856861079084</v>
      </c>
      <c r="AN46" s="188">
        <f t="shared" ref="AN46:AN77" si="41">IF(IF(T46=$H46,1,0)=1,ABS($X46*$G46),-ABS($X46*$G46))</f>
        <v>2156.9856861079084</v>
      </c>
      <c r="AO46" s="188">
        <f t="shared" ref="AO46:AO77" si="42">IF(IF(U46=$H46,1,0)=1,ABS($X46*$G46),-ABS($X46*$G46))</f>
        <v>2156.9856861079084</v>
      </c>
    </row>
    <row r="47" spans="1:41" ht="15.75" thickBot="1" x14ac:dyDescent="0.3">
      <c r="A47" s="1" t="s">
        <v>357</v>
      </c>
      <c r="B47" s="149" t="s">
        <v>513</v>
      </c>
      <c r="C47" s="192" t="s">
        <v>304</v>
      </c>
      <c r="E47" s="201">
        <v>1</v>
      </c>
      <c r="F47" s="186">
        <f t="shared" si="19"/>
        <v>-112.38520408214961</v>
      </c>
      <c r="G47" s="202">
        <v>-1.0204081632699999E-3</v>
      </c>
      <c r="H47" s="202">
        <v>-1</v>
      </c>
      <c r="I47" s="227">
        <v>1</v>
      </c>
      <c r="J47" s="227">
        <v>1</v>
      </c>
      <c r="K47" s="227">
        <v>1</v>
      </c>
      <c r="L47" s="202">
        <v>1</v>
      </c>
      <c r="M47" s="228">
        <v>-2</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110137.5</v>
      </c>
      <c r="Y47" s="137">
        <v>110137.5</v>
      </c>
      <c r="Z47" s="188">
        <f t="shared" si="25"/>
        <v>112.38520408214961</v>
      </c>
      <c r="AA47" s="188">
        <f>IF(IF(sym!$Q36=H47,1,0)=1,ABS(X47*G47),-ABS(X47*G47))</f>
        <v>-112.38520408214961</v>
      </c>
      <c r="AB47" s="188">
        <f>IF(IF(sym!$P36=$H47,1,0)=1,ABS($X47*$G47),-ABS($X47*$G47))</f>
        <v>112.38520408214961</v>
      </c>
      <c r="AC47" s="188">
        <f t="shared" si="40"/>
        <v>-112.38520408214961</v>
      </c>
      <c r="AD47" s="188">
        <f t="shared" si="26"/>
        <v>112.38520408214961</v>
      </c>
      <c r="AE47" s="188">
        <f t="shared" si="27"/>
        <v>-112.38520408214961</v>
      </c>
      <c r="AF47" s="188">
        <f t="shared" si="36"/>
        <v>-112.38520408214961</v>
      </c>
      <c r="AG47" s="188">
        <f t="shared" si="37"/>
        <v>-112.38520408214961</v>
      </c>
      <c r="AH47" s="188">
        <f t="shared" si="38"/>
        <v>-112.38520408214961</v>
      </c>
      <c r="AI47" s="188">
        <f t="shared" si="39"/>
        <v>112.38520408214961</v>
      </c>
      <c r="AJ47" s="188">
        <f t="shared" si="28"/>
        <v>-112.38520408214961</v>
      </c>
      <c r="AK47" s="188">
        <f t="shared" si="29"/>
        <v>112.38520408214961</v>
      </c>
      <c r="AL47" s="188">
        <f t="shared" si="30"/>
        <v>112.38520408214961</v>
      </c>
      <c r="AM47" s="188">
        <f t="shared" si="31"/>
        <v>112.38520408214961</v>
      </c>
      <c r="AN47" s="188">
        <f t="shared" si="41"/>
        <v>-112.38520408214961</v>
      </c>
      <c r="AO47" s="188">
        <f t="shared" si="42"/>
        <v>112.38520408214961</v>
      </c>
    </row>
    <row r="48" spans="1:41" ht="15.75" thickBot="1" x14ac:dyDescent="0.3">
      <c r="A48" s="1" t="s">
        <v>1051</v>
      </c>
      <c r="B48" s="149" t="s">
        <v>614</v>
      </c>
      <c r="C48" s="192" t="s">
        <v>297</v>
      </c>
      <c r="E48" s="201">
        <v>-1</v>
      </c>
      <c r="F48" s="186">
        <f t="shared" si="19"/>
        <v>150.276582667665</v>
      </c>
      <c r="G48" s="202">
        <v>1.8438844499099999E-3</v>
      </c>
      <c r="H48" s="202">
        <v>1</v>
      </c>
      <c r="I48" s="227">
        <v>1</v>
      </c>
      <c r="J48" s="227">
        <v>1</v>
      </c>
      <c r="K48" s="227">
        <v>-1</v>
      </c>
      <c r="L48" s="202">
        <v>-1</v>
      </c>
      <c r="M48" s="228">
        <v>29</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81500</v>
      </c>
      <c r="Y48" s="137">
        <v>61125</v>
      </c>
      <c r="Z48" s="188">
        <f t="shared" si="25"/>
        <v>150.276582667665</v>
      </c>
      <c r="AA48" s="188">
        <f>IF(IF(sym!$Q37=H48,1,0)=1,ABS(X48*G48),-ABS(X48*G48))</f>
        <v>150.276582667665</v>
      </c>
      <c r="AB48" s="188">
        <f>IF(IF(sym!$P37=$H48,1,0)=1,ABS($X48*$G48),-ABS($X48*$G48))</f>
        <v>-150.276582667665</v>
      </c>
      <c r="AC48" s="188">
        <f t="shared" si="40"/>
        <v>-150.276582667665</v>
      </c>
      <c r="AD48" s="188">
        <f t="shared" si="26"/>
        <v>150.276582667665</v>
      </c>
      <c r="AE48" s="188">
        <f t="shared" si="27"/>
        <v>150.276582667665</v>
      </c>
      <c r="AF48" s="188">
        <f t="shared" si="36"/>
        <v>150.276582667665</v>
      </c>
      <c r="AG48" s="188">
        <f t="shared" si="37"/>
        <v>-150.276582667665</v>
      </c>
      <c r="AH48" s="188">
        <f t="shared" si="38"/>
        <v>-150.276582667665</v>
      </c>
      <c r="AI48" s="188">
        <f t="shared" si="39"/>
        <v>-150.276582667665</v>
      </c>
      <c r="AJ48" s="188">
        <f t="shared" si="28"/>
        <v>-150.276582667665</v>
      </c>
      <c r="AK48" s="188">
        <f t="shared" si="29"/>
        <v>150.276582667665</v>
      </c>
      <c r="AL48" s="188">
        <f t="shared" si="30"/>
        <v>150.276582667665</v>
      </c>
      <c r="AM48" s="188">
        <f t="shared" si="31"/>
        <v>150.276582667665</v>
      </c>
      <c r="AN48" s="188">
        <f t="shared" si="41"/>
        <v>150.276582667665</v>
      </c>
      <c r="AO48" s="188">
        <f t="shared" si="42"/>
        <v>150.276582667665</v>
      </c>
    </row>
    <row r="49" spans="1:41" ht="15.75" thickBot="1" x14ac:dyDescent="0.3">
      <c r="A49" s="4" t="s">
        <v>359</v>
      </c>
      <c r="B49" s="149" t="s">
        <v>708</v>
      </c>
      <c r="C49" s="192" t="s">
        <v>304</v>
      </c>
      <c r="E49" s="201">
        <v>1</v>
      </c>
      <c r="F49" s="186">
        <f t="shared" si="19"/>
        <v>764.32875457907892</v>
      </c>
      <c r="G49" s="202">
        <v>7.0207570207600004E-3</v>
      </c>
      <c r="H49" s="234">
        <v>1</v>
      </c>
      <c r="I49" s="230">
        <v>-1</v>
      </c>
      <c r="J49" s="230">
        <v>1</v>
      </c>
      <c r="K49" s="230">
        <v>-1</v>
      </c>
      <c r="L49" s="202">
        <v>-1</v>
      </c>
      <c r="M49" s="228">
        <v>-12</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108867</v>
      </c>
      <c r="Y49" s="137">
        <v>72578</v>
      </c>
      <c r="Z49" s="188">
        <f t="shared" si="25"/>
        <v>764.32875457907892</v>
      </c>
      <c r="AA49" s="188">
        <f>IF(IF(sym!$Q38=H49,1,0)=1,ABS(X49*G49),-ABS(X49*G49))</f>
        <v>764.32875457907892</v>
      </c>
      <c r="AB49" s="188">
        <f>IF(IF(sym!$P38=$H49,1,0)=1,ABS($X49*$G49),-ABS($X49*$G49))</f>
        <v>-764.32875457907892</v>
      </c>
      <c r="AC49" s="188">
        <f t="shared" si="40"/>
        <v>764.32875457907892</v>
      </c>
      <c r="AD49" s="188">
        <f t="shared" si="26"/>
        <v>-764.32875457907892</v>
      </c>
      <c r="AE49" s="188">
        <f t="shared" si="27"/>
        <v>764.32875457907892</v>
      </c>
      <c r="AF49" s="188">
        <f t="shared" si="36"/>
        <v>-764.32875457907892</v>
      </c>
      <c r="AG49" s="188">
        <f t="shared" si="37"/>
        <v>-764.32875457907892</v>
      </c>
      <c r="AH49" s="188">
        <f t="shared" si="38"/>
        <v>-764.32875457907892</v>
      </c>
      <c r="AI49" s="188">
        <f t="shared" si="39"/>
        <v>764.32875457907892</v>
      </c>
      <c r="AJ49" s="188">
        <f t="shared" si="28"/>
        <v>764.32875457907892</v>
      </c>
      <c r="AK49" s="188">
        <f t="shared" si="29"/>
        <v>764.32875457907892</v>
      </c>
      <c r="AL49" s="188">
        <f t="shared" si="30"/>
        <v>-764.32875457907892</v>
      </c>
      <c r="AM49" s="188">
        <f t="shared" si="31"/>
        <v>764.32875457907892</v>
      </c>
      <c r="AN49" s="188">
        <f t="shared" si="41"/>
        <v>764.32875457907892</v>
      </c>
      <c r="AO49" s="188">
        <f t="shared" si="42"/>
        <v>764.32875457907892</v>
      </c>
    </row>
    <row r="50" spans="1:41" ht="15.75" thickBot="1" x14ac:dyDescent="0.3">
      <c r="A50" s="1" t="s">
        <v>361</v>
      </c>
      <c r="B50" s="149" t="s">
        <v>631</v>
      </c>
      <c r="C50" s="192" t="s">
        <v>313</v>
      </c>
      <c r="E50" s="201">
        <v>-1</v>
      </c>
      <c r="F50" s="186">
        <f t="shared" si="19"/>
        <v>-2787.3698820203881</v>
      </c>
      <c r="G50" s="202">
        <v>-2.19754799907E-2</v>
      </c>
      <c r="H50" s="202">
        <v>-1</v>
      </c>
      <c r="I50" s="227">
        <v>-1</v>
      </c>
      <c r="J50" s="227">
        <v>1</v>
      </c>
      <c r="K50" s="227">
        <v>-1</v>
      </c>
      <c r="L50" s="202">
        <v>1</v>
      </c>
      <c r="M50" s="228">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126840</v>
      </c>
      <c r="Y50" s="137">
        <v>84560</v>
      </c>
      <c r="Z50" s="188">
        <f t="shared" si="25"/>
        <v>2787.3698820203881</v>
      </c>
      <c r="AA50" s="188">
        <f>IF(IF(sym!$Q39=H50,1,0)=1,ABS(X50*G50),-ABS(X50*G50))</f>
        <v>-2787.3698820203881</v>
      </c>
      <c r="AB50" s="188">
        <f>IF(IF(sym!$P39=$H50,1,0)=1,ABS($X50*$G50),-ABS($X50*$G50))</f>
        <v>2787.3698820203881</v>
      </c>
      <c r="AC50" s="188">
        <f t="shared" si="40"/>
        <v>2787.3698820203881</v>
      </c>
      <c r="AD50" s="188">
        <f t="shared" si="26"/>
        <v>-2787.3698820203881</v>
      </c>
      <c r="AE50" s="188">
        <f t="shared" si="27"/>
        <v>-2787.3698820203881</v>
      </c>
      <c r="AF50" s="188">
        <f t="shared" si="36"/>
        <v>2787.3698820203881</v>
      </c>
      <c r="AG50" s="188">
        <f t="shared" si="37"/>
        <v>2787.3698820203881</v>
      </c>
      <c r="AH50" s="188">
        <f t="shared" si="38"/>
        <v>-2787.3698820203881</v>
      </c>
      <c r="AI50" s="188">
        <f t="shared" si="39"/>
        <v>2787.3698820203881</v>
      </c>
      <c r="AJ50" s="188">
        <f t="shared" si="28"/>
        <v>2787.3698820203881</v>
      </c>
      <c r="AK50" s="188">
        <f t="shared" si="29"/>
        <v>-2787.3698820203881</v>
      </c>
      <c r="AL50" s="188">
        <f t="shared" si="30"/>
        <v>2787.3698820203881</v>
      </c>
      <c r="AM50" s="188">
        <f t="shared" si="31"/>
        <v>2787.3698820203881</v>
      </c>
      <c r="AN50" s="188">
        <f t="shared" si="41"/>
        <v>-2787.3698820203881</v>
      </c>
      <c r="AO50" s="188">
        <f t="shared" si="42"/>
        <v>-2787.3698820203881</v>
      </c>
    </row>
    <row r="51" spans="1:41" ht="15.75" thickBot="1" x14ac:dyDescent="0.3">
      <c r="A51" s="1" t="s">
        <v>363</v>
      </c>
      <c r="B51" s="149" t="s">
        <v>476</v>
      </c>
      <c r="C51" s="192" t="s">
        <v>288</v>
      </c>
      <c r="E51" s="201">
        <v>1</v>
      </c>
      <c r="F51" s="186">
        <f t="shared" si="19"/>
        <v>-2150.2364795436561</v>
      </c>
      <c r="G51" s="202">
        <v>-2.26197820276E-2</v>
      </c>
      <c r="H51" s="202">
        <v>-1</v>
      </c>
      <c r="I51" s="227">
        <v>-1</v>
      </c>
      <c r="J51" s="227">
        <v>-1</v>
      </c>
      <c r="K51" s="227">
        <v>-1</v>
      </c>
      <c r="L51" s="202">
        <v>1</v>
      </c>
      <c r="M51" s="228">
        <v>5</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95060</v>
      </c>
      <c r="Y51" s="137">
        <v>95060</v>
      </c>
      <c r="Z51" s="188">
        <f t="shared" si="25"/>
        <v>2150.2364795436561</v>
      </c>
      <c r="AA51" s="188">
        <f>IF(IF(sym!$Q40=H51,1,0)=1,ABS(X51*G51),-ABS(X51*G51))</f>
        <v>-2150.2364795436561</v>
      </c>
      <c r="AB51" s="188">
        <f>IF(IF(sym!$P40=$H51,1,0)=1,ABS($X51*$G51),-ABS($X51*$G51))</f>
        <v>2150.2364795436561</v>
      </c>
      <c r="AC51" s="188">
        <f t="shared" si="40"/>
        <v>-2150.2364795436561</v>
      </c>
      <c r="AD51" s="188">
        <f t="shared" si="26"/>
        <v>2150.2364795436561</v>
      </c>
      <c r="AE51" s="188">
        <f t="shared" si="27"/>
        <v>2150.2364795436561</v>
      </c>
      <c r="AF51" s="188">
        <f t="shared" si="36"/>
        <v>2150.2364795436561</v>
      </c>
      <c r="AG51" s="188">
        <f t="shared" si="37"/>
        <v>2150.2364795436561</v>
      </c>
      <c r="AH51" s="188">
        <f t="shared" si="38"/>
        <v>-2150.2364795436561</v>
      </c>
      <c r="AI51" s="188">
        <f t="shared" si="39"/>
        <v>-2150.2364795436561</v>
      </c>
      <c r="AJ51" s="188">
        <f t="shared" si="28"/>
        <v>2150.2364795436561</v>
      </c>
      <c r="AK51" s="188">
        <f t="shared" si="29"/>
        <v>2150.2364795436561</v>
      </c>
      <c r="AL51" s="188">
        <f t="shared" si="30"/>
        <v>2150.2364795436561</v>
      </c>
      <c r="AM51" s="188">
        <f t="shared" si="31"/>
        <v>2150.2364795436561</v>
      </c>
      <c r="AN51" s="188">
        <f t="shared" si="41"/>
        <v>-2150.2364795436561</v>
      </c>
      <c r="AO51" s="188">
        <f t="shared" si="42"/>
        <v>2150.2364795436561</v>
      </c>
    </row>
    <row r="52" spans="1:41" ht="15.75" thickBot="1" x14ac:dyDescent="0.3">
      <c r="A52" s="1" t="s">
        <v>365</v>
      </c>
      <c r="B52" s="149" t="s">
        <v>1097</v>
      </c>
      <c r="C52" s="192" t="s">
        <v>288</v>
      </c>
      <c r="E52" s="201">
        <v>1</v>
      </c>
      <c r="F52" s="186">
        <f t="shared" si="19"/>
        <v>-1036.8358208925599</v>
      </c>
      <c r="G52" s="202">
        <v>-1.25373134328E-2</v>
      </c>
      <c r="H52" s="202">
        <v>-1</v>
      </c>
      <c r="I52" s="227">
        <v>-1</v>
      </c>
      <c r="J52" s="227">
        <v>1</v>
      </c>
      <c r="K52" s="227">
        <v>-1</v>
      </c>
      <c r="L52" s="202">
        <v>1</v>
      </c>
      <c r="M52" s="228">
        <v>-15</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82700</v>
      </c>
      <c r="Y52" s="137">
        <v>82700</v>
      </c>
      <c r="Z52" s="188">
        <f t="shared" si="25"/>
        <v>1036.8358208925599</v>
      </c>
      <c r="AA52" s="188">
        <f>IF(IF(sym!$Q41=H52,1,0)=1,ABS(X52*G52),-ABS(X52*G52))</f>
        <v>-1036.8358208925599</v>
      </c>
      <c r="AB52" s="188">
        <f>IF(IF(sym!$P41=$H52,1,0)=1,ABS($X52*$G52),-ABS($X52*$G52))</f>
        <v>1036.8358208925599</v>
      </c>
      <c r="AC52" s="188">
        <f t="shared" si="40"/>
        <v>-1036.8358208925599</v>
      </c>
      <c r="AD52" s="188">
        <f t="shared" si="26"/>
        <v>1036.8358208925599</v>
      </c>
      <c r="AE52" s="188">
        <f t="shared" si="27"/>
        <v>-1036.8358208925599</v>
      </c>
      <c r="AF52" s="188">
        <f t="shared" si="36"/>
        <v>1036.8358208925599</v>
      </c>
      <c r="AG52" s="188">
        <f t="shared" si="37"/>
        <v>1036.8358208925599</v>
      </c>
      <c r="AH52" s="188">
        <f t="shared" si="38"/>
        <v>-1036.8358208925599</v>
      </c>
      <c r="AI52" s="188">
        <f t="shared" si="39"/>
        <v>1036.8358208925599</v>
      </c>
      <c r="AJ52" s="188">
        <f t="shared" si="28"/>
        <v>1036.8358208925599</v>
      </c>
      <c r="AK52" s="188">
        <f t="shared" si="29"/>
        <v>1036.8358208925599</v>
      </c>
      <c r="AL52" s="188">
        <f t="shared" si="30"/>
        <v>1036.8358208925599</v>
      </c>
      <c r="AM52" s="188">
        <f t="shared" si="31"/>
        <v>1036.8358208925599</v>
      </c>
      <c r="AN52" s="188">
        <f t="shared" si="41"/>
        <v>-1036.8358208925599</v>
      </c>
      <c r="AO52" s="188">
        <f t="shared" si="42"/>
        <v>1036.8358208925599</v>
      </c>
    </row>
    <row r="53" spans="1:41" ht="15.75" thickBot="1" x14ac:dyDescent="0.3">
      <c r="A53" s="1" t="s">
        <v>367</v>
      </c>
      <c r="B53" s="149" t="s">
        <v>625</v>
      </c>
      <c r="C53" s="192" t="s">
        <v>313</v>
      </c>
      <c r="E53" s="201">
        <v>-1</v>
      </c>
      <c r="F53" s="186">
        <f t="shared" si="19"/>
        <v>-2495.8747553855237</v>
      </c>
      <c r="G53" s="202">
        <v>-2.5048923679099999E-2</v>
      </c>
      <c r="H53" s="202">
        <v>-1</v>
      </c>
      <c r="I53" s="227">
        <v>-1</v>
      </c>
      <c r="J53" s="227">
        <v>-1</v>
      </c>
      <c r="K53" s="227">
        <v>-1</v>
      </c>
      <c r="L53" s="202">
        <v>1</v>
      </c>
      <c r="M53" s="228">
        <v>-4</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99640</v>
      </c>
      <c r="Y53" s="137">
        <v>74730</v>
      </c>
      <c r="Z53" s="188">
        <f t="shared" si="25"/>
        <v>2495.8747553855237</v>
      </c>
      <c r="AA53" s="188">
        <f>IF(IF(sym!$Q42=H53,1,0)=1,ABS(X53*G53),-ABS(X53*G53))</f>
        <v>-2495.8747553855237</v>
      </c>
      <c r="AB53" s="188">
        <f>IF(IF(sym!$P42=$H53,1,0)=1,ABS($X53*$G53),-ABS($X53*$G53))</f>
        <v>2495.8747553855237</v>
      </c>
      <c r="AC53" s="188">
        <f t="shared" si="40"/>
        <v>2495.8747553855237</v>
      </c>
      <c r="AD53" s="188">
        <f t="shared" si="26"/>
        <v>-2495.8747553855237</v>
      </c>
      <c r="AE53" s="188">
        <f t="shared" si="27"/>
        <v>2495.8747553855237</v>
      </c>
      <c r="AF53" s="188">
        <f t="shared" si="36"/>
        <v>2495.8747553855237</v>
      </c>
      <c r="AG53" s="188">
        <f t="shared" si="37"/>
        <v>2495.8747553855237</v>
      </c>
      <c r="AH53" s="188">
        <f t="shared" si="38"/>
        <v>-2495.8747553855237</v>
      </c>
      <c r="AI53" s="188">
        <f t="shared" si="39"/>
        <v>2495.8747553855237</v>
      </c>
      <c r="AJ53" s="188">
        <f t="shared" si="28"/>
        <v>2495.8747553855237</v>
      </c>
      <c r="AK53" s="188">
        <f t="shared" si="29"/>
        <v>2495.8747553855237</v>
      </c>
      <c r="AL53" s="188">
        <f t="shared" si="30"/>
        <v>2495.8747553855237</v>
      </c>
      <c r="AM53" s="188">
        <f t="shared" si="31"/>
        <v>2495.8747553855237</v>
      </c>
      <c r="AN53" s="188">
        <f t="shared" si="41"/>
        <v>-2495.8747553855237</v>
      </c>
      <c r="AO53" s="188">
        <f t="shared" si="42"/>
        <v>2495.8747553855237</v>
      </c>
    </row>
    <row r="54" spans="1:41" ht="15.75" thickBot="1" x14ac:dyDescent="0.3">
      <c r="A54" s="1" t="s">
        <v>511</v>
      </c>
      <c r="B54" s="149" t="s">
        <v>511</v>
      </c>
      <c r="C54" s="192" t="s">
        <v>304</v>
      </c>
      <c r="E54" s="201">
        <v>1</v>
      </c>
      <c r="F54" s="186">
        <f t="shared" si="19"/>
        <v>140.15418502163399</v>
      </c>
      <c r="G54" s="202">
        <v>1.1013215858999999E-3</v>
      </c>
      <c r="H54" s="202">
        <v>1</v>
      </c>
      <c r="I54" s="227">
        <v>1</v>
      </c>
      <c r="J54" s="227">
        <v>-1</v>
      </c>
      <c r="K54" s="227">
        <v>1</v>
      </c>
      <c r="L54" s="202">
        <v>-1</v>
      </c>
      <c r="M54" s="228">
        <v>-5</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127260</v>
      </c>
      <c r="Y54" s="137">
        <v>90900</v>
      </c>
      <c r="Z54" s="188">
        <f t="shared" si="25"/>
        <v>140.15418502163399</v>
      </c>
      <c r="AA54" s="188">
        <f>IF(IF(sym!$Q43=H54,1,0)=1,ABS(X54*G54),-ABS(X54*G54))</f>
        <v>140.15418502163399</v>
      </c>
      <c r="AB54" s="188">
        <f>IF(IF(sym!$P43=$H54,1,0)=1,ABS($X54*$G54),-ABS($X54*$G54))</f>
        <v>-140.15418502163399</v>
      </c>
      <c r="AC54" s="188">
        <f t="shared" si="40"/>
        <v>140.15418502163399</v>
      </c>
      <c r="AD54" s="188">
        <f t="shared" si="26"/>
        <v>-140.15418502163399</v>
      </c>
      <c r="AE54" s="188">
        <f t="shared" si="27"/>
        <v>-140.15418502163399</v>
      </c>
      <c r="AF54" s="188">
        <f t="shared" si="36"/>
        <v>140.15418502163399</v>
      </c>
      <c r="AG54" s="188">
        <f t="shared" si="37"/>
        <v>140.15418502163399</v>
      </c>
      <c r="AH54" s="188">
        <f t="shared" si="38"/>
        <v>-140.15418502163399</v>
      </c>
      <c r="AI54" s="188">
        <f t="shared" si="39"/>
        <v>140.15418502163399</v>
      </c>
      <c r="AJ54" s="188">
        <f t="shared" si="28"/>
        <v>140.15418502163399</v>
      </c>
      <c r="AK54" s="188">
        <f t="shared" si="29"/>
        <v>-140.15418502163399</v>
      </c>
      <c r="AL54" s="188">
        <f t="shared" si="30"/>
        <v>140.15418502163399</v>
      </c>
      <c r="AM54" s="188">
        <f t="shared" si="31"/>
        <v>140.15418502163399</v>
      </c>
      <c r="AN54" s="188">
        <f t="shared" si="41"/>
        <v>-140.15418502163399</v>
      </c>
      <c r="AO54" s="188">
        <f t="shared" si="42"/>
        <v>-140.15418502163399</v>
      </c>
    </row>
    <row r="55" spans="1:41" ht="15.75" thickBot="1" x14ac:dyDescent="0.3">
      <c r="A55" s="1" t="s">
        <v>988</v>
      </c>
      <c r="B55" s="149" t="s">
        <v>629</v>
      </c>
      <c r="C55" s="192" t="s">
        <v>304</v>
      </c>
      <c r="E55" s="201">
        <v>-1</v>
      </c>
      <c r="F55" s="186">
        <f t="shared" si="19"/>
        <v>879.45120808936667</v>
      </c>
      <c r="G55" s="202">
        <v>1.0863457576300001E-2</v>
      </c>
      <c r="H55" s="202">
        <v>1</v>
      </c>
      <c r="I55" s="227">
        <v>1</v>
      </c>
      <c r="J55" s="227">
        <v>1</v>
      </c>
      <c r="K55" s="227">
        <v>1</v>
      </c>
      <c r="L55" s="202">
        <v>-1</v>
      </c>
      <c r="M55" s="228">
        <v>15</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80955.000000000015</v>
      </c>
      <c r="Y55" s="137">
        <v>53970.000000000007</v>
      </c>
      <c r="Z55" s="188">
        <f t="shared" si="25"/>
        <v>879.45120808936667</v>
      </c>
      <c r="AA55" s="188">
        <f>IF(IF(sym!$Q44=H55,1,0)=1,ABS(X55*G55),-ABS(X55*G55))</f>
        <v>879.45120808936667</v>
      </c>
      <c r="AB55" s="188">
        <f>IF(IF(sym!$P44=$H55,1,0)=1,ABS($X55*$G55),-ABS($X55*$G55))</f>
        <v>-879.45120808936667</v>
      </c>
      <c r="AC55" s="188">
        <f t="shared" si="40"/>
        <v>-879.45120808936667</v>
      </c>
      <c r="AD55" s="188">
        <f t="shared" si="26"/>
        <v>879.45120808936667</v>
      </c>
      <c r="AE55" s="188">
        <f t="shared" si="27"/>
        <v>879.45120808936667</v>
      </c>
      <c r="AF55" s="188">
        <f t="shared" si="36"/>
        <v>879.45120808936667</v>
      </c>
      <c r="AG55" s="188">
        <f t="shared" si="37"/>
        <v>879.45120808936667</v>
      </c>
      <c r="AH55" s="188">
        <f t="shared" si="38"/>
        <v>-879.45120808936667</v>
      </c>
      <c r="AI55" s="188">
        <f t="shared" si="39"/>
        <v>-879.45120808936667</v>
      </c>
      <c r="AJ55" s="188">
        <f t="shared" si="28"/>
        <v>879.45120808936667</v>
      </c>
      <c r="AK55" s="188">
        <f t="shared" si="29"/>
        <v>879.45120808936667</v>
      </c>
      <c r="AL55" s="188">
        <f t="shared" si="30"/>
        <v>879.45120808936667</v>
      </c>
      <c r="AM55" s="188">
        <f t="shared" si="31"/>
        <v>879.45120808936667</v>
      </c>
      <c r="AN55" s="188">
        <f t="shared" si="41"/>
        <v>-879.45120808936667</v>
      </c>
      <c r="AO55" s="188">
        <f t="shared" si="42"/>
        <v>879.45120808936667</v>
      </c>
    </row>
    <row r="56" spans="1:41" ht="15.75" thickBot="1" x14ac:dyDescent="0.3">
      <c r="A56" s="1" t="s">
        <v>989</v>
      </c>
      <c r="B56" s="149" t="s">
        <v>655</v>
      </c>
      <c r="C56" s="192" t="s">
        <v>294</v>
      </c>
      <c r="E56" s="201">
        <v>1</v>
      </c>
      <c r="F56" s="186">
        <f t="shared" si="19"/>
        <v>-478.23873408993154</v>
      </c>
      <c r="G56" s="202">
        <v>-3.6693039789000002E-3</v>
      </c>
      <c r="H56" s="202">
        <v>-1</v>
      </c>
      <c r="I56" s="227">
        <v>-1</v>
      </c>
      <c r="J56" s="227">
        <v>-1</v>
      </c>
      <c r="K56" s="227">
        <v>1</v>
      </c>
      <c r="L56" s="202">
        <v>-1</v>
      </c>
      <c r="M56" s="228">
        <v>-2</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130335</v>
      </c>
      <c r="Y56" s="137">
        <v>86890</v>
      </c>
      <c r="Z56" s="188">
        <f t="shared" si="25"/>
        <v>478.23873408993154</v>
      </c>
      <c r="AA56" s="188">
        <f>IF(IF(sym!$Q45=H56,1,0)=1,ABS(X56*G56),-ABS(X56*G56))</f>
        <v>-478.23873408993154</v>
      </c>
      <c r="AB56" s="188">
        <f>IF(IF(sym!$P45=$H56,1,0)=1,ABS($X56*$G56),-ABS($X56*$G56))</f>
        <v>478.23873408993154</v>
      </c>
      <c r="AC56" s="188">
        <f t="shared" si="40"/>
        <v>-478.23873408993154</v>
      </c>
      <c r="AD56" s="188">
        <f t="shared" si="26"/>
        <v>478.23873408993154</v>
      </c>
      <c r="AE56" s="188">
        <f t="shared" si="27"/>
        <v>478.23873408993154</v>
      </c>
      <c r="AF56" s="188">
        <f t="shared" si="36"/>
        <v>478.23873408993154</v>
      </c>
      <c r="AG56" s="188">
        <f t="shared" si="37"/>
        <v>-478.23873408993154</v>
      </c>
      <c r="AH56" s="188">
        <f t="shared" si="38"/>
        <v>478.23873408993154</v>
      </c>
      <c r="AI56" s="188">
        <f t="shared" si="39"/>
        <v>-478.23873408993154</v>
      </c>
      <c r="AJ56" s="188">
        <f t="shared" si="28"/>
        <v>-478.23873408993154</v>
      </c>
      <c r="AK56" s="188">
        <f t="shared" si="29"/>
        <v>478.23873408993154</v>
      </c>
      <c r="AL56" s="188">
        <f t="shared" si="30"/>
        <v>478.23873408993154</v>
      </c>
      <c r="AM56" s="188">
        <f t="shared" si="31"/>
        <v>478.23873408993154</v>
      </c>
      <c r="AN56" s="188">
        <f t="shared" si="41"/>
        <v>478.23873408993154</v>
      </c>
      <c r="AO56" s="188">
        <f t="shared" si="42"/>
        <v>478.23873408993154</v>
      </c>
    </row>
    <row r="57" spans="1:41" ht="15.75" thickBot="1" x14ac:dyDescent="0.3">
      <c r="A57" s="1" t="s">
        <v>369</v>
      </c>
      <c r="B57" s="149" t="s">
        <v>620</v>
      </c>
      <c r="C57" s="192" t="s">
        <v>294</v>
      </c>
      <c r="E57" s="201">
        <v>1</v>
      </c>
      <c r="F57" s="186">
        <f t="shared" si="19"/>
        <v>225.46699445456565</v>
      </c>
      <c r="G57" s="202">
        <v>2.3856021891399998E-3</v>
      </c>
      <c r="H57" s="202">
        <v>1</v>
      </c>
      <c r="I57" s="227">
        <v>1</v>
      </c>
      <c r="J57" s="227">
        <v>-1</v>
      </c>
      <c r="K57" s="227">
        <v>1</v>
      </c>
      <c r="L57" s="202">
        <v>1</v>
      </c>
      <c r="M57" s="228">
        <v>-10</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94511.564200000008</v>
      </c>
      <c r="Y57" s="137">
        <v>94511.564200000008</v>
      </c>
      <c r="Z57" s="188">
        <f t="shared" si="25"/>
        <v>225.46699445456565</v>
      </c>
      <c r="AA57" s="188">
        <f>IF(IF(sym!$Q46=H57,1,0)=1,ABS(X57*G57),-ABS(X57*G57))</f>
        <v>225.46699445456565</v>
      </c>
      <c r="AB57" s="188">
        <f>IF(IF(sym!$P46=$H57,1,0)=1,ABS($X57*$G57),-ABS($X57*$G57))</f>
        <v>-225.46699445456565</v>
      </c>
      <c r="AC57" s="188">
        <f t="shared" si="40"/>
        <v>225.46699445456565</v>
      </c>
      <c r="AD57" s="188">
        <f t="shared" si="26"/>
        <v>-225.46699445456565</v>
      </c>
      <c r="AE57" s="188">
        <f t="shared" si="27"/>
        <v>-225.46699445456565</v>
      </c>
      <c r="AF57" s="188">
        <f t="shared" si="36"/>
        <v>225.46699445456565</v>
      </c>
      <c r="AG57" s="188">
        <f t="shared" si="37"/>
        <v>225.46699445456565</v>
      </c>
      <c r="AH57" s="188">
        <f t="shared" si="38"/>
        <v>225.46699445456565</v>
      </c>
      <c r="AI57" s="188">
        <f t="shared" si="39"/>
        <v>-225.46699445456565</v>
      </c>
      <c r="AJ57" s="188">
        <f t="shared" si="28"/>
        <v>225.46699445456565</v>
      </c>
      <c r="AK57" s="188">
        <f t="shared" si="29"/>
        <v>-225.46699445456565</v>
      </c>
      <c r="AL57" s="188">
        <f t="shared" si="30"/>
        <v>-225.46699445456565</v>
      </c>
      <c r="AM57" s="188">
        <f t="shared" si="31"/>
        <v>-225.46699445456565</v>
      </c>
      <c r="AN57" s="188">
        <f t="shared" si="41"/>
        <v>225.46699445456565</v>
      </c>
      <c r="AO57" s="188">
        <f t="shared" si="42"/>
        <v>-225.46699445456565</v>
      </c>
    </row>
    <row r="58" spans="1:41" ht="15.75" thickBot="1" x14ac:dyDescent="0.3">
      <c r="A58" s="1" t="s">
        <v>371</v>
      </c>
      <c r="B58" s="149" t="s">
        <v>635</v>
      </c>
      <c r="C58" s="192" t="s">
        <v>1121</v>
      </c>
      <c r="E58" s="201">
        <v>-1</v>
      </c>
      <c r="F58" s="186">
        <f t="shared" si="19"/>
        <v>-119.86511802225121</v>
      </c>
      <c r="G58" s="202">
        <v>-1.1240164855800001E-3</v>
      </c>
      <c r="H58" s="202">
        <v>-1</v>
      </c>
      <c r="I58" s="227">
        <v>1</v>
      </c>
      <c r="J58" s="227">
        <v>1</v>
      </c>
      <c r="K58" s="227">
        <v>1</v>
      </c>
      <c r="L58" s="202">
        <v>-1</v>
      </c>
      <c r="M58" s="228">
        <v>9</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106640</v>
      </c>
      <c r="Y58" s="137">
        <v>79980</v>
      </c>
      <c r="Z58" s="188">
        <f t="shared" si="25"/>
        <v>119.86511802225121</v>
      </c>
      <c r="AA58" s="188">
        <f>IF(IF(sym!$Q47=H58,1,0)=1,ABS(X58*G58),-ABS(X58*G58))</f>
        <v>-119.86511802225121</v>
      </c>
      <c r="AB58" s="188">
        <f>IF(IF(sym!$P47=$H58,1,0)=1,ABS($X58*$G58),-ABS($X58*$G58))</f>
        <v>119.86511802225121</v>
      </c>
      <c r="AC58" s="188">
        <f t="shared" si="40"/>
        <v>119.86511802225121</v>
      </c>
      <c r="AD58" s="188">
        <f t="shared" si="26"/>
        <v>-119.86511802225121</v>
      </c>
      <c r="AE58" s="188">
        <f t="shared" si="27"/>
        <v>-119.86511802225121</v>
      </c>
      <c r="AF58" s="188">
        <f t="shared" si="36"/>
        <v>-119.86511802225121</v>
      </c>
      <c r="AG58" s="188">
        <f t="shared" si="37"/>
        <v>-119.86511802225121</v>
      </c>
      <c r="AH58" s="188">
        <f t="shared" si="38"/>
        <v>119.86511802225121</v>
      </c>
      <c r="AI58" s="188">
        <f t="shared" si="39"/>
        <v>119.86511802225121</v>
      </c>
      <c r="AJ58" s="188">
        <f t="shared" si="28"/>
        <v>-119.86511802225121</v>
      </c>
      <c r="AK58" s="188">
        <f t="shared" si="29"/>
        <v>-119.86511802225121</v>
      </c>
      <c r="AL58" s="188">
        <f t="shared" si="30"/>
        <v>-119.86511802225121</v>
      </c>
      <c r="AM58" s="188">
        <f t="shared" si="31"/>
        <v>-119.86511802225121</v>
      </c>
      <c r="AN58" s="188">
        <f t="shared" si="41"/>
        <v>119.86511802225121</v>
      </c>
      <c r="AO58" s="188">
        <f t="shared" si="42"/>
        <v>-119.86511802225121</v>
      </c>
    </row>
    <row r="59" spans="1:41" ht="15.75" thickBot="1" x14ac:dyDescent="0.3">
      <c r="A59" s="1" t="s">
        <v>1052</v>
      </c>
      <c r="B59" s="149" t="s">
        <v>611</v>
      </c>
      <c r="C59" s="192" t="s">
        <v>297</v>
      </c>
      <c r="E59" s="201">
        <v>-1</v>
      </c>
      <c r="F59" s="186">
        <f t="shared" si="19"/>
        <v>250.64432989701751</v>
      </c>
      <c r="G59" s="202">
        <v>2.57731958763E-3</v>
      </c>
      <c r="H59" s="202">
        <v>1</v>
      </c>
      <c r="I59" s="227">
        <v>-1</v>
      </c>
      <c r="J59" s="227">
        <v>1</v>
      </c>
      <c r="K59" s="227">
        <v>-1</v>
      </c>
      <c r="L59" s="202">
        <v>-1</v>
      </c>
      <c r="M59" s="228">
        <v>10</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97250</v>
      </c>
      <c r="Y59" s="137">
        <v>72937.5</v>
      </c>
      <c r="Z59" s="188">
        <f t="shared" si="25"/>
        <v>250.64432989701751</v>
      </c>
      <c r="AA59" s="188">
        <f>IF(IF(sym!$Q48=H59,1,0)=1,ABS(X59*G59),-ABS(X59*G59))</f>
        <v>250.64432989701751</v>
      </c>
      <c r="AB59" s="188">
        <f>IF(IF(sym!$P48=$H59,1,0)=1,ABS($X59*$G59),-ABS($X59*$G59))</f>
        <v>-250.64432989701751</v>
      </c>
      <c r="AC59" s="188">
        <f t="shared" si="40"/>
        <v>-250.64432989701751</v>
      </c>
      <c r="AD59" s="188">
        <f t="shared" si="26"/>
        <v>250.64432989701751</v>
      </c>
      <c r="AE59" s="188">
        <f t="shared" si="27"/>
        <v>250.64432989701751</v>
      </c>
      <c r="AF59" s="188">
        <f t="shared" si="36"/>
        <v>-250.64432989701751</v>
      </c>
      <c r="AG59" s="188">
        <f t="shared" si="37"/>
        <v>-250.64432989701751</v>
      </c>
      <c r="AH59" s="188">
        <f t="shared" si="38"/>
        <v>-250.64432989701751</v>
      </c>
      <c r="AI59" s="188">
        <f t="shared" si="39"/>
        <v>-250.64432989701751</v>
      </c>
      <c r="AJ59" s="188">
        <f t="shared" si="28"/>
        <v>-250.64432989701751</v>
      </c>
      <c r="AK59" s="188">
        <f t="shared" si="29"/>
        <v>250.64432989701751</v>
      </c>
      <c r="AL59" s="188">
        <f t="shared" si="30"/>
        <v>250.64432989701751</v>
      </c>
      <c r="AM59" s="188">
        <f t="shared" si="31"/>
        <v>250.64432989701751</v>
      </c>
      <c r="AN59" s="188">
        <f t="shared" si="41"/>
        <v>250.64432989701751</v>
      </c>
      <c r="AO59" s="188">
        <f t="shared" si="42"/>
        <v>250.64432989701751</v>
      </c>
    </row>
    <row r="60" spans="1:41" ht="15.75" thickBot="1" x14ac:dyDescent="0.3">
      <c r="A60" s="1" t="s">
        <v>373</v>
      </c>
      <c r="B60" s="149" t="s">
        <v>692</v>
      </c>
      <c r="C60" s="192" t="s">
        <v>1121</v>
      </c>
      <c r="E60" s="201">
        <v>-1</v>
      </c>
      <c r="F60" s="186">
        <f t="shared" si="19"/>
        <v>-617.25467790367202</v>
      </c>
      <c r="G60" s="202">
        <v>-4.4279388658799998E-3</v>
      </c>
      <c r="H60" s="202">
        <v>-1</v>
      </c>
      <c r="I60" s="227">
        <v>-1</v>
      </c>
      <c r="J60" s="227">
        <v>-1</v>
      </c>
      <c r="K60" s="227">
        <v>-1</v>
      </c>
      <c r="L60" s="202">
        <v>-1</v>
      </c>
      <c r="M60" s="228">
        <v>-6</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139400</v>
      </c>
      <c r="Y60" s="137">
        <v>139400</v>
      </c>
      <c r="Z60" s="188">
        <f t="shared" si="25"/>
        <v>617.25467790367202</v>
      </c>
      <c r="AA60" s="188">
        <f>IF(IF(sym!$Q49=H60,1,0)=1,ABS(X60*G60),-ABS(X60*G60))</f>
        <v>-617.25467790367202</v>
      </c>
      <c r="AB60" s="188">
        <f>IF(IF(sym!$P49=$H60,1,0)=1,ABS($X60*$G60),-ABS($X60*$G60))</f>
        <v>617.25467790367202</v>
      </c>
      <c r="AC60" s="188">
        <f t="shared" si="40"/>
        <v>617.25467790367202</v>
      </c>
      <c r="AD60" s="188">
        <f t="shared" si="26"/>
        <v>-617.25467790367202</v>
      </c>
      <c r="AE60" s="188">
        <f t="shared" si="27"/>
        <v>617.25467790367202</v>
      </c>
      <c r="AF60" s="188">
        <f t="shared" si="36"/>
        <v>617.25467790367202</v>
      </c>
      <c r="AG60" s="188">
        <f t="shared" si="37"/>
        <v>617.25467790367202</v>
      </c>
      <c r="AH60" s="188">
        <f t="shared" si="38"/>
        <v>617.25467790367202</v>
      </c>
      <c r="AI60" s="188">
        <f t="shared" si="39"/>
        <v>-617.25467790367202</v>
      </c>
      <c r="AJ60" s="188">
        <f t="shared" si="28"/>
        <v>617.25467790367202</v>
      </c>
      <c r="AK60" s="188">
        <f t="shared" si="29"/>
        <v>-617.25467790367202</v>
      </c>
      <c r="AL60" s="188">
        <f t="shared" si="30"/>
        <v>-617.25467790367202</v>
      </c>
      <c r="AM60" s="188">
        <f t="shared" si="31"/>
        <v>-617.25467790367202</v>
      </c>
      <c r="AN60" s="188">
        <f t="shared" si="41"/>
        <v>617.25467790367202</v>
      </c>
      <c r="AO60" s="188">
        <f t="shared" si="42"/>
        <v>-617.25467790367202</v>
      </c>
    </row>
    <row r="61" spans="1:41" ht="15.75" thickBot="1" x14ac:dyDescent="0.3">
      <c r="A61" s="1" t="s">
        <v>375</v>
      </c>
      <c r="B61" s="149" t="s">
        <v>690</v>
      </c>
      <c r="C61" s="192" t="s">
        <v>288</v>
      </c>
      <c r="E61" s="201">
        <v>-1</v>
      </c>
      <c r="F61" s="186">
        <f t="shared" si="19"/>
        <v>1156.5280427354367</v>
      </c>
      <c r="G61" s="202">
        <v>1.4498283098099999E-2</v>
      </c>
      <c r="H61" s="202">
        <v>1</v>
      </c>
      <c r="I61" s="227">
        <v>-1</v>
      </c>
      <c r="J61" s="227">
        <v>1</v>
      </c>
      <c r="K61" s="227">
        <v>-1</v>
      </c>
      <c r="L61" s="202">
        <v>-1</v>
      </c>
      <c r="M61" s="228">
        <v>12</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79769.999999999985</v>
      </c>
      <c r="Y61" s="137">
        <v>53179.999999999993</v>
      </c>
      <c r="Z61" s="188">
        <f t="shared" si="25"/>
        <v>1156.5280427354367</v>
      </c>
      <c r="AA61" s="188">
        <f>IF(IF(sym!$Q50=H61,1,0)=1,ABS(X61*G61),-ABS(X61*G61))</f>
        <v>1156.5280427354367</v>
      </c>
      <c r="AB61" s="188">
        <f>IF(IF(sym!$P50=$H61,1,0)=1,ABS($X61*$G61),-ABS($X61*$G61))</f>
        <v>-1156.5280427354367</v>
      </c>
      <c r="AC61" s="188">
        <f t="shared" si="40"/>
        <v>-1156.5280427354367</v>
      </c>
      <c r="AD61" s="188">
        <f t="shared" si="26"/>
        <v>1156.5280427354367</v>
      </c>
      <c r="AE61" s="188">
        <f t="shared" si="27"/>
        <v>1156.5280427354367</v>
      </c>
      <c r="AF61" s="188">
        <f t="shared" si="36"/>
        <v>-1156.5280427354367</v>
      </c>
      <c r="AG61" s="188">
        <f t="shared" si="37"/>
        <v>-1156.5280427354367</v>
      </c>
      <c r="AH61" s="188">
        <f t="shared" si="38"/>
        <v>-1156.5280427354367</v>
      </c>
      <c r="AI61" s="188">
        <f t="shared" si="39"/>
        <v>-1156.5280427354367</v>
      </c>
      <c r="AJ61" s="188">
        <f t="shared" si="28"/>
        <v>-1156.5280427354367</v>
      </c>
      <c r="AK61" s="188">
        <f t="shared" si="29"/>
        <v>1156.5280427354367</v>
      </c>
      <c r="AL61" s="188">
        <f t="shared" si="30"/>
        <v>1156.5280427354367</v>
      </c>
      <c r="AM61" s="188">
        <f t="shared" si="31"/>
        <v>1156.5280427354367</v>
      </c>
      <c r="AN61" s="188">
        <f t="shared" si="41"/>
        <v>1156.5280427354367</v>
      </c>
      <c r="AO61" s="188">
        <f t="shared" si="42"/>
        <v>1156.5280427354367</v>
      </c>
    </row>
    <row r="62" spans="1:41" ht="15.75" thickBot="1" x14ac:dyDescent="0.3">
      <c r="A62" s="1" t="s">
        <v>377</v>
      </c>
      <c r="B62" s="149" t="s">
        <v>694</v>
      </c>
      <c r="C62" s="192" t="s">
        <v>294</v>
      </c>
      <c r="E62" s="201">
        <v>1</v>
      </c>
      <c r="F62" s="186">
        <f t="shared" si="19"/>
        <v>-1370.2573925240922</v>
      </c>
      <c r="G62" s="202">
        <v>-1.75022248591E-2</v>
      </c>
      <c r="H62" s="202">
        <v>-1</v>
      </c>
      <c r="I62" s="227">
        <v>-1</v>
      </c>
      <c r="J62" s="227">
        <v>-1</v>
      </c>
      <c r="K62" s="227">
        <v>-1</v>
      </c>
      <c r="L62" s="202">
        <v>-1</v>
      </c>
      <c r="M62" s="228">
        <v>15</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78290.468986384265</v>
      </c>
      <c r="Y62" s="137">
        <v>78290.468986384265</v>
      </c>
      <c r="Z62" s="188">
        <f t="shared" si="25"/>
        <v>1370.2573925240922</v>
      </c>
      <c r="AA62" s="188">
        <f>IF(IF(sym!$Q51=H62,1,0)=1,ABS(X62*G62),-ABS(X62*G62))</f>
        <v>-1370.2573925240922</v>
      </c>
      <c r="AB62" s="188">
        <f>IF(IF(sym!$P51=$H62,1,0)=1,ABS($X62*$G62),-ABS($X62*$G62))</f>
        <v>1370.2573925240922</v>
      </c>
      <c r="AC62" s="188">
        <f t="shared" si="40"/>
        <v>-1370.2573925240922</v>
      </c>
      <c r="AD62" s="188">
        <f t="shared" si="26"/>
        <v>1370.2573925240922</v>
      </c>
      <c r="AE62" s="188">
        <f t="shared" si="27"/>
        <v>1370.2573925240922</v>
      </c>
      <c r="AF62" s="188">
        <f t="shared" si="36"/>
        <v>1370.2573925240922</v>
      </c>
      <c r="AG62" s="188">
        <f t="shared" si="37"/>
        <v>1370.2573925240922</v>
      </c>
      <c r="AH62" s="188">
        <f t="shared" si="38"/>
        <v>1370.2573925240922</v>
      </c>
      <c r="AI62" s="188">
        <f t="shared" si="39"/>
        <v>1370.2573925240922</v>
      </c>
      <c r="AJ62" s="188">
        <f t="shared" si="28"/>
        <v>-1370.2573925240922</v>
      </c>
      <c r="AK62" s="188">
        <f t="shared" si="29"/>
        <v>1370.2573925240922</v>
      </c>
      <c r="AL62" s="188">
        <f t="shared" si="30"/>
        <v>1370.2573925240922</v>
      </c>
      <c r="AM62" s="188">
        <f t="shared" si="31"/>
        <v>1370.2573925240922</v>
      </c>
      <c r="AN62" s="188">
        <f t="shared" si="41"/>
        <v>-1370.2573925240922</v>
      </c>
      <c r="AO62" s="188">
        <f t="shared" si="42"/>
        <v>1370.2573925240922</v>
      </c>
    </row>
    <row r="63" spans="1:41" ht="15.75" thickBot="1" x14ac:dyDescent="0.3">
      <c r="A63" s="1" t="s">
        <v>379</v>
      </c>
      <c r="B63" s="149" t="s">
        <v>550</v>
      </c>
      <c r="C63" s="192" t="s">
        <v>294</v>
      </c>
      <c r="E63" s="201">
        <v>1</v>
      </c>
      <c r="F63" s="186">
        <f t="shared" si="19"/>
        <v>-488.70927857141578</v>
      </c>
      <c r="G63" s="202">
        <v>-2.63412536286E-3</v>
      </c>
      <c r="H63" s="202">
        <v>-1</v>
      </c>
      <c r="I63" s="227">
        <v>1</v>
      </c>
      <c r="J63" s="227">
        <v>-1</v>
      </c>
      <c r="K63" s="227">
        <v>1</v>
      </c>
      <c r="L63" s="202">
        <v>-1</v>
      </c>
      <c r="M63" s="228">
        <v>16</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185530</v>
      </c>
      <c r="Y63" s="137">
        <v>185530</v>
      </c>
      <c r="Z63" s="188">
        <f t="shared" si="25"/>
        <v>488.70927857141578</v>
      </c>
      <c r="AA63" s="188">
        <f>IF(IF(sym!$Q52=H63,1,0)=1,ABS(X63*G63),-ABS(X63*G63))</f>
        <v>-488.70927857141578</v>
      </c>
      <c r="AB63" s="188">
        <f>IF(IF(sym!$P52=$H63,1,0)=1,ABS($X63*$G63),-ABS($X63*$G63))</f>
        <v>488.70927857141578</v>
      </c>
      <c r="AC63" s="188">
        <f t="shared" si="40"/>
        <v>-488.70927857141578</v>
      </c>
      <c r="AD63" s="188">
        <f t="shared" si="26"/>
        <v>488.70927857141578</v>
      </c>
      <c r="AE63" s="188">
        <f t="shared" si="27"/>
        <v>488.70927857141578</v>
      </c>
      <c r="AF63" s="188">
        <f t="shared" si="36"/>
        <v>-488.70927857141578</v>
      </c>
      <c r="AG63" s="188">
        <f t="shared" si="37"/>
        <v>-488.70927857141578</v>
      </c>
      <c r="AH63" s="188">
        <f t="shared" si="38"/>
        <v>488.70927857141578</v>
      </c>
      <c r="AI63" s="188">
        <f t="shared" si="39"/>
        <v>488.70927857141578</v>
      </c>
      <c r="AJ63" s="188">
        <f t="shared" si="28"/>
        <v>-488.70927857141578</v>
      </c>
      <c r="AK63" s="188">
        <f t="shared" si="29"/>
        <v>488.70927857141578</v>
      </c>
      <c r="AL63" s="188">
        <f t="shared" si="30"/>
        <v>-488.70927857141578</v>
      </c>
      <c r="AM63" s="188">
        <f t="shared" si="31"/>
        <v>-488.70927857141578</v>
      </c>
      <c r="AN63" s="188">
        <f t="shared" si="41"/>
        <v>-488.70927857141578</v>
      </c>
      <c r="AO63" s="188">
        <f t="shared" si="42"/>
        <v>488.70927857141578</v>
      </c>
    </row>
    <row r="64" spans="1:41" ht="15.75" thickBot="1" x14ac:dyDescent="0.3">
      <c r="A64" s="4" t="s">
        <v>1050</v>
      </c>
      <c r="B64" s="149" t="s">
        <v>700</v>
      </c>
      <c r="C64" s="192" t="s">
        <v>297</v>
      </c>
      <c r="E64" s="201">
        <v>-1</v>
      </c>
      <c r="F64" s="186">
        <f t="shared" si="19"/>
        <v>885.829207923485</v>
      </c>
      <c r="G64" s="202">
        <v>1.23762376238E-2</v>
      </c>
      <c r="H64" s="202">
        <v>1</v>
      </c>
      <c r="I64" s="227">
        <v>-1</v>
      </c>
      <c r="J64" s="227">
        <v>-1</v>
      </c>
      <c r="K64" s="227">
        <v>1</v>
      </c>
      <c r="L64" s="202">
        <v>1</v>
      </c>
      <c r="M64" s="228">
        <v>-10</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71575</v>
      </c>
      <c r="Y64" s="137">
        <v>51125</v>
      </c>
      <c r="Z64" s="188">
        <f t="shared" si="25"/>
        <v>885.829207923485</v>
      </c>
      <c r="AA64" s="188">
        <f>IF(IF(sym!$Q53=H64,1,0)=1,ABS(X64*G64),-ABS(X64*G64))</f>
        <v>885.829207923485</v>
      </c>
      <c r="AB64" s="188">
        <f>IF(IF(sym!$P53=$H64,1,0)=1,ABS($X64*$G64),-ABS($X64*$G64))</f>
        <v>-885.829207923485</v>
      </c>
      <c r="AC64" s="188">
        <f t="shared" si="40"/>
        <v>-885.829207923485</v>
      </c>
      <c r="AD64" s="188">
        <f t="shared" si="26"/>
        <v>885.829207923485</v>
      </c>
      <c r="AE64" s="188">
        <f t="shared" si="27"/>
        <v>-885.829207923485</v>
      </c>
      <c r="AF64" s="188">
        <f t="shared" si="36"/>
        <v>-885.829207923485</v>
      </c>
      <c r="AG64" s="188">
        <f t="shared" si="37"/>
        <v>885.829207923485</v>
      </c>
      <c r="AH64" s="188">
        <f t="shared" si="38"/>
        <v>885.829207923485</v>
      </c>
      <c r="AI64" s="188">
        <f t="shared" si="39"/>
        <v>-885.829207923485</v>
      </c>
      <c r="AJ64" s="188">
        <f t="shared" si="28"/>
        <v>-885.829207923485</v>
      </c>
      <c r="AK64" s="188">
        <f t="shared" si="29"/>
        <v>-885.829207923485</v>
      </c>
      <c r="AL64" s="188">
        <f t="shared" si="30"/>
        <v>-885.829207923485</v>
      </c>
      <c r="AM64" s="188">
        <f t="shared" si="31"/>
        <v>-885.829207923485</v>
      </c>
      <c r="AN64" s="188">
        <f t="shared" si="41"/>
        <v>-885.829207923485</v>
      </c>
      <c r="AO64" s="188">
        <f t="shared" si="42"/>
        <v>-885.829207923485</v>
      </c>
    </row>
    <row r="65" spans="1:41" ht="15.75" thickBot="1" x14ac:dyDescent="0.3">
      <c r="A65" s="1" t="s">
        <v>0</v>
      </c>
      <c r="B65" s="149" t="s">
        <v>702</v>
      </c>
      <c r="C65" s="192" t="s">
        <v>304</v>
      </c>
      <c r="E65" s="201">
        <v>-1</v>
      </c>
      <c r="F65" s="186">
        <f t="shared" si="19"/>
        <v>-713.68074602319109</v>
      </c>
      <c r="G65" s="202">
        <v>-8.7767416346699999E-3</v>
      </c>
      <c r="H65" s="233">
        <v>-1</v>
      </c>
      <c r="I65" s="229">
        <v>-1</v>
      </c>
      <c r="J65" s="229">
        <v>-1</v>
      </c>
      <c r="K65" s="229">
        <v>-1</v>
      </c>
      <c r="L65" s="202">
        <v>-1</v>
      </c>
      <c r="M65" s="228">
        <v>6</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81315</v>
      </c>
      <c r="Y65" s="137">
        <v>54210</v>
      </c>
      <c r="Z65" s="188">
        <f t="shared" si="25"/>
        <v>713.68074602319109</v>
      </c>
      <c r="AA65" s="188">
        <f>IF(IF(sym!$Q54=H65,1,0)=1,ABS(X65*G65),-ABS(X65*G65))</f>
        <v>-713.68074602319109</v>
      </c>
      <c r="AB65" s="188">
        <f>IF(IF(sym!$P54=$H65,1,0)=1,ABS($X65*$G65),-ABS($X65*$G65))</f>
        <v>713.68074602319109</v>
      </c>
      <c r="AC65" s="188">
        <f t="shared" si="40"/>
        <v>713.68074602319109</v>
      </c>
      <c r="AD65" s="188">
        <f t="shared" si="26"/>
        <v>-713.68074602319109</v>
      </c>
      <c r="AE65" s="188">
        <f t="shared" si="27"/>
        <v>713.68074602319109</v>
      </c>
      <c r="AF65" s="188">
        <f t="shared" si="36"/>
        <v>713.68074602319109</v>
      </c>
      <c r="AG65" s="188">
        <f t="shared" si="37"/>
        <v>713.68074602319109</v>
      </c>
      <c r="AH65" s="188">
        <f t="shared" si="38"/>
        <v>713.68074602319109</v>
      </c>
      <c r="AI65" s="188">
        <f t="shared" si="39"/>
        <v>713.68074602319109</v>
      </c>
      <c r="AJ65" s="188">
        <f t="shared" si="28"/>
        <v>713.68074602319109</v>
      </c>
      <c r="AK65" s="188">
        <f t="shared" si="29"/>
        <v>713.68074602319109</v>
      </c>
      <c r="AL65" s="188">
        <f t="shared" si="30"/>
        <v>-713.68074602319109</v>
      </c>
      <c r="AM65" s="188">
        <f t="shared" si="31"/>
        <v>713.68074602319109</v>
      </c>
      <c r="AN65" s="188">
        <f t="shared" si="41"/>
        <v>-713.68074602319109</v>
      </c>
      <c r="AO65" s="188">
        <f t="shared" si="42"/>
        <v>-713.68074602319109</v>
      </c>
    </row>
    <row r="66" spans="1:41" ht="15.75" thickBot="1" x14ac:dyDescent="0.3">
      <c r="A66" s="1" t="s">
        <v>384</v>
      </c>
      <c r="B66" s="149" t="s">
        <v>704</v>
      </c>
      <c r="C66" s="192" t="s">
        <v>347</v>
      </c>
      <c r="E66" s="201">
        <v>1</v>
      </c>
      <c r="F66" s="186">
        <f t="shared" si="19"/>
        <v>1916.4208579842718</v>
      </c>
      <c r="G66" s="202">
        <v>1.3979289940799999E-2</v>
      </c>
      <c r="H66" s="202">
        <v>1</v>
      </c>
      <c r="I66" s="227">
        <v>1</v>
      </c>
      <c r="J66" s="227">
        <v>-1</v>
      </c>
      <c r="K66" s="227">
        <v>1</v>
      </c>
      <c r="L66" s="202">
        <v>1</v>
      </c>
      <c r="M66" s="228">
        <v>16</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137090</v>
      </c>
      <c r="Y66" s="137">
        <v>137090</v>
      </c>
      <c r="Z66" s="188">
        <f t="shared" si="25"/>
        <v>1916.4208579842718</v>
      </c>
      <c r="AA66" s="188">
        <f>IF(IF(sym!$Q55=H66,1,0)=1,ABS(X66*G66),-ABS(X66*G66))</f>
        <v>1916.4208579842718</v>
      </c>
      <c r="AB66" s="188">
        <f>IF(IF(sym!$P55=$H66,1,0)=1,ABS($X66*$G66),-ABS($X66*$G66))</f>
        <v>-1916.4208579842718</v>
      </c>
      <c r="AC66" s="188">
        <f t="shared" si="40"/>
        <v>1916.4208579842718</v>
      </c>
      <c r="AD66" s="188">
        <f t="shared" si="26"/>
        <v>-1916.4208579842718</v>
      </c>
      <c r="AE66" s="188">
        <f t="shared" si="27"/>
        <v>-1916.4208579842718</v>
      </c>
      <c r="AF66" s="188">
        <f t="shared" si="36"/>
        <v>1916.4208579842718</v>
      </c>
      <c r="AG66" s="188">
        <f t="shared" si="37"/>
        <v>1916.4208579842718</v>
      </c>
      <c r="AH66" s="188">
        <f t="shared" si="38"/>
        <v>1916.4208579842718</v>
      </c>
      <c r="AI66" s="188">
        <f t="shared" si="39"/>
        <v>1916.4208579842718</v>
      </c>
      <c r="AJ66" s="188">
        <f t="shared" si="28"/>
        <v>1916.4208579842718</v>
      </c>
      <c r="AK66" s="188">
        <f t="shared" si="29"/>
        <v>-1916.4208579842718</v>
      </c>
      <c r="AL66" s="188">
        <f t="shared" si="30"/>
        <v>-1916.4208579842718</v>
      </c>
      <c r="AM66" s="188">
        <f t="shared" si="31"/>
        <v>-1916.4208579842718</v>
      </c>
      <c r="AN66" s="188">
        <f t="shared" si="41"/>
        <v>-1916.4208579842718</v>
      </c>
      <c r="AO66" s="188">
        <f t="shared" si="42"/>
        <v>-1916.4208579842718</v>
      </c>
    </row>
    <row r="67" spans="1:41" ht="15.75" thickBot="1" x14ac:dyDescent="0.3">
      <c r="A67" s="1" t="s">
        <v>386</v>
      </c>
      <c r="B67" s="149" t="s">
        <v>706</v>
      </c>
      <c r="C67" s="192" t="s">
        <v>347</v>
      </c>
      <c r="E67" s="201">
        <v>-1</v>
      </c>
      <c r="F67" s="186">
        <f t="shared" si="19"/>
        <v>1674.9427393515998</v>
      </c>
      <c r="G67" s="202">
        <v>1.5116811726999999E-2</v>
      </c>
      <c r="H67" s="202">
        <v>1</v>
      </c>
      <c r="I67" s="227">
        <v>-1</v>
      </c>
      <c r="J67" s="227">
        <v>-1</v>
      </c>
      <c r="K67" s="227">
        <v>-1</v>
      </c>
      <c r="L67" s="202">
        <v>-1</v>
      </c>
      <c r="M67" s="228">
        <v>-4</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110800</v>
      </c>
      <c r="Y67" s="137">
        <v>110800</v>
      </c>
      <c r="Z67" s="188">
        <f t="shared" si="25"/>
        <v>1674.9427393515998</v>
      </c>
      <c r="AA67" s="188">
        <f>IF(IF(sym!$Q56=H67,1,0)=1,ABS(X67*G67),-ABS(X67*G67))</f>
        <v>-1674.9427393515998</v>
      </c>
      <c r="AB67" s="188">
        <f>IF(IF(sym!$P56=$H67,1,0)=1,ABS($X67*$G67),-ABS($X67*$G67))</f>
        <v>1674.9427393515998</v>
      </c>
      <c r="AC67" s="188">
        <f t="shared" si="40"/>
        <v>-1674.9427393515998</v>
      </c>
      <c r="AD67" s="188">
        <f t="shared" si="26"/>
        <v>1674.9427393515998</v>
      </c>
      <c r="AE67" s="188">
        <f t="shared" si="27"/>
        <v>-1674.9427393515998</v>
      </c>
      <c r="AF67" s="188">
        <f t="shared" si="36"/>
        <v>-1674.9427393515998</v>
      </c>
      <c r="AG67" s="188">
        <f t="shared" si="37"/>
        <v>-1674.9427393515998</v>
      </c>
      <c r="AH67" s="188">
        <f t="shared" si="38"/>
        <v>-1674.9427393515998</v>
      </c>
      <c r="AI67" s="188">
        <f t="shared" si="39"/>
        <v>1674.9427393515998</v>
      </c>
      <c r="AJ67" s="188">
        <f t="shared" si="28"/>
        <v>-1674.9427393515998</v>
      </c>
      <c r="AK67" s="188">
        <f t="shared" si="29"/>
        <v>1674.9427393515998</v>
      </c>
      <c r="AL67" s="188">
        <f t="shared" si="30"/>
        <v>1674.9427393515998</v>
      </c>
      <c r="AM67" s="188">
        <f t="shared" si="31"/>
        <v>1674.9427393515998</v>
      </c>
      <c r="AN67" s="188">
        <f t="shared" si="41"/>
        <v>-1674.9427393515998</v>
      </c>
      <c r="AO67" s="188">
        <f t="shared" si="42"/>
        <v>1674.9427393515998</v>
      </c>
    </row>
    <row r="68" spans="1:41" ht="15.75" thickBot="1" x14ac:dyDescent="0.3">
      <c r="A68" s="1" t="s">
        <v>388</v>
      </c>
      <c r="B68" s="149" t="s">
        <v>710</v>
      </c>
      <c r="C68" s="192" t="s">
        <v>288</v>
      </c>
      <c r="E68" s="201">
        <v>-1</v>
      </c>
      <c r="F68" s="186">
        <f t="shared" si="19"/>
        <v>-483.08381646036167</v>
      </c>
      <c r="G68" s="202">
        <v>-8.4486525855800004E-3</v>
      </c>
      <c r="H68" s="233">
        <v>-1</v>
      </c>
      <c r="I68" s="229">
        <v>1</v>
      </c>
      <c r="J68" s="229">
        <v>-1</v>
      </c>
      <c r="K68" s="229">
        <v>1</v>
      </c>
      <c r="L68" s="202">
        <v>-1</v>
      </c>
      <c r="M68" s="228">
        <v>5</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57178.799999999996</v>
      </c>
      <c r="Y68" s="137">
        <v>57178.799999999996</v>
      </c>
      <c r="Z68" s="188">
        <f t="shared" si="25"/>
        <v>483.08381646036167</v>
      </c>
      <c r="AA68" s="188">
        <f>IF(IF(sym!$Q57=H68,1,0)=1,ABS(X68*G68),-ABS(X68*G68))</f>
        <v>-483.08381646036167</v>
      </c>
      <c r="AB68" s="188">
        <f>IF(IF(sym!$P57=$H68,1,0)=1,ABS($X68*$G68),-ABS($X68*$G68))</f>
        <v>483.08381646036167</v>
      </c>
      <c r="AC68" s="188">
        <f t="shared" si="40"/>
        <v>483.08381646036167</v>
      </c>
      <c r="AD68" s="188">
        <f t="shared" si="26"/>
        <v>-483.08381646036167</v>
      </c>
      <c r="AE68" s="188">
        <f t="shared" si="27"/>
        <v>483.08381646036167</v>
      </c>
      <c r="AF68" s="188">
        <f t="shared" si="36"/>
        <v>-483.08381646036167</v>
      </c>
      <c r="AG68" s="188">
        <f t="shared" si="37"/>
        <v>-483.08381646036167</v>
      </c>
      <c r="AH68" s="188">
        <f t="shared" si="38"/>
        <v>483.08381646036167</v>
      </c>
      <c r="AI68" s="188">
        <f t="shared" si="39"/>
        <v>483.08381646036167</v>
      </c>
      <c r="AJ68" s="188">
        <f t="shared" si="28"/>
        <v>-483.08381646036167</v>
      </c>
      <c r="AK68" s="188">
        <f t="shared" si="29"/>
        <v>483.08381646036167</v>
      </c>
      <c r="AL68" s="188">
        <f t="shared" si="30"/>
        <v>-483.08381646036167</v>
      </c>
      <c r="AM68" s="188">
        <f t="shared" si="31"/>
        <v>-483.08381646036167</v>
      </c>
      <c r="AN68" s="188">
        <f t="shared" si="41"/>
        <v>483.08381646036167</v>
      </c>
      <c r="AO68" s="188">
        <f t="shared" si="42"/>
        <v>-483.08381646036167</v>
      </c>
    </row>
    <row r="69" spans="1:41" s="2" customFormat="1" ht="15.75" thickBot="1" x14ac:dyDescent="0.3">
      <c r="A69" s="1" t="s">
        <v>389</v>
      </c>
      <c r="B69" s="149" t="s">
        <v>712</v>
      </c>
      <c r="C69" s="192" t="s">
        <v>297</v>
      </c>
      <c r="D69"/>
      <c r="E69" s="201">
        <v>1</v>
      </c>
      <c r="F69" s="186">
        <f t="shared" si="19"/>
        <v>-1570.3977798360081</v>
      </c>
      <c r="G69" s="202">
        <v>-1.85013876041E-2</v>
      </c>
      <c r="H69" s="202">
        <v>-1</v>
      </c>
      <c r="I69" s="227">
        <v>-1</v>
      </c>
      <c r="J69" s="227">
        <v>-1</v>
      </c>
      <c r="K69" s="227">
        <v>-1</v>
      </c>
      <c r="L69" s="202">
        <v>1</v>
      </c>
      <c r="M69" s="228">
        <v>-9</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84880</v>
      </c>
      <c r="Y69" s="137">
        <v>63660</v>
      </c>
      <c r="Z69" s="188">
        <f t="shared" si="25"/>
        <v>1570.3977798360081</v>
      </c>
      <c r="AA69" s="188">
        <f>IF(IF(sym!$Q58=H69,1,0)=1,ABS(X69*G69),-ABS(X69*G69))</f>
        <v>-1570.3977798360081</v>
      </c>
      <c r="AB69" s="188">
        <f>IF(IF(sym!$P58=$H69,1,0)=1,ABS($X69*$G69),-ABS($X69*$G69))</f>
        <v>1570.3977798360081</v>
      </c>
      <c r="AC69" s="188">
        <f t="shared" si="40"/>
        <v>-1570.3977798360081</v>
      </c>
      <c r="AD69" s="188">
        <f t="shared" si="26"/>
        <v>1570.3977798360081</v>
      </c>
      <c r="AE69" s="188">
        <f t="shared" si="27"/>
        <v>1570.3977798360081</v>
      </c>
      <c r="AF69" s="188">
        <f t="shared" si="36"/>
        <v>1570.3977798360081</v>
      </c>
      <c r="AG69" s="188">
        <f t="shared" si="37"/>
        <v>1570.3977798360081</v>
      </c>
      <c r="AH69" s="188">
        <f t="shared" si="38"/>
        <v>-1570.3977798360081</v>
      </c>
      <c r="AI69" s="188">
        <f t="shared" si="39"/>
        <v>1570.3977798360081</v>
      </c>
      <c r="AJ69" s="188">
        <f t="shared" si="28"/>
        <v>1570.3977798360081</v>
      </c>
      <c r="AK69" s="188">
        <f t="shared" si="29"/>
        <v>1570.3977798360081</v>
      </c>
      <c r="AL69" s="188">
        <f t="shared" si="30"/>
        <v>1570.3977798360081</v>
      </c>
      <c r="AM69" s="188">
        <f t="shared" si="31"/>
        <v>1570.3977798360081</v>
      </c>
      <c r="AN69" s="188">
        <f t="shared" si="41"/>
        <v>-1570.3977798360081</v>
      </c>
      <c r="AO69" s="188">
        <f t="shared" si="42"/>
        <v>1570.3977798360081</v>
      </c>
    </row>
    <row r="70" spans="1:41" s="2" customFormat="1" ht="15.75" thickBot="1" x14ac:dyDescent="0.3">
      <c r="A70" s="1" t="s">
        <v>391</v>
      </c>
      <c r="B70" s="149" t="s">
        <v>490</v>
      </c>
      <c r="C70" s="192" t="s">
        <v>297</v>
      </c>
      <c r="D70"/>
      <c r="E70" s="201">
        <v>1</v>
      </c>
      <c r="F70" s="186">
        <f t="shared" si="19"/>
        <v>-158.73474120952119</v>
      </c>
      <c r="G70" s="202">
        <v>-1.7263703064299999E-3</v>
      </c>
      <c r="H70" s="202">
        <v>-1</v>
      </c>
      <c r="I70" s="227">
        <v>-1</v>
      </c>
      <c r="J70" s="227">
        <v>-1</v>
      </c>
      <c r="K70" s="227">
        <v>-1</v>
      </c>
      <c r="L70" s="202">
        <v>-1</v>
      </c>
      <c r="M70" s="228">
        <v>5</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91947.098845653993</v>
      </c>
      <c r="Y70" s="137">
        <v>70728.53757357999</v>
      </c>
      <c r="Z70" s="188">
        <f t="shared" si="25"/>
        <v>158.73474120952119</v>
      </c>
      <c r="AA70" s="188">
        <f>IF(IF(sym!$Q59=H70,1,0)=1,ABS(X70*G70),-ABS(X70*G70))</f>
        <v>-158.73474120952119</v>
      </c>
      <c r="AB70" s="188">
        <f>IF(IF(sym!$P59=$H70,1,0)=1,ABS($X70*$G70),-ABS($X70*$G70))</f>
        <v>158.73474120952119</v>
      </c>
      <c r="AC70" s="188">
        <f t="shared" si="40"/>
        <v>-158.73474120952119</v>
      </c>
      <c r="AD70" s="188">
        <f t="shared" si="26"/>
        <v>158.73474120952119</v>
      </c>
      <c r="AE70" s="188">
        <f t="shared" si="27"/>
        <v>158.73474120952119</v>
      </c>
      <c r="AF70" s="188">
        <f t="shared" si="36"/>
        <v>158.73474120952119</v>
      </c>
      <c r="AG70" s="188">
        <f t="shared" si="37"/>
        <v>158.73474120952119</v>
      </c>
      <c r="AH70" s="188">
        <f t="shared" si="38"/>
        <v>158.73474120952119</v>
      </c>
      <c r="AI70" s="188">
        <f t="shared" si="39"/>
        <v>158.73474120952119</v>
      </c>
      <c r="AJ70" s="188">
        <f t="shared" si="28"/>
        <v>-158.73474120952119</v>
      </c>
      <c r="AK70" s="188">
        <f t="shared" si="29"/>
        <v>158.73474120952119</v>
      </c>
      <c r="AL70" s="188">
        <f t="shared" si="30"/>
        <v>158.73474120952119</v>
      </c>
      <c r="AM70" s="188">
        <f t="shared" si="31"/>
        <v>158.73474120952119</v>
      </c>
      <c r="AN70" s="188">
        <f t="shared" si="41"/>
        <v>-158.73474120952119</v>
      </c>
      <c r="AO70" s="188">
        <f t="shared" si="42"/>
        <v>158.73474120952119</v>
      </c>
    </row>
    <row r="71" spans="1:41" ht="15.75" thickBot="1" x14ac:dyDescent="0.3">
      <c r="A71" s="1" t="s">
        <v>29</v>
      </c>
      <c r="B71" s="149" t="s">
        <v>730</v>
      </c>
      <c r="C71" s="192" t="s">
        <v>297</v>
      </c>
      <c r="D71" s="2"/>
      <c r="E71" s="201">
        <v>-1</v>
      </c>
      <c r="F71" s="186">
        <f t="shared" si="19"/>
        <v>351.214073340075</v>
      </c>
      <c r="G71" s="202">
        <v>3.4687809712599998E-3</v>
      </c>
      <c r="H71" s="202">
        <v>1</v>
      </c>
      <c r="I71" s="227">
        <v>1</v>
      </c>
      <c r="J71" s="227">
        <v>1</v>
      </c>
      <c r="K71" s="227">
        <v>-1</v>
      </c>
      <c r="L71" s="202">
        <v>-1</v>
      </c>
      <c r="M71" s="228">
        <v>5</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101250</v>
      </c>
      <c r="Y71" s="137">
        <v>101250</v>
      </c>
      <c r="Z71" s="188">
        <f t="shared" si="25"/>
        <v>351.214073340075</v>
      </c>
      <c r="AA71" s="188">
        <f>IF(IF(sym!$Q60=H71,1,0)=1,ABS(X71*G71),-ABS(X71*G71))</f>
        <v>351.214073340075</v>
      </c>
      <c r="AB71" s="188">
        <f>IF(IF(sym!$P60=$H71,1,0)=1,ABS($X71*$G71),-ABS($X71*$G71))</f>
        <v>-351.214073340075</v>
      </c>
      <c r="AC71" s="188">
        <f t="shared" si="40"/>
        <v>-351.214073340075</v>
      </c>
      <c r="AD71" s="188">
        <f t="shared" si="26"/>
        <v>351.214073340075</v>
      </c>
      <c r="AE71" s="188">
        <f t="shared" si="27"/>
        <v>351.214073340075</v>
      </c>
      <c r="AF71" s="188">
        <f t="shared" si="36"/>
        <v>351.214073340075</v>
      </c>
      <c r="AG71" s="188">
        <f t="shared" si="37"/>
        <v>-351.214073340075</v>
      </c>
      <c r="AH71" s="188">
        <f t="shared" si="38"/>
        <v>-351.214073340075</v>
      </c>
      <c r="AI71" s="188">
        <f t="shared" si="39"/>
        <v>-351.214073340075</v>
      </c>
      <c r="AJ71" s="188">
        <f t="shared" si="28"/>
        <v>-351.214073340075</v>
      </c>
      <c r="AK71" s="188">
        <f t="shared" si="29"/>
        <v>351.214073340075</v>
      </c>
      <c r="AL71" s="188">
        <f t="shared" si="30"/>
        <v>351.214073340075</v>
      </c>
      <c r="AM71" s="188">
        <f t="shared" si="31"/>
        <v>351.214073340075</v>
      </c>
      <c r="AN71" s="188">
        <f t="shared" si="41"/>
        <v>351.214073340075</v>
      </c>
      <c r="AO71" s="188">
        <f t="shared" si="42"/>
        <v>351.214073340075</v>
      </c>
    </row>
    <row r="72" spans="1:41" ht="15.75" thickBot="1" x14ac:dyDescent="0.3">
      <c r="A72" s="1" t="s">
        <v>394</v>
      </c>
      <c r="B72" s="149" t="s">
        <v>742</v>
      </c>
      <c r="C72" s="192" t="s">
        <v>304</v>
      </c>
      <c r="E72" s="201">
        <v>-1</v>
      </c>
      <c r="F72" s="186">
        <f t="shared" si="19"/>
        <v>954.46307054181875</v>
      </c>
      <c r="G72" s="202">
        <v>1.45228215768E-2</v>
      </c>
      <c r="H72" s="202">
        <v>1</v>
      </c>
      <c r="I72" s="227">
        <v>-1</v>
      </c>
      <c r="J72" s="227">
        <v>-1</v>
      </c>
      <c r="K72" s="227">
        <v>-1</v>
      </c>
      <c r="L72" s="202">
        <v>-1</v>
      </c>
      <c r="M72" s="228">
        <v>-14</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65721.599999999991</v>
      </c>
      <c r="Y72" s="137">
        <v>43814.399999999994</v>
      </c>
      <c r="Z72" s="188">
        <f t="shared" si="25"/>
        <v>954.46307054181875</v>
      </c>
      <c r="AA72" s="188">
        <f>IF(IF(sym!$Q61=H72,1,0)=1,ABS(X72*G72),-ABS(X72*G72))</f>
        <v>954.46307054181875</v>
      </c>
      <c r="AB72" s="188">
        <f>IF(IF(sym!$P61=$H72,1,0)=1,ABS($X72*$G72),-ABS($X72*$G72))</f>
        <v>-954.46307054181875</v>
      </c>
      <c r="AC72" s="188">
        <f t="shared" si="40"/>
        <v>-954.46307054181875</v>
      </c>
      <c r="AD72" s="188">
        <f t="shared" si="26"/>
        <v>954.46307054181875</v>
      </c>
      <c r="AE72" s="188">
        <f t="shared" si="27"/>
        <v>-954.46307054181875</v>
      </c>
      <c r="AF72" s="188">
        <f t="shared" si="36"/>
        <v>-954.46307054181875</v>
      </c>
      <c r="AG72" s="188">
        <f t="shared" si="37"/>
        <v>-954.46307054181875</v>
      </c>
      <c r="AH72" s="188">
        <f t="shared" si="38"/>
        <v>-954.46307054181875</v>
      </c>
      <c r="AI72" s="188">
        <f t="shared" si="39"/>
        <v>954.46307054181875</v>
      </c>
      <c r="AJ72" s="188">
        <f t="shared" si="28"/>
        <v>-954.46307054181875</v>
      </c>
      <c r="AK72" s="188">
        <f t="shared" si="29"/>
        <v>954.46307054181875</v>
      </c>
      <c r="AL72" s="188">
        <f t="shared" si="30"/>
        <v>954.46307054181875</v>
      </c>
      <c r="AM72" s="188">
        <f t="shared" si="31"/>
        <v>954.46307054181875</v>
      </c>
      <c r="AN72" s="188">
        <f t="shared" si="41"/>
        <v>-954.46307054181875</v>
      </c>
      <c r="AO72" s="188">
        <f t="shared" si="42"/>
        <v>954.46307054181875</v>
      </c>
    </row>
    <row r="73" spans="1:41" ht="15.75" thickBot="1" x14ac:dyDescent="0.3">
      <c r="A73" s="1" t="s">
        <v>396</v>
      </c>
      <c r="B73" s="149" t="s">
        <v>744</v>
      </c>
      <c r="C73" s="192" t="s">
        <v>1121</v>
      </c>
      <c r="E73" s="201">
        <v>-1</v>
      </c>
      <c r="F73" s="186">
        <f t="shared" si="19"/>
        <v>100.03937007884821</v>
      </c>
      <c r="G73" s="202">
        <v>3.9370078740200002E-4</v>
      </c>
      <c r="H73" s="202">
        <v>1</v>
      </c>
      <c r="I73" s="227">
        <v>-1</v>
      </c>
      <c r="J73" s="227">
        <v>1</v>
      </c>
      <c r="K73" s="227">
        <v>-1</v>
      </c>
      <c r="L73" s="202">
        <v>1</v>
      </c>
      <c r="M73" s="228">
        <v>-18</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254100</v>
      </c>
      <c r="Y73" s="137">
        <v>254100</v>
      </c>
      <c r="Z73" s="188">
        <f t="shared" si="25"/>
        <v>100.03937007884821</v>
      </c>
      <c r="AA73" s="188">
        <f>IF(IF(sym!$Q62=H73,1,0)=1,ABS(X73*G73),-ABS(X73*G73))</f>
        <v>100.03937007884821</v>
      </c>
      <c r="AB73" s="188">
        <f>IF(IF(sym!$P62=$H73,1,0)=1,ABS($X73*$G73),-ABS($X73*$G73))</f>
        <v>-100.03937007884821</v>
      </c>
      <c r="AC73" s="188">
        <f t="shared" si="40"/>
        <v>-100.03937007884821</v>
      </c>
      <c r="AD73" s="188">
        <f t="shared" si="26"/>
        <v>100.03937007884821</v>
      </c>
      <c r="AE73" s="188">
        <f t="shared" si="27"/>
        <v>100.03937007884821</v>
      </c>
      <c r="AF73" s="188">
        <f t="shared" si="36"/>
        <v>-100.03937007884821</v>
      </c>
      <c r="AG73" s="188">
        <f t="shared" si="37"/>
        <v>-100.03937007884821</v>
      </c>
      <c r="AH73" s="188">
        <f t="shared" si="38"/>
        <v>100.03937007884821</v>
      </c>
      <c r="AI73" s="188">
        <f t="shared" si="39"/>
        <v>-100.03937007884821</v>
      </c>
      <c r="AJ73" s="188">
        <f t="shared" si="28"/>
        <v>-100.03937007884821</v>
      </c>
      <c r="AK73" s="188">
        <f t="shared" si="29"/>
        <v>100.03937007884821</v>
      </c>
      <c r="AL73" s="188">
        <f t="shared" si="30"/>
        <v>-100.03937007884821</v>
      </c>
      <c r="AM73" s="188">
        <f t="shared" si="31"/>
        <v>-100.03937007884821</v>
      </c>
      <c r="AN73" s="188">
        <f t="shared" si="41"/>
        <v>100.03937007884821</v>
      </c>
      <c r="AO73" s="188">
        <f t="shared" si="42"/>
        <v>100.03937007884821</v>
      </c>
    </row>
    <row r="74" spans="1:41" ht="15.75" thickBot="1" x14ac:dyDescent="0.3">
      <c r="A74" s="1" t="s">
        <v>398</v>
      </c>
      <c r="B74" s="149" t="s">
        <v>722</v>
      </c>
      <c r="C74" s="192" t="s">
        <v>347</v>
      </c>
      <c r="E74" s="201">
        <v>-1</v>
      </c>
      <c r="F74" s="186">
        <f t="shared" si="19"/>
        <v>1020.40228420008</v>
      </c>
      <c r="G74" s="202">
        <v>1.02992912864E-2</v>
      </c>
      <c r="H74" s="202">
        <v>1</v>
      </c>
      <c r="I74" s="227">
        <v>-1</v>
      </c>
      <c r="J74" s="227">
        <v>1</v>
      </c>
      <c r="K74" s="227">
        <v>-1</v>
      </c>
      <c r="L74" s="202">
        <v>-1</v>
      </c>
      <c r="M74" s="228">
        <v>16</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99075</v>
      </c>
      <c r="Y74" s="137">
        <v>99075</v>
      </c>
      <c r="Z74" s="188">
        <f t="shared" si="25"/>
        <v>1020.40228420008</v>
      </c>
      <c r="AA74" s="188">
        <f>IF(IF(sym!$Q63=H74,1,0)=1,ABS(X74*G74),-ABS(X74*G74))</f>
        <v>-1020.40228420008</v>
      </c>
      <c r="AB74" s="188">
        <f>IF(IF(sym!$P63=$H74,1,0)=1,ABS($X74*$G74),-ABS($X74*$G74))</f>
        <v>1020.40228420008</v>
      </c>
      <c r="AC74" s="188">
        <f t="shared" si="40"/>
        <v>-1020.40228420008</v>
      </c>
      <c r="AD74" s="188">
        <f t="shared" si="26"/>
        <v>1020.40228420008</v>
      </c>
      <c r="AE74" s="188">
        <f t="shared" si="27"/>
        <v>1020.40228420008</v>
      </c>
      <c r="AF74" s="188">
        <f t="shared" si="36"/>
        <v>-1020.40228420008</v>
      </c>
      <c r="AG74" s="188">
        <f t="shared" si="37"/>
        <v>-1020.40228420008</v>
      </c>
      <c r="AH74" s="188">
        <f t="shared" si="38"/>
        <v>-1020.40228420008</v>
      </c>
      <c r="AI74" s="188">
        <f t="shared" si="39"/>
        <v>-1020.40228420008</v>
      </c>
      <c r="AJ74" s="188">
        <f t="shared" si="28"/>
        <v>-1020.40228420008</v>
      </c>
      <c r="AK74" s="188">
        <f t="shared" si="29"/>
        <v>1020.40228420008</v>
      </c>
      <c r="AL74" s="188">
        <f t="shared" si="30"/>
        <v>1020.40228420008</v>
      </c>
      <c r="AM74" s="188">
        <f t="shared" si="31"/>
        <v>1020.40228420008</v>
      </c>
      <c r="AN74" s="188">
        <f t="shared" si="41"/>
        <v>1020.40228420008</v>
      </c>
      <c r="AO74" s="188">
        <f t="shared" si="42"/>
        <v>1020.40228420008</v>
      </c>
    </row>
    <row r="75" spans="1:41" ht="15.75" thickBot="1" x14ac:dyDescent="0.3">
      <c r="A75" s="1" t="s">
        <v>400</v>
      </c>
      <c r="B75" s="149" t="s">
        <v>732</v>
      </c>
      <c r="C75" s="192" t="s">
        <v>294</v>
      </c>
      <c r="E75" s="201">
        <v>1</v>
      </c>
      <c r="F75" s="186">
        <f t="shared" si="19"/>
        <v>-1571.8281522879636</v>
      </c>
      <c r="G75" s="291">
        <v>-7.68424729305E-3</v>
      </c>
      <c r="H75" s="202">
        <v>-1</v>
      </c>
      <c r="I75" s="227">
        <v>1</v>
      </c>
      <c r="J75" s="227">
        <v>-1</v>
      </c>
      <c r="K75" s="227">
        <v>1</v>
      </c>
      <c r="L75" s="202">
        <v>-1</v>
      </c>
      <c r="M75" s="228">
        <v>-1</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204552</v>
      </c>
      <c r="Y75" s="137">
        <v>153414</v>
      </c>
      <c r="Z75" s="188">
        <f t="shared" si="25"/>
        <v>1571.8281522879636</v>
      </c>
      <c r="AA75" s="188">
        <f>IF(IF(sym!$Q64=H75,1,0)=1,ABS(X75*G75),-ABS(X75*G75))</f>
        <v>-1571.8281522879636</v>
      </c>
      <c r="AB75" s="188">
        <f>IF(IF(sym!$P64=$H75,1,0)=1,ABS($X75*$G75),-ABS($X75*$G75))</f>
        <v>1571.8281522879636</v>
      </c>
      <c r="AC75" s="188">
        <f t="shared" si="40"/>
        <v>-1571.8281522879636</v>
      </c>
      <c r="AD75" s="188">
        <f t="shared" si="26"/>
        <v>1571.8281522879636</v>
      </c>
      <c r="AE75" s="188">
        <f t="shared" si="27"/>
        <v>1571.8281522879636</v>
      </c>
      <c r="AF75" s="188">
        <f t="shared" si="36"/>
        <v>-1571.8281522879636</v>
      </c>
      <c r="AG75" s="188">
        <f t="shared" si="37"/>
        <v>-1571.8281522879636</v>
      </c>
      <c r="AH75" s="188">
        <f t="shared" si="38"/>
        <v>1571.8281522879636</v>
      </c>
      <c r="AI75" s="188">
        <f t="shared" si="39"/>
        <v>-1571.8281522879636</v>
      </c>
      <c r="AJ75" s="188">
        <f t="shared" si="28"/>
        <v>-1571.8281522879636</v>
      </c>
      <c r="AK75" s="188">
        <f t="shared" si="29"/>
        <v>1571.8281522879636</v>
      </c>
      <c r="AL75" s="188">
        <f t="shared" si="30"/>
        <v>-1571.8281522879636</v>
      </c>
      <c r="AM75" s="188">
        <f t="shared" si="31"/>
        <v>-1571.8281522879636</v>
      </c>
      <c r="AN75" s="188">
        <f t="shared" si="41"/>
        <v>1571.8281522879636</v>
      </c>
      <c r="AO75" s="188">
        <f t="shared" si="42"/>
        <v>1571.8281522879636</v>
      </c>
    </row>
    <row r="76" spans="1:41" ht="15.75" thickBot="1" x14ac:dyDescent="0.3">
      <c r="A76" s="1" t="s">
        <v>992</v>
      </c>
      <c r="B76" s="149" t="s">
        <v>443</v>
      </c>
      <c r="C76" s="192" t="s">
        <v>1122</v>
      </c>
      <c r="E76" s="201">
        <v>1</v>
      </c>
      <c r="F76" s="186">
        <f t="shared" si="19"/>
        <v>-463.1015205201092</v>
      </c>
      <c r="G76" s="202">
        <v>-4.5679979117699997E-4</v>
      </c>
      <c r="H76" s="202">
        <v>-1</v>
      </c>
      <c r="I76" s="227">
        <v>-1</v>
      </c>
      <c r="J76" s="227">
        <v>-1</v>
      </c>
      <c r="K76" s="227">
        <v>1</v>
      </c>
      <c r="L76" s="202">
        <v>1</v>
      </c>
      <c r="M76" s="228">
        <v>2</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1013795.3857791224</v>
      </c>
      <c r="Y76" s="137">
        <v>724139.56127080158</v>
      </c>
      <c r="Z76" s="188">
        <f t="shared" si="25"/>
        <v>463.1015205201092</v>
      </c>
      <c r="AA76" s="188">
        <f>IF(IF(sym!$Q65=H76,1,0)=1,ABS(X76*G76),-ABS(X76*G76))</f>
        <v>463.1015205201092</v>
      </c>
      <c r="AB76" s="188">
        <f>IF(IF(sym!$P65=$H76,1,0)=1,ABS($X76*$G76),-ABS($X76*$G76))</f>
        <v>-463.1015205201092</v>
      </c>
      <c r="AC76" s="188">
        <f t="shared" si="40"/>
        <v>-463.1015205201092</v>
      </c>
      <c r="AD76" s="188">
        <f t="shared" si="26"/>
        <v>463.1015205201092</v>
      </c>
      <c r="AE76" s="188">
        <f t="shared" si="27"/>
        <v>463.1015205201092</v>
      </c>
      <c r="AF76" s="188">
        <f t="shared" si="36"/>
        <v>463.1015205201092</v>
      </c>
      <c r="AG76" s="188">
        <f t="shared" si="37"/>
        <v>-463.1015205201092</v>
      </c>
      <c r="AH76" s="188">
        <f t="shared" si="38"/>
        <v>-463.1015205201092</v>
      </c>
      <c r="AI76" s="188">
        <f t="shared" si="39"/>
        <v>-463.1015205201092</v>
      </c>
      <c r="AJ76" s="188">
        <f t="shared" si="28"/>
        <v>-463.1015205201092</v>
      </c>
      <c r="AK76" s="188">
        <f t="shared" si="29"/>
        <v>463.1015205201092</v>
      </c>
      <c r="AL76" s="188">
        <f t="shared" si="30"/>
        <v>463.1015205201092</v>
      </c>
      <c r="AM76" s="188">
        <f t="shared" si="31"/>
        <v>463.1015205201092</v>
      </c>
      <c r="AN76" s="188">
        <f t="shared" si="41"/>
        <v>463.1015205201092</v>
      </c>
      <c r="AO76" s="188">
        <f t="shared" si="42"/>
        <v>463.1015205201092</v>
      </c>
    </row>
    <row r="77" spans="1:41" ht="15.75" thickBot="1" x14ac:dyDescent="0.3">
      <c r="A77" s="1" t="s">
        <v>401</v>
      </c>
      <c r="B77" s="149" t="s">
        <v>726</v>
      </c>
      <c r="C77" s="192" t="s">
        <v>297</v>
      </c>
      <c r="E77" s="201">
        <v>-1</v>
      </c>
      <c r="F77" s="186">
        <f t="shared" si="19"/>
        <v>-59.948246118463999</v>
      </c>
      <c r="G77" s="202">
        <v>-8.6256469235199997E-4</v>
      </c>
      <c r="H77" s="202">
        <v>-1</v>
      </c>
      <c r="I77" s="227">
        <v>1</v>
      </c>
      <c r="J77" s="227">
        <v>1</v>
      </c>
      <c r="K77" s="227">
        <v>-1</v>
      </c>
      <c r="L77" s="202">
        <v>-1</v>
      </c>
      <c r="M77" s="228">
        <v>5</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69500</v>
      </c>
      <c r="Y77" s="137">
        <v>69500</v>
      </c>
      <c r="Z77" s="188">
        <f t="shared" si="25"/>
        <v>59.948246118463999</v>
      </c>
      <c r="AA77" s="188">
        <f>IF(IF(sym!$Q66=H77,1,0)=1,ABS(X77*G77),-ABS(X77*G77))</f>
        <v>-59.948246118463999</v>
      </c>
      <c r="AB77" s="188">
        <f>IF(IF(sym!$P66=$H77,1,0)=1,ABS($X77*$G77),-ABS($X77*$G77))</f>
        <v>59.948246118463999</v>
      </c>
      <c r="AC77" s="188">
        <f t="shared" si="40"/>
        <v>59.948246118463999</v>
      </c>
      <c r="AD77" s="188">
        <f t="shared" si="26"/>
        <v>-59.948246118463999</v>
      </c>
      <c r="AE77" s="188">
        <f t="shared" si="27"/>
        <v>-59.948246118463999</v>
      </c>
      <c r="AF77" s="188">
        <f t="shared" si="36"/>
        <v>-59.948246118463999</v>
      </c>
      <c r="AG77" s="188">
        <f t="shared" si="37"/>
        <v>59.948246118463999</v>
      </c>
      <c r="AH77" s="188">
        <f t="shared" si="38"/>
        <v>59.948246118463999</v>
      </c>
      <c r="AI77" s="188">
        <f t="shared" si="39"/>
        <v>59.948246118463999</v>
      </c>
      <c r="AJ77" s="188">
        <f t="shared" si="28"/>
        <v>59.948246118463999</v>
      </c>
      <c r="AK77" s="188">
        <f t="shared" si="29"/>
        <v>-59.948246118463999</v>
      </c>
      <c r="AL77" s="188">
        <f t="shared" si="30"/>
        <v>-59.948246118463999</v>
      </c>
      <c r="AM77" s="188">
        <f t="shared" si="31"/>
        <v>-59.948246118463999</v>
      </c>
      <c r="AN77" s="188">
        <f t="shared" si="41"/>
        <v>-59.948246118463999</v>
      </c>
      <c r="AO77" s="188">
        <f t="shared" si="42"/>
        <v>-59.948246118463999</v>
      </c>
    </row>
    <row r="78" spans="1:41" ht="15.75" thickBot="1" x14ac:dyDescent="0.3">
      <c r="A78" s="1" t="s">
        <v>868</v>
      </c>
      <c r="B78" s="149" t="s">
        <v>746</v>
      </c>
      <c r="C78" s="192" t="s">
        <v>294</v>
      </c>
      <c r="E78" s="201">
        <v>1</v>
      </c>
      <c r="F78" s="186">
        <f t="shared" ref="F78:F92" si="43">G78*X78</f>
        <v>-141.88075821181931</v>
      </c>
      <c r="G78" s="202">
        <v>-8.5543199315700003E-4</v>
      </c>
      <c r="H78" s="202">
        <v>-1</v>
      </c>
      <c r="I78" s="227">
        <v>1</v>
      </c>
      <c r="J78" s="227">
        <v>-1</v>
      </c>
      <c r="K78" s="227">
        <v>1</v>
      </c>
      <c r="L78" s="202">
        <v>-1</v>
      </c>
      <c r="M78" s="228">
        <v>-13</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165858.60634952836</v>
      </c>
      <c r="Y78" s="137">
        <v>165858.60634952836</v>
      </c>
      <c r="Z78" s="188">
        <f t="shared" ref="Z78:Z92" si="49">ABS(X78*G78)</f>
        <v>141.88075821181931</v>
      </c>
      <c r="AA78" s="188">
        <f>IF(IF(sym!$Q67=H78,1,0)=1,ABS(X78*G78),-ABS(X78*G78))</f>
        <v>-141.88075821181931</v>
      </c>
      <c r="AB78" s="188">
        <f>IF(IF(sym!$P67=$H78,1,0)=1,ABS($X78*$G78),-ABS($X78*$G78))</f>
        <v>141.88075821181931</v>
      </c>
      <c r="AC78" s="188">
        <f t="shared" si="40"/>
        <v>-141.88075821181931</v>
      </c>
      <c r="AD78" s="188">
        <f t="shared" ref="AD78:AD92" si="50">IF(IF(-E78=H78,1,0)=1,ABS(X78*G78),-ABS(X78*G78))</f>
        <v>141.88075821181931</v>
      </c>
      <c r="AE78" s="188">
        <f t="shared" ref="AE78:AE92" si="51">IF(IF(J78=H78,1,0)=1,ABS(X78*G78),-ABS(X78*G78))</f>
        <v>141.88075821181931</v>
      </c>
      <c r="AF78" s="188">
        <f t="shared" si="36"/>
        <v>-141.88075821181931</v>
      </c>
      <c r="AG78" s="188">
        <f t="shared" si="37"/>
        <v>-141.88075821181931</v>
      </c>
      <c r="AH78" s="188">
        <f t="shared" si="38"/>
        <v>141.88075821181931</v>
      </c>
      <c r="AI78" s="188">
        <f t="shared" si="39"/>
        <v>-141.88075821181931</v>
      </c>
      <c r="AJ78" s="188">
        <f t="shared" ref="AJ78:AJ92" si="52">IF(IF(P78=H78,1,0)=1,ABS(X78*G78),-ABS(X78*G78))</f>
        <v>-141.88075821181931</v>
      </c>
      <c r="AK78" s="188">
        <f t="shared" ref="AK78:AK92" si="53">IF(IF(H78=Q78,1,0)=1,ABS(X78*G78),-ABS(X78*G78))</f>
        <v>141.88075821181931</v>
      </c>
      <c r="AL78" s="188">
        <f t="shared" ref="AL78:AL92" si="54">IF(IF(R78=H78,1,0)=1,ABS(X78*G78),-ABS(X78*G78))</f>
        <v>-141.88075821181931</v>
      </c>
      <c r="AM78" s="188">
        <f t="shared" ref="AM78:AM92" si="55">IF(IF(S78=H78,1,0)=1,ABS(X78*G78),-ABS(X78*G78))</f>
        <v>-141.88075821181931</v>
      </c>
      <c r="AN78" s="188">
        <f t="shared" ref="AN78:AN92" si="56">IF(IF(T78=$H78,1,0)=1,ABS($X78*$G78),-ABS($X78*$G78))</f>
        <v>141.88075821181931</v>
      </c>
      <c r="AO78" s="188">
        <f t="shared" ref="AO78:AO92" si="57">IF(IF(U78=$H78,1,0)=1,ABS($X78*$G78),-ABS($X78*$G78))</f>
        <v>141.88075821181931</v>
      </c>
    </row>
    <row r="79" spans="1:41" ht="15.75" thickBot="1" x14ac:dyDescent="0.3">
      <c r="A79" s="1" t="s">
        <v>403</v>
      </c>
      <c r="B79" s="149" t="s">
        <v>681</v>
      </c>
      <c r="C79" s="192" t="s">
        <v>294</v>
      </c>
      <c r="E79" s="201">
        <v>1</v>
      </c>
      <c r="F79" s="186">
        <f t="shared" si="43"/>
        <v>-290.46473900654098</v>
      </c>
      <c r="G79" s="202">
        <v>-1.9929480300499998E-3</v>
      </c>
      <c r="H79" s="202">
        <v>-1</v>
      </c>
      <c r="I79" s="227">
        <v>1</v>
      </c>
      <c r="J79" s="227">
        <v>-1</v>
      </c>
      <c r="K79" s="227">
        <v>1</v>
      </c>
      <c r="L79" s="202">
        <v>1</v>
      </c>
      <c r="M79" s="228">
        <v>16</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145746.26865671639</v>
      </c>
      <c r="Y79" s="137">
        <v>97164.179104477604</v>
      </c>
      <c r="Z79" s="188">
        <f t="shared" si="49"/>
        <v>290.46473900654098</v>
      </c>
      <c r="AA79" s="188">
        <f>IF(IF(sym!$Q68=H79,1,0)=1,ABS(X79*G79),-ABS(X79*G79))</f>
        <v>-290.46473900654098</v>
      </c>
      <c r="AB79" s="188">
        <f>IF(IF(sym!$P68=$H79,1,0)=1,ABS($X79*$G79),-ABS($X79*$G79))</f>
        <v>290.46473900654098</v>
      </c>
      <c r="AC79" s="188">
        <f t="shared" si="40"/>
        <v>-290.46473900654098</v>
      </c>
      <c r="AD79" s="188">
        <f t="shared" si="50"/>
        <v>290.46473900654098</v>
      </c>
      <c r="AE79" s="188">
        <f t="shared" si="51"/>
        <v>290.46473900654098</v>
      </c>
      <c r="AF79" s="188">
        <f t="shared" ref="AF79:AF92" si="60">IF(IF(I79=H79,1,0)=1,ABS(X79*G79),-ABS(X79*G79))</f>
        <v>-290.46473900654098</v>
      </c>
      <c r="AG79" s="188">
        <f t="shared" ref="AG79:AG92" si="61">IF(IF(K79=H79,1,0)=1,ABS(X79*G79),-ABS(X79*G79))</f>
        <v>-290.46473900654098</v>
      </c>
      <c r="AH79" s="188">
        <f t="shared" ref="AH79:AH92" si="62">IF(IF(L79=H79,1,0)=1,ABS(X79*G79),-ABS(X79*G79))</f>
        <v>-290.46473900654098</v>
      </c>
      <c r="AI79" s="188">
        <f t="shared" ref="AI79:AI92" si="63">IF(IF(O79=H79,1,0)=1,ABS(X79*G79),-ABS(X79*G79))</f>
        <v>-290.46473900654098</v>
      </c>
      <c r="AJ79" s="188">
        <f t="shared" si="52"/>
        <v>-290.46473900654098</v>
      </c>
      <c r="AK79" s="188">
        <f t="shared" si="53"/>
        <v>290.46473900654098</v>
      </c>
      <c r="AL79" s="188">
        <f t="shared" si="54"/>
        <v>290.46473900654098</v>
      </c>
      <c r="AM79" s="188">
        <f t="shared" si="55"/>
        <v>290.46473900654098</v>
      </c>
      <c r="AN79" s="188">
        <f t="shared" si="56"/>
        <v>290.46473900654098</v>
      </c>
      <c r="AO79" s="188">
        <f t="shared" si="57"/>
        <v>290.46473900654098</v>
      </c>
    </row>
    <row r="80" spans="1:41" ht="15.75" thickBot="1" x14ac:dyDescent="0.3">
      <c r="A80" s="1" t="s">
        <v>405</v>
      </c>
      <c r="B80" s="149" t="s">
        <v>686</v>
      </c>
      <c r="C80" s="192" t="s">
        <v>294</v>
      </c>
      <c r="E80" s="201">
        <v>-1</v>
      </c>
      <c r="F80" s="186">
        <f t="shared" si="43"/>
        <v>1129.3444576876896</v>
      </c>
      <c r="G80" s="202">
        <v>8.3432657926099992E-3</v>
      </c>
      <c r="H80" s="202">
        <v>1</v>
      </c>
      <c r="I80" s="227">
        <v>1</v>
      </c>
      <c r="J80" s="227">
        <v>-1</v>
      </c>
      <c r="K80" s="227">
        <v>1</v>
      </c>
      <c r="L80" s="202">
        <v>-1</v>
      </c>
      <c r="M80" s="228">
        <v>17</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135360</v>
      </c>
      <c r="Y80" s="137">
        <v>101520</v>
      </c>
      <c r="Z80" s="188">
        <f t="shared" si="49"/>
        <v>1129.3444576876896</v>
      </c>
      <c r="AA80" s="188">
        <f>IF(IF(sym!$Q69=H80,1,0)=1,ABS(X80*G80),-ABS(X80*G80))</f>
        <v>1129.3444576876896</v>
      </c>
      <c r="AB80" s="188">
        <f>IF(IF(sym!$P69=$H80,1,0)=1,ABS($X80*$G80),-ABS($X80*$G80))</f>
        <v>-1129.3444576876896</v>
      </c>
      <c r="AC80" s="188">
        <f t="shared" ref="AC80:AC92" si="64">IF(IF(E80=H80,1,0)=1,ABS(X80*G80),-ABS(X80*G80))</f>
        <v>-1129.3444576876896</v>
      </c>
      <c r="AD80" s="188">
        <f t="shared" si="50"/>
        <v>1129.3444576876896</v>
      </c>
      <c r="AE80" s="188">
        <f t="shared" si="51"/>
        <v>-1129.3444576876896</v>
      </c>
      <c r="AF80" s="188">
        <f t="shared" si="60"/>
        <v>1129.3444576876896</v>
      </c>
      <c r="AG80" s="188">
        <f t="shared" si="61"/>
        <v>1129.3444576876896</v>
      </c>
      <c r="AH80" s="188">
        <f t="shared" si="62"/>
        <v>-1129.3444576876896</v>
      </c>
      <c r="AI80" s="188">
        <f t="shared" si="63"/>
        <v>-1129.3444576876896</v>
      </c>
      <c r="AJ80" s="188">
        <f t="shared" si="52"/>
        <v>1129.3444576876896</v>
      </c>
      <c r="AK80" s="188">
        <f t="shared" si="53"/>
        <v>-1129.3444576876896</v>
      </c>
      <c r="AL80" s="188">
        <f t="shared" si="54"/>
        <v>1129.3444576876896</v>
      </c>
      <c r="AM80" s="188">
        <f t="shared" si="55"/>
        <v>1129.3444576876896</v>
      </c>
      <c r="AN80" s="188">
        <f t="shared" si="56"/>
        <v>-1129.3444576876896</v>
      </c>
      <c r="AO80" s="188">
        <f t="shared" si="57"/>
        <v>1129.3444576876896</v>
      </c>
    </row>
    <row r="81" spans="1:41" ht="15.75" thickBot="1" x14ac:dyDescent="0.3">
      <c r="A81" s="1" t="s">
        <v>408</v>
      </c>
      <c r="B81" s="149" t="s">
        <v>527</v>
      </c>
      <c r="C81" s="192" t="s">
        <v>294</v>
      </c>
      <c r="D81" s="2"/>
      <c r="E81" s="201">
        <v>1</v>
      </c>
      <c r="F81" s="186">
        <f t="shared" si="43"/>
        <v>176.6541586228949</v>
      </c>
      <c r="G81" s="202">
        <v>1.34998312521E-3</v>
      </c>
      <c r="H81" s="202">
        <v>1</v>
      </c>
      <c r="I81" s="227">
        <v>1</v>
      </c>
      <c r="J81" s="227">
        <v>-1</v>
      </c>
      <c r="K81" s="227">
        <v>1</v>
      </c>
      <c r="L81" s="202">
        <v>-1</v>
      </c>
      <c r="M81" s="228">
        <v>-10</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130856.56800000001</v>
      </c>
      <c r="Y81" s="137">
        <v>98142.426000000007</v>
      </c>
      <c r="Z81" s="188">
        <f t="shared" si="49"/>
        <v>176.6541586228949</v>
      </c>
      <c r="AA81" s="188">
        <f>IF(IF(sym!$Q70=H81,1,0)=1,ABS(X81*G81),-ABS(X81*G81))</f>
        <v>176.6541586228949</v>
      </c>
      <c r="AB81" s="188">
        <f>IF(IF(sym!$P70=$H81,1,0)=1,ABS($X81*$G81),-ABS($X81*$G81))</f>
        <v>-176.6541586228949</v>
      </c>
      <c r="AC81" s="188">
        <f t="shared" si="64"/>
        <v>176.6541586228949</v>
      </c>
      <c r="AD81" s="188">
        <f t="shared" si="50"/>
        <v>-176.6541586228949</v>
      </c>
      <c r="AE81" s="188">
        <f t="shared" si="51"/>
        <v>-176.6541586228949</v>
      </c>
      <c r="AF81" s="188">
        <f t="shared" si="60"/>
        <v>176.6541586228949</v>
      </c>
      <c r="AG81" s="188">
        <f t="shared" si="61"/>
        <v>176.6541586228949</v>
      </c>
      <c r="AH81" s="188">
        <f t="shared" si="62"/>
        <v>-176.6541586228949</v>
      </c>
      <c r="AI81" s="188">
        <f t="shared" si="63"/>
        <v>176.6541586228949</v>
      </c>
      <c r="AJ81" s="188">
        <f t="shared" si="52"/>
        <v>176.6541586228949</v>
      </c>
      <c r="AK81" s="188">
        <f t="shared" si="53"/>
        <v>-176.6541586228949</v>
      </c>
      <c r="AL81" s="188">
        <f t="shared" si="54"/>
        <v>176.6541586228949</v>
      </c>
      <c r="AM81" s="188">
        <f t="shared" si="55"/>
        <v>176.6541586228949</v>
      </c>
      <c r="AN81" s="188">
        <f t="shared" si="56"/>
        <v>-176.6541586228949</v>
      </c>
      <c r="AO81" s="188">
        <f t="shared" si="57"/>
        <v>-176.6541586228949</v>
      </c>
    </row>
    <row r="82" spans="1:41" ht="15.75" thickBot="1" x14ac:dyDescent="0.3">
      <c r="A82" s="1" t="s">
        <v>410</v>
      </c>
      <c r="B82" s="149" t="s">
        <v>556</v>
      </c>
      <c r="C82" s="192" t="s">
        <v>294</v>
      </c>
      <c r="E82" s="201">
        <v>1</v>
      </c>
      <c r="F82" s="186">
        <f t="shared" si="43"/>
        <v>-1609.1302186888738</v>
      </c>
      <c r="G82" s="202">
        <v>-6.7097415507000003E-3</v>
      </c>
      <c r="H82" s="202">
        <v>-1</v>
      </c>
      <c r="I82" s="227">
        <v>1</v>
      </c>
      <c r="J82" s="227">
        <v>-1</v>
      </c>
      <c r="K82" s="227">
        <v>1</v>
      </c>
      <c r="L82" s="202">
        <v>-1</v>
      </c>
      <c r="M82" s="228">
        <v>-17</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239819.99999999997</v>
      </c>
      <c r="Y82" s="137">
        <v>239819.99999999997</v>
      </c>
      <c r="Z82" s="188">
        <f t="shared" si="49"/>
        <v>1609.1302186888738</v>
      </c>
      <c r="AA82" s="188">
        <f>IF(IF(sym!$Q71=H82,1,0)=1,ABS(X82*G82),-ABS(X82*G82))</f>
        <v>-1609.1302186888738</v>
      </c>
      <c r="AB82" s="188">
        <f>IF(IF(sym!$P71=$H82,1,0)=1,ABS($X82*$G82),-ABS($X82*$G82))</f>
        <v>1609.1302186888738</v>
      </c>
      <c r="AC82" s="188">
        <f t="shared" si="64"/>
        <v>-1609.1302186888738</v>
      </c>
      <c r="AD82" s="188">
        <f t="shared" si="50"/>
        <v>1609.1302186888738</v>
      </c>
      <c r="AE82" s="188">
        <f t="shared" si="51"/>
        <v>1609.1302186888738</v>
      </c>
      <c r="AF82" s="188">
        <f t="shared" si="60"/>
        <v>-1609.1302186888738</v>
      </c>
      <c r="AG82" s="188">
        <f t="shared" si="61"/>
        <v>-1609.1302186888738</v>
      </c>
      <c r="AH82" s="188">
        <f t="shared" si="62"/>
        <v>1609.1302186888738</v>
      </c>
      <c r="AI82" s="188">
        <f t="shared" si="63"/>
        <v>-1609.1302186888738</v>
      </c>
      <c r="AJ82" s="188">
        <f t="shared" si="52"/>
        <v>-1609.1302186888738</v>
      </c>
      <c r="AK82" s="188">
        <f t="shared" si="53"/>
        <v>1609.1302186888738</v>
      </c>
      <c r="AL82" s="188">
        <f t="shared" si="54"/>
        <v>-1609.1302186888738</v>
      </c>
      <c r="AM82" s="188">
        <f t="shared" si="55"/>
        <v>-1609.1302186888738</v>
      </c>
      <c r="AN82" s="188">
        <f t="shared" si="56"/>
        <v>1609.1302186888738</v>
      </c>
      <c r="AO82" s="188">
        <f t="shared" si="57"/>
        <v>1609.1302186888738</v>
      </c>
    </row>
    <row r="83" spans="1:41" ht="15.75" thickBot="1" x14ac:dyDescent="0.3">
      <c r="A83" s="1" t="s">
        <v>412</v>
      </c>
      <c r="B83" s="149" t="s">
        <v>763</v>
      </c>
      <c r="C83" s="192" t="s">
        <v>1122</v>
      </c>
      <c r="E83" s="201">
        <v>-1</v>
      </c>
      <c r="F83" s="186">
        <f t="shared" si="43"/>
        <v>1000.5716735743472</v>
      </c>
      <c r="G83" s="202">
        <v>5.7167357438899999E-4</v>
      </c>
      <c r="H83" s="202">
        <v>1</v>
      </c>
      <c r="I83" s="227">
        <v>1</v>
      </c>
      <c r="J83" s="227">
        <v>1</v>
      </c>
      <c r="K83" s="227">
        <v>-1</v>
      </c>
      <c r="L83" s="202">
        <v>1</v>
      </c>
      <c r="M83" s="228">
        <v>-11</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1750250</v>
      </c>
      <c r="Y83" s="137">
        <v>1312687.5</v>
      </c>
      <c r="Z83" s="188">
        <f t="shared" si="49"/>
        <v>1000.5716735743472</v>
      </c>
      <c r="AA83" s="188">
        <f>IF(IF(sym!$Q72=H83,1,0)=1,ABS(X83*G83),-ABS(X83*G83))</f>
        <v>-1000.5716735743472</v>
      </c>
      <c r="AB83" s="188">
        <f>IF(IF(sym!$P72=$H83,1,0)=1,ABS($X83*$G83),-ABS($X83*$G83))</f>
        <v>1000.5716735743472</v>
      </c>
      <c r="AC83" s="188">
        <f t="shared" si="64"/>
        <v>-1000.5716735743472</v>
      </c>
      <c r="AD83" s="188">
        <f t="shared" si="50"/>
        <v>1000.5716735743472</v>
      </c>
      <c r="AE83" s="188">
        <f t="shared" si="51"/>
        <v>1000.5716735743472</v>
      </c>
      <c r="AF83" s="188">
        <f t="shared" si="60"/>
        <v>1000.5716735743472</v>
      </c>
      <c r="AG83" s="188">
        <f t="shared" si="61"/>
        <v>-1000.5716735743472</v>
      </c>
      <c r="AH83" s="188">
        <f t="shared" si="62"/>
        <v>1000.5716735743472</v>
      </c>
      <c r="AI83" s="188">
        <f t="shared" si="63"/>
        <v>-1000.5716735743472</v>
      </c>
      <c r="AJ83" s="188">
        <f t="shared" si="52"/>
        <v>-1000.5716735743472</v>
      </c>
      <c r="AK83" s="188">
        <f t="shared" si="53"/>
        <v>1000.5716735743472</v>
      </c>
      <c r="AL83" s="188">
        <f t="shared" si="54"/>
        <v>1000.5716735743472</v>
      </c>
      <c r="AM83" s="188">
        <f t="shared" si="55"/>
        <v>1000.5716735743472</v>
      </c>
      <c r="AN83" s="188">
        <f t="shared" si="56"/>
        <v>1000.5716735743472</v>
      </c>
      <c r="AO83" s="188">
        <f t="shared" si="57"/>
        <v>1000.5716735743472</v>
      </c>
    </row>
    <row r="84" spans="1:41" ht="15.75" thickBot="1" x14ac:dyDescent="0.3">
      <c r="A84" s="1" t="s">
        <v>413</v>
      </c>
      <c r="B84" s="149" t="s">
        <v>761</v>
      </c>
      <c r="C84" s="192" t="s">
        <v>1122</v>
      </c>
      <c r="E84" s="201">
        <v>-1</v>
      </c>
      <c r="F84" s="186">
        <f t="shared" si="43"/>
        <v>751.42062270562212</v>
      </c>
      <c r="G84" s="202">
        <v>1.8941636083799999E-3</v>
      </c>
      <c r="H84" s="202">
        <v>1</v>
      </c>
      <c r="I84" s="227">
        <v>-1</v>
      </c>
      <c r="J84" s="227">
        <v>-1</v>
      </c>
      <c r="K84" s="227">
        <v>-1</v>
      </c>
      <c r="L84" s="202">
        <v>1</v>
      </c>
      <c r="M84" s="228">
        <v>-11</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396703.125</v>
      </c>
      <c r="Y84" s="137">
        <v>264468.75</v>
      </c>
      <c r="Z84" s="188">
        <f t="shared" si="49"/>
        <v>751.42062270562212</v>
      </c>
      <c r="AA84" s="188">
        <f>IF(IF(sym!$Q73=H84,1,0)=1,ABS(X84*G84),-ABS(X84*G84))</f>
        <v>-751.42062270562212</v>
      </c>
      <c r="AB84" s="188">
        <f>IF(IF(sym!$P73=$H84,1,0)=1,ABS($X84*$G84),-ABS($X84*$G84))</f>
        <v>751.42062270562212</v>
      </c>
      <c r="AC84" s="188">
        <f t="shared" si="64"/>
        <v>-751.42062270562212</v>
      </c>
      <c r="AD84" s="188">
        <f t="shared" si="50"/>
        <v>751.42062270562212</v>
      </c>
      <c r="AE84" s="188">
        <f t="shared" si="51"/>
        <v>-751.42062270562212</v>
      </c>
      <c r="AF84" s="188">
        <f t="shared" si="60"/>
        <v>-751.42062270562212</v>
      </c>
      <c r="AG84" s="188">
        <f t="shared" si="61"/>
        <v>-751.42062270562212</v>
      </c>
      <c r="AH84" s="188">
        <f t="shared" si="62"/>
        <v>751.42062270562212</v>
      </c>
      <c r="AI84" s="188">
        <f t="shared" si="63"/>
        <v>-751.42062270562212</v>
      </c>
      <c r="AJ84" s="188">
        <f t="shared" si="52"/>
        <v>-751.42062270562212</v>
      </c>
      <c r="AK84" s="188">
        <f t="shared" si="53"/>
        <v>-751.42062270562212</v>
      </c>
      <c r="AL84" s="188">
        <f t="shared" si="54"/>
        <v>-751.42062270562212</v>
      </c>
      <c r="AM84" s="188">
        <f t="shared" si="55"/>
        <v>-751.42062270562212</v>
      </c>
      <c r="AN84" s="188">
        <f t="shared" si="56"/>
        <v>751.42062270562212</v>
      </c>
      <c r="AO84" s="188">
        <f t="shared" si="57"/>
        <v>-751.42062270562212</v>
      </c>
    </row>
    <row r="85" spans="1:41" ht="15.75" thickBot="1" x14ac:dyDescent="0.3">
      <c r="A85" s="1" t="s">
        <v>414</v>
      </c>
      <c r="B85" s="149" t="s">
        <v>759</v>
      </c>
      <c r="C85" s="192" t="s">
        <v>1122</v>
      </c>
      <c r="E85" s="201">
        <v>-1</v>
      </c>
      <c r="F85" s="186">
        <f t="shared" si="43"/>
        <v>0</v>
      </c>
      <c r="G85" s="202">
        <v>0</v>
      </c>
      <c r="H85" s="202">
        <v>1</v>
      </c>
      <c r="I85" s="227">
        <v>1</v>
      </c>
      <c r="J85" s="227">
        <v>1</v>
      </c>
      <c r="K85" s="227">
        <v>-1</v>
      </c>
      <c r="L85" s="202">
        <v>1</v>
      </c>
      <c r="M85" s="228">
        <v>-8</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171468.75</v>
      </c>
      <c r="Y85" s="137">
        <v>171468.75</v>
      </c>
      <c r="Z85" s="188">
        <f t="shared" si="49"/>
        <v>0</v>
      </c>
      <c r="AA85" s="188">
        <f>IF(IF(sym!$Q74=H85,1,0)=1,ABS(X85*G85),-ABS(X85*G85))</f>
        <v>0</v>
      </c>
      <c r="AB85" s="188">
        <f>IF(IF(sym!$P74=$H85,1,0)=1,ABS($X85*$G85),-ABS($X85*$G85))</f>
        <v>0</v>
      </c>
      <c r="AC85" s="188">
        <f t="shared" si="64"/>
        <v>0</v>
      </c>
      <c r="AD85" s="188">
        <f t="shared" si="50"/>
        <v>0</v>
      </c>
      <c r="AE85" s="188">
        <f t="shared" si="51"/>
        <v>0</v>
      </c>
      <c r="AF85" s="188">
        <f t="shared" si="60"/>
        <v>0</v>
      </c>
      <c r="AG85" s="188">
        <f t="shared" si="61"/>
        <v>0</v>
      </c>
      <c r="AH85" s="188">
        <f t="shared" si="62"/>
        <v>0</v>
      </c>
      <c r="AI85" s="188">
        <f t="shared" si="63"/>
        <v>0</v>
      </c>
      <c r="AJ85" s="188">
        <f t="shared" si="52"/>
        <v>0</v>
      </c>
      <c r="AK85" s="188">
        <f t="shared" si="53"/>
        <v>0</v>
      </c>
      <c r="AL85" s="188">
        <f t="shared" si="54"/>
        <v>0</v>
      </c>
      <c r="AM85" s="188">
        <f t="shared" si="55"/>
        <v>0</v>
      </c>
      <c r="AN85" s="188">
        <f t="shared" si="56"/>
        <v>0</v>
      </c>
      <c r="AO85" s="188">
        <f t="shared" si="57"/>
        <v>0</v>
      </c>
    </row>
    <row r="86" spans="1:41" ht="15.75" thickBot="1" x14ac:dyDescent="0.3">
      <c r="A86" s="1" t="s">
        <v>416</v>
      </c>
      <c r="B86" s="149" t="s">
        <v>494</v>
      </c>
      <c r="C86" s="192" t="s">
        <v>294</v>
      </c>
      <c r="E86" s="201">
        <v>-1</v>
      </c>
      <c r="F86" s="186">
        <f t="shared" si="43"/>
        <v>715.8319870764301</v>
      </c>
      <c r="G86" s="202">
        <v>2.2617124394200001E-2</v>
      </c>
      <c r="H86" s="202">
        <v>1</v>
      </c>
      <c r="I86" s="227">
        <v>-1</v>
      </c>
      <c r="J86" s="227">
        <v>-1</v>
      </c>
      <c r="K86" s="227">
        <v>-1</v>
      </c>
      <c r="L86" s="202">
        <v>1</v>
      </c>
      <c r="M86" s="228">
        <v>-6</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31650</v>
      </c>
      <c r="Y86" s="137">
        <v>31650</v>
      </c>
      <c r="Z86" s="188">
        <f t="shared" si="49"/>
        <v>715.8319870764301</v>
      </c>
      <c r="AA86" s="188">
        <f>IF(IF(sym!$Q75=H86,1,0)=1,ABS(X86*G86),-ABS(X86*G86))</f>
        <v>-715.8319870764301</v>
      </c>
      <c r="AB86" s="188">
        <f>IF(IF(sym!$P75=$H86,1,0)=1,ABS($X86*$G86),-ABS($X86*$G86))</f>
        <v>715.8319870764301</v>
      </c>
      <c r="AC86" s="188">
        <f t="shared" si="64"/>
        <v>-715.8319870764301</v>
      </c>
      <c r="AD86" s="188">
        <f t="shared" si="50"/>
        <v>715.8319870764301</v>
      </c>
      <c r="AE86" s="188">
        <f t="shared" si="51"/>
        <v>-715.8319870764301</v>
      </c>
      <c r="AF86" s="188">
        <f t="shared" si="60"/>
        <v>-715.8319870764301</v>
      </c>
      <c r="AG86" s="188">
        <f t="shared" si="61"/>
        <v>-715.8319870764301</v>
      </c>
      <c r="AH86" s="188">
        <f t="shared" si="62"/>
        <v>715.8319870764301</v>
      </c>
      <c r="AI86" s="188">
        <f t="shared" si="63"/>
        <v>-715.8319870764301</v>
      </c>
      <c r="AJ86" s="188">
        <f t="shared" si="52"/>
        <v>-715.8319870764301</v>
      </c>
      <c r="AK86" s="188">
        <f t="shared" si="53"/>
        <v>-715.8319870764301</v>
      </c>
      <c r="AL86" s="188">
        <f t="shared" si="54"/>
        <v>-715.8319870764301</v>
      </c>
      <c r="AM86" s="188">
        <f t="shared" si="55"/>
        <v>-715.8319870764301</v>
      </c>
      <c r="AN86" s="188">
        <f t="shared" si="56"/>
        <v>715.8319870764301</v>
      </c>
      <c r="AO86" s="188">
        <f t="shared" si="57"/>
        <v>-715.8319870764301</v>
      </c>
    </row>
    <row r="87" spans="1:41" s="2" customFormat="1" ht="15.75" thickBot="1" x14ac:dyDescent="0.3">
      <c r="A87" s="1" t="s">
        <v>418</v>
      </c>
      <c r="B87" s="149" t="s">
        <v>767</v>
      </c>
      <c r="C87" s="192" t="s">
        <v>297</v>
      </c>
      <c r="D87"/>
      <c r="E87" s="201">
        <v>-1</v>
      </c>
      <c r="F87" s="186">
        <f t="shared" si="43"/>
        <v>720.69461259374248</v>
      </c>
      <c r="G87" s="202">
        <v>1.15012106538E-2</v>
      </c>
      <c r="H87" s="202">
        <v>1</v>
      </c>
      <c r="I87" s="227">
        <v>1</v>
      </c>
      <c r="J87" s="227">
        <v>1</v>
      </c>
      <c r="K87" s="227">
        <v>-1</v>
      </c>
      <c r="L87" s="202">
        <v>-1</v>
      </c>
      <c r="M87" s="228">
        <v>-5</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62662.5</v>
      </c>
      <c r="Y87" s="137">
        <v>41775</v>
      </c>
      <c r="Z87" s="188">
        <f t="shared" si="49"/>
        <v>720.69461259374248</v>
      </c>
      <c r="AA87" s="188">
        <f>IF(IF(sym!$Q76=H87,1,0)=1,ABS(X87*G87),-ABS(X87*G87))</f>
        <v>720.69461259374248</v>
      </c>
      <c r="AB87" s="188">
        <f>IF(IF(sym!$P76=$H87,1,0)=1,ABS($X87*$G87),-ABS($X87*$G87))</f>
        <v>-720.69461259374248</v>
      </c>
      <c r="AC87" s="188">
        <f t="shared" si="64"/>
        <v>-720.69461259374248</v>
      </c>
      <c r="AD87" s="188">
        <f t="shared" si="50"/>
        <v>720.69461259374248</v>
      </c>
      <c r="AE87" s="188">
        <f t="shared" si="51"/>
        <v>720.69461259374248</v>
      </c>
      <c r="AF87" s="188">
        <f t="shared" si="60"/>
        <v>720.69461259374248</v>
      </c>
      <c r="AG87" s="188">
        <f t="shared" si="61"/>
        <v>-720.69461259374248</v>
      </c>
      <c r="AH87" s="188">
        <f t="shared" si="62"/>
        <v>-720.69461259374248</v>
      </c>
      <c r="AI87" s="188">
        <f t="shared" si="63"/>
        <v>720.69461259374248</v>
      </c>
      <c r="AJ87" s="188">
        <f t="shared" si="52"/>
        <v>-720.69461259374248</v>
      </c>
      <c r="AK87" s="188">
        <f t="shared" si="53"/>
        <v>720.69461259374248</v>
      </c>
      <c r="AL87" s="188">
        <f t="shared" si="54"/>
        <v>720.69461259374248</v>
      </c>
      <c r="AM87" s="188">
        <f t="shared" si="55"/>
        <v>720.69461259374248</v>
      </c>
      <c r="AN87" s="188">
        <f t="shared" si="56"/>
        <v>-720.69461259374248</v>
      </c>
      <c r="AO87" s="188">
        <f t="shared" si="57"/>
        <v>720.69461259374248</v>
      </c>
    </row>
    <row r="88" spans="1:41" s="2" customFormat="1" ht="15.75" thickBot="1" x14ac:dyDescent="0.3">
      <c r="A88" s="1" t="s">
        <v>1053</v>
      </c>
      <c r="B88" s="149" t="s">
        <v>738</v>
      </c>
      <c r="C88" s="192" t="s">
        <v>294</v>
      </c>
      <c r="D88"/>
      <c r="E88" s="201">
        <v>1</v>
      </c>
      <c r="F88" s="186">
        <f t="shared" si="43"/>
        <v>1282.1002844568832</v>
      </c>
      <c r="G88" s="202">
        <v>6.2396770049600002E-3</v>
      </c>
      <c r="H88" s="202">
        <v>1</v>
      </c>
      <c r="I88" s="227">
        <v>1</v>
      </c>
      <c r="J88" s="227">
        <v>-1</v>
      </c>
      <c r="K88" s="227">
        <v>1</v>
      </c>
      <c r="L88" s="202">
        <v>1</v>
      </c>
      <c r="M88" s="228">
        <v>-5</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205475.42499999999</v>
      </c>
      <c r="Y88" s="137">
        <v>205475.42499999999</v>
      </c>
      <c r="Z88" s="188">
        <f t="shared" si="49"/>
        <v>1282.1002844568832</v>
      </c>
      <c r="AA88" s="188">
        <f>IF(IF(sym!$Q77=H88,1,0)=1,ABS(X88*G88),-ABS(X88*G88))</f>
        <v>1282.1002844568832</v>
      </c>
      <c r="AB88" s="188">
        <f>IF(IF(sym!$P77=$H88,1,0)=1,ABS($X88*$G88),-ABS($X88*$G88))</f>
        <v>-1282.1002844568832</v>
      </c>
      <c r="AC88" s="188">
        <f t="shared" si="64"/>
        <v>1282.1002844568832</v>
      </c>
      <c r="AD88" s="188">
        <f t="shared" si="50"/>
        <v>-1282.1002844568832</v>
      </c>
      <c r="AE88" s="188">
        <f t="shared" si="51"/>
        <v>-1282.1002844568832</v>
      </c>
      <c r="AF88" s="188">
        <f t="shared" si="60"/>
        <v>1282.1002844568832</v>
      </c>
      <c r="AG88" s="188">
        <f t="shared" si="61"/>
        <v>1282.1002844568832</v>
      </c>
      <c r="AH88" s="188">
        <f t="shared" si="62"/>
        <v>1282.1002844568832</v>
      </c>
      <c r="AI88" s="188">
        <f t="shared" si="63"/>
        <v>-1282.1002844568832</v>
      </c>
      <c r="AJ88" s="188">
        <f t="shared" si="52"/>
        <v>1282.1002844568832</v>
      </c>
      <c r="AK88" s="188">
        <f t="shared" si="53"/>
        <v>-1282.1002844568832</v>
      </c>
      <c r="AL88" s="188">
        <f t="shared" si="54"/>
        <v>-1282.1002844568832</v>
      </c>
      <c r="AM88" s="188">
        <f t="shared" si="55"/>
        <v>-1282.1002844568832</v>
      </c>
      <c r="AN88" s="188">
        <f t="shared" si="56"/>
        <v>1282.1002844568832</v>
      </c>
      <c r="AO88" s="188">
        <f t="shared" si="57"/>
        <v>-1282.1002844568832</v>
      </c>
    </row>
    <row r="89" spans="1:41" s="2" customFormat="1" ht="15.75" thickBot="1" x14ac:dyDescent="0.3">
      <c r="A89" s="330" t="s">
        <v>1054</v>
      </c>
      <c r="B89" s="331" t="s">
        <v>463</v>
      </c>
      <c r="C89" s="332" t="s">
        <v>1288</v>
      </c>
      <c r="D89"/>
      <c r="E89" s="201">
        <v>1</v>
      </c>
      <c r="F89" s="186">
        <f t="shared" si="43"/>
        <v>0</v>
      </c>
      <c r="G89" s="202">
        <v>1.01884870097E-4</v>
      </c>
      <c r="H89" s="202">
        <v>1</v>
      </c>
      <c r="I89" s="227">
        <v>-1</v>
      </c>
      <c r="J89" s="227">
        <v>-1</v>
      </c>
      <c r="K89" s="227">
        <v>1</v>
      </c>
      <c r="L89" s="202">
        <v>-1</v>
      </c>
      <c r="M89" s="228">
        <v>-18</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-945.12978252727328</v>
      </c>
      <c r="G90" s="202">
        <v>-5.1265447088700003E-3</v>
      </c>
      <c r="H90" s="202">
        <v>-1</v>
      </c>
      <c r="I90" s="227">
        <v>-1</v>
      </c>
      <c r="J90" s="227">
        <v>-1</v>
      </c>
      <c r="K90" s="227">
        <v>1</v>
      </c>
      <c r="L90" s="202">
        <v>-1</v>
      </c>
      <c r="M90" s="228">
        <v>16</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184360</v>
      </c>
      <c r="Y90" s="137">
        <v>184360</v>
      </c>
      <c r="Z90" s="188">
        <f t="shared" si="49"/>
        <v>945.12978252727328</v>
      </c>
      <c r="AA90" s="188">
        <f>IF(IF(sym!$Q79=H90,1,0)=1,ABS(X90*G90),-ABS(X90*G90))</f>
        <v>-945.12978252727328</v>
      </c>
      <c r="AB90" s="188">
        <f>IF(IF(sym!$P79=$H90,1,0)=1,ABS($X90*$G90),-ABS($X90*$G90))</f>
        <v>945.12978252727328</v>
      </c>
      <c r="AC90" s="188">
        <f t="shared" si="64"/>
        <v>-945.12978252727328</v>
      </c>
      <c r="AD90" s="188">
        <f t="shared" si="50"/>
        <v>945.12978252727328</v>
      </c>
      <c r="AE90" s="188">
        <f t="shared" si="51"/>
        <v>945.12978252727328</v>
      </c>
      <c r="AF90" s="188">
        <f t="shared" si="60"/>
        <v>945.12978252727328</v>
      </c>
      <c r="AG90" s="188">
        <f t="shared" si="61"/>
        <v>-945.12978252727328</v>
      </c>
      <c r="AH90" s="188">
        <f t="shared" si="62"/>
        <v>945.12978252727328</v>
      </c>
      <c r="AI90" s="188">
        <f t="shared" si="63"/>
        <v>945.12978252727328</v>
      </c>
      <c r="AJ90" s="188">
        <f t="shared" si="52"/>
        <v>-945.12978252727328</v>
      </c>
      <c r="AK90" s="188">
        <f t="shared" si="53"/>
        <v>945.12978252727328</v>
      </c>
      <c r="AL90" s="188">
        <f t="shared" si="54"/>
        <v>945.12978252727328</v>
      </c>
      <c r="AM90" s="188">
        <f t="shared" si="55"/>
        <v>945.12978252727328</v>
      </c>
      <c r="AN90" s="188">
        <f t="shared" si="56"/>
        <v>-945.12978252727328</v>
      </c>
      <c r="AO90" s="188">
        <f t="shared" si="57"/>
        <v>945.12978252727328</v>
      </c>
    </row>
    <row r="91" spans="1:41" s="4" customFormat="1" ht="15.75" thickBot="1" x14ac:dyDescent="0.3">
      <c r="A91" s="1" t="s">
        <v>1025</v>
      </c>
      <c r="B91" s="149" t="s">
        <v>459</v>
      </c>
      <c r="C91" s="192" t="s">
        <v>1122</v>
      </c>
      <c r="E91" s="201">
        <v>1</v>
      </c>
      <c r="F91" s="186">
        <f t="shared" si="43"/>
        <v>629.70775568157649</v>
      </c>
      <c r="G91" s="202">
        <v>2.0292207792200001E-4</v>
      </c>
      <c r="H91" s="202">
        <v>1</v>
      </c>
      <c r="I91" s="227">
        <v>1</v>
      </c>
      <c r="J91" s="227">
        <v>1</v>
      </c>
      <c r="K91" s="227">
        <v>-1</v>
      </c>
      <c r="L91" s="202">
        <v>1</v>
      </c>
      <c r="M91" s="228">
        <v>19</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3103199.8200000003</v>
      </c>
      <c r="Y91" s="137">
        <v>2275679.8680000002</v>
      </c>
      <c r="Z91" s="188">
        <f t="shared" si="49"/>
        <v>629.70775568157649</v>
      </c>
      <c r="AA91" s="188">
        <f>IF(IF(sym!$Q80=H91,1,0)=1,ABS(X91*G91),-ABS(X91*G91))</f>
        <v>-629.70775568157649</v>
      </c>
      <c r="AB91" s="188">
        <f>IF(IF(sym!$P80=$H91,1,0)=1,ABS($X91*$G91),-ABS($X91*$G91))</f>
        <v>629.70775568157649</v>
      </c>
      <c r="AC91" s="188">
        <f t="shared" si="64"/>
        <v>629.70775568157649</v>
      </c>
      <c r="AD91" s="188">
        <f t="shared" si="50"/>
        <v>-629.70775568157649</v>
      </c>
      <c r="AE91" s="188">
        <f t="shared" si="51"/>
        <v>629.70775568157649</v>
      </c>
      <c r="AF91" s="188">
        <f t="shared" si="60"/>
        <v>629.70775568157649</v>
      </c>
      <c r="AG91" s="188">
        <f t="shared" si="61"/>
        <v>-629.70775568157649</v>
      </c>
      <c r="AH91" s="188">
        <f t="shared" si="62"/>
        <v>629.70775568157649</v>
      </c>
      <c r="AI91" s="188">
        <f t="shared" si="63"/>
        <v>629.70775568157649</v>
      </c>
      <c r="AJ91" s="188">
        <f t="shared" si="52"/>
        <v>-629.70775568157649</v>
      </c>
      <c r="AK91" s="188">
        <f t="shared" si="53"/>
        <v>629.70775568157649</v>
      </c>
      <c r="AL91" s="188">
        <f t="shared" si="54"/>
        <v>-629.70775568157649</v>
      </c>
      <c r="AM91" s="188">
        <f t="shared" si="55"/>
        <v>-629.70775568157649</v>
      </c>
      <c r="AN91" s="188">
        <f t="shared" si="56"/>
        <v>629.70775568157649</v>
      </c>
      <c r="AO91" s="188">
        <f t="shared" si="57"/>
        <v>-629.70775568157649</v>
      </c>
    </row>
    <row r="92" spans="1:41" s="4" customFormat="1" ht="15.75" thickBot="1" x14ac:dyDescent="0.3">
      <c r="A92" s="1" t="s">
        <v>1026</v>
      </c>
      <c r="B92" s="149" t="s">
        <v>447</v>
      </c>
      <c r="C92" s="192" t="s">
        <v>1122</v>
      </c>
      <c r="E92" s="201">
        <v>1</v>
      </c>
      <c r="F92" s="186">
        <f t="shared" si="43"/>
        <v>-149.89235710981112</v>
      </c>
      <c r="G92" s="203">
        <v>-5.09865905266E-5</v>
      </c>
      <c r="H92" s="203">
        <v>-1</v>
      </c>
      <c r="I92" s="231">
        <v>-1</v>
      </c>
      <c r="J92" s="231">
        <v>-1</v>
      </c>
      <c r="K92" s="231">
        <v>1</v>
      </c>
      <c r="L92" s="203">
        <v>1</v>
      </c>
      <c r="M92" s="232">
        <v>-10</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2939838.8</v>
      </c>
      <c r="Y92" s="137">
        <v>2351871.04</v>
      </c>
      <c r="Z92" s="188">
        <f t="shared" si="49"/>
        <v>149.89235710981112</v>
      </c>
      <c r="AA92" s="188">
        <f>IF(IF(sym!$Q81=H92,1,0)=1,ABS(X92*G92),-ABS(X92*G92))</f>
        <v>149.89235710981112</v>
      </c>
      <c r="AB92" s="188">
        <f>IF(IF(sym!$P81=$H92,1,0)=1,ABS($X92*$G92),-ABS($X92*$G92))</f>
        <v>-149.89235710981112</v>
      </c>
      <c r="AC92" s="188">
        <f t="shared" si="64"/>
        <v>-149.89235710981112</v>
      </c>
      <c r="AD92" s="188">
        <f t="shared" si="50"/>
        <v>149.89235710981112</v>
      </c>
      <c r="AE92" s="188">
        <f t="shared" si="51"/>
        <v>149.89235710981112</v>
      </c>
      <c r="AF92" s="188">
        <f t="shared" si="60"/>
        <v>149.89235710981112</v>
      </c>
      <c r="AG92" s="188">
        <f t="shared" si="61"/>
        <v>-149.89235710981112</v>
      </c>
      <c r="AH92" s="188">
        <f t="shared" si="62"/>
        <v>-149.89235710981112</v>
      </c>
      <c r="AI92" s="188">
        <f t="shared" si="63"/>
        <v>149.89235710981112</v>
      </c>
      <c r="AJ92" s="188">
        <f t="shared" si="52"/>
        <v>-149.89235710981112</v>
      </c>
      <c r="AK92" s="188">
        <f t="shared" si="53"/>
        <v>149.89235710981112</v>
      </c>
      <c r="AL92" s="188">
        <f t="shared" si="54"/>
        <v>149.89235710981112</v>
      </c>
      <c r="AM92" s="188">
        <f t="shared" si="55"/>
        <v>149.89235710981112</v>
      </c>
      <c r="AN92" s="188">
        <f t="shared" si="56"/>
        <v>-149.89235710981112</v>
      </c>
      <c r="AO92" s="188">
        <f t="shared" si="57"/>
        <v>149.89235710981112</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0.44444444444444442</v>
      </c>
      <c r="AB94" s="193">
        <f t="shared" si="65"/>
        <v>0.54166666666666663</v>
      </c>
      <c r="AC94" s="193">
        <f t="shared" ref="AC94" si="66">COUNTIF(AC14:AC92,"&gt;0")/$B$10</f>
        <v>0.375</v>
      </c>
      <c r="AD94" s="193">
        <f t="shared" si="65"/>
        <v>0.61111111111111116</v>
      </c>
      <c r="AE94" s="193">
        <f t="shared" si="65"/>
        <v>0.56944444444444442</v>
      </c>
      <c r="AF94" s="193">
        <f t="shared" si="65"/>
        <v>0.55555555555555558</v>
      </c>
      <c r="AG94" s="193">
        <f t="shared" si="65"/>
        <v>0.40277777777777779</v>
      </c>
      <c r="AH94" s="193">
        <f t="shared" si="65"/>
        <v>0.54166666666666663</v>
      </c>
      <c r="AI94" s="193">
        <f t="shared" si="65"/>
        <v>0.52777777777777779</v>
      </c>
      <c r="AJ94" s="193">
        <f t="shared" si="65"/>
        <v>0.3888888888888889</v>
      </c>
      <c r="AK94" s="193">
        <f t="shared" si="65"/>
        <v>0.66666666666666663</v>
      </c>
      <c r="AL94" s="193">
        <f t="shared" si="65"/>
        <v>0.54166666666666663</v>
      </c>
      <c r="AM94" s="193">
        <f t="shared" si="65"/>
        <v>0.58333333333333337</v>
      </c>
      <c r="AN94" s="193">
        <f t="shared" si="65"/>
        <v>0.51388888888888884</v>
      </c>
      <c r="AO94" s="193">
        <f t="shared" si="65"/>
        <v>0.58333333333333337</v>
      </c>
    </row>
  </sheetData>
  <conditionalFormatting sqref="G82:G92 G15:G24 I15:K24 I82:K92">
    <cfRule type="colorScale" priority="42">
      <colorScale>
        <cfvo type="min"/>
        <cfvo type="percentile" val="50"/>
        <cfvo type="max"/>
        <color rgb="FFF8696B"/>
        <color rgb="FFFFEB84"/>
        <color rgb="FF63BE7B"/>
      </colorScale>
    </cfRule>
  </conditionalFormatting>
  <conditionalFormatting sqref="G25:G81 I25:K81">
    <cfRule type="colorScale" priority="43">
      <colorScale>
        <cfvo type="min"/>
        <cfvo type="percentile" val="50"/>
        <cfvo type="max"/>
        <color rgb="FFF8696B"/>
        <color rgb="FFFFEB84"/>
        <color rgb="FF63BE7B"/>
      </colorScale>
    </cfRule>
  </conditionalFormatting>
  <conditionalFormatting sqref="N12:N13">
    <cfRule type="colorScale" priority="44">
      <colorScale>
        <cfvo type="min"/>
        <cfvo type="percentile" val="50"/>
        <cfvo type="max"/>
        <color rgb="FFF8696B"/>
        <color rgb="FFFFEB84"/>
        <color rgb="FF63BE7B"/>
      </colorScale>
    </cfRule>
  </conditionalFormatting>
  <conditionalFormatting sqref="I14:K14">
    <cfRule type="colorScale" priority="41">
      <colorScale>
        <cfvo type="min"/>
        <cfvo type="percentile" val="50"/>
        <cfvo type="max"/>
        <color rgb="FFF8696B"/>
        <color rgb="FFFFEB84"/>
        <color rgb="FF63BE7B"/>
      </colorScale>
    </cfRule>
  </conditionalFormatting>
  <conditionalFormatting sqref="G14:G92">
    <cfRule type="colorScale" priority="40">
      <colorScale>
        <cfvo type="min"/>
        <cfvo type="percentile" val="50"/>
        <cfvo type="max"/>
        <color rgb="FFF8696B"/>
        <color rgb="FFFFEB84"/>
        <color rgb="FF63BE7B"/>
      </colorScale>
    </cfRule>
  </conditionalFormatting>
  <conditionalFormatting sqref="E14:E92">
    <cfRule type="colorScale" priority="39">
      <colorScale>
        <cfvo type="min"/>
        <cfvo type="percentile" val="50"/>
        <cfvo type="max"/>
        <color rgb="FFF8696B"/>
        <color rgb="FFFFEB84"/>
        <color rgb="FF63BE7B"/>
      </colorScale>
    </cfRule>
  </conditionalFormatting>
  <conditionalFormatting sqref="V14:V92">
    <cfRule type="colorScale" priority="38">
      <colorScale>
        <cfvo type="min"/>
        <cfvo type="percentile" val="50"/>
        <cfvo type="max"/>
        <color rgb="FF63BE7B"/>
        <color rgb="FFFFEB84"/>
        <color rgb="FFF8696B"/>
      </colorScale>
    </cfRule>
  </conditionalFormatting>
  <conditionalFormatting sqref="M10">
    <cfRule type="colorScale" priority="37">
      <colorScale>
        <cfvo type="min"/>
        <cfvo type="percentile" val="50"/>
        <cfvo type="max"/>
        <color rgb="FFF8696B"/>
        <color rgb="FFFFEB84"/>
        <color rgb="FF63BE7B"/>
      </colorScale>
    </cfRule>
  </conditionalFormatting>
  <conditionalFormatting sqref="N10">
    <cfRule type="colorScale" priority="36">
      <colorScale>
        <cfvo type="min"/>
        <cfvo type="percentile" val="50"/>
        <cfvo type="max"/>
        <color rgb="FFF8696B"/>
        <color rgb="FFFFEB84"/>
        <color rgb="FF63BE7B"/>
      </colorScale>
    </cfRule>
  </conditionalFormatting>
  <conditionalFormatting sqref="O14:O92">
    <cfRule type="colorScale" priority="35">
      <colorScale>
        <cfvo type="min"/>
        <cfvo type="percentile" val="50"/>
        <cfvo type="max"/>
        <color rgb="FFF8696B"/>
        <color rgb="FFFFEB84"/>
        <color rgb="FF63BE7B"/>
      </colorScale>
    </cfRule>
  </conditionalFormatting>
  <conditionalFormatting sqref="L14:M92">
    <cfRule type="colorScale" priority="34">
      <colorScale>
        <cfvo type="min"/>
        <cfvo type="percentile" val="50"/>
        <cfvo type="max"/>
        <color rgb="FFF8696B"/>
        <color rgb="FFFFEB84"/>
        <color rgb="FF63BE7B"/>
      </colorScale>
    </cfRule>
  </conditionalFormatting>
  <conditionalFormatting sqref="L14:L92">
    <cfRule type="colorScale" priority="33">
      <colorScale>
        <cfvo type="min"/>
        <cfvo type="percentile" val="50"/>
        <cfvo type="max"/>
        <color rgb="FFF8696B"/>
        <color rgb="FFFFEB84"/>
        <color rgb="FF63BE7B"/>
      </colorScale>
    </cfRule>
  </conditionalFormatting>
  <conditionalFormatting sqref="I14:K92">
    <cfRule type="colorScale" priority="32">
      <colorScale>
        <cfvo type="min"/>
        <cfvo type="percentile" val="50"/>
        <cfvo type="max"/>
        <color rgb="FFF8696B"/>
        <color rgb="FFFFEB84"/>
        <color rgb="FF63BE7B"/>
      </colorScale>
    </cfRule>
  </conditionalFormatting>
  <conditionalFormatting sqref="AE14:AE92">
    <cfRule type="colorScale" priority="31">
      <colorScale>
        <cfvo type="min"/>
        <cfvo type="percentile" val="50"/>
        <cfvo type="max"/>
        <color rgb="FFF8696B"/>
        <color rgb="FFFFEB84"/>
        <color rgb="FF63BE7B"/>
      </colorScale>
    </cfRule>
  </conditionalFormatting>
  <conditionalFormatting sqref="N14:N92">
    <cfRule type="colorScale" priority="30">
      <colorScale>
        <cfvo type="min"/>
        <cfvo type="percentile" val="50"/>
        <cfvo type="max"/>
        <color rgb="FFF8696B"/>
        <color rgb="FFFFEB84"/>
        <color rgb="FF63BE7B"/>
      </colorScale>
    </cfRule>
  </conditionalFormatting>
  <conditionalFormatting sqref="N14:N92">
    <cfRule type="colorScale" priority="29">
      <colorScale>
        <cfvo type="min"/>
        <cfvo type="percentile" val="50"/>
        <cfvo type="max"/>
        <color rgb="FFF8696B"/>
        <color rgb="FFFFEB84"/>
        <color rgb="FF63BE7B"/>
      </colorScale>
    </cfRule>
  </conditionalFormatting>
  <conditionalFormatting sqref="AG14:AG92">
    <cfRule type="colorScale" priority="28">
      <colorScale>
        <cfvo type="min"/>
        <cfvo type="percentile" val="50"/>
        <cfvo type="max"/>
        <color rgb="FFF8696B"/>
        <color rgb="FFFFEB84"/>
        <color rgb="FF63BE7B"/>
      </colorScale>
    </cfRule>
  </conditionalFormatting>
  <conditionalFormatting sqref="Z14:AA92">
    <cfRule type="colorScale" priority="27">
      <colorScale>
        <cfvo type="min"/>
        <cfvo type="percentile" val="50"/>
        <cfvo type="max"/>
        <color rgb="FFF8696B"/>
        <color rgb="FFFFEB84"/>
        <color rgb="FF63BE7B"/>
      </colorScale>
    </cfRule>
  </conditionalFormatting>
  <conditionalFormatting sqref="G10">
    <cfRule type="colorScale" priority="26">
      <colorScale>
        <cfvo type="min"/>
        <cfvo type="percentile" val="50"/>
        <cfvo type="max"/>
        <color rgb="FFF8696B"/>
        <color rgb="FFFFEB84"/>
        <color rgb="FF63BE7B"/>
      </colorScale>
    </cfRule>
  </conditionalFormatting>
  <conditionalFormatting sqref="G2:G9">
    <cfRule type="colorScale" priority="25">
      <colorScale>
        <cfvo type="min"/>
        <cfvo type="percentile" val="50"/>
        <cfvo type="max"/>
        <color rgb="FFF8696B"/>
        <color rgb="FFFFEB84"/>
        <color rgb="FF63BE7B"/>
      </colorScale>
    </cfRule>
  </conditionalFormatting>
  <conditionalFormatting sqref="AC14:AD92">
    <cfRule type="colorScale" priority="24">
      <colorScale>
        <cfvo type="min"/>
        <cfvo type="percentile" val="50"/>
        <cfvo type="max"/>
        <color rgb="FFF8696B"/>
        <color rgb="FFFFEB84"/>
        <color rgb="FF63BE7B"/>
      </colorScale>
    </cfRule>
  </conditionalFormatting>
  <conditionalFormatting sqref="AJ14:AJ92">
    <cfRule type="colorScale" priority="23">
      <colorScale>
        <cfvo type="min"/>
        <cfvo type="percentile" val="50"/>
        <cfvo type="max"/>
        <color rgb="FFF8696B"/>
        <color rgb="FFFFEB84"/>
        <color rgb="FF63BE7B"/>
      </colorScale>
    </cfRule>
  </conditionalFormatting>
  <conditionalFormatting sqref="H2:H10">
    <cfRule type="colorScale" priority="22">
      <colorScale>
        <cfvo type="min"/>
        <cfvo type="percentile" val="50"/>
        <cfvo type="max"/>
        <color rgb="FF63BE7B"/>
        <color rgb="FFFFEB84"/>
        <color rgb="FFF8696B"/>
      </colorScale>
    </cfRule>
  </conditionalFormatting>
  <conditionalFormatting sqref="AF14:AF92">
    <cfRule type="colorScale" priority="21">
      <colorScale>
        <cfvo type="min"/>
        <cfvo type="percentile" val="50"/>
        <cfvo type="max"/>
        <color rgb="FFF8696B"/>
        <color rgb="FFFFEB84"/>
        <color rgb="FF63BE7B"/>
      </colorScale>
    </cfRule>
  </conditionalFormatting>
  <conditionalFormatting sqref="R14:R92">
    <cfRule type="colorScale" priority="20">
      <colorScale>
        <cfvo type="min"/>
        <cfvo type="percentile" val="50"/>
        <cfvo type="max"/>
        <color rgb="FFF8696B"/>
        <color rgb="FFFFEB84"/>
        <color rgb="FF63BE7B"/>
      </colorScale>
    </cfRule>
  </conditionalFormatting>
  <conditionalFormatting sqref="AL14:AL92">
    <cfRule type="colorScale" priority="19">
      <colorScale>
        <cfvo type="min"/>
        <cfvo type="percentile" val="50"/>
        <cfvo type="max"/>
        <color rgb="FFF8696B"/>
        <color rgb="FFFFEB84"/>
        <color rgb="FF63BE7B"/>
      </colorScale>
    </cfRule>
  </conditionalFormatting>
  <conditionalFormatting sqref="S10:T10">
    <cfRule type="colorScale" priority="18">
      <colorScale>
        <cfvo type="min"/>
        <cfvo type="percentile" val="50"/>
        <cfvo type="max"/>
        <color rgb="FFF8696B"/>
        <color rgb="FFFFEB84"/>
        <color rgb="FF63BE7B"/>
      </colorScale>
    </cfRule>
  </conditionalFormatting>
  <conditionalFormatting sqref="W2:W10">
    <cfRule type="colorScale" priority="17">
      <colorScale>
        <cfvo type="min"/>
        <cfvo type="percentile" val="50"/>
        <cfvo type="max"/>
        <color rgb="FFF8696B"/>
        <color rgb="FFFFEB84"/>
        <color rgb="FF63BE7B"/>
      </colorScale>
    </cfRule>
  </conditionalFormatting>
  <conditionalFormatting sqref="AM14:AO92">
    <cfRule type="colorScale" priority="16">
      <colorScale>
        <cfvo type="min"/>
        <cfvo type="percentile" val="50"/>
        <cfvo type="max"/>
        <color rgb="FFF8696B"/>
        <color rgb="FFFFEB84"/>
        <color rgb="FF63BE7B"/>
      </colorScale>
    </cfRule>
  </conditionalFormatting>
  <conditionalFormatting sqref="Q14:Q92">
    <cfRule type="colorScale" priority="15">
      <colorScale>
        <cfvo type="min"/>
        <cfvo type="percentile" val="50"/>
        <cfvo type="max"/>
        <color rgb="FFF8696B"/>
        <color rgb="FFFFEB84"/>
        <color rgb="FF63BE7B"/>
      </colorScale>
    </cfRule>
  </conditionalFormatting>
  <conditionalFormatting sqref="AK14:AK92">
    <cfRule type="colorScale" priority="14">
      <colorScale>
        <cfvo type="min"/>
        <cfvo type="percentile" val="50"/>
        <cfvo type="max"/>
        <color rgb="FFF8696B"/>
        <color rgb="FFFFEB84"/>
        <color rgb="FF63BE7B"/>
      </colorScale>
    </cfRule>
  </conditionalFormatting>
  <conditionalFormatting sqref="S14:T92">
    <cfRule type="colorScale" priority="13">
      <colorScale>
        <cfvo type="min"/>
        <cfvo type="percentile" val="50"/>
        <cfvo type="max"/>
        <color rgb="FFF8696B"/>
        <color rgb="FFFFEB84"/>
        <color rgb="FF63BE7B"/>
      </colorScale>
    </cfRule>
  </conditionalFormatting>
  <conditionalFormatting sqref="P14:P92">
    <cfRule type="colorScale" priority="12">
      <colorScale>
        <cfvo type="min"/>
        <cfvo type="percentile" val="50"/>
        <cfvo type="max"/>
        <color rgb="FFF8696B"/>
        <color rgb="FFFFEB84"/>
        <color rgb="FF63BE7B"/>
      </colorScale>
    </cfRule>
  </conditionalFormatting>
  <conditionalFormatting sqref="AH14:AH92">
    <cfRule type="colorScale" priority="11">
      <colorScale>
        <cfvo type="min"/>
        <cfvo type="percentile" val="50"/>
        <cfvo type="max"/>
        <color rgb="FFF8696B"/>
        <color rgb="FFFFEB84"/>
        <color rgb="FF63BE7B"/>
      </colorScale>
    </cfRule>
  </conditionalFormatting>
  <conditionalFormatting sqref="AI14:AI92">
    <cfRule type="colorScale" priority="10">
      <colorScale>
        <cfvo type="min"/>
        <cfvo type="percentile" val="50"/>
        <cfvo type="max"/>
        <color rgb="FFF8696B"/>
        <color rgb="FFFFEB84"/>
        <color rgb="FF63BE7B"/>
      </colorScale>
    </cfRule>
  </conditionalFormatting>
  <conditionalFormatting sqref="H82:H92 H14:H24 I14:I21">
    <cfRule type="colorScale" priority="8">
      <colorScale>
        <cfvo type="min"/>
        <cfvo type="percentile" val="50"/>
        <cfvo type="max"/>
        <color rgb="FFF8696B"/>
        <color rgb="FFFFEB84"/>
        <color rgb="FF63BE7B"/>
      </colorScale>
    </cfRule>
  </conditionalFormatting>
  <conditionalFormatting sqref="H25:H81">
    <cfRule type="colorScale" priority="9">
      <colorScale>
        <cfvo type="min"/>
        <cfvo type="percentile" val="50"/>
        <cfvo type="max"/>
        <color rgb="FFF8696B"/>
        <color rgb="FFFFEB84"/>
        <color rgb="FF63BE7B"/>
      </colorScale>
    </cfRule>
  </conditionalFormatting>
  <conditionalFormatting sqref="H14">
    <cfRule type="colorScale" priority="7">
      <colorScale>
        <cfvo type="min"/>
        <cfvo type="percentile" val="50"/>
        <cfvo type="max"/>
        <color rgb="FFF8696B"/>
        <color rgb="FFFFEB84"/>
        <color rgb="FF63BE7B"/>
      </colorScale>
    </cfRule>
  </conditionalFormatting>
  <conditionalFormatting sqref="H14:H92">
    <cfRule type="colorScale" priority="6">
      <colorScale>
        <cfvo type="min"/>
        <cfvo type="percentile" val="50"/>
        <cfvo type="max"/>
        <color rgb="FFF8696B"/>
        <color rgb="FFFFEB84"/>
        <color rgb="FF63BE7B"/>
      </colorScale>
    </cfRule>
  </conditionalFormatting>
  <conditionalFormatting sqref="AB14:AB92">
    <cfRule type="colorScale" priority="5">
      <colorScale>
        <cfvo type="min"/>
        <cfvo type="percentile" val="50"/>
        <cfvo type="max"/>
        <color rgb="FFF8696B"/>
        <color rgb="FFFFEB84"/>
        <color rgb="FF63BE7B"/>
      </colorScale>
    </cfRule>
  </conditionalFormatting>
  <conditionalFormatting sqref="K2:T9 J10">
    <cfRule type="colorScale" priority="4">
      <colorScale>
        <cfvo type="min"/>
        <cfvo type="percentile" val="50"/>
        <cfvo type="max"/>
        <color rgb="FFF8696B"/>
        <color rgb="FFFFEB84"/>
        <color rgb="FF63BE7B"/>
      </colorScale>
    </cfRule>
  </conditionalFormatting>
  <conditionalFormatting sqref="U10">
    <cfRule type="colorScale" priority="3">
      <colorScale>
        <cfvo type="min"/>
        <cfvo type="percentile" val="50"/>
        <cfvo type="max"/>
        <color rgb="FFF8696B"/>
        <color rgb="FFFFEB84"/>
        <color rgb="FF63BE7B"/>
      </colorScale>
    </cfRule>
  </conditionalFormatting>
  <conditionalFormatting sqref="U14:U92">
    <cfRule type="colorScale" priority="2">
      <colorScale>
        <cfvo type="min"/>
        <cfvo type="percentile" val="50"/>
        <cfvo type="max"/>
        <color rgb="FFF8696B"/>
        <color rgb="FFFFEB84"/>
        <color rgb="FF63BE7B"/>
      </colorScale>
    </cfRule>
  </conditionalFormatting>
  <conditionalFormatting sqref="U2:V9">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20160720</v>
      </c>
      <c r="F1" t="s">
        <v>1256</v>
      </c>
      <c r="G1" t="s">
        <v>1060</v>
      </c>
      <c r="H1" s="197" t="s">
        <v>1188</v>
      </c>
      <c r="I1" t="s">
        <v>1297</v>
      </c>
      <c r="K1" s="6" t="str">
        <f>E12&amp;" l% "&amp;ROUND(E13*100,2)&amp;"%"</f>
        <v>prev ACT l% 31.65%</v>
      </c>
      <c r="L1" s="265" t="str">
        <f>I12&amp;" l% "&amp;ROUND(I13*100,2)&amp;"%"</f>
        <v>50/50 l% 50.63%</v>
      </c>
      <c r="M1" s="265" t="str">
        <f>J12&amp;" l% "&amp;ROUND(J13*100,2)&amp;"%"</f>
        <v>&gt;equity l% 44.3%</v>
      </c>
      <c r="N1" s="265" t="str">
        <f>K12&amp;" l% "&amp;ROUND(K13*100,2)&amp;"%"</f>
        <v>&lt;equity l% 48.1%</v>
      </c>
      <c r="O1" s="265" t="str">
        <f>L12&amp;" l% "&amp;ROUND(L13*100,2)&amp;"%"</f>
        <v>SEA1 l% 44.3%</v>
      </c>
      <c r="P1" s="265" t="str">
        <f t="shared" ref="P1:V1" si="0">O12&amp;" l% "&amp;ROUND(O13*100,2)&amp;"%"</f>
        <v>SEA-ADJ l% 44.3%</v>
      </c>
      <c r="Q1" s="265" t="str">
        <f t="shared" si="0"/>
        <v>v1 l% 41.77%</v>
      </c>
      <c r="R1" s="265" t="str">
        <f t="shared" si="0"/>
        <v>v2 l% 51.9%</v>
      </c>
      <c r="S1" s="265" t="str">
        <f t="shared" si="0"/>
        <v>v3 l% 59.49%</v>
      </c>
      <c r="T1" s="265" t="str">
        <f t="shared" si="0"/>
        <v>v4 l% 49.37%</v>
      </c>
      <c r="U1" s="265" t="str">
        <f t="shared" si="0"/>
        <v>v5 l% 49.37%</v>
      </c>
      <c r="V1" s="265" t="str">
        <f t="shared" si="0"/>
        <v>v6 l% 56.96%</v>
      </c>
      <c r="W1" s="6"/>
      <c r="X1" s="285"/>
      <c r="Z1" s="333" t="str">
        <f t="shared" ref="Z1:AO1" si="1">Z12</f>
        <v>MAX ACC 97% PNL 65673</v>
      </c>
      <c r="AA1" s="334" t="str">
        <f t="shared" si="1"/>
        <v>RISK-ON ACC 58% PNL 21887</v>
      </c>
      <c r="AB1" s="334" t="str">
        <f t="shared" si="1"/>
        <v>RISK-OFF ACC 39% PNL -21887</v>
      </c>
      <c r="AC1" s="334" t="str">
        <f t="shared" ref="AC1" si="2">AC12</f>
        <v>Previous ACC 50% PNL -55</v>
      </c>
      <c r="AD1" s="295" t="str">
        <f t="shared" si="1"/>
        <v>Anti-Previous ACC 47% PNL 55</v>
      </c>
      <c r="AE1" s="335" t="str">
        <f t="shared" si="1"/>
        <v>&gt;equity ACC 47% PNL 2238</v>
      </c>
      <c r="AF1" s="335" t="str">
        <f t="shared" si="1"/>
        <v>50/50 ACC 51% PNL 18677</v>
      </c>
      <c r="AG1" s="335" t="str">
        <f t="shared" si="1"/>
        <v>&lt;equity ACC 65% PNL 37568</v>
      </c>
      <c r="AH1" s="336" t="str">
        <f t="shared" si="1"/>
        <v>SEASONALITY ACC 43% PNL -8343</v>
      </c>
      <c r="AI1" s="336" t="str">
        <f t="shared" si="1"/>
        <v>ADJ_SEASONALITY ACC 63% PNL 23905</v>
      </c>
      <c r="AJ1" s="337" t="str">
        <f t="shared" si="1"/>
        <v>V1 ACC 61% PNL 28808</v>
      </c>
      <c r="AK1" s="337" t="str">
        <f t="shared" si="1"/>
        <v>V2 ACC 57% PNL 17400</v>
      </c>
      <c r="AL1" s="337" t="str">
        <f t="shared" si="1"/>
        <v>V3 ACC 56% PNL 12988</v>
      </c>
      <c r="AM1" s="337" t="str">
        <f t="shared" si="1"/>
        <v>V4 ACC 60% PNL 24117</v>
      </c>
      <c r="AN1" s="337" t="str">
        <f t="shared" si="1"/>
        <v>V5 ACC 36% PNL -29619</v>
      </c>
      <c r="AO1" s="337" t="str">
        <f t="shared" si="1"/>
        <v>V6 ACC 53% PNL 11139</v>
      </c>
    </row>
    <row r="2" spans="1:41" outlineLevel="1" x14ac:dyDescent="0.25">
      <c r="A2" t="s">
        <v>1121</v>
      </c>
      <c r="B2" s="95">
        <f>COUNTIF($C$14:$C$92,A2)</f>
        <v>9</v>
      </c>
      <c r="C2" s="193">
        <f>B2/$B$10</f>
        <v>0.125</v>
      </c>
      <c r="F2" s="294">
        <f t="shared" ref="F2:F9" si="3">SUMIFS(H$14:H$92,H$14:H$92,1,$C$14:$C$92,A2)/$B2</f>
        <v>0.22222222222222221</v>
      </c>
      <c r="G2" s="137">
        <f t="shared" ref="G2:G9" si="4">SUMIF($C$14:$C$92,A2,Z$14:Z$92)</f>
        <v>6582.2336954228131</v>
      </c>
      <c r="H2" s="143">
        <f t="shared" ref="H2:H10" si="5">G2/$B2</f>
        <v>731.35929949142371</v>
      </c>
      <c r="I2" s="186">
        <f>SUMIF($C$14:$C$92,A2,F$14:F$92)/B2</f>
        <v>-428.35417260326136</v>
      </c>
      <c r="J2" t="str">
        <f t="shared" ref="J2:J9" si="6">A2</f>
        <v>currency</v>
      </c>
      <c r="K2" s="344">
        <f t="shared" ref="K2:K9" si="7">SUMIF($C$14:$C$92,$A2,E$14:E$92)/$B2</f>
        <v>-0.55555555555555558</v>
      </c>
      <c r="L2" s="344">
        <f t="shared" ref="L2:O9" si="8">SUMIF($C$14:$C$92,$A2,I$14:I$92)/$B2</f>
        <v>-0.1111111111111111</v>
      </c>
      <c r="M2" s="344">
        <f t="shared" si="8"/>
        <v>0.1111111111111111</v>
      </c>
      <c r="N2" s="344">
        <f t="shared" si="8"/>
        <v>-0.33333333333333331</v>
      </c>
      <c r="O2" s="344">
        <f t="shared" si="8"/>
        <v>-0.1111111111111111</v>
      </c>
      <c r="P2" s="344">
        <f t="shared" ref="P2:V9" si="9">SUMIF($C$14:$C$92,$A2,O$14:O$92)/$B2</f>
        <v>-0.1111111111111111</v>
      </c>
      <c r="Q2" s="344">
        <f t="shared" si="9"/>
        <v>-0.33333333333333331</v>
      </c>
      <c r="R2" s="344">
        <f t="shared" si="9"/>
        <v>0.33333333333333331</v>
      </c>
      <c r="S2" s="344">
        <f t="shared" si="9"/>
        <v>0.1111111111111111</v>
      </c>
      <c r="T2" s="344">
        <f t="shared" si="9"/>
        <v>-0.1111111111111111</v>
      </c>
      <c r="U2" s="344">
        <f t="shared" si="9"/>
        <v>-0.1111111111111111</v>
      </c>
      <c r="V2" s="344">
        <f t="shared" si="9"/>
        <v>0.33333333333333331</v>
      </c>
      <c r="W2" s="286"/>
      <c r="X2" s="6"/>
      <c r="Y2" t="s">
        <v>1121</v>
      </c>
      <c r="Z2" s="282">
        <f t="shared" ref="Z2:AO9" si="10">SUMIF($C$14:$C$92,$Y2,Z$14:Z$92)</f>
        <v>6582.2336954228131</v>
      </c>
      <c r="AA2" s="282">
        <f t="shared" si="10"/>
        <v>-1514.0998415020431</v>
      </c>
      <c r="AB2" s="282">
        <f t="shared" si="10"/>
        <v>1514.0998415020431</v>
      </c>
      <c r="AC2" s="282">
        <f t="shared" si="10"/>
        <v>1514.0998415020431</v>
      </c>
      <c r="AD2" s="282">
        <f t="shared" si="10"/>
        <v>-1514.0998415020431</v>
      </c>
      <c r="AE2" s="282">
        <f t="shared" si="10"/>
        <v>-3437.0798302820172</v>
      </c>
      <c r="AF2" s="282">
        <f t="shared" si="10"/>
        <v>-3948.1909180339985</v>
      </c>
      <c r="AG2" s="282">
        <f t="shared" si="10"/>
        <v>-367.89490194957756</v>
      </c>
      <c r="AH2" s="282">
        <f t="shared" si="10"/>
        <v>-3283.107210749256</v>
      </c>
      <c r="AI2" s="282">
        <f t="shared" si="10"/>
        <v>4158.5101958238192</v>
      </c>
      <c r="AJ2" s="282">
        <f t="shared" si="10"/>
        <v>2905.868320130618</v>
      </c>
      <c r="AK2" s="282">
        <f t="shared" si="10"/>
        <v>520.45507642104144</v>
      </c>
      <c r="AL2" s="282">
        <f t="shared" si="10"/>
        <v>9.34398866906065</v>
      </c>
      <c r="AM2" s="282">
        <f t="shared" si="10"/>
        <v>2043.8989065921457</v>
      </c>
      <c r="AN2" s="282">
        <f t="shared" si="10"/>
        <v>-9.34398866906065</v>
      </c>
      <c r="AO2" s="282">
        <f t="shared" si="10"/>
        <v>520.45507642104144</v>
      </c>
    </row>
    <row r="3" spans="1:41" outlineLevel="1" x14ac:dyDescent="0.25">
      <c r="A3" s="1" t="s">
        <v>288</v>
      </c>
      <c r="B3" s="95">
        <f t="shared" ref="B3:B9" si="11">COUNTIF($C$14:$C$92,A3)</f>
        <v>6</v>
      </c>
      <c r="C3" s="193">
        <f t="shared" ref="C3:C10" si="12">B3/$B$10</f>
        <v>8.3333333333333329E-2</v>
      </c>
      <c r="F3" s="294">
        <f t="shared" si="3"/>
        <v>0.66666666666666663</v>
      </c>
      <c r="G3" s="137">
        <f t="shared" si="4"/>
        <v>5656.5918403476007</v>
      </c>
      <c r="H3" s="143">
        <f t="shared" si="5"/>
        <v>942.76530672460012</v>
      </c>
      <c r="I3" s="186">
        <f t="shared" ref="I3:I9" si="13">SUMIF($C$14:$C$92,A3,F$14:F$92)/B3</f>
        <v>102.48639325399434</v>
      </c>
      <c r="J3" t="str">
        <f t="shared" si="6"/>
        <v>energy</v>
      </c>
      <c r="K3" s="344">
        <f t="shared" si="7"/>
        <v>-0.33333333333333331</v>
      </c>
      <c r="L3" s="344">
        <f t="shared" si="8"/>
        <v>-0.66666666666666663</v>
      </c>
      <c r="M3" s="344">
        <f t="shared" si="8"/>
        <v>0.33333333333333331</v>
      </c>
      <c r="N3" s="344">
        <f t="shared" si="8"/>
        <v>-0.66666666666666663</v>
      </c>
      <c r="O3" s="344">
        <f t="shared" si="8"/>
        <v>-0.33333333333333331</v>
      </c>
      <c r="P3" s="344">
        <f t="shared" si="9"/>
        <v>-0.66666666666666663</v>
      </c>
      <c r="Q3" s="344">
        <f t="shared" si="9"/>
        <v>-0.66666666666666663</v>
      </c>
      <c r="R3" s="344">
        <f t="shared" si="9"/>
        <v>0</v>
      </c>
      <c r="S3" s="344">
        <f t="shared" si="9"/>
        <v>0.33333333333333331</v>
      </c>
      <c r="T3" s="344">
        <f t="shared" si="9"/>
        <v>0</v>
      </c>
      <c r="U3" s="344">
        <f t="shared" si="9"/>
        <v>0.66666666666666663</v>
      </c>
      <c r="V3" s="344">
        <f t="shared" si="9"/>
        <v>0.66666666666666663</v>
      </c>
      <c r="W3" s="286"/>
      <c r="X3" s="6"/>
      <c r="Y3" s="1" t="s">
        <v>288</v>
      </c>
      <c r="Z3" s="282">
        <f t="shared" si="10"/>
        <v>5656.5918403476007</v>
      </c>
      <c r="AA3" s="282">
        <f t="shared" si="10"/>
        <v>614.91835952396605</v>
      </c>
      <c r="AB3" s="282">
        <f t="shared" si="10"/>
        <v>-614.91835952396605</v>
      </c>
      <c r="AC3" s="282">
        <f t="shared" si="10"/>
        <v>2699.357623774602</v>
      </c>
      <c r="AD3" s="282">
        <f t="shared" si="10"/>
        <v>-2699.357623774602</v>
      </c>
      <c r="AE3" s="282">
        <f t="shared" si="10"/>
        <v>3133.8223050448651</v>
      </c>
      <c r="AF3" s="282">
        <f t="shared" si="10"/>
        <v>1160.7977052332421</v>
      </c>
      <c r="AG3" s="282">
        <f t="shared" si="10"/>
        <v>1160.7977052332421</v>
      </c>
      <c r="AH3" s="282">
        <f t="shared" si="10"/>
        <v>2676.3749794901278</v>
      </c>
      <c r="AI3" s="282">
        <f t="shared" si="10"/>
        <v>1160.7977052332421</v>
      </c>
      <c r="AJ3" s="282">
        <f t="shared" si="10"/>
        <v>1183.7803495177163</v>
      </c>
      <c r="AK3" s="282">
        <f t="shared" si="10"/>
        <v>1335.1235960031829</v>
      </c>
      <c r="AL3" s="282">
        <f t="shared" si="10"/>
        <v>-2699.357623774602</v>
      </c>
      <c r="AM3" s="282">
        <f t="shared" si="10"/>
        <v>1335.1235960031829</v>
      </c>
      <c r="AN3" s="282">
        <f t="shared" si="10"/>
        <v>-1160.7977052332421</v>
      </c>
      <c r="AO3" s="282">
        <f t="shared" si="10"/>
        <v>-900.65891473292004</v>
      </c>
    </row>
    <row r="4" spans="1:41" outlineLevel="1" x14ac:dyDescent="0.25">
      <c r="A4" s="1" t="s">
        <v>297</v>
      </c>
      <c r="B4" s="95">
        <f t="shared" si="11"/>
        <v>10</v>
      </c>
      <c r="C4" s="193">
        <f t="shared" si="12"/>
        <v>0.1388888888888889</v>
      </c>
      <c r="F4" s="294">
        <f t="shared" si="3"/>
        <v>0.3</v>
      </c>
      <c r="G4" s="137">
        <f t="shared" si="4"/>
        <v>6799.4450184807465</v>
      </c>
      <c r="H4" s="143">
        <f t="shared" si="5"/>
        <v>679.94450184807465</v>
      </c>
      <c r="I4" s="186">
        <f t="shared" si="13"/>
        <v>-598.0278041800168</v>
      </c>
      <c r="J4" t="str">
        <f t="shared" si="6"/>
        <v>grain</v>
      </c>
      <c r="K4" s="344">
        <f t="shared" si="7"/>
        <v>-0.8</v>
      </c>
      <c r="L4" s="344">
        <f t="shared" si="8"/>
        <v>-0.6</v>
      </c>
      <c r="M4" s="344">
        <f t="shared" si="8"/>
        <v>-0.2</v>
      </c>
      <c r="N4" s="344">
        <f t="shared" si="8"/>
        <v>-0.4</v>
      </c>
      <c r="O4" s="344">
        <f t="shared" si="8"/>
        <v>-0.4</v>
      </c>
      <c r="P4" s="344">
        <f t="shared" si="9"/>
        <v>-0.6</v>
      </c>
      <c r="Q4" s="344">
        <f t="shared" si="9"/>
        <v>-0.6</v>
      </c>
      <c r="R4" s="344">
        <f t="shared" si="9"/>
        <v>-0.2</v>
      </c>
      <c r="S4" s="344">
        <f t="shared" si="9"/>
        <v>0.4</v>
      </c>
      <c r="T4" s="344">
        <f t="shared" si="9"/>
        <v>-0.2</v>
      </c>
      <c r="U4" s="344">
        <f t="shared" si="9"/>
        <v>0.2</v>
      </c>
      <c r="V4" s="344">
        <f t="shared" si="9"/>
        <v>0.4</v>
      </c>
      <c r="W4" s="286"/>
      <c r="X4" s="6"/>
      <c r="Y4" s="1" t="s">
        <v>297</v>
      </c>
      <c r="Z4" s="282">
        <f t="shared" si="10"/>
        <v>6799.4450184807465</v>
      </c>
      <c r="AA4" s="282">
        <f t="shared" si="10"/>
        <v>-5980.2780418001685</v>
      </c>
      <c r="AB4" s="282">
        <f t="shared" si="10"/>
        <v>5980.2780418001685</v>
      </c>
      <c r="AC4" s="282">
        <f t="shared" si="10"/>
        <v>6373.7875457412101</v>
      </c>
      <c r="AD4" s="282">
        <f t="shared" si="10"/>
        <v>-6373.7875457412101</v>
      </c>
      <c r="AE4" s="282">
        <f t="shared" si="10"/>
        <v>2432.3416121590453</v>
      </c>
      <c r="AF4" s="282">
        <f t="shared" si="10"/>
        <v>3285.4784496794236</v>
      </c>
      <c r="AG4" s="282">
        <f t="shared" si="10"/>
        <v>4680.7073505647704</v>
      </c>
      <c r="AH4" s="282">
        <f t="shared" si="10"/>
        <v>4355.2183442479609</v>
      </c>
      <c r="AI4" s="282">
        <f t="shared" si="10"/>
        <v>4906.8326437311052</v>
      </c>
      <c r="AJ4" s="282">
        <f t="shared" si="10"/>
        <v>5210.2387932275597</v>
      </c>
      <c r="AK4" s="282">
        <f t="shared" si="10"/>
        <v>2464.4895809575391</v>
      </c>
      <c r="AL4" s="282">
        <f t="shared" si="10"/>
        <v>-4355.2183442479609</v>
      </c>
      <c r="AM4" s="282">
        <f t="shared" si="10"/>
        <v>2464.4895809575391</v>
      </c>
      <c r="AN4" s="282">
        <f t="shared" si="10"/>
        <v>-3181.6044797561708</v>
      </c>
      <c r="AO4" s="282">
        <f t="shared" si="10"/>
        <v>-4355.2183442479609</v>
      </c>
    </row>
    <row r="5" spans="1:41" outlineLevel="1" x14ac:dyDescent="0.25">
      <c r="A5" s="1" t="s">
        <v>294</v>
      </c>
      <c r="B5" s="95">
        <f t="shared" si="11"/>
        <v>21</v>
      </c>
      <c r="C5" s="193">
        <f t="shared" si="12"/>
        <v>0.29166666666666669</v>
      </c>
      <c r="F5" s="294">
        <f t="shared" si="3"/>
        <v>0.90476190476190477</v>
      </c>
      <c r="G5" s="137">
        <f t="shared" si="4"/>
        <v>23933.347616004128</v>
      </c>
      <c r="H5" s="143">
        <f t="shared" si="5"/>
        <v>1139.6832198097204</v>
      </c>
      <c r="I5" s="186">
        <f t="shared" si="13"/>
        <v>1055.2919782638701</v>
      </c>
      <c r="J5" t="str">
        <f t="shared" si="6"/>
        <v>index</v>
      </c>
      <c r="K5" s="344">
        <f t="shared" si="7"/>
        <v>-0.61904761904761907</v>
      </c>
      <c r="L5" s="344">
        <f t="shared" si="8"/>
        <v>0.42857142857142855</v>
      </c>
      <c r="M5" s="344">
        <f t="shared" si="8"/>
        <v>-0.23809523809523808</v>
      </c>
      <c r="N5" s="344">
        <f t="shared" si="8"/>
        <v>0.80952380952380953</v>
      </c>
      <c r="O5" s="344">
        <f t="shared" si="8"/>
        <v>-0.52380952380952384</v>
      </c>
      <c r="P5" s="344">
        <f t="shared" si="9"/>
        <v>0.33333333333333331</v>
      </c>
      <c r="Q5" s="344">
        <f t="shared" si="9"/>
        <v>0.42857142857142855</v>
      </c>
      <c r="R5" s="344">
        <f t="shared" si="9"/>
        <v>0.42857142857142855</v>
      </c>
      <c r="S5" s="344">
        <f t="shared" si="9"/>
        <v>0.7142857142857143</v>
      </c>
      <c r="T5" s="344">
        <f t="shared" si="9"/>
        <v>0.61904761904761907</v>
      </c>
      <c r="U5" s="344">
        <f t="shared" si="9"/>
        <v>-0.61904761904761907</v>
      </c>
      <c r="V5" s="344">
        <f t="shared" si="9"/>
        <v>0.42857142857142855</v>
      </c>
      <c r="W5" s="286"/>
      <c r="X5" s="6"/>
      <c r="Y5" s="1" t="s">
        <v>294</v>
      </c>
      <c r="Z5" s="282">
        <f t="shared" si="10"/>
        <v>23933.347616004128</v>
      </c>
      <c r="AA5" s="282">
        <f t="shared" si="10"/>
        <v>22968.787045933143</v>
      </c>
      <c r="AB5" s="282">
        <f t="shared" si="10"/>
        <v>-22968.787045933143</v>
      </c>
      <c r="AC5" s="282">
        <f t="shared" si="10"/>
        <v>-18172.632782971021</v>
      </c>
      <c r="AD5" s="282">
        <f t="shared" si="10"/>
        <v>18172.632782971021</v>
      </c>
      <c r="AE5" s="282">
        <f t="shared" si="10"/>
        <v>-3375.54676885354</v>
      </c>
      <c r="AF5" s="282">
        <f t="shared" si="10"/>
        <v>14609.094548333065</v>
      </c>
      <c r="AG5" s="282">
        <f t="shared" si="10"/>
        <v>21098.088709952292</v>
      </c>
      <c r="AH5" s="282">
        <f t="shared" si="10"/>
        <v>-10978.010123910175</v>
      </c>
      <c r="AI5" s="282">
        <f t="shared" si="10"/>
        <v>8983.5835690668864</v>
      </c>
      <c r="AJ5" s="282">
        <f t="shared" si="10"/>
        <v>11785.665626302045</v>
      </c>
      <c r="AK5" s="282">
        <f t="shared" si="10"/>
        <v>12811.090339231589</v>
      </c>
      <c r="AL5" s="282">
        <f t="shared" si="10"/>
        <v>16963.269376627592</v>
      </c>
      <c r="AM5" s="282">
        <f t="shared" si="10"/>
        <v>15390.791138962701</v>
      </c>
      <c r="AN5" s="282">
        <f t="shared" si="10"/>
        <v>-17927.829946698574</v>
      </c>
      <c r="AO5" s="282">
        <f t="shared" si="10"/>
        <v>13480.439087916668</v>
      </c>
    </row>
    <row r="6" spans="1:41" outlineLevel="1" x14ac:dyDescent="0.25">
      <c r="A6" s="1" t="s">
        <v>313</v>
      </c>
      <c r="B6" s="95">
        <f t="shared" si="11"/>
        <v>3</v>
      </c>
      <c r="C6" s="193">
        <f t="shared" si="12"/>
        <v>4.1666666666666664E-2</v>
      </c>
      <c r="F6" s="294">
        <f t="shared" si="3"/>
        <v>0</v>
      </c>
      <c r="G6" s="137">
        <f t="shared" si="4"/>
        <v>3505.5286351056802</v>
      </c>
      <c r="H6" s="143">
        <f t="shared" si="5"/>
        <v>1168.5095450352267</v>
      </c>
      <c r="I6" s="186">
        <f t="shared" si="13"/>
        <v>-1168.5095450352267</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3505.5286351056802</v>
      </c>
      <c r="AA6" s="282">
        <f t="shared" si="10"/>
        <v>-3505.5286351056802</v>
      </c>
      <c r="AB6" s="282">
        <f t="shared" si="10"/>
        <v>3505.5286351056802</v>
      </c>
      <c r="AC6" s="282">
        <f t="shared" si="10"/>
        <v>3505.5286351056802</v>
      </c>
      <c r="AD6" s="282">
        <f t="shared" si="10"/>
        <v>-3505.5286351056802</v>
      </c>
      <c r="AE6" s="282">
        <f t="shared" si="10"/>
        <v>2188.3591172209117</v>
      </c>
      <c r="AF6" s="282">
        <f t="shared" si="10"/>
        <v>-261.39070408097643</v>
      </c>
      <c r="AG6" s="282">
        <f t="shared" si="10"/>
        <v>1055.7788138037922</v>
      </c>
      <c r="AH6" s="282">
        <f t="shared" si="10"/>
        <v>-1055.7788138037922</v>
      </c>
      <c r="AI6" s="282">
        <f t="shared" si="10"/>
        <v>-2188.3591172209117</v>
      </c>
      <c r="AJ6" s="282">
        <f t="shared" si="10"/>
        <v>1055.7788138037922</v>
      </c>
      <c r="AK6" s="282">
        <f t="shared" si="10"/>
        <v>-3505.5286351056802</v>
      </c>
      <c r="AL6" s="282">
        <f t="shared" si="10"/>
        <v>-261.39070408097643</v>
      </c>
      <c r="AM6" s="282">
        <f t="shared" si="10"/>
        <v>-261.39070408097643</v>
      </c>
      <c r="AN6" s="282">
        <f t="shared" si="10"/>
        <v>2188.3591172209117</v>
      </c>
      <c r="AO6" s="282">
        <f t="shared" si="10"/>
        <v>-261.39070408097643</v>
      </c>
    </row>
    <row r="7" spans="1:41" outlineLevel="1" x14ac:dyDescent="0.25">
      <c r="A7" s="1" t="s">
        <v>347</v>
      </c>
      <c r="B7" s="95">
        <f t="shared" si="11"/>
        <v>5</v>
      </c>
      <c r="C7" s="193">
        <f t="shared" si="12"/>
        <v>6.9444444444444448E-2</v>
      </c>
      <c r="F7" s="294">
        <f t="shared" si="3"/>
        <v>0.2</v>
      </c>
      <c r="G7" s="137">
        <f t="shared" si="4"/>
        <v>8508.4919879492336</v>
      </c>
      <c r="H7" s="143">
        <f t="shared" si="5"/>
        <v>1701.6983975898468</v>
      </c>
      <c r="I7" s="186">
        <f t="shared" si="13"/>
        <v>-64.304125805686766</v>
      </c>
      <c r="J7" t="str">
        <f t="shared" si="6"/>
        <v>metal</v>
      </c>
      <c r="K7" s="344">
        <f t="shared" si="7"/>
        <v>0.2</v>
      </c>
      <c r="L7" s="344">
        <f t="shared" si="8"/>
        <v>0.2</v>
      </c>
      <c r="M7" s="344">
        <f t="shared" si="8"/>
        <v>-1</v>
      </c>
      <c r="N7" s="344">
        <f t="shared" si="8"/>
        <v>0.2</v>
      </c>
      <c r="O7" s="344">
        <f t="shared" si="8"/>
        <v>0.2</v>
      </c>
      <c r="P7" s="344">
        <f t="shared" si="9"/>
        <v>0.6</v>
      </c>
      <c r="Q7" s="344">
        <f t="shared" si="9"/>
        <v>0.6</v>
      </c>
      <c r="R7" s="344">
        <f t="shared" si="9"/>
        <v>-0.6</v>
      </c>
      <c r="S7" s="344">
        <f t="shared" si="9"/>
        <v>-0.6</v>
      </c>
      <c r="T7" s="344">
        <f t="shared" si="9"/>
        <v>-0.6</v>
      </c>
      <c r="U7" s="344">
        <f t="shared" si="9"/>
        <v>-0.2</v>
      </c>
      <c r="V7" s="344">
        <f t="shared" si="9"/>
        <v>-0.6</v>
      </c>
      <c r="W7" s="286"/>
      <c r="X7" s="6"/>
      <c r="Y7" s="1" t="s">
        <v>347</v>
      </c>
      <c r="Z7" s="282">
        <f t="shared" si="10"/>
        <v>8508.4919879492336</v>
      </c>
      <c r="AA7" s="282">
        <f t="shared" si="10"/>
        <v>7610.2816476937141</v>
      </c>
      <c r="AB7" s="282">
        <f t="shared" si="10"/>
        <v>-7610.2816476937141</v>
      </c>
      <c r="AC7" s="282">
        <f t="shared" si="10"/>
        <v>5012.8186138413466</v>
      </c>
      <c r="AD7" s="282">
        <f t="shared" si="10"/>
        <v>-5012.8186138413466</v>
      </c>
      <c r="AE7" s="282">
        <f t="shared" si="10"/>
        <v>321.52062902843386</v>
      </c>
      <c r="AF7" s="282">
        <f t="shared" si="10"/>
        <v>6178.1316385909931</v>
      </c>
      <c r="AG7" s="282">
        <f t="shared" si="10"/>
        <v>6178.1316385909931</v>
      </c>
      <c r="AH7" s="282">
        <f t="shared" si="10"/>
        <v>3708.0924139266544</v>
      </c>
      <c r="AI7" s="282">
        <f t="shared" si="10"/>
        <v>3580.6686047386265</v>
      </c>
      <c r="AJ7" s="282">
        <f t="shared" si="10"/>
        <v>3580.6686047386265</v>
      </c>
      <c r="AK7" s="282">
        <f t="shared" si="10"/>
        <v>-1110.6293800742862</v>
      </c>
      <c r="AL7" s="282">
        <f t="shared" si="10"/>
        <v>-1110.6293800742862</v>
      </c>
      <c r="AM7" s="282">
        <f t="shared" si="10"/>
        <v>-1110.6293800742862</v>
      </c>
      <c r="AN7" s="282">
        <f t="shared" si="10"/>
        <v>-6178.1316385909931</v>
      </c>
      <c r="AO7" s="282">
        <f t="shared" si="10"/>
        <v>-1110.6293800742862</v>
      </c>
    </row>
    <row r="8" spans="1:41" outlineLevel="1" x14ac:dyDescent="0.25">
      <c r="A8" s="1" t="s">
        <v>1122</v>
      </c>
      <c r="B8" s="95">
        <f t="shared" si="11"/>
        <v>10</v>
      </c>
      <c r="C8" s="193">
        <f t="shared" si="12"/>
        <v>0.1388888888888889</v>
      </c>
      <c r="F8" s="294">
        <f t="shared" si="3"/>
        <v>0.3</v>
      </c>
      <c r="G8" s="137">
        <f t="shared" si="4"/>
        <v>6178.3298465690068</v>
      </c>
      <c r="H8" s="143">
        <f t="shared" si="5"/>
        <v>617.83298465690063</v>
      </c>
      <c r="I8" s="186">
        <f t="shared" si="13"/>
        <v>-369.44582065450618</v>
      </c>
      <c r="J8" t="str">
        <f t="shared" si="6"/>
        <v>rates</v>
      </c>
      <c r="K8" s="344">
        <f t="shared" si="7"/>
        <v>0.8</v>
      </c>
      <c r="L8" s="344">
        <f t="shared" si="8"/>
        <v>0.2</v>
      </c>
      <c r="M8" s="344">
        <f t="shared" si="8"/>
        <v>0.2</v>
      </c>
      <c r="N8" s="344">
        <f t="shared" si="8"/>
        <v>-0.6</v>
      </c>
      <c r="O8" s="344">
        <f t="shared" si="8"/>
        <v>1</v>
      </c>
      <c r="P8" s="344">
        <f t="shared" si="9"/>
        <v>-0.4</v>
      </c>
      <c r="Q8" s="344">
        <f t="shared" si="9"/>
        <v>-0.6</v>
      </c>
      <c r="R8" s="344">
        <f t="shared" si="9"/>
        <v>-0.6</v>
      </c>
      <c r="S8" s="344">
        <f t="shared" si="9"/>
        <v>-1</v>
      </c>
      <c r="T8" s="344">
        <f t="shared" si="9"/>
        <v>-0.8</v>
      </c>
      <c r="U8" s="344">
        <f t="shared" si="9"/>
        <v>0.6</v>
      </c>
      <c r="V8" s="344">
        <f t="shared" si="9"/>
        <v>-1</v>
      </c>
      <c r="W8" s="286"/>
      <c r="X8" s="6"/>
      <c r="Y8" s="1" t="s">
        <v>1122</v>
      </c>
      <c r="Z8" s="282">
        <f t="shared" si="10"/>
        <v>6178.3298465690068</v>
      </c>
      <c r="AA8" s="282">
        <f t="shared" si="10"/>
        <v>3694.4582065450618</v>
      </c>
      <c r="AB8" s="282">
        <f t="shared" si="10"/>
        <v>-3694.4582065450618</v>
      </c>
      <c r="AC8" s="282">
        <f t="shared" si="10"/>
        <v>-2504.9874918640116</v>
      </c>
      <c r="AD8" s="282">
        <f t="shared" si="10"/>
        <v>2504.9874918640116</v>
      </c>
      <c r="AE8" s="282">
        <f t="shared" si="10"/>
        <v>1684.6479506235112</v>
      </c>
      <c r="AF8" s="282">
        <f t="shared" si="10"/>
        <v>-1751.5541524086514</v>
      </c>
      <c r="AG8" s="282">
        <f t="shared" si="10"/>
        <v>2112.3560905690974</v>
      </c>
      <c r="AH8" s="282">
        <f t="shared" si="10"/>
        <v>-3694.4582065450618</v>
      </c>
      <c r="AI8" s="282">
        <f t="shared" si="10"/>
        <v>2742.1277435368447</v>
      </c>
      <c r="AJ8" s="282">
        <f t="shared" si="10"/>
        <v>2112.3560905690974</v>
      </c>
      <c r="AK8" s="282">
        <f t="shared" si="10"/>
        <v>4324.2298595128086</v>
      </c>
      <c r="AL8" s="282">
        <f t="shared" si="10"/>
        <v>3694.4582065450618</v>
      </c>
      <c r="AM8" s="282">
        <f t="shared" si="10"/>
        <v>3694.4582065450618</v>
      </c>
      <c r="AN8" s="282">
        <f t="shared" si="10"/>
        <v>-2112.3560905690974</v>
      </c>
      <c r="AO8" s="282">
        <f t="shared" si="10"/>
        <v>3694.4582065450618</v>
      </c>
    </row>
    <row r="9" spans="1:41" outlineLevel="1" x14ac:dyDescent="0.25">
      <c r="A9" s="17" t="s">
        <v>304</v>
      </c>
      <c r="B9" s="295">
        <f t="shared" si="11"/>
        <v>8</v>
      </c>
      <c r="C9" s="200">
        <f t="shared" si="12"/>
        <v>0.1111111111111111</v>
      </c>
      <c r="D9" s="126"/>
      <c r="F9" s="294">
        <f t="shared" si="3"/>
        <v>0.375</v>
      </c>
      <c r="G9" s="199">
        <f t="shared" si="4"/>
        <v>4509.4573400335548</v>
      </c>
      <c r="H9" s="143">
        <f t="shared" si="5"/>
        <v>563.68216750419435</v>
      </c>
      <c r="I9" s="186">
        <f t="shared" si="13"/>
        <v>-250.13131814923835</v>
      </c>
      <c r="J9" t="str">
        <f t="shared" si="6"/>
        <v>soft</v>
      </c>
      <c r="K9" s="344">
        <f t="shared" si="7"/>
        <v>-0.75</v>
      </c>
      <c r="L9" s="344">
        <f t="shared" si="8"/>
        <v>0</v>
      </c>
      <c r="M9" s="344">
        <f t="shared" si="8"/>
        <v>0</v>
      </c>
      <c r="N9" s="344">
        <f t="shared" si="8"/>
        <v>-0.25</v>
      </c>
      <c r="O9" s="344">
        <f t="shared" si="8"/>
        <v>-0.5</v>
      </c>
      <c r="P9" s="344">
        <f t="shared" si="9"/>
        <v>0.25</v>
      </c>
      <c r="Q9" s="344">
        <f t="shared" si="9"/>
        <v>-0.5</v>
      </c>
      <c r="R9" s="344">
        <f t="shared" si="9"/>
        <v>0.25</v>
      </c>
      <c r="S9" s="344">
        <f t="shared" si="9"/>
        <v>0.75</v>
      </c>
      <c r="T9" s="344">
        <f t="shared" si="9"/>
        <v>0.25</v>
      </c>
      <c r="U9" s="344">
        <f t="shared" si="9"/>
        <v>-0.5</v>
      </c>
      <c r="V9" s="344">
        <f t="shared" si="9"/>
        <v>0.5</v>
      </c>
      <c r="W9" s="286"/>
      <c r="X9" s="6"/>
      <c r="Y9" s="17" t="s">
        <v>304</v>
      </c>
      <c r="Z9" s="283">
        <f t="shared" si="10"/>
        <v>4509.4573400335548</v>
      </c>
      <c r="AA9" s="283">
        <f t="shared" si="10"/>
        <v>-2001.0505451939068</v>
      </c>
      <c r="AB9" s="283">
        <f t="shared" si="10"/>
        <v>2001.0505451939068</v>
      </c>
      <c r="AC9" s="283">
        <f t="shared" si="10"/>
        <v>1517.2858393117519</v>
      </c>
      <c r="AD9" s="283">
        <f t="shared" si="10"/>
        <v>-1517.2858393117519</v>
      </c>
      <c r="AE9" s="283">
        <f t="shared" si="10"/>
        <v>-709.72404871017443</v>
      </c>
      <c r="AF9" s="283">
        <f t="shared" si="10"/>
        <v>-595.1965723820897</v>
      </c>
      <c r="AG9" s="283">
        <f t="shared" si="10"/>
        <v>1650.5139012661937</v>
      </c>
      <c r="AH9" s="283">
        <f t="shared" si="10"/>
        <v>-71.267005075777888</v>
      </c>
      <c r="AI9" s="283">
        <f t="shared" si="10"/>
        <v>560.44666053179799</v>
      </c>
      <c r="AJ9" s="283">
        <f t="shared" si="10"/>
        <v>974.13212030331374</v>
      </c>
      <c r="AK9" s="283">
        <f t="shared" si="10"/>
        <v>560.44666053179799</v>
      </c>
      <c r="AL9" s="283">
        <f t="shared" si="10"/>
        <v>747.64878603865805</v>
      </c>
      <c r="AM9" s="283">
        <f t="shared" si="10"/>
        <v>560.44666053179799</v>
      </c>
      <c r="AN9" s="283">
        <f t="shared" si="10"/>
        <v>-1236.8284414946781</v>
      </c>
      <c r="AO9" s="283">
        <f t="shared" si="10"/>
        <v>71.267005075777888</v>
      </c>
    </row>
    <row r="10" spans="1:41" outlineLevel="1" x14ac:dyDescent="0.25">
      <c r="B10">
        <f>SUM(B2:B9)</f>
        <v>72</v>
      </c>
      <c r="C10" s="193">
        <f t="shared" si="12"/>
        <v>1</v>
      </c>
      <c r="D10" s="126"/>
      <c r="F10" s="294">
        <f>SUMIFS(H$14:H$92,H$14:H$92,1,$C$14:$C$92,"&lt;&gt;offline")/$B10</f>
        <v>0.4861111111111111</v>
      </c>
      <c r="G10" s="167">
        <f>SUM(G2:G9)</f>
        <v>65673.425979912761</v>
      </c>
      <c r="H10" s="143">
        <f t="shared" si="5"/>
        <v>912.13091638767719</v>
      </c>
      <c r="I10">
        <f>SUM(F14:F92)/B10</f>
        <v>47.472587388369909</v>
      </c>
      <c r="J10" s="137"/>
      <c r="K10" s="6"/>
      <c r="L10" s="292"/>
      <c r="M10" s="286"/>
      <c r="N10" s="292"/>
      <c r="O10" s="6"/>
      <c r="R10" s="6"/>
      <c r="S10" s="286"/>
      <c r="T10" s="286"/>
      <c r="U10" s="286"/>
      <c r="V10" s="6"/>
      <c r="W10" s="286"/>
      <c r="X10" s="6"/>
      <c r="Y10" s="6" t="s">
        <v>1245</v>
      </c>
      <c r="Z10" s="284">
        <f>SUM(Z2:Z9)</f>
        <v>65673.425979912761</v>
      </c>
      <c r="AA10" s="284">
        <f t="shared" ref="AA10:AO10" si="14">SUM(AA2:AA9)</f>
        <v>21887.488196094087</v>
      </c>
      <c r="AB10" s="284">
        <f t="shared" si="14"/>
        <v>-21887.488196094087</v>
      </c>
      <c r="AC10" s="284">
        <f t="shared" si="14"/>
        <v>-54.742175558399367</v>
      </c>
      <c r="AD10" s="284">
        <f t="shared" si="14"/>
        <v>54.742175558399367</v>
      </c>
      <c r="AE10" s="284">
        <f t="shared" si="14"/>
        <v>2238.3409662310355</v>
      </c>
      <c r="AF10" s="284">
        <f t="shared" si="14"/>
        <v>18677.169994931006</v>
      </c>
      <c r="AG10" s="284">
        <f t="shared" si="14"/>
        <v>37568.479308030808</v>
      </c>
      <c r="AH10" s="284">
        <f t="shared" si="14"/>
        <v>-8342.9356224193216</v>
      </c>
      <c r="AI10" s="284">
        <f t="shared" si="14"/>
        <v>23904.608005441409</v>
      </c>
      <c r="AJ10" s="284">
        <f t="shared" si="14"/>
        <v>28808.488718592766</v>
      </c>
      <c r="AK10" s="284">
        <f t="shared" si="14"/>
        <v>17399.67709747799</v>
      </c>
      <c r="AL10" s="284">
        <f t="shared" si="14"/>
        <v>12988.124305702546</v>
      </c>
      <c r="AM10" s="284">
        <f t="shared" si="14"/>
        <v>24117.188005437169</v>
      </c>
      <c r="AN10" s="284">
        <f t="shared" si="14"/>
        <v>-29618.533173790904</v>
      </c>
      <c r="AO10" s="284">
        <f t="shared" si="14"/>
        <v>11138.722032822403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97% PNL 65673</v>
      </c>
      <c r="AA12" s="310" t="str">
        <f t="shared" si="15"/>
        <v>RISK-ON ACC 58% PNL 21887</v>
      </c>
      <c r="AB12" s="310" t="str">
        <f t="shared" si="15"/>
        <v>RISK-OFF ACC 39% PNL -21887</v>
      </c>
      <c r="AC12" s="310" t="str">
        <f t="shared" si="15"/>
        <v>Previous ACC 50% PNL -55</v>
      </c>
      <c r="AD12" s="339" t="str">
        <f t="shared" si="15"/>
        <v>Anti-Previous ACC 47% PNL 55</v>
      </c>
      <c r="AE12" s="340" t="str">
        <f t="shared" si="15"/>
        <v>&gt;equity ACC 47% PNL 2238</v>
      </c>
      <c r="AF12" s="340" t="str">
        <f t="shared" si="15"/>
        <v>50/50 ACC 51% PNL 18677</v>
      </c>
      <c r="AG12" s="340" t="str">
        <f t="shared" si="15"/>
        <v>&lt;equity ACC 65% PNL 37568</v>
      </c>
      <c r="AH12" s="341" t="str">
        <f t="shared" si="15"/>
        <v>SEASONALITY ACC 43% PNL -8343</v>
      </c>
      <c r="AI12" s="341" t="str">
        <f t="shared" si="15"/>
        <v>ADJ_SEASONALITY ACC 63% PNL 23905</v>
      </c>
      <c r="AJ12" s="342" t="str">
        <f t="shared" si="15"/>
        <v>V1 ACC 61% PNL 28808</v>
      </c>
      <c r="AK12" s="342" t="str">
        <f t="shared" si="15"/>
        <v>V2 ACC 57% PNL 17400</v>
      </c>
      <c r="AL12" s="342" t="str">
        <f t="shared" si="15"/>
        <v>V3 ACC 56% PNL 12988</v>
      </c>
      <c r="AM12" s="342" t="str">
        <f t="shared" si="15"/>
        <v>V4 ACC 60% PNL 24117</v>
      </c>
      <c r="AN12" s="342" t="str">
        <f t="shared" si="15"/>
        <v>V5 ACC 36% PNL -29619</v>
      </c>
      <c r="AO12" s="342" t="str">
        <f t="shared" si="15"/>
        <v>V6 ACC 53% PNL 11139</v>
      </c>
    </row>
    <row r="13" spans="1:41" ht="15.75" thickBot="1" x14ac:dyDescent="0.3">
      <c r="A13" s="3"/>
      <c r="B13" s="164"/>
      <c r="C13" s="164"/>
      <c r="E13" s="240">
        <f>COUNTIF(E14:E92,1)/COUNT(E14:E92)</f>
        <v>0.31645569620253167</v>
      </c>
      <c r="H13" s="240">
        <f>COUNTIF(H14:H92,1)/COUNT(H14:H92)</f>
        <v>0.46835443037974683</v>
      </c>
      <c r="I13" s="240">
        <f>COUNTIF(I14:I92,1)/COUNT(I14:I92)</f>
        <v>0.50632911392405067</v>
      </c>
      <c r="J13" s="240">
        <f t="shared" ref="J13:L13" si="16">COUNTIF(J14:J92,1)/COUNT(J14:J92)</f>
        <v>0.44303797468354428</v>
      </c>
      <c r="K13" s="240">
        <f t="shared" si="16"/>
        <v>0.48101265822784811</v>
      </c>
      <c r="L13" s="240">
        <f t="shared" si="16"/>
        <v>0.44303797468354428</v>
      </c>
      <c r="M13" s="240"/>
      <c r="O13" s="240">
        <f t="shared" ref="O13:U13" si="17">COUNTIF(O14:O92,1)/COUNT(O14:O92)</f>
        <v>0.44303797468354428</v>
      </c>
      <c r="P13" s="240">
        <f t="shared" si="17"/>
        <v>0.41772151898734178</v>
      </c>
      <c r="Q13" s="240">
        <f t="shared" si="17"/>
        <v>0.51898734177215189</v>
      </c>
      <c r="R13" s="240">
        <f t="shared" si="17"/>
        <v>0.59493670886075944</v>
      </c>
      <c r="S13" s="240">
        <f t="shared" si="17"/>
        <v>0.49367088607594939</v>
      </c>
      <c r="T13" s="240">
        <f t="shared" si="17"/>
        <v>0.49367088607594939</v>
      </c>
      <c r="U13" s="240">
        <f t="shared" si="17"/>
        <v>0.569620253164557</v>
      </c>
      <c r="W13" s="179"/>
      <c r="X13" s="182">
        <v>20431933.23417455</v>
      </c>
      <c r="Y13" s="182">
        <v>16552744.712341916</v>
      </c>
      <c r="Z13" s="187">
        <f t="shared" ref="Z13:AO13" si="18">SUM(Z14:Z92)</f>
        <v>65673.425979912761</v>
      </c>
      <c r="AA13" s="187">
        <f t="shared" si="18"/>
        <v>21887.488196094077</v>
      </c>
      <c r="AB13" s="187">
        <f t="shared" si="18"/>
        <v>-21887.488196094077</v>
      </c>
      <c r="AC13" s="187">
        <f>SUM(AC14:AC92)</f>
        <v>-54.742175558399822</v>
      </c>
      <c r="AD13" s="187">
        <f t="shared" si="18"/>
        <v>54.742175558399822</v>
      </c>
      <c r="AE13" s="187">
        <f t="shared" si="18"/>
        <v>2238.3409662310355</v>
      </c>
      <c r="AF13" s="187">
        <f t="shared" si="18"/>
        <v>18677.16999493101</v>
      </c>
      <c r="AG13" s="187">
        <f t="shared" si="18"/>
        <v>37568.479308030808</v>
      </c>
      <c r="AH13" s="187">
        <f t="shared" si="18"/>
        <v>-8342.9356224193198</v>
      </c>
      <c r="AI13" s="187">
        <f>SUM(AI14:AI92)</f>
        <v>23904.608005441409</v>
      </c>
      <c r="AJ13" s="187">
        <f>SUM(AJ14:AJ92)</f>
        <v>28808.488718592762</v>
      </c>
      <c r="AK13" s="187">
        <f t="shared" si="18"/>
        <v>17399.677097477994</v>
      </c>
      <c r="AL13" s="187">
        <f>SUM(AL14:AL92)</f>
        <v>12988.12430570254</v>
      </c>
      <c r="AM13" s="187">
        <f t="shared" si="18"/>
        <v>24117.188005437154</v>
      </c>
      <c r="AN13" s="187">
        <f t="shared" si="18"/>
        <v>-29618.533173790911</v>
      </c>
      <c r="AO13" s="187">
        <f t="shared" si="18"/>
        <v>11138.722032822408</v>
      </c>
    </row>
    <row r="14" spans="1:41" ht="15.75" thickBot="1" x14ac:dyDescent="0.3">
      <c r="A14" s="330" t="s">
        <v>287</v>
      </c>
      <c r="B14" s="331" t="s">
        <v>558</v>
      </c>
      <c r="C14" s="332" t="s">
        <v>1288</v>
      </c>
      <c r="E14" s="201">
        <v>-1</v>
      </c>
      <c r="F14" s="186">
        <f t="shared" ref="F14:F77" si="19">G14*X14</f>
        <v>0</v>
      </c>
      <c r="G14" s="201">
        <v>-3.7475342980100003E-2</v>
      </c>
      <c r="H14" s="202">
        <v>-1</v>
      </c>
      <c r="I14">
        <v>-1</v>
      </c>
      <c r="J14">
        <v>-1</v>
      </c>
      <c r="K14">
        <v>-1</v>
      </c>
      <c r="L14">
        <v>-1</v>
      </c>
      <c r="M14">
        <v>4</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-1017.2774589615423</v>
      </c>
      <c r="G15" s="202">
        <v>-4.5375683971699996E-3</v>
      </c>
      <c r="H15" s="202">
        <v>-1</v>
      </c>
      <c r="I15">
        <v>1</v>
      </c>
      <c r="J15">
        <v>-1</v>
      </c>
      <c r="K15">
        <v>1</v>
      </c>
      <c r="L15">
        <v>1</v>
      </c>
      <c r="M15">
        <v>-3</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224190</v>
      </c>
      <c r="Y15" s="137">
        <v>149460</v>
      </c>
      <c r="Z15" s="188">
        <f t="shared" si="25"/>
        <v>1017.2774589615423</v>
      </c>
      <c r="AA15" s="188">
        <f>IF(IF(sym!$Q4=H15,1,0)=1,ABS(X15*G15),-ABS(X15*G15))</f>
        <v>-1017.2774589615423</v>
      </c>
      <c r="AB15" s="188">
        <f>IF(IF(sym!$P4=$H15,1,0)=1,ABS($X15*$G15),-ABS($X15*$G15))</f>
        <v>1017.2774589615423</v>
      </c>
      <c r="AC15" s="188">
        <f>IF(IF(E15=H15,1,0)=1,ABS(X15*G15),-ABS(X15*G15))</f>
        <v>1017.2774589615423</v>
      </c>
      <c r="AD15" s="188">
        <f t="shared" si="26"/>
        <v>-1017.2774589615423</v>
      </c>
      <c r="AE15" s="188">
        <f t="shared" si="27"/>
        <v>1017.2774589615423</v>
      </c>
      <c r="AF15" s="188">
        <f t="shared" ref="AF15:AF78" si="36">IF(IF(I15=H15,1,0)=1,ABS(X15*G15),-ABS(X15*G15))</f>
        <v>-1017.2774589615423</v>
      </c>
      <c r="AG15" s="188">
        <f t="shared" ref="AG15:AG78" si="37">IF(IF(K15=H15,1,0)=1,ABS(X15*G15),-ABS(X15*G15))</f>
        <v>-1017.2774589615423</v>
      </c>
      <c r="AH15" s="188">
        <f t="shared" ref="AH15:AH78" si="38">IF(IF(L15=H15,1,0)=1,ABS(X15*G15),-ABS(X15*G15))</f>
        <v>-1017.2774589615423</v>
      </c>
      <c r="AI15" s="188">
        <f t="shared" ref="AI15:AI78" si="39">IF(IF(O15=H15,1,0)=1,ABS(X15*G15),-ABS(X15*G15))</f>
        <v>1017.2774589615423</v>
      </c>
      <c r="AJ15" s="188">
        <f t="shared" si="28"/>
        <v>1017.2774589615423</v>
      </c>
      <c r="AK15" s="188">
        <f t="shared" si="29"/>
        <v>1017.2774589615423</v>
      </c>
      <c r="AL15" s="188">
        <f t="shared" si="30"/>
        <v>-1017.2774589615423</v>
      </c>
      <c r="AM15" s="188">
        <f t="shared" si="31"/>
        <v>1017.2774589615423</v>
      </c>
      <c r="AN15" s="188">
        <f t="shared" si="32"/>
        <v>1017.2774589615423</v>
      </c>
      <c r="AO15" s="188">
        <f t="shared" si="33"/>
        <v>1017.2774589615423</v>
      </c>
    </row>
    <row r="16" spans="1:41" ht="15.75" thickBot="1" x14ac:dyDescent="0.3">
      <c r="A16" s="1" t="s">
        <v>292</v>
      </c>
      <c r="B16" s="149" t="s">
        <v>292</v>
      </c>
      <c r="C16" s="192" t="s">
        <v>294</v>
      </c>
      <c r="E16" s="201">
        <v>-1</v>
      </c>
      <c r="F16" s="186">
        <f t="shared" si="19"/>
        <v>1913.7533850823502</v>
      </c>
      <c r="G16" s="202">
        <v>9.6748790640099995E-3</v>
      </c>
      <c r="H16" s="202">
        <v>1</v>
      </c>
      <c r="I16">
        <v>1</v>
      </c>
      <c r="J16">
        <v>1</v>
      </c>
      <c r="K16">
        <v>1</v>
      </c>
      <c r="L16">
        <v>1</v>
      </c>
      <c r="M16">
        <v>-8</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197806.44</v>
      </c>
      <c r="Y16" s="137">
        <v>197806.44</v>
      </c>
      <c r="Z16" s="188">
        <f t="shared" si="25"/>
        <v>1913.7533850823502</v>
      </c>
      <c r="AA16" s="188">
        <f>IF(IF(sym!$Q5=H16,1,0)=1,ABS(X16*G16),-ABS(X16*G16))</f>
        <v>1913.7533850823502</v>
      </c>
      <c r="AB16" s="188">
        <f>IF(IF(sym!$P5=$H16,1,0)=1,ABS($X16*$G16),-ABS($X16*$G16))</f>
        <v>-1913.7533850823502</v>
      </c>
      <c r="AC16" s="188">
        <f t="shared" ref="AC16:AC79" si="40">IF(IF(E16=H16,1,0)=1,ABS(X16*G16),-ABS(X16*G16))</f>
        <v>-1913.7533850823502</v>
      </c>
      <c r="AD16" s="188">
        <f t="shared" si="26"/>
        <v>1913.7533850823502</v>
      </c>
      <c r="AE16" s="188">
        <f t="shared" si="27"/>
        <v>1913.7533850823502</v>
      </c>
      <c r="AF16" s="188">
        <f t="shared" si="36"/>
        <v>1913.7533850823502</v>
      </c>
      <c r="AG16" s="188">
        <f t="shared" si="37"/>
        <v>1913.7533850823502</v>
      </c>
      <c r="AH16" s="188">
        <f t="shared" si="38"/>
        <v>1913.7533850823502</v>
      </c>
      <c r="AI16" s="188">
        <f t="shared" si="39"/>
        <v>-1913.7533850823502</v>
      </c>
      <c r="AJ16" s="188">
        <f t="shared" si="28"/>
        <v>-1913.7533850823502</v>
      </c>
      <c r="AK16" s="188">
        <f t="shared" si="29"/>
        <v>1913.7533850823502</v>
      </c>
      <c r="AL16" s="188">
        <f t="shared" si="30"/>
        <v>1913.7533850823502</v>
      </c>
      <c r="AM16" s="188">
        <f>IF(IF(S16=H16,1,0)=1,ABS(X16*G16),-ABS(X16*G16))</f>
        <v>1913.7533850823502</v>
      </c>
      <c r="AN16" s="188">
        <f t="shared" si="32"/>
        <v>-1913.7533850823502</v>
      </c>
      <c r="AO16" s="188">
        <f t="shared" si="33"/>
        <v>1913.7533850823502</v>
      </c>
    </row>
    <row r="17" spans="1:41" ht="15.75" thickBot="1" x14ac:dyDescent="0.3">
      <c r="A17" s="1" t="s">
        <v>295</v>
      </c>
      <c r="B17" s="149" t="s">
        <v>728</v>
      </c>
      <c r="C17" s="192" t="s">
        <v>297</v>
      </c>
      <c r="E17" s="201">
        <v>-1</v>
      </c>
      <c r="F17" s="186">
        <f t="shared" si="19"/>
        <v>212.828736369768</v>
      </c>
      <c r="G17" s="202">
        <v>2.2450288646599999E-3</v>
      </c>
      <c r="H17" s="202">
        <v>1</v>
      </c>
      <c r="I17">
        <v>-1</v>
      </c>
      <c r="J17">
        <v>-1</v>
      </c>
      <c r="K17">
        <v>1</v>
      </c>
      <c r="L17">
        <v>-1</v>
      </c>
      <c r="M17">
        <v>-8</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94800</v>
      </c>
      <c r="Y17" s="137">
        <v>75840</v>
      </c>
      <c r="Z17" s="188">
        <f t="shared" si="25"/>
        <v>212.828736369768</v>
      </c>
      <c r="AA17" s="188">
        <f>IF(IF(sym!$Q6=H17,1,0)=1,ABS(X17*G17),-ABS(X17*G17))</f>
        <v>212.828736369768</v>
      </c>
      <c r="AB17" s="188">
        <f>IF(IF(sym!$P6=$H17,1,0)=1,ABS($X17*$G17),-ABS($X17*$G17))</f>
        <v>-212.828736369768</v>
      </c>
      <c r="AC17" s="188">
        <f t="shared" si="40"/>
        <v>-212.828736369768</v>
      </c>
      <c r="AD17" s="188">
        <f t="shared" si="26"/>
        <v>212.828736369768</v>
      </c>
      <c r="AE17" s="188">
        <f t="shared" si="27"/>
        <v>-212.828736369768</v>
      </c>
      <c r="AF17" s="188">
        <f t="shared" si="36"/>
        <v>-212.828736369768</v>
      </c>
      <c r="AG17" s="188">
        <f t="shared" si="37"/>
        <v>212.828736369768</v>
      </c>
      <c r="AH17" s="188">
        <f t="shared" si="38"/>
        <v>-212.828736369768</v>
      </c>
      <c r="AI17" s="188">
        <f t="shared" si="39"/>
        <v>212.828736369768</v>
      </c>
      <c r="AJ17" s="188">
        <f t="shared" si="28"/>
        <v>212.828736369768</v>
      </c>
      <c r="AK17" s="188">
        <f t="shared" si="29"/>
        <v>212.828736369768</v>
      </c>
      <c r="AL17" s="188">
        <f t="shared" si="30"/>
        <v>212.828736369768</v>
      </c>
      <c r="AM17" s="188">
        <f t="shared" si="31"/>
        <v>212.828736369768</v>
      </c>
      <c r="AN17" s="188">
        <f t="shared" si="32"/>
        <v>-212.828736369768</v>
      </c>
      <c r="AO17" s="188">
        <f t="shared" si="33"/>
        <v>212.828736369768</v>
      </c>
    </row>
    <row r="18" spans="1:41" ht="15.75" thickBot="1" x14ac:dyDescent="0.3">
      <c r="A18" s="1" t="s">
        <v>298</v>
      </c>
      <c r="B18" s="149" t="s">
        <v>479</v>
      </c>
      <c r="C18" s="192" t="s">
        <v>1121</v>
      </c>
      <c r="E18" s="201">
        <v>-1</v>
      </c>
      <c r="F18" s="186">
        <f t="shared" si="19"/>
        <v>743.918918918175</v>
      </c>
      <c r="G18" s="202">
        <v>4.5045045045000003E-3</v>
      </c>
      <c r="H18" s="202">
        <v>1</v>
      </c>
      <c r="I18">
        <v>-1</v>
      </c>
      <c r="J18">
        <v>-1</v>
      </c>
      <c r="K18">
        <v>-1</v>
      </c>
      <c r="L18">
        <v>-1</v>
      </c>
      <c r="M18">
        <v>-3</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165150</v>
      </c>
      <c r="Y18" s="137">
        <v>165150</v>
      </c>
      <c r="Z18" s="188">
        <f t="shared" si="25"/>
        <v>743.918918918175</v>
      </c>
      <c r="AA18" s="188">
        <f>IF(IF(sym!$Q7=H18,1,0)=1,ABS(X18*G18),-ABS(X18*G18))</f>
        <v>743.918918918175</v>
      </c>
      <c r="AB18" s="188">
        <f>IF(IF(sym!$P7=$H18,1,0)=1,ABS($X18*$G18),-ABS($X18*$G18))</f>
        <v>-743.918918918175</v>
      </c>
      <c r="AC18" s="188">
        <f t="shared" si="40"/>
        <v>-743.918918918175</v>
      </c>
      <c r="AD18" s="188">
        <f t="shared" si="26"/>
        <v>743.918918918175</v>
      </c>
      <c r="AE18" s="188">
        <f t="shared" si="27"/>
        <v>-743.918918918175</v>
      </c>
      <c r="AF18" s="188">
        <f t="shared" si="36"/>
        <v>-743.918918918175</v>
      </c>
      <c r="AG18" s="188">
        <f t="shared" si="37"/>
        <v>-743.918918918175</v>
      </c>
      <c r="AH18" s="188">
        <f t="shared" si="38"/>
        <v>-743.918918918175</v>
      </c>
      <c r="AI18" s="188">
        <f t="shared" si="39"/>
        <v>743.918918918175</v>
      </c>
      <c r="AJ18" s="188">
        <f t="shared" si="28"/>
        <v>-743.918918918175</v>
      </c>
      <c r="AK18" s="188">
        <f t="shared" si="29"/>
        <v>743.918918918175</v>
      </c>
      <c r="AL18" s="188">
        <f t="shared" si="30"/>
        <v>743.918918918175</v>
      </c>
      <c r="AM18" s="188">
        <f t="shared" si="31"/>
        <v>743.918918918175</v>
      </c>
      <c r="AN18" s="188">
        <f t="shared" si="32"/>
        <v>-743.918918918175</v>
      </c>
      <c r="AO18" s="188">
        <f t="shared" si="33"/>
        <v>743.918918918175</v>
      </c>
    </row>
    <row r="19" spans="1:41" ht="15.75" thickBot="1" x14ac:dyDescent="0.3">
      <c r="A19" s="1" t="s">
        <v>300</v>
      </c>
      <c r="B19" s="149" t="s">
        <v>518</v>
      </c>
      <c r="C19" s="192" t="s">
        <v>297</v>
      </c>
      <c r="E19" s="201">
        <v>-1</v>
      </c>
      <c r="F19" s="186">
        <f t="shared" si="19"/>
        <v>-623.32317073070999</v>
      </c>
      <c r="G19" s="202">
        <v>-1.21951219512E-2</v>
      </c>
      <c r="H19" s="202">
        <v>-1</v>
      </c>
      <c r="I19">
        <v>-1</v>
      </c>
      <c r="J19">
        <v>1</v>
      </c>
      <c r="K19">
        <v>-1</v>
      </c>
      <c r="L19">
        <v>-1</v>
      </c>
      <c r="M19">
        <v>4</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51112.5</v>
      </c>
      <c r="Y19" s="137">
        <v>34075</v>
      </c>
      <c r="Z19" s="188">
        <f t="shared" si="25"/>
        <v>623.32317073070999</v>
      </c>
      <c r="AA19" s="188">
        <f>IF(IF(sym!$Q8=H19,1,0)=1,ABS(X19*G19),-ABS(X19*G19))</f>
        <v>-623.32317073070999</v>
      </c>
      <c r="AB19" s="188">
        <f>IF(IF(sym!$P8=$H19,1,0)=1,ABS($X19*$G19),-ABS($X19*$G19))</f>
        <v>623.32317073070999</v>
      </c>
      <c r="AC19" s="188">
        <f t="shared" si="40"/>
        <v>623.32317073070999</v>
      </c>
      <c r="AD19" s="188">
        <f t="shared" si="26"/>
        <v>-623.32317073070999</v>
      </c>
      <c r="AE19" s="188">
        <f t="shared" si="27"/>
        <v>-623.32317073070999</v>
      </c>
      <c r="AF19" s="188">
        <f t="shared" si="36"/>
        <v>623.32317073070999</v>
      </c>
      <c r="AG19" s="188">
        <f t="shared" si="37"/>
        <v>623.32317073070999</v>
      </c>
      <c r="AH19" s="188">
        <f t="shared" si="38"/>
        <v>623.32317073070999</v>
      </c>
      <c r="AI19" s="188">
        <f t="shared" si="39"/>
        <v>623.32317073070999</v>
      </c>
      <c r="AJ19" s="188">
        <f t="shared" si="28"/>
        <v>623.32317073070999</v>
      </c>
      <c r="AK19" s="188">
        <f t="shared" si="29"/>
        <v>-623.32317073070999</v>
      </c>
      <c r="AL19" s="188">
        <f t="shared" si="30"/>
        <v>-623.32317073070999</v>
      </c>
      <c r="AM19" s="188">
        <f t="shared" si="31"/>
        <v>-623.32317073070999</v>
      </c>
      <c r="AN19" s="188">
        <f t="shared" si="32"/>
        <v>-623.32317073070999</v>
      </c>
      <c r="AO19" s="188">
        <f t="shared" si="33"/>
        <v>-623.32317073070999</v>
      </c>
    </row>
    <row r="20" spans="1:41" ht="15.75" thickBot="1" x14ac:dyDescent="0.3">
      <c r="A20" s="1" t="s">
        <v>302</v>
      </c>
      <c r="B20" s="149" t="s">
        <v>509</v>
      </c>
      <c r="C20" s="192" t="s">
        <v>304</v>
      </c>
      <c r="E20" s="201">
        <v>-1</v>
      </c>
      <c r="F20" s="186">
        <f t="shared" si="19"/>
        <v>-1122.8552368241417</v>
      </c>
      <c r="G20" s="202">
        <v>-9.6731154102699998E-3</v>
      </c>
      <c r="H20" s="202">
        <v>-1</v>
      </c>
      <c r="I20">
        <v>1</v>
      </c>
      <c r="J20">
        <v>1</v>
      </c>
      <c r="K20">
        <v>-1</v>
      </c>
      <c r="L20">
        <v>-1</v>
      </c>
      <c r="M20">
        <v>-3</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116080</v>
      </c>
      <c r="Y20" s="137">
        <v>87060</v>
      </c>
      <c r="Z20" s="188">
        <f t="shared" si="25"/>
        <v>1122.8552368241417</v>
      </c>
      <c r="AA20" s="188">
        <f>IF(IF(sym!$Q9=H20,1,0)=1,ABS(X20*G20),-ABS(X20*G20))</f>
        <v>-1122.8552368241417</v>
      </c>
      <c r="AB20" s="188">
        <f>IF(IF(sym!$P9=$H20,1,0)=1,ABS($X20*$G20),-ABS($X20*$G20))</f>
        <v>1122.8552368241417</v>
      </c>
      <c r="AC20" s="188">
        <f t="shared" si="40"/>
        <v>1122.8552368241417</v>
      </c>
      <c r="AD20" s="188">
        <f t="shared" si="26"/>
        <v>-1122.8552368241417</v>
      </c>
      <c r="AE20" s="188">
        <f t="shared" si="27"/>
        <v>-1122.8552368241417</v>
      </c>
      <c r="AF20" s="188">
        <f t="shared" si="36"/>
        <v>-1122.8552368241417</v>
      </c>
      <c r="AG20" s="188">
        <f t="shared" si="37"/>
        <v>1122.8552368241417</v>
      </c>
      <c r="AH20" s="188">
        <f t="shared" si="38"/>
        <v>1122.8552368241417</v>
      </c>
      <c r="AI20" s="188">
        <f t="shared" si="39"/>
        <v>-1122.8552368241417</v>
      </c>
      <c r="AJ20" s="188">
        <f t="shared" si="28"/>
        <v>1122.8552368241417</v>
      </c>
      <c r="AK20" s="188">
        <f t="shared" si="29"/>
        <v>-1122.8552368241417</v>
      </c>
      <c r="AL20" s="188">
        <f t="shared" si="30"/>
        <v>-1122.8552368241417</v>
      </c>
      <c r="AM20" s="188">
        <f t="shared" si="31"/>
        <v>-1122.8552368241417</v>
      </c>
      <c r="AN20" s="188">
        <f t="shared" si="32"/>
        <v>1122.8552368241417</v>
      </c>
      <c r="AO20" s="188">
        <f t="shared" si="33"/>
        <v>-1122.8552368241417</v>
      </c>
    </row>
    <row r="21" spans="1:41" ht="15.75" thickBot="1" x14ac:dyDescent="0.3">
      <c r="A21" s="1" t="s">
        <v>305</v>
      </c>
      <c r="B21" s="149" t="s">
        <v>488</v>
      </c>
      <c r="C21" s="192" t="s">
        <v>1121</v>
      </c>
      <c r="E21" s="201">
        <v>-1</v>
      </c>
      <c r="F21" s="186">
        <f t="shared" si="19"/>
        <v>-656.56227619064123</v>
      </c>
      <c r="G21" s="202">
        <v>-2.8647698417900002E-3</v>
      </c>
      <c r="H21" s="202">
        <v>-1</v>
      </c>
      <c r="I21">
        <v>1</v>
      </c>
      <c r="J21">
        <v>1</v>
      </c>
      <c r="K21">
        <v>1</v>
      </c>
      <c r="L21">
        <v>-1</v>
      </c>
      <c r="M21">
        <v>-6</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229185</v>
      </c>
      <c r="Y21" s="137">
        <v>152790</v>
      </c>
      <c r="Z21" s="188">
        <f t="shared" si="25"/>
        <v>656.56227619064123</v>
      </c>
      <c r="AA21" s="188">
        <f>IF(IF(sym!$Q10=H21,1,0)=1,ABS(X21*G21),-ABS(X21*G21))</f>
        <v>-656.56227619064123</v>
      </c>
      <c r="AB21" s="188">
        <f>IF(IF(sym!$P10=$H21,1,0)=1,ABS($X21*$G21),-ABS($X21*$G21))</f>
        <v>656.56227619064123</v>
      </c>
      <c r="AC21" s="188">
        <f t="shared" si="40"/>
        <v>656.56227619064123</v>
      </c>
      <c r="AD21" s="188">
        <f t="shared" si="26"/>
        <v>-656.56227619064123</v>
      </c>
      <c r="AE21" s="188">
        <f t="shared" si="27"/>
        <v>-656.56227619064123</v>
      </c>
      <c r="AF21" s="188">
        <f t="shared" si="36"/>
        <v>-656.56227619064123</v>
      </c>
      <c r="AG21" s="188">
        <f t="shared" si="37"/>
        <v>-656.56227619064123</v>
      </c>
      <c r="AH21" s="188">
        <f t="shared" si="38"/>
        <v>656.56227619064123</v>
      </c>
      <c r="AI21" s="188">
        <f t="shared" si="39"/>
        <v>-656.56227619064123</v>
      </c>
      <c r="AJ21" s="188">
        <f t="shared" si="28"/>
        <v>-656.56227619064123</v>
      </c>
      <c r="AK21" s="188">
        <f t="shared" si="29"/>
        <v>-656.56227619064123</v>
      </c>
      <c r="AL21" s="188">
        <f t="shared" si="30"/>
        <v>-656.56227619064123</v>
      </c>
      <c r="AM21" s="188">
        <f t="shared" si="31"/>
        <v>-656.56227619064123</v>
      </c>
      <c r="AN21" s="188">
        <f t="shared" si="32"/>
        <v>656.56227619064123</v>
      </c>
      <c r="AO21" s="188">
        <f t="shared" si="33"/>
        <v>-656.56227619064123</v>
      </c>
    </row>
    <row r="22" spans="1:41" ht="15.75" thickBot="1" x14ac:dyDescent="0.3">
      <c r="A22" s="330" t="s">
        <v>307</v>
      </c>
      <c r="B22" s="331" t="s">
        <v>484</v>
      </c>
      <c r="C22" s="332" t="s">
        <v>1288</v>
      </c>
      <c r="E22" s="201">
        <v>1</v>
      </c>
      <c r="F22" s="186">
        <f t="shared" si="19"/>
        <v>0</v>
      </c>
      <c r="G22" s="202">
        <v>-3.2485110990800002E-3</v>
      </c>
      <c r="H22" s="202">
        <v>-1</v>
      </c>
      <c r="I22">
        <v>1</v>
      </c>
      <c r="J22">
        <v>1</v>
      </c>
      <c r="K22">
        <v>1</v>
      </c>
      <c r="L22">
        <v>1</v>
      </c>
      <c r="M22">
        <v>-7</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590.75907590789495</v>
      </c>
      <c r="G23" s="202">
        <v>6.6006600660099999E-3</v>
      </c>
      <c r="H23" s="202">
        <v>1</v>
      </c>
      <c r="I23">
        <v>-1</v>
      </c>
      <c r="J23">
        <v>1</v>
      </c>
      <c r="K23">
        <v>-1</v>
      </c>
      <c r="L23">
        <v>-1</v>
      </c>
      <c r="M23">
        <v>5</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89500</v>
      </c>
      <c r="Y23" s="137">
        <v>89500</v>
      </c>
      <c r="Z23" s="188">
        <f t="shared" si="25"/>
        <v>590.75907590789495</v>
      </c>
      <c r="AA23" s="188">
        <f>IF(IF(sym!$Q12=H23,1,0)=1,ABS(X23*G23),-ABS(X23*G23))</f>
        <v>590.75907590789495</v>
      </c>
      <c r="AB23" s="188">
        <f>IF(IF(sym!$P12=$H23,1,0)=1,ABS($X23*$G23),-ABS($X23*$G23))</f>
        <v>-590.75907590789495</v>
      </c>
      <c r="AC23" s="188">
        <f t="shared" si="40"/>
        <v>-590.75907590789495</v>
      </c>
      <c r="AD23" s="188">
        <f t="shared" si="26"/>
        <v>590.75907590789495</v>
      </c>
      <c r="AE23" s="188">
        <f t="shared" si="27"/>
        <v>590.75907590789495</v>
      </c>
      <c r="AF23" s="188">
        <f t="shared" si="36"/>
        <v>-590.75907590789495</v>
      </c>
      <c r="AG23" s="188">
        <f t="shared" si="37"/>
        <v>-590.75907590789495</v>
      </c>
      <c r="AH23" s="188">
        <f t="shared" si="38"/>
        <v>-590.75907590789495</v>
      </c>
      <c r="AI23" s="188">
        <f t="shared" si="39"/>
        <v>-590.75907590789495</v>
      </c>
      <c r="AJ23" s="188">
        <f t="shared" si="28"/>
        <v>-590.75907590789495</v>
      </c>
      <c r="AK23" s="188">
        <f t="shared" si="29"/>
        <v>590.75907590789495</v>
      </c>
      <c r="AL23" s="188">
        <f t="shared" si="30"/>
        <v>590.75907590789495</v>
      </c>
      <c r="AM23" s="188">
        <f t="shared" si="31"/>
        <v>590.75907590789495</v>
      </c>
      <c r="AN23" s="188">
        <f t="shared" si="32"/>
        <v>590.75907590789495</v>
      </c>
      <c r="AO23" s="188">
        <f t="shared" si="33"/>
        <v>590.75907590789495</v>
      </c>
    </row>
    <row r="24" spans="1:41" ht="15.75" thickBot="1" x14ac:dyDescent="0.3">
      <c r="A24" s="1" t="s">
        <v>311</v>
      </c>
      <c r="B24" s="149" t="s">
        <v>520</v>
      </c>
      <c r="C24" s="192" t="s">
        <v>304</v>
      </c>
      <c r="E24" s="201">
        <v>-1</v>
      </c>
      <c r="F24" s="186">
        <f t="shared" si="19"/>
        <v>-1374.3496656162824</v>
      </c>
      <c r="G24" s="202">
        <v>-1.2556298621499999E-2</v>
      </c>
      <c r="H24" s="233">
        <v>-1</v>
      </c>
      <c r="I24">
        <v>-1</v>
      </c>
      <c r="J24">
        <v>-1</v>
      </c>
      <c r="K24">
        <v>-1</v>
      </c>
      <c r="L24">
        <v>1</v>
      </c>
      <c r="M24">
        <v>-1</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109455</v>
      </c>
      <c r="Y24" s="137">
        <v>72970</v>
      </c>
      <c r="Z24" s="188">
        <f t="shared" si="25"/>
        <v>1374.3496656162824</v>
      </c>
      <c r="AA24" s="188">
        <f>IF(IF(sym!$Q13=H24,1,0)=1,ABS(X24*G24),-ABS(X24*G24))</f>
        <v>-1374.3496656162824</v>
      </c>
      <c r="AB24" s="188">
        <f>IF(IF(sym!$P13=$H24,1,0)=1,ABS($X24*$G24),-ABS($X24*$G24))</f>
        <v>1374.3496656162824</v>
      </c>
      <c r="AC24" s="188">
        <f t="shared" si="40"/>
        <v>1374.3496656162824</v>
      </c>
      <c r="AD24" s="188">
        <f t="shared" si="26"/>
        <v>-1374.3496656162824</v>
      </c>
      <c r="AE24" s="188">
        <f t="shared" si="27"/>
        <v>1374.3496656162824</v>
      </c>
      <c r="AF24" s="188">
        <f t="shared" si="36"/>
        <v>1374.3496656162824</v>
      </c>
      <c r="AG24" s="188">
        <f t="shared" si="37"/>
        <v>1374.3496656162824</v>
      </c>
      <c r="AH24" s="188">
        <f t="shared" si="38"/>
        <v>-1374.3496656162824</v>
      </c>
      <c r="AI24" s="188">
        <f t="shared" si="39"/>
        <v>1374.3496656162824</v>
      </c>
      <c r="AJ24" s="188">
        <f t="shared" si="28"/>
        <v>1374.3496656162824</v>
      </c>
      <c r="AK24" s="188">
        <f t="shared" si="29"/>
        <v>1374.3496656162824</v>
      </c>
      <c r="AL24" s="188">
        <f t="shared" si="30"/>
        <v>1374.3496656162824</v>
      </c>
      <c r="AM24" s="188">
        <f t="shared" si="31"/>
        <v>1374.3496656162824</v>
      </c>
      <c r="AN24" s="188">
        <f t="shared" si="32"/>
        <v>-1374.3496656162824</v>
      </c>
      <c r="AO24" s="188">
        <f t="shared" si="33"/>
        <v>1374.3496656162824</v>
      </c>
    </row>
    <row r="25" spans="1:41" ht="15.75" thickBot="1" x14ac:dyDescent="0.3">
      <c r="A25" s="1" t="s">
        <v>1008</v>
      </c>
      <c r="B25" s="149" t="s">
        <v>583</v>
      </c>
      <c r="C25" s="192" t="s">
        <v>1121</v>
      </c>
      <c r="E25" s="201">
        <v>-1</v>
      </c>
      <c r="F25" s="186">
        <f t="shared" si="19"/>
        <v>-287.42188561428378</v>
      </c>
      <c r="G25" s="202">
        <v>-1.0415251551000001E-3</v>
      </c>
      <c r="H25" s="202">
        <v>-1</v>
      </c>
      <c r="I25">
        <v>-1</v>
      </c>
      <c r="J25">
        <v>1</v>
      </c>
      <c r="K25">
        <v>-1</v>
      </c>
      <c r="L25">
        <v>1</v>
      </c>
      <c r="M25">
        <v>-17</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275962.5</v>
      </c>
      <c r="Y25" s="137">
        <v>275962.5</v>
      </c>
      <c r="Z25" s="188">
        <f t="shared" si="25"/>
        <v>287.42188561428378</v>
      </c>
      <c r="AA25" s="188">
        <f>IF(IF(sym!$Q14=H25,1,0)=1,ABS(X25*G25),-ABS(X25*G25))</f>
        <v>-287.42188561428378</v>
      </c>
      <c r="AB25" s="188">
        <f>IF(IF(sym!$P14=$H25,1,0)=1,ABS($X25*$G25),-ABS($X25*$G25))</f>
        <v>287.42188561428378</v>
      </c>
      <c r="AC25" s="188">
        <f t="shared" si="40"/>
        <v>287.42188561428378</v>
      </c>
      <c r="AD25" s="188">
        <f t="shared" si="26"/>
        <v>-287.42188561428378</v>
      </c>
      <c r="AE25" s="188">
        <f t="shared" si="27"/>
        <v>-287.42188561428378</v>
      </c>
      <c r="AF25" s="188">
        <f t="shared" si="36"/>
        <v>287.42188561428378</v>
      </c>
      <c r="AG25" s="188">
        <f t="shared" si="37"/>
        <v>287.42188561428378</v>
      </c>
      <c r="AH25" s="188">
        <f t="shared" si="38"/>
        <v>-287.42188561428378</v>
      </c>
      <c r="AI25" s="188">
        <f t="shared" si="39"/>
        <v>287.42188561428378</v>
      </c>
      <c r="AJ25" s="188">
        <f t="shared" si="28"/>
        <v>287.42188561428378</v>
      </c>
      <c r="AK25" s="188">
        <f t="shared" si="29"/>
        <v>-287.42188561428378</v>
      </c>
      <c r="AL25" s="188">
        <f t="shared" si="30"/>
        <v>287.42188561428378</v>
      </c>
      <c r="AM25" s="188">
        <f t="shared" si="31"/>
        <v>287.42188561428378</v>
      </c>
      <c r="AN25" s="188">
        <f t="shared" si="32"/>
        <v>-287.42188561428378</v>
      </c>
      <c r="AO25" s="188">
        <f t="shared" si="33"/>
        <v>-287.42188561428378</v>
      </c>
    </row>
    <row r="26" spans="1:41" ht="15.75" thickBot="1" x14ac:dyDescent="0.3">
      <c r="A26" s="1" t="s">
        <v>314</v>
      </c>
      <c r="B26" s="149" t="s">
        <v>755</v>
      </c>
      <c r="C26" s="192" t="s">
        <v>1121</v>
      </c>
      <c r="E26" s="201">
        <v>1</v>
      </c>
      <c r="F26" s="186">
        <f t="shared" si="19"/>
        <v>619.60415207855544</v>
      </c>
      <c r="G26" s="202">
        <v>1.5961609754100001E-3</v>
      </c>
      <c r="H26" s="202">
        <v>1</v>
      </c>
      <c r="I26">
        <v>-1</v>
      </c>
      <c r="J26">
        <v>-1</v>
      </c>
      <c r="K26">
        <v>-1</v>
      </c>
      <c r="L26">
        <v>-1</v>
      </c>
      <c r="M26">
        <v>-18</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388184</v>
      </c>
      <c r="Y26" s="137">
        <v>291138</v>
      </c>
      <c r="Z26" s="188">
        <f t="shared" si="25"/>
        <v>619.60415207855544</v>
      </c>
      <c r="AA26" s="188">
        <f>IF(IF(sym!$Q15=H26,1,0)=1,ABS(X26*G26),-ABS(X26*G26))</f>
        <v>-619.60415207855544</v>
      </c>
      <c r="AB26" s="188">
        <f>IF(IF(sym!$P15=$H26,1,0)=1,ABS($X26*$G26),-ABS($X26*$G26))</f>
        <v>619.60415207855544</v>
      </c>
      <c r="AC26" s="188">
        <f t="shared" si="40"/>
        <v>619.60415207855544</v>
      </c>
      <c r="AD26" s="188">
        <f t="shared" si="26"/>
        <v>-619.60415207855544</v>
      </c>
      <c r="AE26" s="188">
        <f t="shared" si="27"/>
        <v>-619.60415207855544</v>
      </c>
      <c r="AF26" s="188">
        <f t="shared" si="36"/>
        <v>-619.60415207855544</v>
      </c>
      <c r="AG26" s="188">
        <f t="shared" si="37"/>
        <v>-619.60415207855544</v>
      </c>
      <c r="AH26" s="188">
        <f t="shared" si="38"/>
        <v>-619.60415207855544</v>
      </c>
      <c r="AI26" s="188">
        <f t="shared" si="39"/>
        <v>619.60415207855544</v>
      </c>
      <c r="AJ26" s="188">
        <f t="shared" si="28"/>
        <v>619.60415207855544</v>
      </c>
      <c r="AK26" s="188">
        <f t="shared" si="29"/>
        <v>-619.60415207855544</v>
      </c>
      <c r="AL26" s="188">
        <f t="shared" si="30"/>
        <v>-619.60415207855544</v>
      </c>
      <c r="AM26" s="188">
        <f t="shared" si="31"/>
        <v>-619.60415207855544</v>
      </c>
      <c r="AN26" s="188">
        <f t="shared" si="32"/>
        <v>619.60415207855544</v>
      </c>
      <c r="AO26" s="188">
        <f t="shared" si="33"/>
        <v>-619.60415207855544</v>
      </c>
    </row>
    <row r="27" spans="1:41" ht="15.75" thickBot="1" x14ac:dyDescent="0.3">
      <c r="A27" s="1" t="s">
        <v>316</v>
      </c>
      <c r="B27" s="149" t="s">
        <v>562</v>
      </c>
      <c r="C27" s="192" t="s">
        <v>1122</v>
      </c>
      <c r="E27" s="201">
        <v>1</v>
      </c>
      <c r="F27" s="186">
        <f t="shared" si="19"/>
        <v>-561.24518842075531</v>
      </c>
      <c r="G27" s="202">
        <v>-1.0210823472899999E-3</v>
      </c>
      <c r="H27" s="202">
        <v>-1</v>
      </c>
      <c r="I27">
        <v>-1</v>
      </c>
      <c r="J27">
        <v>-1</v>
      </c>
      <c r="K27">
        <v>-1</v>
      </c>
      <c r="L27">
        <v>1</v>
      </c>
      <c r="M27">
        <v>-7</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549657.12600000005</v>
      </c>
      <c r="Y27" s="137">
        <v>366438.08400000003</v>
      </c>
      <c r="Z27" s="188">
        <f t="shared" si="25"/>
        <v>561.24518842075531</v>
      </c>
      <c r="AA27" s="188">
        <f>IF(IF(sym!$Q16=H27,1,0)=1,ABS(X27*G27),-ABS(X27*G27))</f>
        <v>561.24518842075531</v>
      </c>
      <c r="AB27" s="188">
        <f>IF(IF(sym!$P16=$H27,1,0)=1,ABS($X27*$G27),-ABS($X27*$G27))</f>
        <v>-561.24518842075531</v>
      </c>
      <c r="AC27" s="188">
        <f t="shared" si="40"/>
        <v>-561.24518842075531</v>
      </c>
      <c r="AD27" s="188">
        <f t="shared" si="26"/>
        <v>561.24518842075531</v>
      </c>
      <c r="AE27" s="188">
        <f t="shared" si="27"/>
        <v>561.24518842075531</v>
      </c>
      <c r="AF27" s="188">
        <f t="shared" si="36"/>
        <v>561.24518842075531</v>
      </c>
      <c r="AG27" s="188">
        <f t="shared" si="37"/>
        <v>561.24518842075531</v>
      </c>
      <c r="AH27" s="188">
        <f t="shared" si="38"/>
        <v>-561.24518842075531</v>
      </c>
      <c r="AI27" s="188">
        <f t="shared" si="39"/>
        <v>561.24518842075531</v>
      </c>
      <c r="AJ27" s="188">
        <f t="shared" si="28"/>
        <v>561.24518842075531</v>
      </c>
      <c r="AK27" s="188">
        <f t="shared" si="29"/>
        <v>561.24518842075531</v>
      </c>
      <c r="AL27" s="188">
        <f t="shared" si="30"/>
        <v>561.24518842075531</v>
      </c>
      <c r="AM27" s="188">
        <f t="shared" si="31"/>
        <v>561.24518842075531</v>
      </c>
      <c r="AN27" s="188">
        <f t="shared" si="32"/>
        <v>-561.24518842075531</v>
      </c>
      <c r="AO27" s="188">
        <f t="shared" si="33"/>
        <v>561.24518842075531</v>
      </c>
    </row>
    <row r="28" spans="1:41" ht="15.75" thickBot="1" x14ac:dyDescent="0.3">
      <c r="A28" s="1" t="s">
        <v>318</v>
      </c>
      <c r="B28" s="149" t="s">
        <v>560</v>
      </c>
      <c r="C28" s="192" t="s">
        <v>1122</v>
      </c>
      <c r="E28" s="201">
        <v>-1</v>
      </c>
      <c r="F28" s="186">
        <f t="shared" si="19"/>
        <v>-594.7353573405253</v>
      </c>
      <c r="G28" s="202">
        <v>-4.4920266526899999E-4</v>
      </c>
      <c r="H28" s="202">
        <v>-1</v>
      </c>
      <c r="I28">
        <v>-1</v>
      </c>
      <c r="J28">
        <v>-1</v>
      </c>
      <c r="K28">
        <v>-1</v>
      </c>
      <c r="L28">
        <v>1</v>
      </c>
      <c r="M28">
        <v>-7</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1323980.0280000002</v>
      </c>
      <c r="Y28" s="137">
        <v>1029762.2440000002</v>
      </c>
      <c r="Z28" s="188">
        <f t="shared" si="25"/>
        <v>594.7353573405253</v>
      </c>
      <c r="AA28" s="188">
        <f>IF(IF(sym!$Q17=H28,1,0)=1,ABS(X28*G28),-ABS(X28*G28))</f>
        <v>594.7353573405253</v>
      </c>
      <c r="AB28" s="188">
        <f>IF(IF(sym!$P17=$H28,1,0)=1,ABS($X28*$G28),-ABS($X28*$G28))</f>
        <v>-594.7353573405253</v>
      </c>
      <c r="AC28" s="188">
        <f t="shared" si="40"/>
        <v>594.7353573405253</v>
      </c>
      <c r="AD28" s="188">
        <f t="shared" si="26"/>
        <v>-594.7353573405253</v>
      </c>
      <c r="AE28" s="188">
        <f t="shared" si="27"/>
        <v>594.7353573405253</v>
      </c>
      <c r="AF28" s="188">
        <f t="shared" si="36"/>
        <v>594.7353573405253</v>
      </c>
      <c r="AG28" s="188">
        <f t="shared" si="37"/>
        <v>594.7353573405253</v>
      </c>
      <c r="AH28" s="188">
        <f t="shared" si="38"/>
        <v>-594.7353573405253</v>
      </c>
      <c r="AI28" s="188">
        <f t="shared" si="39"/>
        <v>594.7353573405253</v>
      </c>
      <c r="AJ28" s="188">
        <f t="shared" si="28"/>
        <v>594.7353573405253</v>
      </c>
      <c r="AK28" s="188">
        <f t="shared" si="29"/>
        <v>594.7353573405253</v>
      </c>
      <c r="AL28" s="188">
        <f t="shared" si="30"/>
        <v>594.7353573405253</v>
      </c>
      <c r="AM28" s="188">
        <f t="shared" si="31"/>
        <v>594.7353573405253</v>
      </c>
      <c r="AN28" s="188">
        <f t="shared" si="32"/>
        <v>-594.7353573405253</v>
      </c>
      <c r="AO28" s="188">
        <f t="shared" si="33"/>
        <v>594.7353573405253</v>
      </c>
    </row>
    <row r="29" spans="1:41" ht="15.75" thickBot="1" x14ac:dyDescent="0.3">
      <c r="A29" s="330" t="s">
        <v>320</v>
      </c>
      <c r="B29" s="331" t="s">
        <v>564</v>
      </c>
      <c r="C29" s="332" t="s">
        <v>1288</v>
      </c>
      <c r="E29" s="201">
        <v>-1</v>
      </c>
      <c r="F29" s="186">
        <f t="shared" si="19"/>
        <v>0</v>
      </c>
      <c r="G29" s="202">
        <v>-2.6773761713499999E-4</v>
      </c>
      <c r="H29" s="202">
        <v>-1</v>
      </c>
      <c r="I29">
        <v>-1</v>
      </c>
      <c r="J29">
        <v>-1</v>
      </c>
      <c r="K29">
        <v>-1</v>
      </c>
      <c r="L29">
        <v>1</v>
      </c>
      <c r="M29">
        <v>-6</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-3.0252609287599998E-4</v>
      </c>
      <c r="H30" s="202">
        <v>-1</v>
      </c>
      <c r="I30">
        <v>-1</v>
      </c>
      <c r="J30">
        <v>1</v>
      </c>
      <c r="K30">
        <v>-1</v>
      </c>
      <c r="L30">
        <v>1</v>
      </c>
      <c r="M30">
        <v>-15</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719.76617303150169</v>
      </c>
      <c r="G31" s="202">
        <v>4.6765393608700001E-3</v>
      </c>
      <c r="H31" s="202">
        <v>1</v>
      </c>
      <c r="I31">
        <v>1</v>
      </c>
      <c r="J31">
        <v>-1</v>
      </c>
      <c r="K31">
        <v>1</v>
      </c>
      <c r="L31">
        <v>-1</v>
      </c>
      <c r="M31">
        <v>-4</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153910</v>
      </c>
      <c r="Y31" s="137">
        <v>153910</v>
      </c>
      <c r="Z31" s="188">
        <f t="shared" si="25"/>
        <v>719.76617303150169</v>
      </c>
      <c r="AA31" s="188">
        <f>IF(IF(sym!$Q20=H31,1,0)=1,ABS(X31*G31),-ABS(X31*G31))</f>
        <v>719.76617303150169</v>
      </c>
      <c r="AB31" s="188">
        <f>IF(IF(sym!$P20=$H31,1,0)=1,ABS($X31*$G31),-ABS($X31*$G31))</f>
        <v>-719.76617303150169</v>
      </c>
      <c r="AC31" s="188">
        <f t="shared" si="40"/>
        <v>-719.76617303150169</v>
      </c>
      <c r="AD31" s="188">
        <f t="shared" si="26"/>
        <v>719.76617303150169</v>
      </c>
      <c r="AE31" s="188">
        <f t="shared" si="27"/>
        <v>-719.76617303150169</v>
      </c>
      <c r="AF31" s="188">
        <f t="shared" si="36"/>
        <v>719.76617303150169</v>
      </c>
      <c r="AG31" s="188">
        <f t="shared" si="37"/>
        <v>719.76617303150169</v>
      </c>
      <c r="AH31" s="188">
        <f t="shared" si="38"/>
        <v>-719.76617303150169</v>
      </c>
      <c r="AI31" s="188">
        <f t="shared" si="39"/>
        <v>719.76617303150169</v>
      </c>
      <c r="AJ31" s="188">
        <f t="shared" si="28"/>
        <v>719.76617303150169</v>
      </c>
      <c r="AK31" s="188">
        <f t="shared" si="29"/>
        <v>719.76617303150169</v>
      </c>
      <c r="AL31" s="188">
        <f t="shared" si="30"/>
        <v>719.76617303150169</v>
      </c>
      <c r="AM31" s="188">
        <f t="shared" si="31"/>
        <v>719.76617303150169</v>
      </c>
      <c r="AN31" s="188">
        <f t="shared" si="32"/>
        <v>-719.76617303150169</v>
      </c>
      <c r="AO31" s="188">
        <f t="shared" si="33"/>
        <v>719.76617303150169</v>
      </c>
    </row>
    <row r="32" spans="1:41" ht="15.75" thickBot="1" x14ac:dyDescent="0.3">
      <c r="A32" s="1" t="s">
        <v>327</v>
      </c>
      <c r="B32" s="149" t="s">
        <v>552</v>
      </c>
      <c r="C32" s="192" t="s">
        <v>294</v>
      </c>
      <c r="E32" s="201">
        <v>-1</v>
      </c>
      <c r="F32" s="186">
        <f t="shared" si="19"/>
        <v>874.69600463336008</v>
      </c>
      <c r="G32" s="202">
        <v>4.0532715692000003E-3</v>
      </c>
      <c r="H32" s="202">
        <v>1</v>
      </c>
      <c r="I32">
        <v>-1</v>
      </c>
      <c r="J32">
        <v>-1</v>
      </c>
      <c r="K32">
        <v>1</v>
      </c>
      <c r="L32">
        <v>-1</v>
      </c>
      <c r="M32">
        <v>-2</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215800</v>
      </c>
      <c r="Y32" s="137">
        <v>215800</v>
      </c>
      <c r="Z32" s="188">
        <f t="shared" si="25"/>
        <v>874.69600463336008</v>
      </c>
      <c r="AA32" s="188">
        <f>IF(IF(sym!$Q21=H32,1,0)=1,ABS(X32*G32),-ABS(X32*G32))</f>
        <v>874.69600463336008</v>
      </c>
      <c r="AB32" s="188">
        <f>IF(IF(sym!$P21=$H32,1,0)=1,ABS($X32*$G32),-ABS($X32*$G32))</f>
        <v>-874.69600463336008</v>
      </c>
      <c r="AC32" s="188">
        <f t="shared" si="40"/>
        <v>-874.69600463336008</v>
      </c>
      <c r="AD32" s="188">
        <f t="shared" si="26"/>
        <v>874.69600463336008</v>
      </c>
      <c r="AE32" s="188">
        <f t="shared" si="27"/>
        <v>-874.69600463336008</v>
      </c>
      <c r="AF32" s="188">
        <f t="shared" si="36"/>
        <v>-874.69600463336008</v>
      </c>
      <c r="AG32" s="188">
        <f t="shared" si="37"/>
        <v>874.69600463336008</v>
      </c>
      <c r="AH32" s="188">
        <f t="shared" si="38"/>
        <v>-874.69600463336008</v>
      </c>
      <c r="AI32" s="188">
        <f t="shared" si="39"/>
        <v>874.69600463336008</v>
      </c>
      <c r="AJ32" s="188">
        <f t="shared" si="28"/>
        <v>874.69600463336008</v>
      </c>
      <c r="AK32" s="188">
        <f t="shared" si="29"/>
        <v>874.69600463336008</v>
      </c>
      <c r="AL32" s="188">
        <f t="shared" si="30"/>
        <v>874.69600463336008</v>
      </c>
      <c r="AM32" s="188">
        <f t="shared" si="31"/>
        <v>874.69600463336008</v>
      </c>
      <c r="AN32" s="188">
        <f t="shared" si="32"/>
        <v>-874.69600463336008</v>
      </c>
      <c r="AO32" s="188">
        <f t="shared" si="33"/>
        <v>874.69600463336008</v>
      </c>
    </row>
    <row r="33" spans="1:41" ht="15.75" thickBot="1" x14ac:dyDescent="0.3">
      <c r="A33" s="1" t="s">
        <v>329</v>
      </c>
      <c r="B33" s="149" t="s">
        <v>589</v>
      </c>
      <c r="C33" s="192" t="s">
        <v>313</v>
      </c>
      <c r="E33" s="201">
        <v>-1</v>
      </c>
      <c r="F33" s="186">
        <f t="shared" si="19"/>
        <v>-1224.874910650944</v>
      </c>
      <c r="G33" s="202">
        <v>-9.1136526090100003E-3</v>
      </c>
      <c r="H33" s="234">
        <v>-1</v>
      </c>
      <c r="I33">
        <v>1</v>
      </c>
      <c r="J33">
        <v>-1</v>
      </c>
      <c r="K33">
        <v>1</v>
      </c>
      <c r="L33">
        <v>-1</v>
      </c>
      <c r="M33">
        <v>-9</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134400</v>
      </c>
      <c r="Y33" s="137">
        <v>134400</v>
      </c>
      <c r="Z33" s="188">
        <f t="shared" si="25"/>
        <v>1224.874910650944</v>
      </c>
      <c r="AA33" s="188">
        <f>IF(IF(sym!$Q22=H33,1,0)=1,ABS(X33*G33),-ABS(X33*G33))</f>
        <v>-1224.874910650944</v>
      </c>
      <c r="AB33" s="188">
        <f>IF(IF(sym!$P22=$H33,1,0)=1,ABS($X33*$G33),-ABS($X33*$G33))</f>
        <v>1224.874910650944</v>
      </c>
      <c r="AC33" s="188">
        <f t="shared" si="40"/>
        <v>1224.874910650944</v>
      </c>
      <c r="AD33" s="188">
        <f t="shared" si="26"/>
        <v>-1224.874910650944</v>
      </c>
      <c r="AE33" s="188">
        <f t="shared" si="27"/>
        <v>1224.874910650944</v>
      </c>
      <c r="AF33" s="188">
        <f t="shared" si="36"/>
        <v>-1224.874910650944</v>
      </c>
      <c r="AG33" s="188">
        <f t="shared" si="37"/>
        <v>-1224.874910650944</v>
      </c>
      <c r="AH33" s="188">
        <f t="shared" si="38"/>
        <v>1224.874910650944</v>
      </c>
      <c r="AI33" s="188">
        <f t="shared" si="39"/>
        <v>-1224.874910650944</v>
      </c>
      <c r="AJ33" s="188">
        <f t="shared" si="28"/>
        <v>-1224.874910650944</v>
      </c>
      <c r="AK33" s="188">
        <f t="shared" si="29"/>
        <v>-1224.874910650944</v>
      </c>
      <c r="AL33" s="188">
        <f t="shared" si="30"/>
        <v>-1224.874910650944</v>
      </c>
      <c r="AM33" s="188">
        <f t="shared" si="31"/>
        <v>-1224.874910650944</v>
      </c>
      <c r="AN33" s="188">
        <f t="shared" si="32"/>
        <v>1224.874910650944</v>
      </c>
      <c r="AO33" s="188">
        <f t="shared" si="33"/>
        <v>-1224.874910650944</v>
      </c>
    </row>
    <row r="34" spans="1:41" ht="15.75" thickBot="1" x14ac:dyDescent="0.3">
      <c r="A34" s="1" t="s">
        <v>331</v>
      </c>
      <c r="B34" s="149" t="s">
        <v>481</v>
      </c>
      <c r="C34" s="192" t="s">
        <v>294</v>
      </c>
      <c r="E34" s="201">
        <v>-1</v>
      </c>
      <c r="F34" s="186">
        <f t="shared" si="19"/>
        <v>1639.3531673435364</v>
      </c>
      <c r="G34" s="202">
        <v>1.1317704122900001E-2</v>
      </c>
      <c r="H34" s="202">
        <v>1</v>
      </c>
      <c r="I34">
        <v>1</v>
      </c>
      <c r="J34">
        <v>-1</v>
      </c>
      <c r="K34">
        <v>1</v>
      </c>
      <c r="L34">
        <v>-1</v>
      </c>
      <c r="M34">
        <v>-9</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144848.56200000001</v>
      </c>
      <c r="Y34" s="137">
        <v>96565.707999999999</v>
      </c>
      <c r="Z34" s="188">
        <f t="shared" si="25"/>
        <v>1639.3531673435364</v>
      </c>
      <c r="AA34" s="188">
        <f>IF(IF(sym!$Q23=H34,1,0)=1,ABS(X34*G34),-ABS(X34*G34))</f>
        <v>1639.3531673435364</v>
      </c>
      <c r="AB34" s="188">
        <f>IF(IF(sym!$P23=$H34,1,0)=1,ABS($X34*$G34),-ABS($X34*$G34))</f>
        <v>-1639.3531673435364</v>
      </c>
      <c r="AC34" s="188">
        <f t="shared" si="40"/>
        <v>-1639.3531673435364</v>
      </c>
      <c r="AD34" s="188">
        <f t="shared" si="26"/>
        <v>1639.3531673435364</v>
      </c>
      <c r="AE34" s="188">
        <f t="shared" si="27"/>
        <v>-1639.3531673435364</v>
      </c>
      <c r="AF34" s="188">
        <f t="shared" si="36"/>
        <v>1639.3531673435364</v>
      </c>
      <c r="AG34" s="188">
        <f t="shared" si="37"/>
        <v>1639.3531673435364</v>
      </c>
      <c r="AH34" s="188">
        <f t="shared" si="38"/>
        <v>-1639.3531673435364</v>
      </c>
      <c r="AI34" s="188">
        <f t="shared" si="39"/>
        <v>1639.3531673435364</v>
      </c>
      <c r="AJ34" s="188">
        <f t="shared" si="28"/>
        <v>1639.3531673435364</v>
      </c>
      <c r="AK34" s="188">
        <f t="shared" si="29"/>
        <v>1639.3531673435364</v>
      </c>
      <c r="AL34" s="188">
        <f t="shared" si="30"/>
        <v>1639.3531673435364</v>
      </c>
      <c r="AM34" s="188">
        <f t="shared" si="31"/>
        <v>1639.3531673435364</v>
      </c>
      <c r="AN34" s="188">
        <f t="shared" si="32"/>
        <v>-1639.3531673435364</v>
      </c>
      <c r="AO34" s="188">
        <f t="shared" si="33"/>
        <v>1639.3531673435364</v>
      </c>
    </row>
    <row r="35" spans="1:41" ht="15.75" thickBot="1" x14ac:dyDescent="0.3">
      <c r="A35" s="1" t="s">
        <v>333</v>
      </c>
      <c r="B35" s="149" t="s">
        <v>663</v>
      </c>
      <c r="C35" s="192" t="s">
        <v>294</v>
      </c>
      <c r="E35" s="201">
        <v>-1</v>
      </c>
      <c r="F35" s="186">
        <f t="shared" si="19"/>
        <v>1820.3314611419692</v>
      </c>
      <c r="G35" s="202">
        <v>1.6243858417699999E-2</v>
      </c>
      <c r="H35" s="202">
        <v>1</v>
      </c>
      <c r="I35">
        <v>1</v>
      </c>
      <c r="J35">
        <v>1</v>
      </c>
      <c r="K35">
        <v>1</v>
      </c>
      <c r="L35">
        <v>-1</v>
      </c>
      <c r="M35">
        <v>-3</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112062.751</v>
      </c>
      <c r="Y35" s="137">
        <v>112062.751</v>
      </c>
      <c r="Z35" s="188">
        <f t="shared" si="25"/>
        <v>1820.3314611419692</v>
      </c>
      <c r="AA35" s="188">
        <f>IF(IF(sym!$Q24=H35,1,0)=1,ABS(X35*G35),-ABS(X35*G35))</f>
        <v>1820.3314611419692</v>
      </c>
      <c r="AB35" s="188">
        <f>IF(IF(sym!$P24=$H35,1,0)=1,ABS($X35*$G35),-ABS($X35*$G35))</f>
        <v>-1820.3314611419692</v>
      </c>
      <c r="AC35" s="188">
        <f t="shared" si="40"/>
        <v>-1820.3314611419692</v>
      </c>
      <c r="AD35" s="188">
        <f t="shared" si="26"/>
        <v>1820.3314611419692</v>
      </c>
      <c r="AE35" s="188">
        <f t="shared" si="27"/>
        <v>1820.3314611419692</v>
      </c>
      <c r="AF35" s="188">
        <f t="shared" si="36"/>
        <v>1820.3314611419692</v>
      </c>
      <c r="AG35" s="188">
        <f t="shared" si="37"/>
        <v>1820.3314611419692</v>
      </c>
      <c r="AH35" s="188">
        <f t="shared" si="38"/>
        <v>-1820.3314611419692</v>
      </c>
      <c r="AI35" s="188">
        <f t="shared" si="39"/>
        <v>1820.3314611419692</v>
      </c>
      <c r="AJ35" s="188">
        <f t="shared" si="28"/>
        <v>1820.3314611419692</v>
      </c>
      <c r="AK35" s="188">
        <f t="shared" si="29"/>
        <v>1820.3314611419692</v>
      </c>
      <c r="AL35" s="188">
        <f t="shared" si="30"/>
        <v>1820.3314611419692</v>
      </c>
      <c r="AM35" s="188">
        <f t="shared" si="31"/>
        <v>1820.3314611419692</v>
      </c>
      <c r="AN35" s="188">
        <f t="shared" si="32"/>
        <v>-1820.3314611419692</v>
      </c>
      <c r="AO35" s="188">
        <f t="shared" si="33"/>
        <v>1820.3314611419692</v>
      </c>
    </row>
    <row r="36" spans="1:41" ht="15.75" thickBot="1" x14ac:dyDescent="0.3">
      <c r="A36" s="330" t="s">
        <v>335</v>
      </c>
      <c r="B36" s="331" t="s">
        <v>568</v>
      </c>
      <c r="C36" s="332" t="s">
        <v>1288</v>
      </c>
      <c r="E36" s="201">
        <v>-1</v>
      </c>
      <c r="F36" s="186">
        <f t="shared" si="19"/>
        <v>0</v>
      </c>
      <c r="G36" s="291">
        <v>-9.9661152082900005E-5</v>
      </c>
      <c r="H36" s="202">
        <v>-1</v>
      </c>
      <c r="I36">
        <v>1</v>
      </c>
      <c r="J36">
        <v>1</v>
      </c>
      <c r="K36">
        <v>-1</v>
      </c>
      <c r="L36">
        <v>1</v>
      </c>
      <c r="M36">
        <v>-7</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954.20736650382594</v>
      </c>
      <c r="G37" s="202">
        <v>5.4196462175400001E-3</v>
      </c>
      <c r="H37" s="202">
        <v>1</v>
      </c>
      <c r="I37">
        <v>1</v>
      </c>
      <c r="J37">
        <v>-1</v>
      </c>
      <c r="K37">
        <v>1</v>
      </c>
      <c r="L37">
        <v>-1</v>
      </c>
      <c r="M37">
        <v>-3</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176064.51199999999</v>
      </c>
      <c r="Y37" s="137">
        <v>176064.51199999999</v>
      </c>
      <c r="Z37" s="188">
        <f t="shared" si="25"/>
        <v>954.20736650382594</v>
      </c>
      <c r="AA37" s="188">
        <f>IF(IF(sym!$Q26=H37,1,0)=1,ABS(X37*G37),-ABS(X37*G37))</f>
        <v>954.20736650382594</v>
      </c>
      <c r="AB37" s="188">
        <f>IF(IF(sym!$P26=$H37,1,0)=1,ABS($X37*$G37),-ABS($X37*$G37))</f>
        <v>-954.20736650382594</v>
      </c>
      <c r="AC37" s="188">
        <f t="shared" si="40"/>
        <v>-954.20736650382594</v>
      </c>
      <c r="AD37" s="188">
        <f t="shared" si="26"/>
        <v>954.20736650382594</v>
      </c>
      <c r="AE37" s="188">
        <f t="shared" si="27"/>
        <v>-954.20736650382594</v>
      </c>
      <c r="AF37" s="188">
        <f t="shared" si="36"/>
        <v>954.20736650382594</v>
      </c>
      <c r="AG37" s="188">
        <f t="shared" si="37"/>
        <v>954.20736650382594</v>
      </c>
      <c r="AH37" s="188">
        <f t="shared" si="38"/>
        <v>-954.20736650382594</v>
      </c>
      <c r="AI37" s="188">
        <f t="shared" si="39"/>
        <v>954.20736650382594</v>
      </c>
      <c r="AJ37" s="188">
        <f t="shared" si="28"/>
        <v>954.20736650382594</v>
      </c>
      <c r="AK37" s="188">
        <f t="shared" si="29"/>
        <v>954.20736650382594</v>
      </c>
      <c r="AL37" s="188">
        <f t="shared" si="30"/>
        <v>954.20736650382594</v>
      </c>
      <c r="AM37" s="188">
        <f t="shared" si="31"/>
        <v>954.20736650382594</v>
      </c>
      <c r="AN37" s="188">
        <f t="shared" si="32"/>
        <v>-954.20736650382594</v>
      </c>
      <c r="AO37" s="188">
        <f t="shared" si="33"/>
        <v>954.20736650382594</v>
      </c>
    </row>
    <row r="38" spans="1:41" ht="15.75" thickBot="1" x14ac:dyDescent="0.3">
      <c r="A38" s="1" t="s">
        <v>339</v>
      </c>
      <c r="B38" s="149" t="s">
        <v>596</v>
      </c>
      <c r="C38" s="192" t="s">
        <v>1122</v>
      </c>
      <c r="E38" s="201">
        <v>1</v>
      </c>
      <c r="F38" s="186">
        <f t="shared" si="19"/>
        <v>-791.0510579879824</v>
      </c>
      <c r="G38" s="202">
        <v>-2.3133867982700002E-3</v>
      </c>
      <c r="H38" s="202">
        <v>-1</v>
      </c>
      <c r="I38">
        <v>1</v>
      </c>
      <c r="J38">
        <v>-1</v>
      </c>
      <c r="K38">
        <v>1</v>
      </c>
      <c r="L38">
        <v>1</v>
      </c>
      <c r="M38">
        <v>18</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341945.00400000002</v>
      </c>
      <c r="Y38" s="137">
        <v>341945.00400000002</v>
      </c>
      <c r="Z38" s="188">
        <f t="shared" si="25"/>
        <v>791.0510579879824</v>
      </c>
      <c r="AA38" s="188">
        <f>IF(IF(sym!$Q27=H38,1,0)=1,ABS(X38*G38),-ABS(X38*G38))</f>
        <v>791.0510579879824</v>
      </c>
      <c r="AB38" s="188">
        <f>IF(IF(sym!$P27=$H38,1,0)=1,ABS($X38*$G38),-ABS($X38*$G38))</f>
        <v>-791.0510579879824</v>
      </c>
      <c r="AC38" s="188">
        <f t="shared" si="40"/>
        <v>-791.0510579879824</v>
      </c>
      <c r="AD38" s="188">
        <f t="shared" si="26"/>
        <v>791.0510579879824</v>
      </c>
      <c r="AE38" s="188">
        <f t="shared" si="27"/>
        <v>791.0510579879824</v>
      </c>
      <c r="AF38" s="188">
        <f t="shared" si="36"/>
        <v>-791.0510579879824</v>
      </c>
      <c r="AG38" s="188">
        <f t="shared" si="37"/>
        <v>-791.0510579879824</v>
      </c>
      <c r="AH38" s="188">
        <f t="shared" si="38"/>
        <v>-791.0510579879824</v>
      </c>
      <c r="AI38" s="188">
        <f t="shared" si="39"/>
        <v>-791.0510579879824</v>
      </c>
      <c r="AJ38" s="188">
        <f t="shared" si="28"/>
        <v>-791.0510579879824</v>
      </c>
      <c r="AK38" s="188">
        <f t="shared" si="29"/>
        <v>791.0510579879824</v>
      </c>
      <c r="AL38" s="188">
        <f t="shared" si="30"/>
        <v>791.0510579879824</v>
      </c>
      <c r="AM38" s="188">
        <f t="shared" si="31"/>
        <v>791.0510579879824</v>
      </c>
      <c r="AN38" s="188">
        <f t="shared" si="32"/>
        <v>791.0510579879824</v>
      </c>
      <c r="AO38" s="188">
        <f t="shared" si="33"/>
        <v>791.0510579879824</v>
      </c>
    </row>
    <row r="39" spans="1:41" ht="15.75" thickBot="1" x14ac:dyDescent="0.3">
      <c r="A39" s="330" t="s">
        <v>341</v>
      </c>
      <c r="B39" s="331" t="s">
        <v>453</v>
      </c>
      <c r="C39" s="332" t="s">
        <v>1288</v>
      </c>
      <c r="E39" s="201">
        <v>1</v>
      </c>
      <c r="F39" s="186">
        <f t="shared" si="19"/>
        <v>0</v>
      </c>
      <c r="G39" s="202">
        <v>0</v>
      </c>
      <c r="H39" s="202">
        <v>1</v>
      </c>
      <c r="I39">
        <v>1</v>
      </c>
      <c r="J39">
        <v>-1</v>
      </c>
      <c r="K39">
        <v>1</v>
      </c>
      <c r="L39">
        <v>-1</v>
      </c>
      <c r="M39">
        <v>5</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-742.52147483502381</v>
      </c>
      <c r="G40" s="202">
        <v>-1.2213936744699999E-3</v>
      </c>
      <c r="H40" s="202">
        <v>-1</v>
      </c>
      <c r="I40">
        <v>-1</v>
      </c>
      <c r="J40">
        <v>-1</v>
      </c>
      <c r="K40">
        <v>-1</v>
      </c>
      <c r="L40">
        <v>1</v>
      </c>
      <c r="M40">
        <v>-10</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607929.6875</v>
      </c>
      <c r="Y40" s="137">
        <v>486343.75</v>
      </c>
      <c r="Z40" s="188">
        <f t="shared" si="25"/>
        <v>742.52147483502381</v>
      </c>
      <c r="AA40" s="188">
        <f>IF(IF(sym!$Q29=H40,1,0)=1,ABS(X40*G40),-ABS(X40*G40))</f>
        <v>742.52147483502381</v>
      </c>
      <c r="AB40" s="188">
        <f>IF(IF(sym!$P29=$H40,1,0)=1,ABS($X40*$G40),-ABS($X40*$G40))</f>
        <v>-742.52147483502381</v>
      </c>
      <c r="AC40" s="188">
        <f t="shared" si="40"/>
        <v>-742.52147483502381</v>
      </c>
      <c r="AD40" s="188">
        <f t="shared" si="26"/>
        <v>742.52147483502381</v>
      </c>
      <c r="AE40" s="188">
        <f t="shared" si="27"/>
        <v>742.52147483502381</v>
      </c>
      <c r="AF40" s="188">
        <f t="shared" si="36"/>
        <v>742.52147483502381</v>
      </c>
      <c r="AG40" s="188">
        <f t="shared" si="37"/>
        <v>742.52147483502381</v>
      </c>
      <c r="AH40" s="188">
        <f t="shared" si="38"/>
        <v>-742.52147483502381</v>
      </c>
      <c r="AI40" s="188">
        <f t="shared" si="39"/>
        <v>742.52147483502381</v>
      </c>
      <c r="AJ40" s="188">
        <f t="shared" si="28"/>
        <v>742.52147483502381</v>
      </c>
      <c r="AK40" s="188">
        <f t="shared" si="29"/>
        <v>742.52147483502381</v>
      </c>
      <c r="AL40" s="188">
        <f t="shared" si="30"/>
        <v>742.52147483502381</v>
      </c>
      <c r="AM40" s="188">
        <f t="shared" si="31"/>
        <v>742.52147483502381</v>
      </c>
      <c r="AN40" s="188">
        <f t="shared" si="32"/>
        <v>-742.52147483502381</v>
      </c>
      <c r="AO40" s="188">
        <f t="shared" si="33"/>
        <v>742.52147483502381</v>
      </c>
    </row>
    <row r="41" spans="1:41" ht="15.75" thickBot="1" x14ac:dyDescent="0.3">
      <c r="A41" s="1" t="s">
        <v>345</v>
      </c>
      <c r="B41" s="149" t="s">
        <v>602</v>
      </c>
      <c r="C41" s="192" t="s">
        <v>347</v>
      </c>
      <c r="E41" s="201">
        <v>1</v>
      </c>
      <c r="F41" s="186">
        <f t="shared" si="19"/>
        <v>-1298.731516926184</v>
      </c>
      <c r="G41" s="202">
        <v>-9.7575621106399998E-3</v>
      </c>
      <c r="H41" s="202">
        <v>-1</v>
      </c>
      <c r="I41">
        <v>-1</v>
      </c>
      <c r="J41">
        <v>-1</v>
      </c>
      <c r="K41">
        <v>-1</v>
      </c>
      <c r="L41">
        <v>-1</v>
      </c>
      <c r="M41">
        <v>-9</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133100</v>
      </c>
      <c r="Y41" s="137">
        <v>133100</v>
      </c>
      <c r="Z41" s="188">
        <f t="shared" si="25"/>
        <v>1298.731516926184</v>
      </c>
      <c r="AA41" s="188">
        <f>IF(IF(sym!$Q30=H41,1,0)=1,ABS(X41*G41),-ABS(X41*G41))</f>
        <v>1298.731516926184</v>
      </c>
      <c r="AB41" s="188">
        <f>IF(IF(sym!$P30=$H41,1,0)=1,ABS($X41*$G41),-ABS($X41*$G41))</f>
        <v>-1298.731516926184</v>
      </c>
      <c r="AC41" s="188">
        <f t="shared" si="40"/>
        <v>-1298.731516926184</v>
      </c>
      <c r="AD41" s="188">
        <f t="shared" si="26"/>
        <v>1298.731516926184</v>
      </c>
      <c r="AE41" s="188">
        <f t="shared" si="27"/>
        <v>1298.731516926184</v>
      </c>
      <c r="AF41" s="188">
        <f t="shared" si="36"/>
        <v>1298.731516926184</v>
      </c>
      <c r="AG41" s="188">
        <f t="shared" si="37"/>
        <v>1298.731516926184</v>
      </c>
      <c r="AH41" s="188">
        <f t="shared" si="38"/>
        <v>1298.731516926184</v>
      </c>
      <c r="AI41" s="188">
        <f t="shared" si="39"/>
        <v>-1298.731516926184</v>
      </c>
      <c r="AJ41" s="188">
        <f t="shared" si="28"/>
        <v>-1298.731516926184</v>
      </c>
      <c r="AK41" s="188">
        <f t="shared" si="29"/>
        <v>1298.731516926184</v>
      </c>
      <c r="AL41" s="188">
        <f t="shared" si="30"/>
        <v>1298.731516926184</v>
      </c>
      <c r="AM41" s="188">
        <f t="shared" si="31"/>
        <v>1298.731516926184</v>
      </c>
      <c r="AN41" s="188">
        <f t="shared" si="32"/>
        <v>-1298.731516926184</v>
      </c>
      <c r="AO41" s="188">
        <f t="shared" si="33"/>
        <v>1298.731516926184</v>
      </c>
    </row>
    <row r="42" spans="1:41" ht="15.75" thickBot="1" x14ac:dyDescent="0.3">
      <c r="A42" s="1" t="s">
        <v>1023</v>
      </c>
      <c r="B42" s="149" t="s">
        <v>604</v>
      </c>
      <c r="C42" s="192" t="s">
        <v>294</v>
      </c>
      <c r="E42" s="201">
        <v>-1</v>
      </c>
      <c r="F42" s="186">
        <f t="shared" si="19"/>
        <v>518.76272735182192</v>
      </c>
      <c r="G42" s="202">
        <v>4.4617958728400001E-3</v>
      </c>
      <c r="H42" s="202">
        <v>1</v>
      </c>
      <c r="I42">
        <v>1</v>
      </c>
      <c r="J42">
        <v>1</v>
      </c>
      <c r="K42">
        <v>1</v>
      </c>
      <c r="L42">
        <v>1</v>
      </c>
      <c r="M42">
        <v>16</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116267.69626769627</v>
      </c>
      <c r="Y42" s="137">
        <v>116267.69626769627</v>
      </c>
      <c r="Z42" s="188">
        <f t="shared" si="25"/>
        <v>518.76272735182192</v>
      </c>
      <c r="AA42" s="188">
        <f>IF(IF(sym!$Q31=H42,1,0)=1,ABS(X42*G42),-ABS(X42*G42))</f>
        <v>518.76272735182192</v>
      </c>
      <c r="AB42" s="188">
        <f>IF(IF(sym!$P31=$H42,1,0)=1,ABS($X42*$G42),-ABS($X42*$G42))</f>
        <v>-518.76272735182192</v>
      </c>
      <c r="AC42" s="188">
        <f t="shared" si="40"/>
        <v>-518.76272735182192</v>
      </c>
      <c r="AD42" s="188">
        <f t="shared" si="26"/>
        <v>518.76272735182192</v>
      </c>
      <c r="AE42" s="188">
        <f t="shared" si="27"/>
        <v>518.76272735182192</v>
      </c>
      <c r="AF42" s="188">
        <f t="shared" si="36"/>
        <v>518.76272735182192</v>
      </c>
      <c r="AG42" s="188">
        <f t="shared" si="37"/>
        <v>518.76272735182192</v>
      </c>
      <c r="AH42" s="188">
        <f t="shared" si="38"/>
        <v>518.76272735182192</v>
      </c>
      <c r="AI42" s="188">
        <f t="shared" si="39"/>
        <v>518.76272735182192</v>
      </c>
      <c r="AJ42" s="188">
        <f t="shared" si="28"/>
        <v>-518.76272735182192</v>
      </c>
      <c r="AK42" s="188">
        <f t="shared" si="29"/>
        <v>518.76272735182192</v>
      </c>
      <c r="AL42" s="188">
        <f t="shared" si="30"/>
        <v>518.76272735182192</v>
      </c>
      <c r="AM42" s="188">
        <f t="shared" si="31"/>
        <v>518.76272735182192</v>
      </c>
      <c r="AN42" s="188">
        <f t="shared" si="32"/>
        <v>-518.76272735182192</v>
      </c>
      <c r="AO42" s="188">
        <f t="shared" si="33"/>
        <v>518.76272735182192</v>
      </c>
    </row>
    <row r="43" spans="1:41" ht="15.75" thickBot="1" x14ac:dyDescent="0.3">
      <c r="A43" s="1" t="s">
        <v>349</v>
      </c>
      <c r="B43" s="149" t="s">
        <v>515</v>
      </c>
      <c r="C43" s="192" t="s">
        <v>347</v>
      </c>
      <c r="E43" s="201">
        <v>1</v>
      </c>
      <c r="F43" s="186">
        <f t="shared" si="19"/>
        <v>-449.10517012775978</v>
      </c>
      <c r="G43" s="202">
        <v>-3.9770216526700004E-3</v>
      </c>
      <c r="H43" s="202">
        <v>-1</v>
      </c>
      <c r="I43">
        <v>1</v>
      </c>
      <c r="J43">
        <v>-1</v>
      </c>
      <c r="K43">
        <v>1</v>
      </c>
      <c r="L43">
        <v>1</v>
      </c>
      <c r="M43">
        <v>7</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112925</v>
      </c>
      <c r="Y43" s="137">
        <v>112925</v>
      </c>
      <c r="Z43" s="188">
        <f t="shared" si="25"/>
        <v>449.10517012775978</v>
      </c>
      <c r="AA43" s="188">
        <f>IF(IF(sym!$Q32=H43,1,0)=1,ABS(X43*G43),-ABS(X43*G43))</f>
        <v>-449.10517012775978</v>
      </c>
      <c r="AB43" s="188">
        <f>IF(IF(sym!$P32=$H43,1,0)=1,ABS($X43*$G43),-ABS($X43*$G43))</f>
        <v>449.10517012775978</v>
      </c>
      <c r="AC43" s="188">
        <f t="shared" si="40"/>
        <v>-449.10517012775978</v>
      </c>
      <c r="AD43" s="188">
        <f t="shared" si="26"/>
        <v>449.10517012775978</v>
      </c>
      <c r="AE43" s="188">
        <f t="shared" si="27"/>
        <v>449.10517012775978</v>
      </c>
      <c r="AF43" s="188">
        <f t="shared" si="36"/>
        <v>-449.10517012775978</v>
      </c>
      <c r="AG43" s="188">
        <f t="shared" si="37"/>
        <v>-449.10517012775978</v>
      </c>
      <c r="AH43" s="188">
        <f t="shared" si="38"/>
        <v>-449.10517012775978</v>
      </c>
      <c r="AI43" s="188">
        <f t="shared" si="39"/>
        <v>-449.10517012775978</v>
      </c>
      <c r="AJ43" s="188">
        <f t="shared" si="28"/>
        <v>-449.10517012775978</v>
      </c>
      <c r="AK43" s="188">
        <f t="shared" si="29"/>
        <v>449.10517012775978</v>
      </c>
      <c r="AL43" s="188">
        <f t="shared" si="30"/>
        <v>449.10517012775978</v>
      </c>
      <c r="AM43" s="188">
        <f t="shared" si="31"/>
        <v>449.10517012775978</v>
      </c>
      <c r="AN43" s="188">
        <f t="shared" si="32"/>
        <v>449.10517012775978</v>
      </c>
      <c r="AO43" s="188">
        <f t="shared" si="33"/>
        <v>449.10517012775978</v>
      </c>
    </row>
    <row r="44" spans="1:41" ht="15.75" thickBot="1" x14ac:dyDescent="0.3">
      <c r="A44" s="1" t="s">
        <v>1024</v>
      </c>
      <c r="B44" s="149" t="s">
        <v>353</v>
      </c>
      <c r="C44" s="192" t="s">
        <v>294</v>
      </c>
      <c r="E44" s="201">
        <v>-1</v>
      </c>
      <c r="F44" s="186">
        <f t="shared" si="19"/>
        <v>1437.4563105585071</v>
      </c>
      <c r="G44" s="202">
        <v>1.0152284264E-2</v>
      </c>
      <c r="H44" s="202">
        <v>1</v>
      </c>
      <c r="I44">
        <v>1</v>
      </c>
      <c r="J44">
        <v>-1</v>
      </c>
      <c r="K44">
        <v>1</v>
      </c>
      <c r="L44">
        <v>1</v>
      </c>
      <c r="M44">
        <v>15</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141589.4465894466</v>
      </c>
      <c r="Y44" s="137">
        <v>141589.4465894466</v>
      </c>
      <c r="Z44" s="188">
        <f t="shared" si="25"/>
        <v>1437.4563105585071</v>
      </c>
      <c r="AA44" s="188">
        <f>IF(IF(sym!$Q33=H44,1,0)=1,ABS(X44*G44),-ABS(X44*G44))</f>
        <v>1437.4563105585071</v>
      </c>
      <c r="AB44" s="188">
        <f>IF(IF(sym!$P33=$H44,1,0)=1,ABS($X44*$G44),-ABS($X44*$G44))</f>
        <v>-1437.4563105585071</v>
      </c>
      <c r="AC44" s="188">
        <f t="shared" si="40"/>
        <v>-1437.4563105585071</v>
      </c>
      <c r="AD44" s="188">
        <f t="shared" si="26"/>
        <v>1437.4563105585071</v>
      </c>
      <c r="AE44" s="188">
        <f t="shared" si="27"/>
        <v>-1437.4563105585071</v>
      </c>
      <c r="AF44" s="188">
        <f t="shared" si="36"/>
        <v>1437.4563105585071</v>
      </c>
      <c r="AG44" s="188">
        <f t="shared" si="37"/>
        <v>1437.4563105585071</v>
      </c>
      <c r="AH44" s="188">
        <f t="shared" si="38"/>
        <v>1437.4563105585071</v>
      </c>
      <c r="AI44" s="188">
        <f t="shared" si="39"/>
        <v>1437.4563105585071</v>
      </c>
      <c r="AJ44" s="188">
        <f t="shared" si="28"/>
        <v>-1437.4563105585071</v>
      </c>
      <c r="AK44" s="188">
        <f t="shared" si="29"/>
        <v>1437.4563105585071</v>
      </c>
      <c r="AL44" s="188">
        <f t="shared" si="30"/>
        <v>1437.4563105585071</v>
      </c>
      <c r="AM44" s="188">
        <f t="shared" si="31"/>
        <v>1437.4563105585071</v>
      </c>
      <c r="AN44" s="188">
        <f t="shared" si="32"/>
        <v>-1437.4563105585071</v>
      </c>
      <c r="AO44" s="188">
        <f t="shared" si="33"/>
        <v>-1437.4563105585071</v>
      </c>
    </row>
    <row r="45" spans="1:41" ht="15.75" thickBot="1" x14ac:dyDescent="0.3">
      <c r="A45" s="1" t="s">
        <v>351</v>
      </c>
      <c r="B45" s="149" t="s">
        <v>617</v>
      </c>
      <c r="C45" s="192" t="s">
        <v>288</v>
      </c>
      <c r="E45" s="201">
        <v>1</v>
      </c>
      <c r="F45" s="186">
        <f t="shared" si="19"/>
        <v>899.34935452084119</v>
      </c>
      <c r="G45" s="202">
        <v>1.5321322173399999E-2</v>
      </c>
      <c r="H45" s="202">
        <v>1</v>
      </c>
      <c r="I45">
        <v>-1</v>
      </c>
      <c r="J45">
        <v>1</v>
      </c>
      <c r="K45">
        <v>-1</v>
      </c>
      <c r="L45">
        <v>-1</v>
      </c>
      <c r="M45">
        <v>13</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58699.199999999997</v>
      </c>
      <c r="Y45" s="137">
        <v>58699.199999999997</v>
      </c>
      <c r="Z45" s="188">
        <f t="shared" si="25"/>
        <v>899.34935452084119</v>
      </c>
      <c r="AA45" s="188">
        <f>IF(IF(sym!$Q34=H45,1,0)=1,ABS(X45*G45),-ABS(X45*G45))</f>
        <v>899.34935452084119</v>
      </c>
      <c r="AB45" s="188">
        <f>IF(IF(sym!$P34=$H45,1,0)=1,ABS($X45*$G45),-ABS($X45*$G45))</f>
        <v>-899.34935452084119</v>
      </c>
      <c r="AC45" s="188">
        <f t="shared" si="40"/>
        <v>899.34935452084119</v>
      </c>
      <c r="AD45" s="188">
        <f t="shared" si="26"/>
        <v>-899.34935452084119</v>
      </c>
      <c r="AE45" s="188">
        <f t="shared" si="27"/>
        <v>899.34935452084119</v>
      </c>
      <c r="AF45" s="188">
        <f t="shared" si="36"/>
        <v>-899.34935452084119</v>
      </c>
      <c r="AG45" s="188">
        <f t="shared" si="37"/>
        <v>-899.34935452084119</v>
      </c>
      <c r="AH45" s="188">
        <f t="shared" si="38"/>
        <v>-899.34935452084119</v>
      </c>
      <c r="AI45" s="188">
        <f t="shared" si="39"/>
        <v>-899.34935452084119</v>
      </c>
      <c r="AJ45" s="188">
        <f t="shared" si="28"/>
        <v>899.34935452084119</v>
      </c>
      <c r="AK45" s="188">
        <f t="shared" si="29"/>
        <v>-899.34935452084119</v>
      </c>
      <c r="AL45" s="188">
        <f t="shared" si="30"/>
        <v>-899.34935452084119</v>
      </c>
      <c r="AM45" s="188">
        <f t="shared" si="31"/>
        <v>-899.34935452084119</v>
      </c>
      <c r="AN45" s="188">
        <f t="shared" si="32"/>
        <v>899.34935452084119</v>
      </c>
      <c r="AO45" s="188">
        <f t="shared" si="33"/>
        <v>899.34935452084119</v>
      </c>
    </row>
    <row r="46" spans="1:41" ht="15.75" thickBot="1" x14ac:dyDescent="0.3">
      <c r="A46" s="1" t="s">
        <v>355</v>
      </c>
      <c r="B46" s="149" t="s">
        <v>623</v>
      </c>
      <c r="C46" s="192" t="s">
        <v>1121</v>
      </c>
      <c r="E46" s="201">
        <v>1</v>
      </c>
      <c r="F46" s="186">
        <f t="shared" si="19"/>
        <v>-1790.1480080422102</v>
      </c>
      <c r="G46" s="202">
        <v>-7.5657372625799997E-3</v>
      </c>
      <c r="H46" s="202">
        <v>-1</v>
      </c>
      <c r="I46">
        <v>1</v>
      </c>
      <c r="J46">
        <v>1</v>
      </c>
      <c r="K46">
        <v>-1</v>
      </c>
      <c r="L46">
        <v>1</v>
      </c>
      <c r="M46">
        <v>-7</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236612.5</v>
      </c>
      <c r="Y46" s="137">
        <v>236612.5</v>
      </c>
      <c r="Z46" s="188">
        <f t="shared" si="25"/>
        <v>1790.1480080422102</v>
      </c>
      <c r="AA46" s="188">
        <f>IF(IF(sym!$Q35=H46,1,0)=1,ABS(X46*G46),-ABS(X46*G46))</f>
        <v>1790.1480080422102</v>
      </c>
      <c r="AB46" s="188">
        <f>IF(IF(sym!$P35=$H46,1,0)=1,ABS($X46*$G46),-ABS($X46*$G46))</f>
        <v>-1790.1480080422102</v>
      </c>
      <c r="AC46" s="188">
        <f t="shared" si="40"/>
        <v>-1790.1480080422102</v>
      </c>
      <c r="AD46" s="188">
        <f t="shared" si="26"/>
        <v>1790.1480080422102</v>
      </c>
      <c r="AE46" s="188">
        <f t="shared" si="27"/>
        <v>-1790.1480080422102</v>
      </c>
      <c r="AF46" s="188">
        <f t="shared" si="36"/>
        <v>-1790.1480080422102</v>
      </c>
      <c r="AG46" s="188">
        <f t="shared" si="37"/>
        <v>1790.1480080422102</v>
      </c>
      <c r="AH46" s="188">
        <f t="shared" si="38"/>
        <v>-1790.1480080422102</v>
      </c>
      <c r="AI46" s="188">
        <f t="shared" si="39"/>
        <v>1790.1480080422102</v>
      </c>
      <c r="AJ46" s="188">
        <f t="shared" si="28"/>
        <v>1790.1480080422102</v>
      </c>
      <c r="AK46" s="188">
        <f t="shared" si="29"/>
        <v>1790.1480080422102</v>
      </c>
      <c r="AL46" s="188">
        <f t="shared" si="30"/>
        <v>1790.1480080422102</v>
      </c>
      <c r="AM46" s="188">
        <f t="shared" si="31"/>
        <v>1790.1480080422102</v>
      </c>
      <c r="AN46" s="188">
        <f t="shared" ref="AN46:AN77" si="41">IF(IF(T46=$H46,1,0)=1,ABS($X46*$G46),-ABS($X46*$G46))</f>
        <v>-1790.1480080422102</v>
      </c>
      <c r="AO46" s="188">
        <f t="shared" ref="AO46:AO77" si="42">IF(IF(U46=$H46,1,0)=1,ABS($X46*$G46),-ABS($X46*$G46))</f>
        <v>1790.1480080422102</v>
      </c>
    </row>
    <row r="47" spans="1:41" ht="15.75" thickBot="1" x14ac:dyDescent="0.3">
      <c r="A47" s="1" t="s">
        <v>357</v>
      </c>
      <c r="B47" s="149" t="s">
        <v>513</v>
      </c>
      <c r="C47" s="192" t="s">
        <v>304</v>
      </c>
      <c r="E47" s="201">
        <v>-1</v>
      </c>
      <c r="F47" s="186">
        <f t="shared" si="19"/>
        <v>338.19089048143991</v>
      </c>
      <c r="G47" s="202">
        <v>3.0706243602900002E-3</v>
      </c>
      <c r="H47" s="202">
        <v>1</v>
      </c>
      <c r="I47">
        <v>1</v>
      </c>
      <c r="J47">
        <v>-1</v>
      </c>
      <c r="K47">
        <v>1</v>
      </c>
      <c r="L47">
        <v>1</v>
      </c>
      <c r="M47">
        <v>-1</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110137.5</v>
      </c>
      <c r="Y47" s="137">
        <v>110137.5</v>
      </c>
      <c r="Z47" s="188">
        <f t="shared" si="25"/>
        <v>338.19089048143991</v>
      </c>
      <c r="AA47" s="188">
        <f>IF(IF(sym!$Q36=H47,1,0)=1,ABS(X47*G47),-ABS(X47*G47))</f>
        <v>338.19089048143991</v>
      </c>
      <c r="AB47" s="188">
        <f>IF(IF(sym!$P36=$H47,1,0)=1,ABS($X47*$G47),-ABS($X47*$G47))</f>
        <v>-338.19089048143991</v>
      </c>
      <c r="AC47" s="188">
        <f t="shared" si="40"/>
        <v>-338.19089048143991</v>
      </c>
      <c r="AD47" s="188">
        <f t="shared" si="26"/>
        <v>338.19089048143991</v>
      </c>
      <c r="AE47" s="188">
        <f t="shared" si="27"/>
        <v>-338.19089048143991</v>
      </c>
      <c r="AF47" s="188">
        <f t="shared" si="36"/>
        <v>338.19089048143991</v>
      </c>
      <c r="AG47" s="188">
        <f t="shared" si="37"/>
        <v>338.19089048143991</v>
      </c>
      <c r="AH47" s="188">
        <f t="shared" si="38"/>
        <v>338.19089048143991</v>
      </c>
      <c r="AI47" s="188">
        <f t="shared" si="39"/>
        <v>-338.19089048143991</v>
      </c>
      <c r="AJ47" s="188">
        <f t="shared" si="28"/>
        <v>-338.19089048143991</v>
      </c>
      <c r="AK47" s="188">
        <f t="shared" si="29"/>
        <v>-338.19089048143991</v>
      </c>
      <c r="AL47" s="188">
        <f t="shared" si="30"/>
        <v>338.19089048143991</v>
      </c>
      <c r="AM47" s="188">
        <f t="shared" si="31"/>
        <v>-338.19089048143991</v>
      </c>
      <c r="AN47" s="188">
        <f t="shared" si="41"/>
        <v>-338.19089048143991</v>
      </c>
      <c r="AO47" s="188">
        <f t="shared" si="42"/>
        <v>-338.19089048143991</v>
      </c>
    </row>
    <row r="48" spans="1:41" ht="15.75" thickBot="1" x14ac:dyDescent="0.3">
      <c r="A48" s="1" t="s">
        <v>1051</v>
      </c>
      <c r="B48" s="149" t="s">
        <v>614</v>
      </c>
      <c r="C48" s="192" t="s">
        <v>297</v>
      </c>
      <c r="E48" s="201">
        <v>-1</v>
      </c>
      <c r="F48" s="186">
        <f t="shared" si="19"/>
        <v>-744.51887941523012</v>
      </c>
      <c r="G48" s="202">
        <v>-9.1352009744200009E-3</v>
      </c>
      <c r="H48" s="202">
        <v>-1</v>
      </c>
      <c r="I48">
        <v>-1</v>
      </c>
      <c r="J48">
        <v>-1</v>
      </c>
      <c r="K48">
        <v>-1</v>
      </c>
      <c r="L48">
        <v>1</v>
      </c>
      <c r="M48">
        <v>-5</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81500</v>
      </c>
      <c r="Y48" s="137">
        <v>61125</v>
      </c>
      <c r="Z48" s="188">
        <f t="shared" si="25"/>
        <v>744.51887941523012</v>
      </c>
      <c r="AA48" s="188">
        <f>IF(IF(sym!$Q37=H48,1,0)=1,ABS(X48*G48),-ABS(X48*G48))</f>
        <v>-744.51887941523012</v>
      </c>
      <c r="AB48" s="188">
        <f>IF(IF(sym!$P37=$H48,1,0)=1,ABS($X48*$G48),-ABS($X48*$G48))</f>
        <v>744.51887941523012</v>
      </c>
      <c r="AC48" s="188">
        <f t="shared" si="40"/>
        <v>744.51887941523012</v>
      </c>
      <c r="AD48" s="188">
        <f t="shared" si="26"/>
        <v>-744.51887941523012</v>
      </c>
      <c r="AE48" s="188">
        <f t="shared" si="27"/>
        <v>744.51887941523012</v>
      </c>
      <c r="AF48" s="188">
        <f t="shared" si="36"/>
        <v>744.51887941523012</v>
      </c>
      <c r="AG48" s="188">
        <f t="shared" si="37"/>
        <v>744.51887941523012</v>
      </c>
      <c r="AH48" s="188">
        <f t="shared" si="38"/>
        <v>-744.51887941523012</v>
      </c>
      <c r="AI48" s="188">
        <f t="shared" si="39"/>
        <v>744.51887941523012</v>
      </c>
      <c r="AJ48" s="188">
        <f t="shared" si="28"/>
        <v>744.51887941523012</v>
      </c>
      <c r="AK48" s="188">
        <f t="shared" si="29"/>
        <v>744.51887941523012</v>
      </c>
      <c r="AL48" s="188">
        <f t="shared" si="30"/>
        <v>744.51887941523012</v>
      </c>
      <c r="AM48" s="188">
        <f t="shared" si="31"/>
        <v>744.51887941523012</v>
      </c>
      <c r="AN48" s="188">
        <f t="shared" si="41"/>
        <v>-744.51887941523012</v>
      </c>
      <c r="AO48" s="188">
        <f t="shared" si="42"/>
        <v>744.51887941523012</v>
      </c>
    </row>
    <row r="49" spans="1:41" ht="15.75" thickBot="1" x14ac:dyDescent="0.3">
      <c r="A49" s="4" t="s">
        <v>359</v>
      </c>
      <c r="B49" s="149" t="s">
        <v>708</v>
      </c>
      <c r="C49" s="192" t="s">
        <v>304</v>
      </c>
      <c r="E49" s="201">
        <v>-1</v>
      </c>
      <c r="F49" s="186">
        <f t="shared" si="19"/>
        <v>635.08535462098621</v>
      </c>
      <c r="G49" s="202">
        <v>5.8335891925100003E-3</v>
      </c>
      <c r="H49" s="234">
        <v>1</v>
      </c>
      <c r="I49">
        <v>-1</v>
      </c>
      <c r="J49">
        <v>-1</v>
      </c>
      <c r="K49">
        <v>-1</v>
      </c>
      <c r="L49">
        <v>-1</v>
      </c>
      <c r="M49">
        <v>-11</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108867</v>
      </c>
      <c r="Y49" s="137">
        <v>72578</v>
      </c>
      <c r="Z49" s="188">
        <f t="shared" si="25"/>
        <v>635.08535462098621</v>
      </c>
      <c r="AA49" s="188">
        <f>IF(IF(sym!$Q38=H49,1,0)=1,ABS(X49*G49),-ABS(X49*G49))</f>
        <v>635.08535462098621</v>
      </c>
      <c r="AB49" s="188">
        <f>IF(IF(sym!$P38=$H49,1,0)=1,ABS($X49*$G49),-ABS($X49*$G49))</f>
        <v>-635.08535462098621</v>
      </c>
      <c r="AC49" s="188">
        <f t="shared" si="40"/>
        <v>-635.08535462098621</v>
      </c>
      <c r="AD49" s="188">
        <f t="shared" si="26"/>
        <v>635.08535462098621</v>
      </c>
      <c r="AE49" s="188">
        <f t="shared" si="27"/>
        <v>-635.08535462098621</v>
      </c>
      <c r="AF49" s="188">
        <f t="shared" si="36"/>
        <v>-635.08535462098621</v>
      </c>
      <c r="AG49" s="188">
        <f t="shared" si="37"/>
        <v>-635.08535462098621</v>
      </c>
      <c r="AH49" s="188">
        <f t="shared" si="38"/>
        <v>-635.08535462098621</v>
      </c>
      <c r="AI49" s="188">
        <f t="shared" si="39"/>
        <v>635.08535462098621</v>
      </c>
      <c r="AJ49" s="188">
        <f t="shared" si="28"/>
        <v>-635.08535462098621</v>
      </c>
      <c r="AK49" s="188">
        <f t="shared" si="29"/>
        <v>635.08535462098621</v>
      </c>
      <c r="AL49" s="188">
        <f t="shared" si="30"/>
        <v>635.08535462098621</v>
      </c>
      <c r="AM49" s="188">
        <f t="shared" si="31"/>
        <v>635.08535462098621</v>
      </c>
      <c r="AN49" s="188">
        <f t="shared" si="41"/>
        <v>-635.08535462098621</v>
      </c>
      <c r="AO49" s="188">
        <f t="shared" si="42"/>
        <v>635.08535462098621</v>
      </c>
    </row>
    <row r="50" spans="1:41" ht="15.75" thickBot="1" x14ac:dyDescent="0.3">
      <c r="A50" s="1" t="s">
        <v>361</v>
      </c>
      <c r="B50" s="149" t="s">
        <v>631</v>
      </c>
      <c r="C50" s="192" t="s">
        <v>313</v>
      </c>
      <c r="E50" s="201">
        <v>-1</v>
      </c>
      <c r="F50" s="186">
        <f t="shared" si="19"/>
        <v>-1622.068965512352</v>
      </c>
      <c r="G50" s="202">
        <v>-1.27883078328E-2</v>
      </c>
      <c r="H50" s="202">
        <v>-1</v>
      </c>
      <c r="I50">
        <v>-1</v>
      </c>
      <c r="J50">
        <v>-1</v>
      </c>
      <c r="K50">
        <v>-1</v>
      </c>
      <c r="L50">
        <v>1</v>
      </c>
      <c r="M50">
        <v>5</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126840</v>
      </c>
      <c r="Y50" s="137">
        <v>84560</v>
      </c>
      <c r="Z50" s="188">
        <f t="shared" si="25"/>
        <v>1622.068965512352</v>
      </c>
      <c r="AA50" s="188">
        <f>IF(IF(sym!$Q39=H50,1,0)=1,ABS(X50*G50),-ABS(X50*G50))</f>
        <v>-1622.068965512352</v>
      </c>
      <c r="AB50" s="188">
        <f>IF(IF(sym!$P39=$H50,1,0)=1,ABS($X50*$G50),-ABS($X50*$G50))</f>
        <v>1622.068965512352</v>
      </c>
      <c r="AC50" s="188">
        <f t="shared" si="40"/>
        <v>1622.068965512352</v>
      </c>
      <c r="AD50" s="188">
        <f t="shared" si="26"/>
        <v>-1622.068965512352</v>
      </c>
      <c r="AE50" s="188">
        <f t="shared" si="27"/>
        <v>1622.068965512352</v>
      </c>
      <c r="AF50" s="188">
        <f t="shared" si="36"/>
        <v>1622.068965512352</v>
      </c>
      <c r="AG50" s="188">
        <f t="shared" si="37"/>
        <v>1622.068965512352</v>
      </c>
      <c r="AH50" s="188">
        <f t="shared" si="38"/>
        <v>-1622.068965512352</v>
      </c>
      <c r="AI50" s="188">
        <f t="shared" si="39"/>
        <v>-1622.068965512352</v>
      </c>
      <c r="AJ50" s="188">
        <f t="shared" si="28"/>
        <v>1622.068965512352</v>
      </c>
      <c r="AK50" s="188">
        <f t="shared" si="29"/>
        <v>-1622.068965512352</v>
      </c>
      <c r="AL50" s="188">
        <f t="shared" si="30"/>
        <v>1622.068965512352</v>
      </c>
      <c r="AM50" s="188">
        <f t="shared" si="31"/>
        <v>1622.068965512352</v>
      </c>
      <c r="AN50" s="188">
        <f t="shared" si="41"/>
        <v>1622.068965512352</v>
      </c>
      <c r="AO50" s="188">
        <f t="shared" si="42"/>
        <v>1622.068965512352</v>
      </c>
    </row>
    <row r="51" spans="1:41" ht="15.75" thickBot="1" x14ac:dyDescent="0.3">
      <c r="A51" s="1" t="s">
        <v>363</v>
      </c>
      <c r="B51" s="149" t="s">
        <v>476</v>
      </c>
      <c r="C51" s="192" t="s">
        <v>288</v>
      </c>
      <c r="E51" s="201">
        <v>-1</v>
      </c>
      <c r="F51" s="186">
        <f t="shared" si="19"/>
        <v>887.85803237860398</v>
      </c>
      <c r="G51" s="202">
        <v>9.3399750933999999E-3</v>
      </c>
      <c r="H51" s="202">
        <v>1</v>
      </c>
      <c r="I51">
        <v>1</v>
      </c>
      <c r="J51">
        <v>1</v>
      </c>
      <c r="K51">
        <v>1</v>
      </c>
      <c r="L51">
        <v>1</v>
      </c>
      <c r="M51">
        <v>4</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95060</v>
      </c>
      <c r="Y51" s="137">
        <v>95060</v>
      </c>
      <c r="Z51" s="188">
        <f t="shared" si="25"/>
        <v>887.85803237860398</v>
      </c>
      <c r="AA51" s="188">
        <f>IF(IF(sym!$Q40=H51,1,0)=1,ABS(X51*G51),-ABS(X51*G51))</f>
        <v>887.85803237860398</v>
      </c>
      <c r="AB51" s="188">
        <f>IF(IF(sym!$P40=$H51,1,0)=1,ABS($X51*$G51),-ABS($X51*$G51))</f>
        <v>-887.85803237860398</v>
      </c>
      <c r="AC51" s="188">
        <f t="shared" si="40"/>
        <v>-887.85803237860398</v>
      </c>
      <c r="AD51" s="188">
        <f t="shared" si="26"/>
        <v>887.85803237860398</v>
      </c>
      <c r="AE51" s="188">
        <f t="shared" si="27"/>
        <v>887.85803237860398</v>
      </c>
      <c r="AF51" s="188">
        <f t="shared" si="36"/>
        <v>887.85803237860398</v>
      </c>
      <c r="AG51" s="188">
        <f t="shared" si="37"/>
        <v>887.85803237860398</v>
      </c>
      <c r="AH51" s="188">
        <f t="shared" si="38"/>
        <v>887.85803237860398</v>
      </c>
      <c r="AI51" s="188">
        <f t="shared" si="39"/>
        <v>887.85803237860398</v>
      </c>
      <c r="AJ51" s="188">
        <f t="shared" si="28"/>
        <v>-887.85803237860398</v>
      </c>
      <c r="AK51" s="188">
        <f t="shared" si="29"/>
        <v>887.85803237860398</v>
      </c>
      <c r="AL51" s="188">
        <f t="shared" si="30"/>
        <v>887.85803237860398</v>
      </c>
      <c r="AM51" s="188">
        <f t="shared" si="31"/>
        <v>887.85803237860398</v>
      </c>
      <c r="AN51" s="188">
        <f t="shared" si="41"/>
        <v>-887.85803237860398</v>
      </c>
      <c r="AO51" s="188">
        <f t="shared" si="42"/>
        <v>887.85803237860398</v>
      </c>
    </row>
    <row r="52" spans="1:41" ht="15.75" thickBot="1" x14ac:dyDescent="0.3">
      <c r="A52" s="1" t="s">
        <v>365</v>
      </c>
      <c r="B52" s="149" t="s">
        <v>1097</v>
      </c>
      <c r="C52" s="192" t="s">
        <v>288</v>
      </c>
      <c r="E52" s="201">
        <v>1</v>
      </c>
      <c r="F52" s="186">
        <f t="shared" si="19"/>
        <v>757.78863712844293</v>
      </c>
      <c r="G52" s="202">
        <v>9.1631032300899997E-3</v>
      </c>
      <c r="H52" s="202">
        <v>1</v>
      </c>
      <c r="I52">
        <v>-1</v>
      </c>
      <c r="J52">
        <v>-1</v>
      </c>
      <c r="K52">
        <v>-1</v>
      </c>
      <c r="L52">
        <v>1</v>
      </c>
      <c r="M52">
        <v>-14</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82700</v>
      </c>
      <c r="Y52" s="137">
        <v>82700</v>
      </c>
      <c r="Z52" s="188">
        <f t="shared" si="25"/>
        <v>757.78863712844293</v>
      </c>
      <c r="AA52" s="188">
        <f>IF(IF(sym!$Q41=H52,1,0)=1,ABS(X52*G52),-ABS(X52*G52))</f>
        <v>757.78863712844293</v>
      </c>
      <c r="AB52" s="188">
        <f>IF(IF(sym!$P41=$H52,1,0)=1,ABS($X52*$G52),-ABS($X52*$G52))</f>
        <v>-757.78863712844293</v>
      </c>
      <c r="AC52" s="188">
        <f t="shared" si="40"/>
        <v>757.78863712844293</v>
      </c>
      <c r="AD52" s="188">
        <f t="shared" si="26"/>
        <v>-757.78863712844293</v>
      </c>
      <c r="AE52" s="188">
        <f t="shared" si="27"/>
        <v>-757.78863712844293</v>
      </c>
      <c r="AF52" s="188">
        <f t="shared" si="36"/>
        <v>-757.78863712844293</v>
      </c>
      <c r="AG52" s="188">
        <f t="shared" si="37"/>
        <v>-757.78863712844293</v>
      </c>
      <c r="AH52" s="188">
        <f t="shared" si="38"/>
        <v>757.78863712844293</v>
      </c>
      <c r="AI52" s="188">
        <f t="shared" si="39"/>
        <v>-757.78863712844293</v>
      </c>
      <c r="AJ52" s="188">
        <f t="shared" si="28"/>
        <v>-757.78863712844293</v>
      </c>
      <c r="AK52" s="188">
        <f t="shared" si="29"/>
        <v>-757.78863712844293</v>
      </c>
      <c r="AL52" s="188">
        <f t="shared" si="30"/>
        <v>-757.78863712844293</v>
      </c>
      <c r="AM52" s="188">
        <f t="shared" si="31"/>
        <v>-757.78863712844293</v>
      </c>
      <c r="AN52" s="188">
        <f t="shared" si="41"/>
        <v>757.78863712844293</v>
      </c>
      <c r="AO52" s="188">
        <f t="shared" si="42"/>
        <v>-757.78863712844293</v>
      </c>
    </row>
    <row r="53" spans="1:41" ht="15.75" thickBot="1" x14ac:dyDescent="0.3">
      <c r="A53" s="1" t="s">
        <v>367</v>
      </c>
      <c r="B53" s="149" t="s">
        <v>625</v>
      </c>
      <c r="C53" s="192" t="s">
        <v>313</v>
      </c>
      <c r="E53" s="201">
        <v>-1</v>
      </c>
      <c r="F53" s="186">
        <f t="shared" si="19"/>
        <v>-658.58475894238438</v>
      </c>
      <c r="G53" s="202">
        <v>-6.6096423017099996E-3</v>
      </c>
      <c r="H53" s="202">
        <v>-1</v>
      </c>
      <c r="I53">
        <v>1</v>
      </c>
      <c r="J53">
        <v>1</v>
      </c>
      <c r="K53">
        <v>-1</v>
      </c>
      <c r="L53">
        <v>1</v>
      </c>
      <c r="M53">
        <v>-3</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99640</v>
      </c>
      <c r="Y53" s="137">
        <v>74730</v>
      </c>
      <c r="Z53" s="188">
        <f t="shared" si="25"/>
        <v>658.58475894238438</v>
      </c>
      <c r="AA53" s="188">
        <f>IF(IF(sym!$Q42=H53,1,0)=1,ABS(X53*G53),-ABS(X53*G53))</f>
        <v>-658.58475894238438</v>
      </c>
      <c r="AB53" s="188">
        <f>IF(IF(sym!$P42=$H53,1,0)=1,ABS($X53*$G53),-ABS($X53*$G53))</f>
        <v>658.58475894238438</v>
      </c>
      <c r="AC53" s="188">
        <f t="shared" si="40"/>
        <v>658.58475894238438</v>
      </c>
      <c r="AD53" s="188">
        <f t="shared" si="26"/>
        <v>-658.58475894238438</v>
      </c>
      <c r="AE53" s="188">
        <f t="shared" si="27"/>
        <v>-658.58475894238438</v>
      </c>
      <c r="AF53" s="188">
        <f t="shared" si="36"/>
        <v>-658.58475894238438</v>
      </c>
      <c r="AG53" s="188">
        <f t="shared" si="37"/>
        <v>658.58475894238438</v>
      </c>
      <c r="AH53" s="188">
        <f t="shared" si="38"/>
        <v>-658.58475894238438</v>
      </c>
      <c r="AI53" s="188">
        <f t="shared" si="39"/>
        <v>658.58475894238438</v>
      </c>
      <c r="AJ53" s="188">
        <f t="shared" si="28"/>
        <v>658.58475894238438</v>
      </c>
      <c r="AK53" s="188">
        <f t="shared" si="29"/>
        <v>-658.58475894238438</v>
      </c>
      <c r="AL53" s="188">
        <f t="shared" si="30"/>
        <v>-658.58475894238438</v>
      </c>
      <c r="AM53" s="188">
        <f t="shared" si="31"/>
        <v>-658.58475894238438</v>
      </c>
      <c r="AN53" s="188">
        <f t="shared" si="41"/>
        <v>-658.58475894238438</v>
      </c>
      <c r="AO53" s="188">
        <f t="shared" si="42"/>
        <v>-658.58475894238438</v>
      </c>
    </row>
    <row r="54" spans="1:41" ht="15.75" thickBot="1" x14ac:dyDescent="0.3">
      <c r="A54" s="1" t="s">
        <v>511</v>
      </c>
      <c r="B54" s="149" t="s">
        <v>511</v>
      </c>
      <c r="C54" s="192" t="s">
        <v>304</v>
      </c>
      <c r="E54" s="201">
        <v>-1</v>
      </c>
      <c r="F54" s="186">
        <f t="shared" si="19"/>
        <v>280.9271523173976</v>
      </c>
      <c r="G54" s="202">
        <v>2.20750551876E-3</v>
      </c>
      <c r="H54" s="202">
        <v>1</v>
      </c>
      <c r="I54">
        <v>-1</v>
      </c>
      <c r="J54">
        <v>1</v>
      </c>
      <c r="K54">
        <v>-1</v>
      </c>
      <c r="L54">
        <v>-1</v>
      </c>
      <c r="M54">
        <v>-4</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127260</v>
      </c>
      <c r="Y54" s="137">
        <v>90900</v>
      </c>
      <c r="Z54" s="188">
        <f t="shared" si="25"/>
        <v>280.9271523173976</v>
      </c>
      <c r="AA54" s="188">
        <f>IF(IF(sym!$Q43=H54,1,0)=1,ABS(X54*G54),-ABS(X54*G54))</f>
        <v>280.9271523173976</v>
      </c>
      <c r="AB54" s="188">
        <f>IF(IF(sym!$P43=$H54,1,0)=1,ABS($X54*$G54),-ABS($X54*$G54))</f>
        <v>-280.9271523173976</v>
      </c>
      <c r="AC54" s="188">
        <f t="shared" si="40"/>
        <v>-280.9271523173976</v>
      </c>
      <c r="AD54" s="188">
        <f t="shared" si="26"/>
        <v>280.9271523173976</v>
      </c>
      <c r="AE54" s="188">
        <f t="shared" si="27"/>
        <v>280.9271523173976</v>
      </c>
      <c r="AF54" s="188">
        <f t="shared" si="36"/>
        <v>-280.9271523173976</v>
      </c>
      <c r="AG54" s="188">
        <f t="shared" si="37"/>
        <v>-280.9271523173976</v>
      </c>
      <c r="AH54" s="188">
        <f t="shared" si="38"/>
        <v>-280.9271523173976</v>
      </c>
      <c r="AI54" s="188">
        <f t="shared" si="39"/>
        <v>280.9271523173976</v>
      </c>
      <c r="AJ54" s="188">
        <f t="shared" si="28"/>
        <v>-280.9271523173976</v>
      </c>
      <c r="AK54" s="188">
        <f t="shared" si="29"/>
        <v>280.9271523173976</v>
      </c>
      <c r="AL54" s="188">
        <f t="shared" si="30"/>
        <v>280.9271523173976</v>
      </c>
      <c r="AM54" s="188">
        <f t="shared" si="31"/>
        <v>280.9271523173976</v>
      </c>
      <c r="AN54" s="188">
        <f t="shared" si="41"/>
        <v>-280.9271523173976</v>
      </c>
      <c r="AO54" s="188">
        <f t="shared" si="42"/>
        <v>280.9271523173976</v>
      </c>
    </row>
    <row r="55" spans="1:41" ht="15.75" thickBot="1" x14ac:dyDescent="0.3">
      <c r="A55" s="1" t="s">
        <v>988</v>
      </c>
      <c r="B55" s="149" t="s">
        <v>629</v>
      </c>
      <c r="C55" s="192" t="s">
        <v>304</v>
      </c>
      <c r="E55" s="201">
        <v>1</v>
      </c>
      <c r="F55" s="186">
        <f t="shared" si="19"/>
        <v>-241.8823529410775</v>
      </c>
      <c r="G55" s="202">
        <v>-2.98786181139E-3</v>
      </c>
      <c r="H55" s="202">
        <v>-1</v>
      </c>
      <c r="I55">
        <v>1</v>
      </c>
      <c r="J55">
        <v>1</v>
      </c>
      <c r="K55">
        <v>1</v>
      </c>
      <c r="L55">
        <v>-1</v>
      </c>
      <c r="M55">
        <v>-14</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80955.000000000015</v>
      </c>
      <c r="Y55" s="137">
        <v>53970.000000000007</v>
      </c>
      <c r="Z55" s="188">
        <f t="shared" si="25"/>
        <v>241.8823529410775</v>
      </c>
      <c r="AA55" s="188">
        <f>IF(IF(sym!$Q44=H55,1,0)=1,ABS(X55*G55),-ABS(X55*G55))</f>
        <v>-241.8823529410775</v>
      </c>
      <c r="AB55" s="188">
        <f>IF(IF(sym!$P44=$H55,1,0)=1,ABS($X55*$G55),-ABS($X55*$G55))</f>
        <v>241.8823529410775</v>
      </c>
      <c r="AC55" s="188">
        <f t="shared" si="40"/>
        <v>-241.8823529410775</v>
      </c>
      <c r="AD55" s="188">
        <f t="shared" si="26"/>
        <v>241.8823529410775</v>
      </c>
      <c r="AE55" s="188">
        <f t="shared" si="27"/>
        <v>-241.8823529410775</v>
      </c>
      <c r="AF55" s="188">
        <f t="shared" si="36"/>
        <v>-241.8823529410775</v>
      </c>
      <c r="AG55" s="188">
        <f t="shared" si="37"/>
        <v>-241.8823529410775</v>
      </c>
      <c r="AH55" s="188">
        <f t="shared" si="38"/>
        <v>241.8823529410775</v>
      </c>
      <c r="AI55" s="188">
        <f t="shared" si="39"/>
        <v>-241.8823529410775</v>
      </c>
      <c r="AJ55" s="188">
        <f t="shared" si="28"/>
        <v>-241.8823529410775</v>
      </c>
      <c r="AK55" s="188">
        <f t="shared" si="29"/>
        <v>-241.8823529410775</v>
      </c>
      <c r="AL55" s="188">
        <f t="shared" si="30"/>
        <v>-241.8823529410775</v>
      </c>
      <c r="AM55" s="188">
        <f t="shared" si="31"/>
        <v>-241.8823529410775</v>
      </c>
      <c r="AN55" s="188">
        <f t="shared" si="41"/>
        <v>241.8823529410775</v>
      </c>
      <c r="AO55" s="188">
        <f t="shared" si="42"/>
        <v>-241.8823529410775</v>
      </c>
    </row>
    <row r="56" spans="1:41" ht="15.75" thickBot="1" x14ac:dyDescent="0.3">
      <c r="A56" s="1" t="s">
        <v>989</v>
      </c>
      <c r="B56" s="149" t="s">
        <v>655</v>
      </c>
      <c r="C56" s="192" t="s">
        <v>294</v>
      </c>
      <c r="E56" s="201">
        <v>-1</v>
      </c>
      <c r="F56" s="186">
        <f t="shared" si="19"/>
        <v>706.21916070983866</v>
      </c>
      <c r="G56" s="202">
        <v>5.4184920451899998E-3</v>
      </c>
      <c r="H56" s="202">
        <v>1</v>
      </c>
      <c r="I56">
        <v>-1</v>
      </c>
      <c r="J56">
        <v>-1</v>
      </c>
      <c r="K56">
        <v>1</v>
      </c>
      <c r="L56">
        <v>-1</v>
      </c>
      <c r="M56">
        <v>-1</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130335</v>
      </c>
      <c r="Y56" s="137">
        <v>86890</v>
      </c>
      <c r="Z56" s="188">
        <f t="shared" si="25"/>
        <v>706.21916070983866</v>
      </c>
      <c r="AA56" s="188">
        <f>IF(IF(sym!$Q45=H56,1,0)=1,ABS(X56*G56),-ABS(X56*G56))</f>
        <v>706.21916070983866</v>
      </c>
      <c r="AB56" s="188">
        <f>IF(IF(sym!$P45=$H56,1,0)=1,ABS($X56*$G56),-ABS($X56*$G56))</f>
        <v>-706.21916070983866</v>
      </c>
      <c r="AC56" s="188">
        <f t="shared" si="40"/>
        <v>-706.21916070983866</v>
      </c>
      <c r="AD56" s="188">
        <f t="shared" si="26"/>
        <v>706.21916070983866</v>
      </c>
      <c r="AE56" s="188">
        <f t="shared" si="27"/>
        <v>-706.21916070983866</v>
      </c>
      <c r="AF56" s="188">
        <f t="shared" si="36"/>
        <v>-706.21916070983866</v>
      </c>
      <c r="AG56" s="188">
        <f t="shared" si="37"/>
        <v>706.21916070983866</v>
      </c>
      <c r="AH56" s="188">
        <f t="shared" si="38"/>
        <v>-706.21916070983866</v>
      </c>
      <c r="AI56" s="188">
        <f t="shared" si="39"/>
        <v>706.21916070983866</v>
      </c>
      <c r="AJ56" s="188">
        <f t="shared" si="28"/>
        <v>706.21916070983866</v>
      </c>
      <c r="AK56" s="188">
        <f t="shared" si="29"/>
        <v>706.21916070983866</v>
      </c>
      <c r="AL56" s="188">
        <f t="shared" si="30"/>
        <v>706.21916070983866</v>
      </c>
      <c r="AM56" s="188">
        <f t="shared" si="31"/>
        <v>706.21916070983866</v>
      </c>
      <c r="AN56" s="188">
        <f t="shared" si="41"/>
        <v>-706.21916070983866</v>
      </c>
      <c r="AO56" s="188">
        <f t="shared" si="42"/>
        <v>706.21916070983866</v>
      </c>
    </row>
    <row r="57" spans="1:41" ht="15.75" thickBot="1" x14ac:dyDescent="0.3">
      <c r="A57" s="1" t="s">
        <v>369</v>
      </c>
      <c r="B57" s="149" t="s">
        <v>620</v>
      </c>
      <c r="C57" s="192" t="s">
        <v>294</v>
      </c>
      <c r="E57" s="201">
        <v>-1</v>
      </c>
      <c r="F57" s="186">
        <f t="shared" si="19"/>
        <v>935.34916799042378</v>
      </c>
      <c r="G57" s="202">
        <v>9.8966637141999995E-3</v>
      </c>
      <c r="H57" s="202">
        <v>1</v>
      </c>
      <c r="I57">
        <v>-1</v>
      </c>
      <c r="J57">
        <v>-1</v>
      </c>
      <c r="K57">
        <v>-1</v>
      </c>
      <c r="L57">
        <v>1</v>
      </c>
      <c r="M57">
        <v>-9</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94511.564200000008</v>
      </c>
      <c r="Y57" s="137">
        <v>94511.564200000008</v>
      </c>
      <c r="Z57" s="188">
        <f t="shared" si="25"/>
        <v>935.34916799042378</v>
      </c>
      <c r="AA57" s="188">
        <f>IF(IF(sym!$Q46=H57,1,0)=1,ABS(X57*G57),-ABS(X57*G57))</f>
        <v>935.34916799042378</v>
      </c>
      <c r="AB57" s="188">
        <f>IF(IF(sym!$P46=$H57,1,0)=1,ABS($X57*$G57),-ABS($X57*$G57))</f>
        <v>-935.34916799042378</v>
      </c>
      <c r="AC57" s="188">
        <f t="shared" si="40"/>
        <v>-935.34916799042378</v>
      </c>
      <c r="AD57" s="188">
        <f t="shared" si="26"/>
        <v>935.34916799042378</v>
      </c>
      <c r="AE57" s="188">
        <f t="shared" si="27"/>
        <v>-935.34916799042378</v>
      </c>
      <c r="AF57" s="188">
        <f t="shared" si="36"/>
        <v>-935.34916799042378</v>
      </c>
      <c r="AG57" s="188">
        <f t="shared" si="37"/>
        <v>-935.34916799042378</v>
      </c>
      <c r="AH57" s="188">
        <f t="shared" si="38"/>
        <v>935.34916799042378</v>
      </c>
      <c r="AI57" s="188">
        <f t="shared" si="39"/>
        <v>-935.34916799042378</v>
      </c>
      <c r="AJ57" s="188">
        <f t="shared" si="28"/>
        <v>-935.34916799042378</v>
      </c>
      <c r="AK57" s="188">
        <f t="shared" si="29"/>
        <v>-935.34916799042378</v>
      </c>
      <c r="AL57" s="188">
        <f t="shared" si="30"/>
        <v>-935.34916799042378</v>
      </c>
      <c r="AM57" s="188">
        <f t="shared" si="31"/>
        <v>-935.34916799042378</v>
      </c>
      <c r="AN57" s="188">
        <f t="shared" si="41"/>
        <v>935.34916799042378</v>
      </c>
      <c r="AO57" s="188">
        <f t="shared" si="42"/>
        <v>-935.34916799042378</v>
      </c>
    </row>
    <row r="58" spans="1:41" ht="15.75" thickBot="1" x14ac:dyDescent="0.3">
      <c r="A58" s="1" t="s">
        <v>371</v>
      </c>
      <c r="B58" s="149" t="s">
        <v>635</v>
      </c>
      <c r="C58" s="192" t="s">
        <v>1121</v>
      </c>
      <c r="E58" s="201">
        <v>-1</v>
      </c>
      <c r="F58" s="186">
        <f t="shared" si="19"/>
        <v>-437.70149253728158</v>
      </c>
      <c r="G58" s="202">
        <v>-4.10447761194E-3</v>
      </c>
      <c r="H58" s="202">
        <v>-1</v>
      </c>
      <c r="I58">
        <v>1</v>
      </c>
      <c r="J58">
        <v>1</v>
      </c>
      <c r="K58">
        <v>1</v>
      </c>
      <c r="L58">
        <v>-1</v>
      </c>
      <c r="M58">
        <v>8</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106640</v>
      </c>
      <c r="Y58" s="137">
        <v>79980</v>
      </c>
      <c r="Z58" s="188">
        <f t="shared" si="25"/>
        <v>437.70149253728158</v>
      </c>
      <c r="AA58" s="188">
        <f>IF(IF(sym!$Q47=H58,1,0)=1,ABS(X58*G58),-ABS(X58*G58))</f>
        <v>-437.70149253728158</v>
      </c>
      <c r="AB58" s="188">
        <f>IF(IF(sym!$P47=$H58,1,0)=1,ABS($X58*$G58),-ABS($X58*$G58))</f>
        <v>437.70149253728158</v>
      </c>
      <c r="AC58" s="188">
        <f t="shared" si="40"/>
        <v>437.70149253728158</v>
      </c>
      <c r="AD58" s="188">
        <f t="shared" si="26"/>
        <v>-437.70149253728158</v>
      </c>
      <c r="AE58" s="188">
        <f t="shared" si="27"/>
        <v>-437.70149253728158</v>
      </c>
      <c r="AF58" s="188">
        <f t="shared" si="36"/>
        <v>-437.70149253728158</v>
      </c>
      <c r="AG58" s="188">
        <f t="shared" si="37"/>
        <v>-437.70149253728158</v>
      </c>
      <c r="AH58" s="188">
        <f t="shared" si="38"/>
        <v>437.70149253728158</v>
      </c>
      <c r="AI58" s="188">
        <f t="shared" si="39"/>
        <v>437.70149253728158</v>
      </c>
      <c r="AJ58" s="188">
        <f t="shared" si="28"/>
        <v>-437.70149253728158</v>
      </c>
      <c r="AK58" s="188">
        <f t="shared" si="29"/>
        <v>-437.70149253728158</v>
      </c>
      <c r="AL58" s="188">
        <f t="shared" si="30"/>
        <v>-437.70149253728158</v>
      </c>
      <c r="AM58" s="188">
        <f t="shared" si="31"/>
        <v>-437.70149253728158</v>
      </c>
      <c r="AN58" s="188">
        <f t="shared" si="41"/>
        <v>437.70149253728158</v>
      </c>
      <c r="AO58" s="188">
        <f t="shared" si="42"/>
        <v>-437.70149253728158</v>
      </c>
    </row>
    <row r="59" spans="1:41" ht="15.75" thickBot="1" x14ac:dyDescent="0.3">
      <c r="A59" s="1" t="s">
        <v>1052</v>
      </c>
      <c r="B59" s="149" t="s">
        <v>611</v>
      </c>
      <c r="C59" s="192" t="s">
        <v>297</v>
      </c>
      <c r="E59" s="201">
        <v>-1</v>
      </c>
      <c r="F59" s="186">
        <f t="shared" si="19"/>
        <v>-597.84836065607249</v>
      </c>
      <c r="G59" s="202">
        <v>-6.1475409836099998E-3</v>
      </c>
      <c r="H59" s="202">
        <v>-1</v>
      </c>
      <c r="I59">
        <v>1</v>
      </c>
      <c r="J59">
        <v>1</v>
      </c>
      <c r="K59">
        <v>1</v>
      </c>
      <c r="L59">
        <v>-1</v>
      </c>
      <c r="M59">
        <v>9</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97250</v>
      </c>
      <c r="Y59" s="137">
        <v>72937.5</v>
      </c>
      <c r="Z59" s="188">
        <f t="shared" si="25"/>
        <v>597.84836065607249</v>
      </c>
      <c r="AA59" s="188">
        <f>IF(IF(sym!$Q48=H59,1,0)=1,ABS(X59*G59),-ABS(X59*G59))</f>
        <v>-597.84836065607249</v>
      </c>
      <c r="AB59" s="188">
        <f>IF(IF(sym!$P48=$H59,1,0)=1,ABS($X59*$G59),-ABS($X59*$G59))</f>
        <v>597.84836065607249</v>
      </c>
      <c r="AC59" s="188">
        <f t="shared" si="40"/>
        <v>597.84836065607249</v>
      </c>
      <c r="AD59" s="188">
        <f t="shared" si="26"/>
        <v>-597.84836065607249</v>
      </c>
      <c r="AE59" s="188">
        <f t="shared" si="27"/>
        <v>-597.84836065607249</v>
      </c>
      <c r="AF59" s="188">
        <f t="shared" si="36"/>
        <v>-597.84836065607249</v>
      </c>
      <c r="AG59" s="188">
        <f t="shared" si="37"/>
        <v>-597.84836065607249</v>
      </c>
      <c r="AH59" s="188">
        <f t="shared" si="38"/>
        <v>597.84836065607249</v>
      </c>
      <c r="AI59" s="188">
        <f t="shared" si="39"/>
        <v>597.84836065607249</v>
      </c>
      <c r="AJ59" s="188">
        <f t="shared" si="28"/>
        <v>-597.84836065607249</v>
      </c>
      <c r="AK59" s="188">
        <f t="shared" si="29"/>
        <v>-597.84836065607249</v>
      </c>
      <c r="AL59" s="188">
        <f t="shared" si="30"/>
        <v>-597.84836065607249</v>
      </c>
      <c r="AM59" s="188">
        <f t="shared" si="31"/>
        <v>-597.84836065607249</v>
      </c>
      <c r="AN59" s="188">
        <f t="shared" si="41"/>
        <v>597.84836065607249</v>
      </c>
      <c r="AO59" s="188">
        <f t="shared" si="42"/>
        <v>-597.84836065607249</v>
      </c>
    </row>
    <row r="60" spans="1:41" ht="15.75" thickBot="1" x14ac:dyDescent="0.3">
      <c r="A60" s="1" t="s">
        <v>373</v>
      </c>
      <c r="B60" s="149" t="s">
        <v>692</v>
      </c>
      <c r="C60" s="192" t="s">
        <v>1121</v>
      </c>
      <c r="E60" s="201">
        <v>-1</v>
      </c>
      <c r="F60" s="186">
        <f t="shared" si="19"/>
        <v>-555.29947360885592</v>
      </c>
      <c r="G60" s="202">
        <v>-3.9834969412399996E-3</v>
      </c>
      <c r="H60" s="202">
        <v>-1</v>
      </c>
      <c r="I60">
        <v>-1</v>
      </c>
      <c r="J60">
        <v>-1</v>
      </c>
      <c r="K60">
        <v>-1</v>
      </c>
      <c r="L60">
        <v>-1</v>
      </c>
      <c r="M60">
        <v>-5</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139400</v>
      </c>
      <c r="Y60" s="137">
        <v>139400</v>
      </c>
      <c r="Z60" s="188">
        <f t="shared" si="25"/>
        <v>555.29947360885592</v>
      </c>
      <c r="AA60" s="188">
        <f>IF(IF(sym!$Q49=H60,1,0)=1,ABS(X60*G60),-ABS(X60*G60))</f>
        <v>-555.29947360885592</v>
      </c>
      <c r="AB60" s="188">
        <f>IF(IF(sym!$P49=$H60,1,0)=1,ABS($X60*$G60),-ABS($X60*$G60))</f>
        <v>555.29947360885592</v>
      </c>
      <c r="AC60" s="188">
        <f t="shared" si="40"/>
        <v>555.29947360885592</v>
      </c>
      <c r="AD60" s="188">
        <f t="shared" si="26"/>
        <v>-555.29947360885592</v>
      </c>
      <c r="AE60" s="188">
        <f t="shared" si="27"/>
        <v>555.29947360885592</v>
      </c>
      <c r="AF60" s="188">
        <f t="shared" si="36"/>
        <v>555.29947360885592</v>
      </c>
      <c r="AG60" s="188">
        <f t="shared" si="37"/>
        <v>555.29947360885592</v>
      </c>
      <c r="AH60" s="188">
        <f t="shared" si="38"/>
        <v>555.29947360885592</v>
      </c>
      <c r="AI60" s="188">
        <f t="shared" si="39"/>
        <v>-555.29947360885592</v>
      </c>
      <c r="AJ60" s="188">
        <f t="shared" si="28"/>
        <v>555.29947360885592</v>
      </c>
      <c r="AK60" s="188">
        <f t="shared" si="29"/>
        <v>-555.29947360885592</v>
      </c>
      <c r="AL60" s="188">
        <f t="shared" si="30"/>
        <v>-555.29947360885592</v>
      </c>
      <c r="AM60" s="188">
        <f t="shared" si="31"/>
        <v>-555.29947360885592</v>
      </c>
      <c r="AN60" s="188">
        <f t="shared" si="41"/>
        <v>555.29947360885592</v>
      </c>
      <c r="AO60" s="188">
        <f t="shared" si="42"/>
        <v>-555.29947360885592</v>
      </c>
    </row>
    <row r="61" spans="1:41" ht="15.75" thickBot="1" x14ac:dyDescent="0.3">
      <c r="A61" s="1" t="s">
        <v>375</v>
      </c>
      <c r="B61" s="149" t="s">
        <v>690</v>
      </c>
      <c r="C61" s="192" t="s">
        <v>288</v>
      </c>
      <c r="E61" s="201">
        <v>-1</v>
      </c>
      <c r="F61" s="186">
        <f t="shared" si="19"/>
        <v>-2017.2406098888925</v>
      </c>
      <c r="G61" s="202">
        <v>-2.5288211230899998E-2</v>
      </c>
      <c r="H61" s="202">
        <v>-1</v>
      </c>
      <c r="I61">
        <v>-1</v>
      </c>
      <c r="J61">
        <v>-1</v>
      </c>
      <c r="K61">
        <v>-1</v>
      </c>
      <c r="L61">
        <v>-1</v>
      </c>
      <c r="M61">
        <v>11</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79769.999999999985</v>
      </c>
      <c r="Y61" s="137">
        <v>53179.999999999993</v>
      </c>
      <c r="Z61" s="188">
        <f t="shared" si="25"/>
        <v>2017.2406098888925</v>
      </c>
      <c r="AA61" s="188">
        <f>IF(IF(sym!$Q50=H61,1,0)=1,ABS(X61*G61),-ABS(X61*G61))</f>
        <v>-2017.2406098888925</v>
      </c>
      <c r="AB61" s="188">
        <f>IF(IF(sym!$P50=$H61,1,0)=1,ABS($X61*$G61),-ABS($X61*$G61))</f>
        <v>2017.2406098888925</v>
      </c>
      <c r="AC61" s="188">
        <f t="shared" si="40"/>
        <v>2017.2406098888925</v>
      </c>
      <c r="AD61" s="188">
        <f t="shared" si="26"/>
        <v>-2017.2406098888925</v>
      </c>
      <c r="AE61" s="188">
        <f t="shared" si="27"/>
        <v>2017.2406098888925</v>
      </c>
      <c r="AF61" s="188">
        <f t="shared" si="36"/>
        <v>2017.2406098888925</v>
      </c>
      <c r="AG61" s="188">
        <f t="shared" si="37"/>
        <v>2017.2406098888925</v>
      </c>
      <c r="AH61" s="188">
        <f t="shared" si="38"/>
        <v>2017.2406098888925</v>
      </c>
      <c r="AI61" s="188">
        <f t="shared" si="39"/>
        <v>2017.2406098888925</v>
      </c>
      <c r="AJ61" s="188">
        <f t="shared" si="28"/>
        <v>2017.2406098888925</v>
      </c>
      <c r="AK61" s="188">
        <f t="shared" si="29"/>
        <v>2017.2406098888925</v>
      </c>
      <c r="AL61" s="188">
        <f t="shared" si="30"/>
        <v>-2017.2406098888925</v>
      </c>
      <c r="AM61" s="188">
        <f t="shared" si="31"/>
        <v>2017.2406098888925</v>
      </c>
      <c r="AN61" s="188">
        <f t="shared" si="41"/>
        <v>-2017.2406098888925</v>
      </c>
      <c r="AO61" s="188">
        <f t="shared" si="42"/>
        <v>-2017.2406098888925</v>
      </c>
    </row>
    <row r="62" spans="1:41" ht="15.75" thickBot="1" x14ac:dyDescent="0.3">
      <c r="A62" s="1" t="s">
        <v>377</v>
      </c>
      <c r="B62" s="149" t="s">
        <v>694</v>
      </c>
      <c r="C62" s="192" t="s">
        <v>294</v>
      </c>
      <c r="E62" s="201">
        <v>1</v>
      </c>
      <c r="F62" s="186">
        <f t="shared" si="19"/>
        <v>1154.7962011807488</v>
      </c>
      <c r="G62" s="202">
        <v>1.47501505117E-2</v>
      </c>
      <c r="H62" s="202">
        <v>1</v>
      </c>
      <c r="I62">
        <v>-1</v>
      </c>
      <c r="J62">
        <v>-1</v>
      </c>
      <c r="K62">
        <v>1</v>
      </c>
      <c r="L62">
        <v>-1</v>
      </c>
      <c r="M62">
        <v>14</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78290.468986384265</v>
      </c>
      <c r="Y62" s="137">
        <v>78290.468986384265</v>
      </c>
      <c r="Z62" s="188">
        <f t="shared" si="25"/>
        <v>1154.7962011807488</v>
      </c>
      <c r="AA62" s="188">
        <f>IF(IF(sym!$Q51=H62,1,0)=1,ABS(X62*G62),-ABS(X62*G62))</f>
        <v>1154.7962011807488</v>
      </c>
      <c r="AB62" s="188">
        <f>IF(IF(sym!$P51=$H62,1,0)=1,ABS($X62*$G62),-ABS($X62*$G62))</f>
        <v>-1154.7962011807488</v>
      </c>
      <c r="AC62" s="188">
        <f t="shared" si="40"/>
        <v>1154.7962011807488</v>
      </c>
      <c r="AD62" s="188">
        <f t="shared" si="26"/>
        <v>-1154.7962011807488</v>
      </c>
      <c r="AE62" s="188">
        <f t="shared" si="27"/>
        <v>-1154.7962011807488</v>
      </c>
      <c r="AF62" s="188">
        <f t="shared" si="36"/>
        <v>-1154.7962011807488</v>
      </c>
      <c r="AG62" s="188">
        <f t="shared" si="37"/>
        <v>1154.7962011807488</v>
      </c>
      <c r="AH62" s="188">
        <f t="shared" si="38"/>
        <v>-1154.7962011807488</v>
      </c>
      <c r="AI62" s="188">
        <f t="shared" si="39"/>
        <v>-1154.7962011807488</v>
      </c>
      <c r="AJ62" s="188">
        <f t="shared" si="28"/>
        <v>1154.7962011807488</v>
      </c>
      <c r="AK62" s="188">
        <f t="shared" si="29"/>
        <v>-1154.7962011807488</v>
      </c>
      <c r="AL62" s="188">
        <f t="shared" si="30"/>
        <v>-1154.7962011807488</v>
      </c>
      <c r="AM62" s="188">
        <f t="shared" si="31"/>
        <v>-1154.7962011807488</v>
      </c>
      <c r="AN62" s="188">
        <f t="shared" si="41"/>
        <v>1154.7962011807488</v>
      </c>
      <c r="AO62" s="188">
        <f t="shared" si="42"/>
        <v>-1154.7962011807488</v>
      </c>
    </row>
    <row r="63" spans="1:41" ht="15.75" thickBot="1" x14ac:dyDescent="0.3">
      <c r="A63" s="1" t="s">
        <v>379</v>
      </c>
      <c r="B63" s="149" t="s">
        <v>550</v>
      </c>
      <c r="C63" s="192" t="s">
        <v>294</v>
      </c>
      <c r="E63" s="201">
        <v>-1</v>
      </c>
      <c r="F63" s="186">
        <f t="shared" si="19"/>
        <v>1772.1306849010477</v>
      </c>
      <c r="G63" s="202">
        <v>9.5517203950900003E-3</v>
      </c>
      <c r="H63" s="202">
        <v>1</v>
      </c>
      <c r="I63">
        <v>1</v>
      </c>
      <c r="J63">
        <v>-1</v>
      </c>
      <c r="K63">
        <v>1</v>
      </c>
      <c r="L63">
        <v>-1</v>
      </c>
      <c r="M63">
        <v>15</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185530</v>
      </c>
      <c r="Y63" s="137">
        <v>185530</v>
      </c>
      <c r="Z63" s="188">
        <f t="shared" si="25"/>
        <v>1772.1306849010477</v>
      </c>
      <c r="AA63" s="188">
        <f>IF(IF(sym!$Q52=H63,1,0)=1,ABS(X63*G63),-ABS(X63*G63))</f>
        <v>1772.1306849010477</v>
      </c>
      <c r="AB63" s="188">
        <f>IF(IF(sym!$P52=$H63,1,0)=1,ABS($X63*$G63),-ABS($X63*$G63))</f>
        <v>-1772.1306849010477</v>
      </c>
      <c r="AC63" s="188">
        <f t="shared" si="40"/>
        <v>-1772.1306849010477</v>
      </c>
      <c r="AD63" s="188">
        <f t="shared" si="26"/>
        <v>1772.1306849010477</v>
      </c>
      <c r="AE63" s="188">
        <f t="shared" si="27"/>
        <v>-1772.1306849010477</v>
      </c>
      <c r="AF63" s="188">
        <f t="shared" si="36"/>
        <v>1772.1306849010477</v>
      </c>
      <c r="AG63" s="188">
        <f t="shared" si="37"/>
        <v>1772.1306849010477</v>
      </c>
      <c r="AH63" s="188">
        <f t="shared" si="38"/>
        <v>-1772.1306849010477</v>
      </c>
      <c r="AI63" s="188">
        <f t="shared" si="39"/>
        <v>-1772.1306849010477</v>
      </c>
      <c r="AJ63" s="188">
        <f t="shared" si="28"/>
        <v>1772.1306849010477</v>
      </c>
      <c r="AK63" s="188">
        <f t="shared" si="29"/>
        <v>-1772.1306849010477</v>
      </c>
      <c r="AL63" s="188">
        <f t="shared" si="30"/>
        <v>1772.1306849010477</v>
      </c>
      <c r="AM63" s="188">
        <f t="shared" si="31"/>
        <v>1772.1306849010477</v>
      </c>
      <c r="AN63" s="188">
        <f t="shared" si="41"/>
        <v>-1772.1306849010477</v>
      </c>
      <c r="AO63" s="188">
        <f t="shared" si="42"/>
        <v>1772.1306849010477</v>
      </c>
    </row>
    <row r="64" spans="1:41" ht="15.75" thickBot="1" x14ac:dyDescent="0.3">
      <c r="A64" s="4" t="s">
        <v>1050</v>
      </c>
      <c r="B64" s="149" t="s">
        <v>700</v>
      </c>
      <c r="C64" s="192" t="s">
        <v>297</v>
      </c>
      <c r="E64" s="201">
        <v>-1</v>
      </c>
      <c r="F64" s="186">
        <f t="shared" si="19"/>
        <v>-264.7657213313945</v>
      </c>
      <c r="G64" s="202">
        <v>-3.6991368680600002E-3</v>
      </c>
      <c r="H64" s="202">
        <v>-1</v>
      </c>
      <c r="I64">
        <v>-1</v>
      </c>
      <c r="J64">
        <v>-1</v>
      </c>
      <c r="K64">
        <v>1</v>
      </c>
      <c r="L64">
        <v>1</v>
      </c>
      <c r="M64">
        <v>-9</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71575</v>
      </c>
      <c r="Y64" s="137">
        <v>51125</v>
      </c>
      <c r="Z64" s="188">
        <f t="shared" si="25"/>
        <v>264.7657213313945</v>
      </c>
      <c r="AA64" s="188">
        <f>IF(IF(sym!$Q53=H64,1,0)=1,ABS(X64*G64),-ABS(X64*G64))</f>
        <v>-264.7657213313945</v>
      </c>
      <c r="AB64" s="188">
        <f>IF(IF(sym!$P53=$H64,1,0)=1,ABS($X64*$G64),-ABS($X64*$G64))</f>
        <v>264.7657213313945</v>
      </c>
      <c r="AC64" s="188">
        <f t="shared" si="40"/>
        <v>264.7657213313945</v>
      </c>
      <c r="AD64" s="188">
        <f t="shared" si="26"/>
        <v>-264.7657213313945</v>
      </c>
      <c r="AE64" s="188">
        <f t="shared" si="27"/>
        <v>264.7657213313945</v>
      </c>
      <c r="AF64" s="188">
        <f t="shared" si="36"/>
        <v>264.7657213313945</v>
      </c>
      <c r="AG64" s="188">
        <f t="shared" si="37"/>
        <v>-264.7657213313945</v>
      </c>
      <c r="AH64" s="188">
        <f t="shared" si="38"/>
        <v>-264.7657213313945</v>
      </c>
      <c r="AI64" s="188">
        <f t="shared" si="39"/>
        <v>264.7657213313945</v>
      </c>
      <c r="AJ64" s="188">
        <f t="shared" si="28"/>
        <v>264.7657213313945</v>
      </c>
      <c r="AK64" s="188">
        <f t="shared" si="29"/>
        <v>264.7657213313945</v>
      </c>
      <c r="AL64" s="188">
        <f t="shared" si="30"/>
        <v>264.7657213313945</v>
      </c>
      <c r="AM64" s="188">
        <f t="shared" si="31"/>
        <v>264.7657213313945</v>
      </c>
      <c r="AN64" s="188">
        <f t="shared" si="41"/>
        <v>264.7657213313945</v>
      </c>
      <c r="AO64" s="188">
        <f t="shared" si="42"/>
        <v>264.7657213313945</v>
      </c>
    </row>
    <row r="65" spans="1:41" ht="15.75" thickBot="1" x14ac:dyDescent="0.3">
      <c r="A65" s="1" t="s">
        <v>0</v>
      </c>
      <c r="B65" s="149" t="s">
        <v>702</v>
      </c>
      <c r="C65" s="192" t="s">
        <v>304</v>
      </c>
      <c r="E65" s="201">
        <v>-1</v>
      </c>
      <c r="F65" s="186">
        <f t="shared" si="19"/>
        <v>-244.58982772801005</v>
      </c>
      <c r="G65" s="202">
        <v>-3.00792999727E-3</v>
      </c>
      <c r="H65" s="233">
        <v>-1</v>
      </c>
      <c r="I65">
        <v>-1</v>
      </c>
      <c r="J65">
        <v>-1</v>
      </c>
      <c r="K65">
        <v>-1</v>
      </c>
      <c r="L65">
        <v>-1</v>
      </c>
      <c r="M65">
        <v>5</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81315</v>
      </c>
      <c r="Y65" s="137">
        <v>54210</v>
      </c>
      <c r="Z65" s="188">
        <f t="shared" si="25"/>
        <v>244.58982772801005</v>
      </c>
      <c r="AA65" s="188">
        <f>IF(IF(sym!$Q54=H65,1,0)=1,ABS(X65*G65),-ABS(X65*G65))</f>
        <v>-244.58982772801005</v>
      </c>
      <c r="AB65" s="188">
        <f>IF(IF(sym!$P54=$H65,1,0)=1,ABS($X65*$G65),-ABS($X65*$G65))</f>
        <v>244.58982772801005</v>
      </c>
      <c r="AC65" s="188">
        <f t="shared" si="40"/>
        <v>244.58982772801005</v>
      </c>
      <c r="AD65" s="188">
        <f t="shared" si="26"/>
        <v>-244.58982772801005</v>
      </c>
      <c r="AE65" s="188">
        <f t="shared" si="27"/>
        <v>244.58982772801005</v>
      </c>
      <c r="AF65" s="188">
        <f t="shared" si="36"/>
        <v>244.58982772801005</v>
      </c>
      <c r="AG65" s="188">
        <f t="shared" si="37"/>
        <v>244.58982772801005</v>
      </c>
      <c r="AH65" s="188">
        <f t="shared" si="38"/>
        <v>244.58982772801005</v>
      </c>
      <c r="AI65" s="188">
        <f t="shared" si="39"/>
        <v>244.58982772801005</v>
      </c>
      <c r="AJ65" s="188">
        <f t="shared" si="28"/>
        <v>244.58982772801005</v>
      </c>
      <c r="AK65" s="188">
        <f t="shared" si="29"/>
        <v>244.58982772801005</v>
      </c>
      <c r="AL65" s="188">
        <f t="shared" si="30"/>
        <v>-244.58982772801005</v>
      </c>
      <c r="AM65" s="188">
        <f t="shared" si="31"/>
        <v>244.58982772801005</v>
      </c>
      <c r="AN65" s="188">
        <f t="shared" si="41"/>
        <v>-244.58982772801005</v>
      </c>
      <c r="AO65" s="188">
        <f t="shared" si="42"/>
        <v>-244.58982772801005</v>
      </c>
    </row>
    <row r="66" spans="1:41" ht="15.75" thickBot="1" x14ac:dyDescent="0.3">
      <c r="A66" s="1" t="s">
        <v>384</v>
      </c>
      <c r="B66" s="149" t="s">
        <v>704</v>
      </c>
      <c r="C66" s="192" t="s">
        <v>347</v>
      </c>
      <c r="E66" s="201">
        <v>1</v>
      </c>
      <c r="F66" s="186">
        <f t="shared" si="19"/>
        <v>4093.4856794603998</v>
      </c>
      <c r="G66" s="202">
        <v>2.9859841559999999E-2</v>
      </c>
      <c r="H66" s="202">
        <v>1</v>
      </c>
      <c r="I66">
        <v>1</v>
      </c>
      <c r="J66">
        <v>-1</v>
      </c>
      <c r="K66">
        <v>1</v>
      </c>
      <c r="L66">
        <v>1</v>
      </c>
      <c r="M66">
        <v>15</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137090</v>
      </c>
      <c r="Y66" s="137">
        <v>137090</v>
      </c>
      <c r="Z66" s="188">
        <f t="shared" si="25"/>
        <v>4093.4856794603998</v>
      </c>
      <c r="AA66" s="188">
        <f>IF(IF(sym!$Q55=H66,1,0)=1,ABS(X66*G66),-ABS(X66*G66))</f>
        <v>4093.4856794603998</v>
      </c>
      <c r="AB66" s="188">
        <f>IF(IF(sym!$P55=$H66,1,0)=1,ABS($X66*$G66),-ABS($X66*$G66))</f>
        <v>-4093.4856794603998</v>
      </c>
      <c r="AC66" s="188">
        <f t="shared" si="40"/>
        <v>4093.4856794603998</v>
      </c>
      <c r="AD66" s="188">
        <f t="shared" si="26"/>
        <v>-4093.4856794603998</v>
      </c>
      <c r="AE66" s="188">
        <f t="shared" si="27"/>
        <v>-4093.4856794603998</v>
      </c>
      <c r="AF66" s="188">
        <f t="shared" si="36"/>
        <v>4093.4856794603998</v>
      </c>
      <c r="AG66" s="188">
        <f t="shared" si="37"/>
        <v>4093.4856794603998</v>
      </c>
      <c r="AH66" s="188">
        <f t="shared" si="38"/>
        <v>4093.4856794603998</v>
      </c>
      <c r="AI66" s="188">
        <f t="shared" si="39"/>
        <v>4093.4856794603998</v>
      </c>
      <c r="AJ66" s="188">
        <f t="shared" si="28"/>
        <v>4093.4856794603998</v>
      </c>
      <c r="AK66" s="188">
        <f t="shared" si="29"/>
        <v>-4093.4856794603998</v>
      </c>
      <c r="AL66" s="188">
        <f t="shared" si="30"/>
        <v>-4093.4856794603998</v>
      </c>
      <c r="AM66" s="188">
        <f t="shared" si="31"/>
        <v>-4093.4856794603998</v>
      </c>
      <c r="AN66" s="188">
        <f t="shared" si="41"/>
        <v>-4093.4856794603998</v>
      </c>
      <c r="AO66" s="188">
        <f t="shared" si="42"/>
        <v>-4093.4856794603998</v>
      </c>
    </row>
    <row r="67" spans="1:41" ht="15.75" thickBot="1" x14ac:dyDescent="0.3">
      <c r="A67" s="1" t="s">
        <v>386</v>
      </c>
      <c r="B67" s="149" t="s">
        <v>706</v>
      </c>
      <c r="C67" s="192" t="s">
        <v>347</v>
      </c>
      <c r="E67" s="201">
        <v>-1</v>
      </c>
      <c r="F67" s="186">
        <f t="shared" si="19"/>
        <v>-716.07500455136005</v>
      </c>
      <c r="G67" s="202">
        <v>-6.4627707992000001E-3</v>
      </c>
      <c r="H67" s="202">
        <v>-1</v>
      </c>
      <c r="I67">
        <v>1</v>
      </c>
      <c r="J67">
        <v>-1</v>
      </c>
      <c r="K67">
        <v>1</v>
      </c>
      <c r="L67">
        <v>-1</v>
      </c>
      <c r="M67">
        <v>-3</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110800</v>
      </c>
      <c r="Y67" s="137">
        <v>110800</v>
      </c>
      <c r="Z67" s="188">
        <f t="shared" si="25"/>
        <v>716.07500455136005</v>
      </c>
      <c r="AA67" s="188">
        <f>IF(IF(sym!$Q56=H67,1,0)=1,ABS(X67*G67),-ABS(X67*G67))</f>
        <v>716.07500455136005</v>
      </c>
      <c r="AB67" s="188">
        <f>IF(IF(sym!$P56=$H67,1,0)=1,ABS($X67*$G67),-ABS($X67*$G67))</f>
        <v>-716.07500455136005</v>
      </c>
      <c r="AC67" s="188">
        <f t="shared" si="40"/>
        <v>716.07500455136005</v>
      </c>
      <c r="AD67" s="188">
        <f t="shared" si="26"/>
        <v>-716.07500455136005</v>
      </c>
      <c r="AE67" s="188">
        <f t="shared" si="27"/>
        <v>716.07500455136005</v>
      </c>
      <c r="AF67" s="188">
        <f t="shared" si="36"/>
        <v>-716.07500455136005</v>
      </c>
      <c r="AG67" s="188">
        <f t="shared" si="37"/>
        <v>-716.07500455136005</v>
      </c>
      <c r="AH67" s="188">
        <f t="shared" si="38"/>
        <v>716.07500455136005</v>
      </c>
      <c r="AI67" s="188">
        <f t="shared" si="39"/>
        <v>-716.07500455136005</v>
      </c>
      <c r="AJ67" s="188">
        <f t="shared" si="28"/>
        <v>-716.07500455136005</v>
      </c>
      <c r="AK67" s="188">
        <f t="shared" si="29"/>
        <v>-716.07500455136005</v>
      </c>
      <c r="AL67" s="188">
        <f t="shared" si="30"/>
        <v>-716.07500455136005</v>
      </c>
      <c r="AM67" s="188">
        <f t="shared" si="31"/>
        <v>-716.07500455136005</v>
      </c>
      <c r="AN67" s="188">
        <f t="shared" si="41"/>
        <v>716.07500455136005</v>
      </c>
      <c r="AO67" s="188">
        <f t="shared" si="42"/>
        <v>-716.07500455136005</v>
      </c>
    </row>
    <row r="68" spans="1:41" ht="15.75" thickBot="1" x14ac:dyDescent="0.3">
      <c r="A68" s="1" t="s">
        <v>388</v>
      </c>
      <c r="B68" s="149" t="s">
        <v>710</v>
      </c>
      <c r="C68" s="192" t="s">
        <v>288</v>
      </c>
      <c r="E68" s="201">
        <v>-1</v>
      </c>
      <c r="F68" s="186">
        <f t="shared" si="19"/>
        <v>-503.59613052292457</v>
      </c>
      <c r="G68" s="202">
        <v>-8.8073924343100001E-3</v>
      </c>
      <c r="H68" s="233">
        <v>-1</v>
      </c>
      <c r="I68">
        <v>-1</v>
      </c>
      <c r="J68">
        <v>1</v>
      </c>
      <c r="K68">
        <v>-1</v>
      </c>
      <c r="L68">
        <v>-1</v>
      </c>
      <c r="M68">
        <v>4</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57178.799999999996</v>
      </c>
      <c r="Y68" s="137">
        <v>57178.799999999996</v>
      </c>
      <c r="Z68" s="188">
        <f t="shared" si="25"/>
        <v>503.59613052292457</v>
      </c>
      <c r="AA68" s="188">
        <f>IF(IF(sym!$Q57=H68,1,0)=1,ABS(X68*G68),-ABS(X68*G68))</f>
        <v>-503.59613052292457</v>
      </c>
      <c r="AB68" s="188">
        <f>IF(IF(sym!$P57=$H68,1,0)=1,ABS($X68*$G68),-ABS($X68*$G68))</f>
        <v>503.59613052292457</v>
      </c>
      <c r="AC68" s="188">
        <f t="shared" si="40"/>
        <v>503.59613052292457</v>
      </c>
      <c r="AD68" s="188">
        <f t="shared" si="26"/>
        <v>-503.59613052292457</v>
      </c>
      <c r="AE68" s="188">
        <f t="shared" si="27"/>
        <v>-503.59613052292457</v>
      </c>
      <c r="AF68" s="188">
        <f t="shared" si="36"/>
        <v>503.59613052292457</v>
      </c>
      <c r="AG68" s="188">
        <f t="shared" si="37"/>
        <v>503.59613052292457</v>
      </c>
      <c r="AH68" s="188">
        <f t="shared" si="38"/>
        <v>503.59613052292457</v>
      </c>
      <c r="AI68" s="188">
        <f t="shared" si="39"/>
        <v>503.59613052292457</v>
      </c>
      <c r="AJ68" s="188">
        <f t="shared" si="28"/>
        <v>503.59613052292457</v>
      </c>
      <c r="AK68" s="188">
        <f t="shared" si="29"/>
        <v>-503.59613052292457</v>
      </c>
      <c r="AL68" s="188">
        <f t="shared" si="30"/>
        <v>-503.59613052292457</v>
      </c>
      <c r="AM68" s="188">
        <f t="shared" si="31"/>
        <v>-503.59613052292457</v>
      </c>
      <c r="AN68" s="188">
        <f t="shared" si="41"/>
        <v>-503.59613052292457</v>
      </c>
      <c r="AO68" s="188">
        <f t="shared" si="42"/>
        <v>-503.59613052292457</v>
      </c>
    </row>
    <row r="69" spans="1:41" s="2" customFormat="1" ht="15.75" thickBot="1" x14ac:dyDescent="0.3">
      <c r="A69" s="1" t="s">
        <v>389</v>
      </c>
      <c r="B69" s="149" t="s">
        <v>712</v>
      </c>
      <c r="C69" s="192" t="s">
        <v>297</v>
      </c>
      <c r="D69"/>
      <c r="E69" s="201">
        <v>1</v>
      </c>
      <c r="F69" s="186">
        <f t="shared" si="19"/>
        <v>196.7547519705208</v>
      </c>
      <c r="G69" s="202">
        <v>2.3180343069100001E-3</v>
      </c>
      <c r="H69" s="202">
        <v>1</v>
      </c>
      <c r="I69">
        <v>-1</v>
      </c>
      <c r="J69">
        <v>1</v>
      </c>
      <c r="K69">
        <v>-1</v>
      </c>
      <c r="L69">
        <v>1</v>
      </c>
      <c r="M69">
        <v>-8</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84880</v>
      </c>
      <c r="Y69" s="137">
        <v>63660</v>
      </c>
      <c r="Z69" s="188">
        <f t="shared" si="25"/>
        <v>196.7547519705208</v>
      </c>
      <c r="AA69" s="188">
        <f>IF(IF(sym!$Q58=H69,1,0)=1,ABS(X69*G69),-ABS(X69*G69))</f>
        <v>196.7547519705208</v>
      </c>
      <c r="AB69" s="188">
        <f>IF(IF(sym!$P58=$H69,1,0)=1,ABS($X69*$G69),-ABS($X69*$G69))</f>
        <v>-196.7547519705208</v>
      </c>
      <c r="AC69" s="188">
        <f t="shared" si="40"/>
        <v>196.7547519705208</v>
      </c>
      <c r="AD69" s="188">
        <f t="shared" si="26"/>
        <v>-196.7547519705208</v>
      </c>
      <c r="AE69" s="188">
        <f t="shared" si="27"/>
        <v>196.7547519705208</v>
      </c>
      <c r="AF69" s="188">
        <f t="shared" si="36"/>
        <v>-196.7547519705208</v>
      </c>
      <c r="AG69" s="188">
        <f t="shared" si="37"/>
        <v>-196.7547519705208</v>
      </c>
      <c r="AH69" s="188">
        <f t="shared" si="38"/>
        <v>196.7547519705208</v>
      </c>
      <c r="AI69" s="188">
        <f t="shared" si="39"/>
        <v>-196.7547519705208</v>
      </c>
      <c r="AJ69" s="188">
        <f t="shared" si="28"/>
        <v>-196.7547519705208</v>
      </c>
      <c r="AK69" s="188">
        <f t="shared" si="29"/>
        <v>-196.7547519705208</v>
      </c>
      <c r="AL69" s="188">
        <f t="shared" si="30"/>
        <v>-196.7547519705208</v>
      </c>
      <c r="AM69" s="188">
        <f t="shared" si="31"/>
        <v>-196.7547519705208</v>
      </c>
      <c r="AN69" s="188">
        <f t="shared" si="41"/>
        <v>196.7547519705208</v>
      </c>
      <c r="AO69" s="188">
        <f t="shared" si="42"/>
        <v>-196.7547519705208</v>
      </c>
    </row>
    <row r="70" spans="1:41" s="2" customFormat="1" ht="15.75" thickBot="1" x14ac:dyDescent="0.3">
      <c r="A70" s="1" t="s">
        <v>391</v>
      </c>
      <c r="B70" s="149" t="s">
        <v>490</v>
      </c>
      <c r="C70" s="192" t="s">
        <v>297</v>
      </c>
      <c r="D70"/>
      <c r="E70" s="201">
        <v>-1</v>
      </c>
      <c r="F70" s="186">
        <f t="shared" si="19"/>
        <v>0</v>
      </c>
      <c r="G70" s="202">
        <v>0</v>
      </c>
      <c r="H70" s="202">
        <v>1</v>
      </c>
      <c r="I70">
        <v>-1</v>
      </c>
      <c r="J70">
        <v>-1</v>
      </c>
      <c r="K70">
        <v>-1</v>
      </c>
      <c r="L70">
        <v>-1</v>
      </c>
      <c r="M70">
        <v>4</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91947.098845653993</v>
      </c>
      <c r="Y70" s="137">
        <v>70728.53757357999</v>
      </c>
      <c r="Z70" s="188">
        <f t="shared" si="25"/>
        <v>0</v>
      </c>
      <c r="AA70" s="188">
        <f>IF(IF(sym!$Q59=H70,1,0)=1,ABS(X70*G70),-ABS(X70*G70))</f>
        <v>0</v>
      </c>
      <c r="AB70" s="188">
        <f>IF(IF(sym!$P59=$H70,1,0)=1,ABS($X70*$G70),-ABS($X70*$G70))</f>
        <v>0</v>
      </c>
      <c r="AC70" s="188">
        <f t="shared" si="40"/>
        <v>0</v>
      </c>
      <c r="AD70" s="188">
        <f t="shared" si="26"/>
        <v>0</v>
      </c>
      <c r="AE70" s="188">
        <f t="shared" si="27"/>
        <v>0</v>
      </c>
      <c r="AF70" s="188">
        <f t="shared" si="36"/>
        <v>0</v>
      </c>
      <c r="AG70" s="188">
        <f t="shared" si="37"/>
        <v>0</v>
      </c>
      <c r="AH70" s="188">
        <f t="shared" si="38"/>
        <v>0</v>
      </c>
      <c r="AI70" s="188">
        <f t="shared" si="39"/>
        <v>0</v>
      </c>
      <c r="AJ70" s="188">
        <f t="shared" si="28"/>
        <v>0</v>
      </c>
      <c r="AK70" s="188">
        <f t="shared" si="29"/>
        <v>0</v>
      </c>
      <c r="AL70" s="188">
        <f t="shared" si="30"/>
        <v>0</v>
      </c>
      <c r="AM70" s="188">
        <f t="shared" si="31"/>
        <v>0</v>
      </c>
      <c r="AN70" s="188">
        <f t="shared" si="41"/>
        <v>0</v>
      </c>
      <c r="AO70" s="188">
        <f t="shared" si="42"/>
        <v>0</v>
      </c>
    </row>
    <row r="71" spans="1:41" ht="15.75" thickBot="1" x14ac:dyDescent="0.3">
      <c r="A71" s="1" t="s">
        <v>29</v>
      </c>
      <c r="B71" s="149" t="s">
        <v>730</v>
      </c>
      <c r="C71" s="192" t="s">
        <v>297</v>
      </c>
      <c r="D71" s="2"/>
      <c r="E71" s="201">
        <v>-1</v>
      </c>
      <c r="F71" s="186">
        <f t="shared" si="19"/>
        <v>-1847.1783021164999</v>
      </c>
      <c r="G71" s="202">
        <v>-1.8243736317199999E-2</v>
      </c>
      <c r="H71" s="202">
        <v>-1</v>
      </c>
      <c r="I71">
        <v>-1</v>
      </c>
      <c r="J71">
        <v>-1</v>
      </c>
      <c r="K71">
        <v>-1</v>
      </c>
      <c r="L71">
        <v>-1</v>
      </c>
      <c r="M71">
        <v>4</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101250</v>
      </c>
      <c r="Y71" s="137">
        <v>101250</v>
      </c>
      <c r="Z71" s="188">
        <f t="shared" si="25"/>
        <v>1847.1783021164999</v>
      </c>
      <c r="AA71" s="188">
        <f>IF(IF(sym!$Q60=H71,1,0)=1,ABS(X71*G71),-ABS(X71*G71))</f>
        <v>-1847.1783021164999</v>
      </c>
      <c r="AB71" s="188">
        <f>IF(IF(sym!$P60=$H71,1,0)=1,ABS($X71*$G71),-ABS($X71*$G71))</f>
        <v>1847.1783021164999</v>
      </c>
      <c r="AC71" s="188">
        <f t="shared" si="40"/>
        <v>1847.1783021164999</v>
      </c>
      <c r="AD71" s="188">
        <f t="shared" si="26"/>
        <v>-1847.1783021164999</v>
      </c>
      <c r="AE71" s="188">
        <f t="shared" si="27"/>
        <v>1847.1783021164999</v>
      </c>
      <c r="AF71" s="188">
        <f t="shared" si="36"/>
        <v>1847.1783021164999</v>
      </c>
      <c r="AG71" s="188">
        <f t="shared" si="37"/>
        <v>1847.1783021164999</v>
      </c>
      <c r="AH71" s="188">
        <f t="shared" si="38"/>
        <v>1847.1783021164999</v>
      </c>
      <c r="AI71" s="188">
        <f t="shared" si="39"/>
        <v>1847.1783021164999</v>
      </c>
      <c r="AJ71" s="188">
        <f t="shared" si="28"/>
        <v>1847.1783021164999</v>
      </c>
      <c r="AK71" s="188">
        <f t="shared" si="29"/>
        <v>1847.1783021164999</v>
      </c>
      <c r="AL71" s="188">
        <f t="shared" si="30"/>
        <v>-1847.1783021164999</v>
      </c>
      <c r="AM71" s="188">
        <f t="shared" si="31"/>
        <v>1847.1783021164999</v>
      </c>
      <c r="AN71" s="188">
        <f t="shared" si="41"/>
        <v>-1847.1783021164999</v>
      </c>
      <c r="AO71" s="188">
        <f t="shared" si="42"/>
        <v>-1847.1783021164999</v>
      </c>
    </row>
    <row r="72" spans="1:41" ht="15.75" thickBot="1" x14ac:dyDescent="0.3">
      <c r="A72" s="1" t="s">
        <v>394</v>
      </c>
      <c r="B72" s="149" t="s">
        <v>742</v>
      </c>
      <c r="C72" s="192" t="s">
        <v>304</v>
      </c>
      <c r="E72" s="201">
        <v>-1</v>
      </c>
      <c r="F72" s="186">
        <f t="shared" si="19"/>
        <v>-271.5768595042191</v>
      </c>
      <c r="G72" s="202">
        <v>-4.1322314049599997E-3</v>
      </c>
      <c r="H72" s="202">
        <v>-1</v>
      </c>
      <c r="I72">
        <v>1</v>
      </c>
      <c r="J72">
        <v>1</v>
      </c>
      <c r="K72">
        <v>1</v>
      </c>
      <c r="L72">
        <v>-1</v>
      </c>
      <c r="M72">
        <v>-13</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65721.599999999991</v>
      </c>
      <c r="Y72" s="137">
        <v>43814.399999999994</v>
      </c>
      <c r="Z72" s="188">
        <f t="shared" si="25"/>
        <v>271.5768595042191</v>
      </c>
      <c r="AA72" s="188">
        <f>IF(IF(sym!$Q61=H72,1,0)=1,ABS(X72*G72),-ABS(X72*G72))</f>
        <v>-271.5768595042191</v>
      </c>
      <c r="AB72" s="188">
        <f>IF(IF(sym!$P61=$H72,1,0)=1,ABS($X72*$G72),-ABS($X72*$G72))</f>
        <v>271.5768595042191</v>
      </c>
      <c r="AC72" s="188">
        <f t="shared" si="40"/>
        <v>271.5768595042191</v>
      </c>
      <c r="AD72" s="188">
        <f t="shared" si="26"/>
        <v>-271.5768595042191</v>
      </c>
      <c r="AE72" s="188">
        <f t="shared" si="27"/>
        <v>-271.5768595042191</v>
      </c>
      <c r="AF72" s="188">
        <f t="shared" si="36"/>
        <v>-271.5768595042191</v>
      </c>
      <c r="AG72" s="188">
        <f t="shared" si="37"/>
        <v>-271.5768595042191</v>
      </c>
      <c r="AH72" s="188">
        <f t="shared" si="38"/>
        <v>271.5768595042191</v>
      </c>
      <c r="AI72" s="188">
        <f t="shared" si="39"/>
        <v>-271.5768595042191</v>
      </c>
      <c r="AJ72" s="188">
        <f t="shared" si="28"/>
        <v>-271.5768595042191</v>
      </c>
      <c r="AK72" s="188">
        <f t="shared" si="29"/>
        <v>-271.5768595042191</v>
      </c>
      <c r="AL72" s="188">
        <f t="shared" si="30"/>
        <v>-271.5768595042191</v>
      </c>
      <c r="AM72" s="188">
        <f t="shared" si="31"/>
        <v>-271.5768595042191</v>
      </c>
      <c r="AN72" s="188">
        <f t="shared" si="41"/>
        <v>271.5768595042191</v>
      </c>
      <c r="AO72" s="188">
        <f t="shared" si="42"/>
        <v>-271.5768595042191</v>
      </c>
    </row>
    <row r="73" spans="1:41" ht="15.75" thickBot="1" x14ac:dyDescent="0.3">
      <c r="A73" s="1" t="s">
        <v>396</v>
      </c>
      <c r="B73" s="149" t="s">
        <v>744</v>
      </c>
      <c r="C73" s="192" t="s">
        <v>1121</v>
      </c>
      <c r="E73" s="201">
        <v>-1</v>
      </c>
      <c r="F73" s="186">
        <f t="shared" si="19"/>
        <v>-474.30002947126803</v>
      </c>
      <c r="G73" s="202">
        <v>-1.8665880734800001E-3</v>
      </c>
      <c r="H73" s="202">
        <v>-1</v>
      </c>
      <c r="I73">
        <v>-1</v>
      </c>
      <c r="J73">
        <v>1</v>
      </c>
      <c r="K73">
        <v>-1</v>
      </c>
      <c r="L73">
        <v>1</v>
      </c>
      <c r="M73">
        <v>-17</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254100</v>
      </c>
      <c r="Y73" s="137">
        <v>254100</v>
      </c>
      <c r="Z73" s="188">
        <f t="shared" si="25"/>
        <v>474.30002947126803</v>
      </c>
      <c r="AA73" s="188">
        <f>IF(IF(sym!$Q62=H73,1,0)=1,ABS(X73*G73),-ABS(X73*G73))</f>
        <v>-474.30002947126803</v>
      </c>
      <c r="AB73" s="188">
        <f>IF(IF(sym!$P62=$H73,1,0)=1,ABS($X73*$G73),-ABS($X73*$G73))</f>
        <v>474.30002947126803</v>
      </c>
      <c r="AC73" s="188">
        <f t="shared" si="40"/>
        <v>474.30002947126803</v>
      </c>
      <c r="AD73" s="188">
        <f t="shared" si="26"/>
        <v>-474.30002947126803</v>
      </c>
      <c r="AE73" s="188">
        <f t="shared" si="27"/>
        <v>-474.30002947126803</v>
      </c>
      <c r="AF73" s="188">
        <f t="shared" si="36"/>
        <v>474.30002947126803</v>
      </c>
      <c r="AG73" s="188">
        <f t="shared" si="37"/>
        <v>474.30002947126803</v>
      </c>
      <c r="AH73" s="188">
        <f t="shared" si="38"/>
        <v>-474.30002947126803</v>
      </c>
      <c r="AI73" s="188">
        <f t="shared" si="39"/>
        <v>474.30002947126803</v>
      </c>
      <c r="AJ73" s="188">
        <f t="shared" si="28"/>
        <v>474.30002947126803</v>
      </c>
      <c r="AK73" s="188">
        <f t="shared" si="29"/>
        <v>-474.30002947126803</v>
      </c>
      <c r="AL73" s="188">
        <f t="shared" si="30"/>
        <v>474.30002947126803</v>
      </c>
      <c r="AM73" s="188">
        <f t="shared" si="31"/>
        <v>474.30002947126803</v>
      </c>
      <c r="AN73" s="188">
        <f t="shared" si="41"/>
        <v>-474.30002947126803</v>
      </c>
      <c r="AO73" s="188">
        <f t="shared" si="42"/>
        <v>-474.30002947126803</v>
      </c>
    </row>
    <row r="74" spans="1:41" ht="15.75" thickBot="1" x14ac:dyDescent="0.3">
      <c r="A74" s="1" t="s">
        <v>398</v>
      </c>
      <c r="B74" s="149" t="s">
        <v>722</v>
      </c>
      <c r="C74" s="192" t="s">
        <v>347</v>
      </c>
      <c r="E74" s="201">
        <v>-1</v>
      </c>
      <c r="F74" s="186">
        <f t="shared" si="19"/>
        <v>-1951.0946168835301</v>
      </c>
      <c r="G74" s="202">
        <v>-1.9693107412400001E-2</v>
      </c>
      <c r="H74" s="202">
        <v>-1</v>
      </c>
      <c r="I74">
        <v>-1</v>
      </c>
      <c r="J74">
        <v>-1</v>
      </c>
      <c r="K74">
        <v>-1</v>
      </c>
      <c r="L74">
        <v>1</v>
      </c>
      <c r="M74">
        <v>-4</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99075</v>
      </c>
      <c r="Y74" s="137">
        <v>99075</v>
      </c>
      <c r="Z74" s="188">
        <f t="shared" si="25"/>
        <v>1951.0946168835301</v>
      </c>
      <c r="AA74" s="188">
        <f>IF(IF(sym!$Q63=H74,1,0)=1,ABS(X74*G74),-ABS(X74*G74))</f>
        <v>1951.0946168835301</v>
      </c>
      <c r="AB74" s="188">
        <f>IF(IF(sym!$P63=$H74,1,0)=1,ABS($X74*$G74),-ABS($X74*$G74))</f>
        <v>-1951.0946168835301</v>
      </c>
      <c r="AC74" s="188">
        <f t="shared" si="40"/>
        <v>1951.0946168835301</v>
      </c>
      <c r="AD74" s="188">
        <f t="shared" si="26"/>
        <v>-1951.0946168835301</v>
      </c>
      <c r="AE74" s="188">
        <f t="shared" si="27"/>
        <v>1951.0946168835301</v>
      </c>
      <c r="AF74" s="188">
        <f t="shared" si="36"/>
        <v>1951.0946168835301</v>
      </c>
      <c r="AG74" s="188">
        <f t="shared" si="37"/>
        <v>1951.0946168835301</v>
      </c>
      <c r="AH74" s="188">
        <f t="shared" si="38"/>
        <v>-1951.0946168835301</v>
      </c>
      <c r="AI74" s="188">
        <f t="shared" si="39"/>
        <v>1951.0946168835301</v>
      </c>
      <c r="AJ74" s="188">
        <f t="shared" si="28"/>
        <v>1951.0946168835301</v>
      </c>
      <c r="AK74" s="188">
        <f t="shared" si="29"/>
        <v>1951.0946168835301</v>
      </c>
      <c r="AL74" s="188">
        <f t="shared" si="30"/>
        <v>1951.0946168835301</v>
      </c>
      <c r="AM74" s="188">
        <f t="shared" si="31"/>
        <v>1951.0946168835301</v>
      </c>
      <c r="AN74" s="188">
        <f t="shared" si="41"/>
        <v>-1951.0946168835301</v>
      </c>
      <c r="AO74" s="188">
        <f t="shared" si="42"/>
        <v>1951.0946168835301</v>
      </c>
    </row>
    <row r="75" spans="1:41" ht="15.75" thickBot="1" x14ac:dyDescent="0.3">
      <c r="A75" s="1" t="s">
        <v>400</v>
      </c>
      <c r="B75" s="149" t="s">
        <v>732</v>
      </c>
      <c r="C75" s="192" t="s">
        <v>294</v>
      </c>
      <c r="E75" s="201">
        <v>1</v>
      </c>
      <c r="F75" s="186">
        <f t="shared" si="19"/>
        <v>812.94774985419974</v>
      </c>
      <c r="G75" s="291">
        <v>3.9742840444199996E-3</v>
      </c>
      <c r="H75" s="202">
        <v>1</v>
      </c>
      <c r="I75">
        <v>1</v>
      </c>
      <c r="J75">
        <v>1</v>
      </c>
      <c r="K75">
        <v>1</v>
      </c>
      <c r="L75">
        <v>-1</v>
      </c>
      <c r="M75">
        <v>-1</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204552</v>
      </c>
      <c r="Y75" s="137">
        <v>153414</v>
      </c>
      <c r="Z75" s="188">
        <f t="shared" si="25"/>
        <v>812.94774985419974</v>
      </c>
      <c r="AA75" s="188">
        <f>IF(IF(sym!$Q64=H75,1,0)=1,ABS(X75*G75),-ABS(X75*G75))</f>
        <v>812.94774985419974</v>
      </c>
      <c r="AB75" s="188">
        <f>IF(IF(sym!$P64=$H75,1,0)=1,ABS($X75*$G75),-ABS($X75*$G75))</f>
        <v>-812.94774985419974</v>
      </c>
      <c r="AC75" s="188">
        <f t="shared" si="40"/>
        <v>812.94774985419974</v>
      </c>
      <c r="AD75" s="188">
        <f t="shared" si="26"/>
        <v>-812.94774985419974</v>
      </c>
      <c r="AE75" s="188">
        <f t="shared" si="27"/>
        <v>812.94774985419974</v>
      </c>
      <c r="AF75" s="188">
        <f t="shared" si="36"/>
        <v>812.94774985419974</v>
      </c>
      <c r="AG75" s="188">
        <f t="shared" si="37"/>
        <v>812.94774985419974</v>
      </c>
      <c r="AH75" s="188">
        <f t="shared" si="38"/>
        <v>-812.94774985419974</v>
      </c>
      <c r="AI75" s="188">
        <f t="shared" si="39"/>
        <v>812.94774985419974</v>
      </c>
      <c r="AJ75" s="188">
        <f t="shared" si="28"/>
        <v>812.94774985419974</v>
      </c>
      <c r="AK75" s="188">
        <f t="shared" si="29"/>
        <v>812.94774985419974</v>
      </c>
      <c r="AL75" s="188">
        <f t="shared" si="30"/>
        <v>812.94774985419974</v>
      </c>
      <c r="AM75" s="188">
        <f t="shared" si="31"/>
        <v>812.94774985419974</v>
      </c>
      <c r="AN75" s="188">
        <f t="shared" si="41"/>
        <v>-812.94774985419974</v>
      </c>
      <c r="AO75" s="188">
        <f t="shared" si="42"/>
        <v>812.94774985419974</v>
      </c>
    </row>
    <row r="76" spans="1:41" ht="15.75" thickBot="1" x14ac:dyDescent="0.3">
      <c r="A76" s="1" t="s">
        <v>992</v>
      </c>
      <c r="B76" s="149" t="s">
        <v>443</v>
      </c>
      <c r="C76" s="192" t="s">
        <v>1122</v>
      </c>
      <c r="E76" s="201">
        <v>1</v>
      </c>
      <c r="F76" s="186">
        <f t="shared" si="19"/>
        <v>927.04999352809898</v>
      </c>
      <c r="G76" s="202">
        <v>9.1443500979799999E-4</v>
      </c>
      <c r="H76" s="202">
        <v>1</v>
      </c>
      <c r="I76">
        <v>-1</v>
      </c>
      <c r="J76">
        <v>1</v>
      </c>
      <c r="K76">
        <v>-1</v>
      </c>
      <c r="L76">
        <v>1</v>
      </c>
      <c r="M76">
        <v>-7</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1013795.3857791224</v>
      </c>
      <c r="Y76" s="137">
        <v>724139.56127080158</v>
      </c>
      <c r="Z76" s="188">
        <f t="shared" si="25"/>
        <v>927.04999352809898</v>
      </c>
      <c r="AA76" s="188">
        <f>IF(IF(sym!$Q65=H76,1,0)=1,ABS(X76*G76),-ABS(X76*G76))</f>
        <v>-927.04999352809898</v>
      </c>
      <c r="AB76" s="188">
        <f>IF(IF(sym!$P65=$H76,1,0)=1,ABS($X76*$G76),-ABS($X76*$G76))</f>
        <v>927.04999352809898</v>
      </c>
      <c r="AC76" s="188">
        <f t="shared" si="40"/>
        <v>927.04999352809898</v>
      </c>
      <c r="AD76" s="188">
        <f t="shared" si="26"/>
        <v>-927.04999352809898</v>
      </c>
      <c r="AE76" s="188">
        <f t="shared" si="27"/>
        <v>927.04999352809898</v>
      </c>
      <c r="AF76" s="188">
        <f t="shared" si="36"/>
        <v>-927.04999352809898</v>
      </c>
      <c r="AG76" s="188">
        <f t="shared" si="37"/>
        <v>-927.04999352809898</v>
      </c>
      <c r="AH76" s="188">
        <f t="shared" si="38"/>
        <v>927.04999352809898</v>
      </c>
      <c r="AI76" s="188">
        <f t="shared" si="39"/>
        <v>-927.04999352809898</v>
      </c>
      <c r="AJ76" s="188">
        <f t="shared" si="28"/>
        <v>-927.04999352809898</v>
      </c>
      <c r="AK76" s="188">
        <f t="shared" si="29"/>
        <v>-927.04999352809898</v>
      </c>
      <c r="AL76" s="188">
        <f t="shared" si="30"/>
        <v>-927.04999352809898</v>
      </c>
      <c r="AM76" s="188">
        <f t="shared" si="31"/>
        <v>-927.04999352809898</v>
      </c>
      <c r="AN76" s="188">
        <f t="shared" si="41"/>
        <v>927.04999352809898</v>
      </c>
      <c r="AO76" s="188">
        <f t="shared" si="42"/>
        <v>-927.04999352809898</v>
      </c>
    </row>
    <row r="77" spans="1:41" ht="15.75" thickBot="1" x14ac:dyDescent="0.3">
      <c r="A77" s="1" t="s">
        <v>401</v>
      </c>
      <c r="B77" s="149" t="s">
        <v>726</v>
      </c>
      <c r="C77" s="192" t="s">
        <v>297</v>
      </c>
      <c r="E77" s="201">
        <v>-1</v>
      </c>
      <c r="F77" s="186">
        <f t="shared" si="19"/>
        <v>-1562.6756604862501</v>
      </c>
      <c r="G77" s="202">
        <v>-2.24845418775E-2</v>
      </c>
      <c r="H77" s="202">
        <v>-1</v>
      </c>
      <c r="I77">
        <v>-1</v>
      </c>
      <c r="J77">
        <v>-1</v>
      </c>
      <c r="K77">
        <v>-1</v>
      </c>
      <c r="L77">
        <v>-1</v>
      </c>
      <c r="M77">
        <v>4</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69500</v>
      </c>
      <c r="Y77" s="137">
        <v>69500</v>
      </c>
      <c r="Z77" s="188">
        <f t="shared" si="25"/>
        <v>1562.6756604862501</v>
      </c>
      <c r="AA77" s="188">
        <f>IF(IF(sym!$Q66=H77,1,0)=1,ABS(X77*G77),-ABS(X77*G77))</f>
        <v>-1562.6756604862501</v>
      </c>
      <c r="AB77" s="188">
        <f>IF(IF(sym!$P66=$H77,1,0)=1,ABS($X77*$G77),-ABS($X77*$G77))</f>
        <v>1562.6756604862501</v>
      </c>
      <c r="AC77" s="188">
        <f t="shared" si="40"/>
        <v>1562.6756604862501</v>
      </c>
      <c r="AD77" s="188">
        <f t="shared" si="26"/>
        <v>-1562.6756604862501</v>
      </c>
      <c r="AE77" s="188">
        <f t="shared" si="27"/>
        <v>1562.6756604862501</v>
      </c>
      <c r="AF77" s="188">
        <f t="shared" si="36"/>
        <v>1562.6756604862501</v>
      </c>
      <c r="AG77" s="188">
        <f t="shared" si="37"/>
        <v>1562.6756604862501</v>
      </c>
      <c r="AH77" s="188">
        <f t="shared" si="38"/>
        <v>1562.6756604862501</v>
      </c>
      <c r="AI77" s="188">
        <f t="shared" si="39"/>
        <v>1562.6756604862501</v>
      </c>
      <c r="AJ77" s="188">
        <f t="shared" si="28"/>
        <v>1562.6756604862501</v>
      </c>
      <c r="AK77" s="188">
        <f t="shared" si="29"/>
        <v>1562.6756604862501</v>
      </c>
      <c r="AL77" s="188">
        <f t="shared" si="30"/>
        <v>-1562.6756604862501</v>
      </c>
      <c r="AM77" s="188">
        <f t="shared" si="31"/>
        <v>1562.6756604862501</v>
      </c>
      <c r="AN77" s="188">
        <f t="shared" si="41"/>
        <v>-1562.6756604862501</v>
      </c>
      <c r="AO77" s="188">
        <f t="shared" si="42"/>
        <v>-1562.6756604862501</v>
      </c>
    </row>
    <row r="78" spans="1:41" ht="15.75" thickBot="1" x14ac:dyDescent="0.3">
      <c r="A78" s="1" t="s">
        <v>868</v>
      </c>
      <c r="B78" s="149" t="s">
        <v>746</v>
      </c>
      <c r="C78" s="192" t="s">
        <v>294</v>
      </c>
      <c r="E78" s="201">
        <v>-1</v>
      </c>
      <c r="F78" s="186">
        <f t="shared" ref="F78:F92" si="43">G78*X78</f>
        <v>1761.6203712619943</v>
      </c>
      <c r="G78" s="202">
        <v>1.0621217735000001E-2</v>
      </c>
      <c r="H78" s="202">
        <v>1</v>
      </c>
      <c r="I78">
        <v>1</v>
      </c>
      <c r="J78">
        <v>-1</v>
      </c>
      <c r="K78">
        <v>1</v>
      </c>
      <c r="L78">
        <v>-1</v>
      </c>
      <c r="M78">
        <v>-12</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165858.60634952836</v>
      </c>
      <c r="Y78" s="137">
        <v>165858.60634952836</v>
      </c>
      <c r="Z78" s="188">
        <f t="shared" ref="Z78:Z92" si="49">ABS(X78*G78)</f>
        <v>1761.6203712619943</v>
      </c>
      <c r="AA78" s="188">
        <f>IF(IF(sym!$Q67=H78,1,0)=1,ABS(X78*G78),-ABS(X78*G78))</f>
        <v>1761.6203712619943</v>
      </c>
      <c r="AB78" s="188">
        <f>IF(IF(sym!$P67=$H78,1,0)=1,ABS($X78*$G78),-ABS($X78*$G78))</f>
        <v>-1761.6203712619943</v>
      </c>
      <c r="AC78" s="188">
        <f t="shared" si="40"/>
        <v>-1761.6203712619943</v>
      </c>
      <c r="AD78" s="188">
        <f t="shared" ref="AD78:AD92" si="50">IF(IF(-E78=H78,1,0)=1,ABS(X78*G78),-ABS(X78*G78))</f>
        <v>1761.6203712619943</v>
      </c>
      <c r="AE78" s="188">
        <f t="shared" ref="AE78:AE92" si="51">IF(IF(J78=H78,1,0)=1,ABS(X78*G78),-ABS(X78*G78))</f>
        <v>-1761.6203712619943</v>
      </c>
      <c r="AF78" s="188">
        <f t="shared" si="36"/>
        <v>1761.6203712619943</v>
      </c>
      <c r="AG78" s="188">
        <f t="shared" si="37"/>
        <v>1761.6203712619943</v>
      </c>
      <c r="AH78" s="188">
        <f t="shared" si="38"/>
        <v>-1761.6203712619943</v>
      </c>
      <c r="AI78" s="188">
        <f t="shared" si="39"/>
        <v>1761.6203712619943</v>
      </c>
      <c r="AJ78" s="188">
        <f t="shared" ref="AJ78:AJ92" si="52">IF(IF(P78=H78,1,0)=1,ABS(X78*G78),-ABS(X78*G78))</f>
        <v>1761.6203712619943</v>
      </c>
      <c r="AK78" s="188">
        <f t="shared" ref="AK78:AK92" si="53">IF(IF(H78=Q78,1,0)=1,ABS(X78*G78),-ABS(X78*G78))</f>
        <v>1761.6203712619943</v>
      </c>
      <c r="AL78" s="188">
        <f t="shared" ref="AL78:AL92" si="54">IF(IF(R78=H78,1,0)=1,ABS(X78*G78),-ABS(X78*G78))</f>
        <v>1761.6203712619943</v>
      </c>
      <c r="AM78" s="188">
        <f t="shared" ref="AM78:AM92" si="55">IF(IF(S78=H78,1,0)=1,ABS(X78*G78),-ABS(X78*G78))</f>
        <v>1761.6203712619943</v>
      </c>
      <c r="AN78" s="188">
        <f t="shared" ref="AN78:AN92" si="56">IF(IF(T78=$H78,1,0)=1,ABS($X78*$G78),-ABS($X78*$G78))</f>
        <v>-1761.6203712619943</v>
      </c>
      <c r="AO78" s="188">
        <f t="shared" ref="AO78:AO92" si="57">IF(IF(U78=$H78,1,0)=1,ABS($X78*$G78),-ABS($X78*$G78))</f>
        <v>1761.6203712619943</v>
      </c>
    </row>
    <row r="79" spans="1:41" ht="15.75" thickBot="1" x14ac:dyDescent="0.3">
      <c r="A79" s="1" t="s">
        <v>403</v>
      </c>
      <c r="B79" s="149" t="s">
        <v>681</v>
      </c>
      <c r="C79" s="192" t="s">
        <v>294</v>
      </c>
      <c r="E79" s="201">
        <v>-1</v>
      </c>
      <c r="F79" s="186">
        <f t="shared" si="43"/>
        <v>786.23911883244614</v>
      </c>
      <c r="G79" s="202">
        <v>5.3945745992600002E-3</v>
      </c>
      <c r="H79" s="202">
        <v>1</v>
      </c>
      <c r="I79">
        <v>1</v>
      </c>
      <c r="J79">
        <v>-1</v>
      </c>
      <c r="K79">
        <v>1</v>
      </c>
      <c r="L79">
        <v>1</v>
      </c>
      <c r="M79">
        <v>-1</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145746.26865671639</v>
      </c>
      <c r="Y79" s="137">
        <v>97164.179104477604</v>
      </c>
      <c r="Z79" s="188">
        <f t="shared" si="49"/>
        <v>786.23911883244614</v>
      </c>
      <c r="AA79" s="188">
        <f>IF(IF(sym!$Q68=H79,1,0)=1,ABS(X79*G79),-ABS(X79*G79))</f>
        <v>786.23911883244614</v>
      </c>
      <c r="AB79" s="188">
        <f>IF(IF(sym!$P68=$H79,1,0)=1,ABS($X79*$G79),-ABS($X79*$G79))</f>
        <v>-786.23911883244614</v>
      </c>
      <c r="AC79" s="188">
        <f t="shared" si="40"/>
        <v>-786.23911883244614</v>
      </c>
      <c r="AD79" s="188">
        <f t="shared" si="50"/>
        <v>786.23911883244614</v>
      </c>
      <c r="AE79" s="188">
        <f t="shared" si="51"/>
        <v>-786.23911883244614</v>
      </c>
      <c r="AF79" s="188">
        <f t="shared" ref="AF79:AF92" si="60">IF(IF(I79=H79,1,0)=1,ABS(X79*G79),-ABS(X79*G79))</f>
        <v>786.23911883244614</v>
      </c>
      <c r="AG79" s="188">
        <f t="shared" ref="AG79:AG92" si="61">IF(IF(K79=H79,1,0)=1,ABS(X79*G79),-ABS(X79*G79))</f>
        <v>786.23911883244614</v>
      </c>
      <c r="AH79" s="188">
        <f t="shared" ref="AH79:AH92" si="62">IF(IF(L79=H79,1,0)=1,ABS(X79*G79),-ABS(X79*G79))</f>
        <v>786.23911883244614</v>
      </c>
      <c r="AI79" s="188">
        <f t="shared" ref="AI79:AI92" si="63">IF(IF(O79=H79,1,0)=1,ABS(X79*G79),-ABS(X79*G79))</f>
        <v>-786.23911883244614</v>
      </c>
      <c r="AJ79" s="188">
        <f t="shared" si="52"/>
        <v>-786.23911883244614</v>
      </c>
      <c r="AK79" s="188">
        <f t="shared" si="53"/>
        <v>-786.23911883244614</v>
      </c>
      <c r="AL79" s="188">
        <f t="shared" si="54"/>
        <v>786.23911883244614</v>
      </c>
      <c r="AM79" s="188">
        <f t="shared" si="55"/>
        <v>-786.23911883244614</v>
      </c>
      <c r="AN79" s="188">
        <f t="shared" si="56"/>
        <v>-786.23911883244614</v>
      </c>
      <c r="AO79" s="188">
        <f t="shared" si="57"/>
        <v>-786.23911883244614</v>
      </c>
    </row>
    <row r="80" spans="1:41" ht="15.75" thickBot="1" x14ac:dyDescent="0.3">
      <c r="A80" s="1" t="s">
        <v>405</v>
      </c>
      <c r="B80" s="149" t="s">
        <v>686</v>
      </c>
      <c r="C80" s="192" t="s">
        <v>294</v>
      </c>
      <c r="E80" s="201">
        <v>1</v>
      </c>
      <c r="F80" s="186">
        <f t="shared" si="43"/>
        <v>-482.2802850354912</v>
      </c>
      <c r="G80" s="202">
        <v>-3.5629453681700002E-3</v>
      </c>
      <c r="H80" s="202">
        <v>-1</v>
      </c>
      <c r="I80">
        <v>1</v>
      </c>
      <c r="J80">
        <v>-1</v>
      </c>
      <c r="K80">
        <v>1</v>
      </c>
      <c r="L80">
        <v>-1</v>
      </c>
      <c r="M80">
        <v>16</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135360</v>
      </c>
      <c r="Y80" s="137">
        <v>101520</v>
      </c>
      <c r="Z80" s="188">
        <f t="shared" si="49"/>
        <v>482.2802850354912</v>
      </c>
      <c r="AA80" s="188">
        <f>IF(IF(sym!$Q69=H80,1,0)=1,ABS(X80*G80),-ABS(X80*G80))</f>
        <v>-482.2802850354912</v>
      </c>
      <c r="AB80" s="188">
        <f>IF(IF(sym!$P69=$H80,1,0)=1,ABS($X80*$G80),-ABS($X80*$G80))</f>
        <v>482.2802850354912</v>
      </c>
      <c r="AC80" s="188">
        <f t="shared" ref="AC80:AC92" si="64">IF(IF(E80=H80,1,0)=1,ABS(X80*G80),-ABS(X80*G80))</f>
        <v>-482.2802850354912</v>
      </c>
      <c r="AD80" s="188">
        <f t="shared" si="50"/>
        <v>482.2802850354912</v>
      </c>
      <c r="AE80" s="188">
        <f t="shared" si="51"/>
        <v>482.2802850354912</v>
      </c>
      <c r="AF80" s="188">
        <f t="shared" si="60"/>
        <v>-482.2802850354912</v>
      </c>
      <c r="AG80" s="188">
        <f t="shared" si="61"/>
        <v>-482.2802850354912</v>
      </c>
      <c r="AH80" s="188">
        <f t="shared" si="62"/>
        <v>482.2802850354912</v>
      </c>
      <c r="AI80" s="188">
        <f t="shared" si="63"/>
        <v>482.2802850354912</v>
      </c>
      <c r="AJ80" s="188">
        <f t="shared" si="52"/>
        <v>-482.2802850354912</v>
      </c>
      <c r="AK80" s="188">
        <f t="shared" si="53"/>
        <v>482.2802850354912</v>
      </c>
      <c r="AL80" s="188">
        <f t="shared" si="54"/>
        <v>-482.2802850354912</v>
      </c>
      <c r="AM80" s="188">
        <f t="shared" si="55"/>
        <v>-482.2802850354912</v>
      </c>
      <c r="AN80" s="188">
        <f t="shared" si="56"/>
        <v>-482.2802850354912</v>
      </c>
      <c r="AO80" s="188">
        <f t="shared" si="57"/>
        <v>482.2802850354912</v>
      </c>
    </row>
    <row r="81" spans="1:41" ht="15.75" thickBot="1" x14ac:dyDescent="0.3">
      <c r="A81" s="1" t="s">
        <v>408</v>
      </c>
      <c r="B81" s="149" t="s">
        <v>527</v>
      </c>
      <c r="C81" s="192" t="s">
        <v>294</v>
      </c>
      <c r="D81" s="2"/>
      <c r="E81" s="201">
        <v>-1</v>
      </c>
      <c r="F81" s="186">
        <f t="shared" si="43"/>
        <v>1609.4419022953505</v>
      </c>
      <c r="G81" s="202">
        <v>1.22992825419E-2</v>
      </c>
      <c r="H81" s="202">
        <v>1</v>
      </c>
      <c r="I81">
        <v>1</v>
      </c>
      <c r="J81">
        <v>1</v>
      </c>
      <c r="K81">
        <v>1</v>
      </c>
      <c r="L81">
        <v>-1</v>
      </c>
      <c r="M81">
        <v>-9</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130856.56800000001</v>
      </c>
      <c r="Y81" s="137">
        <v>98142.426000000007</v>
      </c>
      <c r="Z81" s="188">
        <f t="shared" si="49"/>
        <v>1609.4419022953505</v>
      </c>
      <c r="AA81" s="188">
        <f>IF(IF(sym!$Q70=H81,1,0)=1,ABS(X81*G81),-ABS(X81*G81))</f>
        <v>1609.4419022953505</v>
      </c>
      <c r="AB81" s="188">
        <f>IF(IF(sym!$P70=$H81,1,0)=1,ABS($X81*$G81),-ABS($X81*$G81))</f>
        <v>-1609.4419022953505</v>
      </c>
      <c r="AC81" s="188">
        <f t="shared" si="64"/>
        <v>-1609.4419022953505</v>
      </c>
      <c r="AD81" s="188">
        <f t="shared" si="50"/>
        <v>1609.4419022953505</v>
      </c>
      <c r="AE81" s="188">
        <f t="shared" si="51"/>
        <v>1609.4419022953505</v>
      </c>
      <c r="AF81" s="188">
        <f t="shared" si="60"/>
        <v>1609.4419022953505</v>
      </c>
      <c r="AG81" s="188">
        <f t="shared" si="61"/>
        <v>1609.4419022953505</v>
      </c>
      <c r="AH81" s="188">
        <f t="shared" si="62"/>
        <v>-1609.4419022953505</v>
      </c>
      <c r="AI81" s="188">
        <f t="shared" si="63"/>
        <v>1609.4419022953505</v>
      </c>
      <c r="AJ81" s="188">
        <f t="shared" si="52"/>
        <v>1609.4419022953505</v>
      </c>
      <c r="AK81" s="188">
        <f t="shared" si="53"/>
        <v>1609.4419022953505</v>
      </c>
      <c r="AL81" s="188">
        <f t="shared" si="54"/>
        <v>1609.4419022953505</v>
      </c>
      <c r="AM81" s="188">
        <f t="shared" si="55"/>
        <v>1609.4419022953505</v>
      </c>
      <c r="AN81" s="188">
        <f t="shared" si="56"/>
        <v>-1609.4419022953505</v>
      </c>
      <c r="AO81" s="188">
        <f t="shared" si="57"/>
        <v>1609.4419022953505</v>
      </c>
    </row>
    <row r="82" spans="1:41" ht="15.75" thickBot="1" x14ac:dyDescent="0.3">
      <c r="A82" s="1" t="s">
        <v>410</v>
      </c>
      <c r="B82" s="149" t="s">
        <v>556</v>
      </c>
      <c r="C82" s="192" t="s">
        <v>294</v>
      </c>
      <c r="E82" s="201">
        <v>-1</v>
      </c>
      <c r="F82" s="186">
        <f t="shared" si="43"/>
        <v>1640.13678065152</v>
      </c>
      <c r="G82" s="202">
        <v>6.8390325271099998E-3</v>
      </c>
      <c r="H82" s="202">
        <v>1</v>
      </c>
      <c r="I82">
        <v>1</v>
      </c>
      <c r="J82">
        <v>1</v>
      </c>
      <c r="K82">
        <v>1</v>
      </c>
      <c r="L82">
        <v>-1</v>
      </c>
      <c r="M82">
        <v>-9</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239819.99999999997</v>
      </c>
      <c r="Y82" s="137">
        <v>239819.99999999997</v>
      </c>
      <c r="Z82" s="188">
        <f t="shared" si="49"/>
        <v>1640.13678065152</v>
      </c>
      <c r="AA82" s="188">
        <f>IF(IF(sym!$Q71=H82,1,0)=1,ABS(X82*G82),-ABS(X82*G82))</f>
        <v>1640.13678065152</v>
      </c>
      <c r="AB82" s="188">
        <f>IF(IF(sym!$P71=$H82,1,0)=1,ABS($X82*$G82),-ABS($X82*$G82))</f>
        <v>-1640.13678065152</v>
      </c>
      <c r="AC82" s="188">
        <f t="shared" si="64"/>
        <v>-1640.13678065152</v>
      </c>
      <c r="AD82" s="188">
        <f t="shared" si="50"/>
        <v>1640.13678065152</v>
      </c>
      <c r="AE82" s="188">
        <f t="shared" si="51"/>
        <v>1640.13678065152</v>
      </c>
      <c r="AF82" s="188">
        <f t="shared" si="60"/>
        <v>1640.13678065152</v>
      </c>
      <c r="AG82" s="188">
        <f t="shared" si="61"/>
        <v>1640.13678065152</v>
      </c>
      <c r="AH82" s="188">
        <f t="shared" si="62"/>
        <v>-1640.13678065152</v>
      </c>
      <c r="AI82" s="188">
        <f t="shared" si="63"/>
        <v>1640.13678065152</v>
      </c>
      <c r="AJ82" s="188">
        <f t="shared" si="52"/>
        <v>1640.13678065152</v>
      </c>
      <c r="AK82" s="188">
        <f t="shared" si="53"/>
        <v>1640.13678065152</v>
      </c>
      <c r="AL82" s="188">
        <f t="shared" si="54"/>
        <v>1640.13678065152</v>
      </c>
      <c r="AM82" s="188">
        <f t="shared" si="55"/>
        <v>1640.13678065152</v>
      </c>
      <c r="AN82" s="188">
        <f t="shared" si="56"/>
        <v>-1640.13678065152</v>
      </c>
      <c r="AO82" s="188">
        <f t="shared" si="57"/>
        <v>1640.13678065152</v>
      </c>
    </row>
    <row r="83" spans="1:41" ht="15.75" thickBot="1" x14ac:dyDescent="0.3">
      <c r="A83" s="1" t="s">
        <v>412</v>
      </c>
      <c r="B83" s="149" t="s">
        <v>763</v>
      </c>
      <c r="C83" s="192" t="s">
        <v>1122</v>
      </c>
      <c r="E83" s="201">
        <v>1</v>
      </c>
      <c r="F83" s="186">
        <f t="shared" si="43"/>
        <v>-750.10714285639278</v>
      </c>
      <c r="G83" s="202">
        <v>-4.2857142857100002E-4</v>
      </c>
      <c r="H83" s="202">
        <v>-1</v>
      </c>
      <c r="I83">
        <v>1</v>
      </c>
      <c r="J83">
        <v>1</v>
      </c>
      <c r="K83">
        <v>-1</v>
      </c>
      <c r="L83">
        <v>1</v>
      </c>
      <c r="M83">
        <v>-10</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1750250</v>
      </c>
      <c r="Y83" s="137">
        <v>1312687.5</v>
      </c>
      <c r="Z83" s="188">
        <f t="shared" si="49"/>
        <v>750.10714285639278</v>
      </c>
      <c r="AA83" s="188">
        <f>IF(IF(sym!$Q72=H83,1,0)=1,ABS(X83*G83),-ABS(X83*G83))</f>
        <v>750.10714285639278</v>
      </c>
      <c r="AB83" s="188">
        <f>IF(IF(sym!$P72=$H83,1,0)=1,ABS($X83*$G83),-ABS($X83*$G83))</f>
        <v>-750.10714285639278</v>
      </c>
      <c r="AC83" s="188">
        <f t="shared" si="64"/>
        <v>-750.10714285639278</v>
      </c>
      <c r="AD83" s="188">
        <f t="shared" si="50"/>
        <v>750.10714285639278</v>
      </c>
      <c r="AE83" s="188">
        <f t="shared" si="51"/>
        <v>-750.10714285639278</v>
      </c>
      <c r="AF83" s="188">
        <f t="shared" si="60"/>
        <v>-750.10714285639278</v>
      </c>
      <c r="AG83" s="188">
        <f t="shared" si="61"/>
        <v>750.10714285639278</v>
      </c>
      <c r="AH83" s="188">
        <f t="shared" si="62"/>
        <v>-750.10714285639278</v>
      </c>
      <c r="AI83" s="188">
        <f t="shared" si="63"/>
        <v>750.10714285639278</v>
      </c>
      <c r="AJ83" s="188">
        <f t="shared" si="52"/>
        <v>750.10714285639278</v>
      </c>
      <c r="AK83" s="188">
        <f t="shared" si="53"/>
        <v>750.10714285639278</v>
      </c>
      <c r="AL83" s="188">
        <f t="shared" si="54"/>
        <v>750.10714285639278</v>
      </c>
      <c r="AM83" s="188">
        <f t="shared" si="55"/>
        <v>750.10714285639278</v>
      </c>
      <c r="AN83" s="188">
        <f t="shared" si="56"/>
        <v>-750.10714285639278</v>
      </c>
      <c r="AO83" s="188">
        <f t="shared" si="57"/>
        <v>750.10714285639278</v>
      </c>
    </row>
    <row r="84" spans="1:41" ht="15.75" thickBot="1" x14ac:dyDescent="0.3">
      <c r="A84" s="1" t="s">
        <v>413</v>
      </c>
      <c r="B84" s="149" t="s">
        <v>761</v>
      </c>
      <c r="C84" s="192" t="s">
        <v>1122</v>
      </c>
      <c r="E84" s="201">
        <v>1</v>
      </c>
      <c r="F84" s="186">
        <f t="shared" si="43"/>
        <v>-749.99999999848217</v>
      </c>
      <c r="G84" s="202">
        <v>-1.8905825357399999E-3</v>
      </c>
      <c r="H84" s="202">
        <v>-1</v>
      </c>
      <c r="I84">
        <v>1</v>
      </c>
      <c r="J84">
        <v>1</v>
      </c>
      <c r="K84">
        <v>-1</v>
      </c>
      <c r="L84">
        <v>1</v>
      </c>
      <c r="M84">
        <v>-10</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396703.125</v>
      </c>
      <c r="Y84" s="137">
        <v>264468.75</v>
      </c>
      <c r="Z84" s="188">
        <f t="shared" si="49"/>
        <v>749.99999999848217</v>
      </c>
      <c r="AA84" s="188">
        <f>IF(IF(sym!$Q73=H84,1,0)=1,ABS(X84*G84),-ABS(X84*G84))</f>
        <v>749.99999999848217</v>
      </c>
      <c r="AB84" s="188">
        <f>IF(IF(sym!$P73=$H84,1,0)=1,ABS($X84*$G84),-ABS($X84*$G84))</f>
        <v>-749.99999999848217</v>
      </c>
      <c r="AC84" s="188">
        <f t="shared" si="64"/>
        <v>-749.99999999848217</v>
      </c>
      <c r="AD84" s="188">
        <f t="shared" si="50"/>
        <v>749.99999999848217</v>
      </c>
      <c r="AE84" s="188">
        <f t="shared" si="51"/>
        <v>-749.99999999848217</v>
      </c>
      <c r="AF84" s="188">
        <f t="shared" si="60"/>
        <v>-749.99999999848217</v>
      </c>
      <c r="AG84" s="188">
        <f t="shared" si="61"/>
        <v>749.99999999848217</v>
      </c>
      <c r="AH84" s="188">
        <f t="shared" si="62"/>
        <v>-749.99999999848217</v>
      </c>
      <c r="AI84" s="188">
        <f t="shared" si="63"/>
        <v>749.99999999848217</v>
      </c>
      <c r="AJ84" s="188">
        <f t="shared" si="52"/>
        <v>749.99999999848217</v>
      </c>
      <c r="AK84" s="188">
        <f t="shared" si="53"/>
        <v>749.99999999848217</v>
      </c>
      <c r="AL84" s="188">
        <f t="shared" si="54"/>
        <v>749.99999999848217</v>
      </c>
      <c r="AM84" s="188">
        <f t="shared" si="55"/>
        <v>749.99999999848217</v>
      </c>
      <c r="AN84" s="188">
        <f t="shared" si="56"/>
        <v>-749.99999999848217</v>
      </c>
      <c r="AO84" s="188">
        <f t="shared" si="57"/>
        <v>749.99999999848217</v>
      </c>
    </row>
    <row r="85" spans="1:41" ht="15.75" thickBot="1" x14ac:dyDescent="0.3">
      <c r="A85" s="1" t="s">
        <v>414</v>
      </c>
      <c r="B85" s="149" t="s">
        <v>759</v>
      </c>
      <c r="C85" s="192" t="s">
        <v>1122</v>
      </c>
      <c r="E85" s="201">
        <v>1</v>
      </c>
      <c r="F85" s="186">
        <f t="shared" si="43"/>
        <v>-746.73380511787309</v>
      </c>
      <c r="G85" s="202">
        <v>-4.3549265106199997E-3</v>
      </c>
      <c r="H85" s="202">
        <v>-1</v>
      </c>
      <c r="I85">
        <v>1</v>
      </c>
      <c r="J85">
        <v>1</v>
      </c>
      <c r="K85">
        <v>-1</v>
      </c>
      <c r="L85">
        <v>1</v>
      </c>
      <c r="M85">
        <v>-7</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171468.75</v>
      </c>
      <c r="Y85" s="137">
        <v>171468.75</v>
      </c>
      <c r="Z85" s="188">
        <f t="shared" si="49"/>
        <v>746.73380511787309</v>
      </c>
      <c r="AA85" s="188">
        <f>IF(IF(sym!$Q74=H85,1,0)=1,ABS(X85*G85),-ABS(X85*G85))</f>
        <v>746.73380511787309</v>
      </c>
      <c r="AB85" s="188">
        <f>IF(IF(sym!$P74=$H85,1,0)=1,ABS($X85*$G85),-ABS($X85*$G85))</f>
        <v>-746.73380511787309</v>
      </c>
      <c r="AC85" s="188">
        <f t="shared" si="64"/>
        <v>-746.73380511787309</v>
      </c>
      <c r="AD85" s="188">
        <f t="shared" si="50"/>
        <v>746.73380511787309</v>
      </c>
      <c r="AE85" s="188">
        <f t="shared" si="51"/>
        <v>-746.73380511787309</v>
      </c>
      <c r="AF85" s="188">
        <f t="shared" si="60"/>
        <v>-746.73380511787309</v>
      </c>
      <c r="AG85" s="188">
        <f t="shared" si="61"/>
        <v>746.73380511787309</v>
      </c>
      <c r="AH85" s="188">
        <f t="shared" si="62"/>
        <v>-746.73380511787309</v>
      </c>
      <c r="AI85" s="188">
        <f t="shared" si="63"/>
        <v>746.73380511787309</v>
      </c>
      <c r="AJ85" s="188">
        <f t="shared" si="52"/>
        <v>746.73380511787309</v>
      </c>
      <c r="AK85" s="188">
        <f t="shared" si="53"/>
        <v>746.73380511787309</v>
      </c>
      <c r="AL85" s="188">
        <f t="shared" si="54"/>
        <v>746.73380511787309</v>
      </c>
      <c r="AM85" s="188">
        <f t="shared" si="55"/>
        <v>746.73380511787309</v>
      </c>
      <c r="AN85" s="188">
        <f t="shared" si="56"/>
        <v>-746.73380511787309</v>
      </c>
      <c r="AO85" s="188">
        <f t="shared" si="57"/>
        <v>746.73380511787309</v>
      </c>
    </row>
    <row r="86" spans="1:41" ht="15.75" thickBot="1" x14ac:dyDescent="0.3">
      <c r="A86" s="1" t="s">
        <v>416</v>
      </c>
      <c r="B86" s="149" t="s">
        <v>494</v>
      </c>
      <c r="C86" s="192" t="s">
        <v>294</v>
      </c>
      <c r="E86" s="201">
        <v>-1</v>
      </c>
      <c r="F86" s="186">
        <f t="shared" si="43"/>
        <v>-403.82775119593504</v>
      </c>
      <c r="G86" s="202">
        <v>-1.27591706539E-2</v>
      </c>
      <c r="H86" s="202">
        <v>-1</v>
      </c>
      <c r="I86">
        <v>-1</v>
      </c>
      <c r="J86">
        <v>1</v>
      </c>
      <c r="K86">
        <v>-1</v>
      </c>
      <c r="L86">
        <v>-1</v>
      </c>
      <c r="M86">
        <v>-5</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31650</v>
      </c>
      <c r="Y86" s="137">
        <v>31650</v>
      </c>
      <c r="Z86" s="188">
        <f t="shared" si="49"/>
        <v>403.82775119593504</v>
      </c>
      <c r="AA86" s="188">
        <f>IF(IF(sym!$Q75=H86,1,0)=1,ABS(X86*G86),-ABS(X86*G86))</f>
        <v>403.82775119593504</v>
      </c>
      <c r="AB86" s="188">
        <f>IF(IF(sym!$P75=$H86,1,0)=1,ABS($X86*$G86),-ABS($X86*$G86))</f>
        <v>-403.82775119593504</v>
      </c>
      <c r="AC86" s="188">
        <f t="shared" si="64"/>
        <v>403.82775119593504</v>
      </c>
      <c r="AD86" s="188">
        <f t="shared" si="50"/>
        <v>-403.82775119593504</v>
      </c>
      <c r="AE86" s="188">
        <f t="shared" si="51"/>
        <v>-403.82775119593504</v>
      </c>
      <c r="AF86" s="188">
        <f t="shared" si="60"/>
        <v>403.82775119593504</v>
      </c>
      <c r="AG86" s="188">
        <f t="shared" si="61"/>
        <v>403.82775119593504</v>
      </c>
      <c r="AH86" s="188">
        <f t="shared" si="62"/>
        <v>403.82775119593504</v>
      </c>
      <c r="AI86" s="188">
        <f t="shared" si="63"/>
        <v>-403.82775119593504</v>
      </c>
      <c r="AJ86" s="188">
        <f t="shared" si="52"/>
        <v>403.82775119593504</v>
      </c>
      <c r="AK86" s="188">
        <f t="shared" si="53"/>
        <v>-403.82775119593504</v>
      </c>
      <c r="AL86" s="188">
        <f t="shared" si="54"/>
        <v>-403.82775119593504</v>
      </c>
      <c r="AM86" s="188">
        <f t="shared" si="55"/>
        <v>-403.82775119593504</v>
      </c>
      <c r="AN86" s="188">
        <f t="shared" si="56"/>
        <v>403.82775119593504</v>
      </c>
      <c r="AO86" s="188">
        <f t="shared" si="57"/>
        <v>-403.82775119593504</v>
      </c>
    </row>
    <row r="87" spans="1:41" s="2" customFormat="1" ht="15.75" thickBot="1" x14ac:dyDescent="0.3">
      <c r="A87" s="1" t="s">
        <v>418</v>
      </c>
      <c r="B87" s="149" t="s">
        <v>767</v>
      </c>
      <c r="C87" s="192" t="s">
        <v>297</v>
      </c>
      <c r="D87"/>
      <c r="E87" s="201">
        <v>-1</v>
      </c>
      <c r="F87" s="186">
        <f t="shared" si="43"/>
        <v>-749.55143540430004</v>
      </c>
      <c r="G87" s="202">
        <v>-1.1961722488000001E-2</v>
      </c>
      <c r="H87" s="202">
        <v>-1</v>
      </c>
      <c r="I87">
        <v>1</v>
      </c>
      <c r="J87">
        <v>1</v>
      </c>
      <c r="K87">
        <v>-1</v>
      </c>
      <c r="L87">
        <v>-1</v>
      </c>
      <c r="M87">
        <v>-4</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62662.5</v>
      </c>
      <c r="Y87" s="137">
        <v>41775</v>
      </c>
      <c r="Z87" s="188">
        <f t="shared" si="49"/>
        <v>749.55143540430004</v>
      </c>
      <c r="AA87" s="188">
        <f>IF(IF(sym!$Q76=H87,1,0)=1,ABS(X87*G87),-ABS(X87*G87))</f>
        <v>-749.55143540430004</v>
      </c>
      <c r="AB87" s="188">
        <f>IF(IF(sym!$P76=$H87,1,0)=1,ABS($X87*$G87),-ABS($X87*$G87))</f>
        <v>749.55143540430004</v>
      </c>
      <c r="AC87" s="188">
        <f t="shared" si="64"/>
        <v>749.55143540430004</v>
      </c>
      <c r="AD87" s="188">
        <f t="shared" si="50"/>
        <v>-749.55143540430004</v>
      </c>
      <c r="AE87" s="188">
        <f t="shared" si="51"/>
        <v>-749.55143540430004</v>
      </c>
      <c r="AF87" s="188">
        <f t="shared" si="60"/>
        <v>-749.55143540430004</v>
      </c>
      <c r="AG87" s="188">
        <f t="shared" si="61"/>
        <v>749.55143540430004</v>
      </c>
      <c r="AH87" s="188">
        <f t="shared" si="62"/>
        <v>749.55143540430004</v>
      </c>
      <c r="AI87" s="188">
        <f t="shared" si="63"/>
        <v>-749.55143540430004</v>
      </c>
      <c r="AJ87" s="188">
        <f t="shared" si="52"/>
        <v>749.55143540430004</v>
      </c>
      <c r="AK87" s="188">
        <f t="shared" si="53"/>
        <v>-749.55143540430004</v>
      </c>
      <c r="AL87" s="188">
        <f t="shared" si="54"/>
        <v>-749.55143540430004</v>
      </c>
      <c r="AM87" s="188">
        <f t="shared" si="55"/>
        <v>-749.55143540430004</v>
      </c>
      <c r="AN87" s="188">
        <f t="shared" si="56"/>
        <v>749.55143540430004</v>
      </c>
      <c r="AO87" s="188">
        <f t="shared" si="57"/>
        <v>-749.55143540430004</v>
      </c>
    </row>
    <row r="88" spans="1:41" s="2" customFormat="1" ht="15.75" thickBot="1" x14ac:dyDescent="0.3">
      <c r="A88" s="1" t="s">
        <v>1053</v>
      </c>
      <c r="B88" s="149" t="s">
        <v>738</v>
      </c>
      <c r="C88" s="192" t="s">
        <v>294</v>
      </c>
      <c r="D88"/>
      <c r="E88" s="201">
        <v>-1</v>
      </c>
      <c r="F88" s="186">
        <f t="shared" si="43"/>
        <v>1481.2461321625894</v>
      </c>
      <c r="G88" s="202">
        <v>7.2088724584099999E-3</v>
      </c>
      <c r="H88" s="202">
        <v>1</v>
      </c>
      <c r="I88">
        <v>1</v>
      </c>
      <c r="J88">
        <v>1</v>
      </c>
      <c r="K88">
        <v>1</v>
      </c>
      <c r="L88">
        <v>-1</v>
      </c>
      <c r="M88">
        <v>-4</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205475.42499999999</v>
      </c>
      <c r="Y88" s="137">
        <v>205475.42499999999</v>
      </c>
      <c r="Z88" s="188">
        <f t="shared" si="49"/>
        <v>1481.2461321625894</v>
      </c>
      <c r="AA88" s="188">
        <f>IF(IF(sym!$Q77=H88,1,0)=1,ABS(X88*G88),-ABS(X88*G88))</f>
        <v>1481.2461321625894</v>
      </c>
      <c r="AB88" s="188">
        <f>IF(IF(sym!$P77=$H88,1,0)=1,ABS($X88*$G88),-ABS($X88*$G88))</f>
        <v>-1481.2461321625894</v>
      </c>
      <c r="AC88" s="188">
        <f t="shared" si="64"/>
        <v>-1481.2461321625894</v>
      </c>
      <c r="AD88" s="188">
        <f t="shared" si="50"/>
        <v>1481.2461321625894</v>
      </c>
      <c r="AE88" s="188">
        <f t="shared" si="51"/>
        <v>1481.2461321625894</v>
      </c>
      <c r="AF88" s="188">
        <f t="shared" si="60"/>
        <v>1481.2461321625894</v>
      </c>
      <c r="AG88" s="188">
        <f t="shared" si="61"/>
        <v>1481.2461321625894</v>
      </c>
      <c r="AH88" s="188">
        <f t="shared" si="62"/>
        <v>-1481.2461321625894</v>
      </c>
      <c r="AI88" s="188">
        <f t="shared" si="63"/>
        <v>1481.2461321625894</v>
      </c>
      <c r="AJ88" s="188">
        <f t="shared" si="52"/>
        <v>1481.2461321625894</v>
      </c>
      <c r="AK88" s="188">
        <f t="shared" si="53"/>
        <v>1481.2461321625894</v>
      </c>
      <c r="AL88" s="188">
        <f t="shared" si="54"/>
        <v>1481.2461321625894</v>
      </c>
      <c r="AM88" s="188">
        <f t="shared" si="55"/>
        <v>1481.2461321625894</v>
      </c>
      <c r="AN88" s="188">
        <f t="shared" si="56"/>
        <v>-1481.2461321625894</v>
      </c>
      <c r="AO88" s="188">
        <f t="shared" si="57"/>
        <v>1481.2461321625894</v>
      </c>
    </row>
    <row r="89" spans="1:41" s="2" customFormat="1" ht="15.75" thickBot="1" x14ac:dyDescent="0.3">
      <c r="A89" s="330" t="s">
        <v>1054</v>
      </c>
      <c r="B89" s="331" t="s">
        <v>463</v>
      </c>
      <c r="C89" s="332" t="s">
        <v>1288</v>
      </c>
      <c r="D89"/>
      <c r="E89" s="201">
        <v>1</v>
      </c>
      <c r="F89" s="186">
        <f t="shared" si="43"/>
        <v>0</v>
      </c>
      <c r="G89" s="202">
        <v>0</v>
      </c>
      <c r="H89" s="202">
        <v>1</v>
      </c>
      <c r="I89">
        <v>-1</v>
      </c>
      <c r="J89">
        <v>-1</v>
      </c>
      <c r="K89">
        <v>1</v>
      </c>
      <c r="L89">
        <v>-1</v>
      </c>
      <c r="M89">
        <v>3</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508.78571428566642</v>
      </c>
      <c r="G90" s="202">
        <v>2.75974025974E-3</v>
      </c>
      <c r="H90" s="202">
        <v>1</v>
      </c>
      <c r="I90">
        <v>-1</v>
      </c>
      <c r="J90">
        <v>-1</v>
      </c>
      <c r="K90">
        <v>1</v>
      </c>
      <c r="L90">
        <v>-1</v>
      </c>
      <c r="M90">
        <v>15</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184360</v>
      </c>
      <c r="Y90" s="137">
        <v>184360</v>
      </c>
      <c r="Z90" s="188">
        <f t="shared" si="49"/>
        <v>508.78571428566642</v>
      </c>
      <c r="AA90" s="188">
        <f>IF(IF(sym!$Q79=H90,1,0)=1,ABS(X90*G90),-ABS(X90*G90))</f>
        <v>508.78571428566642</v>
      </c>
      <c r="AB90" s="188">
        <f>IF(IF(sym!$P79=$H90,1,0)=1,ABS($X90*$G90),-ABS($X90*$G90))</f>
        <v>-508.78571428566642</v>
      </c>
      <c r="AC90" s="188">
        <f t="shared" si="64"/>
        <v>508.78571428566642</v>
      </c>
      <c r="AD90" s="188">
        <f t="shared" si="50"/>
        <v>-508.78571428566642</v>
      </c>
      <c r="AE90" s="188">
        <f t="shared" si="51"/>
        <v>-508.78571428566642</v>
      </c>
      <c r="AF90" s="188">
        <f t="shared" si="60"/>
        <v>-508.78571428566642</v>
      </c>
      <c r="AG90" s="188">
        <f t="shared" si="61"/>
        <v>508.78571428566642</v>
      </c>
      <c r="AH90" s="188">
        <f t="shared" si="62"/>
        <v>-508.78571428566642</v>
      </c>
      <c r="AI90" s="188">
        <f t="shared" si="63"/>
        <v>-508.78571428566642</v>
      </c>
      <c r="AJ90" s="188">
        <f t="shared" si="52"/>
        <v>508.78571428566642</v>
      </c>
      <c r="AK90" s="188">
        <f t="shared" si="53"/>
        <v>-508.78571428566642</v>
      </c>
      <c r="AL90" s="188">
        <f t="shared" si="54"/>
        <v>-508.78571428566642</v>
      </c>
      <c r="AM90" s="188">
        <f t="shared" si="55"/>
        <v>-508.78571428566642</v>
      </c>
      <c r="AN90" s="188">
        <f t="shared" si="56"/>
        <v>508.78571428566642</v>
      </c>
      <c r="AO90" s="188">
        <f t="shared" si="57"/>
        <v>-508.78571428566642</v>
      </c>
    </row>
    <row r="91" spans="1:41" s="4" customFormat="1" ht="15.75" thickBot="1" x14ac:dyDescent="0.3">
      <c r="A91" s="1" t="s">
        <v>1025</v>
      </c>
      <c r="B91" s="149" t="s">
        <v>459</v>
      </c>
      <c r="C91" s="192" t="s">
        <v>1122</v>
      </c>
      <c r="E91" s="201">
        <v>1</v>
      </c>
      <c r="F91" s="186">
        <f t="shared" si="43"/>
        <v>314.88582648387347</v>
      </c>
      <c r="G91" s="202">
        <v>1.01471334348E-4</v>
      </c>
      <c r="H91" s="202">
        <v>1</v>
      </c>
      <c r="I91">
        <v>1</v>
      </c>
      <c r="J91">
        <v>1</v>
      </c>
      <c r="K91">
        <v>-1</v>
      </c>
      <c r="L91">
        <v>1</v>
      </c>
      <c r="M91">
        <v>18</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3103199.8200000003</v>
      </c>
      <c r="Y91" s="137">
        <v>2275679.8680000002</v>
      </c>
      <c r="Z91" s="188">
        <f t="shared" si="49"/>
        <v>314.88582648387347</v>
      </c>
      <c r="AA91" s="188">
        <f>IF(IF(sym!$Q80=H91,1,0)=1,ABS(X91*G91),-ABS(X91*G91))</f>
        <v>-314.88582648387347</v>
      </c>
      <c r="AB91" s="188">
        <f>IF(IF(sym!$P80=$H91,1,0)=1,ABS($X91*$G91),-ABS($X91*$G91))</f>
        <v>314.88582648387347</v>
      </c>
      <c r="AC91" s="188">
        <f t="shared" si="64"/>
        <v>314.88582648387347</v>
      </c>
      <c r="AD91" s="188">
        <f t="shared" si="50"/>
        <v>-314.88582648387347</v>
      </c>
      <c r="AE91" s="188">
        <f t="shared" si="51"/>
        <v>314.88582648387347</v>
      </c>
      <c r="AF91" s="188">
        <f t="shared" si="60"/>
        <v>314.88582648387347</v>
      </c>
      <c r="AG91" s="188">
        <f t="shared" si="61"/>
        <v>-314.88582648387347</v>
      </c>
      <c r="AH91" s="188">
        <f t="shared" si="62"/>
        <v>314.88582648387347</v>
      </c>
      <c r="AI91" s="188">
        <f t="shared" si="63"/>
        <v>314.88582648387347</v>
      </c>
      <c r="AJ91" s="188">
        <f t="shared" si="52"/>
        <v>-314.88582648387347</v>
      </c>
      <c r="AK91" s="188">
        <f t="shared" si="53"/>
        <v>314.88582648387347</v>
      </c>
      <c r="AL91" s="188">
        <f t="shared" si="54"/>
        <v>-314.88582648387347</v>
      </c>
      <c r="AM91" s="188">
        <f t="shared" si="55"/>
        <v>-314.88582648387347</v>
      </c>
      <c r="AN91" s="188">
        <f t="shared" si="56"/>
        <v>314.88582648387347</v>
      </c>
      <c r="AO91" s="188">
        <f t="shared" si="57"/>
        <v>-314.88582648387347</v>
      </c>
    </row>
    <row r="92" spans="1:41" s="4" customFormat="1" ht="15.75" thickBot="1" x14ac:dyDescent="0.3">
      <c r="A92" s="1" t="s">
        <v>1026</v>
      </c>
      <c r="B92" s="149" t="s">
        <v>447</v>
      </c>
      <c r="C92" s="192" t="s">
        <v>1122</v>
      </c>
      <c r="E92" s="201">
        <v>1</v>
      </c>
      <c r="F92" s="186">
        <f t="shared" si="43"/>
        <v>0</v>
      </c>
      <c r="G92" s="203">
        <v>0</v>
      </c>
      <c r="H92" s="203">
        <v>1</v>
      </c>
      <c r="I92">
        <v>1</v>
      </c>
      <c r="J92">
        <v>1</v>
      </c>
      <c r="K92">
        <v>1</v>
      </c>
      <c r="L92">
        <v>1</v>
      </c>
      <c r="M92">
        <v>5</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2939838.8</v>
      </c>
      <c r="Y92" s="137">
        <v>2351871.04</v>
      </c>
      <c r="Z92" s="188">
        <f t="shared" si="49"/>
        <v>0</v>
      </c>
      <c r="AA92" s="188">
        <f>IF(IF(sym!$Q81=H92,1,0)=1,ABS(X92*G92),-ABS(X92*G92))</f>
        <v>0</v>
      </c>
      <c r="AB92" s="188">
        <f>IF(IF(sym!$P81=$H92,1,0)=1,ABS($X92*$G92),-ABS($X92*$G92))</f>
        <v>0</v>
      </c>
      <c r="AC92" s="188">
        <f t="shared" si="64"/>
        <v>0</v>
      </c>
      <c r="AD92" s="188">
        <f t="shared" si="50"/>
        <v>0</v>
      </c>
      <c r="AE92" s="188">
        <f t="shared" si="51"/>
        <v>0</v>
      </c>
      <c r="AF92" s="188">
        <f t="shared" si="60"/>
        <v>0</v>
      </c>
      <c r="AG92" s="188">
        <f t="shared" si="61"/>
        <v>0</v>
      </c>
      <c r="AH92" s="188">
        <f t="shared" si="62"/>
        <v>0</v>
      </c>
      <c r="AI92" s="188">
        <f t="shared" si="63"/>
        <v>0</v>
      </c>
      <c r="AJ92" s="188">
        <f t="shared" si="52"/>
        <v>0</v>
      </c>
      <c r="AK92" s="188">
        <f t="shared" si="53"/>
        <v>0</v>
      </c>
      <c r="AL92" s="188">
        <f t="shared" si="54"/>
        <v>0</v>
      </c>
      <c r="AM92" s="188">
        <f t="shared" si="55"/>
        <v>0</v>
      </c>
      <c r="AN92" s="188">
        <f t="shared" si="56"/>
        <v>0</v>
      </c>
      <c r="AO92" s="188">
        <f t="shared" si="57"/>
        <v>0</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0.97222222222222221</v>
      </c>
      <c r="AA94" s="193">
        <f t="shared" ref="AA94:AO94" si="65">COUNTIF(AA14:AA92,"&gt;0")/$B$10</f>
        <v>0.58333333333333337</v>
      </c>
      <c r="AB94" s="193">
        <f t="shared" si="65"/>
        <v>0.3888888888888889</v>
      </c>
      <c r="AC94" s="193">
        <f t="shared" ref="AC94" si="66">COUNTIF(AC14:AC92,"&gt;0")/$B$10</f>
        <v>0.5</v>
      </c>
      <c r="AD94" s="193">
        <f t="shared" si="65"/>
        <v>0.47222222222222221</v>
      </c>
      <c r="AE94" s="193">
        <f t="shared" si="65"/>
        <v>0.47222222222222221</v>
      </c>
      <c r="AF94" s="193">
        <f t="shared" si="65"/>
        <v>0.51388888888888884</v>
      </c>
      <c r="AG94" s="193">
        <f t="shared" si="65"/>
        <v>0.65277777777777779</v>
      </c>
      <c r="AH94" s="193">
        <f t="shared" si="65"/>
        <v>0.43055555555555558</v>
      </c>
      <c r="AI94" s="193">
        <f t="shared" si="65"/>
        <v>0.625</v>
      </c>
      <c r="AJ94" s="193">
        <f t="shared" si="65"/>
        <v>0.61111111111111116</v>
      </c>
      <c r="AK94" s="193">
        <f t="shared" si="65"/>
        <v>0.56944444444444442</v>
      </c>
      <c r="AL94" s="193">
        <f t="shared" si="65"/>
        <v>0.55555555555555558</v>
      </c>
      <c r="AM94" s="193">
        <f t="shared" si="65"/>
        <v>0.59722222222222221</v>
      </c>
      <c r="AN94" s="193">
        <f t="shared" si="65"/>
        <v>0.3611111111111111</v>
      </c>
      <c r="AO94" s="193">
        <f t="shared" si="65"/>
        <v>0.52777777777777779</v>
      </c>
    </row>
  </sheetData>
  <conditionalFormatting sqref="G82:G92 G15:G24">
    <cfRule type="colorScale" priority="48">
      <colorScale>
        <cfvo type="min"/>
        <cfvo type="percentile" val="50"/>
        <cfvo type="max"/>
        <color rgb="FFF8696B"/>
        <color rgb="FFFFEB84"/>
        <color rgb="FF63BE7B"/>
      </colorScale>
    </cfRule>
  </conditionalFormatting>
  <conditionalFormatting sqref="G25:G81">
    <cfRule type="colorScale" priority="49">
      <colorScale>
        <cfvo type="min"/>
        <cfvo type="percentile" val="50"/>
        <cfvo type="max"/>
        <color rgb="FFF8696B"/>
        <color rgb="FFFFEB84"/>
        <color rgb="FF63BE7B"/>
      </colorScale>
    </cfRule>
  </conditionalFormatting>
  <conditionalFormatting sqref="N12:N13">
    <cfRule type="colorScale" priority="50">
      <colorScale>
        <cfvo type="min"/>
        <cfvo type="percentile" val="50"/>
        <cfvo type="max"/>
        <color rgb="FFF8696B"/>
        <color rgb="FFFFEB84"/>
        <color rgb="FF63BE7B"/>
      </colorScale>
    </cfRule>
  </conditionalFormatting>
  <conditionalFormatting sqref="G14:G92">
    <cfRule type="colorScale" priority="46">
      <colorScale>
        <cfvo type="min"/>
        <cfvo type="percentile" val="50"/>
        <cfvo type="max"/>
        <color rgb="FFF8696B"/>
        <color rgb="FFFFEB84"/>
        <color rgb="FF63BE7B"/>
      </colorScale>
    </cfRule>
  </conditionalFormatting>
  <conditionalFormatting sqref="E14:E92">
    <cfRule type="colorScale" priority="45">
      <colorScale>
        <cfvo type="min"/>
        <cfvo type="percentile" val="50"/>
        <cfvo type="max"/>
        <color rgb="FFF8696B"/>
        <color rgb="FFFFEB84"/>
        <color rgb="FF63BE7B"/>
      </colorScale>
    </cfRule>
  </conditionalFormatting>
  <conditionalFormatting sqref="V14:V92">
    <cfRule type="colorScale" priority="44">
      <colorScale>
        <cfvo type="min"/>
        <cfvo type="percentile" val="50"/>
        <cfvo type="max"/>
        <color rgb="FF63BE7B"/>
        <color rgb="FFFFEB84"/>
        <color rgb="FFF8696B"/>
      </colorScale>
    </cfRule>
  </conditionalFormatting>
  <conditionalFormatting sqref="M10">
    <cfRule type="colorScale" priority="43">
      <colorScale>
        <cfvo type="min"/>
        <cfvo type="percentile" val="50"/>
        <cfvo type="max"/>
        <color rgb="FFF8696B"/>
        <color rgb="FFFFEB84"/>
        <color rgb="FF63BE7B"/>
      </colorScale>
    </cfRule>
  </conditionalFormatting>
  <conditionalFormatting sqref="N10">
    <cfRule type="colorScale" priority="42">
      <colorScale>
        <cfvo type="min"/>
        <cfvo type="percentile" val="50"/>
        <cfvo type="max"/>
        <color rgb="FFF8696B"/>
        <color rgb="FFFFEB84"/>
        <color rgb="FF63BE7B"/>
      </colorScale>
    </cfRule>
  </conditionalFormatting>
  <conditionalFormatting sqref="O14:O92">
    <cfRule type="colorScale" priority="41">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20160719</v>
      </c>
      <c r="F1" t="s">
        <v>1256</v>
      </c>
      <c r="G1" t="s">
        <v>1060</v>
      </c>
      <c r="H1" s="197" t="s">
        <v>1188</v>
      </c>
      <c r="I1" t="s">
        <v>1297</v>
      </c>
      <c r="K1" s="6" t="str">
        <f>E12&amp;" l% "&amp;ROUND(E13*100,2)&amp;"%"</f>
        <v>prev ACT l% 68.35%</v>
      </c>
      <c r="L1" s="265" t="str">
        <f>I12&amp;" l% "&amp;ROUND(I13*100,2)&amp;"%"</f>
        <v>50/50 l% 56.96%</v>
      </c>
      <c r="M1" s="265" t="str">
        <f>J12&amp;" l% "&amp;ROUND(J13*100,2)&amp;"%"</f>
        <v>&gt;equity l% 51.9%</v>
      </c>
      <c r="N1" s="265" t="str">
        <f>K12&amp;" l% "&amp;ROUND(K13*100,2)&amp;"%"</f>
        <v>&lt;equity l% 53.16%</v>
      </c>
      <c r="O1" s="265" t="str">
        <f>L12&amp;" l% "&amp;ROUND(L13*100,2)&amp;"%"</f>
        <v>SEA1 l% 46.84%</v>
      </c>
      <c r="P1" s="265" t="str">
        <f t="shared" ref="P1:V1" si="0">O12&amp;" l% "&amp;ROUND(O13*100,2)&amp;"%"</f>
        <v>SEA-ADJ l% 44.3%</v>
      </c>
      <c r="Q1" s="265" t="str">
        <f t="shared" si="0"/>
        <v>v1 l% 58.23%</v>
      </c>
      <c r="R1" s="265" t="str">
        <f t="shared" si="0"/>
        <v>v2 l% 40.51%</v>
      </c>
      <c r="S1" s="265" t="str">
        <f t="shared" si="0"/>
        <v>v3 l% 48.1%</v>
      </c>
      <c r="T1" s="265" t="str">
        <f t="shared" si="0"/>
        <v>v4 l% 49.37%</v>
      </c>
      <c r="U1" s="265" t="str">
        <f t="shared" si="0"/>
        <v>v5 l% 58.23%</v>
      </c>
      <c r="V1" s="265" t="str">
        <f t="shared" si="0"/>
        <v>v6 l% 43.04%</v>
      </c>
      <c r="W1" s="6"/>
      <c r="X1" s="285"/>
      <c r="Z1" s="333" t="str">
        <f t="shared" ref="Z1:AO1" si="1">Z12</f>
        <v>MAX ACC 99% PNL 69289</v>
      </c>
      <c r="AA1" s="334" t="str">
        <f t="shared" si="1"/>
        <v>RISK-ON ACC 18% PNL -52834</v>
      </c>
      <c r="AB1" s="334" t="str">
        <f t="shared" si="1"/>
        <v>RISK-OFF ACC 81% PNL 52834</v>
      </c>
      <c r="AC1" s="334" t="str">
        <f t="shared" ref="AC1" si="2">AC12</f>
        <v>Previous ACC 40% PNL -27865</v>
      </c>
      <c r="AD1" s="295" t="str">
        <f t="shared" si="1"/>
        <v>Anti-Previous ACC 58% PNL 27865</v>
      </c>
      <c r="AE1" s="335" t="str">
        <f t="shared" si="1"/>
        <v>&gt;equity ACC 57% PNL 996</v>
      </c>
      <c r="AF1" s="335" t="str">
        <f t="shared" si="1"/>
        <v>50/50 ACC 49% PNL -13072</v>
      </c>
      <c r="AG1" s="335" t="str">
        <f t="shared" si="1"/>
        <v>&lt;equity ACC 38% PNL -9516</v>
      </c>
      <c r="AH1" s="336" t="str">
        <f t="shared" si="1"/>
        <v>SEASONALITY ACC 67% PNL 28562</v>
      </c>
      <c r="AI1" s="336" t="str">
        <f t="shared" si="1"/>
        <v>ADJ_SEASONALITY ACC 40% PNL -9036</v>
      </c>
      <c r="AJ1" s="337" t="str">
        <f t="shared" si="1"/>
        <v>V1 ACC 33% PNL -33255</v>
      </c>
      <c r="AK1" s="337" t="str">
        <f t="shared" si="1"/>
        <v>V2 ACC 50% PNL 9945</v>
      </c>
      <c r="AL1" s="337" t="str">
        <f t="shared" si="1"/>
        <v>V3 ACC 44% PNL -8453</v>
      </c>
      <c r="AM1" s="337" t="str">
        <f t="shared" si="1"/>
        <v>V4 ACC 40% PNL -18529</v>
      </c>
      <c r="AN1" s="337" t="str">
        <f t="shared" si="1"/>
        <v>V5 ACC 63% PNL 7042</v>
      </c>
      <c r="AO1" s="337" t="str">
        <f t="shared" si="1"/>
        <v>V6 ACC 47% PNL -4114</v>
      </c>
    </row>
    <row r="2" spans="1:41" outlineLevel="1" x14ac:dyDescent="0.25">
      <c r="A2" t="s">
        <v>1121</v>
      </c>
      <c r="B2" s="95">
        <f>COUNTIF($C$14:$C$92,A2)</f>
        <v>9</v>
      </c>
      <c r="C2" s="193">
        <f>B2/$B$10</f>
        <v>0.125</v>
      </c>
      <c r="F2" s="294">
        <f t="shared" ref="F2:F9" si="3">SUMIFS(H$14:H$92,H$14:H$92,1,$C$14:$C$92,A2)/$B2</f>
        <v>0.22222222222222221</v>
      </c>
      <c r="G2" s="137">
        <f t="shared" ref="G2:G9" si="4">SUMIF($C$14:$C$92,A2,Z$14:Z$92)</f>
        <v>10910.164547944174</v>
      </c>
      <c r="H2" s="143">
        <f t="shared" ref="H2:H10" si="5">G2/$B2</f>
        <v>1212.2405053271304</v>
      </c>
      <c r="I2" s="186">
        <f>SUMIF($C$14:$C$92,A2,F$14:F$92)/B2</f>
        <v>-838.02171122960431</v>
      </c>
      <c r="J2" t="str">
        <f t="shared" ref="J2:J9" si="6">A2</f>
        <v>currency</v>
      </c>
      <c r="K2" s="344">
        <f t="shared" ref="K2:K9" si="7">SUMIF($C$14:$C$92,$A2,E$14:E$92)/$B2</f>
        <v>0.1111111111111111</v>
      </c>
      <c r="L2" s="344">
        <f t="shared" ref="L2:O9" si="8">SUMIF($C$14:$C$92,$A2,I$14:I$92)/$B2</f>
        <v>0.33333333333333331</v>
      </c>
      <c r="M2" s="344">
        <f t="shared" si="8"/>
        <v>0.1111111111111111</v>
      </c>
      <c r="N2" s="344">
        <f t="shared" si="8"/>
        <v>-0.1111111111111111</v>
      </c>
      <c r="O2" s="344">
        <f t="shared" si="8"/>
        <v>0.1111111111111111</v>
      </c>
      <c r="P2" s="344">
        <f t="shared" ref="P2:V9" si="9">SUMIF($C$14:$C$92,$A2,O$14:O$92)/$B2</f>
        <v>-0.33333333333333331</v>
      </c>
      <c r="Q2" s="344">
        <f t="shared" si="9"/>
        <v>-0.1111111111111111</v>
      </c>
      <c r="R2" s="344">
        <f t="shared" si="9"/>
        <v>-0.1111111111111111</v>
      </c>
      <c r="S2" s="344">
        <f t="shared" si="9"/>
        <v>0.33333333333333331</v>
      </c>
      <c r="T2" s="344">
        <f t="shared" si="9"/>
        <v>0.33333333333333331</v>
      </c>
      <c r="U2" s="344">
        <f t="shared" si="9"/>
        <v>0.33333333333333331</v>
      </c>
      <c r="V2" s="344">
        <f t="shared" si="9"/>
        <v>-0.1111111111111111</v>
      </c>
      <c r="W2" s="286"/>
      <c r="X2" s="6"/>
      <c r="Y2" t="s">
        <v>1121</v>
      </c>
      <c r="Z2" s="282">
        <f t="shared" ref="Z2:AO9" si="10">SUMIF($C$14:$C$92,$Y2,Z$14:Z$92)</f>
        <v>10910.164547944174</v>
      </c>
      <c r="AA2" s="282">
        <f t="shared" si="10"/>
        <v>-10910.164547944174</v>
      </c>
      <c r="AB2" s="282">
        <f t="shared" si="10"/>
        <v>10910.164547944174</v>
      </c>
      <c r="AC2" s="282">
        <f t="shared" si="10"/>
        <v>511.29761130612064</v>
      </c>
      <c r="AD2" s="282">
        <f t="shared" si="10"/>
        <v>-511.29761130612064</v>
      </c>
      <c r="AE2" s="282">
        <f t="shared" si="10"/>
        <v>-2944.1445693133023</v>
      </c>
      <c r="AF2" s="282">
        <f t="shared" si="10"/>
        <v>-1001.9286148103463</v>
      </c>
      <c r="AG2" s="282">
        <f t="shared" si="10"/>
        <v>2944.1445693133023</v>
      </c>
      <c r="AH2" s="282">
        <f t="shared" si="10"/>
        <v>-2113.5896869944168</v>
      </c>
      <c r="AI2" s="282">
        <f t="shared" si="10"/>
        <v>4746.8126895910618</v>
      </c>
      <c r="AJ2" s="282">
        <f t="shared" si="10"/>
        <v>2056.5914408845611</v>
      </c>
      <c r="AK2" s="282">
        <f t="shared" si="10"/>
        <v>-511.29761130612064</v>
      </c>
      <c r="AL2" s="282">
        <f t="shared" si="10"/>
        <v>-944.9303687004915</v>
      </c>
      <c r="AM2" s="282">
        <f t="shared" si="10"/>
        <v>-944.9303687004915</v>
      </c>
      <c r="AN2" s="282">
        <f t="shared" si="10"/>
        <v>-4746.8126895910618</v>
      </c>
      <c r="AO2" s="282">
        <f t="shared" si="10"/>
        <v>-1398.8507397348617</v>
      </c>
    </row>
    <row r="3" spans="1:41" outlineLevel="1" x14ac:dyDescent="0.25">
      <c r="A3" s="1" t="s">
        <v>288</v>
      </c>
      <c r="B3" s="95">
        <f t="shared" ref="B3:B9" si="11">COUNTIF($C$14:$C$92,A3)</f>
        <v>6</v>
      </c>
      <c r="C3" s="193">
        <f t="shared" ref="C3:C10" si="12">B3/$B$10</f>
        <v>8.3333333333333329E-2</v>
      </c>
      <c r="F3" s="294">
        <f t="shared" si="3"/>
        <v>0.33333333333333331</v>
      </c>
      <c r="G3" s="137">
        <f t="shared" si="4"/>
        <v>3698.5500019498945</v>
      </c>
      <c r="H3" s="143">
        <f t="shared" si="5"/>
        <v>616.42500032498242</v>
      </c>
      <c r="I3" s="186">
        <f t="shared" ref="I3:I9" si="13">SUMIF($C$14:$C$92,A3,F$14:F$92)/B3</f>
        <v>-24.143704302459543</v>
      </c>
      <c r="J3" t="str">
        <f t="shared" si="6"/>
        <v>energy</v>
      </c>
      <c r="K3" s="344">
        <f t="shared" si="7"/>
        <v>-1</v>
      </c>
      <c r="L3" s="344">
        <f t="shared" si="8"/>
        <v>-0.66666666666666663</v>
      </c>
      <c r="M3" s="344">
        <f t="shared" si="8"/>
        <v>-0.33333333333333331</v>
      </c>
      <c r="N3" s="344">
        <f t="shared" si="8"/>
        <v>-0.66666666666666663</v>
      </c>
      <c r="O3" s="344">
        <f t="shared" si="8"/>
        <v>-0.33333333333333331</v>
      </c>
      <c r="P3" s="344">
        <f t="shared" si="9"/>
        <v>-0.33333333333333331</v>
      </c>
      <c r="Q3" s="344">
        <f t="shared" si="9"/>
        <v>-0.66666666666666663</v>
      </c>
      <c r="R3" s="344">
        <f t="shared" si="9"/>
        <v>0.33333333333333331</v>
      </c>
      <c r="S3" s="344">
        <f t="shared" si="9"/>
        <v>0.33333333333333331</v>
      </c>
      <c r="T3" s="344">
        <f t="shared" si="9"/>
        <v>-0.33333333333333331</v>
      </c>
      <c r="U3" s="344">
        <f t="shared" si="9"/>
        <v>0</v>
      </c>
      <c r="V3" s="344">
        <f t="shared" si="9"/>
        <v>0.66666666666666663</v>
      </c>
      <c r="W3" s="286"/>
      <c r="X3" s="6"/>
      <c r="Y3" s="1" t="s">
        <v>288</v>
      </c>
      <c r="Z3" s="282">
        <f t="shared" si="10"/>
        <v>3698.5500019498945</v>
      </c>
      <c r="AA3" s="282">
        <f t="shared" si="10"/>
        <v>-144.86222581475727</v>
      </c>
      <c r="AB3" s="282">
        <f t="shared" si="10"/>
        <v>144.86222581475727</v>
      </c>
      <c r="AC3" s="282">
        <f t="shared" si="10"/>
        <v>144.86222581475727</v>
      </c>
      <c r="AD3" s="282">
        <f t="shared" si="10"/>
        <v>-144.86222581475727</v>
      </c>
      <c r="AE3" s="282">
        <f t="shared" si="10"/>
        <v>3081.0009335994405</v>
      </c>
      <c r="AF3" s="282">
        <f t="shared" si="10"/>
        <v>24.995955383860519</v>
      </c>
      <c r="AG3" s="282">
        <f t="shared" si="10"/>
        <v>24.995955383860519</v>
      </c>
      <c r="AH3" s="282">
        <f t="shared" si="10"/>
        <v>2324.8672040312131</v>
      </c>
      <c r="AI3" s="282">
        <f t="shared" si="10"/>
        <v>-2670.2322452352869</v>
      </c>
      <c r="AJ3" s="282">
        <f t="shared" si="10"/>
        <v>24.995955383860519</v>
      </c>
      <c r="AK3" s="282">
        <f t="shared" si="10"/>
        <v>265.90646254939657</v>
      </c>
      <c r="AL3" s="282">
        <f t="shared" si="10"/>
        <v>-2324.8672040312131</v>
      </c>
      <c r="AM3" s="282">
        <f t="shared" si="10"/>
        <v>-1914.0985156670599</v>
      </c>
      <c r="AN3" s="282">
        <f t="shared" si="10"/>
        <v>2790.0985156661841</v>
      </c>
      <c r="AO3" s="282">
        <f t="shared" si="10"/>
        <v>731.13777418436689</v>
      </c>
    </row>
    <row r="4" spans="1:41" outlineLevel="1" x14ac:dyDescent="0.25">
      <c r="A4" s="1" t="s">
        <v>297</v>
      </c>
      <c r="B4" s="95">
        <f t="shared" si="11"/>
        <v>10</v>
      </c>
      <c r="C4" s="193">
        <f t="shared" si="12"/>
        <v>0.1388888888888889</v>
      </c>
      <c r="F4" s="294">
        <f t="shared" si="3"/>
        <v>0.1</v>
      </c>
      <c r="G4" s="137">
        <f t="shared" si="4"/>
        <v>17759.051106093222</v>
      </c>
      <c r="H4" s="143">
        <f t="shared" si="5"/>
        <v>1775.9051106093223</v>
      </c>
      <c r="I4" s="186">
        <f t="shared" si="13"/>
        <v>-1735.8121738063387</v>
      </c>
      <c r="J4" t="str">
        <f t="shared" si="6"/>
        <v>grain</v>
      </c>
      <c r="K4" s="344">
        <f t="shared" si="7"/>
        <v>1</v>
      </c>
      <c r="L4" s="344">
        <f t="shared" si="8"/>
        <v>0.2</v>
      </c>
      <c r="M4" s="344">
        <f t="shared" si="8"/>
        <v>0.4</v>
      </c>
      <c r="N4" s="344">
        <f t="shared" si="8"/>
        <v>0</v>
      </c>
      <c r="O4" s="344">
        <f t="shared" si="8"/>
        <v>-0.6</v>
      </c>
      <c r="P4" s="344">
        <f t="shared" si="9"/>
        <v>0</v>
      </c>
      <c r="Q4" s="344">
        <f t="shared" si="9"/>
        <v>1</v>
      </c>
      <c r="R4" s="344">
        <f t="shared" si="9"/>
        <v>-0.4</v>
      </c>
      <c r="S4" s="344">
        <f t="shared" si="9"/>
        <v>-0.2</v>
      </c>
      <c r="T4" s="344">
        <f t="shared" si="9"/>
        <v>0.2</v>
      </c>
      <c r="U4" s="344">
        <f t="shared" si="9"/>
        <v>0.4</v>
      </c>
      <c r="V4" s="344">
        <f t="shared" si="9"/>
        <v>0</v>
      </c>
      <c r="W4" s="286"/>
      <c r="X4" s="6"/>
      <c r="Y4" s="1" t="s">
        <v>297</v>
      </c>
      <c r="Z4" s="282">
        <f t="shared" si="10"/>
        <v>17759.051106093222</v>
      </c>
      <c r="AA4" s="282">
        <f t="shared" si="10"/>
        <v>-17358.121738063386</v>
      </c>
      <c r="AB4" s="282">
        <f t="shared" si="10"/>
        <v>17358.121738063386</v>
      </c>
      <c r="AC4" s="282">
        <f t="shared" si="10"/>
        <v>-17358.121738063386</v>
      </c>
      <c r="AD4" s="282">
        <f t="shared" si="10"/>
        <v>17358.121738063386</v>
      </c>
      <c r="AE4" s="282">
        <f t="shared" si="10"/>
        <v>-7376.9325173799753</v>
      </c>
      <c r="AF4" s="282">
        <f t="shared" si="10"/>
        <v>-3841.3583703818595</v>
      </c>
      <c r="AG4" s="282">
        <f t="shared" si="10"/>
        <v>3580.611148958526</v>
      </c>
      <c r="AH4" s="282">
        <f t="shared" si="10"/>
        <v>14045.003487053422</v>
      </c>
      <c r="AI4" s="282">
        <f t="shared" si="10"/>
        <v>2930.8384780520469</v>
      </c>
      <c r="AJ4" s="282">
        <f t="shared" si="10"/>
        <v>-17358.121738063386</v>
      </c>
      <c r="AK4" s="282">
        <f t="shared" si="10"/>
        <v>8012.4293051710556</v>
      </c>
      <c r="AL4" s="282">
        <f t="shared" si="10"/>
        <v>-528.24011937189516</v>
      </c>
      <c r="AM4" s="282">
        <f t="shared" si="10"/>
        <v>-8487.607765939405</v>
      </c>
      <c r="AN4" s="282">
        <f t="shared" si="10"/>
        <v>-8900.124187180385</v>
      </c>
      <c r="AO4" s="282">
        <f t="shared" si="10"/>
        <v>-4063.8142663700132</v>
      </c>
    </row>
    <row r="5" spans="1:41" outlineLevel="1" x14ac:dyDescent="0.25">
      <c r="A5" s="1" t="s">
        <v>294</v>
      </c>
      <c r="B5" s="95">
        <f t="shared" si="11"/>
        <v>21</v>
      </c>
      <c r="C5" s="193">
        <f t="shared" si="12"/>
        <v>0.29166666666666669</v>
      </c>
      <c r="F5" s="294">
        <f t="shared" si="3"/>
        <v>0.19047619047619047</v>
      </c>
      <c r="G5" s="137">
        <f t="shared" si="4"/>
        <v>11490.992478152306</v>
      </c>
      <c r="H5" s="143">
        <f t="shared" si="5"/>
        <v>547.19011800725264</v>
      </c>
      <c r="I5" s="186">
        <f t="shared" si="13"/>
        <v>-386.53640131099218</v>
      </c>
      <c r="J5" t="str">
        <f t="shared" si="6"/>
        <v>index</v>
      </c>
      <c r="K5" s="344">
        <f t="shared" si="7"/>
        <v>0.52380952380952384</v>
      </c>
      <c r="L5" s="344">
        <f t="shared" si="8"/>
        <v>0.23809523809523808</v>
      </c>
      <c r="M5" s="344">
        <f t="shared" si="8"/>
        <v>-0.52380952380952384</v>
      </c>
      <c r="N5" s="344">
        <f t="shared" si="8"/>
        <v>0.80952380952380953</v>
      </c>
      <c r="O5" s="344">
        <f t="shared" si="8"/>
        <v>-0.52380952380952384</v>
      </c>
      <c r="P5" s="344">
        <f t="shared" si="9"/>
        <v>0.23809523809523808</v>
      </c>
      <c r="Q5" s="344">
        <f t="shared" si="9"/>
        <v>0.7142857142857143</v>
      </c>
      <c r="R5" s="344">
        <f t="shared" si="9"/>
        <v>-0.33333333333333331</v>
      </c>
      <c r="S5" s="344">
        <f t="shared" si="9"/>
        <v>4.7619047619047616E-2</v>
      </c>
      <c r="T5" s="344">
        <f t="shared" si="9"/>
        <v>4.7619047619047616E-2</v>
      </c>
      <c r="U5" s="344">
        <f t="shared" si="9"/>
        <v>-0.23809523809523808</v>
      </c>
      <c r="V5" s="344">
        <f t="shared" si="9"/>
        <v>-0.52380952380952384</v>
      </c>
      <c r="W5" s="286"/>
      <c r="X5" s="6"/>
      <c r="Y5" s="1" t="s">
        <v>294</v>
      </c>
      <c r="Z5" s="282">
        <f t="shared" si="10"/>
        <v>11490.992478152306</v>
      </c>
      <c r="AA5" s="282">
        <f t="shared" si="10"/>
        <v>-8017.5823925548011</v>
      </c>
      <c r="AB5" s="282">
        <f t="shared" si="10"/>
        <v>8017.5823925548011</v>
      </c>
      <c r="AC5" s="282">
        <f t="shared" si="10"/>
        <v>-4364.3722980419079</v>
      </c>
      <c r="AD5" s="282">
        <f t="shared" si="10"/>
        <v>4364.3722980419079</v>
      </c>
      <c r="AE5" s="282">
        <f t="shared" si="10"/>
        <v>3335.0304367477834</v>
      </c>
      <c r="AF5" s="282">
        <f t="shared" si="10"/>
        <v>-3607.548985621459</v>
      </c>
      <c r="AG5" s="282">
        <f t="shared" si="10"/>
        <v>-8017.5823925548011</v>
      </c>
      <c r="AH5" s="282">
        <f t="shared" si="10"/>
        <v>3537.0478701532479</v>
      </c>
      <c r="AI5" s="282">
        <f t="shared" si="10"/>
        <v>-8075.0019716712923</v>
      </c>
      <c r="AJ5" s="282">
        <f t="shared" si="10"/>
        <v>-6948.2534156861275</v>
      </c>
      <c r="AK5" s="282">
        <f t="shared" si="10"/>
        <v>2036.7427351899514</v>
      </c>
      <c r="AL5" s="282">
        <f t="shared" si="10"/>
        <v>-196.3434400885784</v>
      </c>
      <c r="AM5" s="282">
        <f t="shared" si="10"/>
        <v>-196.3434400885784</v>
      </c>
      <c r="AN5" s="282">
        <f t="shared" si="10"/>
        <v>8075.0019716712923</v>
      </c>
      <c r="AO5" s="282">
        <f t="shared" si="10"/>
        <v>3106.0717120586264</v>
      </c>
    </row>
    <row r="6" spans="1:41" outlineLevel="1" x14ac:dyDescent="0.25">
      <c r="A6" s="1" t="s">
        <v>313</v>
      </c>
      <c r="B6" s="95">
        <f t="shared" si="11"/>
        <v>3</v>
      </c>
      <c r="C6" s="193">
        <f t="shared" si="12"/>
        <v>4.1666666666666664E-2</v>
      </c>
      <c r="F6" s="294">
        <f t="shared" si="3"/>
        <v>0</v>
      </c>
      <c r="G6" s="137">
        <f t="shared" si="4"/>
        <v>4320.8562908033136</v>
      </c>
      <c r="H6" s="143">
        <f t="shared" si="5"/>
        <v>1440.2854302677713</v>
      </c>
      <c r="I6" s="186">
        <f t="shared" si="13"/>
        <v>-1440.2854302677713</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4320.8562908033136</v>
      </c>
      <c r="AA6" s="282">
        <f t="shared" si="10"/>
        <v>-4320.8562908033136</v>
      </c>
      <c r="AB6" s="282">
        <f t="shared" si="10"/>
        <v>4320.8562908033136</v>
      </c>
      <c r="AC6" s="282">
        <f t="shared" si="10"/>
        <v>-937.4222563806261</v>
      </c>
      <c r="AD6" s="282">
        <f t="shared" si="10"/>
        <v>937.4222563806261</v>
      </c>
      <c r="AE6" s="282">
        <f t="shared" si="10"/>
        <v>-1589.5478162240736</v>
      </c>
      <c r="AF6" s="282">
        <f t="shared" si="10"/>
        <v>937.4222563806261</v>
      </c>
      <c r="AG6" s="282">
        <f t="shared" si="10"/>
        <v>1589.5478162240736</v>
      </c>
      <c r="AH6" s="282">
        <f t="shared" si="10"/>
        <v>-1793.886218198614</v>
      </c>
      <c r="AI6" s="282">
        <f t="shared" si="10"/>
        <v>-937.4222563806261</v>
      </c>
      <c r="AJ6" s="282">
        <f t="shared" si="10"/>
        <v>-937.4222563806261</v>
      </c>
      <c r="AK6" s="282">
        <f t="shared" si="10"/>
        <v>-1589.5478162240736</v>
      </c>
      <c r="AL6" s="282">
        <f t="shared" si="10"/>
        <v>937.4222563806261</v>
      </c>
      <c r="AM6" s="282">
        <f t="shared" si="10"/>
        <v>-1589.5478162240736</v>
      </c>
      <c r="AN6" s="282">
        <f t="shared" si="10"/>
        <v>-1589.5478162240736</v>
      </c>
      <c r="AO6" s="282">
        <f t="shared" si="10"/>
        <v>-1589.5478162240736</v>
      </c>
    </row>
    <row r="7" spans="1:41" outlineLevel="1" x14ac:dyDescent="0.25">
      <c r="A7" s="1" t="s">
        <v>347</v>
      </c>
      <c r="B7" s="95">
        <f t="shared" si="11"/>
        <v>5</v>
      </c>
      <c r="C7" s="193">
        <f t="shared" si="12"/>
        <v>6.9444444444444448E-2</v>
      </c>
      <c r="F7" s="294">
        <f t="shared" si="3"/>
        <v>0.6</v>
      </c>
      <c r="G7" s="137">
        <f t="shared" si="4"/>
        <v>4356.9801890237923</v>
      </c>
      <c r="H7" s="143">
        <f t="shared" si="5"/>
        <v>871.39603780475841</v>
      </c>
      <c r="I7" s="186">
        <f t="shared" si="13"/>
        <v>616.18350766874744</v>
      </c>
      <c r="J7" t="str">
        <f t="shared" si="6"/>
        <v>metal</v>
      </c>
      <c r="K7" s="344">
        <f t="shared" si="7"/>
        <v>0.2</v>
      </c>
      <c r="L7" s="344">
        <f t="shared" si="8"/>
        <v>0.6</v>
      </c>
      <c r="M7" s="344">
        <f t="shared" si="8"/>
        <v>1</v>
      </c>
      <c r="N7" s="344">
        <f t="shared" si="8"/>
        <v>0.2</v>
      </c>
      <c r="O7" s="344">
        <f t="shared" si="8"/>
        <v>0.2</v>
      </c>
      <c r="P7" s="344">
        <f t="shared" si="9"/>
        <v>0.6</v>
      </c>
      <c r="Q7" s="344">
        <f t="shared" si="9"/>
        <v>-0.2</v>
      </c>
      <c r="R7" s="344">
        <f t="shared" si="9"/>
        <v>1</v>
      </c>
      <c r="S7" s="344">
        <f t="shared" si="9"/>
        <v>0.6</v>
      </c>
      <c r="T7" s="344">
        <f t="shared" si="9"/>
        <v>0.6</v>
      </c>
      <c r="U7" s="344">
        <f t="shared" si="9"/>
        <v>-0.2</v>
      </c>
      <c r="V7" s="344">
        <f t="shared" si="9"/>
        <v>0.6</v>
      </c>
      <c r="W7" s="286"/>
      <c r="X7" s="6"/>
      <c r="Y7" s="1" t="s">
        <v>347</v>
      </c>
      <c r="Z7" s="282">
        <f t="shared" si="10"/>
        <v>4356.9801890237923</v>
      </c>
      <c r="AA7" s="282">
        <f t="shared" si="10"/>
        <v>3755.626092882078</v>
      </c>
      <c r="AB7" s="282">
        <f t="shared" si="10"/>
        <v>-3755.626092882078</v>
      </c>
      <c r="AC7" s="282">
        <f t="shared" si="10"/>
        <v>-447.71041192294757</v>
      </c>
      <c r="AD7" s="282">
        <f t="shared" si="10"/>
        <v>447.71041192294757</v>
      </c>
      <c r="AE7" s="282">
        <f t="shared" si="10"/>
        <v>3080.9175383437373</v>
      </c>
      <c r="AF7" s="282">
        <f t="shared" si="10"/>
        <v>450.69849499297749</v>
      </c>
      <c r="AG7" s="282">
        <f t="shared" si="10"/>
        <v>-150.65560114873722</v>
      </c>
      <c r="AH7" s="282">
        <f t="shared" si="10"/>
        <v>3077.9294552737069</v>
      </c>
      <c r="AI7" s="282">
        <f t="shared" si="10"/>
        <v>3758.6141759521083</v>
      </c>
      <c r="AJ7" s="282">
        <f t="shared" si="10"/>
        <v>-3077.9294552737069</v>
      </c>
      <c r="AK7" s="282">
        <f t="shared" si="10"/>
        <v>3080.9175383437373</v>
      </c>
      <c r="AL7" s="282">
        <f t="shared" si="10"/>
        <v>450.69849499297749</v>
      </c>
      <c r="AM7" s="282">
        <f t="shared" si="10"/>
        <v>450.69849499297749</v>
      </c>
      <c r="AN7" s="282">
        <f t="shared" si="10"/>
        <v>150.65560114873722</v>
      </c>
      <c r="AO7" s="282">
        <f t="shared" si="10"/>
        <v>450.69849499297749</v>
      </c>
    </row>
    <row r="8" spans="1:41" outlineLevel="1" x14ac:dyDescent="0.25">
      <c r="A8" s="1" t="s">
        <v>1122</v>
      </c>
      <c r="B8" s="95">
        <f t="shared" si="11"/>
        <v>10</v>
      </c>
      <c r="C8" s="193">
        <f t="shared" si="12"/>
        <v>0.1388888888888889</v>
      </c>
      <c r="F8" s="294">
        <f t="shared" si="3"/>
        <v>0.9</v>
      </c>
      <c r="G8" s="137">
        <f t="shared" si="4"/>
        <v>8263.1187917010611</v>
      </c>
      <c r="H8" s="143">
        <f t="shared" si="5"/>
        <v>826.31187917010607</v>
      </c>
      <c r="I8" s="186">
        <f t="shared" si="13"/>
        <v>780.025675113136</v>
      </c>
      <c r="J8" t="str">
        <f t="shared" si="6"/>
        <v>rates</v>
      </c>
      <c r="K8" s="344">
        <f t="shared" si="7"/>
        <v>0.4</v>
      </c>
      <c r="L8" s="344">
        <f t="shared" si="8"/>
        <v>0</v>
      </c>
      <c r="M8" s="344">
        <f t="shared" si="8"/>
        <v>0.4</v>
      </c>
      <c r="N8" s="344">
        <f t="shared" si="8"/>
        <v>-0.6</v>
      </c>
      <c r="O8" s="344">
        <f t="shared" si="8"/>
        <v>1</v>
      </c>
      <c r="P8" s="344">
        <f t="shared" si="9"/>
        <v>-0.8</v>
      </c>
      <c r="Q8" s="344">
        <f t="shared" si="9"/>
        <v>-0.6</v>
      </c>
      <c r="R8" s="344">
        <f t="shared" si="9"/>
        <v>-0.4</v>
      </c>
      <c r="S8" s="344">
        <f t="shared" si="9"/>
        <v>-0.6</v>
      </c>
      <c r="T8" s="344">
        <f t="shared" si="9"/>
        <v>-0.6</v>
      </c>
      <c r="U8" s="344">
        <f t="shared" si="9"/>
        <v>0.8</v>
      </c>
      <c r="V8" s="344">
        <f t="shared" si="9"/>
        <v>-0.4</v>
      </c>
      <c r="W8" s="286"/>
      <c r="X8" s="6"/>
      <c r="Y8" s="1" t="s">
        <v>1122</v>
      </c>
      <c r="Z8" s="282">
        <f t="shared" si="10"/>
        <v>8263.1187917010611</v>
      </c>
      <c r="AA8" s="282">
        <f t="shared" si="10"/>
        <v>-7800.25675113136</v>
      </c>
      <c r="AB8" s="282">
        <f t="shared" si="10"/>
        <v>7800.25675113136</v>
      </c>
      <c r="AC8" s="282">
        <f t="shared" si="10"/>
        <v>-1379.0721265280542</v>
      </c>
      <c r="AD8" s="282">
        <f t="shared" si="10"/>
        <v>1379.0721265280542</v>
      </c>
      <c r="AE8" s="282">
        <f t="shared" si="10"/>
        <v>4156.9721880863581</v>
      </c>
      <c r="AF8" s="282">
        <f t="shared" si="10"/>
        <v>-1022.1300936033149</v>
      </c>
      <c r="AG8" s="282">
        <f t="shared" si="10"/>
        <v>-3047.1290645652653</v>
      </c>
      <c r="AH8" s="282">
        <f t="shared" si="10"/>
        <v>7800.25675113136</v>
      </c>
      <c r="AI8" s="282">
        <f t="shared" si="10"/>
        <v>-4267.7540645640447</v>
      </c>
      <c r="AJ8" s="282">
        <f t="shared" si="10"/>
        <v>-3047.1290645652653</v>
      </c>
      <c r="AK8" s="282">
        <f t="shared" si="10"/>
        <v>1379.0721265280542</v>
      </c>
      <c r="AL8" s="282">
        <f t="shared" si="10"/>
        <v>-3118.0945367911118</v>
      </c>
      <c r="AM8" s="282">
        <f t="shared" si="10"/>
        <v>-3118.0945367911118</v>
      </c>
      <c r="AN8" s="282">
        <f t="shared" si="10"/>
        <v>4267.7540645640447</v>
      </c>
      <c r="AO8" s="282">
        <f t="shared" si="10"/>
        <v>1379.0721265280542</v>
      </c>
    </row>
    <row r="9" spans="1:41" outlineLevel="1" x14ac:dyDescent="0.25">
      <c r="A9" s="17" t="s">
        <v>304</v>
      </c>
      <c r="B9" s="295">
        <f t="shared" si="11"/>
        <v>8</v>
      </c>
      <c r="C9" s="200">
        <f t="shared" si="12"/>
        <v>0.1111111111111111</v>
      </c>
      <c r="D9" s="126"/>
      <c r="F9" s="294">
        <f t="shared" si="3"/>
        <v>0.125</v>
      </c>
      <c r="G9" s="199">
        <f t="shared" si="4"/>
        <v>8489.2962762429961</v>
      </c>
      <c r="H9" s="143">
        <f t="shared" si="5"/>
        <v>1061.1620345303745</v>
      </c>
      <c r="I9" s="186">
        <f t="shared" si="13"/>
        <v>-1004.7540289122956</v>
      </c>
      <c r="J9" t="str">
        <f t="shared" si="6"/>
        <v>soft</v>
      </c>
      <c r="K9" s="344">
        <f t="shared" si="7"/>
        <v>0.25</v>
      </c>
      <c r="L9" s="344">
        <f t="shared" si="8"/>
        <v>-0.25</v>
      </c>
      <c r="M9" s="344">
        <f t="shared" si="8"/>
        <v>-0.5</v>
      </c>
      <c r="N9" s="344">
        <f t="shared" si="8"/>
        <v>0</v>
      </c>
      <c r="O9" s="344">
        <f t="shared" si="8"/>
        <v>-0.25</v>
      </c>
      <c r="P9" s="344">
        <f t="shared" si="9"/>
        <v>0.25</v>
      </c>
      <c r="Q9" s="344">
        <f t="shared" si="9"/>
        <v>0</v>
      </c>
      <c r="R9" s="344">
        <f t="shared" si="9"/>
        <v>0</v>
      </c>
      <c r="S9" s="344">
        <f t="shared" si="9"/>
        <v>0</v>
      </c>
      <c r="T9" s="344">
        <f t="shared" si="9"/>
        <v>0</v>
      </c>
      <c r="U9" s="344">
        <f t="shared" si="9"/>
        <v>-0.25</v>
      </c>
      <c r="V9" s="344">
        <f t="shared" si="9"/>
        <v>0</v>
      </c>
      <c r="W9" s="286"/>
      <c r="X9" s="6"/>
      <c r="Y9" s="17" t="s">
        <v>304</v>
      </c>
      <c r="Z9" s="283">
        <f t="shared" si="10"/>
        <v>8489.2962762429961</v>
      </c>
      <c r="AA9" s="283">
        <f t="shared" si="10"/>
        <v>-8038.0322312983644</v>
      </c>
      <c r="AB9" s="283">
        <f t="shared" si="10"/>
        <v>8038.0322312983644</v>
      </c>
      <c r="AC9" s="283">
        <f t="shared" si="10"/>
        <v>-4034.689571159427</v>
      </c>
      <c r="AD9" s="283">
        <f t="shared" si="10"/>
        <v>4034.689571159427</v>
      </c>
      <c r="AE9" s="283">
        <f t="shared" si="10"/>
        <v>-746.93037977228619</v>
      </c>
      <c r="AF9" s="283">
        <f t="shared" si="10"/>
        <v>-5012.5208782629634</v>
      </c>
      <c r="AG9" s="283">
        <f t="shared" si="10"/>
        <v>-6440.0296882381936</v>
      </c>
      <c r="AH9" s="283">
        <f t="shared" si="10"/>
        <v>1684.0350463213842</v>
      </c>
      <c r="AI9" s="283">
        <f t="shared" si="10"/>
        <v>-4522.1167348368308</v>
      </c>
      <c r="AJ9" s="283">
        <f t="shared" si="10"/>
        <v>-3967.5242639833432</v>
      </c>
      <c r="AK9" s="283">
        <f t="shared" si="10"/>
        <v>-2729.0316606010047</v>
      </c>
      <c r="AL9" s="283">
        <f t="shared" si="10"/>
        <v>-2729.0316606010047</v>
      </c>
      <c r="AM9" s="283">
        <f t="shared" si="10"/>
        <v>-2729.0316606010047</v>
      </c>
      <c r="AN9" s="283">
        <f t="shared" si="10"/>
        <v>6994.6221590916812</v>
      </c>
      <c r="AO9" s="283">
        <f t="shared" si="10"/>
        <v>-2729.0316606010047</v>
      </c>
    </row>
    <row r="10" spans="1:41" outlineLevel="1" x14ac:dyDescent="0.25">
      <c r="B10">
        <f>SUM(B2:B9)</f>
        <v>72</v>
      </c>
      <c r="C10" s="193">
        <f t="shared" si="12"/>
        <v>1</v>
      </c>
      <c r="D10" s="126"/>
      <c r="F10" s="294">
        <f>SUMIFS(H$14:H$92,H$14:H$92,1,$C$14:$C$92,"&lt;&gt;offline")/$B10</f>
        <v>0.30555555555555558</v>
      </c>
      <c r="G10" s="167">
        <f>SUM(G2:G9)</f>
        <v>69289.009681910771</v>
      </c>
      <c r="H10" s="143">
        <f t="shared" si="5"/>
        <v>962.34735669320514</v>
      </c>
      <c r="I10">
        <f>SUM(F14:F92)/B10</f>
        <v>-481.11330590419453</v>
      </c>
      <c r="J10" s="137"/>
      <c r="K10" s="6"/>
      <c r="L10" s="292"/>
      <c r="M10" s="286"/>
      <c r="N10" s="292"/>
      <c r="O10" s="6"/>
      <c r="R10" s="6"/>
      <c r="S10" s="286"/>
      <c r="T10" s="286"/>
      <c r="U10" s="286"/>
      <c r="V10" s="6"/>
      <c r="W10" s="286"/>
      <c r="X10" s="6"/>
      <c r="Y10" s="6" t="s">
        <v>1245</v>
      </c>
      <c r="Z10" s="284">
        <f>SUM(Z2:Z9)</f>
        <v>69289.009681910771</v>
      </c>
      <c r="AA10" s="284">
        <f t="shared" ref="AA10:AO10" si="14">SUM(AA2:AA9)</f>
        <v>-52834.250084728075</v>
      </c>
      <c r="AB10" s="284">
        <f t="shared" si="14"/>
        <v>52834.250084728075</v>
      </c>
      <c r="AC10" s="284">
        <f t="shared" si="14"/>
        <v>-27865.22856497547</v>
      </c>
      <c r="AD10" s="284">
        <f t="shared" si="14"/>
        <v>27865.22856497547</v>
      </c>
      <c r="AE10" s="284">
        <f t="shared" si="14"/>
        <v>996.36581408768166</v>
      </c>
      <c r="AF10" s="284">
        <f t="shared" si="14"/>
        <v>-13072.370235922477</v>
      </c>
      <c r="AG10" s="284">
        <f t="shared" si="14"/>
        <v>-9516.0972566272358</v>
      </c>
      <c r="AH10" s="284">
        <f t="shared" si="14"/>
        <v>28561.663908771305</v>
      </c>
      <c r="AI10" s="284">
        <f t="shared" si="14"/>
        <v>-9036.2619290928633</v>
      </c>
      <c r="AJ10" s="284">
        <f t="shared" si="14"/>
        <v>-33254.792797684036</v>
      </c>
      <c r="AK10" s="284">
        <f t="shared" si="14"/>
        <v>9945.1910796509947</v>
      </c>
      <c r="AL10" s="284">
        <f t="shared" si="14"/>
        <v>-8453.3865782106914</v>
      </c>
      <c r="AM10" s="284">
        <f t="shared" si="14"/>
        <v>-18528.955609018747</v>
      </c>
      <c r="AN10" s="284">
        <f t="shared" si="14"/>
        <v>7041.6476191464189</v>
      </c>
      <c r="AO10" s="284">
        <f t="shared" si="14"/>
        <v>-4114.264375165928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69289</v>
      </c>
      <c r="AA12" s="310" t="str">
        <f t="shared" si="15"/>
        <v>RISK-ON ACC 18% PNL -52834</v>
      </c>
      <c r="AB12" s="310" t="str">
        <f t="shared" si="15"/>
        <v>RISK-OFF ACC 81% PNL 52834</v>
      </c>
      <c r="AC12" s="310" t="str">
        <f t="shared" si="15"/>
        <v>Previous ACC 40% PNL -27865</v>
      </c>
      <c r="AD12" s="339" t="str">
        <f t="shared" si="15"/>
        <v>Anti-Previous ACC 58% PNL 27865</v>
      </c>
      <c r="AE12" s="340" t="str">
        <f t="shared" si="15"/>
        <v>&gt;equity ACC 57% PNL 996</v>
      </c>
      <c r="AF12" s="340" t="str">
        <f t="shared" si="15"/>
        <v>50/50 ACC 49% PNL -13072</v>
      </c>
      <c r="AG12" s="340" t="str">
        <f t="shared" si="15"/>
        <v>&lt;equity ACC 38% PNL -9516</v>
      </c>
      <c r="AH12" s="341" t="str">
        <f t="shared" si="15"/>
        <v>SEASONALITY ACC 67% PNL 28562</v>
      </c>
      <c r="AI12" s="341" t="str">
        <f t="shared" si="15"/>
        <v>ADJ_SEASONALITY ACC 40% PNL -9036</v>
      </c>
      <c r="AJ12" s="342" t="str">
        <f t="shared" si="15"/>
        <v>V1 ACC 33% PNL -33255</v>
      </c>
      <c r="AK12" s="342" t="str">
        <f t="shared" si="15"/>
        <v>V2 ACC 50% PNL 9945</v>
      </c>
      <c r="AL12" s="342" t="str">
        <f t="shared" si="15"/>
        <v>V3 ACC 44% PNL -8453</v>
      </c>
      <c r="AM12" s="342" t="str">
        <f t="shared" si="15"/>
        <v>V4 ACC 40% PNL -18529</v>
      </c>
      <c r="AN12" s="342" t="str">
        <f t="shared" si="15"/>
        <v>V5 ACC 63% PNL 7042</v>
      </c>
      <c r="AO12" s="342" t="str">
        <f t="shared" si="15"/>
        <v>V6 ACC 47% PNL -4114</v>
      </c>
    </row>
    <row r="13" spans="1:41" ht="15.75" thickBot="1" x14ac:dyDescent="0.3">
      <c r="A13" s="3"/>
      <c r="B13" s="164"/>
      <c r="C13" s="164"/>
      <c r="E13" s="240">
        <f>COUNTIF(E14:E92,1)/COUNT(E14:E92)</f>
        <v>0.68354430379746833</v>
      </c>
      <c r="H13" s="240">
        <f>COUNTIF(H14:H92,1)/COUNT(H14:H92)</f>
        <v>0.31645569620253167</v>
      </c>
      <c r="I13" s="240">
        <f>COUNTIF(I14:I92,1)/COUNT(I14:I92)</f>
        <v>0.569620253164557</v>
      </c>
      <c r="J13" s="240">
        <f t="shared" ref="J13:L13" si="16">COUNTIF(J14:J92,1)/COUNT(J14:J92)</f>
        <v>0.51898734177215189</v>
      </c>
      <c r="K13" s="240">
        <f t="shared" si="16"/>
        <v>0.53164556962025311</v>
      </c>
      <c r="L13" s="240">
        <f t="shared" si="16"/>
        <v>0.46835443037974683</v>
      </c>
      <c r="M13" s="240"/>
      <c r="O13" s="240">
        <f t="shared" ref="O13:U13" si="17">COUNTIF(O14:O92,1)/COUNT(O14:O92)</f>
        <v>0.44303797468354428</v>
      </c>
      <c r="P13" s="240">
        <f t="shared" si="17"/>
        <v>0.58227848101265822</v>
      </c>
      <c r="Q13" s="240">
        <f t="shared" si="17"/>
        <v>0.4050632911392405</v>
      </c>
      <c r="R13" s="240">
        <f t="shared" si="17"/>
        <v>0.48101265822784811</v>
      </c>
      <c r="S13" s="240">
        <f t="shared" si="17"/>
        <v>0.49367088607594939</v>
      </c>
      <c r="T13" s="240">
        <f t="shared" si="17"/>
        <v>0.58227848101265822</v>
      </c>
      <c r="U13" s="240">
        <f t="shared" si="17"/>
        <v>0.43037974683544306</v>
      </c>
      <c r="W13" s="179"/>
      <c r="X13" s="182">
        <v>18635124.42208929</v>
      </c>
      <c r="Y13" s="182">
        <v>15308801.472712472</v>
      </c>
      <c r="Z13" s="187">
        <f t="shared" ref="Z13:AO13" si="18">SUM(Z14:Z92)</f>
        <v>69289.009681910771</v>
      </c>
      <c r="AA13" s="187">
        <f t="shared" si="18"/>
        <v>-52834.25008472809</v>
      </c>
      <c r="AB13" s="187">
        <f t="shared" si="18"/>
        <v>52834.25008472809</v>
      </c>
      <c r="AC13" s="187">
        <f>SUM(AC14:AC92)</f>
        <v>-27865.22856497547</v>
      </c>
      <c r="AD13" s="187">
        <f t="shared" si="18"/>
        <v>27865.22856497547</v>
      </c>
      <c r="AE13" s="187">
        <f t="shared" si="18"/>
        <v>996.36581408768325</v>
      </c>
      <c r="AF13" s="187">
        <f t="shared" si="18"/>
        <v>-13072.370235922479</v>
      </c>
      <c r="AG13" s="187">
        <f t="shared" si="18"/>
        <v>-9516.0972566272394</v>
      </c>
      <c r="AH13" s="187">
        <f t="shared" si="18"/>
        <v>28561.663908771297</v>
      </c>
      <c r="AI13" s="187">
        <f>SUM(AI14:AI92)</f>
        <v>-9036.2619290928669</v>
      </c>
      <c r="AJ13" s="187">
        <f>SUM(AJ14:AJ92)</f>
        <v>-33254.792797684022</v>
      </c>
      <c r="AK13" s="187">
        <f t="shared" si="18"/>
        <v>9945.1910796509965</v>
      </c>
      <c r="AL13" s="187">
        <f>SUM(AL14:AL92)</f>
        <v>-8453.3865782106895</v>
      </c>
      <c r="AM13" s="187">
        <f t="shared" si="18"/>
        <v>-18528.955609018747</v>
      </c>
      <c r="AN13" s="187">
        <f t="shared" si="18"/>
        <v>7041.6476191464217</v>
      </c>
      <c r="AO13" s="187">
        <f t="shared" si="18"/>
        <v>-4114.2643751659289</v>
      </c>
    </row>
    <row r="14" spans="1:41" ht="15.75" thickBot="1" x14ac:dyDescent="0.3">
      <c r="A14" s="330" t="s">
        <v>287</v>
      </c>
      <c r="B14" s="331" t="s">
        <v>558</v>
      </c>
      <c r="C14" s="332" t="s">
        <v>1288</v>
      </c>
      <c r="E14" s="201">
        <v>1</v>
      </c>
      <c r="F14" s="186">
        <f t="shared" ref="F14:F77" si="19">G14*X14</f>
        <v>0</v>
      </c>
      <c r="G14" s="201">
        <v>-3.05927342256E-2</v>
      </c>
      <c r="H14" s="202">
        <v>-1</v>
      </c>
      <c r="I14">
        <v>1</v>
      </c>
      <c r="J14">
        <v>1</v>
      </c>
      <c r="K14">
        <v>1</v>
      </c>
      <c r="L14">
        <v>-1</v>
      </c>
      <c r="M14">
        <v>3</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-1641.813621961312</v>
      </c>
      <c r="G15" s="202">
        <v>-1.0955649419200001E-2</v>
      </c>
      <c r="H15" s="202">
        <v>-1</v>
      </c>
      <c r="I15">
        <v>1</v>
      </c>
      <c r="J15">
        <v>-1</v>
      </c>
      <c r="K15">
        <v>1</v>
      </c>
      <c r="L15">
        <v>1</v>
      </c>
      <c r="M15">
        <v>13</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149860</v>
      </c>
      <c r="Y15" s="137">
        <v>149860</v>
      </c>
      <c r="Z15" s="188">
        <f t="shared" si="25"/>
        <v>1641.813621961312</v>
      </c>
      <c r="AA15" s="188">
        <f>IF(IF(sym!$Q4=H15,1,0)=1,ABS(X15*G15),-ABS(X15*G15))</f>
        <v>-1641.813621961312</v>
      </c>
      <c r="AB15" s="188">
        <f>IF(IF(sym!$P4=$H15,1,0)=1,ABS($X15*$G15),-ABS($X15*$G15))</f>
        <v>1641.813621961312</v>
      </c>
      <c r="AC15" s="188">
        <f>IF(IF(E15=H15,1,0)=1,ABS(X15*G15),-ABS(X15*G15))</f>
        <v>1641.813621961312</v>
      </c>
      <c r="AD15" s="188">
        <f t="shared" si="26"/>
        <v>-1641.813621961312</v>
      </c>
      <c r="AE15" s="188">
        <f t="shared" si="27"/>
        <v>1641.813621961312</v>
      </c>
      <c r="AF15" s="188">
        <f t="shared" ref="AF15:AF78" si="36">IF(IF(I15=H15,1,0)=1,ABS(X15*G15),-ABS(X15*G15))</f>
        <v>-1641.813621961312</v>
      </c>
      <c r="AG15" s="188">
        <f t="shared" ref="AG15:AG78" si="37">IF(IF(K15=H15,1,0)=1,ABS(X15*G15),-ABS(X15*G15))</f>
        <v>-1641.813621961312</v>
      </c>
      <c r="AH15" s="188">
        <f t="shared" ref="AH15:AH78" si="38">IF(IF(L15=H15,1,0)=1,ABS(X15*G15),-ABS(X15*G15))</f>
        <v>-1641.813621961312</v>
      </c>
      <c r="AI15" s="188">
        <f t="shared" ref="AI15:AI78" si="39">IF(IF(O15=H15,1,0)=1,ABS(X15*G15),-ABS(X15*G15))</f>
        <v>-1641.813621961312</v>
      </c>
      <c r="AJ15" s="188">
        <f t="shared" si="28"/>
        <v>1641.813621961312</v>
      </c>
      <c r="AK15" s="188">
        <f t="shared" si="29"/>
        <v>-1641.813621961312</v>
      </c>
      <c r="AL15" s="188">
        <f t="shared" si="30"/>
        <v>-1641.813621961312</v>
      </c>
      <c r="AM15" s="188">
        <f t="shared" si="31"/>
        <v>-1641.813621961312</v>
      </c>
      <c r="AN15" s="188">
        <f t="shared" si="32"/>
        <v>1641.813621961312</v>
      </c>
      <c r="AO15" s="188">
        <f t="shared" si="33"/>
        <v>1641.813621961312</v>
      </c>
    </row>
    <row r="16" spans="1:41" ht="15.75" thickBot="1" x14ac:dyDescent="0.3">
      <c r="A16" s="1" t="s">
        <v>292</v>
      </c>
      <c r="B16" s="149" t="s">
        <v>292</v>
      </c>
      <c r="C16" s="192" t="s">
        <v>294</v>
      </c>
      <c r="E16" s="201">
        <v>1</v>
      </c>
      <c r="F16" s="186">
        <f t="shared" si="19"/>
        <v>-121.10313674159505</v>
      </c>
      <c r="G16" s="202">
        <v>-1.2359550561800001E-3</v>
      </c>
      <c r="H16" s="202">
        <v>-1</v>
      </c>
      <c r="I16">
        <v>1</v>
      </c>
      <c r="J16">
        <v>1</v>
      </c>
      <c r="K16">
        <v>1</v>
      </c>
      <c r="L16">
        <v>-1</v>
      </c>
      <c r="M16">
        <v>-7</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97983.447</v>
      </c>
      <c r="Y16" s="137">
        <v>97983.447</v>
      </c>
      <c r="Z16" s="188">
        <f t="shared" si="25"/>
        <v>121.10313674159505</v>
      </c>
      <c r="AA16" s="188">
        <f>IF(IF(sym!$Q5=H16,1,0)=1,ABS(X16*G16),-ABS(X16*G16))</f>
        <v>-121.10313674159505</v>
      </c>
      <c r="AB16" s="188">
        <f>IF(IF(sym!$P5=$H16,1,0)=1,ABS($X16*$G16),-ABS($X16*$G16))</f>
        <v>121.10313674159505</v>
      </c>
      <c r="AC16" s="188">
        <f t="shared" ref="AC16:AC79" si="40">IF(IF(E16=H16,1,0)=1,ABS(X16*G16),-ABS(X16*G16))</f>
        <v>-121.10313674159505</v>
      </c>
      <c r="AD16" s="188">
        <f t="shared" si="26"/>
        <v>121.10313674159505</v>
      </c>
      <c r="AE16" s="188">
        <f t="shared" si="27"/>
        <v>-121.10313674159505</v>
      </c>
      <c r="AF16" s="188">
        <f t="shared" si="36"/>
        <v>-121.10313674159505</v>
      </c>
      <c r="AG16" s="188">
        <f t="shared" si="37"/>
        <v>-121.10313674159505</v>
      </c>
      <c r="AH16" s="188">
        <f t="shared" si="38"/>
        <v>121.10313674159505</v>
      </c>
      <c r="AI16" s="188">
        <f t="shared" si="39"/>
        <v>-121.10313674159505</v>
      </c>
      <c r="AJ16" s="188">
        <f t="shared" si="28"/>
        <v>-121.10313674159505</v>
      </c>
      <c r="AK16" s="188">
        <f t="shared" si="29"/>
        <v>-121.10313674159505</v>
      </c>
      <c r="AL16" s="188">
        <f t="shared" si="30"/>
        <v>-121.10313674159505</v>
      </c>
      <c r="AM16" s="188">
        <f>IF(IF(S16=H16,1,0)=1,ABS(X16*G16),-ABS(X16*G16))</f>
        <v>-121.10313674159505</v>
      </c>
      <c r="AN16" s="188">
        <f t="shared" si="32"/>
        <v>121.10313674159505</v>
      </c>
      <c r="AO16" s="188">
        <f t="shared" si="33"/>
        <v>-121.10313674159505</v>
      </c>
    </row>
    <row r="17" spans="1:41" ht="15.75" thickBot="1" x14ac:dyDescent="0.3">
      <c r="A17" s="1" t="s">
        <v>295</v>
      </c>
      <c r="B17" s="149" t="s">
        <v>728</v>
      </c>
      <c r="C17" s="192" t="s">
        <v>297</v>
      </c>
      <c r="E17" s="201">
        <v>1</v>
      </c>
      <c r="F17" s="186">
        <f t="shared" si="19"/>
        <v>-861.98284080031431</v>
      </c>
      <c r="G17" s="202">
        <v>-9.2151255163599993E-3</v>
      </c>
      <c r="H17" s="202">
        <v>-1</v>
      </c>
      <c r="I17">
        <v>-1</v>
      </c>
      <c r="J17">
        <v>-1</v>
      </c>
      <c r="K17">
        <v>-1</v>
      </c>
      <c r="L17">
        <v>-1</v>
      </c>
      <c r="M17">
        <v>-7</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93540</v>
      </c>
      <c r="Y17" s="137">
        <v>74832</v>
      </c>
      <c r="Z17" s="188">
        <f t="shared" si="25"/>
        <v>861.98284080031431</v>
      </c>
      <c r="AA17" s="188">
        <f>IF(IF(sym!$Q6=H17,1,0)=1,ABS(X17*G17),-ABS(X17*G17))</f>
        <v>-861.98284080031431</v>
      </c>
      <c r="AB17" s="188">
        <f>IF(IF(sym!$P6=$H17,1,0)=1,ABS($X17*$G17),-ABS($X17*$G17))</f>
        <v>861.98284080031431</v>
      </c>
      <c r="AC17" s="188">
        <f t="shared" si="40"/>
        <v>-861.98284080031431</v>
      </c>
      <c r="AD17" s="188">
        <f t="shared" si="26"/>
        <v>861.98284080031431</v>
      </c>
      <c r="AE17" s="188">
        <f t="shared" si="27"/>
        <v>861.98284080031431</v>
      </c>
      <c r="AF17" s="188">
        <f t="shared" si="36"/>
        <v>861.98284080031431</v>
      </c>
      <c r="AG17" s="188">
        <f t="shared" si="37"/>
        <v>861.98284080031431</v>
      </c>
      <c r="AH17" s="188">
        <f t="shared" si="38"/>
        <v>861.98284080031431</v>
      </c>
      <c r="AI17" s="188">
        <f t="shared" si="39"/>
        <v>-861.98284080031431</v>
      </c>
      <c r="AJ17" s="188">
        <f t="shared" si="28"/>
        <v>-861.98284080031431</v>
      </c>
      <c r="AK17" s="188">
        <f t="shared" si="29"/>
        <v>861.98284080031431</v>
      </c>
      <c r="AL17" s="188">
        <f t="shared" si="30"/>
        <v>861.98284080031431</v>
      </c>
      <c r="AM17" s="188">
        <f t="shared" si="31"/>
        <v>861.98284080031431</v>
      </c>
      <c r="AN17" s="188">
        <f t="shared" si="32"/>
        <v>-861.98284080031431</v>
      </c>
      <c r="AO17" s="188">
        <f t="shared" si="33"/>
        <v>861.98284080031431</v>
      </c>
    </row>
    <row r="18" spans="1:41" ht="15.75" thickBot="1" x14ac:dyDescent="0.3">
      <c r="A18" s="1" t="s">
        <v>298</v>
      </c>
      <c r="B18" s="149" t="s">
        <v>479</v>
      </c>
      <c r="C18" s="192" t="s">
        <v>1121</v>
      </c>
      <c r="E18" s="201">
        <v>1</v>
      </c>
      <c r="F18" s="186">
        <f t="shared" si="19"/>
        <v>-2085.5901861756824</v>
      </c>
      <c r="G18" s="202">
        <v>-1.27383734077E-2</v>
      </c>
      <c r="H18" s="202">
        <v>-1</v>
      </c>
      <c r="I18">
        <v>1</v>
      </c>
      <c r="J18">
        <v>1</v>
      </c>
      <c r="K18">
        <v>-1</v>
      </c>
      <c r="L18">
        <v>-1</v>
      </c>
      <c r="M18">
        <v>6</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163725</v>
      </c>
      <c r="Y18" s="137">
        <v>163725</v>
      </c>
      <c r="Z18" s="188">
        <f t="shared" si="25"/>
        <v>2085.5901861756824</v>
      </c>
      <c r="AA18" s="188">
        <f>IF(IF(sym!$Q7=H18,1,0)=1,ABS(X18*G18),-ABS(X18*G18))</f>
        <v>-2085.5901861756824</v>
      </c>
      <c r="AB18" s="188">
        <f>IF(IF(sym!$P7=$H18,1,0)=1,ABS($X18*$G18),-ABS($X18*$G18))</f>
        <v>2085.5901861756824</v>
      </c>
      <c r="AC18" s="188">
        <f t="shared" si="40"/>
        <v>-2085.5901861756824</v>
      </c>
      <c r="AD18" s="188">
        <f t="shared" si="26"/>
        <v>2085.5901861756824</v>
      </c>
      <c r="AE18" s="188">
        <f t="shared" si="27"/>
        <v>-2085.5901861756824</v>
      </c>
      <c r="AF18" s="188">
        <f t="shared" si="36"/>
        <v>-2085.5901861756824</v>
      </c>
      <c r="AG18" s="188">
        <f t="shared" si="37"/>
        <v>2085.5901861756824</v>
      </c>
      <c r="AH18" s="188">
        <f t="shared" si="38"/>
        <v>2085.5901861756824</v>
      </c>
      <c r="AI18" s="188">
        <f t="shared" si="39"/>
        <v>2085.5901861756824</v>
      </c>
      <c r="AJ18" s="188">
        <f t="shared" si="28"/>
        <v>-2085.5901861756824</v>
      </c>
      <c r="AK18" s="188">
        <f t="shared" si="29"/>
        <v>2085.5901861756824</v>
      </c>
      <c r="AL18" s="188">
        <f t="shared" si="30"/>
        <v>-2085.5901861756824</v>
      </c>
      <c r="AM18" s="188">
        <f t="shared" si="31"/>
        <v>-2085.5901861756824</v>
      </c>
      <c r="AN18" s="188">
        <f t="shared" si="32"/>
        <v>-2085.5901861756824</v>
      </c>
      <c r="AO18" s="188">
        <f t="shared" si="33"/>
        <v>-2085.5901861756824</v>
      </c>
    </row>
    <row r="19" spans="1:41" ht="15.75" thickBot="1" x14ac:dyDescent="0.3">
      <c r="A19" s="1" t="s">
        <v>300</v>
      </c>
      <c r="B19" s="149" t="s">
        <v>518</v>
      </c>
      <c r="C19" s="192" t="s">
        <v>297</v>
      </c>
      <c r="E19" s="201">
        <v>1</v>
      </c>
      <c r="F19" s="186">
        <f t="shared" si="19"/>
        <v>-2122.6600137638552</v>
      </c>
      <c r="G19" s="202">
        <v>-4.0605643496200002E-2</v>
      </c>
      <c r="H19" s="202">
        <v>-1</v>
      </c>
      <c r="I19">
        <v>-1</v>
      </c>
      <c r="J19">
        <v>1</v>
      </c>
      <c r="K19">
        <v>-1</v>
      </c>
      <c r="L19">
        <v>-1</v>
      </c>
      <c r="M19">
        <v>-8</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52275</v>
      </c>
      <c r="Y19" s="137">
        <v>34850</v>
      </c>
      <c r="Z19" s="188">
        <f t="shared" si="25"/>
        <v>2122.6600137638552</v>
      </c>
      <c r="AA19" s="188">
        <f>IF(IF(sym!$Q8=H19,1,0)=1,ABS(X19*G19),-ABS(X19*G19))</f>
        <v>-2122.6600137638552</v>
      </c>
      <c r="AB19" s="188">
        <f>IF(IF(sym!$P8=$H19,1,0)=1,ABS($X19*$G19),-ABS($X19*$G19))</f>
        <v>2122.6600137638552</v>
      </c>
      <c r="AC19" s="188">
        <f t="shared" si="40"/>
        <v>-2122.6600137638552</v>
      </c>
      <c r="AD19" s="188">
        <f t="shared" si="26"/>
        <v>2122.6600137638552</v>
      </c>
      <c r="AE19" s="188">
        <f t="shared" si="27"/>
        <v>-2122.6600137638552</v>
      </c>
      <c r="AF19" s="188">
        <f t="shared" si="36"/>
        <v>2122.6600137638552</v>
      </c>
      <c r="AG19" s="188">
        <f t="shared" si="37"/>
        <v>2122.6600137638552</v>
      </c>
      <c r="AH19" s="188">
        <f t="shared" si="38"/>
        <v>2122.6600137638552</v>
      </c>
      <c r="AI19" s="188">
        <f t="shared" si="39"/>
        <v>-2122.6600137638552</v>
      </c>
      <c r="AJ19" s="188">
        <f t="shared" si="28"/>
        <v>-2122.6600137638552</v>
      </c>
      <c r="AK19" s="188">
        <f t="shared" si="29"/>
        <v>-2122.6600137638552</v>
      </c>
      <c r="AL19" s="188">
        <f t="shared" si="30"/>
        <v>2122.6600137638552</v>
      </c>
      <c r="AM19" s="188">
        <f t="shared" si="31"/>
        <v>-2122.6600137638552</v>
      </c>
      <c r="AN19" s="188">
        <f t="shared" si="32"/>
        <v>-2122.6600137638552</v>
      </c>
      <c r="AO19" s="188">
        <f t="shared" si="33"/>
        <v>-2122.6600137638552</v>
      </c>
    </row>
    <row r="20" spans="1:41" ht="15.75" thickBot="1" x14ac:dyDescent="0.3">
      <c r="A20" s="1" t="s">
        <v>302</v>
      </c>
      <c r="B20" s="149" t="s">
        <v>509</v>
      </c>
      <c r="C20" s="192" t="s">
        <v>304</v>
      </c>
      <c r="E20" s="201">
        <v>1</v>
      </c>
      <c r="F20" s="186">
        <f t="shared" si="19"/>
        <v>-3381.8606158802158</v>
      </c>
      <c r="G20" s="202">
        <v>-2.82009724473E-2</v>
      </c>
      <c r="H20" s="202">
        <v>-1</v>
      </c>
      <c r="I20">
        <v>1</v>
      </c>
      <c r="J20">
        <v>1</v>
      </c>
      <c r="K20">
        <v>1</v>
      </c>
      <c r="L20">
        <v>-1</v>
      </c>
      <c r="M20">
        <v>-2</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119920</v>
      </c>
      <c r="Y20" s="137">
        <v>89940</v>
      </c>
      <c r="Z20" s="188">
        <f t="shared" si="25"/>
        <v>3381.8606158802158</v>
      </c>
      <c r="AA20" s="188">
        <f>IF(IF(sym!$Q9=H20,1,0)=1,ABS(X20*G20),-ABS(X20*G20))</f>
        <v>-3381.8606158802158</v>
      </c>
      <c r="AB20" s="188">
        <f>IF(IF(sym!$P9=$H20,1,0)=1,ABS($X20*$G20),-ABS($X20*$G20))</f>
        <v>3381.8606158802158</v>
      </c>
      <c r="AC20" s="188">
        <f t="shared" si="40"/>
        <v>-3381.8606158802158</v>
      </c>
      <c r="AD20" s="188">
        <f t="shared" si="26"/>
        <v>3381.8606158802158</v>
      </c>
      <c r="AE20" s="188">
        <f t="shared" si="27"/>
        <v>-3381.8606158802158</v>
      </c>
      <c r="AF20" s="188">
        <f t="shared" si="36"/>
        <v>-3381.8606158802158</v>
      </c>
      <c r="AG20" s="188">
        <f t="shared" si="37"/>
        <v>-3381.8606158802158</v>
      </c>
      <c r="AH20" s="188">
        <f t="shared" si="38"/>
        <v>3381.8606158802158</v>
      </c>
      <c r="AI20" s="188">
        <f t="shared" si="39"/>
        <v>-3381.8606158802158</v>
      </c>
      <c r="AJ20" s="188">
        <f t="shared" si="28"/>
        <v>-3381.8606158802158</v>
      </c>
      <c r="AK20" s="188">
        <f t="shared" si="29"/>
        <v>-3381.8606158802158</v>
      </c>
      <c r="AL20" s="188">
        <f t="shared" si="30"/>
        <v>-3381.8606158802158</v>
      </c>
      <c r="AM20" s="188">
        <f t="shared" si="31"/>
        <v>-3381.8606158802158</v>
      </c>
      <c r="AN20" s="188">
        <f t="shared" si="32"/>
        <v>3381.8606158802158</v>
      </c>
      <c r="AO20" s="188">
        <f t="shared" si="33"/>
        <v>-3381.8606158802158</v>
      </c>
    </row>
    <row r="21" spans="1:41" ht="15.75" thickBot="1" x14ac:dyDescent="0.3">
      <c r="A21" s="1" t="s">
        <v>305</v>
      </c>
      <c r="B21" s="149" t="s">
        <v>488</v>
      </c>
      <c r="C21" s="192" t="s">
        <v>1121</v>
      </c>
      <c r="E21" s="201">
        <v>-1</v>
      </c>
      <c r="F21" s="186">
        <f t="shared" si="19"/>
        <v>-1327.3087131013863</v>
      </c>
      <c r="G21" s="202">
        <v>-5.7612635939900004E-3</v>
      </c>
      <c r="H21" s="202">
        <v>-1</v>
      </c>
      <c r="I21">
        <v>-1</v>
      </c>
      <c r="J21">
        <v>1</v>
      </c>
      <c r="K21">
        <v>-1</v>
      </c>
      <c r="L21">
        <v>-1</v>
      </c>
      <c r="M21">
        <v>-5</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230385</v>
      </c>
      <c r="Y21" s="137">
        <v>153590</v>
      </c>
      <c r="Z21" s="188">
        <f t="shared" si="25"/>
        <v>1327.3087131013863</v>
      </c>
      <c r="AA21" s="188">
        <f>IF(IF(sym!$Q10=H21,1,0)=1,ABS(X21*G21),-ABS(X21*G21))</f>
        <v>-1327.3087131013863</v>
      </c>
      <c r="AB21" s="188">
        <f>IF(IF(sym!$P10=$H21,1,0)=1,ABS($X21*$G21),-ABS($X21*$G21))</f>
        <v>1327.3087131013863</v>
      </c>
      <c r="AC21" s="188">
        <f t="shared" si="40"/>
        <v>1327.3087131013863</v>
      </c>
      <c r="AD21" s="188">
        <f t="shared" si="26"/>
        <v>-1327.3087131013863</v>
      </c>
      <c r="AE21" s="188">
        <f t="shared" si="27"/>
        <v>-1327.3087131013863</v>
      </c>
      <c r="AF21" s="188">
        <f t="shared" si="36"/>
        <v>1327.3087131013863</v>
      </c>
      <c r="AG21" s="188">
        <f t="shared" si="37"/>
        <v>1327.3087131013863</v>
      </c>
      <c r="AH21" s="188">
        <f t="shared" si="38"/>
        <v>1327.3087131013863</v>
      </c>
      <c r="AI21" s="188">
        <f t="shared" si="39"/>
        <v>-1327.3087131013863</v>
      </c>
      <c r="AJ21" s="188">
        <f t="shared" si="28"/>
        <v>1327.3087131013863</v>
      </c>
      <c r="AK21" s="188">
        <f t="shared" si="29"/>
        <v>-1327.3087131013863</v>
      </c>
      <c r="AL21" s="188">
        <f t="shared" si="30"/>
        <v>-1327.3087131013863</v>
      </c>
      <c r="AM21" s="188">
        <f t="shared" si="31"/>
        <v>-1327.3087131013863</v>
      </c>
      <c r="AN21" s="188">
        <f t="shared" si="32"/>
        <v>1327.3087131013863</v>
      </c>
      <c r="AO21" s="188">
        <f t="shared" si="33"/>
        <v>-1327.3087131013863</v>
      </c>
    </row>
    <row r="22" spans="1:41" ht="15.75" thickBot="1" x14ac:dyDescent="0.3">
      <c r="A22" s="330" t="s">
        <v>307</v>
      </c>
      <c r="B22" s="331" t="s">
        <v>484</v>
      </c>
      <c r="C22" s="332" t="s">
        <v>1288</v>
      </c>
      <c r="E22" s="201">
        <v>1</v>
      </c>
      <c r="F22" s="186">
        <f t="shared" si="19"/>
        <v>0</v>
      </c>
      <c r="G22" s="202">
        <v>1.6268980477199999E-3</v>
      </c>
      <c r="H22" s="202">
        <v>1</v>
      </c>
      <c r="I22">
        <v>1</v>
      </c>
      <c r="J22">
        <v>1</v>
      </c>
      <c r="K22">
        <v>1</v>
      </c>
      <c r="L22">
        <v>1</v>
      </c>
      <c r="M22">
        <v>-6</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-969.54723552546</v>
      </c>
      <c r="G23" s="202">
        <v>-1.06660861994E-2</v>
      </c>
      <c r="H23" s="202">
        <v>-1</v>
      </c>
      <c r="I23">
        <v>-1</v>
      </c>
      <c r="J23">
        <v>-1</v>
      </c>
      <c r="K23">
        <v>-1</v>
      </c>
      <c r="L23">
        <v>-1</v>
      </c>
      <c r="M23">
        <v>-12</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90900</v>
      </c>
      <c r="Y23" s="137">
        <v>90900</v>
      </c>
      <c r="Z23" s="188">
        <f t="shared" si="25"/>
        <v>969.54723552546</v>
      </c>
      <c r="AA23" s="188">
        <f>IF(IF(sym!$Q12=H23,1,0)=1,ABS(X23*G23),-ABS(X23*G23))</f>
        <v>-969.54723552546</v>
      </c>
      <c r="AB23" s="188">
        <f>IF(IF(sym!$P12=$H23,1,0)=1,ABS($X23*$G23),-ABS($X23*$G23))</f>
        <v>969.54723552546</v>
      </c>
      <c r="AC23" s="188">
        <f t="shared" si="40"/>
        <v>969.54723552546</v>
      </c>
      <c r="AD23" s="188">
        <f t="shared" si="26"/>
        <v>-969.54723552546</v>
      </c>
      <c r="AE23" s="188">
        <f t="shared" si="27"/>
        <v>969.54723552546</v>
      </c>
      <c r="AF23" s="188">
        <f t="shared" si="36"/>
        <v>969.54723552546</v>
      </c>
      <c r="AG23" s="188">
        <f t="shared" si="37"/>
        <v>969.54723552546</v>
      </c>
      <c r="AH23" s="188">
        <f t="shared" si="38"/>
        <v>969.54723552546</v>
      </c>
      <c r="AI23" s="188">
        <f t="shared" si="39"/>
        <v>-969.54723552546</v>
      </c>
      <c r="AJ23" s="188">
        <f t="shared" si="28"/>
        <v>969.54723552546</v>
      </c>
      <c r="AK23" s="188">
        <f t="shared" si="29"/>
        <v>-969.54723552546</v>
      </c>
      <c r="AL23" s="188">
        <f t="shared" si="30"/>
        <v>-969.54723552546</v>
      </c>
      <c r="AM23" s="188">
        <f t="shared" si="31"/>
        <v>-969.54723552546</v>
      </c>
      <c r="AN23" s="188">
        <f t="shared" si="32"/>
        <v>969.54723552546</v>
      </c>
      <c r="AO23" s="188">
        <f t="shared" si="33"/>
        <v>-969.54723552546</v>
      </c>
    </row>
    <row r="24" spans="1:41" ht="15.75" thickBot="1" x14ac:dyDescent="0.3">
      <c r="A24" s="1" t="s">
        <v>311</v>
      </c>
      <c r="B24" s="149" t="s">
        <v>520</v>
      </c>
      <c r="C24" s="192" t="s">
        <v>304</v>
      </c>
      <c r="E24" s="201">
        <v>-1</v>
      </c>
      <c r="F24" s="186">
        <f t="shared" si="19"/>
        <v>-1010.6206896551093</v>
      </c>
      <c r="G24" s="202">
        <v>-9.1954022988500004E-3</v>
      </c>
      <c r="H24" s="233">
        <v>-1</v>
      </c>
      <c r="I24">
        <v>1</v>
      </c>
      <c r="J24">
        <v>1</v>
      </c>
      <c r="K24">
        <v>1</v>
      </c>
      <c r="L24">
        <v>1</v>
      </c>
      <c r="M24">
        <v>-11</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109905</v>
      </c>
      <c r="Y24" s="137">
        <v>73270</v>
      </c>
      <c r="Z24" s="188">
        <f t="shared" si="25"/>
        <v>1010.6206896551093</v>
      </c>
      <c r="AA24" s="188">
        <f>IF(IF(sym!$Q13=H24,1,0)=1,ABS(X24*G24),-ABS(X24*G24))</f>
        <v>-1010.6206896551093</v>
      </c>
      <c r="AB24" s="188">
        <f>IF(IF(sym!$P13=$H24,1,0)=1,ABS($X24*$G24),-ABS($X24*$G24))</f>
        <v>1010.6206896551093</v>
      </c>
      <c r="AC24" s="188">
        <f t="shared" si="40"/>
        <v>1010.6206896551093</v>
      </c>
      <c r="AD24" s="188">
        <f t="shared" si="26"/>
        <v>-1010.6206896551093</v>
      </c>
      <c r="AE24" s="188">
        <f t="shared" si="27"/>
        <v>-1010.6206896551093</v>
      </c>
      <c r="AF24" s="188">
        <f t="shared" si="36"/>
        <v>-1010.6206896551093</v>
      </c>
      <c r="AG24" s="188">
        <f t="shared" si="37"/>
        <v>-1010.6206896551093</v>
      </c>
      <c r="AH24" s="188">
        <f t="shared" si="38"/>
        <v>-1010.6206896551093</v>
      </c>
      <c r="AI24" s="188">
        <f t="shared" si="39"/>
        <v>1010.6206896551093</v>
      </c>
      <c r="AJ24" s="188">
        <f t="shared" si="28"/>
        <v>1010.6206896551093</v>
      </c>
      <c r="AK24" s="188">
        <f t="shared" si="29"/>
        <v>-1010.6206896551093</v>
      </c>
      <c r="AL24" s="188">
        <f t="shared" si="30"/>
        <v>-1010.6206896551093</v>
      </c>
      <c r="AM24" s="188">
        <f t="shared" si="31"/>
        <v>-1010.6206896551093</v>
      </c>
      <c r="AN24" s="188">
        <f t="shared" si="32"/>
        <v>1010.6206896551093</v>
      </c>
      <c r="AO24" s="188">
        <f t="shared" si="33"/>
        <v>-1010.6206896551093</v>
      </c>
    </row>
    <row r="25" spans="1:41" ht="15.75" thickBot="1" x14ac:dyDescent="0.3">
      <c r="A25" s="1" t="s">
        <v>1008</v>
      </c>
      <c r="B25" s="149" t="s">
        <v>583</v>
      </c>
      <c r="C25" s="192" t="s">
        <v>1121</v>
      </c>
      <c r="E25" s="201">
        <v>1</v>
      </c>
      <c r="F25" s="186">
        <f t="shared" si="19"/>
        <v>-1355.8078361563139</v>
      </c>
      <c r="G25" s="202">
        <v>-4.9116798846399997E-3</v>
      </c>
      <c r="H25" s="202">
        <v>-1</v>
      </c>
      <c r="I25">
        <v>1</v>
      </c>
      <c r="J25">
        <v>-1</v>
      </c>
      <c r="K25">
        <v>1</v>
      </c>
      <c r="L25">
        <v>1</v>
      </c>
      <c r="M25">
        <v>-16</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276037.5</v>
      </c>
      <c r="Y25" s="137">
        <v>276037.5</v>
      </c>
      <c r="Z25" s="188">
        <f t="shared" si="25"/>
        <v>1355.8078361563139</v>
      </c>
      <c r="AA25" s="188">
        <f>IF(IF(sym!$Q14=H25,1,0)=1,ABS(X25*G25),-ABS(X25*G25))</f>
        <v>-1355.8078361563139</v>
      </c>
      <c r="AB25" s="188">
        <f>IF(IF(sym!$P14=$H25,1,0)=1,ABS($X25*$G25),-ABS($X25*$G25))</f>
        <v>1355.8078361563139</v>
      </c>
      <c r="AC25" s="188">
        <f t="shared" si="40"/>
        <v>-1355.8078361563139</v>
      </c>
      <c r="AD25" s="188">
        <f t="shared" si="26"/>
        <v>1355.8078361563139</v>
      </c>
      <c r="AE25" s="188">
        <f t="shared" si="27"/>
        <v>1355.8078361563139</v>
      </c>
      <c r="AF25" s="188">
        <f t="shared" si="36"/>
        <v>-1355.8078361563139</v>
      </c>
      <c r="AG25" s="188">
        <f t="shared" si="37"/>
        <v>-1355.8078361563139</v>
      </c>
      <c r="AH25" s="188">
        <f t="shared" si="38"/>
        <v>-1355.8078361563139</v>
      </c>
      <c r="AI25" s="188">
        <f t="shared" si="39"/>
        <v>1355.8078361563139</v>
      </c>
      <c r="AJ25" s="188">
        <f t="shared" si="28"/>
        <v>-1355.8078361563139</v>
      </c>
      <c r="AK25" s="188">
        <f t="shared" si="29"/>
        <v>1355.8078361563139</v>
      </c>
      <c r="AL25" s="188">
        <f t="shared" si="30"/>
        <v>1355.8078361563139</v>
      </c>
      <c r="AM25" s="188">
        <f t="shared" si="31"/>
        <v>1355.8078361563139</v>
      </c>
      <c r="AN25" s="188">
        <f t="shared" si="32"/>
        <v>-1355.8078361563139</v>
      </c>
      <c r="AO25" s="188">
        <f t="shared" si="33"/>
        <v>1355.8078361563139</v>
      </c>
    </row>
    <row r="26" spans="1:41" ht="15.75" thickBot="1" x14ac:dyDescent="0.3">
      <c r="A26" s="1" t="s">
        <v>314</v>
      </c>
      <c r="B26" s="149" t="s">
        <v>755</v>
      </c>
      <c r="C26" s="192" t="s">
        <v>1121</v>
      </c>
      <c r="E26" s="201">
        <v>1</v>
      </c>
      <c r="F26" s="186">
        <f t="shared" si="19"/>
        <v>1571.43097932501</v>
      </c>
      <c r="G26" s="202">
        <v>5.3941006553700002E-3</v>
      </c>
      <c r="H26" s="202">
        <v>1</v>
      </c>
      <c r="I26">
        <v>1</v>
      </c>
      <c r="J26">
        <v>-1</v>
      </c>
      <c r="K26">
        <v>1</v>
      </c>
      <c r="L26">
        <v>-1</v>
      </c>
      <c r="M26">
        <v>-17</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291324</v>
      </c>
      <c r="Y26" s="137">
        <v>194216</v>
      </c>
      <c r="Z26" s="188">
        <f t="shared" si="25"/>
        <v>1571.43097932501</v>
      </c>
      <c r="AA26" s="188">
        <f>IF(IF(sym!$Q15=H26,1,0)=1,ABS(X26*G26),-ABS(X26*G26))</f>
        <v>-1571.43097932501</v>
      </c>
      <c r="AB26" s="188">
        <f>IF(IF(sym!$P15=$H26,1,0)=1,ABS($X26*$G26),-ABS($X26*$G26))</f>
        <v>1571.43097932501</v>
      </c>
      <c r="AC26" s="188">
        <f t="shared" si="40"/>
        <v>1571.43097932501</v>
      </c>
      <c r="AD26" s="188">
        <f t="shared" si="26"/>
        <v>-1571.43097932501</v>
      </c>
      <c r="AE26" s="188">
        <f t="shared" si="27"/>
        <v>-1571.43097932501</v>
      </c>
      <c r="AF26" s="188">
        <f t="shared" si="36"/>
        <v>1571.43097932501</v>
      </c>
      <c r="AG26" s="188">
        <f t="shared" si="37"/>
        <v>1571.43097932501</v>
      </c>
      <c r="AH26" s="188">
        <f t="shared" si="38"/>
        <v>-1571.43097932501</v>
      </c>
      <c r="AI26" s="188">
        <f t="shared" si="39"/>
        <v>1571.43097932501</v>
      </c>
      <c r="AJ26" s="188">
        <f t="shared" si="28"/>
        <v>1571.43097932501</v>
      </c>
      <c r="AK26" s="188">
        <f t="shared" si="29"/>
        <v>-1571.43097932501</v>
      </c>
      <c r="AL26" s="188">
        <f t="shared" si="30"/>
        <v>1571.43097932501</v>
      </c>
      <c r="AM26" s="188">
        <f t="shared" si="31"/>
        <v>1571.43097932501</v>
      </c>
      <c r="AN26" s="188">
        <f t="shared" si="32"/>
        <v>-1571.43097932501</v>
      </c>
      <c r="AO26" s="188">
        <f t="shared" si="33"/>
        <v>-1571.43097932501</v>
      </c>
    </row>
    <row r="27" spans="1:41" ht="15.75" thickBot="1" x14ac:dyDescent="0.3">
      <c r="A27" s="1" t="s">
        <v>316</v>
      </c>
      <c r="B27" s="149" t="s">
        <v>562</v>
      </c>
      <c r="C27" s="192" t="s">
        <v>1122</v>
      </c>
      <c r="E27" s="201">
        <v>1</v>
      </c>
      <c r="F27" s="186">
        <f t="shared" si="19"/>
        <v>286.82195852369449</v>
      </c>
      <c r="G27" s="202">
        <v>7.8143784563599998E-4</v>
      </c>
      <c r="H27" s="202">
        <v>1</v>
      </c>
      <c r="I27">
        <v>-1</v>
      </c>
      <c r="J27">
        <v>-1</v>
      </c>
      <c r="K27">
        <v>-1</v>
      </c>
      <c r="L27">
        <v>1</v>
      </c>
      <c r="M27">
        <v>-6</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367043.85399999999</v>
      </c>
      <c r="Y27" s="137">
        <v>367043.85399999999</v>
      </c>
      <c r="Z27" s="188">
        <f t="shared" si="25"/>
        <v>286.82195852369449</v>
      </c>
      <c r="AA27" s="188">
        <f>IF(IF(sym!$Q16=H27,1,0)=1,ABS(X27*G27),-ABS(X27*G27))</f>
        <v>-286.82195852369449</v>
      </c>
      <c r="AB27" s="188">
        <f>IF(IF(sym!$P16=$H27,1,0)=1,ABS($X27*$G27),-ABS($X27*$G27))</f>
        <v>286.82195852369449</v>
      </c>
      <c r="AC27" s="188">
        <f t="shared" si="40"/>
        <v>286.82195852369449</v>
      </c>
      <c r="AD27" s="188">
        <f t="shared" si="26"/>
        <v>-286.82195852369449</v>
      </c>
      <c r="AE27" s="188">
        <f t="shared" si="27"/>
        <v>-286.82195852369449</v>
      </c>
      <c r="AF27" s="188">
        <f t="shared" si="36"/>
        <v>-286.82195852369449</v>
      </c>
      <c r="AG27" s="188">
        <f t="shared" si="37"/>
        <v>-286.82195852369449</v>
      </c>
      <c r="AH27" s="188">
        <f t="shared" si="38"/>
        <v>286.82195852369449</v>
      </c>
      <c r="AI27" s="188">
        <f t="shared" si="39"/>
        <v>-286.82195852369449</v>
      </c>
      <c r="AJ27" s="188">
        <f t="shared" si="28"/>
        <v>-286.82195852369449</v>
      </c>
      <c r="AK27" s="188">
        <f t="shared" si="29"/>
        <v>-286.82195852369449</v>
      </c>
      <c r="AL27" s="188">
        <f t="shared" si="30"/>
        <v>-286.82195852369449</v>
      </c>
      <c r="AM27" s="188">
        <f t="shared" si="31"/>
        <v>-286.82195852369449</v>
      </c>
      <c r="AN27" s="188">
        <f t="shared" si="32"/>
        <v>286.82195852369449</v>
      </c>
      <c r="AO27" s="188">
        <f t="shared" si="33"/>
        <v>-286.82195852369449</v>
      </c>
    </row>
    <row r="28" spans="1:41" ht="15.75" thickBot="1" x14ac:dyDescent="0.3">
      <c r="A28" s="1" t="s">
        <v>318</v>
      </c>
      <c r="B28" s="149" t="s">
        <v>560</v>
      </c>
      <c r="C28" s="192" t="s">
        <v>1122</v>
      </c>
      <c r="E28" s="201">
        <v>1</v>
      </c>
      <c r="F28" s="186">
        <f t="shared" si="19"/>
        <v>-231.43102028485083</v>
      </c>
      <c r="G28" s="202">
        <v>-2.2455089820400001E-4</v>
      </c>
      <c r="H28" s="202">
        <v>-1</v>
      </c>
      <c r="I28">
        <v>-1</v>
      </c>
      <c r="J28">
        <v>-1</v>
      </c>
      <c r="K28">
        <v>-1</v>
      </c>
      <c r="L28">
        <v>1</v>
      </c>
      <c r="M28">
        <v>-6</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1030639.4770000001</v>
      </c>
      <c r="Y28" s="137">
        <v>736171.05500000005</v>
      </c>
      <c r="Z28" s="188">
        <f t="shared" si="25"/>
        <v>231.43102028485083</v>
      </c>
      <c r="AA28" s="188">
        <f>IF(IF(sym!$Q17=H28,1,0)=1,ABS(X28*G28),-ABS(X28*G28))</f>
        <v>231.43102028485083</v>
      </c>
      <c r="AB28" s="188">
        <f>IF(IF(sym!$P17=$H28,1,0)=1,ABS($X28*$G28),-ABS($X28*$G28))</f>
        <v>-231.43102028485083</v>
      </c>
      <c r="AC28" s="188">
        <f t="shared" si="40"/>
        <v>-231.43102028485083</v>
      </c>
      <c r="AD28" s="188">
        <f t="shared" si="26"/>
        <v>231.43102028485083</v>
      </c>
      <c r="AE28" s="188">
        <f t="shared" si="27"/>
        <v>231.43102028485083</v>
      </c>
      <c r="AF28" s="188">
        <f t="shared" si="36"/>
        <v>231.43102028485083</v>
      </c>
      <c r="AG28" s="188">
        <f t="shared" si="37"/>
        <v>231.43102028485083</v>
      </c>
      <c r="AH28" s="188">
        <f t="shared" si="38"/>
        <v>-231.43102028485083</v>
      </c>
      <c r="AI28" s="188">
        <f t="shared" si="39"/>
        <v>231.43102028485083</v>
      </c>
      <c r="AJ28" s="188">
        <f t="shared" si="28"/>
        <v>231.43102028485083</v>
      </c>
      <c r="AK28" s="188">
        <f t="shared" si="29"/>
        <v>231.43102028485083</v>
      </c>
      <c r="AL28" s="188">
        <f t="shared" si="30"/>
        <v>231.43102028485083</v>
      </c>
      <c r="AM28" s="188">
        <f t="shared" si="31"/>
        <v>231.43102028485083</v>
      </c>
      <c r="AN28" s="188">
        <f t="shared" si="32"/>
        <v>-231.43102028485083</v>
      </c>
      <c r="AO28" s="188">
        <f t="shared" si="33"/>
        <v>231.43102028485083</v>
      </c>
    </row>
    <row r="29" spans="1:41" ht="15.75" thickBot="1" x14ac:dyDescent="0.3">
      <c r="A29" s="330" t="s">
        <v>320</v>
      </c>
      <c r="B29" s="331" t="s">
        <v>564</v>
      </c>
      <c r="C29" s="332" t="s">
        <v>1288</v>
      </c>
      <c r="E29" s="201">
        <v>1</v>
      </c>
      <c r="F29" s="186">
        <f t="shared" si="19"/>
        <v>0</v>
      </c>
      <c r="G29" s="202">
        <v>-1.33850890108E-4</v>
      </c>
      <c r="H29" s="202">
        <v>-1</v>
      </c>
      <c r="I29">
        <v>-1</v>
      </c>
      <c r="J29">
        <v>1</v>
      </c>
      <c r="K29">
        <v>-1</v>
      </c>
      <c r="L29">
        <v>1</v>
      </c>
      <c r="M29">
        <v>-5</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-1.00831862869E-4</v>
      </c>
      <c r="H30" s="202">
        <v>-1</v>
      </c>
      <c r="I30">
        <v>1</v>
      </c>
      <c r="J30">
        <v>1</v>
      </c>
      <c r="K30">
        <v>-1</v>
      </c>
      <c r="L30">
        <v>1</v>
      </c>
      <c r="M30">
        <v>-14</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-239.62645914350159</v>
      </c>
      <c r="G31" s="202">
        <v>-1.55642023346E-3</v>
      </c>
      <c r="H31" s="202">
        <v>-1</v>
      </c>
      <c r="I31">
        <v>-1</v>
      </c>
      <c r="J31">
        <v>-1</v>
      </c>
      <c r="K31">
        <v>1</v>
      </c>
      <c r="L31">
        <v>-1</v>
      </c>
      <c r="M31">
        <v>-3</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153960</v>
      </c>
      <c r="Y31" s="137">
        <v>153960</v>
      </c>
      <c r="Z31" s="188">
        <f t="shared" si="25"/>
        <v>239.62645914350159</v>
      </c>
      <c r="AA31" s="188">
        <f>IF(IF(sym!$Q20=H31,1,0)=1,ABS(X31*G31),-ABS(X31*G31))</f>
        <v>-239.62645914350159</v>
      </c>
      <c r="AB31" s="188">
        <f>IF(IF(sym!$P20=$H31,1,0)=1,ABS($X31*$G31),-ABS($X31*$G31))</f>
        <v>239.62645914350159</v>
      </c>
      <c r="AC31" s="188">
        <f t="shared" si="40"/>
        <v>-239.62645914350159</v>
      </c>
      <c r="AD31" s="188">
        <f t="shared" si="26"/>
        <v>239.62645914350159</v>
      </c>
      <c r="AE31" s="188">
        <f t="shared" si="27"/>
        <v>239.62645914350159</v>
      </c>
      <c r="AF31" s="188">
        <f t="shared" si="36"/>
        <v>239.62645914350159</v>
      </c>
      <c r="AG31" s="188">
        <f t="shared" si="37"/>
        <v>-239.62645914350159</v>
      </c>
      <c r="AH31" s="188">
        <f t="shared" si="38"/>
        <v>239.62645914350159</v>
      </c>
      <c r="AI31" s="188">
        <f t="shared" si="39"/>
        <v>-239.62645914350159</v>
      </c>
      <c r="AJ31" s="188">
        <f t="shared" si="28"/>
        <v>-239.62645914350159</v>
      </c>
      <c r="AK31" s="188">
        <f t="shared" si="29"/>
        <v>239.62645914350159</v>
      </c>
      <c r="AL31" s="188">
        <f t="shared" si="30"/>
        <v>239.62645914350159</v>
      </c>
      <c r="AM31" s="188">
        <f t="shared" si="31"/>
        <v>239.62645914350159</v>
      </c>
      <c r="AN31" s="188">
        <f t="shared" si="32"/>
        <v>239.62645914350159</v>
      </c>
      <c r="AO31" s="188">
        <f t="shared" si="33"/>
        <v>239.62645914350159</v>
      </c>
    </row>
    <row r="32" spans="1:41" ht="15.75" thickBot="1" x14ac:dyDescent="0.3">
      <c r="A32" s="1" t="s">
        <v>327</v>
      </c>
      <c r="B32" s="149" t="s">
        <v>552</v>
      </c>
      <c r="C32" s="192" t="s">
        <v>294</v>
      </c>
      <c r="E32" s="201">
        <v>1</v>
      </c>
      <c r="F32" s="186">
        <f t="shared" si="19"/>
        <v>-124.927662037101</v>
      </c>
      <c r="G32" s="202">
        <v>-5.7870370370399998E-4</v>
      </c>
      <c r="H32" s="202">
        <v>-1</v>
      </c>
      <c r="I32">
        <v>-1</v>
      </c>
      <c r="J32">
        <v>-1</v>
      </c>
      <c r="K32">
        <v>1</v>
      </c>
      <c r="L32">
        <v>-1</v>
      </c>
      <c r="M32">
        <v>14</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215875</v>
      </c>
      <c r="Y32" s="137">
        <v>215875</v>
      </c>
      <c r="Z32" s="188">
        <f t="shared" si="25"/>
        <v>124.927662037101</v>
      </c>
      <c r="AA32" s="188">
        <f>IF(IF(sym!$Q21=H32,1,0)=1,ABS(X32*G32),-ABS(X32*G32))</f>
        <v>-124.927662037101</v>
      </c>
      <c r="AB32" s="188">
        <f>IF(IF(sym!$P21=$H32,1,0)=1,ABS($X32*$G32),-ABS($X32*$G32))</f>
        <v>124.927662037101</v>
      </c>
      <c r="AC32" s="188">
        <f t="shared" si="40"/>
        <v>-124.927662037101</v>
      </c>
      <c r="AD32" s="188">
        <f t="shared" si="26"/>
        <v>124.927662037101</v>
      </c>
      <c r="AE32" s="188">
        <f t="shared" si="27"/>
        <v>124.927662037101</v>
      </c>
      <c r="AF32" s="188">
        <f t="shared" si="36"/>
        <v>124.927662037101</v>
      </c>
      <c r="AG32" s="188">
        <f t="shared" si="37"/>
        <v>-124.927662037101</v>
      </c>
      <c r="AH32" s="188">
        <f t="shared" si="38"/>
        <v>124.927662037101</v>
      </c>
      <c r="AI32" s="188">
        <f t="shared" si="39"/>
        <v>124.927662037101</v>
      </c>
      <c r="AJ32" s="188">
        <f t="shared" si="28"/>
        <v>-124.927662037101</v>
      </c>
      <c r="AK32" s="188">
        <f t="shared" si="29"/>
        <v>124.927662037101</v>
      </c>
      <c r="AL32" s="188">
        <f t="shared" si="30"/>
        <v>124.927662037101</v>
      </c>
      <c r="AM32" s="188">
        <f t="shared" si="31"/>
        <v>124.927662037101</v>
      </c>
      <c r="AN32" s="188">
        <f t="shared" si="32"/>
        <v>-124.927662037101</v>
      </c>
      <c r="AO32" s="188">
        <f t="shared" si="33"/>
        <v>124.927662037101</v>
      </c>
    </row>
    <row r="33" spans="1:41" ht="15.75" thickBot="1" x14ac:dyDescent="0.3">
      <c r="A33" s="1" t="s">
        <v>329</v>
      </c>
      <c r="B33" s="149" t="s">
        <v>589</v>
      </c>
      <c r="C33" s="192" t="s">
        <v>313</v>
      </c>
      <c r="E33" s="201">
        <v>1</v>
      </c>
      <c r="F33" s="186">
        <f t="shared" si="19"/>
        <v>-1263.48503630235</v>
      </c>
      <c r="G33" s="202">
        <v>-9.0313440764999992E-3</v>
      </c>
      <c r="H33" s="234">
        <v>-1</v>
      </c>
      <c r="I33">
        <v>-1</v>
      </c>
      <c r="J33">
        <v>1</v>
      </c>
      <c r="K33">
        <v>-1</v>
      </c>
      <c r="L33">
        <v>-1</v>
      </c>
      <c r="M33">
        <v>-8</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139900</v>
      </c>
      <c r="Y33" s="137">
        <v>139900</v>
      </c>
      <c r="Z33" s="188">
        <f t="shared" si="25"/>
        <v>1263.48503630235</v>
      </c>
      <c r="AA33" s="188">
        <f>IF(IF(sym!$Q22=H33,1,0)=1,ABS(X33*G33),-ABS(X33*G33))</f>
        <v>-1263.48503630235</v>
      </c>
      <c r="AB33" s="188">
        <f>IF(IF(sym!$P22=$H33,1,0)=1,ABS($X33*$G33),-ABS($X33*$G33))</f>
        <v>1263.48503630235</v>
      </c>
      <c r="AC33" s="188">
        <f t="shared" si="40"/>
        <v>-1263.48503630235</v>
      </c>
      <c r="AD33" s="188">
        <f t="shared" si="26"/>
        <v>1263.48503630235</v>
      </c>
      <c r="AE33" s="188">
        <f t="shared" si="27"/>
        <v>-1263.48503630235</v>
      </c>
      <c r="AF33" s="188">
        <f t="shared" si="36"/>
        <v>1263.48503630235</v>
      </c>
      <c r="AG33" s="188">
        <f t="shared" si="37"/>
        <v>1263.48503630235</v>
      </c>
      <c r="AH33" s="188">
        <f t="shared" si="38"/>
        <v>1263.48503630235</v>
      </c>
      <c r="AI33" s="188">
        <f t="shared" si="39"/>
        <v>-1263.48503630235</v>
      </c>
      <c r="AJ33" s="188">
        <f t="shared" si="28"/>
        <v>-1263.48503630235</v>
      </c>
      <c r="AK33" s="188">
        <f t="shared" si="29"/>
        <v>-1263.48503630235</v>
      </c>
      <c r="AL33" s="188">
        <f t="shared" si="30"/>
        <v>1263.48503630235</v>
      </c>
      <c r="AM33" s="188">
        <f t="shared" si="31"/>
        <v>-1263.48503630235</v>
      </c>
      <c r="AN33" s="188">
        <f t="shared" si="32"/>
        <v>-1263.48503630235</v>
      </c>
      <c r="AO33" s="188">
        <f t="shared" si="33"/>
        <v>-1263.48503630235</v>
      </c>
    </row>
    <row r="34" spans="1:41" ht="15.75" thickBot="1" x14ac:dyDescent="0.3">
      <c r="A34" s="1" t="s">
        <v>331</v>
      </c>
      <c r="B34" s="149" t="s">
        <v>481</v>
      </c>
      <c r="C34" s="192" t="s">
        <v>294</v>
      </c>
      <c r="E34" s="201">
        <v>-1</v>
      </c>
      <c r="F34" s="186">
        <f t="shared" si="19"/>
        <v>-602.43844789983655</v>
      </c>
      <c r="G34" s="202">
        <v>-6.3116823502400001E-3</v>
      </c>
      <c r="H34" s="202">
        <v>-1</v>
      </c>
      <c r="I34">
        <v>1</v>
      </c>
      <c r="J34">
        <v>-1</v>
      </c>
      <c r="K34">
        <v>1</v>
      </c>
      <c r="L34">
        <v>-1</v>
      </c>
      <c r="M34">
        <v>-8</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95448.157000000007</v>
      </c>
      <c r="Y34" s="137">
        <v>95448.157000000007</v>
      </c>
      <c r="Z34" s="188">
        <f t="shared" si="25"/>
        <v>602.43844789983655</v>
      </c>
      <c r="AA34" s="188">
        <f>IF(IF(sym!$Q23=H34,1,0)=1,ABS(X34*G34),-ABS(X34*G34))</f>
        <v>-602.43844789983655</v>
      </c>
      <c r="AB34" s="188">
        <f>IF(IF(sym!$P23=$H34,1,0)=1,ABS($X34*$G34),-ABS($X34*$G34))</f>
        <v>602.43844789983655</v>
      </c>
      <c r="AC34" s="188">
        <f t="shared" si="40"/>
        <v>602.43844789983655</v>
      </c>
      <c r="AD34" s="188">
        <f t="shared" si="26"/>
        <v>-602.43844789983655</v>
      </c>
      <c r="AE34" s="188">
        <f t="shared" si="27"/>
        <v>602.43844789983655</v>
      </c>
      <c r="AF34" s="188">
        <f t="shared" si="36"/>
        <v>-602.43844789983655</v>
      </c>
      <c r="AG34" s="188">
        <f t="shared" si="37"/>
        <v>-602.43844789983655</v>
      </c>
      <c r="AH34" s="188">
        <f t="shared" si="38"/>
        <v>602.43844789983655</v>
      </c>
      <c r="AI34" s="188">
        <f t="shared" si="39"/>
        <v>-602.43844789983655</v>
      </c>
      <c r="AJ34" s="188">
        <f t="shared" si="28"/>
        <v>-602.43844789983655</v>
      </c>
      <c r="AK34" s="188">
        <f t="shared" si="29"/>
        <v>-602.43844789983655</v>
      </c>
      <c r="AL34" s="188">
        <f t="shared" si="30"/>
        <v>-602.43844789983655</v>
      </c>
      <c r="AM34" s="188">
        <f t="shared" si="31"/>
        <v>-602.43844789983655</v>
      </c>
      <c r="AN34" s="188">
        <f t="shared" si="32"/>
        <v>602.43844789983655</v>
      </c>
      <c r="AO34" s="188">
        <f t="shared" si="33"/>
        <v>-602.43844789983655</v>
      </c>
    </row>
    <row r="35" spans="1:41" ht="15.75" thickBot="1" x14ac:dyDescent="0.3">
      <c r="A35" s="1" t="s">
        <v>333</v>
      </c>
      <c r="B35" s="149" t="s">
        <v>663</v>
      </c>
      <c r="C35" s="192" t="s">
        <v>294</v>
      </c>
      <c r="E35" s="201">
        <v>1</v>
      </c>
      <c r="F35" s="186">
        <f t="shared" si="19"/>
        <v>-1042.7116446843834</v>
      </c>
      <c r="G35" s="202">
        <v>-9.4850275612100004E-3</v>
      </c>
      <c r="H35" s="202">
        <v>-1</v>
      </c>
      <c r="I35">
        <v>1</v>
      </c>
      <c r="J35">
        <v>1</v>
      </c>
      <c r="K35">
        <v>1</v>
      </c>
      <c r="L35">
        <v>-1</v>
      </c>
      <c r="M35">
        <v>-2</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109932.379</v>
      </c>
      <c r="Y35" s="137">
        <v>109932.379</v>
      </c>
      <c r="Z35" s="188">
        <f t="shared" si="25"/>
        <v>1042.7116446843834</v>
      </c>
      <c r="AA35" s="188">
        <f>IF(IF(sym!$Q24=H35,1,0)=1,ABS(X35*G35),-ABS(X35*G35))</f>
        <v>-1042.7116446843834</v>
      </c>
      <c r="AB35" s="188">
        <f>IF(IF(sym!$P24=$H35,1,0)=1,ABS($X35*$G35),-ABS($X35*$G35))</f>
        <v>1042.7116446843834</v>
      </c>
      <c r="AC35" s="188">
        <f t="shared" si="40"/>
        <v>-1042.7116446843834</v>
      </c>
      <c r="AD35" s="188">
        <f t="shared" si="26"/>
        <v>1042.7116446843834</v>
      </c>
      <c r="AE35" s="188">
        <f t="shared" si="27"/>
        <v>-1042.7116446843834</v>
      </c>
      <c r="AF35" s="188">
        <f t="shared" si="36"/>
        <v>-1042.7116446843834</v>
      </c>
      <c r="AG35" s="188">
        <f t="shared" si="37"/>
        <v>-1042.7116446843834</v>
      </c>
      <c r="AH35" s="188">
        <f t="shared" si="38"/>
        <v>1042.7116446843834</v>
      </c>
      <c r="AI35" s="188">
        <f t="shared" si="39"/>
        <v>-1042.7116446843834</v>
      </c>
      <c r="AJ35" s="188">
        <f t="shared" si="28"/>
        <v>-1042.7116446843834</v>
      </c>
      <c r="AK35" s="188">
        <f t="shared" si="29"/>
        <v>-1042.7116446843834</v>
      </c>
      <c r="AL35" s="188">
        <f t="shared" si="30"/>
        <v>-1042.7116446843834</v>
      </c>
      <c r="AM35" s="188">
        <f t="shared" si="31"/>
        <v>-1042.7116446843834</v>
      </c>
      <c r="AN35" s="188">
        <f t="shared" si="32"/>
        <v>1042.7116446843834</v>
      </c>
      <c r="AO35" s="188">
        <f t="shared" si="33"/>
        <v>-1042.7116446843834</v>
      </c>
    </row>
    <row r="36" spans="1:41" ht="15.75" thickBot="1" x14ac:dyDescent="0.3">
      <c r="A36" s="330" t="s">
        <v>335</v>
      </c>
      <c r="B36" s="331" t="s">
        <v>568</v>
      </c>
      <c r="C36" s="332" t="s">
        <v>1288</v>
      </c>
      <c r="E36" s="201">
        <v>1</v>
      </c>
      <c r="F36" s="186">
        <f t="shared" si="19"/>
        <v>0</v>
      </c>
      <c r="G36" s="291">
        <v>-4.98280930789E-5</v>
      </c>
      <c r="H36" s="202">
        <v>-1</v>
      </c>
      <c r="I36">
        <v>1</v>
      </c>
      <c r="J36">
        <v>1</v>
      </c>
      <c r="K36">
        <v>-1</v>
      </c>
      <c r="L36">
        <v>1</v>
      </c>
      <c r="M36">
        <v>-6</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-261.62613303239755</v>
      </c>
      <c r="G37" s="202">
        <v>-1.50319428786E-3</v>
      </c>
      <c r="H37" s="202">
        <v>-1</v>
      </c>
      <c r="I37">
        <v>1</v>
      </c>
      <c r="J37">
        <v>-1</v>
      </c>
      <c r="K37">
        <v>1</v>
      </c>
      <c r="L37">
        <v>-1</v>
      </c>
      <c r="M37">
        <v>-2</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174046.785</v>
      </c>
      <c r="Y37" s="137">
        <v>174046.785</v>
      </c>
      <c r="Z37" s="188">
        <f t="shared" si="25"/>
        <v>261.62613303239755</v>
      </c>
      <c r="AA37" s="188">
        <f>IF(IF(sym!$Q26=H37,1,0)=1,ABS(X37*G37),-ABS(X37*G37))</f>
        <v>-261.62613303239755</v>
      </c>
      <c r="AB37" s="188">
        <f>IF(IF(sym!$P26=$H37,1,0)=1,ABS($X37*$G37),-ABS($X37*$G37))</f>
        <v>261.62613303239755</v>
      </c>
      <c r="AC37" s="188">
        <f t="shared" si="40"/>
        <v>-261.62613303239755</v>
      </c>
      <c r="AD37" s="188">
        <f t="shared" si="26"/>
        <v>261.62613303239755</v>
      </c>
      <c r="AE37" s="188">
        <f t="shared" si="27"/>
        <v>261.62613303239755</v>
      </c>
      <c r="AF37" s="188">
        <f t="shared" si="36"/>
        <v>-261.62613303239755</v>
      </c>
      <c r="AG37" s="188">
        <f t="shared" si="37"/>
        <v>-261.62613303239755</v>
      </c>
      <c r="AH37" s="188">
        <f t="shared" si="38"/>
        <v>261.62613303239755</v>
      </c>
      <c r="AI37" s="188">
        <f t="shared" si="39"/>
        <v>-261.62613303239755</v>
      </c>
      <c r="AJ37" s="188">
        <f t="shared" si="28"/>
        <v>-261.62613303239755</v>
      </c>
      <c r="AK37" s="188">
        <f t="shared" si="29"/>
        <v>261.62613303239755</v>
      </c>
      <c r="AL37" s="188">
        <f t="shared" si="30"/>
        <v>-261.62613303239755</v>
      </c>
      <c r="AM37" s="188">
        <f t="shared" si="31"/>
        <v>-261.62613303239755</v>
      </c>
      <c r="AN37" s="188">
        <f t="shared" si="32"/>
        <v>261.62613303239755</v>
      </c>
      <c r="AO37" s="188">
        <f t="shared" si="33"/>
        <v>261.62613303239755</v>
      </c>
    </row>
    <row r="38" spans="1:41" ht="15.75" thickBot="1" x14ac:dyDescent="0.3">
      <c r="A38" s="1" t="s">
        <v>339</v>
      </c>
      <c r="B38" s="149" t="s">
        <v>596</v>
      </c>
      <c r="C38" s="192" t="s">
        <v>1122</v>
      </c>
      <c r="E38" s="201">
        <v>1</v>
      </c>
      <c r="F38" s="186">
        <f t="shared" si="19"/>
        <v>340.96780918525315</v>
      </c>
      <c r="G38" s="202">
        <v>1.00347356233E-3</v>
      </c>
      <c r="H38" s="202">
        <v>1</v>
      </c>
      <c r="I38">
        <v>-1</v>
      </c>
      <c r="J38">
        <v>1</v>
      </c>
      <c r="K38">
        <v>-1</v>
      </c>
      <c r="L38">
        <v>1</v>
      </c>
      <c r="M38">
        <v>-4</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339787.53600000002</v>
      </c>
      <c r="Y38" s="137">
        <v>339787.53600000002</v>
      </c>
      <c r="Z38" s="188">
        <f t="shared" si="25"/>
        <v>340.96780918525315</v>
      </c>
      <c r="AA38" s="188">
        <f>IF(IF(sym!$Q27=H38,1,0)=1,ABS(X38*G38),-ABS(X38*G38))</f>
        <v>-340.96780918525315</v>
      </c>
      <c r="AB38" s="188">
        <f>IF(IF(sym!$P27=$H38,1,0)=1,ABS($X38*$G38),-ABS($X38*$G38))</f>
        <v>340.96780918525315</v>
      </c>
      <c r="AC38" s="188">
        <f t="shared" si="40"/>
        <v>340.96780918525315</v>
      </c>
      <c r="AD38" s="188">
        <f t="shared" si="26"/>
        <v>-340.96780918525315</v>
      </c>
      <c r="AE38" s="188">
        <f t="shared" si="27"/>
        <v>340.96780918525315</v>
      </c>
      <c r="AF38" s="188">
        <f t="shared" si="36"/>
        <v>-340.96780918525315</v>
      </c>
      <c r="AG38" s="188">
        <f t="shared" si="37"/>
        <v>-340.96780918525315</v>
      </c>
      <c r="AH38" s="188">
        <f t="shared" si="38"/>
        <v>340.96780918525315</v>
      </c>
      <c r="AI38" s="188">
        <f t="shared" si="39"/>
        <v>-340.96780918525315</v>
      </c>
      <c r="AJ38" s="188">
        <f t="shared" si="28"/>
        <v>-340.96780918525315</v>
      </c>
      <c r="AK38" s="188">
        <f t="shared" si="29"/>
        <v>-340.96780918525315</v>
      </c>
      <c r="AL38" s="188">
        <f t="shared" si="30"/>
        <v>-340.96780918525315</v>
      </c>
      <c r="AM38" s="188">
        <f t="shared" si="31"/>
        <v>-340.96780918525315</v>
      </c>
      <c r="AN38" s="188">
        <f t="shared" si="32"/>
        <v>340.96780918525315</v>
      </c>
      <c r="AO38" s="188">
        <f t="shared" si="33"/>
        <v>-340.96780918525315</v>
      </c>
    </row>
    <row r="39" spans="1:41" ht="15.75" thickBot="1" x14ac:dyDescent="0.3">
      <c r="A39" s="330" t="s">
        <v>341</v>
      </c>
      <c r="B39" s="331" t="s">
        <v>453</v>
      </c>
      <c r="C39" s="332" t="s">
        <v>1288</v>
      </c>
      <c r="E39" s="201">
        <v>-1</v>
      </c>
      <c r="F39" s="186">
        <f t="shared" si="19"/>
        <v>0</v>
      </c>
      <c r="G39" s="202">
        <v>0</v>
      </c>
      <c r="H39" s="202">
        <v>1</v>
      </c>
      <c r="I39">
        <v>1</v>
      </c>
      <c r="J39">
        <v>-1</v>
      </c>
      <c r="K39">
        <v>1</v>
      </c>
      <c r="L39">
        <v>-1</v>
      </c>
      <c r="M39">
        <v>4</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312.66079238518392</v>
      </c>
      <c r="G40" s="202">
        <v>5.1453563159300001E-4</v>
      </c>
      <c r="H40" s="202">
        <v>1</v>
      </c>
      <c r="I40">
        <v>1</v>
      </c>
      <c r="J40">
        <v>1</v>
      </c>
      <c r="K40">
        <v>-1</v>
      </c>
      <c r="L40">
        <v>1</v>
      </c>
      <c r="M40">
        <v>-9</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607656.25</v>
      </c>
      <c r="Y40" s="137">
        <v>486125</v>
      </c>
      <c r="Z40" s="188">
        <f t="shared" si="25"/>
        <v>312.66079238518392</v>
      </c>
      <c r="AA40" s="188">
        <f>IF(IF(sym!$Q29=H40,1,0)=1,ABS(X40*G40),-ABS(X40*G40))</f>
        <v>-312.66079238518392</v>
      </c>
      <c r="AB40" s="188">
        <f>IF(IF(sym!$P29=$H40,1,0)=1,ABS($X40*$G40),-ABS($X40*$G40))</f>
        <v>312.66079238518392</v>
      </c>
      <c r="AC40" s="188">
        <f t="shared" si="40"/>
        <v>312.66079238518392</v>
      </c>
      <c r="AD40" s="188">
        <f t="shared" si="26"/>
        <v>-312.66079238518392</v>
      </c>
      <c r="AE40" s="188">
        <f t="shared" si="27"/>
        <v>312.66079238518392</v>
      </c>
      <c r="AF40" s="188">
        <f t="shared" si="36"/>
        <v>312.66079238518392</v>
      </c>
      <c r="AG40" s="188">
        <f t="shared" si="37"/>
        <v>-312.66079238518392</v>
      </c>
      <c r="AH40" s="188">
        <f t="shared" si="38"/>
        <v>312.66079238518392</v>
      </c>
      <c r="AI40" s="188">
        <f t="shared" si="39"/>
        <v>-312.66079238518392</v>
      </c>
      <c r="AJ40" s="188">
        <f t="shared" si="28"/>
        <v>-312.66079238518392</v>
      </c>
      <c r="AK40" s="188">
        <f t="shared" si="29"/>
        <v>-312.66079238518392</v>
      </c>
      <c r="AL40" s="188">
        <f t="shared" si="30"/>
        <v>-312.66079238518392</v>
      </c>
      <c r="AM40" s="188">
        <f t="shared" si="31"/>
        <v>-312.66079238518392</v>
      </c>
      <c r="AN40" s="188">
        <f t="shared" si="32"/>
        <v>312.66079238518392</v>
      </c>
      <c r="AO40" s="188">
        <f t="shared" si="33"/>
        <v>-312.66079238518392</v>
      </c>
    </row>
    <row r="41" spans="1:41" ht="15.75" thickBot="1" x14ac:dyDescent="0.3">
      <c r="A41" s="1" t="s">
        <v>345</v>
      </c>
      <c r="B41" s="149" t="s">
        <v>602</v>
      </c>
      <c r="C41" s="192" t="s">
        <v>347</v>
      </c>
      <c r="E41" s="201">
        <v>1</v>
      </c>
      <c r="F41" s="186">
        <f t="shared" si="19"/>
        <v>300.67704807085744</v>
      </c>
      <c r="G41" s="202">
        <v>2.2568269013800001E-3</v>
      </c>
      <c r="H41" s="202">
        <v>1</v>
      </c>
      <c r="I41">
        <v>1</v>
      </c>
      <c r="J41">
        <v>1</v>
      </c>
      <c r="K41">
        <v>-1</v>
      </c>
      <c r="L41">
        <v>-1</v>
      </c>
      <c r="M41">
        <v>-8</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133230</v>
      </c>
      <c r="Y41" s="137">
        <v>133230</v>
      </c>
      <c r="Z41" s="188">
        <f t="shared" si="25"/>
        <v>300.67704807085744</v>
      </c>
      <c r="AA41" s="188">
        <f>IF(IF(sym!$Q30=H41,1,0)=1,ABS(X41*G41),-ABS(X41*G41))</f>
        <v>-300.67704807085744</v>
      </c>
      <c r="AB41" s="188">
        <f>IF(IF(sym!$P30=$H41,1,0)=1,ABS($X41*$G41),-ABS($X41*$G41))</f>
        <v>300.67704807085744</v>
      </c>
      <c r="AC41" s="188">
        <f t="shared" si="40"/>
        <v>300.67704807085744</v>
      </c>
      <c r="AD41" s="188">
        <f t="shared" si="26"/>
        <v>-300.67704807085744</v>
      </c>
      <c r="AE41" s="188">
        <f t="shared" si="27"/>
        <v>300.67704807085744</v>
      </c>
      <c r="AF41" s="188">
        <f t="shared" si="36"/>
        <v>300.67704807085744</v>
      </c>
      <c r="AG41" s="188">
        <f t="shared" si="37"/>
        <v>-300.67704807085744</v>
      </c>
      <c r="AH41" s="188">
        <f t="shared" si="38"/>
        <v>-300.67704807085744</v>
      </c>
      <c r="AI41" s="188">
        <f t="shared" si="39"/>
        <v>300.67704807085744</v>
      </c>
      <c r="AJ41" s="188">
        <f t="shared" si="28"/>
        <v>300.67704807085744</v>
      </c>
      <c r="AK41" s="188">
        <f t="shared" si="29"/>
        <v>300.67704807085744</v>
      </c>
      <c r="AL41" s="188">
        <f t="shared" si="30"/>
        <v>300.67704807085744</v>
      </c>
      <c r="AM41" s="188">
        <f t="shared" si="31"/>
        <v>300.67704807085744</v>
      </c>
      <c r="AN41" s="188">
        <f t="shared" si="32"/>
        <v>300.67704807085744</v>
      </c>
      <c r="AO41" s="188">
        <f t="shared" si="33"/>
        <v>300.67704807085744</v>
      </c>
    </row>
    <row r="42" spans="1:41" ht="15.75" thickBot="1" x14ac:dyDescent="0.3">
      <c r="A42" s="1" t="s">
        <v>1023</v>
      </c>
      <c r="B42" s="149" t="s">
        <v>604</v>
      </c>
      <c r="C42" s="192" t="s">
        <v>294</v>
      </c>
      <c r="E42" s="201">
        <v>-1</v>
      </c>
      <c r="F42" s="186">
        <f t="shared" si="19"/>
        <v>-1247.6229953891184</v>
      </c>
      <c r="G42" s="202">
        <v>-1.08131965133E-2</v>
      </c>
      <c r="H42" s="202">
        <v>-1</v>
      </c>
      <c r="I42">
        <v>1</v>
      </c>
      <c r="J42">
        <v>-1</v>
      </c>
      <c r="K42">
        <v>1</v>
      </c>
      <c r="L42">
        <v>1</v>
      </c>
      <c r="M42">
        <v>15</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115379.66537966538</v>
      </c>
      <c r="Y42" s="137">
        <v>115379.66537966538</v>
      </c>
      <c r="Z42" s="188">
        <f t="shared" si="25"/>
        <v>1247.6229953891184</v>
      </c>
      <c r="AA42" s="188">
        <f>IF(IF(sym!$Q31=H42,1,0)=1,ABS(X42*G42),-ABS(X42*G42))</f>
        <v>-1247.6229953891184</v>
      </c>
      <c r="AB42" s="188">
        <f>IF(IF(sym!$P31=$H42,1,0)=1,ABS($X42*$G42),-ABS($X42*$G42))</f>
        <v>1247.6229953891184</v>
      </c>
      <c r="AC42" s="188">
        <f t="shared" si="40"/>
        <v>1247.6229953891184</v>
      </c>
      <c r="AD42" s="188">
        <f t="shared" si="26"/>
        <v>-1247.6229953891184</v>
      </c>
      <c r="AE42" s="188">
        <f t="shared" si="27"/>
        <v>1247.6229953891184</v>
      </c>
      <c r="AF42" s="188">
        <f t="shared" si="36"/>
        <v>-1247.6229953891184</v>
      </c>
      <c r="AG42" s="188">
        <f t="shared" si="37"/>
        <v>-1247.6229953891184</v>
      </c>
      <c r="AH42" s="188">
        <f t="shared" si="38"/>
        <v>-1247.6229953891184</v>
      </c>
      <c r="AI42" s="188">
        <f t="shared" si="39"/>
        <v>-1247.6229953891184</v>
      </c>
      <c r="AJ42" s="188">
        <f t="shared" si="28"/>
        <v>1247.6229953891184</v>
      </c>
      <c r="AK42" s="188">
        <f t="shared" si="29"/>
        <v>-1247.6229953891184</v>
      </c>
      <c r="AL42" s="188">
        <f t="shared" si="30"/>
        <v>-1247.6229953891184</v>
      </c>
      <c r="AM42" s="188">
        <f t="shared" si="31"/>
        <v>-1247.6229953891184</v>
      </c>
      <c r="AN42" s="188">
        <f t="shared" si="32"/>
        <v>1247.6229953891184</v>
      </c>
      <c r="AO42" s="188">
        <f t="shared" si="33"/>
        <v>1247.6229953891184</v>
      </c>
    </row>
    <row r="43" spans="1:41" ht="15.75" thickBot="1" x14ac:dyDescent="0.3">
      <c r="A43" s="1" t="s">
        <v>349</v>
      </c>
      <c r="B43" s="149" t="s">
        <v>515</v>
      </c>
      <c r="C43" s="192" t="s">
        <v>347</v>
      </c>
      <c r="E43" s="201">
        <v>1</v>
      </c>
      <c r="F43" s="186">
        <f t="shared" si="19"/>
        <v>1315.1095216753799</v>
      </c>
      <c r="G43" s="202">
        <v>1.16227089852E-2</v>
      </c>
      <c r="H43" s="202">
        <v>1</v>
      </c>
      <c r="I43">
        <v>-1</v>
      </c>
      <c r="J43">
        <v>1</v>
      </c>
      <c r="K43">
        <v>-1</v>
      </c>
      <c r="L43">
        <v>1</v>
      </c>
      <c r="M43">
        <v>6</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113150</v>
      </c>
      <c r="Y43" s="137">
        <v>113150</v>
      </c>
      <c r="Z43" s="188">
        <f t="shared" si="25"/>
        <v>1315.1095216753799</v>
      </c>
      <c r="AA43" s="188">
        <f>IF(IF(sym!$Q32=H43,1,0)=1,ABS(X43*G43),-ABS(X43*G43))</f>
        <v>1315.1095216753799</v>
      </c>
      <c r="AB43" s="188">
        <f>IF(IF(sym!$P32=$H43,1,0)=1,ABS($X43*$G43),-ABS($X43*$G43))</f>
        <v>-1315.1095216753799</v>
      </c>
      <c r="AC43" s="188">
        <f t="shared" si="40"/>
        <v>1315.1095216753799</v>
      </c>
      <c r="AD43" s="188">
        <f t="shared" si="26"/>
        <v>-1315.1095216753799</v>
      </c>
      <c r="AE43" s="188">
        <f t="shared" si="27"/>
        <v>1315.1095216753799</v>
      </c>
      <c r="AF43" s="188">
        <f t="shared" si="36"/>
        <v>-1315.1095216753799</v>
      </c>
      <c r="AG43" s="188">
        <f t="shared" si="37"/>
        <v>-1315.1095216753799</v>
      </c>
      <c r="AH43" s="188">
        <f t="shared" si="38"/>
        <v>1315.1095216753799</v>
      </c>
      <c r="AI43" s="188">
        <f t="shared" si="39"/>
        <v>1315.1095216753799</v>
      </c>
      <c r="AJ43" s="188">
        <f t="shared" si="28"/>
        <v>-1315.1095216753799</v>
      </c>
      <c r="AK43" s="188">
        <f t="shared" si="29"/>
        <v>1315.1095216753799</v>
      </c>
      <c r="AL43" s="188">
        <f t="shared" si="30"/>
        <v>-1315.1095216753799</v>
      </c>
      <c r="AM43" s="188">
        <f t="shared" si="31"/>
        <v>-1315.1095216753799</v>
      </c>
      <c r="AN43" s="188">
        <f t="shared" si="32"/>
        <v>1315.1095216753799</v>
      </c>
      <c r="AO43" s="188">
        <f t="shared" si="33"/>
        <v>-1315.1095216753799</v>
      </c>
    </row>
    <row r="44" spans="1:41" ht="15.75" thickBot="1" x14ac:dyDescent="0.3">
      <c r="A44" s="1" t="s">
        <v>1024</v>
      </c>
      <c r="B44" s="149" t="s">
        <v>353</v>
      </c>
      <c r="C44" s="192" t="s">
        <v>294</v>
      </c>
      <c r="E44" s="201">
        <v>1</v>
      </c>
      <c r="F44" s="186">
        <f t="shared" si="19"/>
        <v>-576.75519532071564</v>
      </c>
      <c r="G44" s="202">
        <v>-4.1360294117599996E-3</v>
      </c>
      <c r="H44" s="202">
        <v>-1</v>
      </c>
      <c r="I44">
        <v>1</v>
      </c>
      <c r="J44">
        <v>-1</v>
      </c>
      <c r="K44">
        <v>1</v>
      </c>
      <c r="L44">
        <v>1</v>
      </c>
      <c r="M44">
        <v>14</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139446.58944658947</v>
      </c>
      <c r="Y44" s="137">
        <v>139446.58944658947</v>
      </c>
      <c r="Z44" s="188">
        <f t="shared" si="25"/>
        <v>576.75519532071564</v>
      </c>
      <c r="AA44" s="188">
        <f>IF(IF(sym!$Q33=H44,1,0)=1,ABS(X44*G44),-ABS(X44*G44))</f>
        <v>-576.75519532071564</v>
      </c>
      <c r="AB44" s="188">
        <f>IF(IF(sym!$P33=$H44,1,0)=1,ABS($X44*$G44),-ABS($X44*$G44))</f>
        <v>576.75519532071564</v>
      </c>
      <c r="AC44" s="188">
        <f t="shared" si="40"/>
        <v>-576.75519532071564</v>
      </c>
      <c r="AD44" s="188">
        <f t="shared" si="26"/>
        <v>576.75519532071564</v>
      </c>
      <c r="AE44" s="188">
        <f t="shared" si="27"/>
        <v>576.75519532071564</v>
      </c>
      <c r="AF44" s="188">
        <f t="shared" si="36"/>
        <v>-576.75519532071564</v>
      </c>
      <c r="AG44" s="188">
        <f t="shared" si="37"/>
        <v>-576.75519532071564</v>
      </c>
      <c r="AH44" s="188">
        <f t="shared" si="38"/>
        <v>-576.75519532071564</v>
      </c>
      <c r="AI44" s="188">
        <f t="shared" si="39"/>
        <v>-576.75519532071564</v>
      </c>
      <c r="AJ44" s="188">
        <f t="shared" si="28"/>
        <v>-576.75519532071564</v>
      </c>
      <c r="AK44" s="188">
        <f t="shared" si="29"/>
        <v>576.75519532071564</v>
      </c>
      <c r="AL44" s="188">
        <f t="shared" si="30"/>
        <v>576.75519532071564</v>
      </c>
      <c r="AM44" s="188">
        <f t="shared" si="31"/>
        <v>576.75519532071564</v>
      </c>
      <c r="AN44" s="188">
        <f t="shared" si="32"/>
        <v>576.75519532071564</v>
      </c>
      <c r="AO44" s="188">
        <f t="shared" si="33"/>
        <v>576.75519532071564</v>
      </c>
    </row>
    <row r="45" spans="1:41" ht="15.75" thickBot="1" x14ac:dyDescent="0.3">
      <c r="A45" s="1" t="s">
        <v>351</v>
      </c>
      <c r="B45" s="149" t="s">
        <v>617</v>
      </c>
      <c r="C45" s="192" t="s">
        <v>288</v>
      </c>
      <c r="E45" s="201">
        <v>-1</v>
      </c>
      <c r="F45" s="186">
        <f t="shared" si="19"/>
        <v>248.84139895977827</v>
      </c>
      <c r="G45" s="202">
        <v>4.2025785312300003E-3</v>
      </c>
      <c r="H45" s="202">
        <v>1</v>
      </c>
      <c r="I45">
        <v>-1</v>
      </c>
      <c r="J45">
        <v>-1</v>
      </c>
      <c r="K45">
        <v>-1</v>
      </c>
      <c r="L45">
        <v>-1</v>
      </c>
      <c r="M45">
        <v>12</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59211.6</v>
      </c>
      <c r="Y45" s="137">
        <v>59211.6</v>
      </c>
      <c r="Z45" s="188">
        <f t="shared" si="25"/>
        <v>248.84139895977827</v>
      </c>
      <c r="AA45" s="188">
        <f>IF(IF(sym!$Q34=H45,1,0)=1,ABS(X45*G45),-ABS(X45*G45))</f>
        <v>248.84139895977827</v>
      </c>
      <c r="AB45" s="188">
        <f>IF(IF(sym!$P34=$H45,1,0)=1,ABS($X45*$G45),-ABS($X45*$G45))</f>
        <v>-248.84139895977827</v>
      </c>
      <c r="AC45" s="188">
        <f t="shared" si="40"/>
        <v>-248.84139895977827</v>
      </c>
      <c r="AD45" s="188">
        <f t="shared" si="26"/>
        <v>248.84139895977827</v>
      </c>
      <c r="AE45" s="188">
        <f t="shared" si="27"/>
        <v>-248.84139895977827</v>
      </c>
      <c r="AF45" s="188">
        <f t="shared" si="36"/>
        <v>-248.84139895977827</v>
      </c>
      <c r="AG45" s="188">
        <f t="shared" si="37"/>
        <v>-248.84139895977827</v>
      </c>
      <c r="AH45" s="188">
        <f t="shared" si="38"/>
        <v>-248.84139895977827</v>
      </c>
      <c r="AI45" s="188">
        <f t="shared" si="39"/>
        <v>-248.84139895977827</v>
      </c>
      <c r="AJ45" s="188">
        <f t="shared" si="28"/>
        <v>-248.84139895977827</v>
      </c>
      <c r="AK45" s="188">
        <f t="shared" si="29"/>
        <v>-248.84139895977827</v>
      </c>
      <c r="AL45" s="188">
        <f t="shared" si="30"/>
        <v>248.84139895977827</v>
      </c>
      <c r="AM45" s="188">
        <f t="shared" si="31"/>
        <v>-248.84139895977827</v>
      </c>
      <c r="AN45" s="188">
        <f t="shared" si="32"/>
        <v>248.84139895977827</v>
      </c>
      <c r="AO45" s="188">
        <f t="shared" si="33"/>
        <v>248.84139895977827</v>
      </c>
    </row>
    <row r="46" spans="1:41" ht="15.75" thickBot="1" x14ac:dyDescent="0.3">
      <c r="A46" s="1" t="s">
        <v>355</v>
      </c>
      <c r="B46" s="149" t="s">
        <v>623</v>
      </c>
      <c r="C46" s="192" t="s">
        <v>1121</v>
      </c>
      <c r="E46" s="201">
        <v>-1</v>
      </c>
      <c r="F46" s="186">
        <f t="shared" si="19"/>
        <v>112.55359411385813</v>
      </c>
      <c r="G46" s="202">
        <v>4.7639212364999998E-4</v>
      </c>
      <c r="H46" s="202">
        <v>1</v>
      </c>
      <c r="I46">
        <v>1</v>
      </c>
      <c r="J46">
        <v>1</v>
      </c>
      <c r="K46">
        <v>-1</v>
      </c>
      <c r="L46">
        <v>1</v>
      </c>
      <c r="M46">
        <v>-6</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236262.5</v>
      </c>
      <c r="Y46" s="137">
        <v>236262.5</v>
      </c>
      <c r="Z46" s="188">
        <f t="shared" si="25"/>
        <v>112.55359411385813</v>
      </c>
      <c r="AA46" s="188">
        <f>IF(IF(sym!$Q35=H46,1,0)=1,ABS(X46*G46),-ABS(X46*G46))</f>
        <v>-112.55359411385813</v>
      </c>
      <c r="AB46" s="188">
        <f>IF(IF(sym!$P35=$H46,1,0)=1,ABS($X46*$G46),-ABS($X46*$G46))</f>
        <v>112.55359411385813</v>
      </c>
      <c r="AC46" s="188">
        <f t="shared" si="40"/>
        <v>-112.55359411385813</v>
      </c>
      <c r="AD46" s="188">
        <f t="shared" si="26"/>
        <v>112.55359411385813</v>
      </c>
      <c r="AE46" s="188">
        <f t="shared" si="27"/>
        <v>112.55359411385813</v>
      </c>
      <c r="AF46" s="188">
        <f t="shared" si="36"/>
        <v>112.55359411385813</v>
      </c>
      <c r="AG46" s="188">
        <f t="shared" si="37"/>
        <v>-112.55359411385813</v>
      </c>
      <c r="AH46" s="188">
        <f t="shared" si="38"/>
        <v>112.55359411385813</v>
      </c>
      <c r="AI46" s="188">
        <f t="shared" si="39"/>
        <v>-112.55359411385813</v>
      </c>
      <c r="AJ46" s="188">
        <f t="shared" si="28"/>
        <v>-112.55359411385813</v>
      </c>
      <c r="AK46" s="188">
        <f t="shared" si="29"/>
        <v>112.55359411385813</v>
      </c>
      <c r="AL46" s="188">
        <f t="shared" si="30"/>
        <v>112.55359411385813</v>
      </c>
      <c r="AM46" s="188">
        <f t="shared" si="31"/>
        <v>112.55359411385813</v>
      </c>
      <c r="AN46" s="188">
        <f t="shared" ref="AN46:AN77" si="41">IF(IF(T46=$H46,1,0)=1,ABS($X46*$G46),-ABS($X46*$G46))</f>
        <v>112.55359411385813</v>
      </c>
      <c r="AO46" s="188">
        <f t="shared" ref="AO46:AO77" si="42">IF(IF(U46=$H46,1,0)=1,ABS($X46*$G46),-ABS($X46*$G46))</f>
        <v>112.55359411385813</v>
      </c>
    </row>
    <row r="47" spans="1:41" ht="15.75" thickBot="1" x14ac:dyDescent="0.3">
      <c r="A47" s="1" t="s">
        <v>357</v>
      </c>
      <c r="B47" s="149" t="s">
        <v>513</v>
      </c>
      <c r="C47" s="192" t="s">
        <v>304</v>
      </c>
      <c r="E47" s="201">
        <v>1</v>
      </c>
      <c r="F47" s="186">
        <f t="shared" si="19"/>
        <v>-2132.7952492453387</v>
      </c>
      <c r="G47" s="202">
        <v>-1.9404483104699999E-2</v>
      </c>
      <c r="H47" s="202">
        <v>-1</v>
      </c>
      <c r="I47">
        <v>1</v>
      </c>
      <c r="J47">
        <v>-1</v>
      </c>
      <c r="K47">
        <v>1</v>
      </c>
      <c r="L47">
        <v>1</v>
      </c>
      <c r="M47">
        <v>14</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109912.50000000001</v>
      </c>
      <c r="Y47" s="137">
        <v>109912.50000000001</v>
      </c>
      <c r="Z47" s="188">
        <f t="shared" si="25"/>
        <v>2132.7952492453387</v>
      </c>
      <c r="AA47" s="188">
        <f>IF(IF(sym!$Q36=H47,1,0)=1,ABS(X47*G47),-ABS(X47*G47))</f>
        <v>-2132.7952492453387</v>
      </c>
      <c r="AB47" s="188">
        <f>IF(IF(sym!$P36=$H47,1,0)=1,ABS($X47*$G47),-ABS($X47*$G47))</f>
        <v>2132.7952492453387</v>
      </c>
      <c r="AC47" s="188">
        <f t="shared" si="40"/>
        <v>-2132.7952492453387</v>
      </c>
      <c r="AD47" s="188">
        <f t="shared" si="26"/>
        <v>2132.7952492453387</v>
      </c>
      <c r="AE47" s="188">
        <f t="shared" si="27"/>
        <v>2132.7952492453387</v>
      </c>
      <c r="AF47" s="188">
        <f t="shared" si="36"/>
        <v>-2132.7952492453387</v>
      </c>
      <c r="AG47" s="188">
        <f t="shared" si="37"/>
        <v>-2132.7952492453387</v>
      </c>
      <c r="AH47" s="188">
        <f t="shared" si="38"/>
        <v>-2132.7952492453387</v>
      </c>
      <c r="AI47" s="188">
        <f t="shared" si="39"/>
        <v>-2132.7952492453387</v>
      </c>
      <c r="AJ47" s="188">
        <f t="shared" si="28"/>
        <v>-2132.7952492453387</v>
      </c>
      <c r="AK47" s="188">
        <f t="shared" si="29"/>
        <v>2132.7952492453387</v>
      </c>
      <c r="AL47" s="188">
        <f t="shared" si="30"/>
        <v>2132.7952492453387</v>
      </c>
      <c r="AM47" s="188">
        <f t="shared" si="31"/>
        <v>2132.7952492453387</v>
      </c>
      <c r="AN47" s="188">
        <f t="shared" si="41"/>
        <v>2132.7952492453387</v>
      </c>
      <c r="AO47" s="188">
        <f t="shared" si="42"/>
        <v>2132.7952492453387</v>
      </c>
    </row>
    <row r="48" spans="1:41" ht="15.75" thickBot="1" x14ac:dyDescent="0.3">
      <c r="A48" s="1" t="s">
        <v>1051</v>
      </c>
      <c r="B48" s="149" t="s">
        <v>614</v>
      </c>
      <c r="C48" s="192" t="s">
        <v>297</v>
      </c>
      <c r="E48" s="201">
        <v>1</v>
      </c>
      <c r="F48" s="186">
        <f t="shared" si="19"/>
        <v>-1857.0238095198999</v>
      </c>
      <c r="G48" s="202">
        <v>-2.2619047619E-2</v>
      </c>
      <c r="H48" s="202">
        <v>-1</v>
      </c>
      <c r="I48">
        <v>1</v>
      </c>
      <c r="J48">
        <v>1</v>
      </c>
      <c r="K48">
        <v>1</v>
      </c>
      <c r="L48">
        <v>1</v>
      </c>
      <c r="M48">
        <v>27</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82100</v>
      </c>
      <c r="Y48" s="137">
        <v>61575</v>
      </c>
      <c r="Z48" s="188">
        <f t="shared" si="25"/>
        <v>1857.0238095198999</v>
      </c>
      <c r="AA48" s="188">
        <f>IF(IF(sym!$Q37=H48,1,0)=1,ABS(X48*G48),-ABS(X48*G48))</f>
        <v>-1857.0238095198999</v>
      </c>
      <c r="AB48" s="188">
        <f>IF(IF(sym!$P37=$H48,1,0)=1,ABS($X48*$G48),-ABS($X48*$G48))</f>
        <v>1857.0238095198999</v>
      </c>
      <c r="AC48" s="188">
        <f t="shared" si="40"/>
        <v>-1857.0238095198999</v>
      </c>
      <c r="AD48" s="188">
        <f t="shared" si="26"/>
        <v>1857.0238095198999</v>
      </c>
      <c r="AE48" s="188">
        <f t="shared" si="27"/>
        <v>-1857.0238095198999</v>
      </c>
      <c r="AF48" s="188">
        <f t="shared" si="36"/>
        <v>-1857.0238095198999</v>
      </c>
      <c r="AG48" s="188">
        <f t="shared" si="37"/>
        <v>-1857.0238095198999</v>
      </c>
      <c r="AH48" s="188">
        <f t="shared" si="38"/>
        <v>-1857.0238095198999</v>
      </c>
      <c r="AI48" s="188">
        <f t="shared" si="39"/>
        <v>-1857.0238095198999</v>
      </c>
      <c r="AJ48" s="188">
        <f t="shared" si="28"/>
        <v>-1857.0238095198999</v>
      </c>
      <c r="AK48" s="188">
        <f t="shared" si="29"/>
        <v>-1857.0238095198999</v>
      </c>
      <c r="AL48" s="188">
        <f t="shared" si="30"/>
        <v>1857.0238095198999</v>
      </c>
      <c r="AM48" s="188">
        <f t="shared" si="31"/>
        <v>-1857.0238095198999</v>
      </c>
      <c r="AN48" s="188">
        <f t="shared" si="41"/>
        <v>1857.0238095198999</v>
      </c>
      <c r="AO48" s="188">
        <f t="shared" si="42"/>
        <v>1857.0238095198999</v>
      </c>
    </row>
    <row r="49" spans="1:41" ht="15.75" thickBot="1" x14ac:dyDescent="0.3">
      <c r="A49" s="4" t="s">
        <v>359</v>
      </c>
      <c r="B49" s="149" t="s">
        <v>708</v>
      </c>
      <c r="C49" s="192" t="s">
        <v>304</v>
      </c>
      <c r="E49" s="201">
        <v>-1</v>
      </c>
      <c r="F49" s="186">
        <f t="shared" si="19"/>
        <v>-851.20499543147469</v>
      </c>
      <c r="G49" s="202">
        <v>-7.9195857447499993E-3</v>
      </c>
      <c r="H49" s="234">
        <v>-1</v>
      </c>
      <c r="I49">
        <v>-1</v>
      </c>
      <c r="J49">
        <v>-1</v>
      </c>
      <c r="K49">
        <v>-1</v>
      </c>
      <c r="L49">
        <v>-1</v>
      </c>
      <c r="M49">
        <v>-10</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107481</v>
      </c>
      <c r="Y49" s="137">
        <v>71654</v>
      </c>
      <c r="Z49" s="188">
        <f t="shared" si="25"/>
        <v>851.20499543147469</v>
      </c>
      <c r="AA49" s="188">
        <f>IF(IF(sym!$Q38=H49,1,0)=1,ABS(X49*G49),-ABS(X49*G49))</f>
        <v>-851.20499543147469</v>
      </c>
      <c r="AB49" s="188">
        <f>IF(IF(sym!$P38=$H49,1,0)=1,ABS($X49*$G49),-ABS($X49*$G49))</f>
        <v>851.20499543147469</v>
      </c>
      <c r="AC49" s="188">
        <f t="shared" si="40"/>
        <v>851.20499543147469</v>
      </c>
      <c r="AD49" s="188">
        <f t="shared" si="26"/>
        <v>-851.20499543147469</v>
      </c>
      <c r="AE49" s="188">
        <f t="shared" si="27"/>
        <v>851.20499543147469</v>
      </c>
      <c r="AF49" s="188">
        <f t="shared" si="36"/>
        <v>851.20499543147469</v>
      </c>
      <c r="AG49" s="188">
        <f t="shared" si="37"/>
        <v>851.20499543147469</v>
      </c>
      <c r="AH49" s="188">
        <f t="shared" si="38"/>
        <v>851.20499543147469</v>
      </c>
      <c r="AI49" s="188">
        <f t="shared" si="39"/>
        <v>-851.20499543147469</v>
      </c>
      <c r="AJ49" s="188">
        <f t="shared" si="28"/>
        <v>851.20499543147469</v>
      </c>
      <c r="AK49" s="188">
        <f t="shared" si="29"/>
        <v>-851.20499543147469</v>
      </c>
      <c r="AL49" s="188">
        <f t="shared" si="30"/>
        <v>-851.20499543147469</v>
      </c>
      <c r="AM49" s="188">
        <f t="shared" si="31"/>
        <v>-851.20499543147469</v>
      </c>
      <c r="AN49" s="188">
        <f t="shared" si="41"/>
        <v>851.20499543147469</v>
      </c>
      <c r="AO49" s="188">
        <f t="shared" si="42"/>
        <v>-851.20499543147469</v>
      </c>
    </row>
    <row r="50" spans="1:41" ht="15.75" thickBot="1" x14ac:dyDescent="0.3">
      <c r="A50" s="1" t="s">
        <v>361</v>
      </c>
      <c r="B50" s="149" t="s">
        <v>631</v>
      </c>
      <c r="C50" s="192" t="s">
        <v>313</v>
      </c>
      <c r="E50" s="201">
        <v>1</v>
      </c>
      <c r="F50" s="186">
        <f t="shared" si="19"/>
        <v>-1365.6542372896201</v>
      </c>
      <c r="G50" s="202">
        <v>-1.0395480226E-2</v>
      </c>
      <c r="H50" s="202">
        <v>-1</v>
      </c>
      <c r="I50">
        <v>-1</v>
      </c>
      <c r="J50">
        <v>-1</v>
      </c>
      <c r="K50">
        <v>1</v>
      </c>
      <c r="L50">
        <v>1</v>
      </c>
      <c r="M50">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131370</v>
      </c>
      <c r="Y50" s="137">
        <v>87580</v>
      </c>
      <c r="Z50" s="188">
        <f t="shared" si="25"/>
        <v>1365.6542372896201</v>
      </c>
      <c r="AA50" s="188">
        <f>IF(IF(sym!$Q39=H50,1,0)=1,ABS(X50*G50),-ABS(X50*G50))</f>
        <v>-1365.6542372896201</v>
      </c>
      <c r="AB50" s="188">
        <f>IF(IF(sym!$P39=$H50,1,0)=1,ABS($X50*$G50),-ABS($X50*$G50))</f>
        <v>1365.6542372896201</v>
      </c>
      <c r="AC50" s="188">
        <f t="shared" si="40"/>
        <v>-1365.6542372896201</v>
      </c>
      <c r="AD50" s="188">
        <f t="shared" si="26"/>
        <v>1365.6542372896201</v>
      </c>
      <c r="AE50" s="188">
        <f t="shared" si="27"/>
        <v>1365.6542372896201</v>
      </c>
      <c r="AF50" s="188">
        <f t="shared" si="36"/>
        <v>1365.6542372896201</v>
      </c>
      <c r="AG50" s="188">
        <f t="shared" si="37"/>
        <v>-1365.6542372896201</v>
      </c>
      <c r="AH50" s="188">
        <f t="shared" si="38"/>
        <v>-1365.6542372896201</v>
      </c>
      <c r="AI50" s="188">
        <f t="shared" si="39"/>
        <v>-1365.6542372896201</v>
      </c>
      <c r="AJ50" s="188">
        <f t="shared" si="28"/>
        <v>-1365.6542372896201</v>
      </c>
      <c r="AK50" s="188">
        <f t="shared" si="29"/>
        <v>1365.6542372896201</v>
      </c>
      <c r="AL50" s="188">
        <f t="shared" si="30"/>
        <v>1365.6542372896201</v>
      </c>
      <c r="AM50" s="188">
        <f t="shared" si="31"/>
        <v>1365.6542372896201</v>
      </c>
      <c r="AN50" s="188">
        <f t="shared" si="41"/>
        <v>1365.6542372896201</v>
      </c>
      <c r="AO50" s="188">
        <f t="shared" si="42"/>
        <v>1365.6542372896201</v>
      </c>
    </row>
    <row r="51" spans="1:41" ht="15.75" thickBot="1" x14ac:dyDescent="0.3">
      <c r="A51" s="1" t="s">
        <v>363</v>
      </c>
      <c r="B51" s="149" t="s">
        <v>476</v>
      </c>
      <c r="C51" s="192" t="s">
        <v>288</v>
      </c>
      <c r="E51" s="201">
        <v>-1</v>
      </c>
      <c r="F51" s="186">
        <f t="shared" si="19"/>
        <v>-437.99999999956202</v>
      </c>
      <c r="G51" s="202">
        <v>-4.5454545454500003E-3</v>
      </c>
      <c r="H51" s="202">
        <v>-1</v>
      </c>
      <c r="I51">
        <v>-1</v>
      </c>
      <c r="J51">
        <v>-1</v>
      </c>
      <c r="K51">
        <v>-1</v>
      </c>
      <c r="L51">
        <v>1</v>
      </c>
      <c r="M51">
        <v>3</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96360</v>
      </c>
      <c r="Y51" s="137">
        <v>96360</v>
      </c>
      <c r="Z51" s="188">
        <f t="shared" si="25"/>
        <v>437.99999999956202</v>
      </c>
      <c r="AA51" s="188">
        <f>IF(IF(sym!$Q40=H51,1,0)=1,ABS(X51*G51),-ABS(X51*G51))</f>
        <v>-437.99999999956202</v>
      </c>
      <c r="AB51" s="188">
        <f>IF(IF(sym!$P40=$H51,1,0)=1,ABS($X51*$G51),-ABS($X51*$G51))</f>
        <v>437.99999999956202</v>
      </c>
      <c r="AC51" s="188">
        <f t="shared" si="40"/>
        <v>437.99999999956202</v>
      </c>
      <c r="AD51" s="188">
        <f t="shared" si="26"/>
        <v>-437.99999999956202</v>
      </c>
      <c r="AE51" s="188">
        <f t="shared" si="27"/>
        <v>437.99999999956202</v>
      </c>
      <c r="AF51" s="188">
        <f t="shared" si="36"/>
        <v>437.99999999956202</v>
      </c>
      <c r="AG51" s="188">
        <f t="shared" si="37"/>
        <v>437.99999999956202</v>
      </c>
      <c r="AH51" s="188">
        <f t="shared" si="38"/>
        <v>-437.99999999956202</v>
      </c>
      <c r="AI51" s="188">
        <f t="shared" si="39"/>
        <v>-437.99999999956202</v>
      </c>
      <c r="AJ51" s="188">
        <f t="shared" si="28"/>
        <v>437.99999999956202</v>
      </c>
      <c r="AK51" s="188">
        <f t="shared" si="29"/>
        <v>-437.99999999956202</v>
      </c>
      <c r="AL51" s="188">
        <f t="shared" si="30"/>
        <v>437.99999999956202</v>
      </c>
      <c r="AM51" s="188">
        <f t="shared" si="31"/>
        <v>437.99999999956202</v>
      </c>
      <c r="AN51" s="188">
        <f t="shared" si="41"/>
        <v>437.99999999956202</v>
      </c>
      <c r="AO51" s="188">
        <f t="shared" si="42"/>
        <v>437.99999999956202</v>
      </c>
    </row>
    <row r="52" spans="1:41" ht="15.75" thickBot="1" x14ac:dyDescent="0.3">
      <c r="A52" s="1" t="s">
        <v>365</v>
      </c>
      <c r="B52" s="149" t="s">
        <v>1097</v>
      </c>
      <c r="C52" s="192" t="s">
        <v>288</v>
      </c>
      <c r="E52" s="201">
        <v>-1</v>
      </c>
      <c r="F52" s="186">
        <f t="shared" si="19"/>
        <v>1528.0024891077901</v>
      </c>
      <c r="G52" s="202">
        <v>1.86683260734E-2</v>
      </c>
      <c r="H52" s="202">
        <v>1</v>
      </c>
      <c r="I52">
        <v>-1</v>
      </c>
      <c r="J52">
        <v>1</v>
      </c>
      <c r="K52">
        <v>-1</v>
      </c>
      <c r="L52">
        <v>1</v>
      </c>
      <c r="M52">
        <v>-13</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81850</v>
      </c>
      <c r="Y52" s="137">
        <v>81850</v>
      </c>
      <c r="Z52" s="188">
        <f t="shared" si="25"/>
        <v>1528.0024891077901</v>
      </c>
      <c r="AA52" s="188">
        <f>IF(IF(sym!$Q41=H52,1,0)=1,ABS(X52*G52),-ABS(X52*G52))</f>
        <v>1528.0024891077901</v>
      </c>
      <c r="AB52" s="188">
        <f>IF(IF(sym!$P41=$H52,1,0)=1,ABS($X52*$G52),-ABS($X52*$G52))</f>
        <v>-1528.0024891077901</v>
      </c>
      <c r="AC52" s="188">
        <f t="shared" si="40"/>
        <v>-1528.0024891077901</v>
      </c>
      <c r="AD52" s="188">
        <f t="shared" si="26"/>
        <v>1528.0024891077901</v>
      </c>
      <c r="AE52" s="188">
        <f t="shared" si="27"/>
        <v>1528.0024891077901</v>
      </c>
      <c r="AF52" s="188">
        <f t="shared" si="36"/>
        <v>-1528.0024891077901</v>
      </c>
      <c r="AG52" s="188">
        <f t="shared" si="37"/>
        <v>-1528.0024891077901</v>
      </c>
      <c r="AH52" s="188">
        <f t="shared" si="38"/>
        <v>1528.0024891077901</v>
      </c>
      <c r="AI52" s="188">
        <f t="shared" si="39"/>
        <v>-1528.0024891077901</v>
      </c>
      <c r="AJ52" s="188">
        <f t="shared" si="28"/>
        <v>-1528.0024891077901</v>
      </c>
      <c r="AK52" s="188">
        <f t="shared" si="29"/>
        <v>1528.0024891077901</v>
      </c>
      <c r="AL52" s="188">
        <f t="shared" si="30"/>
        <v>-1528.0024891077901</v>
      </c>
      <c r="AM52" s="188">
        <f t="shared" si="31"/>
        <v>-1528.0024891077901</v>
      </c>
      <c r="AN52" s="188">
        <f t="shared" si="41"/>
        <v>1528.0024891077901</v>
      </c>
      <c r="AO52" s="188">
        <f t="shared" si="42"/>
        <v>1528.0024891077901</v>
      </c>
    </row>
    <row r="53" spans="1:41" ht="15.75" thickBot="1" x14ac:dyDescent="0.3">
      <c r="A53" s="1" t="s">
        <v>367</v>
      </c>
      <c r="B53" s="149" t="s">
        <v>625</v>
      </c>
      <c r="C53" s="192" t="s">
        <v>313</v>
      </c>
      <c r="E53" s="201">
        <v>-1</v>
      </c>
      <c r="F53" s="186">
        <f t="shared" si="19"/>
        <v>-1691.7170172113438</v>
      </c>
      <c r="G53" s="202">
        <v>-1.6443594646299999E-2</v>
      </c>
      <c r="H53" s="202">
        <v>-1</v>
      </c>
      <c r="I53">
        <v>1</v>
      </c>
      <c r="J53">
        <v>1</v>
      </c>
      <c r="K53">
        <v>-1</v>
      </c>
      <c r="L53">
        <v>1</v>
      </c>
      <c r="M53">
        <v>-2</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102880</v>
      </c>
      <c r="Y53" s="137">
        <v>77160</v>
      </c>
      <c r="Z53" s="188">
        <f t="shared" si="25"/>
        <v>1691.7170172113438</v>
      </c>
      <c r="AA53" s="188">
        <f>IF(IF(sym!$Q42=H53,1,0)=1,ABS(X53*G53),-ABS(X53*G53))</f>
        <v>-1691.7170172113438</v>
      </c>
      <c r="AB53" s="188">
        <f>IF(IF(sym!$P42=$H53,1,0)=1,ABS($X53*$G53),-ABS($X53*$G53))</f>
        <v>1691.7170172113438</v>
      </c>
      <c r="AC53" s="188">
        <f t="shared" si="40"/>
        <v>1691.7170172113438</v>
      </c>
      <c r="AD53" s="188">
        <f t="shared" si="26"/>
        <v>-1691.7170172113438</v>
      </c>
      <c r="AE53" s="188">
        <f t="shared" si="27"/>
        <v>-1691.7170172113438</v>
      </c>
      <c r="AF53" s="188">
        <f t="shared" si="36"/>
        <v>-1691.7170172113438</v>
      </c>
      <c r="AG53" s="188">
        <f t="shared" si="37"/>
        <v>1691.7170172113438</v>
      </c>
      <c r="AH53" s="188">
        <f t="shared" si="38"/>
        <v>-1691.7170172113438</v>
      </c>
      <c r="AI53" s="188">
        <f t="shared" si="39"/>
        <v>1691.7170172113438</v>
      </c>
      <c r="AJ53" s="188">
        <f t="shared" si="28"/>
        <v>1691.7170172113438</v>
      </c>
      <c r="AK53" s="188">
        <f t="shared" si="29"/>
        <v>-1691.7170172113438</v>
      </c>
      <c r="AL53" s="188">
        <f t="shared" si="30"/>
        <v>-1691.7170172113438</v>
      </c>
      <c r="AM53" s="188">
        <f t="shared" si="31"/>
        <v>-1691.7170172113438</v>
      </c>
      <c r="AN53" s="188">
        <f t="shared" si="41"/>
        <v>-1691.7170172113438</v>
      </c>
      <c r="AO53" s="188">
        <f t="shared" si="42"/>
        <v>-1691.7170172113438</v>
      </c>
    </row>
    <row r="54" spans="1:41" ht="15.75" thickBot="1" x14ac:dyDescent="0.3">
      <c r="A54" s="1" t="s">
        <v>511</v>
      </c>
      <c r="B54" s="149" t="s">
        <v>511</v>
      </c>
      <c r="C54" s="192" t="s">
        <v>304</v>
      </c>
      <c r="E54" s="201">
        <v>-1</v>
      </c>
      <c r="F54" s="186">
        <f t="shared" si="19"/>
        <v>-139.84564498288441</v>
      </c>
      <c r="G54" s="202">
        <v>-1.1025358324100001E-3</v>
      </c>
      <c r="H54" s="202">
        <v>-1</v>
      </c>
      <c r="I54">
        <v>-1</v>
      </c>
      <c r="J54">
        <v>-1</v>
      </c>
      <c r="K54">
        <v>-1</v>
      </c>
      <c r="L54">
        <v>-1</v>
      </c>
      <c r="M54">
        <v>-3</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126840</v>
      </c>
      <c r="Y54" s="137">
        <v>90600</v>
      </c>
      <c r="Z54" s="188">
        <f t="shared" si="25"/>
        <v>139.84564498288441</v>
      </c>
      <c r="AA54" s="188">
        <f>IF(IF(sym!$Q43=H54,1,0)=1,ABS(X54*G54),-ABS(X54*G54))</f>
        <v>-139.84564498288441</v>
      </c>
      <c r="AB54" s="188">
        <f>IF(IF(sym!$P43=$H54,1,0)=1,ABS($X54*$G54),-ABS($X54*$G54))</f>
        <v>139.84564498288441</v>
      </c>
      <c r="AC54" s="188">
        <f t="shared" si="40"/>
        <v>139.84564498288441</v>
      </c>
      <c r="AD54" s="188">
        <f t="shared" si="26"/>
        <v>-139.84564498288441</v>
      </c>
      <c r="AE54" s="188">
        <f t="shared" si="27"/>
        <v>139.84564498288441</v>
      </c>
      <c r="AF54" s="188">
        <f t="shared" si="36"/>
        <v>139.84564498288441</v>
      </c>
      <c r="AG54" s="188">
        <f t="shared" si="37"/>
        <v>139.84564498288441</v>
      </c>
      <c r="AH54" s="188">
        <f t="shared" si="38"/>
        <v>139.84564498288441</v>
      </c>
      <c r="AI54" s="188">
        <f t="shared" si="39"/>
        <v>-139.84564498288441</v>
      </c>
      <c r="AJ54" s="188">
        <f t="shared" si="28"/>
        <v>139.84564498288441</v>
      </c>
      <c r="AK54" s="188">
        <f t="shared" si="29"/>
        <v>-139.84564498288441</v>
      </c>
      <c r="AL54" s="188">
        <f t="shared" si="30"/>
        <v>-139.84564498288441</v>
      </c>
      <c r="AM54" s="188">
        <f t="shared" si="31"/>
        <v>-139.84564498288441</v>
      </c>
      <c r="AN54" s="188">
        <f t="shared" si="41"/>
        <v>139.84564498288441</v>
      </c>
      <c r="AO54" s="188">
        <f t="shared" si="42"/>
        <v>-139.84564498288441</v>
      </c>
    </row>
    <row r="55" spans="1:41" ht="15.75" thickBot="1" x14ac:dyDescent="0.3">
      <c r="A55" s="1" t="s">
        <v>988</v>
      </c>
      <c r="B55" s="149" t="s">
        <v>629</v>
      </c>
      <c r="C55" s="192" t="s">
        <v>304</v>
      </c>
      <c r="E55" s="201">
        <v>1</v>
      </c>
      <c r="F55" s="186">
        <f t="shared" si="19"/>
        <v>225.63202247231627</v>
      </c>
      <c r="G55" s="202">
        <v>2.80898876405E-3</v>
      </c>
      <c r="H55" s="202">
        <v>1</v>
      </c>
      <c r="I55">
        <v>-1</v>
      </c>
      <c r="J55">
        <v>-1</v>
      </c>
      <c r="K55">
        <v>-1</v>
      </c>
      <c r="L55">
        <v>-1</v>
      </c>
      <c r="M55">
        <v>-13</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80325</v>
      </c>
      <c r="Y55" s="137">
        <v>53550</v>
      </c>
      <c r="Z55" s="188">
        <f t="shared" si="25"/>
        <v>225.63202247231627</v>
      </c>
      <c r="AA55" s="188">
        <f>IF(IF(sym!$Q44=H55,1,0)=1,ABS(X55*G55),-ABS(X55*G55))</f>
        <v>225.63202247231627</v>
      </c>
      <c r="AB55" s="188">
        <f>IF(IF(sym!$P44=$H55,1,0)=1,ABS($X55*$G55),-ABS($X55*$G55))</f>
        <v>-225.63202247231627</v>
      </c>
      <c r="AC55" s="188">
        <f t="shared" si="40"/>
        <v>225.63202247231627</v>
      </c>
      <c r="AD55" s="188">
        <f t="shared" si="26"/>
        <v>-225.63202247231627</v>
      </c>
      <c r="AE55" s="188">
        <f t="shared" si="27"/>
        <v>-225.63202247231627</v>
      </c>
      <c r="AF55" s="188">
        <f t="shared" si="36"/>
        <v>-225.63202247231627</v>
      </c>
      <c r="AG55" s="188">
        <f t="shared" si="37"/>
        <v>-225.63202247231627</v>
      </c>
      <c r="AH55" s="188">
        <f t="shared" si="38"/>
        <v>-225.63202247231627</v>
      </c>
      <c r="AI55" s="188">
        <f t="shared" si="39"/>
        <v>225.63202247231627</v>
      </c>
      <c r="AJ55" s="188">
        <f t="shared" si="28"/>
        <v>225.63202247231627</v>
      </c>
      <c r="AK55" s="188">
        <f t="shared" si="29"/>
        <v>-225.63202247231627</v>
      </c>
      <c r="AL55" s="188">
        <f t="shared" si="30"/>
        <v>-225.63202247231627</v>
      </c>
      <c r="AM55" s="188">
        <f t="shared" si="31"/>
        <v>-225.63202247231627</v>
      </c>
      <c r="AN55" s="188">
        <f t="shared" si="41"/>
        <v>225.63202247231627</v>
      </c>
      <c r="AO55" s="188">
        <f t="shared" si="42"/>
        <v>-225.63202247231627</v>
      </c>
    </row>
    <row r="56" spans="1:41" ht="15.75" thickBot="1" x14ac:dyDescent="0.3">
      <c r="A56" s="1" t="s">
        <v>989</v>
      </c>
      <c r="B56" s="149" t="s">
        <v>655</v>
      </c>
      <c r="C56" s="192" t="s">
        <v>294</v>
      </c>
      <c r="E56" s="201">
        <v>1</v>
      </c>
      <c r="F56" s="186">
        <f t="shared" si="19"/>
        <v>-1350.8282943483448</v>
      </c>
      <c r="G56" s="202">
        <v>-1.0382201939499999E-2</v>
      </c>
      <c r="H56" s="202">
        <v>-1</v>
      </c>
      <c r="I56">
        <v>-1</v>
      </c>
      <c r="J56">
        <v>-1</v>
      </c>
      <c r="K56">
        <v>1</v>
      </c>
      <c r="L56">
        <v>-1</v>
      </c>
      <c r="M56">
        <v>-2</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130110</v>
      </c>
      <c r="Y56" s="137">
        <v>86740</v>
      </c>
      <c r="Z56" s="188">
        <f t="shared" si="25"/>
        <v>1350.8282943483448</v>
      </c>
      <c r="AA56" s="188">
        <f>IF(IF(sym!$Q45=H56,1,0)=1,ABS(X56*G56),-ABS(X56*G56))</f>
        <v>-1350.8282943483448</v>
      </c>
      <c r="AB56" s="188">
        <f>IF(IF(sym!$P45=$H56,1,0)=1,ABS($X56*$G56),-ABS($X56*$G56))</f>
        <v>1350.8282943483448</v>
      </c>
      <c r="AC56" s="188">
        <f t="shared" si="40"/>
        <v>-1350.8282943483448</v>
      </c>
      <c r="AD56" s="188">
        <f t="shared" si="26"/>
        <v>1350.8282943483448</v>
      </c>
      <c r="AE56" s="188">
        <f t="shared" si="27"/>
        <v>1350.8282943483448</v>
      </c>
      <c r="AF56" s="188">
        <f t="shared" si="36"/>
        <v>1350.8282943483448</v>
      </c>
      <c r="AG56" s="188">
        <f t="shared" si="37"/>
        <v>-1350.8282943483448</v>
      </c>
      <c r="AH56" s="188">
        <f t="shared" si="38"/>
        <v>1350.8282943483448</v>
      </c>
      <c r="AI56" s="188">
        <f t="shared" si="39"/>
        <v>-1350.8282943483448</v>
      </c>
      <c r="AJ56" s="188">
        <f t="shared" si="28"/>
        <v>-1350.8282943483448</v>
      </c>
      <c r="AK56" s="188">
        <f t="shared" si="29"/>
        <v>1350.8282943483448</v>
      </c>
      <c r="AL56" s="188">
        <f t="shared" si="30"/>
        <v>1350.8282943483448</v>
      </c>
      <c r="AM56" s="188">
        <f t="shared" si="31"/>
        <v>1350.8282943483448</v>
      </c>
      <c r="AN56" s="188">
        <f t="shared" si="41"/>
        <v>1350.8282943483448</v>
      </c>
      <c r="AO56" s="188">
        <f t="shared" si="42"/>
        <v>1350.8282943483448</v>
      </c>
    </row>
    <row r="57" spans="1:41" ht="15.75" thickBot="1" x14ac:dyDescent="0.3">
      <c r="A57" s="1" t="s">
        <v>369</v>
      </c>
      <c r="B57" s="149" t="s">
        <v>620</v>
      </c>
      <c r="C57" s="192" t="s">
        <v>294</v>
      </c>
      <c r="E57" s="201">
        <v>1</v>
      </c>
      <c r="F57" s="186">
        <f t="shared" si="19"/>
        <v>-487.95908555525801</v>
      </c>
      <c r="G57" s="202">
        <v>-5.22791353383E-3</v>
      </c>
      <c r="H57" s="202">
        <v>-1</v>
      </c>
      <c r="I57">
        <v>1</v>
      </c>
      <c r="J57">
        <v>1</v>
      </c>
      <c r="K57">
        <v>1</v>
      </c>
      <c r="L57">
        <v>1</v>
      </c>
      <c r="M57">
        <v>-8</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93337.252500000002</v>
      </c>
      <c r="Y57" s="137">
        <v>93337.252500000002</v>
      </c>
      <c r="Z57" s="188">
        <f t="shared" si="25"/>
        <v>487.95908555525801</v>
      </c>
      <c r="AA57" s="188">
        <f>IF(IF(sym!$Q46=H57,1,0)=1,ABS(X57*G57),-ABS(X57*G57))</f>
        <v>-487.95908555525801</v>
      </c>
      <c r="AB57" s="188">
        <f>IF(IF(sym!$P46=$H57,1,0)=1,ABS($X57*$G57),-ABS($X57*$G57))</f>
        <v>487.95908555525801</v>
      </c>
      <c r="AC57" s="188">
        <f t="shared" si="40"/>
        <v>-487.95908555525801</v>
      </c>
      <c r="AD57" s="188">
        <f t="shared" si="26"/>
        <v>487.95908555525801</v>
      </c>
      <c r="AE57" s="188">
        <f t="shared" si="27"/>
        <v>-487.95908555525801</v>
      </c>
      <c r="AF57" s="188">
        <f t="shared" si="36"/>
        <v>-487.95908555525801</v>
      </c>
      <c r="AG57" s="188">
        <f t="shared" si="37"/>
        <v>-487.95908555525801</v>
      </c>
      <c r="AH57" s="188">
        <f t="shared" si="38"/>
        <v>-487.95908555525801</v>
      </c>
      <c r="AI57" s="188">
        <f t="shared" si="39"/>
        <v>487.95908555525801</v>
      </c>
      <c r="AJ57" s="188">
        <f t="shared" si="28"/>
        <v>-487.95908555525801</v>
      </c>
      <c r="AK57" s="188">
        <f t="shared" si="29"/>
        <v>487.95908555525801</v>
      </c>
      <c r="AL57" s="188">
        <f t="shared" si="30"/>
        <v>487.95908555525801</v>
      </c>
      <c r="AM57" s="188">
        <f t="shared" si="31"/>
        <v>487.95908555525801</v>
      </c>
      <c r="AN57" s="188">
        <f t="shared" si="41"/>
        <v>-487.95908555525801</v>
      </c>
      <c r="AO57" s="188">
        <f t="shared" si="42"/>
        <v>487.95908555525801</v>
      </c>
    </row>
    <row r="58" spans="1:41" ht="15.75" thickBot="1" x14ac:dyDescent="0.3">
      <c r="A58" s="1" t="s">
        <v>371</v>
      </c>
      <c r="B58" s="149" t="s">
        <v>635</v>
      </c>
      <c r="C58" s="192" t="s">
        <v>1121</v>
      </c>
      <c r="E58" s="201">
        <v>1</v>
      </c>
      <c r="F58" s="186">
        <f t="shared" si="19"/>
        <v>-872.83493708395201</v>
      </c>
      <c r="G58" s="202">
        <v>-8.1421169504100003E-3</v>
      </c>
      <c r="H58" s="202">
        <v>-1</v>
      </c>
      <c r="I58">
        <v>1</v>
      </c>
      <c r="J58">
        <v>-1</v>
      </c>
      <c r="K58">
        <v>1</v>
      </c>
      <c r="L58">
        <v>-1</v>
      </c>
      <c r="M58">
        <v>7</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107200</v>
      </c>
      <c r="Y58" s="137">
        <v>80400</v>
      </c>
      <c r="Z58" s="188">
        <f t="shared" si="25"/>
        <v>872.83493708395201</v>
      </c>
      <c r="AA58" s="188">
        <f>IF(IF(sym!$Q47=H58,1,0)=1,ABS(X58*G58),-ABS(X58*G58))</f>
        <v>-872.83493708395201</v>
      </c>
      <c r="AB58" s="188">
        <f>IF(IF(sym!$P47=$H58,1,0)=1,ABS($X58*$G58),-ABS($X58*$G58))</f>
        <v>872.83493708395201</v>
      </c>
      <c r="AC58" s="188">
        <f t="shared" si="40"/>
        <v>-872.83493708395201</v>
      </c>
      <c r="AD58" s="188">
        <f t="shared" si="26"/>
        <v>872.83493708395201</v>
      </c>
      <c r="AE58" s="188">
        <f t="shared" si="27"/>
        <v>872.83493708395201</v>
      </c>
      <c r="AF58" s="188">
        <f t="shared" si="36"/>
        <v>-872.83493708395201</v>
      </c>
      <c r="AG58" s="188">
        <f t="shared" si="37"/>
        <v>-872.83493708395201</v>
      </c>
      <c r="AH58" s="188">
        <f t="shared" si="38"/>
        <v>872.83493708395201</v>
      </c>
      <c r="AI58" s="188">
        <f t="shared" si="39"/>
        <v>872.83493708395201</v>
      </c>
      <c r="AJ58" s="188">
        <f t="shared" si="28"/>
        <v>-872.83493708395201</v>
      </c>
      <c r="AK58" s="188">
        <f t="shared" si="29"/>
        <v>872.83493708395201</v>
      </c>
      <c r="AL58" s="188">
        <f t="shared" si="30"/>
        <v>-872.83493708395201</v>
      </c>
      <c r="AM58" s="188">
        <f t="shared" si="31"/>
        <v>-872.83493708395201</v>
      </c>
      <c r="AN58" s="188">
        <f t="shared" si="41"/>
        <v>-872.83493708395201</v>
      </c>
      <c r="AO58" s="188">
        <f t="shared" si="42"/>
        <v>872.83493708395201</v>
      </c>
    </row>
    <row r="59" spans="1:41" ht="15.75" thickBot="1" x14ac:dyDescent="0.3">
      <c r="A59" s="1" t="s">
        <v>1052</v>
      </c>
      <c r="B59" s="149" t="s">
        <v>611</v>
      </c>
      <c r="C59" s="192" t="s">
        <v>297</v>
      </c>
      <c r="E59" s="201">
        <v>1</v>
      </c>
      <c r="F59" s="186">
        <f t="shared" si="19"/>
        <v>-2449.7991967821999</v>
      </c>
      <c r="G59" s="202">
        <v>-2.0080321285100001E-2</v>
      </c>
      <c r="H59" s="202">
        <v>-1</v>
      </c>
      <c r="I59">
        <v>-1</v>
      </c>
      <c r="J59">
        <v>-1</v>
      </c>
      <c r="K59">
        <v>-1</v>
      </c>
      <c r="L59">
        <v>-1</v>
      </c>
      <c r="M59">
        <v>8</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122000</v>
      </c>
      <c r="Y59" s="137">
        <v>97600</v>
      </c>
      <c r="Z59" s="188">
        <f t="shared" si="25"/>
        <v>2449.7991967821999</v>
      </c>
      <c r="AA59" s="188">
        <f>IF(IF(sym!$Q48=H59,1,0)=1,ABS(X59*G59),-ABS(X59*G59))</f>
        <v>-2449.7991967821999</v>
      </c>
      <c r="AB59" s="188">
        <f>IF(IF(sym!$P48=$H59,1,0)=1,ABS($X59*$G59),-ABS($X59*$G59))</f>
        <v>2449.7991967821999</v>
      </c>
      <c r="AC59" s="188">
        <f t="shared" si="40"/>
        <v>-2449.7991967821999</v>
      </c>
      <c r="AD59" s="188">
        <f t="shared" si="26"/>
        <v>2449.7991967821999</v>
      </c>
      <c r="AE59" s="188">
        <f t="shared" si="27"/>
        <v>2449.7991967821999</v>
      </c>
      <c r="AF59" s="188">
        <f t="shared" si="36"/>
        <v>2449.7991967821999</v>
      </c>
      <c r="AG59" s="188">
        <f t="shared" si="37"/>
        <v>2449.7991967821999</v>
      </c>
      <c r="AH59" s="188">
        <f t="shared" si="38"/>
        <v>2449.7991967821999</v>
      </c>
      <c r="AI59" s="188">
        <f t="shared" si="39"/>
        <v>2449.7991967821999</v>
      </c>
      <c r="AJ59" s="188">
        <f t="shared" si="28"/>
        <v>-2449.7991967821999</v>
      </c>
      <c r="AK59" s="188">
        <f t="shared" si="29"/>
        <v>2449.7991967821999</v>
      </c>
      <c r="AL59" s="188">
        <f t="shared" si="30"/>
        <v>2449.7991967821999</v>
      </c>
      <c r="AM59" s="188">
        <f t="shared" si="31"/>
        <v>2449.7991967821999</v>
      </c>
      <c r="AN59" s="188">
        <f t="shared" si="41"/>
        <v>-2449.7991967821999</v>
      </c>
      <c r="AO59" s="188">
        <f t="shared" si="42"/>
        <v>2449.7991967821999</v>
      </c>
    </row>
    <row r="60" spans="1:41" ht="15.75" thickBot="1" x14ac:dyDescent="0.3">
      <c r="A60" s="1" t="s">
        <v>373</v>
      </c>
      <c r="B60" s="149" t="s">
        <v>692</v>
      </c>
      <c r="C60" s="192" t="s">
        <v>1121</v>
      </c>
      <c r="E60" s="201">
        <v>-1</v>
      </c>
      <c r="F60" s="186">
        <f t="shared" si="19"/>
        <v>-1170.1777652374392</v>
      </c>
      <c r="G60" s="202">
        <v>-8.3239277652399999E-3</v>
      </c>
      <c r="H60" s="202">
        <v>-1</v>
      </c>
      <c r="I60">
        <v>-1</v>
      </c>
      <c r="J60">
        <v>1</v>
      </c>
      <c r="K60">
        <v>-1</v>
      </c>
      <c r="L60">
        <v>1</v>
      </c>
      <c r="M60">
        <v>-4</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140580</v>
      </c>
      <c r="Y60" s="137">
        <v>140580</v>
      </c>
      <c r="Z60" s="188">
        <f t="shared" si="25"/>
        <v>1170.1777652374392</v>
      </c>
      <c r="AA60" s="188">
        <f>IF(IF(sym!$Q49=H60,1,0)=1,ABS(X60*G60),-ABS(X60*G60))</f>
        <v>-1170.1777652374392</v>
      </c>
      <c r="AB60" s="188">
        <f>IF(IF(sym!$P49=$H60,1,0)=1,ABS($X60*$G60),-ABS($X60*$G60))</f>
        <v>1170.1777652374392</v>
      </c>
      <c r="AC60" s="188">
        <f t="shared" si="40"/>
        <v>1170.1777652374392</v>
      </c>
      <c r="AD60" s="188">
        <f t="shared" si="26"/>
        <v>-1170.1777652374392</v>
      </c>
      <c r="AE60" s="188">
        <f t="shared" si="27"/>
        <v>-1170.1777652374392</v>
      </c>
      <c r="AF60" s="188">
        <f t="shared" si="36"/>
        <v>1170.1777652374392</v>
      </c>
      <c r="AG60" s="188">
        <f t="shared" si="37"/>
        <v>1170.1777652374392</v>
      </c>
      <c r="AH60" s="188">
        <f t="shared" si="38"/>
        <v>-1170.1777652374392</v>
      </c>
      <c r="AI60" s="188">
        <f t="shared" si="39"/>
        <v>1170.1777652374392</v>
      </c>
      <c r="AJ60" s="188">
        <f t="shared" si="28"/>
        <v>1170.1777652374392</v>
      </c>
      <c r="AK60" s="188">
        <f t="shared" si="29"/>
        <v>-1170.1777652374392</v>
      </c>
      <c r="AL60" s="188">
        <f t="shared" si="30"/>
        <v>1170.1777652374392</v>
      </c>
      <c r="AM60" s="188">
        <f t="shared" si="31"/>
        <v>1170.1777652374392</v>
      </c>
      <c r="AN60" s="188">
        <f t="shared" si="41"/>
        <v>-1170.1777652374392</v>
      </c>
      <c r="AO60" s="188">
        <f t="shared" si="42"/>
        <v>-1170.1777652374392</v>
      </c>
    </row>
    <row r="61" spans="1:41" ht="15.75" thickBot="1" x14ac:dyDescent="0.3">
      <c r="A61" s="1" t="s">
        <v>375</v>
      </c>
      <c r="B61" s="149" t="s">
        <v>690</v>
      </c>
      <c r="C61" s="192" t="s">
        <v>288</v>
      </c>
      <c r="E61" s="201">
        <v>-1</v>
      </c>
      <c r="F61" s="186">
        <f t="shared" si="19"/>
        <v>-59.933135215448395</v>
      </c>
      <c r="G61" s="202">
        <v>-1.11441307578E-3</v>
      </c>
      <c r="H61" s="202">
        <v>-1</v>
      </c>
      <c r="I61">
        <v>1</v>
      </c>
      <c r="J61">
        <v>1</v>
      </c>
      <c r="K61">
        <v>1</v>
      </c>
      <c r="L61">
        <v>-1</v>
      </c>
      <c r="M61">
        <v>10</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53780</v>
      </c>
      <c r="Y61" s="137">
        <v>53780</v>
      </c>
      <c r="Z61" s="188">
        <f t="shared" si="25"/>
        <v>59.933135215448395</v>
      </c>
      <c r="AA61" s="188">
        <f>IF(IF(sym!$Q50=H61,1,0)=1,ABS(X61*G61),-ABS(X61*G61))</f>
        <v>-59.933135215448395</v>
      </c>
      <c r="AB61" s="188">
        <f>IF(IF(sym!$P50=$H61,1,0)=1,ABS($X61*$G61),-ABS($X61*$G61))</f>
        <v>59.933135215448395</v>
      </c>
      <c r="AC61" s="188">
        <f t="shared" si="40"/>
        <v>59.933135215448395</v>
      </c>
      <c r="AD61" s="188">
        <f t="shared" si="26"/>
        <v>-59.933135215448395</v>
      </c>
      <c r="AE61" s="188">
        <f t="shared" si="27"/>
        <v>-59.933135215448395</v>
      </c>
      <c r="AF61" s="188">
        <f t="shared" si="36"/>
        <v>-59.933135215448395</v>
      </c>
      <c r="AG61" s="188">
        <f t="shared" si="37"/>
        <v>-59.933135215448395</v>
      </c>
      <c r="AH61" s="188">
        <f t="shared" si="38"/>
        <v>59.933135215448395</v>
      </c>
      <c r="AI61" s="188">
        <f t="shared" si="39"/>
        <v>59.933135215448395</v>
      </c>
      <c r="AJ61" s="188">
        <f t="shared" si="28"/>
        <v>-59.933135215448395</v>
      </c>
      <c r="AK61" s="188">
        <f t="shared" si="29"/>
        <v>-59.933135215448395</v>
      </c>
      <c r="AL61" s="188">
        <f t="shared" si="30"/>
        <v>-59.933135215448395</v>
      </c>
      <c r="AM61" s="188">
        <f t="shared" si="31"/>
        <v>-59.933135215448395</v>
      </c>
      <c r="AN61" s="188">
        <f t="shared" si="41"/>
        <v>59.933135215448395</v>
      </c>
      <c r="AO61" s="188">
        <f t="shared" si="42"/>
        <v>-59.933135215448395</v>
      </c>
    </row>
    <row r="62" spans="1:41" ht="15.75" thickBot="1" x14ac:dyDescent="0.3">
      <c r="A62" s="1" t="s">
        <v>377</v>
      </c>
      <c r="B62" s="149" t="s">
        <v>694</v>
      </c>
      <c r="C62" s="192" t="s">
        <v>294</v>
      </c>
      <c r="E62" s="201">
        <v>1</v>
      </c>
      <c r="F62" s="186">
        <f t="shared" si="19"/>
        <v>0</v>
      </c>
      <c r="G62" s="202">
        <v>0</v>
      </c>
      <c r="H62" s="202">
        <v>1</v>
      </c>
      <c r="I62">
        <v>-1</v>
      </c>
      <c r="J62">
        <v>-1</v>
      </c>
      <c r="K62">
        <v>-1</v>
      </c>
      <c r="L62">
        <v>-1</v>
      </c>
      <c r="M62">
        <v>13</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78289.969834087489</v>
      </c>
      <c r="Y62" s="137">
        <v>78289.969834087489</v>
      </c>
      <c r="Z62" s="188">
        <f t="shared" si="25"/>
        <v>0</v>
      </c>
      <c r="AA62" s="188">
        <f>IF(IF(sym!$Q51=H62,1,0)=1,ABS(X62*G62),-ABS(X62*G62))</f>
        <v>0</v>
      </c>
      <c r="AB62" s="188">
        <f>IF(IF(sym!$P51=$H62,1,0)=1,ABS($X62*$G62),-ABS($X62*$G62))</f>
        <v>0</v>
      </c>
      <c r="AC62" s="188">
        <f t="shared" si="40"/>
        <v>0</v>
      </c>
      <c r="AD62" s="188">
        <f t="shared" si="26"/>
        <v>0</v>
      </c>
      <c r="AE62" s="188">
        <f t="shared" si="27"/>
        <v>0</v>
      </c>
      <c r="AF62" s="188">
        <f t="shared" si="36"/>
        <v>0</v>
      </c>
      <c r="AG62" s="188">
        <f t="shared" si="37"/>
        <v>0</v>
      </c>
      <c r="AH62" s="188">
        <f t="shared" si="38"/>
        <v>0</v>
      </c>
      <c r="AI62" s="188">
        <f t="shared" si="39"/>
        <v>0</v>
      </c>
      <c r="AJ62" s="188">
        <f t="shared" si="28"/>
        <v>0</v>
      </c>
      <c r="AK62" s="188">
        <f t="shared" si="29"/>
        <v>0</v>
      </c>
      <c r="AL62" s="188">
        <f t="shared" si="30"/>
        <v>0</v>
      </c>
      <c r="AM62" s="188">
        <f t="shared" si="31"/>
        <v>0</v>
      </c>
      <c r="AN62" s="188">
        <f t="shared" si="41"/>
        <v>0</v>
      </c>
      <c r="AO62" s="188">
        <f t="shared" si="42"/>
        <v>0</v>
      </c>
    </row>
    <row r="63" spans="1:41" ht="15.75" thickBot="1" x14ac:dyDescent="0.3">
      <c r="A63" s="1" t="s">
        <v>379</v>
      </c>
      <c r="B63" s="149" t="s">
        <v>550</v>
      </c>
      <c r="C63" s="192" t="s">
        <v>294</v>
      </c>
      <c r="E63" s="201">
        <v>1</v>
      </c>
      <c r="F63" s="186">
        <f t="shared" si="19"/>
        <v>-69.973417240891749</v>
      </c>
      <c r="G63" s="202">
        <v>-3.7975370259900001E-4</v>
      </c>
      <c r="H63" s="202">
        <v>-1</v>
      </c>
      <c r="I63">
        <v>1</v>
      </c>
      <c r="J63">
        <v>-1</v>
      </c>
      <c r="K63">
        <v>1</v>
      </c>
      <c r="L63">
        <v>-1</v>
      </c>
      <c r="M63">
        <v>14</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184260</v>
      </c>
      <c r="Y63" s="137">
        <v>184260</v>
      </c>
      <c r="Z63" s="188">
        <f t="shared" si="25"/>
        <v>69.973417240891749</v>
      </c>
      <c r="AA63" s="188">
        <f>IF(IF(sym!$Q52=H63,1,0)=1,ABS(X63*G63),-ABS(X63*G63))</f>
        <v>-69.973417240891749</v>
      </c>
      <c r="AB63" s="188">
        <f>IF(IF(sym!$P52=$H63,1,0)=1,ABS($X63*$G63),-ABS($X63*$G63))</f>
        <v>69.973417240891749</v>
      </c>
      <c r="AC63" s="188">
        <f t="shared" si="40"/>
        <v>-69.973417240891749</v>
      </c>
      <c r="AD63" s="188">
        <f t="shared" si="26"/>
        <v>69.973417240891749</v>
      </c>
      <c r="AE63" s="188">
        <f t="shared" si="27"/>
        <v>69.973417240891749</v>
      </c>
      <c r="AF63" s="188">
        <f t="shared" si="36"/>
        <v>-69.973417240891749</v>
      </c>
      <c r="AG63" s="188">
        <f t="shared" si="37"/>
        <v>-69.973417240891749</v>
      </c>
      <c r="AH63" s="188">
        <f t="shared" si="38"/>
        <v>69.973417240891749</v>
      </c>
      <c r="AI63" s="188">
        <f t="shared" si="39"/>
        <v>69.973417240891749</v>
      </c>
      <c r="AJ63" s="188">
        <f t="shared" si="28"/>
        <v>-69.973417240891749</v>
      </c>
      <c r="AK63" s="188">
        <f t="shared" si="29"/>
        <v>69.973417240891749</v>
      </c>
      <c r="AL63" s="188">
        <f t="shared" si="30"/>
        <v>-69.973417240891749</v>
      </c>
      <c r="AM63" s="188">
        <f t="shared" si="31"/>
        <v>-69.973417240891749</v>
      </c>
      <c r="AN63" s="188">
        <f t="shared" si="41"/>
        <v>-69.973417240891749</v>
      </c>
      <c r="AO63" s="188">
        <f t="shared" si="42"/>
        <v>69.973417240891749</v>
      </c>
    </row>
    <row r="64" spans="1:41" ht="15.75" thickBot="1" x14ac:dyDescent="0.3">
      <c r="A64" s="4" t="s">
        <v>1050</v>
      </c>
      <c r="B64" s="149" t="s">
        <v>700</v>
      </c>
      <c r="C64" s="192" t="s">
        <v>297</v>
      </c>
      <c r="E64" s="201">
        <v>1</v>
      </c>
      <c r="F64" s="186">
        <f t="shared" si="19"/>
        <v>-693.16239316240967</v>
      </c>
      <c r="G64" s="202">
        <v>-9.7680097680100005E-3</v>
      </c>
      <c r="H64" s="202">
        <v>-1</v>
      </c>
      <c r="I64">
        <v>1</v>
      </c>
      <c r="J64">
        <v>1</v>
      </c>
      <c r="K64">
        <v>1</v>
      </c>
      <c r="L64">
        <v>-1</v>
      </c>
      <c r="M64">
        <v>-8</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70962.5</v>
      </c>
      <c r="Y64" s="137">
        <v>50687.5</v>
      </c>
      <c r="Z64" s="188">
        <f t="shared" si="25"/>
        <v>693.16239316240967</v>
      </c>
      <c r="AA64" s="188">
        <f>IF(IF(sym!$Q53=H64,1,0)=1,ABS(X64*G64),-ABS(X64*G64))</f>
        <v>-693.16239316240967</v>
      </c>
      <c r="AB64" s="188">
        <f>IF(IF(sym!$P53=$H64,1,0)=1,ABS($X64*$G64),-ABS($X64*$G64))</f>
        <v>693.16239316240967</v>
      </c>
      <c r="AC64" s="188">
        <f t="shared" si="40"/>
        <v>-693.16239316240967</v>
      </c>
      <c r="AD64" s="188">
        <f t="shared" si="26"/>
        <v>693.16239316240967</v>
      </c>
      <c r="AE64" s="188">
        <f t="shared" si="27"/>
        <v>-693.16239316240967</v>
      </c>
      <c r="AF64" s="188">
        <f t="shared" si="36"/>
        <v>-693.16239316240967</v>
      </c>
      <c r="AG64" s="188">
        <f t="shared" si="37"/>
        <v>-693.16239316240967</v>
      </c>
      <c r="AH64" s="188">
        <f t="shared" si="38"/>
        <v>693.16239316240967</v>
      </c>
      <c r="AI64" s="188">
        <f t="shared" si="39"/>
        <v>-693.16239316240967</v>
      </c>
      <c r="AJ64" s="188">
        <f t="shared" si="28"/>
        <v>-693.16239316240967</v>
      </c>
      <c r="AK64" s="188">
        <f t="shared" si="29"/>
        <v>-693.16239316240967</v>
      </c>
      <c r="AL64" s="188">
        <f t="shared" si="30"/>
        <v>-693.16239316240967</v>
      </c>
      <c r="AM64" s="188">
        <f t="shared" si="31"/>
        <v>-693.16239316240967</v>
      </c>
      <c r="AN64" s="188">
        <f t="shared" si="41"/>
        <v>693.16239316240967</v>
      </c>
      <c r="AO64" s="188">
        <f t="shared" si="42"/>
        <v>-693.16239316240967</v>
      </c>
    </row>
    <row r="65" spans="1:41" ht="15.75" thickBot="1" x14ac:dyDescent="0.3">
      <c r="A65" s="1" t="s">
        <v>0</v>
      </c>
      <c r="B65" s="149" t="s">
        <v>702</v>
      </c>
      <c r="C65" s="192" t="s">
        <v>304</v>
      </c>
      <c r="E65" s="201">
        <v>1</v>
      </c>
      <c r="F65" s="186">
        <f t="shared" si="19"/>
        <v>-713.75440498761554</v>
      </c>
      <c r="G65" s="202">
        <v>-8.6744375169399996E-3</v>
      </c>
      <c r="H65" s="233">
        <v>-1</v>
      </c>
      <c r="I65">
        <v>-1</v>
      </c>
      <c r="J65">
        <v>-1</v>
      </c>
      <c r="K65">
        <v>1</v>
      </c>
      <c r="L65">
        <v>-1</v>
      </c>
      <c r="M65">
        <v>4</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82282.5</v>
      </c>
      <c r="Y65" s="137">
        <v>54855</v>
      </c>
      <c r="Z65" s="188">
        <f t="shared" si="25"/>
        <v>713.75440498761554</v>
      </c>
      <c r="AA65" s="188">
        <f>IF(IF(sym!$Q54=H65,1,0)=1,ABS(X65*G65),-ABS(X65*G65))</f>
        <v>-713.75440498761554</v>
      </c>
      <c r="AB65" s="188">
        <f>IF(IF(sym!$P54=$H65,1,0)=1,ABS($X65*$G65),-ABS($X65*$G65))</f>
        <v>713.75440498761554</v>
      </c>
      <c r="AC65" s="188">
        <f t="shared" si="40"/>
        <v>-713.75440498761554</v>
      </c>
      <c r="AD65" s="188">
        <f t="shared" si="26"/>
        <v>713.75440498761554</v>
      </c>
      <c r="AE65" s="188">
        <f t="shared" si="27"/>
        <v>713.75440498761554</v>
      </c>
      <c r="AF65" s="188">
        <f t="shared" si="36"/>
        <v>713.75440498761554</v>
      </c>
      <c r="AG65" s="188">
        <f t="shared" si="37"/>
        <v>-713.75440498761554</v>
      </c>
      <c r="AH65" s="188">
        <f t="shared" si="38"/>
        <v>713.75440498761554</v>
      </c>
      <c r="AI65" s="188">
        <f t="shared" si="39"/>
        <v>713.75440498761554</v>
      </c>
      <c r="AJ65" s="188">
        <f t="shared" si="28"/>
        <v>-713.75440498761554</v>
      </c>
      <c r="AK65" s="188">
        <f t="shared" si="29"/>
        <v>713.75440498761554</v>
      </c>
      <c r="AL65" s="188">
        <f t="shared" si="30"/>
        <v>713.75440498761554</v>
      </c>
      <c r="AM65" s="188">
        <f t="shared" si="31"/>
        <v>713.75440498761554</v>
      </c>
      <c r="AN65" s="188">
        <f t="shared" si="41"/>
        <v>-713.75440498761554</v>
      </c>
      <c r="AO65" s="188">
        <f t="shared" si="42"/>
        <v>713.75440498761554</v>
      </c>
    </row>
    <row r="66" spans="1:41" ht="15.75" thickBot="1" x14ac:dyDescent="0.3">
      <c r="A66" s="1" t="s">
        <v>384</v>
      </c>
      <c r="B66" s="149" t="s">
        <v>704</v>
      </c>
      <c r="C66" s="192" t="s">
        <v>347</v>
      </c>
      <c r="E66" s="201">
        <v>-1</v>
      </c>
      <c r="F66" s="186">
        <f t="shared" si="19"/>
        <v>2103.1622939375279</v>
      </c>
      <c r="G66" s="202">
        <v>1.6020431855099999E-2</v>
      </c>
      <c r="H66" s="202">
        <v>1</v>
      </c>
      <c r="I66">
        <v>1</v>
      </c>
      <c r="J66">
        <v>1</v>
      </c>
      <c r="K66">
        <v>1</v>
      </c>
      <c r="L66">
        <v>1</v>
      </c>
      <c r="M66">
        <v>14</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131280</v>
      </c>
      <c r="Y66" s="137">
        <v>131280</v>
      </c>
      <c r="Z66" s="188">
        <f t="shared" si="25"/>
        <v>2103.1622939375279</v>
      </c>
      <c r="AA66" s="188">
        <f>IF(IF(sym!$Q55=H66,1,0)=1,ABS(X66*G66),-ABS(X66*G66))</f>
        <v>2103.1622939375279</v>
      </c>
      <c r="AB66" s="188">
        <f>IF(IF(sym!$P55=$H66,1,0)=1,ABS($X66*$G66),-ABS($X66*$G66))</f>
        <v>-2103.1622939375279</v>
      </c>
      <c r="AC66" s="188">
        <f t="shared" si="40"/>
        <v>-2103.1622939375279</v>
      </c>
      <c r="AD66" s="188">
        <f t="shared" si="26"/>
        <v>2103.1622939375279</v>
      </c>
      <c r="AE66" s="188">
        <f t="shared" si="27"/>
        <v>2103.1622939375279</v>
      </c>
      <c r="AF66" s="188">
        <f t="shared" si="36"/>
        <v>2103.1622939375279</v>
      </c>
      <c r="AG66" s="188">
        <f t="shared" si="37"/>
        <v>2103.1622939375279</v>
      </c>
      <c r="AH66" s="188">
        <f t="shared" si="38"/>
        <v>2103.1622939375279</v>
      </c>
      <c r="AI66" s="188">
        <f t="shared" si="39"/>
        <v>2103.1622939375279</v>
      </c>
      <c r="AJ66" s="188">
        <f t="shared" si="28"/>
        <v>-2103.1622939375279</v>
      </c>
      <c r="AK66" s="188">
        <f t="shared" si="29"/>
        <v>2103.1622939375279</v>
      </c>
      <c r="AL66" s="188">
        <f t="shared" si="30"/>
        <v>2103.1622939375279</v>
      </c>
      <c r="AM66" s="188">
        <f t="shared" si="31"/>
        <v>2103.1622939375279</v>
      </c>
      <c r="AN66" s="188">
        <f t="shared" si="41"/>
        <v>-2103.1622939375279</v>
      </c>
      <c r="AO66" s="188">
        <f t="shared" si="42"/>
        <v>2103.1622939375279</v>
      </c>
    </row>
    <row r="67" spans="1:41" ht="15.75" thickBot="1" x14ac:dyDescent="0.3">
      <c r="A67" s="1" t="s">
        <v>386</v>
      </c>
      <c r="B67" s="149" t="s">
        <v>706</v>
      </c>
      <c r="C67" s="192" t="s">
        <v>347</v>
      </c>
      <c r="E67" s="201">
        <v>1</v>
      </c>
      <c r="F67" s="186">
        <f t="shared" si="19"/>
        <v>-299.18300653584237</v>
      </c>
      <c r="G67" s="202">
        <v>-2.7233115468399999E-3</v>
      </c>
      <c r="H67" s="202">
        <v>-1</v>
      </c>
      <c r="I67">
        <v>1</v>
      </c>
      <c r="J67">
        <v>1</v>
      </c>
      <c r="K67">
        <v>1</v>
      </c>
      <c r="L67">
        <v>-1</v>
      </c>
      <c r="M67">
        <v>-2</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109859.99999999999</v>
      </c>
      <c r="Y67" s="137">
        <v>109859.99999999999</v>
      </c>
      <c r="Z67" s="188">
        <f t="shared" si="25"/>
        <v>299.18300653584237</v>
      </c>
      <c r="AA67" s="188">
        <f>IF(IF(sym!$Q56=H67,1,0)=1,ABS(X67*G67),-ABS(X67*G67))</f>
        <v>299.18300653584237</v>
      </c>
      <c r="AB67" s="188">
        <f>IF(IF(sym!$P56=$H67,1,0)=1,ABS($X67*$G67),-ABS($X67*$G67))</f>
        <v>-299.18300653584237</v>
      </c>
      <c r="AC67" s="188">
        <f t="shared" si="40"/>
        <v>-299.18300653584237</v>
      </c>
      <c r="AD67" s="188">
        <f t="shared" si="26"/>
        <v>299.18300653584237</v>
      </c>
      <c r="AE67" s="188">
        <f t="shared" si="27"/>
        <v>-299.18300653584237</v>
      </c>
      <c r="AF67" s="188">
        <f t="shared" si="36"/>
        <v>-299.18300653584237</v>
      </c>
      <c r="AG67" s="188">
        <f t="shared" si="37"/>
        <v>-299.18300653584237</v>
      </c>
      <c r="AH67" s="188">
        <f t="shared" si="38"/>
        <v>299.18300653584237</v>
      </c>
      <c r="AI67" s="188">
        <f t="shared" si="39"/>
        <v>-299.18300653584237</v>
      </c>
      <c r="AJ67" s="188">
        <f t="shared" si="28"/>
        <v>-299.18300653584237</v>
      </c>
      <c r="AK67" s="188">
        <f t="shared" si="29"/>
        <v>-299.18300653584237</v>
      </c>
      <c r="AL67" s="188">
        <f t="shared" si="30"/>
        <v>-299.18300653584237</v>
      </c>
      <c r="AM67" s="188">
        <f t="shared" si="31"/>
        <v>-299.18300653584237</v>
      </c>
      <c r="AN67" s="188">
        <f t="shared" si="41"/>
        <v>299.18300653584237</v>
      </c>
      <c r="AO67" s="188">
        <f t="shared" si="42"/>
        <v>-299.18300653584237</v>
      </c>
    </row>
    <row r="68" spans="1:41" ht="15.75" thickBot="1" x14ac:dyDescent="0.3">
      <c r="A68" s="1" t="s">
        <v>388</v>
      </c>
      <c r="B68" s="149" t="s">
        <v>710</v>
      </c>
      <c r="C68" s="192" t="s">
        <v>288</v>
      </c>
      <c r="E68" s="201">
        <v>-1</v>
      </c>
      <c r="F68" s="186">
        <f t="shared" si="19"/>
        <v>-454.22574314185522</v>
      </c>
      <c r="G68" s="202">
        <v>-7.8074636487399998E-3</v>
      </c>
      <c r="H68" s="233">
        <v>-1</v>
      </c>
      <c r="I68">
        <v>-1</v>
      </c>
      <c r="J68">
        <v>-1</v>
      </c>
      <c r="K68">
        <v>-1</v>
      </c>
      <c r="L68">
        <v>-1</v>
      </c>
      <c r="M68">
        <v>3</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58178.400000000001</v>
      </c>
      <c r="Y68" s="137">
        <v>58178.400000000001</v>
      </c>
      <c r="Z68" s="188">
        <f t="shared" si="25"/>
        <v>454.22574314185522</v>
      </c>
      <c r="AA68" s="188">
        <f>IF(IF(sym!$Q57=H68,1,0)=1,ABS(X68*G68),-ABS(X68*G68))</f>
        <v>-454.22574314185522</v>
      </c>
      <c r="AB68" s="188">
        <f>IF(IF(sym!$P57=$H68,1,0)=1,ABS($X68*$G68),-ABS($X68*$G68))</f>
        <v>454.22574314185522</v>
      </c>
      <c r="AC68" s="188">
        <f t="shared" si="40"/>
        <v>454.22574314185522</v>
      </c>
      <c r="AD68" s="188">
        <f t="shared" si="26"/>
        <v>-454.22574314185522</v>
      </c>
      <c r="AE68" s="188">
        <f t="shared" si="27"/>
        <v>454.22574314185522</v>
      </c>
      <c r="AF68" s="188">
        <f t="shared" si="36"/>
        <v>454.22574314185522</v>
      </c>
      <c r="AG68" s="188">
        <f t="shared" si="37"/>
        <v>454.22574314185522</v>
      </c>
      <c r="AH68" s="188">
        <f t="shared" si="38"/>
        <v>454.22574314185522</v>
      </c>
      <c r="AI68" s="188">
        <f t="shared" si="39"/>
        <v>454.22574314185522</v>
      </c>
      <c r="AJ68" s="188">
        <f t="shared" si="28"/>
        <v>454.22574314185522</v>
      </c>
      <c r="AK68" s="188">
        <f t="shared" si="29"/>
        <v>454.22574314185522</v>
      </c>
      <c r="AL68" s="188">
        <f t="shared" si="30"/>
        <v>-454.22574314185522</v>
      </c>
      <c r="AM68" s="188">
        <f t="shared" si="31"/>
        <v>454.22574314185522</v>
      </c>
      <c r="AN68" s="188">
        <f t="shared" si="41"/>
        <v>-454.22574314185522</v>
      </c>
      <c r="AO68" s="188">
        <f t="shared" si="42"/>
        <v>-454.22574314185522</v>
      </c>
    </row>
    <row r="69" spans="1:41" s="2" customFormat="1" ht="15.75" thickBot="1" x14ac:dyDescent="0.3">
      <c r="A69" s="1" t="s">
        <v>389</v>
      </c>
      <c r="B69" s="149" t="s">
        <v>712</v>
      </c>
      <c r="C69" s="192" t="s">
        <v>297</v>
      </c>
      <c r="D69"/>
      <c r="E69" s="201">
        <v>1</v>
      </c>
      <c r="F69" s="186">
        <f t="shared" si="19"/>
        <v>200.46468401491802</v>
      </c>
      <c r="G69" s="202">
        <v>2.3234200743500002E-3</v>
      </c>
      <c r="H69" s="202">
        <v>1</v>
      </c>
      <c r="I69">
        <v>1</v>
      </c>
      <c r="J69">
        <v>1</v>
      </c>
      <c r="K69">
        <v>1</v>
      </c>
      <c r="L69">
        <v>1</v>
      </c>
      <c r="M69">
        <v>-7</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86280</v>
      </c>
      <c r="Y69" s="137">
        <v>64710</v>
      </c>
      <c r="Z69" s="188">
        <f t="shared" si="25"/>
        <v>200.46468401491802</v>
      </c>
      <c r="AA69" s="188">
        <f>IF(IF(sym!$Q58=H69,1,0)=1,ABS(X69*G69),-ABS(X69*G69))</f>
        <v>200.46468401491802</v>
      </c>
      <c r="AB69" s="188">
        <f>IF(IF(sym!$P58=$H69,1,0)=1,ABS($X69*$G69),-ABS($X69*$G69))</f>
        <v>-200.46468401491802</v>
      </c>
      <c r="AC69" s="188">
        <f t="shared" si="40"/>
        <v>200.46468401491802</v>
      </c>
      <c r="AD69" s="188">
        <f t="shared" si="26"/>
        <v>-200.46468401491802</v>
      </c>
      <c r="AE69" s="188">
        <f t="shared" si="27"/>
        <v>200.46468401491802</v>
      </c>
      <c r="AF69" s="188">
        <f t="shared" si="36"/>
        <v>200.46468401491802</v>
      </c>
      <c r="AG69" s="188">
        <f t="shared" si="37"/>
        <v>200.46468401491802</v>
      </c>
      <c r="AH69" s="188">
        <f t="shared" si="38"/>
        <v>200.46468401491802</v>
      </c>
      <c r="AI69" s="188">
        <f t="shared" si="39"/>
        <v>-200.46468401491802</v>
      </c>
      <c r="AJ69" s="188">
        <f t="shared" si="28"/>
        <v>200.46468401491802</v>
      </c>
      <c r="AK69" s="188">
        <f t="shared" si="29"/>
        <v>-200.46468401491802</v>
      </c>
      <c r="AL69" s="188">
        <f t="shared" si="30"/>
        <v>-200.46468401491802</v>
      </c>
      <c r="AM69" s="188">
        <f t="shared" si="31"/>
        <v>-200.46468401491802</v>
      </c>
      <c r="AN69" s="188">
        <f t="shared" si="41"/>
        <v>200.46468401491802</v>
      </c>
      <c r="AO69" s="188">
        <f t="shared" si="42"/>
        <v>-200.46468401491802</v>
      </c>
    </row>
    <row r="70" spans="1:41" s="2" customFormat="1" ht="15.75" thickBot="1" x14ac:dyDescent="0.3">
      <c r="A70" s="1" t="s">
        <v>391</v>
      </c>
      <c r="B70" s="149" t="s">
        <v>490</v>
      </c>
      <c r="C70" s="192" t="s">
        <v>297</v>
      </c>
      <c r="D70"/>
      <c r="E70" s="201">
        <v>1</v>
      </c>
      <c r="F70" s="186">
        <f t="shared" si="19"/>
        <v>-1323.9396324943937</v>
      </c>
      <c r="G70" s="202">
        <v>-1.5508816656000001E-2</v>
      </c>
      <c r="H70" s="202">
        <v>-1</v>
      </c>
      <c r="I70">
        <v>-1</v>
      </c>
      <c r="J70">
        <v>1</v>
      </c>
      <c r="K70">
        <v>-1</v>
      </c>
      <c r="L70">
        <v>-1</v>
      </c>
      <c r="M70">
        <v>3</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85366.902057107771</v>
      </c>
      <c r="Y70" s="137">
        <v>64025.176542830828</v>
      </c>
      <c r="Z70" s="188">
        <f t="shared" si="25"/>
        <v>1323.9396324943937</v>
      </c>
      <c r="AA70" s="188">
        <f>IF(IF(sym!$Q59=H70,1,0)=1,ABS(X70*G70),-ABS(X70*G70))</f>
        <v>-1323.9396324943937</v>
      </c>
      <c r="AB70" s="188">
        <f>IF(IF(sym!$P59=$H70,1,0)=1,ABS($X70*$G70),-ABS($X70*$G70))</f>
        <v>1323.9396324943937</v>
      </c>
      <c r="AC70" s="188">
        <f t="shared" si="40"/>
        <v>-1323.9396324943937</v>
      </c>
      <c r="AD70" s="188">
        <f t="shared" si="26"/>
        <v>1323.9396324943937</v>
      </c>
      <c r="AE70" s="188">
        <f t="shared" si="27"/>
        <v>-1323.9396324943937</v>
      </c>
      <c r="AF70" s="188">
        <f t="shared" si="36"/>
        <v>1323.9396324943937</v>
      </c>
      <c r="AG70" s="188">
        <f t="shared" si="37"/>
        <v>1323.9396324943937</v>
      </c>
      <c r="AH70" s="188">
        <f t="shared" si="38"/>
        <v>1323.9396324943937</v>
      </c>
      <c r="AI70" s="188">
        <f t="shared" si="39"/>
        <v>1323.9396324943937</v>
      </c>
      <c r="AJ70" s="188">
        <f t="shared" si="28"/>
        <v>-1323.9396324943937</v>
      </c>
      <c r="AK70" s="188">
        <f t="shared" si="29"/>
        <v>1323.9396324943937</v>
      </c>
      <c r="AL70" s="188">
        <f t="shared" si="30"/>
        <v>1323.9396324943937</v>
      </c>
      <c r="AM70" s="188">
        <f t="shared" si="31"/>
        <v>1323.9396324943937</v>
      </c>
      <c r="AN70" s="188">
        <f t="shared" si="41"/>
        <v>-1323.9396324943937</v>
      </c>
      <c r="AO70" s="188">
        <f t="shared" si="42"/>
        <v>-1323.9396324943937</v>
      </c>
    </row>
    <row r="71" spans="1:41" ht="15.75" thickBot="1" x14ac:dyDescent="0.3">
      <c r="A71" s="1" t="s">
        <v>29</v>
      </c>
      <c r="B71" s="149" t="s">
        <v>730</v>
      </c>
      <c r="C71" s="192" t="s">
        <v>297</v>
      </c>
      <c r="D71" s="2"/>
      <c r="E71" s="201">
        <v>1</v>
      </c>
      <c r="F71" s="186">
        <f t="shared" si="19"/>
        <v>-3710.9847596701925</v>
      </c>
      <c r="G71" s="202">
        <v>-3.6107854630700001E-2</v>
      </c>
      <c r="H71" s="202">
        <v>-1</v>
      </c>
      <c r="I71">
        <v>1</v>
      </c>
      <c r="J71">
        <v>1</v>
      </c>
      <c r="K71">
        <v>-1</v>
      </c>
      <c r="L71">
        <v>-1</v>
      </c>
      <c r="M71">
        <v>3</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102775</v>
      </c>
      <c r="Y71" s="137">
        <v>102775</v>
      </c>
      <c r="Z71" s="188">
        <f t="shared" si="25"/>
        <v>3710.9847596701925</v>
      </c>
      <c r="AA71" s="188">
        <f>IF(IF(sym!$Q60=H71,1,0)=1,ABS(X71*G71),-ABS(X71*G71))</f>
        <v>-3710.9847596701925</v>
      </c>
      <c r="AB71" s="188">
        <f>IF(IF(sym!$P60=$H71,1,0)=1,ABS($X71*$G71),-ABS($X71*$G71))</f>
        <v>3710.9847596701925</v>
      </c>
      <c r="AC71" s="188">
        <f t="shared" si="40"/>
        <v>-3710.9847596701925</v>
      </c>
      <c r="AD71" s="188">
        <f t="shared" si="26"/>
        <v>3710.9847596701925</v>
      </c>
      <c r="AE71" s="188">
        <f t="shared" si="27"/>
        <v>-3710.9847596701925</v>
      </c>
      <c r="AF71" s="188">
        <f t="shared" si="36"/>
        <v>-3710.9847596701925</v>
      </c>
      <c r="AG71" s="188">
        <f t="shared" si="37"/>
        <v>3710.9847596701925</v>
      </c>
      <c r="AH71" s="188">
        <f t="shared" si="38"/>
        <v>3710.9847596701925</v>
      </c>
      <c r="AI71" s="188">
        <f t="shared" si="39"/>
        <v>3710.9847596701925</v>
      </c>
      <c r="AJ71" s="188">
        <f t="shared" si="28"/>
        <v>-3710.9847596701925</v>
      </c>
      <c r="AK71" s="188">
        <f t="shared" si="29"/>
        <v>3710.9847596701925</v>
      </c>
      <c r="AL71" s="188">
        <f t="shared" si="30"/>
        <v>-3710.9847596701925</v>
      </c>
      <c r="AM71" s="188">
        <f t="shared" si="31"/>
        <v>-3710.9847596701925</v>
      </c>
      <c r="AN71" s="188">
        <f t="shared" si="41"/>
        <v>-3710.9847596701925</v>
      </c>
      <c r="AO71" s="188">
        <f t="shared" si="42"/>
        <v>-3710.9847596701925</v>
      </c>
    </row>
    <row r="72" spans="1:41" ht="15.75" thickBot="1" x14ac:dyDescent="0.3">
      <c r="A72" s="1" t="s">
        <v>394</v>
      </c>
      <c r="B72" s="149" t="s">
        <v>742</v>
      </c>
      <c r="C72" s="192" t="s">
        <v>304</v>
      </c>
      <c r="E72" s="201">
        <v>1</v>
      </c>
      <c r="F72" s="186">
        <f t="shared" si="19"/>
        <v>-33.582653588041964</v>
      </c>
      <c r="G72" s="202">
        <v>-5.1626226122899999E-4</v>
      </c>
      <c r="H72" s="202">
        <v>-1</v>
      </c>
      <c r="I72">
        <v>-1</v>
      </c>
      <c r="J72">
        <v>-1</v>
      </c>
      <c r="K72">
        <v>-1</v>
      </c>
      <c r="L72">
        <v>1</v>
      </c>
      <c r="M72">
        <v>-12</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65049.600000000006</v>
      </c>
      <c r="Y72" s="137">
        <v>43366.400000000001</v>
      </c>
      <c r="Z72" s="188">
        <f t="shared" si="25"/>
        <v>33.582653588041964</v>
      </c>
      <c r="AA72" s="188">
        <f>IF(IF(sym!$Q61=H72,1,0)=1,ABS(X72*G72),-ABS(X72*G72))</f>
        <v>-33.582653588041964</v>
      </c>
      <c r="AB72" s="188">
        <f>IF(IF(sym!$P61=$H72,1,0)=1,ABS($X72*$G72),-ABS($X72*$G72))</f>
        <v>33.582653588041964</v>
      </c>
      <c r="AC72" s="188">
        <f t="shared" si="40"/>
        <v>-33.582653588041964</v>
      </c>
      <c r="AD72" s="188">
        <f t="shared" si="26"/>
        <v>33.582653588041964</v>
      </c>
      <c r="AE72" s="188">
        <f t="shared" si="27"/>
        <v>33.582653588041964</v>
      </c>
      <c r="AF72" s="188">
        <f t="shared" si="36"/>
        <v>33.582653588041964</v>
      </c>
      <c r="AG72" s="188">
        <f t="shared" si="37"/>
        <v>33.582653588041964</v>
      </c>
      <c r="AH72" s="188">
        <f t="shared" si="38"/>
        <v>-33.582653588041964</v>
      </c>
      <c r="AI72" s="188">
        <f t="shared" si="39"/>
        <v>33.582653588041964</v>
      </c>
      <c r="AJ72" s="188">
        <f t="shared" si="28"/>
        <v>33.582653588041964</v>
      </c>
      <c r="AK72" s="188">
        <f t="shared" si="29"/>
        <v>33.582653588041964</v>
      </c>
      <c r="AL72" s="188">
        <f t="shared" si="30"/>
        <v>33.582653588041964</v>
      </c>
      <c r="AM72" s="188">
        <f t="shared" si="31"/>
        <v>33.582653588041964</v>
      </c>
      <c r="AN72" s="188">
        <f t="shared" si="41"/>
        <v>-33.582653588041964</v>
      </c>
      <c r="AO72" s="188">
        <f t="shared" si="42"/>
        <v>33.582653588041964</v>
      </c>
    </row>
    <row r="73" spans="1:41" ht="15.75" thickBot="1" x14ac:dyDescent="0.3">
      <c r="A73" s="1" t="s">
        <v>396</v>
      </c>
      <c r="B73" s="149" t="s">
        <v>744</v>
      </c>
      <c r="C73" s="192" t="s">
        <v>1121</v>
      </c>
      <c r="E73" s="201">
        <v>1</v>
      </c>
      <c r="F73" s="186">
        <f t="shared" si="19"/>
        <v>-772.64691478922032</v>
      </c>
      <c r="G73" s="202">
        <v>-3.0362389813900002E-3</v>
      </c>
      <c r="H73" s="202">
        <v>-1</v>
      </c>
      <c r="I73">
        <v>-1</v>
      </c>
      <c r="J73">
        <v>1</v>
      </c>
      <c r="K73">
        <v>-1</v>
      </c>
      <c r="L73">
        <v>1</v>
      </c>
      <c r="M73">
        <v>-16</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254475</v>
      </c>
      <c r="Y73" s="137">
        <v>254475</v>
      </c>
      <c r="Z73" s="188">
        <f t="shared" si="25"/>
        <v>772.64691478922032</v>
      </c>
      <c r="AA73" s="188">
        <f>IF(IF(sym!$Q62=H73,1,0)=1,ABS(X73*G73),-ABS(X73*G73))</f>
        <v>-772.64691478922032</v>
      </c>
      <c r="AB73" s="188">
        <f>IF(IF(sym!$P62=$H73,1,0)=1,ABS($X73*$G73),-ABS($X73*$G73))</f>
        <v>772.64691478922032</v>
      </c>
      <c r="AC73" s="188">
        <f t="shared" si="40"/>
        <v>-772.64691478922032</v>
      </c>
      <c r="AD73" s="188">
        <f t="shared" si="26"/>
        <v>772.64691478922032</v>
      </c>
      <c r="AE73" s="188">
        <f t="shared" si="27"/>
        <v>-772.64691478922032</v>
      </c>
      <c r="AF73" s="188">
        <f t="shared" si="36"/>
        <v>772.64691478922032</v>
      </c>
      <c r="AG73" s="188">
        <f t="shared" si="37"/>
        <v>772.64691478922032</v>
      </c>
      <c r="AH73" s="188">
        <f t="shared" si="38"/>
        <v>-772.64691478922032</v>
      </c>
      <c r="AI73" s="188">
        <f t="shared" si="39"/>
        <v>772.64691478922032</v>
      </c>
      <c r="AJ73" s="188">
        <f t="shared" si="28"/>
        <v>772.64691478922032</v>
      </c>
      <c r="AK73" s="188">
        <f t="shared" si="29"/>
        <v>772.64691478922032</v>
      </c>
      <c r="AL73" s="188">
        <f t="shared" si="30"/>
        <v>772.64691478922032</v>
      </c>
      <c r="AM73" s="188">
        <f t="shared" si="31"/>
        <v>772.64691478922032</v>
      </c>
      <c r="AN73" s="188">
        <f t="shared" si="41"/>
        <v>-772.64691478922032</v>
      </c>
      <c r="AO73" s="188">
        <f t="shared" si="42"/>
        <v>772.64691478922032</v>
      </c>
    </row>
    <row r="74" spans="1:41" ht="15.75" thickBot="1" x14ac:dyDescent="0.3">
      <c r="A74" s="1" t="s">
        <v>398</v>
      </c>
      <c r="B74" s="149" t="s">
        <v>722</v>
      </c>
      <c r="C74" s="192" t="s">
        <v>347</v>
      </c>
      <c r="E74" s="201">
        <v>-1</v>
      </c>
      <c r="F74" s="186">
        <f t="shared" si="19"/>
        <v>-338.84831880418545</v>
      </c>
      <c r="G74" s="202">
        <v>-3.3872976338699999E-3</v>
      </c>
      <c r="H74" s="202">
        <v>-1</v>
      </c>
      <c r="I74">
        <v>1</v>
      </c>
      <c r="J74">
        <v>1</v>
      </c>
      <c r="K74">
        <v>1</v>
      </c>
      <c r="L74">
        <v>1</v>
      </c>
      <c r="M74">
        <v>-3</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100035</v>
      </c>
      <c r="Y74" s="137">
        <v>100035</v>
      </c>
      <c r="Z74" s="188">
        <f t="shared" si="25"/>
        <v>338.84831880418545</v>
      </c>
      <c r="AA74" s="188">
        <f>IF(IF(sym!$Q63=H74,1,0)=1,ABS(X74*G74),-ABS(X74*G74))</f>
        <v>338.84831880418545</v>
      </c>
      <c r="AB74" s="188">
        <f>IF(IF(sym!$P63=$H74,1,0)=1,ABS($X74*$G74),-ABS($X74*$G74))</f>
        <v>-338.84831880418545</v>
      </c>
      <c r="AC74" s="188">
        <f t="shared" si="40"/>
        <v>338.84831880418545</v>
      </c>
      <c r="AD74" s="188">
        <f t="shared" si="26"/>
        <v>-338.84831880418545</v>
      </c>
      <c r="AE74" s="188">
        <f t="shared" si="27"/>
        <v>-338.84831880418545</v>
      </c>
      <c r="AF74" s="188">
        <f t="shared" si="36"/>
        <v>-338.84831880418545</v>
      </c>
      <c r="AG74" s="188">
        <f t="shared" si="37"/>
        <v>-338.84831880418545</v>
      </c>
      <c r="AH74" s="188">
        <f t="shared" si="38"/>
        <v>-338.84831880418545</v>
      </c>
      <c r="AI74" s="188">
        <f t="shared" si="39"/>
        <v>338.84831880418545</v>
      </c>
      <c r="AJ74" s="188">
        <f t="shared" si="28"/>
        <v>338.84831880418545</v>
      </c>
      <c r="AK74" s="188">
        <f t="shared" si="29"/>
        <v>-338.84831880418545</v>
      </c>
      <c r="AL74" s="188">
        <f t="shared" si="30"/>
        <v>-338.84831880418545</v>
      </c>
      <c r="AM74" s="188">
        <f t="shared" si="31"/>
        <v>-338.84831880418545</v>
      </c>
      <c r="AN74" s="188">
        <f t="shared" si="41"/>
        <v>338.84831880418545</v>
      </c>
      <c r="AO74" s="188">
        <f t="shared" si="42"/>
        <v>-338.84831880418545</v>
      </c>
    </row>
    <row r="75" spans="1:41" ht="15.75" thickBot="1" x14ac:dyDescent="0.3">
      <c r="A75" s="1" t="s">
        <v>400</v>
      </c>
      <c r="B75" s="149" t="s">
        <v>732</v>
      </c>
      <c r="C75" s="192" t="s">
        <v>294</v>
      </c>
      <c r="E75" s="201">
        <v>-1</v>
      </c>
      <c r="F75" s="186">
        <f t="shared" si="19"/>
        <v>712.958506954781</v>
      </c>
      <c r="G75" s="291">
        <v>4.16691120371E-3</v>
      </c>
      <c r="H75" s="202">
        <v>1</v>
      </c>
      <c r="I75">
        <v>1</v>
      </c>
      <c r="J75">
        <v>-1</v>
      </c>
      <c r="K75">
        <v>1</v>
      </c>
      <c r="L75">
        <v>1</v>
      </c>
      <c r="M75">
        <v>16</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171100</v>
      </c>
      <c r="Y75" s="137">
        <v>136880</v>
      </c>
      <c r="Z75" s="188">
        <f t="shared" si="25"/>
        <v>712.958506954781</v>
      </c>
      <c r="AA75" s="188">
        <f>IF(IF(sym!$Q64=H75,1,0)=1,ABS(X75*G75),-ABS(X75*G75))</f>
        <v>712.958506954781</v>
      </c>
      <c r="AB75" s="188">
        <f>IF(IF(sym!$P64=$H75,1,0)=1,ABS($X75*$G75),-ABS($X75*$G75))</f>
        <v>-712.958506954781</v>
      </c>
      <c r="AC75" s="188">
        <f t="shared" si="40"/>
        <v>-712.958506954781</v>
      </c>
      <c r="AD75" s="188">
        <f t="shared" si="26"/>
        <v>712.958506954781</v>
      </c>
      <c r="AE75" s="188">
        <f t="shared" si="27"/>
        <v>-712.958506954781</v>
      </c>
      <c r="AF75" s="188">
        <f t="shared" si="36"/>
        <v>712.958506954781</v>
      </c>
      <c r="AG75" s="188">
        <f t="shared" si="37"/>
        <v>712.958506954781</v>
      </c>
      <c r="AH75" s="188">
        <f t="shared" si="38"/>
        <v>712.958506954781</v>
      </c>
      <c r="AI75" s="188">
        <f t="shared" si="39"/>
        <v>712.958506954781</v>
      </c>
      <c r="AJ75" s="188">
        <f t="shared" si="28"/>
        <v>-712.958506954781</v>
      </c>
      <c r="AK75" s="188">
        <f t="shared" si="29"/>
        <v>712.958506954781</v>
      </c>
      <c r="AL75" s="188">
        <f t="shared" si="30"/>
        <v>712.958506954781</v>
      </c>
      <c r="AM75" s="188">
        <f t="shared" si="31"/>
        <v>712.958506954781</v>
      </c>
      <c r="AN75" s="188">
        <f t="shared" si="41"/>
        <v>-712.958506954781</v>
      </c>
      <c r="AO75" s="188">
        <f t="shared" si="42"/>
        <v>-712.958506954781</v>
      </c>
    </row>
    <row r="76" spans="1:41" ht="15.75" thickBot="1" x14ac:dyDescent="0.3">
      <c r="A76" s="1" t="s">
        <v>992</v>
      </c>
      <c r="B76" s="149" t="s">
        <v>443</v>
      </c>
      <c r="C76" s="192" t="s">
        <v>1122</v>
      </c>
      <c r="E76" s="201">
        <v>-1</v>
      </c>
      <c r="F76" s="186">
        <f t="shared" si="19"/>
        <v>2248.5833316595831</v>
      </c>
      <c r="G76" s="202">
        <v>2.2257135375799999E-3</v>
      </c>
      <c r="H76" s="202">
        <v>1</v>
      </c>
      <c r="I76">
        <v>-1</v>
      </c>
      <c r="J76">
        <v>1</v>
      </c>
      <c r="K76">
        <v>-1</v>
      </c>
      <c r="L76">
        <v>1</v>
      </c>
      <c r="M76">
        <v>-6</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1010275.2639517345</v>
      </c>
      <c r="Y76" s="137">
        <v>721625.18853695318</v>
      </c>
      <c r="Z76" s="188">
        <f t="shared" si="25"/>
        <v>2248.5833316595831</v>
      </c>
      <c r="AA76" s="188">
        <f>IF(IF(sym!$Q65=H76,1,0)=1,ABS(X76*G76),-ABS(X76*G76))</f>
        <v>-2248.5833316595831</v>
      </c>
      <c r="AB76" s="188">
        <f>IF(IF(sym!$P65=$H76,1,0)=1,ABS($X76*$G76),-ABS($X76*$G76))</f>
        <v>2248.5833316595831</v>
      </c>
      <c r="AC76" s="188">
        <f t="shared" si="40"/>
        <v>-2248.5833316595831</v>
      </c>
      <c r="AD76" s="188">
        <f t="shared" si="26"/>
        <v>2248.5833316595831</v>
      </c>
      <c r="AE76" s="188">
        <f t="shared" si="27"/>
        <v>2248.5833316595831</v>
      </c>
      <c r="AF76" s="188">
        <f t="shared" si="36"/>
        <v>-2248.5833316595831</v>
      </c>
      <c r="AG76" s="188">
        <f t="shared" si="37"/>
        <v>-2248.5833316595831</v>
      </c>
      <c r="AH76" s="188">
        <f t="shared" si="38"/>
        <v>2248.5833316595831</v>
      </c>
      <c r="AI76" s="188">
        <f t="shared" si="39"/>
        <v>-2248.5833316595831</v>
      </c>
      <c r="AJ76" s="188">
        <f t="shared" si="28"/>
        <v>-2248.5833316595831</v>
      </c>
      <c r="AK76" s="188">
        <f t="shared" si="29"/>
        <v>2248.5833316595831</v>
      </c>
      <c r="AL76" s="188">
        <f t="shared" si="30"/>
        <v>-2248.5833316595831</v>
      </c>
      <c r="AM76" s="188">
        <f t="shared" si="31"/>
        <v>-2248.5833316595831</v>
      </c>
      <c r="AN76" s="188">
        <f t="shared" si="41"/>
        <v>2248.5833316595831</v>
      </c>
      <c r="AO76" s="188">
        <f t="shared" si="42"/>
        <v>2248.5833316595831</v>
      </c>
    </row>
    <row r="77" spans="1:41" ht="15.75" thickBot="1" x14ac:dyDescent="0.3">
      <c r="A77" s="1" t="s">
        <v>401</v>
      </c>
      <c r="B77" s="149" t="s">
        <v>726</v>
      </c>
      <c r="C77" s="192" t="s">
        <v>297</v>
      </c>
      <c r="E77" s="201">
        <v>1</v>
      </c>
      <c r="F77" s="186">
        <f t="shared" si="19"/>
        <v>-2860.2212031258478</v>
      </c>
      <c r="G77" s="202">
        <v>-4.01942271378E-2</v>
      </c>
      <c r="H77" s="202">
        <v>-1</v>
      </c>
      <c r="I77">
        <v>1</v>
      </c>
      <c r="J77">
        <v>1</v>
      </c>
      <c r="K77">
        <v>1</v>
      </c>
      <c r="L77">
        <v>-1</v>
      </c>
      <c r="M77">
        <v>3</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71160</v>
      </c>
      <c r="Y77" s="137">
        <v>71160</v>
      </c>
      <c r="Z77" s="188">
        <f t="shared" si="25"/>
        <v>2860.2212031258478</v>
      </c>
      <c r="AA77" s="188">
        <f>IF(IF(sym!$Q66=H77,1,0)=1,ABS(X77*G77),-ABS(X77*G77))</f>
        <v>-2860.2212031258478</v>
      </c>
      <c r="AB77" s="188">
        <f>IF(IF(sym!$P66=$H77,1,0)=1,ABS($X77*$G77),-ABS($X77*$G77))</f>
        <v>2860.2212031258478</v>
      </c>
      <c r="AC77" s="188">
        <f t="shared" si="40"/>
        <v>-2860.2212031258478</v>
      </c>
      <c r="AD77" s="188">
        <f t="shared" si="26"/>
        <v>2860.2212031258478</v>
      </c>
      <c r="AE77" s="188">
        <f t="shared" si="27"/>
        <v>-2860.2212031258478</v>
      </c>
      <c r="AF77" s="188">
        <f t="shared" si="36"/>
        <v>-2860.2212031258478</v>
      </c>
      <c r="AG77" s="188">
        <f t="shared" si="37"/>
        <v>-2860.2212031258478</v>
      </c>
      <c r="AH77" s="188">
        <f t="shared" si="38"/>
        <v>2860.2212031258478</v>
      </c>
      <c r="AI77" s="188">
        <f t="shared" si="39"/>
        <v>2860.2212031258478</v>
      </c>
      <c r="AJ77" s="188">
        <f t="shared" si="28"/>
        <v>-2860.2212031258478</v>
      </c>
      <c r="AK77" s="188">
        <f t="shared" si="29"/>
        <v>2860.2212031258478</v>
      </c>
      <c r="AL77" s="188">
        <f t="shared" si="30"/>
        <v>-2860.2212031258478</v>
      </c>
      <c r="AM77" s="188">
        <f t="shared" si="31"/>
        <v>-2860.2212031258478</v>
      </c>
      <c r="AN77" s="188">
        <f t="shared" si="41"/>
        <v>-2860.2212031258478</v>
      </c>
      <c r="AO77" s="188">
        <f t="shared" si="42"/>
        <v>-2860.2212031258478</v>
      </c>
    </row>
    <row r="78" spans="1:41" ht="15.75" thickBot="1" x14ac:dyDescent="0.3">
      <c r="A78" s="1" t="s">
        <v>868</v>
      </c>
      <c r="B78" s="149" t="s">
        <v>746</v>
      </c>
      <c r="C78" s="192" t="s">
        <v>294</v>
      </c>
      <c r="E78" s="201">
        <v>1</v>
      </c>
      <c r="F78" s="186">
        <f t="shared" ref="F78:F92" si="43">G78*X78</f>
        <v>-1468.3932538684815</v>
      </c>
      <c r="G78" s="202">
        <v>-8.9351285189699994E-3</v>
      </c>
      <c r="H78" s="202">
        <v>-1</v>
      </c>
      <c r="I78">
        <v>1</v>
      </c>
      <c r="J78">
        <v>-1</v>
      </c>
      <c r="K78">
        <v>1</v>
      </c>
      <c r="L78">
        <v>-1</v>
      </c>
      <c r="M78">
        <v>-11</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164339.35457682158</v>
      </c>
      <c r="Y78" s="137">
        <v>164339.35457682158</v>
      </c>
      <c r="Z78" s="188">
        <f t="shared" ref="Z78:Z92" si="49">ABS(X78*G78)</f>
        <v>1468.3932538684815</v>
      </c>
      <c r="AA78" s="188">
        <f>IF(IF(sym!$Q67=H78,1,0)=1,ABS(X78*G78),-ABS(X78*G78))</f>
        <v>-1468.3932538684815</v>
      </c>
      <c r="AB78" s="188">
        <f>IF(IF(sym!$P67=$H78,1,0)=1,ABS($X78*$G78),-ABS($X78*$G78))</f>
        <v>1468.3932538684815</v>
      </c>
      <c r="AC78" s="188">
        <f t="shared" si="40"/>
        <v>-1468.3932538684815</v>
      </c>
      <c r="AD78" s="188">
        <f t="shared" ref="AD78:AD92" si="50">IF(IF(-E78=H78,1,0)=1,ABS(X78*G78),-ABS(X78*G78))</f>
        <v>1468.3932538684815</v>
      </c>
      <c r="AE78" s="188">
        <f t="shared" ref="AE78:AE92" si="51">IF(IF(J78=H78,1,0)=1,ABS(X78*G78),-ABS(X78*G78))</f>
        <v>1468.3932538684815</v>
      </c>
      <c r="AF78" s="188">
        <f t="shared" si="36"/>
        <v>-1468.3932538684815</v>
      </c>
      <c r="AG78" s="188">
        <f t="shared" si="37"/>
        <v>-1468.3932538684815</v>
      </c>
      <c r="AH78" s="188">
        <f t="shared" si="38"/>
        <v>1468.3932538684815</v>
      </c>
      <c r="AI78" s="188">
        <f t="shared" si="39"/>
        <v>-1468.3932538684815</v>
      </c>
      <c r="AJ78" s="188">
        <f t="shared" ref="AJ78:AJ92" si="52">IF(IF(P78=H78,1,0)=1,ABS(X78*G78),-ABS(X78*G78))</f>
        <v>-1468.3932538684815</v>
      </c>
      <c r="AK78" s="188">
        <f t="shared" ref="AK78:AK92" si="53">IF(IF(H78=Q78,1,0)=1,ABS(X78*G78),-ABS(X78*G78))</f>
        <v>1468.3932538684815</v>
      </c>
      <c r="AL78" s="188">
        <f t="shared" ref="AL78:AL92" si="54">IF(IF(R78=H78,1,0)=1,ABS(X78*G78),-ABS(X78*G78))</f>
        <v>-1468.3932538684815</v>
      </c>
      <c r="AM78" s="188">
        <f t="shared" ref="AM78:AM92" si="55">IF(IF(S78=H78,1,0)=1,ABS(X78*G78),-ABS(X78*G78))</f>
        <v>-1468.3932538684815</v>
      </c>
      <c r="AN78" s="188">
        <f t="shared" ref="AN78:AN92" si="56">IF(IF(T78=$H78,1,0)=1,ABS($X78*$G78),-ABS($X78*$G78))</f>
        <v>1468.3932538684815</v>
      </c>
      <c r="AO78" s="188">
        <f t="shared" ref="AO78:AO92" si="57">IF(IF(U78=$H78,1,0)=1,ABS($X78*$G78),-ABS($X78*$G78))</f>
        <v>1468.3932538684815</v>
      </c>
    </row>
    <row r="79" spans="1:41" ht="15.75" thickBot="1" x14ac:dyDescent="0.3">
      <c r="A79" s="1" t="s">
        <v>403</v>
      </c>
      <c r="B79" s="149" t="s">
        <v>681</v>
      </c>
      <c r="C79" s="192" t="s">
        <v>294</v>
      </c>
      <c r="E79" s="201">
        <v>1</v>
      </c>
      <c r="F79" s="186">
        <f t="shared" si="43"/>
        <v>-690.72950937848407</v>
      </c>
      <c r="G79" s="202">
        <v>-4.7553305721700001E-3</v>
      </c>
      <c r="H79" s="202">
        <v>-1</v>
      </c>
      <c r="I79">
        <v>1</v>
      </c>
      <c r="J79">
        <v>-1</v>
      </c>
      <c r="K79">
        <v>1</v>
      </c>
      <c r="L79">
        <v>1</v>
      </c>
      <c r="M79">
        <v>14</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145253.73134328355</v>
      </c>
      <c r="Y79" s="137">
        <v>96835.820895522367</v>
      </c>
      <c r="Z79" s="188">
        <f t="shared" si="49"/>
        <v>690.72950937848407</v>
      </c>
      <c r="AA79" s="188">
        <f>IF(IF(sym!$Q68=H79,1,0)=1,ABS(X79*G79),-ABS(X79*G79))</f>
        <v>-690.72950937848407</v>
      </c>
      <c r="AB79" s="188">
        <f>IF(IF(sym!$P68=$H79,1,0)=1,ABS($X79*$G79),-ABS($X79*$G79))</f>
        <v>690.72950937848407</v>
      </c>
      <c r="AC79" s="188">
        <f t="shared" si="40"/>
        <v>-690.72950937848407</v>
      </c>
      <c r="AD79" s="188">
        <f t="shared" si="50"/>
        <v>690.72950937848407</v>
      </c>
      <c r="AE79" s="188">
        <f t="shared" si="51"/>
        <v>690.72950937848407</v>
      </c>
      <c r="AF79" s="188">
        <f t="shared" ref="AF79:AF92" si="60">IF(IF(I79=H79,1,0)=1,ABS(X79*G79),-ABS(X79*G79))</f>
        <v>-690.72950937848407</v>
      </c>
      <c r="AG79" s="188">
        <f t="shared" ref="AG79:AG92" si="61">IF(IF(K79=H79,1,0)=1,ABS(X79*G79),-ABS(X79*G79))</f>
        <v>-690.72950937848407</v>
      </c>
      <c r="AH79" s="188">
        <f t="shared" ref="AH79:AH92" si="62">IF(IF(L79=H79,1,0)=1,ABS(X79*G79),-ABS(X79*G79))</f>
        <v>-690.72950937848407</v>
      </c>
      <c r="AI79" s="188">
        <f t="shared" ref="AI79:AI92" si="63">IF(IF(O79=H79,1,0)=1,ABS(X79*G79),-ABS(X79*G79))</f>
        <v>-690.72950937848407</v>
      </c>
      <c r="AJ79" s="188">
        <f t="shared" si="52"/>
        <v>-690.72950937848407</v>
      </c>
      <c r="AK79" s="188">
        <f t="shared" si="53"/>
        <v>690.72950937848407</v>
      </c>
      <c r="AL79" s="188">
        <f t="shared" si="54"/>
        <v>690.72950937848407</v>
      </c>
      <c r="AM79" s="188">
        <f t="shared" si="55"/>
        <v>690.72950937848407</v>
      </c>
      <c r="AN79" s="188">
        <f t="shared" si="56"/>
        <v>690.72950937848407</v>
      </c>
      <c r="AO79" s="188">
        <f t="shared" si="57"/>
        <v>690.72950937848407</v>
      </c>
    </row>
    <row r="80" spans="1:41" ht="15.75" thickBot="1" x14ac:dyDescent="0.3">
      <c r="A80" s="1" t="s">
        <v>405</v>
      </c>
      <c r="B80" s="149" t="s">
        <v>686</v>
      </c>
      <c r="C80" s="192" t="s">
        <v>294</v>
      </c>
      <c r="E80" s="201">
        <v>1</v>
      </c>
      <c r="F80" s="186">
        <f t="shared" si="43"/>
        <v>683.44971650250557</v>
      </c>
      <c r="G80" s="202">
        <v>5.0731125037299998E-3</v>
      </c>
      <c r="H80" s="202">
        <v>1</v>
      </c>
      <c r="I80">
        <v>1</v>
      </c>
      <c r="J80">
        <v>-1</v>
      </c>
      <c r="K80">
        <v>1</v>
      </c>
      <c r="L80">
        <v>-1</v>
      </c>
      <c r="M80">
        <v>15</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134720</v>
      </c>
      <c r="Y80" s="137">
        <v>101040</v>
      </c>
      <c r="Z80" s="188">
        <f t="shared" si="49"/>
        <v>683.44971650250557</v>
      </c>
      <c r="AA80" s="188">
        <f>IF(IF(sym!$Q69=H80,1,0)=1,ABS(X80*G80),-ABS(X80*G80))</f>
        <v>683.44971650250557</v>
      </c>
      <c r="AB80" s="188">
        <f>IF(IF(sym!$P69=$H80,1,0)=1,ABS($X80*$G80),-ABS($X80*$G80))</f>
        <v>-683.44971650250557</v>
      </c>
      <c r="AC80" s="188">
        <f t="shared" ref="AC80:AC92" si="64">IF(IF(E80=H80,1,0)=1,ABS(X80*G80),-ABS(X80*G80))</f>
        <v>683.44971650250557</v>
      </c>
      <c r="AD80" s="188">
        <f t="shared" si="50"/>
        <v>-683.44971650250557</v>
      </c>
      <c r="AE80" s="188">
        <f t="shared" si="51"/>
        <v>-683.44971650250557</v>
      </c>
      <c r="AF80" s="188">
        <f t="shared" si="60"/>
        <v>683.44971650250557</v>
      </c>
      <c r="AG80" s="188">
        <f t="shared" si="61"/>
        <v>683.44971650250557</v>
      </c>
      <c r="AH80" s="188">
        <f t="shared" si="62"/>
        <v>-683.44971650250557</v>
      </c>
      <c r="AI80" s="188">
        <f t="shared" si="63"/>
        <v>-683.44971650250557</v>
      </c>
      <c r="AJ80" s="188">
        <f t="shared" si="52"/>
        <v>683.44971650250557</v>
      </c>
      <c r="AK80" s="188">
        <f t="shared" si="53"/>
        <v>-683.44971650250557</v>
      </c>
      <c r="AL80" s="188">
        <f t="shared" si="54"/>
        <v>683.44971650250557</v>
      </c>
      <c r="AM80" s="188">
        <f t="shared" si="55"/>
        <v>683.44971650250557</v>
      </c>
      <c r="AN80" s="188">
        <f t="shared" si="56"/>
        <v>683.44971650250557</v>
      </c>
      <c r="AO80" s="188">
        <f t="shared" si="57"/>
        <v>-683.44971650250557</v>
      </c>
    </row>
    <row r="81" spans="1:41" ht="15.75" thickBot="1" x14ac:dyDescent="0.3">
      <c r="A81" s="1" t="s">
        <v>408</v>
      </c>
      <c r="B81" s="149" t="s">
        <v>527</v>
      </c>
      <c r="C81" s="192" t="s">
        <v>294</v>
      </c>
      <c r="D81" s="2"/>
      <c r="E81" s="201">
        <v>-1</v>
      </c>
      <c r="F81" s="186">
        <f t="shared" si="43"/>
        <v>-689.50211092227335</v>
      </c>
      <c r="G81" s="202">
        <v>-7.1234735413799998E-3</v>
      </c>
      <c r="H81" s="202">
        <v>-1</v>
      </c>
      <c r="I81">
        <v>1</v>
      </c>
      <c r="J81">
        <v>1</v>
      </c>
      <c r="K81">
        <v>1</v>
      </c>
      <c r="L81">
        <v>-1</v>
      </c>
      <c r="M81">
        <v>-8</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96792.963000000003</v>
      </c>
      <c r="Y81" s="137">
        <v>64528.642</v>
      </c>
      <c r="Z81" s="188">
        <f t="shared" si="49"/>
        <v>689.50211092227335</v>
      </c>
      <c r="AA81" s="188">
        <f>IF(IF(sym!$Q70=H81,1,0)=1,ABS(X81*G81),-ABS(X81*G81))</f>
        <v>-689.50211092227335</v>
      </c>
      <c r="AB81" s="188">
        <f>IF(IF(sym!$P70=$H81,1,0)=1,ABS($X81*$G81),-ABS($X81*$G81))</f>
        <v>689.50211092227335</v>
      </c>
      <c r="AC81" s="188">
        <f t="shared" si="64"/>
        <v>689.50211092227335</v>
      </c>
      <c r="AD81" s="188">
        <f t="shared" si="50"/>
        <v>-689.50211092227335</v>
      </c>
      <c r="AE81" s="188">
        <f t="shared" si="51"/>
        <v>-689.50211092227335</v>
      </c>
      <c r="AF81" s="188">
        <f t="shared" si="60"/>
        <v>-689.50211092227335</v>
      </c>
      <c r="AG81" s="188">
        <f t="shared" si="61"/>
        <v>-689.50211092227335</v>
      </c>
      <c r="AH81" s="188">
        <f t="shared" si="62"/>
        <v>689.50211092227335</v>
      </c>
      <c r="AI81" s="188">
        <f t="shared" si="63"/>
        <v>-689.50211092227335</v>
      </c>
      <c r="AJ81" s="188">
        <f t="shared" si="52"/>
        <v>-689.50211092227335</v>
      </c>
      <c r="AK81" s="188">
        <f t="shared" si="53"/>
        <v>-689.50211092227335</v>
      </c>
      <c r="AL81" s="188">
        <f t="shared" si="54"/>
        <v>-689.50211092227335</v>
      </c>
      <c r="AM81" s="188">
        <f t="shared" si="55"/>
        <v>-689.50211092227335</v>
      </c>
      <c r="AN81" s="188">
        <f t="shared" si="56"/>
        <v>689.50211092227335</v>
      </c>
      <c r="AO81" s="188">
        <f t="shared" si="57"/>
        <v>-689.50211092227335</v>
      </c>
    </row>
    <row r="82" spans="1:41" ht="15.75" thickBot="1" x14ac:dyDescent="0.3">
      <c r="A82" s="1" t="s">
        <v>410</v>
      </c>
      <c r="B82" s="149" t="s">
        <v>556</v>
      </c>
      <c r="C82" s="192" t="s">
        <v>294</v>
      </c>
      <c r="E82" s="201">
        <v>1</v>
      </c>
      <c r="F82" s="186">
        <f t="shared" si="43"/>
        <v>-517.75452582671403</v>
      </c>
      <c r="G82" s="202">
        <v>-4.3182195648599998E-3</v>
      </c>
      <c r="H82" s="202">
        <v>-1</v>
      </c>
      <c r="I82">
        <v>-1</v>
      </c>
      <c r="J82">
        <v>-1</v>
      </c>
      <c r="K82">
        <v>1</v>
      </c>
      <c r="L82">
        <v>-1</v>
      </c>
      <c r="M82">
        <v>-8</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119900</v>
      </c>
      <c r="Y82" s="137">
        <v>119900</v>
      </c>
      <c r="Z82" s="188">
        <f t="shared" si="49"/>
        <v>517.75452582671403</v>
      </c>
      <c r="AA82" s="188">
        <f>IF(IF(sym!$Q71=H82,1,0)=1,ABS(X82*G82),-ABS(X82*G82))</f>
        <v>-517.75452582671403</v>
      </c>
      <c r="AB82" s="188">
        <f>IF(IF(sym!$P71=$H82,1,0)=1,ABS($X82*$G82),-ABS($X82*$G82))</f>
        <v>517.75452582671403</v>
      </c>
      <c r="AC82" s="188">
        <f t="shared" si="64"/>
        <v>-517.75452582671403</v>
      </c>
      <c r="AD82" s="188">
        <f t="shared" si="50"/>
        <v>517.75452582671403</v>
      </c>
      <c r="AE82" s="188">
        <f t="shared" si="51"/>
        <v>517.75452582671403</v>
      </c>
      <c r="AF82" s="188">
        <f t="shared" si="60"/>
        <v>517.75452582671403</v>
      </c>
      <c r="AG82" s="188">
        <f t="shared" si="61"/>
        <v>-517.75452582671403</v>
      </c>
      <c r="AH82" s="188">
        <f t="shared" si="62"/>
        <v>517.75452582671403</v>
      </c>
      <c r="AI82" s="188">
        <f t="shared" si="63"/>
        <v>-517.75452582671403</v>
      </c>
      <c r="AJ82" s="188">
        <f t="shared" si="52"/>
        <v>-517.75452582671403</v>
      </c>
      <c r="AK82" s="188">
        <f t="shared" si="53"/>
        <v>517.75452582671403</v>
      </c>
      <c r="AL82" s="188">
        <f t="shared" si="54"/>
        <v>517.75452582671403</v>
      </c>
      <c r="AM82" s="188">
        <f t="shared" si="55"/>
        <v>517.75452582671403</v>
      </c>
      <c r="AN82" s="188">
        <f t="shared" si="56"/>
        <v>517.75452582671403</v>
      </c>
      <c r="AO82" s="188">
        <f t="shared" si="57"/>
        <v>517.75452582671403</v>
      </c>
    </row>
    <row r="83" spans="1:41" ht="15.75" thickBot="1" x14ac:dyDescent="0.3">
      <c r="A83" s="1" t="s">
        <v>412</v>
      </c>
      <c r="B83" s="149" t="s">
        <v>763</v>
      </c>
      <c r="C83" s="192" t="s">
        <v>1122</v>
      </c>
      <c r="E83" s="201">
        <v>1</v>
      </c>
      <c r="F83" s="186">
        <f t="shared" si="43"/>
        <v>125.008929209325</v>
      </c>
      <c r="G83" s="202">
        <v>7.1433673833900006E-5</v>
      </c>
      <c r="H83" s="202">
        <v>1</v>
      </c>
      <c r="I83">
        <v>1</v>
      </c>
      <c r="J83">
        <v>1</v>
      </c>
      <c r="K83">
        <v>-1</v>
      </c>
      <c r="L83">
        <v>1</v>
      </c>
      <c r="M83">
        <v>-9</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1750000</v>
      </c>
      <c r="Y83" s="137">
        <v>1312500</v>
      </c>
      <c r="Z83" s="188">
        <f t="shared" si="49"/>
        <v>125.008929209325</v>
      </c>
      <c r="AA83" s="188">
        <f>IF(IF(sym!$Q72=H83,1,0)=1,ABS(X83*G83),-ABS(X83*G83))</f>
        <v>-125.008929209325</v>
      </c>
      <c r="AB83" s="188">
        <f>IF(IF(sym!$P72=$H83,1,0)=1,ABS($X83*$G83),-ABS($X83*$G83))</f>
        <v>125.008929209325</v>
      </c>
      <c r="AC83" s="188">
        <f t="shared" si="64"/>
        <v>125.008929209325</v>
      </c>
      <c r="AD83" s="188">
        <f t="shared" si="50"/>
        <v>-125.008929209325</v>
      </c>
      <c r="AE83" s="188">
        <f t="shared" si="51"/>
        <v>125.008929209325</v>
      </c>
      <c r="AF83" s="188">
        <f t="shared" si="60"/>
        <v>125.008929209325</v>
      </c>
      <c r="AG83" s="188">
        <f t="shared" si="61"/>
        <v>-125.008929209325</v>
      </c>
      <c r="AH83" s="188">
        <f t="shared" si="62"/>
        <v>125.008929209325</v>
      </c>
      <c r="AI83" s="188">
        <f t="shared" si="63"/>
        <v>-125.008929209325</v>
      </c>
      <c r="AJ83" s="188">
        <f t="shared" si="52"/>
        <v>-125.008929209325</v>
      </c>
      <c r="AK83" s="188">
        <f t="shared" si="53"/>
        <v>-125.008929209325</v>
      </c>
      <c r="AL83" s="188">
        <f t="shared" si="54"/>
        <v>-125.008929209325</v>
      </c>
      <c r="AM83" s="188">
        <f t="shared" si="55"/>
        <v>-125.008929209325</v>
      </c>
      <c r="AN83" s="188">
        <f t="shared" si="56"/>
        <v>125.008929209325</v>
      </c>
      <c r="AO83" s="188">
        <f t="shared" si="57"/>
        <v>-125.008929209325</v>
      </c>
    </row>
    <row r="84" spans="1:41" ht="15.75" thickBot="1" x14ac:dyDescent="0.3">
      <c r="A84" s="1" t="s">
        <v>413</v>
      </c>
      <c r="B84" s="149" t="s">
        <v>761</v>
      </c>
      <c r="C84" s="192" t="s">
        <v>1122</v>
      </c>
      <c r="E84" s="201">
        <v>1</v>
      </c>
      <c r="F84" s="186">
        <f t="shared" si="43"/>
        <v>610.31249999938973</v>
      </c>
      <c r="G84" s="202">
        <v>1.53846153846E-3</v>
      </c>
      <c r="H84" s="202">
        <v>1</v>
      </c>
      <c r="I84">
        <v>1</v>
      </c>
      <c r="J84">
        <v>1</v>
      </c>
      <c r="K84">
        <v>1</v>
      </c>
      <c r="L84">
        <v>1</v>
      </c>
      <c r="M84">
        <v>-9</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396703.125</v>
      </c>
      <c r="Y84" s="137">
        <v>264468.75</v>
      </c>
      <c r="Z84" s="188">
        <f t="shared" si="49"/>
        <v>610.31249999938973</v>
      </c>
      <c r="AA84" s="188">
        <f>IF(IF(sym!$Q73=H84,1,0)=1,ABS(X84*G84),-ABS(X84*G84))</f>
        <v>-610.31249999938973</v>
      </c>
      <c r="AB84" s="188">
        <f>IF(IF(sym!$P73=$H84,1,0)=1,ABS($X84*$G84),-ABS($X84*$G84))</f>
        <v>610.31249999938973</v>
      </c>
      <c r="AC84" s="188">
        <f t="shared" si="64"/>
        <v>610.31249999938973</v>
      </c>
      <c r="AD84" s="188">
        <f t="shared" si="50"/>
        <v>-610.31249999938973</v>
      </c>
      <c r="AE84" s="188">
        <f t="shared" si="51"/>
        <v>610.31249999938973</v>
      </c>
      <c r="AF84" s="188">
        <f t="shared" si="60"/>
        <v>610.31249999938973</v>
      </c>
      <c r="AG84" s="188">
        <f t="shared" si="61"/>
        <v>610.31249999938973</v>
      </c>
      <c r="AH84" s="188">
        <f t="shared" si="62"/>
        <v>610.31249999938973</v>
      </c>
      <c r="AI84" s="188">
        <f t="shared" si="63"/>
        <v>-610.31249999938973</v>
      </c>
      <c r="AJ84" s="188">
        <f t="shared" si="52"/>
        <v>610.31249999938973</v>
      </c>
      <c r="AK84" s="188">
        <f t="shared" si="53"/>
        <v>-610.31249999938973</v>
      </c>
      <c r="AL84" s="188">
        <f t="shared" si="54"/>
        <v>-610.31249999938973</v>
      </c>
      <c r="AM84" s="188">
        <f t="shared" si="55"/>
        <v>-610.31249999938973</v>
      </c>
      <c r="AN84" s="188">
        <f t="shared" si="56"/>
        <v>610.31249999938973</v>
      </c>
      <c r="AO84" s="188">
        <f t="shared" si="57"/>
        <v>-610.31249999938973</v>
      </c>
    </row>
    <row r="85" spans="1:41" ht="15.75" thickBot="1" x14ac:dyDescent="0.3">
      <c r="A85" s="1" t="s">
        <v>414</v>
      </c>
      <c r="B85" s="149" t="s">
        <v>759</v>
      </c>
      <c r="C85" s="192" t="s">
        <v>1122</v>
      </c>
      <c r="E85" s="201">
        <v>-1</v>
      </c>
      <c r="F85" s="186">
        <f t="shared" si="43"/>
        <v>658.76024590131942</v>
      </c>
      <c r="G85" s="202">
        <v>3.82513661202E-3</v>
      </c>
      <c r="H85" s="202">
        <v>1</v>
      </c>
      <c r="I85">
        <v>1</v>
      </c>
      <c r="J85">
        <v>1</v>
      </c>
      <c r="K85">
        <v>-1</v>
      </c>
      <c r="L85">
        <v>1</v>
      </c>
      <c r="M85">
        <v>-6</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172218.75</v>
      </c>
      <c r="Y85" s="137">
        <v>172218.75</v>
      </c>
      <c r="Z85" s="188">
        <f t="shared" si="49"/>
        <v>658.76024590131942</v>
      </c>
      <c r="AA85" s="188">
        <f>IF(IF(sym!$Q74=H85,1,0)=1,ABS(X85*G85),-ABS(X85*G85))</f>
        <v>-658.76024590131942</v>
      </c>
      <c r="AB85" s="188">
        <f>IF(IF(sym!$P74=$H85,1,0)=1,ABS($X85*$G85),-ABS($X85*$G85))</f>
        <v>658.76024590131942</v>
      </c>
      <c r="AC85" s="188">
        <f t="shared" si="64"/>
        <v>-658.76024590131942</v>
      </c>
      <c r="AD85" s="188">
        <f t="shared" si="50"/>
        <v>658.76024590131942</v>
      </c>
      <c r="AE85" s="188">
        <f t="shared" si="51"/>
        <v>658.76024590131942</v>
      </c>
      <c r="AF85" s="188">
        <f t="shared" si="60"/>
        <v>658.76024590131942</v>
      </c>
      <c r="AG85" s="188">
        <f t="shared" si="61"/>
        <v>-658.76024590131942</v>
      </c>
      <c r="AH85" s="188">
        <f t="shared" si="62"/>
        <v>658.76024590131942</v>
      </c>
      <c r="AI85" s="188">
        <f t="shared" si="63"/>
        <v>-658.76024590131942</v>
      </c>
      <c r="AJ85" s="188">
        <f t="shared" si="52"/>
        <v>-658.76024590131942</v>
      </c>
      <c r="AK85" s="188">
        <f t="shared" si="53"/>
        <v>658.76024590131942</v>
      </c>
      <c r="AL85" s="188">
        <f t="shared" si="54"/>
        <v>658.76024590131942</v>
      </c>
      <c r="AM85" s="188">
        <f t="shared" si="55"/>
        <v>658.76024590131942</v>
      </c>
      <c r="AN85" s="188">
        <f t="shared" si="56"/>
        <v>658.76024590131942</v>
      </c>
      <c r="AO85" s="188">
        <f t="shared" si="57"/>
        <v>658.76024590131942</v>
      </c>
    </row>
    <row r="86" spans="1:41" ht="15.75" thickBot="1" x14ac:dyDescent="0.3">
      <c r="A86" s="1" t="s">
        <v>416</v>
      </c>
      <c r="B86" s="149" t="s">
        <v>494</v>
      </c>
      <c r="C86" s="192" t="s">
        <v>294</v>
      </c>
      <c r="E86" s="201">
        <v>-1</v>
      </c>
      <c r="F86" s="186">
        <f t="shared" si="43"/>
        <v>-49.841017488017251</v>
      </c>
      <c r="G86" s="202">
        <v>-3.1796502384699998E-3</v>
      </c>
      <c r="H86" s="202">
        <v>-1</v>
      </c>
      <c r="I86">
        <v>-1</v>
      </c>
      <c r="J86">
        <v>1</v>
      </c>
      <c r="K86">
        <v>-1</v>
      </c>
      <c r="L86">
        <v>-1</v>
      </c>
      <c r="M86">
        <v>14</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15675</v>
      </c>
      <c r="Y86" s="137">
        <v>15675</v>
      </c>
      <c r="Z86" s="188">
        <f t="shared" si="49"/>
        <v>49.841017488017251</v>
      </c>
      <c r="AA86" s="188">
        <f>IF(IF(sym!$Q75=H86,1,0)=1,ABS(X86*G86),-ABS(X86*G86))</f>
        <v>49.841017488017251</v>
      </c>
      <c r="AB86" s="188">
        <f>IF(IF(sym!$P75=$H86,1,0)=1,ABS($X86*$G86),-ABS($X86*$G86))</f>
        <v>-49.841017488017251</v>
      </c>
      <c r="AC86" s="188">
        <f t="shared" si="64"/>
        <v>49.841017488017251</v>
      </c>
      <c r="AD86" s="188">
        <f t="shared" si="50"/>
        <v>-49.841017488017251</v>
      </c>
      <c r="AE86" s="188">
        <f t="shared" si="51"/>
        <v>-49.841017488017251</v>
      </c>
      <c r="AF86" s="188">
        <f t="shared" si="60"/>
        <v>49.841017488017251</v>
      </c>
      <c r="AG86" s="188">
        <f t="shared" si="61"/>
        <v>49.841017488017251</v>
      </c>
      <c r="AH86" s="188">
        <f t="shared" si="62"/>
        <v>49.841017488017251</v>
      </c>
      <c r="AI86" s="188">
        <f t="shared" si="63"/>
        <v>49.841017488017251</v>
      </c>
      <c r="AJ86" s="188">
        <f t="shared" si="52"/>
        <v>49.841017488017251</v>
      </c>
      <c r="AK86" s="188">
        <f t="shared" si="53"/>
        <v>-49.841017488017251</v>
      </c>
      <c r="AL86" s="188">
        <f t="shared" si="54"/>
        <v>-49.841017488017251</v>
      </c>
      <c r="AM86" s="188">
        <f t="shared" si="55"/>
        <v>-49.841017488017251</v>
      </c>
      <c r="AN86" s="188">
        <f t="shared" si="56"/>
        <v>-49.841017488017251</v>
      </c>
      <c r="AO86" s="188">
        <f t="shared" si="57"/>
        <v>-49.841017488017251</v>
      </c>
    </row>
    <row r="87" spans="1:41" s="2" customFormat="1" ht="15.75" thickBot="1" x14ac:dyDescent="0.3">
      <c r="A87" s="1" t="s">
        <v>418</v>
      </c>
      <c r="B87" s="149" t="s">
        <v>767</v>
      </c>
      <c r="C87" s="192" t="s">
        <v>297</v>
      </c>
      <c r="D87"/>
      <c r="E87" s="201">
        <v>1</v>
      </c>
      <c r="F87" s="186">
        <f t="shared" si="43"/>
        <v>-1678.8125727591901</v>
      </c>
      <c r="G87" s="202">
        <v>-2.67753201397E-2</v>
      </c>
      <c r="H87" s="202">
        <v>-1</v>
      </c>
      <c r="I87">
        <v>1</v>
      </c>
      <c r="J87">
        <v>-1</v>
      </c>
      <c r="K87">
        <v>1</v>
      </c>
      <c r="L87">
        <v>-1</v>
      </c>
      <c r="M87">
        <v>-3</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62700</v>
      </c>
      <c r="Y87" s="137">
        <v>41800</v>
      </c>
      <c r="Z87" s="188">
        <f t="shared" si="49"/>
        <v>1678.8125727591901</v>
      </c>
      <c r="AA87" s="188">
        <f>IF(IF(sym!$Q76=H87,1,0)=1,ABS(X87*G87),-ABS(X87*G87))</f>
        <v>-1678.8125727591901</v>
      </c>
      <c r="AB87" s="188">
        <f>IF(IF(sym!$P76=$H87,1,0)=1,ABS($X87*$G87),-ABS($X87*$G87))</f>
        <v>1678.8125727591901</v>
      </c>
      <c r="AC87" s="188">
        <f t="shared" si="64"/>
        <v>-1678.8125727591901</v>
      </c>
      <c r="AD87" s="188">
        <f t="shared" si="50"/>
        <v>1678.8125727591901</v>
      </c>
      <c r="AE87" s="188">
        <f t="shared" si="51"/>
        <v>1678.8125727591901</v>
      </c>
      <c r="AF87" s="188">
        <f t="shared" si="60"/>
        <v>-1678.8125727591901</v>
      </c>
      <c r="AG87" s="188">
        <f t="shared" si="61"/>
        <v>-1678.8125727591901</v>
      </c>
      <c r="AH87" s="188">
        <f t="shared" si="62"/>
        <v>1678.8125727591901</v>
      </c>
      <c r="AI87" s="188">
        <f t="shared" si="63"/>
        <v>-1678.8125727591901</v>
      </c>
      <c r="AJ87" s="188">
        <f t="shared" si="52"/>
        <v>-1678.8125727591901</v>
      </c>
      <c r="AK87" s="188">
        <f t="shared" si="53"/>
        <v>1678.8125727591901</v>
      </c>
      <c r="AL87" s="188">
        <f t="shared" si="54"/>
        <v>-1678.8125727591901</v>
      </c>
      <c r="AM87" s="188">
        <f t="shared" si="55"/>
        <v>-1678.8125727591901</v>
      </c>
      <c r="AN87" s="188">
        <f t="shared" si="56"/>
        <v>1678.8125727591901</v>
      </c>
      <c r="AO87" s="188">
        <f t="shared" si="57"/>
        <v>1678.8125727591901</v>
      </c>
    </row>
    <row r="88" spans="1:41" s="2" customFormat="1" ht="15.75" thickBot="1" x14ac:dyDescent="0.3">
      <c r="A88" s="1" t="s">
        <v>1053</v>
      </c>
      <c r="B88" s="149" t="s">
        <v>738</v>
      </c>
      <c r="C88" s="192" t="s">
        <v>294</v>
      </c>
      <c r="D88"/>
      <c r="E88" s="201">
        <v>1</v>
      </c>
      <c r="F88" s="186">
        <f t="shared" si="43"/>
        <v>-262.33556396445829</v>
      </c>
      <c r="G88" s="202">
        <v>-1.29222817057E-3</v>
      </c>
      <c r="H88" s="202">
        <v>-1</v>
      </c>
      <c r="I88">
        <v>-1</v>
      </c>
      <c r="J88">
        <v>-1</v>
      </c>
      <c r="K88">
        <v>1</v>
      </c>
      <c r="L88">
        <v>-1</v>
      </c>
      <c r="M88">
        <v>14</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203010.24999999997</v>
      </c>
      <c r="Y88" s="137">
        <v>203010.24999999997</v>
      </c>
      <c r="Z88" s="188">
        <f t="shared" si="49"/>
        <v>262.33556396445829</v>
      </c>
      <c r="AA88" s="188">
        <f>IF(IF(sym!$Q77=H88,1,0)=1,ABS(X88*G88),-ABS(X88*G88))</f>
        <v>-262.33556396445829</v>
      </c>
      <c r="AB88" s="188">
        <f>IF(IF(sym!$P77=$H88,1,0)=1,ABS($X88*$G88),-ABS($X88*$G88))</f>
        <v>262.33556396445829</v>
      </c>
      <c r="AC88" s="188">
        <f t="shared" si="64"/>
        <v>-262.33556396445829</v>
      </c>
      <c r="AD88" s="188">
        <f t="shared" si="50"/>
        <v>262.33556396445829</v>
      </c>
      <c r="AE88" s="188">
        <f t="shared" si="51"/>
        <v>262.33556396445829</v>
      </c>
      <c r="AF88" s="188">
        <f t="shared" si="60"/>
        <v>262.33556396445829</v>
      </c>
      <c r="AG88" s="188">
        <f t="shared" si="61"/>
        <v>-262.33556396445829</v>
      </c>
      <c r="AH88" s="188">
        <f t="shared" si="62"/>
        <v>262.33556396445829</v>
      </c>
      <c r="AI88" s="188">
        <f t="shared" si="63"/>
        <v>262.33556396445829</v>
      </c>
      <c r="AJ88" s="188">
        <f t="shared" si="52"/>
        <v>-262.33556396445829</v>
      </c>
      <c r="AK88" s="188">
        <f t="shared" si="53"/>
        <v>262.33556396445829</v>
      </c>
      <c r="AL88" s="188">
        <f t="shared" si="54"/>
        <v>262.33556396445829</v>
      </c>
      <c r="AM88" s="188">
        <f t="shared" si="55"/>
        <v>262.33556396445829</v>
      </c>
      <c r="AN88" s="188">
        <f t="shared" si="56"/>
        <v>-262.33556396445829</v>
      </c>
      <c r="AO88" s="188">
        <f t="shared" si="57"/>
        <v>262.33556396445829</v>
      </c>
    </row>
    <row r="89" spans="1:41" s="2" customFormat="1" ht="15.75" thickBot="1" x14ac:dyDescent="0.3">
      <c r="A89" s="330" t="s">
        <v>1054</v>
      </c>
      <c r="B89" s="331" t="s">
        <v>463</v>
      </c>
      <c r="C89" s="332" t="s">
        <v>1288</v>
      </c>
      <c r="D89"/>
      <c r="E89" s="201">
        <v>1</v>
      </c>
      <c r="F89" s="186">
        <f t="shared" si="43"/>
        <v>0</v>
      </c>
      <c r="G89" s="202">
        <v>2.03811270763E-4</v>
      </c>
      <c r="H89" s="202">
        <v>1</v>
      </c>
      <c r="I89">
        <v>1</v>
      </c>
      <c r="J89">
        <v>1</v>
      </c>
      <c r="K89">
        <v>-1</v>
      </c>
      <c r="L89">
        <v>1</v>
      </c>
      <c r="M89">
        <v>-16</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290.45580185344801</v>
      </c>
      <c r="G90" s="202">
        <v>1.57173052951E-3</v>
      </c>
      <c r="H90" s="202">
        <v>1</v>
      </c>
      <c r="I90">
        <v>-1</v>
      </c>
      <c r="J90">
        <v>-1</v>
      </c>
      <c r="K90">
        <v>1</v>
      </c>
      <c r="L90">
        <v>-1</v>
      </c>
      <c r="M90">
        <v>14</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184800</v>
      </c>
      <c r="Y90" s="137">
        <v>184800</v>
      </c>
      <c r="Z90" s="188">
        <f t="shared" si="49"/>
        <v>290.45580185344801</v>
      </c>
      <c r="AA90" s="188">
        <f>IF(IF(sym!$Q79=H90,1,0)=1,ABS(X90*G90),-ABS(X90*G90))</f>
        <v>290.45580185344801</v>
      </c>
      <c r="AB90" s="188">
        <f>IF(IF(sym!$P79=$H90,1,0)=1,ABS($X90*$G90),-ABS($X90*$G90))</f>
        <v>-290.45580185344801</v>
      </c>
      <c r="AC90" s="188">
        <f t="shared" si="64"/>
        <v>290.45580185344801</v>
      </c>
      <c r="AD90" s="188">
        <f t="shared" si="50"/>
        <v>-290.45580185344801</v>
      </c>
      <c r="AE90" s="188">
        <f t="shared" si="51"/>
        <v>-290.45580185344801</v>
      </c>
      <c r="AF90" s="188">
        <f t="shared" si="60"/>
        <v>-290.45580185344801</v>
      </c>
      <c r="AG90" s="188">
        <f t="shared" si="61"/>
        <v>290.45580185344801</v>
      </c>
      <c r="AH90" s="188">
        <f t="shared" si="62"/>
        <v>-290.45580185344801</v>
      </c>
      <c r="AI90" s="188">
        <f t="shared" si="63"/>
        <v>-290.45580185344801</v>
      </c>
      <c r="AJ90" s="188">
        <f t="shared" si="52"/>
        <v>290.45580185344801</v>
      </c>
      <c r="AK90" s="188">
        <f t="shared" si="53"/>
        <v>-290.45580185344801</v>
      </c>
      <c r="AL90" s="188">
        <f t="shared" si="54"/>
        <v>-290.45580185344801</v>
      </c>
      <c r="AM90" s="188">
        <f t="shared" si="55"/>
        <v>-290.45580185344801</v>
      </c>
      <c r="AN90" s="188">
        <f t="shared" si="56"/>
        <v>290.45580185344801</v>
      </c>
      <c r="AO90" s="188">
        <f t="shared" si="57"/>
        <v>-290.45580185344801</v>
      </c>
    </row>
    <row r="91" spans="1:41" s="4" customFormat="1" ht="15.75" thickBot="1" x14ac:dyDescent="0.3">
      <c r="A91" s="1" t="s">
        <v>1025</v>
      </c>
      <c r="B91" s="149" t="s">
        <v>459</v>
      </c>
      <c r="C91" s="192" t="s">
        <v>1122</v>
      </c>
      <c r="E91" s="201">
        <v>1</v>
      </c>
      <c r="F91" s="186">
        <f t="shared" si="43"/>
        <v>1766.2513432836577</v>
      </c>
      <c r="G91" s="202">
        <v>6.0919890344199995E-4</v>
      </c>
      <c r="H91" s="202">
        <v>1</v>
      </c>
      <c r="I91">
        <v>-1</v>
      </c>
      <c r="J91">
        <v>-1</v>
      </c>
      <c r="K91">
        <v>1</v>
      </c>
      <c r="L91">
        <v>1</v>
      </c>
      <c r="M91">
        <v>17</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2899301.5799999996</v>
      </c>
      <c r="Y91" s="137">
        <v>2278022.67</v>
      </c>
      <c r="Z91" s="188">
        <f t="shared" si="49"/>
        <v>1766.2513432836577</v>
      </c>
      <c r="AA91" s="188">
        <f>IF(IF(sym!$Q80=H91,1,0)=1,ABS(X91*G91),-ABS(X91*G91))</f>
        <v>-1766.2513432836577</v>
      </c>
      <c r="AB91" s="188">
        <f>IF(IF(sym!$P80=$H91,1,0)=1,ABS($X91*$G91),-ABS($X91*$G91))</f>
        <v>1766.2513432836577</v>
      </c>
      <c r="AC91" s="188">
        <f t="shared" si="64"/>
        <v>1766.2513432836577</v>
      </c>
      <c r="AD91" s="188">
        <f t="shared" si="50"/>
        <v>-1766.2513432836577</v>
      </c>
      <c r="AE91" s="188">
        <f t="shared" si="51"/>
        <v>-1766.2513432836577</v>
      </c>
      <c r="AF91" s="188">
        <f t="shared" si="60"/>
        <v>-1766.2513432836577</v>
      </c>
      <c r="AG91" s="188">
        <f t="shared" si="61"/>
        <v>1766.2513432836577</v>
      </c>
      <c r="AH91" s="188">
        <f t="shared" si="62"/>
        <v>1766.2513432836577</v>
      </c>
      <c r="AI91" s="188">
        <f t="shared" si="63"/>
        <v>1766.2513432836577</v>
      </c>
      <c r="AJ91" s="188">
        <f t="shared" si="52"/>
        <v>1766.2513432836577</v>
      </c>
      <c r="AK91" s="188">
        <f t="shared" si="53"/>
        <v>-1766.2513432836577</v>
      </c>
      <c r="AL91" s="188">
        <f t="shared" si="54"/>
        <v>-1766.2513432836577</v>
      </c>
      <c r="AM91" s="188">
        <f t="shared" si="55"/>
        <v>-1766.2513432836577</v>
      </c>
      <c r="AN91" s="188">
        <f t="shared" si="56"/>
        <v>-1766.2513432836577</v>
      </c>
      <c r="AO91" s="188">
        <f t="shared" si="57"/>
        <v>-1766.2513432836577</v>
      </c>
    </row>
    <row r="92" spans="1:41" s="4" customFormat="1" ht="15.75" thickBot="1" x14ac:dyDescent="0.3">
      <c r="A92" s="1" t="s">
        <v>1026</v>
      </c>
      <c r="B92" s="149" t="s">
        <v>447</v>
      </c>
      <c r="C92" s="192" t="s">
        <v>1122</v>
      </c>
      <c r="E92" s="201">
        <v>-1</v>
      </c>
      <c r="F92" s="186">
        <f t="shared" si="43"/>
        <v>1682.3208612688049</v>
      </c>
      <c r="G92" s="203">
        <v>7.1432215929399996E-4</v>
      </c>
      <c r="H92" s="203">
        <v>1</v>
      </c>
      <c r="I92">
        <v>1</v>
      </c>
      <c r="J92">
        <v>1</v>
      </c>
      <c r="K92">
        <v>-1</v>
      </c>
      <c r="L92">
        <v>1</v>
      </c>
      <c r="M92">
        <v>-8</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2355129.0399999996</v>
      </c>
      <c r="Y92" s="137">
        <v>1766346.7799999998</v>
      </c>
      <c r="Z92" s="188">
        <f t="shared" si="49"/>
        <v>1682.3208612688049</v>
      </c>
      <c r="AA92" s="188">
        <f>IF(IF(sym!$Q81=H92,1,0)=1,ABS(X92*G92),-ABS(X92*G92))</f>
        <v>-1682.3208612688049</v>
      </c>
      <c r="AB92" s="188">
        <f>IF(IF(sym!$P81=$H92,1,0)=1,ABS($X92*$G92),-ABS($X92*$G92))</f>
        <v>1682.3208612688049</v>
      </c>
      <c r="AC92" s="188">
        <f t="shared" si="64"/>
        <v>-1682.3208612688049</v>
      </c>
      <c r="AD92" s="188">
        <f t="shared" si="50"/>
        <v>1682.3208612688049</v>
      </c>
      <c r="AE92" s="188">
        <f t="shared" si="51"/>
        <v>1682.3208612688049</v>
      </c>
      <c r="AF92" s="188">
        <f t="shared" si="60"/>
        <v>1682.3208612688049</v>
      </c>
      <c r="AG92" s="188">
        <f t="shared" si="61"/>
        <v>-1682.3208612688049</v>
      </c>
      <c r="AH92" s="188">
        <f t="shared" si="62"/>
        <v>1682.3208612688049</v>
      </c>
      <c r="AI92" s="188">
        <f t="shared" si="63"/>
        <v>-1682.3208612688049</v>
      </c>
      <c r="AJ92" s="188">
        <f t="shared" si="52"/>
        <v>-1682.3208612688049</v>
      </c>
      <c r="AK92" s="188">
        <f t="shared" si="53"/>
        <v>1682.3208612688049</v>
      </c>
      <c r="AL92" s="188">
        <f t="shared" si="54"/>
        <v>1682.3208612688049</v>
      </c>
      <c r="AM92" s="188">
        <f t="shared" si="55"/>
        <v>1682.3208612688049</v>
      </c>
      <c r="AN92" s="188">
        <f t="shared" si="56"/>
        <v>1682.3208612688049</v>
      </c>
      <c r="AO92" s="188">
        <f t="shared" si="57"/>
        <v>1682.3208612688049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0.18055555555555555</v>
      </c>
      <c r="AB94" s="193">
        <f t="shared" si="65"/>
        <v>0.80555555555555558</v>
      </c>
      <c r="AC94" s="193">
        <f t="shared" ref="AC94" si="66">COUNTIF(AC14:AC92,"&gt;0")/$B$10</f>
        <v>0.40277777777777779</v>
      </c>
      <c r="AD94" s="193">
        <f t="shared" si="65"/>
        <v>0.58333333333333337</v>
      </c>
      <c r="AE94" s="193">
        <f t="shared" si="65"/>
        <v>0.56944444444444442</v>
      </c>
      <c r="AF94" s="193">
        <f t="shared" si="65"/>
        <v>0.4861111111111111</v>
      </c>
      <c r="AG94" s="193">
        <f t="shared" si="65"/>
        <v>0.375</v>
      </c>
      <c r="AH94" s="193">
        <f t="shared" si="65"/>
        <v>0.66666666666666663</v>
      </c>
      <c r="AI94" s="193">
        <f t="shared" si="65"/>
        <v>0.40277777777777779</v>
      </c>
      <c r="AJ94" s="193">
        <f t="shared" si="65"/>
        <v>0.33333333333333331</v>
      </c>
      <c r="AK94" s="193">
        <f t="shared" si="65"/>
        <v>0.5</v>
      </c>
      <c r="AL94" s="193">
        <f t="shared" si="65"/>
        <v>0.44444444444444442</v>
      </c>
      <c r="AM94" s="193">
        <f t="shared" si="65"/>
        <v>0.40277777777777779</v>
      </c>
      <c r="AN94" s="193">
        <f t="shared" si="65"/>
        <v>0.625</v>
      </c>
      <c r="AO94" s="193">
        <f t="shared" si="65"/>
        <v>0.47222222222222221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20160718</v>
      </c>
      <c r="F1" t="s">
        <v>1256</v>
      </c>
      <c r="G1" t="s">
        <v>1060</v>
      </c>
      <c r="H1" s="197" t="s">
        <v>1188</v>
      </c>
      <c r="I1" t="s">
        <v>1297</v>
      </c>
      <c r="K1" s="6" t="str">
        <f>E12&amp;" l% "&amp;ROUND(E13*100,2)&amp;"%"</f>
        <v>prev ACT l% 24.05%</v>
      </c>
      <c r="L1" s="265" t="str">
        <f>I12&amp;" l% "&amp;ROUND(I13*100,2)&amp;"%"</f>
        <v>50/50 l% 60.76%</v>
      </c>
      <c r="M1" s="265" t="str">
        <f>J12&amp;" l% "&amp;ROUND(J13*100,2)&amp;"%"</f>
        <v>&gt;equity l% 59.49%</v>
      </c>
      <c r="N1" s="265" t="str">
        <f>K12&amp;" l% "&amp;ROUND(K13*100,2)&amp;"%"</f>
        <v>&lt;equity l% 51.9%</v>
      </c>
      <c r="O1" s="265" t="str">
        <f>L12&amp;" l% "&amp;ROUND(L13*100,2)&amp;"%"</f>
        <v>SEA1 l% 59.49%</v>
      </c>
      <c r="P1" s="265" t="str">
        <f t="shared" ref="P1:V1" si="0">O12&amp;" l% "&amp;ROUND(O13*100,2)&amp;"%"</f>
        <v>SEA-ADJ l% 48.1%</v>
      </c>
      <c r="Q1" s="265" t="str">
        <f t="shared" si="0"/>
        <v>v1 l% 36.71%</v>
      </c>
      <c r="R1" s="265" t="str">
        <f t="shared" si="0"/>
        <v>v2 l% 67.09%</v>
      </c>
      <c r="S1" s="265" t="str">
        <f t="shared" si="0"/>
        <v>v3 l% 67.09%</v>
      </c>
      <c r="T1" s="265" t="str">
        <f t="shared" si="0"/>
        <v>v4 l% 63.29%</v>
      </c>
      <c r="U1" s="265" t="str">
        <f t="shared" si="0"/>
        <v>v5 l% 39.24%</v>
      </c>
      <c r="V1" s="265" t="str">
        <f t="shared" si="0"/>
        <v>v6 l% 67.09%</v>
      </c>
      <c r="W1" s="6"/>
      <c r="X1" s="285"/>
      <c r="Z1" s="333" t="str">
        <f t="shared" ref="Z1:AO1" si="1">Z12</f>
        <v>MAX ACC 100% PNL 48233</v>
      </c>
      <c r="AA1" s="334" t="str">
        <f t="shared" si="1"/>
        <v>RISK-ON ACC 61% PNL 10096</v>
      </c>
      <c r="AB1" s="334" t="str">
        <f t="shared" si="1"/>
        <v>RISK-OFF ACC 39% PNL -10096</v>
      </c>
      <c r="AC1" s="334" t="str">
        <f t="shared" ref="AC1" si="2">AC12</f>
        <v>Previous ACC 32% PNL -22644</v>
      </c>
      <c r="AD1" s="295" t="str">
        <f t="shared" si="1"/>
        <v>Anti-Previous ACC 68% PNL 22644</v>
      </c>
      <c r="AE1" s="335" t="str">
        <f t="shared" si="1"/>
        <v>&gt;equity ACC 49% PNL -2043</v>
      </c>
      <c r="AF1" s="335" t="str">
        <f t="shared" si="1"/>
        <v>50/50 ACC 53% PNL 4482</v>
      </c>
      <c r="AG1" s="335" t="str">
        <f t="shared" si="1"/>
        <v>&lt;equity ACC 50% PNL 2011</v>
      </c>
      <c r="AH1" s="336" t="str">
        <f t="shared" si="1"/>
        <v>SEASONALITY ACC 50% PNL -1684</v>
      </c>
      <c r="AI1" s="336" t="str">
        <f t="shared" si="1"/>
        <v>ADJ_SEASONALITY ACC 49% PNL 4595</v>
      </c>
      <c r="AJ1" s="337" t="str">
        <f t="shared" si="1"/>
        <v>V1 ACC 42% PNL -7173</v>
      </c>
      <c r="AK1" s="337" t="str">
        <f t="shared" si="1"/>
        <v>V2 ACC 53% PNL 6554</v>
      </c>
      <c r="AL1" s="337" t="str">
        <f t="shared" si="1"/>
        <v>V3 ACC 63% PNL 16070</v>
      </c>
      <c r="AM1" s="337" t="str">
        <f t="shared" si="1"/>
        <v>V4 ACC 58% PNL 10309</v>
      </c>
      <c r="AN1" s="337" t="str">
        <f t="shared" si="1"/>
        <v>V5 ACC 38% PNL -19114</v>
      </c>
      <c r="AO1" s="337" t="str">
        <f t="shared" si="1"/>
        <v>V6 ACC 58% PNL 10984</v>
      </c>
    </row>
    <row r="2" spans="1:41" outlineLevel="1" x14ac:dyDescent="0.25">
      <c r="A2" t="s">
        <v>1121</v>
      </c>
      <c r="B2" s="95">
        <f>COUNTIF($C$14:$C$92,A2)</f>
        <v>9</v>
      </c>
      <c r="C2" s="193">
        <f>B2/$B$10</f>
        <v>0.125</v>
      </c>
      <c r="F2" s="294">
        <f t="shared" ref="F2:F9" si="3">SUMIFS(H$14:H$92,H$14:H$92,1,$C$14:$C$92,A2)/$B2</f>
        <v>0.55555555555555558</v>
      </c>
      <c r="G2" s="137">
        <f t="shared" ref="G2:G9" si="4">SUMIF($C$14:$C$92,A2,Z$14:Z$92)</f>
        <v>3530.8405068277007</v>
      </c>
      <c r="H2" s="143">
        <f t="shared" ref="H2:H10" si="5">G2/$B2</f>
        <v>392.31561186974454</v>
      </c>
      <c r="I2" s="186">
        <f>SUMIF($C$14:$C$92,A2,F$14:F$92)/B2</f>
        <v>-64.310576857679678</v>
      </c>
      <c r="J2" t="str">
        <f t="shared" ref="J2:J9" si="6">A2</f>
        <v>currency</v>
      </c>
      <c r="K2" s="344">
        <f t="shared" ref="K2:K9" si="7">SUMIF($C$14:$C$92,$A2,E$14:E$92)/$B2</f>
        <v>-0.77777777777777779</v>
      </c>
      <c r="L2" s="344">
        <f t="shared" ref="L2:O9" si="8">SUMIF($C$14:$C$92,$A2,I$14:I$92)/$B2</f>
        <v>0.33333333333333331</v>
      </c>
      <c r="M2" s="344">
        <f t="shared" si="8"/>
        <v>0.55555555555555558</v>
      </c>
      <c r="N2" s="344">
        <f t="shared" si="8"/>
        <v>-0.1111111111111111</v>
      </c>
      <c r="O2" s="344">
        <f t="shared" si="8"/>
        <v>0.77777777777777779</v>
      </c>
      <c r="P2" s="344">
        <f t="shared" ref="P2:V9" si="9">SUMIF($C$14:$C$92,$A2,O$14:O$92)/$B2</f>
        <v>-0.1111111111111111</v>
      </c>
      <c r="Q2" s="344">
        <f t="shared" si="9"/>
        <v>-0.55555555555555558</v>
      </c>
      <c r="R2" s="344">
        <f t="shared" si="9"/>
        <v>0.77777777777777779</v>
      </c>
      <c r="S2" s="344">
        <f t="shared" si="9"/>
        <v>0.1111111111111111</v>
      </c>
      <c r="T2" s="344">
        <f t="shared" si="9"/>
        <v>0.1111111111111111</v>
      </c>
      <c r="U2" s="344">
        <f t="shared" si="9"/>
        <v>0.1111111111111111</v>
      </c>
      <c r="V2" s="344">
        <f t="shared" si="9"/>
        <v>0.55555555555555558</v>
      </c>
      <c r="W2" s="286"/>
      <c r="X2" s="6"/>
      <c r="Y2" t="s">
        <v>1121</v>
      </c>
      <c r="Z2" s="282">
        <f t="shared" ref="Z2:AO9" si="10">SUMIF($C$14:$C$92,$Y2,Z$14:Z$92)</f>
        <v>3530.8405068277007</v>
      </c>
      <c r="AA2" s="282">
        <f t="shared" si="10"/>
        <v>1912.8617030064358</v>
      </c>
      <c r="AB2" s="282">
        <f t="shared" si="10"/>
        <v>-1912.8617030064358</v>
      </c>
      <c r="AC2" s="282">
        <f t="shared" si="10"/>
        <v>723.6079253746102</v>
      </c>
      <c r="AD2" s="282">
        <f t="shared" si="10"/>
        <v>-723.6079253746102</v>
      </c>
      <c r="AE2" s="282">
        <f t="shared" si="10"/>
        <v>-565.44433698414696</v>
      </c>
      <c r="AF2" s="282">
        <f t="shared" si="10"/>
        <v>-95.261850445065775</v>
      </c>
      <c r="AG2" s="282">
        <f t="shared" si="10"/>
        <v>1153.1826473642084</v>
      </c>
      <c r="AH2" s="282">
        <f t="shared" si="10"/>
        <v>-370.09962394173863</v>
      </c>
      <c r="AI2" s="282">
        <f t="shared" si="10"/>
        <v>2396.3950442804871</v>
      </c>
      <c r="AJ2" s="282">
        <f t="shared" si="10"/>
        <v>514.91235759723168</v>
      </c>
      <c r="AK2" s="282">
        <f t="shared" si="10"/>
        <v>-723.6079253746102</v>
      </c>
      <c r="AL2" s="282">
        <f t="shared" si="10"/>
        <v>-240.07458410055904</v>
      </c>
      <c r="AM2" s="282">
        <f t="shared" si="10"/>
        <v>-240.07458410055904</v>
      </c>
      <c r="AN2" s="282">
        <f t="shared" si="10"/>
        <v>-2396.3950442804871</v>
      </c>
      <c r="AO2" s="282">
        <f t="shared" si="10"/>
        <v>-565.44433698414696</v>
      </c>
    </row>
    <row r="3" spans="1:41" outlineLevel="1" x14ac:dyDescent="0.25">
      <c r="A3" s="1" t="s">
        <v>288</v>
      </c>
      <c r="B3" s="95">
        <f t="shared" ref="B3:B9" si="11">COUNTIF($C$14:$C$92,A3)</f>
        <v>6</v>
      </c>
      <c r="C3" s="193">
        <f t="shared" ref="C3:C10" si="12">B3/$B$10</f>
        <v>8.3333333333333329E-2</v>
      </c>
      <c r="F3" s="294">
        <f t="shared" si="3"/>
        <v>0</v>
      </c>
      <c r="G3" s="137">
        <f t="shared" si="4"/>
        <v>7858.2865582741852</v>
      </c>
      <c r="H3" s="143">
        <f t="shared" si="5"/>
        <v>1309.7144263790308</v>
      </c>
      <c r="I3" s="186">
        <f t="shared" ref="I3:I9" si="13">SUMIF($C$14:$C$92,A3,F$14:F$92)/B3</f>
        <v>-1309.7144263790308</v>
      </c>
      <c r="J3" t="str">
        <f t="shared" si="6"/>
        <v>energy</v>
      </c>
      <c r="K3" s="344">
        <f t="shared" si="7"/>
        <v>0.66666666666666663</v>
      </c>
      <c r="L3" s="344">
        <f t="shared" si="8"/>
        <v>-0.33333333333333331</v>
      </c>
      <c r="M3" s="344">
        <f t="shared" si="8"/>
        <v>0.66666666666666663</v>
      </c>
      <c r="N3" s="344">
        <f t="shared" si="8"/>
        <v>-0.33333333333333331</v>
      </c>
      <c r="O3" s="344">
        <f t="shared" si="8"/>
        <v>0</v>
      </c>
      <c r="P3" s="344">
        <f t="shared" si="9"/>
        <v>0.33333333333333331</v>
      </c>
      <c r="Q3" s="344">
        <f t="shared" si="9"/>
        <v>0</v>
      </c>
      <c r="R3" s="344">
        <f t="shared" si="9"/>
        <v>0.33333333333333331</v>
      </c>
      <c r="S3" s="344">
        <f t="shared" si="9"/>
        <v>-0.33333333333333331</v>
      </c>
      <c r="T3" s="344">
        <f t="shared" si="9"/>
        <v>0</v>
      </c>
      <c r="U3" s="344">
        <f t="shared" si="9"/>
        <v>0.33333333333333331</v>
      </c>
      <c r="V3" s="344">
        <f t="shared" si="9"/>
        <v>0.33333333333333331</v>
      </c>
      <c r="W3" s="286"/>
      <c r="X3" s="6"/>
      <c r="Y3" s="1" t="s">
        <v>288</v>
      </c>
      <c r="Z3" s="282">
        <f t="shared" si="10"/>
        <v>7858.2865582741852</v>
      </c>
      <c r="AA3" s="282">
        <f t="shared" si="10"/>
        <v>-7858.2865582741852</v>
      </c>
      <c r="AB3" s="282">
        <f t="shared" si="10"/>
        <v>7858.2865582741852</v>
      </c>
      <c r="AC3" s="282">
        <f t="shared" si="10"/>
        <v>-6285.1923215558581</v>
      </c>
      <c r="AD3" s="282">
        <f t="shared" si="10"/>
        <v>6285.1923215558581</v>
      </c>
      <c r="AE3" s="282">
        <f t="shared" si="10"/>
        <v>-3399.1461224387158</v>
      </c>
      <c r="AF3" s="282">
        <f t="shared" si="10"/>
        <v>3671.9277309276818</v>
      </c>
      <c r="AG3" s="282">
        <f t="shared" si="10"/>
        <v>3671.9277309276818</v>
      </c>
      <c r="AH3" s="282">
        <f t="shared" si="10"/>
        <v>-921.48375582692415</v>
      </c>
      <c r="AI3" s="282">
        <f t="shared" si="10"/>
        <v>-1979.732632704412</v>
      </c>
      <c r="AJ3" s="282">
        <f t="shared" si="10"/>
        <v>921.48375582692415</v>
      </c>
      <c r="AK3" s="282">
        <f t="shared" si="10"/>
        <v>-1979.732632704412</v>
      </c>
      <c r="AL3" s="282">
        <f t="shared" si="10"/>
        <v>3671.9277309276818</v>
      </c>
      <c r="AM3" s="282">
        <f t="shared" si="10"/>
        <v>921.48375582692415</v>
      </c>
      <c r="AN3" s="282">
        <f t="shared" si="10"/>
        <v>-3518.2469839436576</v>
      </c>
      <c r="AO3" s="282">
        <f t="shared" si="10"/>
        <v>-651.61048089140411</v>
      </c>
    </row>
    <row r="4" spans="1:41" outlineLevel="1" x14ac:dyDescent="0.25">
      <c r="A4" s="1" t="s">
        <v>297</v>
      </c>
      <c r="B4" s="95">
        <f t="shared" si="11"/>
        <v>10</v>
      </c>
      <c r="C4" s="193">
        <f t="shared" si="12"/>
        <v>0.1388888888888889</v>
      </c>
      <c r="F4" s="294">
        <f t="shared" si="3"/>
        <v>1</v>
      </c>
      <c r="G4" s="137">
        <f t="shared" si="4"/>
        <v>7387.853672574257</v>
      </c>
      <c r="H4" s="143">
        <f t="shared" si="5"/>
        <v>738.78536725742572</v>
      </c>
      <c r="I4" s="186">
        <f t="shared" si="13"/>
        <v>738.78536725742572</v>
      </c>
      <c r="J4" t="str">
        <f t="shared" si="6"/>
        <v>grain</v>
      </c>
      <c r="K4" s="344">
        <f t="shared" si="7"/>
        <v>-0.8</v>
      </c>
      <c r="L4" s="344">
        <f t="shared" si="8"/>
        <v>-0.4</v>
      </c>
      <c r="M4" s="344">
        <f t="shared" si="8"/>
        <v>0.8</v>
      </c>
      <c r="N4" s="344">
        <f t="shared" si="8"/>
        <v>-0.4</v>
      </c>
      <c r="O4" s="344">
        <f t="shared" si="8"/>
        <v>-0.6</v>
      </c>
      <c r="P4" s="344">
        <f t="shared" si="9"/>
        <v>-0.2</v>
      </c>
      <c r="Q4" s="344">
        <f t="shared" si="9"/>
        <v>-0.4</v>
      </c>
      <c r="R4" s="344">
        <f t="shared" si="9"/>
        <v>0.8</v>
      </c>
      <c r="S4" s="344">
        <f t="shared" si="9"/>
        <v>0.8</v>
      </c>
      <c r="T4" s="344">
        <f t="shared" si="9"/>
        <v>0.8</v>
      </c>
      <c r="U4" s="344">
        <f t="shared" si="9"/>
        <v>-0.2</v>
      </c>
      <c r="V4" s="344">
        <f t="shared" si="9"/>
        <v>1</v>
      </c>
      <c r="W4" s="286"/>
      <c r="X4" s="6"/>
      <c r="Y4" s="1" t="s">
        <v>297</v>
      </c>
      <c r="Z4" s="282">
        <f t="shared" si="10"/>
        <v>7387.853672574257</v>
      </c>
      <c r="AA4" s="282">
        <f t="shared" si="10"/>
        <v>7387.853672574257</v>
      </c>
      <c r="AB4" s="282">
        <f t="shared" si="10"/>
        <v>-7387.853672574257</v>
      </c>
      <c r="AC4" s="282">
        <f t="shared" si="10"/>
        <v>-7090.1452066291813</v>
      </c>
      <c r="AD4" s="282">
        <f t="shared" si="10"/>
        <v>7090.1452066291813</v>
      </c>
      <c r="AE4" s="282">
        <f t="shared" si="10"/>
        <v>5678.3041230264162</v>
      </c>
      <c r="AF4" s="282">
        <f t="shared" si="10"/>
        <v>-3738.0074845839886</v>
      </c>
      <c r="AG4" s="282">
        <f t="shared" si="10"/>
        <v>-4508.8204728056089</v>
      </c>
      <c r="AH4" s="282">
        <f t="shared" si="10"/>
        <v>-970.76109678677255</v>
      </c>
      <c r="AI4" s="282">
        <f t="shared" si="10"/>
        <v>-291.88428984762686</v>
      </c>
      <c r="AJ4" s="282">
        <f t="shared" si="10"/>
        <v>-4508.8204728056089</v>
      </c>
      <c r="AK4" s="282">
        <f t="shared" si="10"/>
        <v>5678.3041230264162</v>
      </c>
      <c r="AL4" s="282">
        <f t="shared" si="10"/>
        <v>3451.1236345562324</v>
      </c>
      <c r="AM4" s="282">
        <f t="shared" si="10"/>
        <v>3451.1236345562324</v>
      </c>
      <c r="AN4" s="282">
        <f t="shared" si="10"/>
        <v>-2289.4404439759451</v>
      </c>
      <c r="AO4" s="282">
        <f t="shared" si="10"/>
        <v>7387.853672574257</v>
      </c>
    </row>
    <row r="5" spans="1:41" outlineLevel="1" x14ac:dyDescent="0.25">
      <c r="A5" s="1" t="s">
        <v>294</v>
      </c>
      <c r="B5" s="95">
        <f t="shared" si="11"/>
        <v>21</v>
      </c>
      <c r="C5" s="193">
        <f t="shared" si="12"/>
        <v>0.29166666666666669</v>
      </c>
      <c r="F5" s="294">
        <f t="shared" si="3"/>
        <v>0.76190476190476186</v>
      </c>
      <c r="G5" s="137">
        <f t="shared" si="4"/>
        <v>11621.957840502771</v>
      </c>
      <c r="H5" s="143">
        <f t="shared" si="5"/>
        <v>553.42656383346525</v>
      </c>
      <c r="I5" s="186">
        <f t="shared" si="13"/>
        <v>373.05262056339478</v>
      </c>
      <c r="J5" t="str">
        <f t="shared" si="6"/>
        <v>index</v>
      </c>
      <c r="K5" s="344">
        <f t="shared" si="7"/>
        <v>-0.23809523809523808</v>
      </c>
      <c r="L5" s="344">
        <f t="shared" si="8"/>
        <v>0.52380952380952384</v>
      </c>
      <c r="M5" s="344">
        <f t="shared" si="8"/>
        <v>-0.52380952380952384</v>
      </c>
      <c r="N5" s="344">
        <f t="shared" si="8"/>
        <v>0.90476190476190477</v>
      </c>
      <c r="O5" s="344">
        <f t="shared" si="8"/>
        <v>-0.14285714285714285</v>
      </c>
      <c r="P5" s="344">
        <f t="shared" si="9"/>
        <v>0.33333333333333331</v>
      </c>
      <c r="Q5" s="344">
        <f t="shared" si="9"/>
        <v>0.42857142857142855</v>
      </c>
      <c r="R5" s="344">
        <f t="shared" si="9"/>
        <v>-4.7619047619047616E-2</v>
      </c>
      <c r="S5" s="344">
        <f t="shared" si="9"/>
        <v>0.42857142857142855</v>
      </c>
      <c r="T5" s="344">
        <f t="shared" si="9"/>
        <v>0.33333333333333331</v>
      </c>
      <c r="U5" s="344">
        <f t="shared" si="9"/>
        <v>-0.80952380952380953</v>
      </c>
      <c r="V5" s="344">
        <f t="shared" si="9"/>
        <v>-4.7619047619047616E-2</v>
      </c>
      <c r="W5" s="286"/>
      <c r="X5" s="6"/>
      <c r="Y5" s="1" t="s">
        <v>294</v>
      </c>
      <c r="Z5" s="282">
        <f t="shared" si="10"/>
        <v>11621.957840502771</v>
      </c>
      <c r="AA5" s="282">
        <f t="shared" si="10"/>
        <v>8986.325552504215</v>
      </c>
      <c r="AB5" s="282">
        <f t="shared" si="10"/>
        <v>-8986.325552504215</v>
      </c>
      <c r="AC5" s="282">
        <f t="shared" si="10"/>
        <v>-1222.2602040665101</v>
      </c>
      <c r="AD5" s="282">
        <f t="shared" si="10"/>
        <v>1222.2602040665101</v>
      </c>
      <c r="AE5" s="282">
        <f t="shared" si="10"/>
        <v>-9928.080919677328</v>
      </c>
      <c r="AF5" s="282">
        <f t="shared" si="10"/>
        <v>2969.4221548821688</v>
      </c>
      <c r="AG5" s="282">
        <f t="shared" si="10"/>
        <v>8986.325552504215</v>
      </c>
      <c r="AH5" s="282">
        <f t="shared" si="10"/>
        <v>-816.50148409555914</v>
      </c>
      <c r="AI5" s="282">
        <f t="shared" si="10"/>
        <v>1693.6672723383995</v>
      </c>
      <c r="AJ5" s="282">
        <f t="shared" si="10"/>
        <v>3043.9366666910728</v>
      </c>
      <c r="AK5" s="282">
        <f t="shared" si="10"/>
        <v>-5252.6054485674204</v>
      </c>
      <c r="AL5" s="282">
        <f t="shared" si="10"/>
        <v>4305.6171067400874</v>
      </c>
      <c r="AM5" s="282">
        <f t="shared" si="10"/>
        <v>1999.3394824311501</v>
      </c>
      <c r="AN5" s="282">
        <f t="shared" si="10"/>
        <v>-6876.7367605200479</v>
      </c>
      <c r="AO5" s="282">
        <f t="shared" si="10"/>
        <v>-6011.9248461989146</v>
      </c>
    </row>
    <row r="6" spans="1:41" outlineLevel="1" x14ac:dyDescent="0.25">
      <c r="A6" s="1" t="s">
        <v>313</v>
      </c>
      <c r="B6" s="95">
        <f t="shared" si="11"/>
        <v>3</v>
      </c>
      <c r="C6" s="193">
        <f t="shared" si="12"/>
        <v>4.1666666666666664E-2</v>
      </c>
      <c r="F6" s="294">
        <f t="shared" si="3"/>
        <v>0.66666666666666663</v>
      </c>
      <c r="G6" s="137">
        <f t="shared" si="4"/>
        <v>3504.7932360015875</v>
      </c>
      <c r="H6" s="143">
        <f t="shared" si="5"/>
        <v>1168.2644120005291</v>
      </c>
      <c r="I6" s="186">
        <f t="shared" si="13"/>
        <v>518.76946250537185</v>
      </c>
      <c r="J6" t="str">
        <f t="shared" si="6"/>
        <v>meat</v>
      </c>
      <c r="K6" s="344">
        <f t="shared" si="7"/>
        <v>-1</v>
      </c>
      <c r="L6" s="344">
        <f t="shared" si="8"/>
        <v>-0.33333333333333331</v>
      </c>
      <c r="M6" s="344">
        <f t="shared" si="8"/>
        <v>0.33333333333333331</v>
      </c>
      <c r="N6" s="344">
        <f t="shared" si="8"/>
        <v>-1</v>
      </c>
      <c r="O6" s="344">
        <f t="shared" si="8"/>
        <v>0.33333333333333331</v>
      </c>
      <c r="P6" s="344">
        <f t="shared" si="9"/>
        <v>0.33333333333333331</v>
      </c>
      <c r="Q6" s="344">
        <f t="shared" si="9"/>
        <v>-1</v>
      </c>
      <c r="R6" s="344">
        <f t="shared" si="9"/>
        <v>1</v>
      </c>
      <c r="S6" s="344">
        <f t="shared" si="9"/>
        <v>0.33333333333333331</v>
      </c>
      <c r="T6" s="344">
        <f t="shared" si="9"/>
        <v>0.33333333333333331</v>
      </c>
      <c r="U6" s="344">
        <f t="shared" si="9"/>
        <v>-0.33333333333333331</v>
      </c>
      <c r="V6" s="344">
        <f t="shared" si="9"/>
        <v>1</v>
      </c>
      <c r="W6" s="286"/>
      <c r="X6" s="6"/>
      <c r="Y6" s="1" t="s">
        <v>313</v>
      </c>
      <c r="Z6" s="282">
        <f t="shared" si="10"/>
        <v>3504.7932360015875</v>
      </c>
      <c r="AA6" s="282">
        <f t="shared" si="10"/>
        <v>1556.3083875161155</v>
      </c>
      <c r="AB6" s="282">
        <f t="shared" si="10"/>
        <v>-1556.3083875161155</v>
      </c>
      <c r="AC6" s="282">
        <f t="shared" si="10"/>
        <v>-1556.3083875161155</v>
      </c>
      <c r="AD6" s="282">
        <f t="shared" si="10"/>
        <v>1556.3083875161155</v>
      </c>
      <c r="AE6" s="282">
        <f t="shared" si="10"/>
        <v>-1651.1428035943845</v>
      </c>
      <c r="AF6" s="282">
        <f t="shared" si="10"/>
        <v>297.34204489108777</v>
      </c>
      <c r="AG6" s="282">
        <f t="shared" si="10"/>
        <v>-1556.3083875161155</v>
      </c>
      <c r="AH6" s="282">
        <f t="shared" si="10"/>
        <v>-1651.1428035943845</v>
      </c>
      <c r="AI6" s="282">
        <f t="shared" si="10"/>
        <v>3504.7932360015875</v>
      </c>
      <c r="AJ6" s="282">
        <f t="shared" si="10"/>
        <v>-1556.3083875161155</v>
      </c>
      <c r="AK6" s="282">
        <f t="shared" si="10"/>
        <v>1556.3083875161155</v>
      </c>
      <c r="AL6" s="282">
        <f t="shared" si="10"/>
        <v>3504.7932360015875</v>
      </c>
      <c r="AM6" s="282">
        <f t="shared" si="10"/>
        <v>3504.7932360015875</v>
      </c>
      <c r="AN6" s="282">
        <f t="shared" si="10"/>
        <v>-3504.7932360015875</v>
      </c>
      <c r="AO6" s="282">
        <f t="shared" si="10"/>
        <v>1556.3083875161155</v>
      </c>
    </row>
    <row r="7" spans="1:41" outlineLevel="1" x14ac:dyDescent="0.25">
      <c r="A7" s="1" t="s">
        <v>347</v>
      </c>
      <c r="B7" s="95">
        <f t="shared" si="11"/>
        <v>5</v>
      </c>
      <c r="C7" s="193">
        <f t="shared" si="12"/>
        <v>6.9444444444444448E-2</v>
      </c>
      <c r="F7" s="294">
        <f t="shared" si="3"/>
        <v>0.6</v>
      </c>
      <c r="G7" s="137">
        <f t="shared" si="4"/>
        <v>1811.0034878771919</v>
      </c>
      <c r="H7" s="143">
        <f t="shared" si="5"/>
        <v>362.20069757543837</v>
      </c>
      <c r="I7" s="186">
        <f t="shared" si="13"/>
        <v>74.109671891935307</v>
      </c>
      <c r="J7" t="str">
        <f t="shared" si="6"/>
        <v>metal</v>
      </c>
      <c r="K7" s="344">
        <f t="shared" si="7"/>
        <v>-1</v>
      </c>
      <c r="L7" s="344">
        <f t="shared" si="8"/>
        <v>0.2</v>
      </c>
      <c r="M7" s="344">
        <f t="shared" si="8"/>
        <v>-0.2</v>
      </c>
      <c r="N7" s="344">
        <f t="shared" si="8"/>
        <v>0.2</v>
      </c>
      <c r="O7" s="344">
        <f t="shared" si="8"/>
        <v>0.6</v>
      </c>
      <c r="P7" s="344">
        <f t="shared" si="9"/>
        <v>-0.2</v>
      </c>
      <c r="Q7" s="344">
        <f t="shared" si="9"/>
        <v>-0.6</v>
      </c>
      <c r="R7" s="344">
        <f t="shared" si="9"/>
        <v>0.2</v>
      </c>
      <c r="S7" s="344">
        <f t="shared" si="9"/>
        <v>0.2</v>
      </c>
      <c r="T7" s="344">
        <f t="shared" si="9"/>
        <v>0.2</v>
      </c>
      <c r="U7" s="344">
        <f t="shared" si="9"/>
        <v>-0.6</v>
      </c>
      <c r="V7" s="344">
        <f t="shared" si="9"/>
        <v>0.2</v>
      </c>
      <c r="W7" s="286"/>
      <c r="X7" s="6"/>
      <c r="Y7" s="1" t="s">
        <v>347</v>
      </c>
      <c r="Z7" s="282">
        <f t="shared" si="10"/>
        <v>1811.0034878771919</v>
      </c>
      <c r="AA7" s="282">
        <f t="shared" si="10"/>
        <v>-563.43252099707001</v>
      </c>
      <c r="AB7" s="282">
        <f t="shared" si="10"/>
        <v>563.43252099707001</v>
      </c>
      <c r="AC7" s="282">
        <f t="shared" si="10"/>
        <v>-370.54835945967653</v>
      </c>
      <c r="AD7" s="282">
        <f t="shared" si="10"/>
        <v>370.54835945967653</v>
      </c>
      <c r="AE7" s="282">
        <f t="shared" si="10"/>
        <v>-908.87374765207028</v>
      </c>
      <c r="AF7" s="282">
        <f t="shared" si="10"/>
        <v>-365.47717208794955</v>
      </c>
      <c r="AG7" s="282">
        <f t="shared" si="10"/>
        <v>-365.47717208794955</v>
      </c>
      <c r="AH7" s="282">
        <f t="shared" si="10"/>
        <v>-1074.9779563295658</v>
      </c>
      <c r="AI7" s="282">
        <f t="shared" si="10"/>
        <v>-563.43252099707001</v>
      </c>
      <c r="AJ7" s="282">
        <f t="shared" si="10"/>
        <v>1074.9779563295658</v>
      </c>
      <c r="AK7" s="282">
        <f t="shared" si="10"/>
        <v>-1456.3806985333279</v>
      </c>
      <c r="AL7" s="282">
        <f t="shared" si="10"/>
        <v>-365.47717208794955</v>
      </c>
      <c r="AM7" s="282">
        <f t="shared" si="10"/>
        <v>-365.47717208794955</v>
      </c>
      <c r="AN7" s="282">
        <f t="shared" si="10"/>
        <v>10.854382744085513</v>
      </c>
      <c r="AO7" s="282">
        <f t="shared" si="10"/>
        <v>536.65256813717201</v>
      </c>
    </row>
    <row r="8" spans="1:41" outlineLevel="1" x14ac:dyDescent="0.25">
      <c r="A8" s="1" t="s">
        <v>1122</v>
      </c>
      <c r="B8" s="95">
        <f t="shared" si="11"/>
        <v>10</v>
      </c>
      <c r="C8" s="193">
        <f t="shared" si="12"/>
        <v>0.1388888888888889</v>
      </c>
      <c r="F8" s="294">
        <f t="shared" si="3"/>
        <v>0.7</v>
      </c>
      <c r="G8" s="137">
        <f t="shared" si="4"/>
        <v>6048.1952245135017</v>
      </c>
      <c r="H8" s="143">
        <f t="shared" si="5"/>
        <v>604.81952245135017</v>
      </c>
      <c r="I8" s="186">
        <f t="shared" si="13"/>
        <v>107.04002648140904</v>
      </c>
      <c r="J8" t="str">
        <f t="shared" si="6"/>
        <v>rates</v>
      </c>
      <c r="K8" s="344">
        <f t="shared" si="7"/>
        <v>-1</v>
      </c>
      <c r="L8" s="344">
        <f t="shared" si="8"/>
        <v>0.4</v>
      </c>
      <c r="M8" s="344">
        <f t="shared" si="8"/>
        <v>0.2</v>
      </c>
      <c r="N8" s="344">
        <f t="shared" si="8"/>
        <v>-0.4</v>
      </c>
      <c r="O8" s="344">
        <f t="shared" si="8"/>
        <v>1</v>
      </c>
      <c r="P8" s="344">
        <f t="shared" si="9"/>
        <v>-0.8</v>
      </c>
      <c r="Q8" s="344">
        <f t="shared" si="9"/>
        <v>-1</v>
      </c>
      <c r="R8" s="344">
        <f t="shared" si="9"/>
        <v>0.2</v>
      </c>
      <c r="S8" s="344">
        <f t="shared" si="9"/>
        <v>0.4</v>
      </c>
      <c r="T8" s="344">
        <f t="shared" si="9"/>
        <v>0</v>
      </c>
      <c r="U8" s="344">
        <f t="shared" si="9"/>
        <v>0.4</v>
      </c>
      <c r="V8" s="344">
        <f t="shared" si="9"/>
        <v>0.2</v>
      </c>
      <c r="W8" s="286"/>
      <c r="X8" s="6"/>
      <c r="Y8" s="1" t="s">
        <v>1122</v>
      </c>
      <c r="Z8" s="282">
        <f t="shared" si="10"/>
        <v>6048.1952245135017</v>
      </c>
      <c r="AA8" s="282">
        <f t="shared" si="10"/>
        <v>-1070.4002648140904</v>
      </c>
      <c r="AB8" s="282">
        <f t="shared" si="10"/>
        <v>1070.4002648140904</v>
      </c>
      <c r="AC8" s="282">
        <f t="shared" si="10"/>
        <v>-1070.4002648140904</v>
      </c>
      <c r="AD8" s="282">
        <f t="shared" si="10"/>
        <v>1070.4002648140904</v>
      </c>
      <c r="AE8" s="282">
        <f t="shared" si="10"/>
        <v>3363.7477903219524</v>
      </c>
      <c r="AF8" s="282">
        <f t="shared" si="10"/>
        <v>3852.026858317417</v>
      </c>
      <c r="AG8" s="282">
        <f t="shared" si="10"/>
        <v>-181.42538365105139</v>
      </c>
      <c r="AH8" s="282">
        <f t="shared" si="10"/>
        <v>1070.4002648140904</v>
      </c>
      <c r="AI8" s="282">
        <f t="shared" si="10"/>
        <v>-481.59003329579633</v>
      </c>
      <c r="AJ8" s="282">
        <f t="shared" si="10"/>
        <v>-1070.4002648140904</v>
      </c>
      <c r="AK8" s="282">
        <f t="shared" si="10"/>
        <v>3363.7477903219524</v>
      </c>
      <c r="AL8" s="282">
        <f t="shared" si="10"/>
        <v>3852.026858317417</v>
      </c>
      <c r="AM8" s="282">
        <f t="shared" si="10"/>
        <v>3551.8622086726728</v>
      </c>
      <c r="AN8" s="282">
        <f t="shared" si="10"/>
        <v>181.42538365105139</v>
      </c>
      <c r="AO8" s="282">
        <f t="shared" si="10"/>
        <v>3363.7477903219524</v>
      </c>
    </row>
    <row r="9" spans="1:41" outlineLevel="1" x14ac:dyDescent="0.25">
      <c r="A9" s="17" t="s">
        <v>304</v>
      </c>
      <c r="B9" s="295">
        <f t="shared" si="11"/>
        <v>8</v>
      </c>
      <c r="C9" s="200">
        <f t="shared" si="12"/>
        <v>0.1111111111111111</v>
      </c>
      <c r="D9" s="126"/>
      <c r="F9" s="294">
        <f t="shared" si="3"/>
        <v>0.625</v>
      </c>
      <c r="G9" s="199">
        <f t="shared" si="4"/>
        <v>6469.6139603227211</v>
      </c>
      <c r="H9" s="143">
        <f t="shared" si="5"/>
        <v>808.70174504034014</v>
      </c>
      <c r="I9" s="186">
        <f t="shared" si="13"/>
        <v>-31.9238066253806</v>
      </c>
      <c r="J9" t="str">
        <f t="shared" si="6"/>
        <v>soft</v>
      </c>
      <c r="K9" s="344">
        <f t="shared" si="7"/>
        <v>-0.5</v>
      </c>
      <c r="L9" s="344">
        <f t="shared" si="8"/>
        <v>0.5</v>
      </c>
      <c r="M9" s="344">
        <f t="shared" si="8"/>
        <v>0.25</v>
      </c>
      <c r="N9" s="344">
        <f t="shared" si="8"/>
        <v>0.25</v>
      </c>
      <c r="O9" s="344">
        <f t="shared" si="8"/>
        <v>0</v>
      </c>
      <c r="P9" s="344">
        <f t="shared" si="9"/>
        <v>0.5</v>
      </c>
      <c r="Q9" s="344">
        <f t="shared" si="9"/>
        <v>0</v>
      </c>
      <c r="R9" s="344">
        <f t="shared" si="9"/>
        <v>0.25</v>
      </c>
      <c r="S9" s="344">
        <f t="shared" si="9"/>
        <v>0.5</v>
      </c>
      <c r="T9" s="344">
        <f t="shared" si="9"/>
        <v>0.25</v>
      </c>
      <c r="U9" s="344">
        <f t="shared" si="9"/>
        <v>-0.75</v>
      </c>
      <c r="V9" s="344">
        <f t="shared" si="9"/>
        <v>0.25</v>
      </c>
      <c r="W9" s="286"/>
      <c r="X9" s="6"/>
      <c r="Y9" s="17" t="s">
        <v>304</v>
      </c>
      <c r="Z9" s="283">
        <f t="shared" si="10"/>
        <v>6469.6139603227211</v>
      </c>
      <c r="AA9" s="283">
        <f t="shared" si="10"/>
        <v>-255.3904530030448</v>
      </c>
      <c r="AB9" s="283">
        <f t="shared" si="10"/>
        <v>255.3904530030448</v>
      </c>
      <c r="AC9" s="283">
        <f t="shared" si="10"/>
        <v>-5772.3077481193586</v>
      </c>
      <c r="AD9" s="283">
        <f t="shared" si="10"/>
        <v>5772.3077481193586</v>
      </c>
      <c r="AE9" s="283">
        <f t="shared" si="10"/>
        <v>5368.0637294758499</v>
      </c>
      <c r="AF9" s="283">
        <f t="shared" si="10"/>
        <v>-2109.5361945233585</v>
      </c>
      <c r="AG9" s="283">
        <f t="shared" si="10"/>
        <v>-5188.1622595098661</v>
      </c>
      <c r="AH9" s="283">
        <f t="shared" si="10"/>
        <v>3050.8430361199412</v>
      </c>
      <c r="AI9" s="283">
        <f t="shared" si="10"/>
        <v>316.90430056627838</v>
      </c>
      <c r="AJ9" s="283">
        <f t="shared" si="10"/>
        <v>-5592.4062781533748</v>
      </c>
      <c r="AK9" s="283">
        <f t="shared" si="10"/>
        <v>5368.0637294758499</v>
      </c>
      <c r="AL9" s="283">
        <f t="shared" si="10"/>
        <v>-2109.5361945233585</v>
      </c>
      <c r="AM9" s="283">
        <f t="shared" si="10"/>
        <v>-2513.7802131668673</v>
      </c>
      <c r="AN9" s="283">
        <f t="shared" si="10"/>
        <v>-721.14831920978713</v>
      </c>
      <c r="AO9" s="283">
        <f t="shared" si="10"/>
        <v>5368.0637294758499</v>
      </c>
    </row>
    <row r="10" spans="1:41" outlineLevel="1" x14ac:dyDescent="0.25">
      <c r="B10">
        <f>SUM(B2:B9)</f>
        <v>72</v>
      </c>
      <c r="C10" s="193">
        <f t="shared" si="12"/>
        <v>1</v>
      </c>
      <c r="D10" s="126"/>
      <c r="F10" s="294">
        <f>SUMIFS(H$14:H$92,H$14:H$92,1,$C$14:$C$92,"&lt;&gt;offline")/$B10</f>
        <v>0.66666666666666663</v>
      </c>
      <c r="G10" s="167">
        <f>SUM(G2:G9)</f>
        <v>48232.544486893916</v>
      </c>
      <c r="H10" s="143">
        <f t="shared" si="5"/>
        <v>669.89645120685998</v>
      </c>
      <c r="I10">
        <f>SUM(F14:F92)/B10</f>
        <v>132.31588212776504</v>
      </c>
      <c r="J10" s="137"/>
      <c r="K10" s="6"/>
      <c r="L10" s="292"/>
      <c r="M10" s="286"/>
      <c r="N10" s="292"/>
      <c r="O10" s="6"/>
      <c r="R10" s="6"/>
      <c r="S10" s="286"/>
      <c r="T10" s="286"/>
      <c r="U10" s="286"/>
      <c r="V10" s="6"/>
      <c r="W10" s="286"/>
      <c r="X10" s="6"/>
      <c r="Y10" s="6" t="s">
        <v>1245</v>
      </c>
      <c r="Z10" s="284">
        <f>SUM(Z2:Z9)</f>
        <v>48232.544486893916</v>
      </c>
      <c r="AA10" s="284">
        <f t="shared" ref="AA10:AO10" si="14">SUM(AA2:AA9)</f>
        <v>10095.839518512632</v>
      </c>
      <c r="AB10" s="284">
        <f t="shared" si="14"/>
        <v>-10095.839518512632</v>
      </c>
      <c r="AC10" s="284">
        <f t="shared" si="14"/>
        <v>-22643.554566786177</v>
      </c>
      <c r="AD10" s="284">
        <f t="shared" si="14"/>
        <v>22643.554566786177</v>
      </c>
      <c r="AE10" s="284">
        <f t="shared" si="14"/>
        <v>-2042.5722875224274</v>
      </c>
      <c r="AF10" s="284">
        <f t="shared" si="14"/>
        <v>4482.4360873779933</v>
      </c>
      <c r="AG10" s="284">
        <f t="shared" si="14"/>
        <v>2011.242255225513</v>
      </c>
      <c r="AH10" s="284">
        <f t="shared" si="14"/>
        <v>-1683.723419640914</v>
      </c>
      <c r="AI10" s="284">
        <f t="shared" si="14"/>
        <v>4595.1203763418471</v>
      </c>
      <c r="AJ10" s="284">
        <f t="shared" si="14"/>
        <v>-7172.6246668443955</v>
      </c>
      <c r="AK10" s="284">
        <f t="shared" si="14"/>
        <v>6554.0973251605637</v>
      </c>
      <c r="AL10" s="284">
        <f t="shared" si="14"/>
        <v>16070.40061583114</v>
      </c>
      <c r="AM10" s="284">
        <f t="shared" si="14"/>
        <v>10309.270348133194</v>
      </c>
      <c r="AN10" s="284">
        <f t="shared" si="14"/>
        <v>-19114.48102153638</v>
      </c>
      <c r="AO10" s="284">
        <f t="shared" si="14"/>
        <v>10983.646483950881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48233</v>
      </c>
      <c r="AA12" s="310" t="str">
        <f t="shared" si="15"/>
        <v>RISK-ON ACC 61% PNL 10096</v>
      </c>
      <c r="AB12" s="310" t="str">
        <f t="shared" si="15"/>
        <v>RISK-OFF ACC 39% PNL -10096</v>
      </c>
      <c r="AC12" s="310" t="str">
        <f t="shared" si="15"/>
        <v>Previous ACC 32% PNL -22644</v>
      </c>
      <c r="AD12" s="339" t="str">
        <f t="shared" si="15"/>
        <v>Anti-Previous ACC 68% PNL 22644</v>
      </c>
      <c r="AE12" s="340" t="str">
        <f t="shared" si="15"/>
        <v>&gt;equity ACC 49% PNL -2043</v>
      </c>
      <c r="AF12" s="340" t="str">
        <f t="shared" si="15"/>
        <v>50/50 ACC 53% PNL 4482</v>
      </c>
      <c r="AG12" s="340" t="str">
        <f t="shared" si="15"/>
        <v>&lt;equity ACC 50% PNL 2011</v>
      </c>
      <c r="AH12" s="341" t="str">
        <f t="shared" si="15"/>
        <v>SEASONALITY ACC 50% PNL -1684</v>
      </c>
      <c r="AI12" s="341" t="str">
        <f t="shared" si="15"/>
        <v>ADJ_SEASONALITY ACC 49% PNL 4595</v>
      </c>
      <c r="AJ12" s="342" t="str">
        <f t="shared" si="15"/>
        <v>V1 ACC 42% PNL -7173</v>
      </c>
      <c r="AK12" s="342" t="str">
        <f t="shared" si="15"/>
        <v>V2 ACC 53% PNL 6554</v>
      </c>
      <c r="AL12" s="342" t="str">
        <f t="shared" si="15"/>
        <v>V3 ACC 63% PNL 16070</v>
      </c>
      <c r="AM12" s="342" t="str">
        <f t="shared" si="15"/>
        <v>V4 ACC 58% PNL 10309</v>
      </c>
      <c r="AN12" s="342" t="str">
        <f t="shared" si="15"/>
        <v>V5 ACC 38% PNL -19114</v>
      </c>
      <c r="AO12" s="342" t="str">
        <f t="shared" si="15"/>
        <v>V6 ACC 58% PNL 10984</v>
      </c>
    </row>
    <row r="13" spans="1:41" ht="15.75" thickBot="1" x14ac:dyDescent="0.3">
      <c r="A13" s="3"/>
      <c r="B13" s="164"/>
      <c r="C13" s="164"/>
      <c r="E13" s="240">
        <f>COUNTIF(E14:E92,1)/COUNT(E14:E92)</f>
        <v>0.24050632911392406</v>
      </c>
      <c r="H13" s="240">
        <f>COUNTIF(H14:H92,1)/COUNT(H14:H92)</f>
        <v>0.68354430379746833</v>
      </c>
      <c r="I13" s="240">
        <f>COUNTIF(I14:I92,1)/COUNT(I14:I92)</f>
        <v>0.60759493670886078</v>
      </c>
      <c r="J13" s="240">
        <f t="shared" ref="J13:L13" si="16">COUNTIF(J14:J92,1)/COUNT(J14:J92)</f>
        <v>0.59493670886075944</v>
      </c>
      <c r="K13" s="240">
        <f t="shared" si="16"/>
        <v>0.51898734177215189</v>
      </c>
      <c r="L13" s="240">
        <f t="shared" si="16"/>
        <v>0.59493670886075944</v>
      </c>
      <c r="M13" s="240"/>
      <c r="O13" s="240">
        <f t="shared" ref="O13:U13" si="17">COUNTIF(O14:O92,1)/COUNT(O14:O92)</f>
        <v>0.48101265822784811</v>
      </c>
      <c r="P13" s="240">
        <f t="shared" si="17"/>
        <v>0.36708860759493672</v>
      </c>
      <c r="Q13" s="240">
        <f t="shared" si="17"/>
        <v>0.67088607594936711</v>
      </c>
      <c r="R13" s="240">
        <f t="shared" si="17"/>
        <v>0.67088607594936711</v>
      </c>
      <c r="S13" s="240">
        <f t="shared" si="17"/>
        <v>0.63291139240506333</v>
      </c>
      <c r="T13" s="240">
        <f t="shared" si="17"/>
        <v>0.39240506329113922</v>
      </c>
      <c r="U13" s="240">
        <f t="shared" si="17"/>
        <v>0.67088607594936711</v>
      </c>
      <c r="W13" s="179"/>
      <c r="X13" s="182">
        <v>18635124.42208929</v>
      </c>
      <c r="Y13" s="182">
        <v>15308801.472712472</v>
      </c>
      <c r="Z13" s="187">
        <f t="shared" ref="Z13:AO13" si="18">SUM(Z14:Z92)</f>
        <v>48232.544486893916</v>
      </c>
      <c r="AA13" s="187">
        <f t="shared" si="18"/>
        <v>10095.839518512632</v>
      </c>
      <c r="AB13" s="187">
        <f t="shared" si="18"/>
        <v>-10095.839518512632</v>
      </c>
      <c r="AC13" s="187">
        <f>SUM(AC14:AC92)</f>
        <v>-22643.554566786184</v>
      </c>
      <c r="AD13" s="187">
        <f t="shared" si="18"/>
        <v>22643.554566786184</v>
      </c>
      <c r="AE13" s="187">
        <f t="shared" si="18"/>
        <v>-2042.5722875224292</v>
      </c>
      <c r="AF13" s="187">
        <f t="shared" si="18"/>
        <v>4482.4360873779924</v>
      </c>
      <c r="AG13" s="187">
        <f t="shared" si="18"/>
        <v>2011.2422552255166</v>
      </c>
      <c r="AH13" s="187">
        <f t="shared" si="18"/>
        <v>-1683.7234196409127</v>
      </c>
      <c r="AI13" s="187">
        <f>SUM(AI14:AI92)</f>
        <v>4595.1203763418453</v>
      </c>
      <c r="AJ13" s="187">
        <f>SUM(AJ14:AJ92)</f>
        <v>-7172.6246668443955</v>
      </c>
      <c r="AK13" s="187">
        <f t="shared" si="18"/>
        <v>6554.0973251605637</v>
      </c>
      <c r="AL13" s="187">
        <f>SUM(AL14:AL92)</f>
        <v>16070.400615831142</v>
      </c>
      <c r="AM13" s="187">
        <f t="shared" si="18"/>
        <v>10309.270348133194</v>
      </c>
      <c r="AN13" s="187">
        <f t="shared" si="18"/>
        <v>-19114.481021536376</v>
      </c>
      <c r="AO13" s="187">
        <f t="shared" si="18"/>
        <v>10983.646483950879</v>
      </c>
    </row>
    <row r="14" spans="1:41" ht="15.75" thickBot="1" x14ac:dyDescent="0.3">
      <c r="A14" s="330" t="s">
        <v>287</v>
      </c>
      <c r="B14" s="331" t="s">
        <v>558</v>
      </c>
      <c r="C14" s="332" t="s">
        <v>1288</v>
      </c>
      <c r="E14" s="201">
        <v>-1</v>
      </c>
      <c r="F14" s="186">
        <f t="shared" ref="F14:F77" si="19">G14*X14</f>
        <v>0</v>
      </c>
      <c r="G14" s="201">
        <v>7.0603337612300003E-3</v>
      </c>
      <c r="H14" s="202">
        <v>1</v>
      </c>
      <c r="I14">
        <v>-1</v>
      </c>
      <c r="J14">
        <v>1</v>
      </c>
      <c r="K14">
        <v>-1</v>
      </c>
      <c r="L14">
        <v>-1</v>
      </c>
      <c r="M14">
        <v>-9</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-79.08179419523168</v>
      </c>
      <c r="G15" s="202">
        <v>-5.27704485488E-4</v>
      </c>
      <c r="H15" s="202">
        <v>-1</v>
      </c>
      <c r="I15">
        <v>1</v>
      </c>
      <c r="J15">
        <v>-1</v>
      </c>
      <c r="K15">
        <v>1</v>
      </c>
      <c r="L15">
        <v>1</v>
      </c>
      <c r="M15">
        <v>12</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149860</v>
      </c>
      <c r="Y15" s="137">
        <v>149860</v>
      </c>
      <c r="Z15" s="188">
        <f t="shared" si="25"/>
        <v>79.08179419523168</v>
      </c>
      <c r="AA15" s="188">
        <f>IF(IF(sym!$Q4=H15,1,0)=1,ABS(X15*G15),-ABS(X15*G15))</f>
        <v>-79.08179419523168</v>
      </c>
      <c r="AB15" s="188">
        <f>IF(IF(sym!$P4=$H15,1,0)=1,ABS($X15*$G15),-ABS($X15*$G15))</f>
        <v>79.08179419523168</v>
      </c>
      <c r="AC15" s="188">
        <f>IF(IF(E15=H15,1,0)=1,ABS(X15*G15),-ABS(X15*G15))</f>
        <v>79.08179419523168</v>
      </c>
      <c r="AD15" s="188">
        <f t="shared" si="26"/>
        <v>-79.08179419523168</v>
      </c>
      <c r="AE15" s="188">
        <f t="shared" si="27"/>
        <v>79.08179419523168</v>
      </c>
      <c r="AF15" s="188">
        <f t="shared" ref="AF15:AF78" si="36">IF(IF(I15=H15,1,0)=1,ABS(X15*G15),-ABS(X15*G15))</f>
        <v>-79.08179419523168</v>
      </c>
      <c r="AG15" s="188">
        <f t="shared" ref="AG15:AG78" si="37">IF(IF(K15=H15,1,0)=1,ABS(X15*G15),-ABS(X15*G15))</f>
        <v>-79.08179419523168</v>
      </c>
      <c r="AH15" s="188">
        <f t="shared" ref="AH15:AH78" si="38">IF(IF(L15=H15,1,0)=1,ABS(X15*G15),-ABS(X15*G15))</f>
        <v>-79.08179419523168</v>
      </c>
      <c r="AI15" s="188">
        <f t="shared" ref="AI15:AI78" si="39">IF(IF(O15=H15,1,0)=1,ABS(X15*G15),-ABS(X15*G15))</f>
        <v>-79.08179419523168</v>
      </c>
      <c r="AJ15" s="188">
        <f t="shared" si="28"/>
        <v>79.08179419523168</v>
      </c>
      <c r="AK15" s="188">
        <f t="shared" si="29"/>
        <v>-79.08179419523168</v>
      </c>
      <c r="AL15" s="188">
        <f t="shared" si="30"/>
        <v>-79.08179419523168</v>
      </c>
      <c r="AM15" s="188">
        <f t="shared" si="31"/>
        <v>-79.08179419523168</v>
      </c>
      <c r="AN15" s="188">
        <f t="shared" si="32"/>
        <v>79.08179419523168</v>
      </c>
      <c r="AO15" s="188">
        <f t="shared" si="33"/>
        <v>79.08179419523168</v>
      </c>
    </row>
    <row r="16" spans="1:41" ht="15.75" thickBot="1" x14ac:dyDescent="0.3">
      <c r="A16" s="1" t="s">
        <v>292</v>
      </c>
      <c r="B16" s="149" t="s">
        <v>292</v>
      </c>
      <c r="C16" s="192" t="s">
        <v>294</v>
      </c>
      <c r="E16" s="201">
        <v>-1</v>
      </c>
      <c r="F16" s="186">
        <f t="shared" si="19"/>
        <v>187.51757277900785</v>
      </c>
      <c r="G16" s="202">
        <v>1.91376787121E-3</v>
      </c>
      <c r="H16" s="202">
        <v>1</v>
      </c>
      <c r="I16">
        <v>1</v>
      </c>
      <c r="J16">
        <v>-1</v>
      </c>
      <c r="K16">
        <v>1</v>
      </c>
      <c r="L16">
        <v>-1</v>
      </c>
      <c r="M16">
        <v>7</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97983.447</v>
      </c>
      <c r="Y16" s="137">
        <v>97983.447</v>
      </c>
      <c r="Z16" s="188">
        <f t="shared" si="25"/>
        <v>187.51757277900785</v>
      </c>
      <c r="AA16" s="188">
        <f>IF(IF(sym!$Q5=H16,1,0)=1,ABS(X16*G16),-ABS(X16*G16))</f>
        <v>187.51757277900785</v>
      </c>
      <c r="AB16" s="188">
        <f>IF(IF(sym!$P5=$H16,1,0)=1,ABS($X16*$G16),-ABS($X16*$G16))</f>
        <v>-187.51757277900785</v>
      </c>
      <c r="AC16" s="188">
        <f t="shared" ref="AC16:AC79" si="40">IF(IF(E16=H16,1,0)=1,ABS(X16*G16),-ABS(X16*G16))</f>
        <v>-187.51757277900785</v>
      </c>
      <c r="AD16" s="188">
        <f t="shared" si="26"/>
        <v>187.51757277900785</v>
      </c>
      <c r="AE16" s="188">
        <f t="shared" si="27"/>
        <v>-187.51757277900785</v>
      </c>
      <c r="AF16" s="188">
        <f t="shared" si="36"/>
        <v>187.51757277900785</v>
      </c>
      <c r="AG16" s="188">
        <f t="shared" si="37"/>
        <v>187.51757277900785</v>
      </c>
      <c r="AH16" s="188">
        <f t="shared" si="38"/>
        <v>-187.51757277900785</v>
      </c>
      <c r="AI16" s="188">
        <f t="shared" si="39"/>
        <v>-187.51757277900785</v>
      </c>
      <c r="AJ16" s="188">
        <f t="shared" si="28"/>
        <v>187.51757277900785</v>
      </c>
      <c r="AK16" s="188">
        <f t="shared" si="29"/>
        <v>-187.51757277900785</v>
      </c>
      <c r="AL16" s="188">
        <f t="shared" si="30"/>
        <v>187.51757277900785</v>
      </c>
      <c r="AM16" s="188">
        <f>IF(IF(S16=H16,1,0)=1,ABS(X16*G16),-ABS(X16*G16))</f>
        <v>187.51757277900785</v>
      </c>
      <c r="AN16" s="188">
        <f t="shared" si="32"/>
        <v>-187.51757277900785</v>
      </c>
      <c r="AO16" s="188">
        <f t="shared" si="33"/>
        <v>187.51757277900785</v>
      </c>
    </row>
    <row r="17" spans="1:41" ht="15.75" thickBot="1" x14ac:dyDescent="0.3">
      <c r="A17" s="1" t="s">
        <v>295</v>
      </c>
      <c r="B17" s="149" t="s">
        <v>728</v>
      </c>
      <c r="C17" s="192" t="s">
        <v>297</v>
      </c>
      <c r="E17" s="201">
        <v>1</v>
      </c>
      <c r="F17" s="186">
        <f t="shared" si="19"/>
        <v>148.8542329725378</v>
      </c>
      <c r="G17" s="202">
        <v>1.5913430935699999E-3</v>
      </c>
      <c r="H17" s="202">
        <v>1</v>
      </c>
      <c r="I17">
        <v>1</v>
      </c>
      <c r="J17">
        <v>1</v>
      </c>
      <c r="K17">
        <v>1</v>
      </c>
      <c r="L17">
        <v>-1</v>
      </c>
      <c r="M17">
        <v>-6</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93540</v>
      </c>
      <c r="Y17" s="137">
        <v>74832</v>
      </c>
      <c r="Z17" s="188">
        <f t="shared" si="25"/>
        <v>148.8542329725378</v>
      </c>
      <c r="AA17" s="188">
        <f>IF(IF(sym!$Q6=H17,1,0)=1,ABS(X17*G17),-ABS(X17*G17))</f>
        <v>148.8542329725378</v>
      </c>
      <c r="AB17" s="188">
        <f>IF(IF(sym!$P6=$H17,1,0)=1,ABS($X17*$G17),-ABS($X17*$G17))</f>
        <v>-148.8542329725378</v>
      </c>
      <c r="AC17" s="188">
        <f t="shared" si="40"/>
        <v>148.8542329725378</v>
      </c>
      <c r="AD17" s="188">
        <f t="shared" si="26"/>
        <v>-148.8542329725378</v>
      </c>
      <c r="AE17" s="188">
        <f t="shared" si="27"/>
        <v>148.8542329725378</v>
      </c>
      <c r="AF17" s="188">
        <f t="shared" si="36"/>
        <v>148.8542329725378</v>
      </c>
      <c r="AG17" s="188">
        <f t="shared" si="37"/>
        <v>148.8542329725378</v>
      </c>
      <c r="AH17" s="188">
        <f t="shared" si="38"/>
        <v>-148.8542329725378</v>
      </c>
      <c r="AI17" s="188">
        <f t="shared" si="39"/>
        <v>148.8542329725378</v>
      </c>
      <c r="AJ17" s="188">
        <f t="shared" si="28"/>
        <v>148.8542329725378</v>
      </c>
      <c r="AK17" s="188">
        <f t="shared" si="29"/>
        <v>148.8542329725378</v>
      </c>
      <c r="AL17" s="188">
        <f t="shared" si="30"/>
        <v>148.8542329725378</v>
      </c>
      <c r="AM17" s="188">
        <f t="shared" si="31"/>
        <v>148.8542329725378</v>
      </c>
      <c r="AN17" s="188">
        <f t="shared" si="32"/>
        <v>-148.8542329725378</v>
      </c>
      <c r="AO17" s="188">
        <f t="shared" si="33"/>
        <v>148.8542329725378</v>
      </c>
    </row>
    <row r="18" spans="1:41" ht="15.75" thickBot="1" x14ac:dyDescent="0.3">
      <c r="A18" s="1" t="s">
        <v>298</v>
      </c>
      <c r="B18" s="149" t="s">
        <v>479</v>
      </c>
      <c r="C18" s="192" t="s">
        <v>1121</v>
      </c>
      <c r="E18" s="201">
        <v>-1</v>
      </c>
      <c r="F18" s="186">
        <f t="shared" si="19"/>
        <v>694.01256528588601</v>
      </c>
      <c r="G18" s="202">
        <v>4.2388918325599999E-3</v>
      </c>
      <c r="H18" s="202">
        <v>1</v>
      </c>
      <c r="I18">
        <v>1</v>
      </c>
      <c r="J18">
        <v>1</v>
      </c>
      <c r="K18">
        <v>-1</v>
      </c>
      <c r="L18">
        <v>1</v>
      </c>
      <c r="M18">
        <v>5</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163725</v>
      </c>
      <c r="Y18" s="137">
        <v>163725</v>
      </c>
      <c r="Z18" s="188">
        <f t="shared" si="25"/>
        <v>694.01256528588601</v>
      </c>
      <c r="AA18" s="188">
        <f>IF(IF(sym!$Q7=H18,1,0)=1,ABS(X18*G18),-ABS(X18*G18))</f>
        <v>694.01256528588601</v>
      </c>
      <c r="AB18" s="188">
        <f>IF(IF(sym!$P7=$H18,1,0)=1,ABS($X18*$G18),-ABS($X18*$G18))</f>
        <v>-694.01256528588601</v>
      </c>
      <c r="AC18" s="188">
        <f t="shared" si="40"/>
        <v>-694.01256528588601</v>
      </c>
      <c r="AD18" s="188">
        <f t="shared" si="26"/>
        <v>694.01256528588601</v>
      </c>
      <c r="AE18" s="188">
        <f t="shared" si="27"/>
        <v>694.01256528588601</v>
      </c>
      <c r="AF18" s="188">
        <f t="shared" si="36"/>
        <v>694.01256528588601</v>
      </c>
      <c r="AG18" s="188">
        <f t="shared" si="37"/>
        <v>-694.01256528588601</v>
      </c>
      <c r="AH18" s="188">
        <f t="shared" si="38"/>
        <v>694.01256528588601</v>
      </c>
      <c r="AI18" s="188">
        <f t="shared" si="39"/>
        <v>694.01256528588601</v>
      </c>
      <c r="AJ18" s="188">
        <f t="shared" si="28"/>
        <v>-694.01256528588601</v>
      </c>
      <c r="AK18" s="188">
        <f t="shared" si="29"/>
        <v>694.01256528588601</v>
      </c>
      <c r="AL18" s="188">
        <f t="shared" si="30"/>
        <v>694.01256528588601</v>
      </c>
      <c r="AM18" s="188">
        <f t="shared" si="31"/>
        <v>694.01256528588601</v>
      </c>
      <c r="AN18" s="188">
        <f t="shared" si="32"/>
        <v>-694.01256528588601</v>
      </c>
      <c r="AO18" s="188">
        <f t="shared" si="33"/>
        <v>694.01256528588601</v>
      </c>
    </row>
    <row r="19" spans="1:41" ht="15.75" thickBot="1" x14ac:dyDescent="0.3">
      <c r="A19" s="1" t="s">
        <v>300</v>
      </c>
      <c r="B19" s="149" t="s">
        <v>518</v>
      </c>
      <c r="C19" s="192" t="s">
        <v>297</v>
      </c>
      <c r="E19" s="201">
        <v>-1</v>
      </c>
      <c r="F19" s="186">
        <f t="shared" si="19"/>
        <v>729.58827634255499</v>
      </c>
      <c r="G19" s="202">
        <v>1.3956734124199999E-2</v>
      </c>
      <c r="H19" s="202">
        <v>1</v>
      </c>
      <c r="I19">
        <v>-1</v>
      </c>
      <c r="J19">
        <v>1</v>
      </c>
      <c r="K19">
        <v>-1</v>
      </c>
      <c r="L19">
        <v>-1</v>
      </c>
      <c r="M19">
        <v>-7</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52275</v>
      </c>
      <c r="Y19" s="137">
        <v>34850</v>
      </c>
      <c r="Z19" s="188">
        <f t="shared" si="25"/>
        <v>729.58827634255499</v>
      </c>
      <c r="AA19" s="188">
        <f>IF(IF(sym!$Q8=H19,1,0)=1,ABS(X19*G19),-ABS(X19*G19))</f>
        <v>729.58827634255499</v>
      </c>
      <c r="AB19" s="188">
        <f>IF(IF(sym!$P8=$H19,1,0)=1,ABS($X19*$G19),-ABS($X19*$G19))</f>
        <v>-729.58827634255499</v>
      </c>
      <c r="AC19" s="188">
        <f t="shared" si="40"/>
        <v>-729.58827634255499</v>
      </c>
      <c r="AD19" s="188">
        <f t="shared" si="26"/>
        <v>729.58827634255499</v>
      </c>
      <c r="AE19" s="188">
        <f t="shared" si="27"/>
        <v>729.58827634255499</v>
      </c>
      <c r="AF19" s="188">
        <f t="shared" si="36"/>
        <v>-729.58827634255499</v>
      </c>
      <c r="AG19" s="188">
        <f t="shared" si="37"/>
        <v>-729.58827634255499</v>
      </c>
      <c r="AH19" s="188">
        <f t="shared" si="38"/>
        <v>-729.58827634255499</v>
      </c>
      <c r="AI19" s="188">
        <f t="shared" si="39"/>
        <v>729.58827634255499</v>
      </c>
      <c r="AJ19" s="188">
        <f t="shared" si="28"/>
        <v>-729.58827634255499</v>
      </c>
      <c r="AK19" s="188">
        <f t="shared" si="29"/>
        <v>729.58827634255499</v>
      </c>
      <c r="AL19" s="188">
        <f t="shared" si="30"/>
        <v>729.58827634255499</v>
      </c>
      <c r="AM19" s="188">
        <f t="shared" si="31"/>
        <v>729.58827634255499</v>
      </c>
      <c r="AN19" s="188">
        <f t="shared" si="32"/>
        <v>-729.58827634255499</v>
      </c>
      <c r="AO19" s="188">
        <f t="shared" si="33"/>
        <v>729.58827634255499</v>
      </c>
    </row>
    <row r="20" spans="1:41" ht="15.75" thickBot="1" x14ac:dyDescent="0.3">
      <c r="A20" s="1" t="s">
        <v>302</v>
      </c>
      <c r="B20" s="149" t="s">
        <v>509</v>
      </c>
      <c r="C20" s="192" t="s">
        <v>304</v>
      </c>
      <c r="E20" s="201">
        <v>-1</v>
      </c>
      <c r="F20" s="186">
        <f t="shared" si="19"/>
        <v>782.51223491030078</v>
      </c>
      <c r="G20" s="202">
        <v>6.5252854812399997E-3</v>
      </c>
      <c r="H20" s="202">
        <v>1</v>
      </c>
      <c r="I20">
        <v>1</v>
      </c>
      <c r="J20">
        <v>1</v>
      </c>
      <c r="K20">
        <v>-1</v>
      </c>
      <c r="L20">
        <v>-1</v>
      </c>
      <c r="M20">
        <v>-1</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119920</v>
      </c>
      <c r="Y20" s="137">
        <v>89940</v>
      </c>
      <c r="Z20" s="188">
        <f t="shared" si="25"/>
        <v>782.51223491030078</v>
      </c>
      <c r="AA20" s="188">
        <f>IF(IF(sym!$Q9=H20,1,0)=1,ABS(X20*G20),-ABS(X20*G20))</f>
        <v>782.51223491030078</v>
      </c>
      <c r="AB20" s="188">
        <f>IF(IF(sym!$P9=$H20,1,0)=1,ABS($X20*$G20),-ABS($X20*$G20))</f>
        <v>-782.51223491030078</v>
      </c>
      <c r="AC20" s="188">
        <f t="shared" si="40"/>
        <v>-782.51223491030078</v>
      </c>
      <c r="AD20" s="188">
        <f t="shared" si="26"/>
        <v>782.51223491030078</v>
      </c>
      <c r="AE20" s="188">
        <f t="shared" si="27"/>
        <v>782.51223491030078</v>
      </c>
      <c r="AF20" s="188">
        <f t="shared" si="36"/>
        <v>782.51223491030078</v>
      </c>
      <c r="AG20" s="188">
        <f t="shared" si="37"/>
        <v>-782.51223491030078</v>
      </c>
      <c r="AH20" s="188">
        <f t="shared" si="38"/>
        <v>-782.51223491030078</v>
      </c>
      <c r="AI20" s="188">
        <f t="shared" si="39"/>
        <v>782.51223491030078</v>
      </c>
      <c r="AJ20" s="188">
        <f t="shared" si="28"/>
        <v>-782.51223491030078</v>
      </c>
      <c r="AK20" s="188">
        <f t="shared" si="29"/>
        <v>782.51223491030078</v>
      </c>
      <c r="AL20" s="188">
        <f t="shared" si="30"/>
        <v>782.51223491030078</v>
      </c>
      <c r="AM20" s="188">
        <f t="shared" si="31"/>
        <v>782.51223491030078</v>
      </c>
      <c r="AN20" s="188">
        <f t="shared" si="32"/>
        <v>-782.51223491030078</v>
      </c>
      <c r="AO20" s="188">
        <f t="shared" si="33"/>
        <v>782.51223491030078</v>
      </c>
    </row>
    <row r="21" spans="1:41" ht="15.75" thickBot="1" x14ac:dyDescent="0.3">
      <c r="A21" s="1" t="s">
        <v>305</v>
      </c>
      <c r="B21" s="149" t="s">
        <v>488</v>
      </c>
      <c r="C21" s="192" t="s">
        <v>1121</v>
      </c>
      <c r="E21" s="201">
        <v>-1</v>
      </c>
      <c r="F21" s="186">
        <f t="shared" si="19"/>
        <v>-104.34778388868925</v>
      </c>
      <c r="G21" s="202">
        <v>-4.52927855063E-4</v>
      </c>
      <c r="H21" s="202">
        <v>-1</v>
      </c>
      <c r="I21">
        <v>1</v>
      </c>
      <c r="J21">
        <v>1</v>
      </c>
      <c r="K21">
        <v>1</v>
      </c>
      <c r="L21">
        <v>-1</v>
      </c>
      <c r="M21">
        <v>-4</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230385</v>
      </c>
      <c r="Y21" s="137">
        <v>153590</v>
      </c>
      <c r="Z21" s="188">
        <f t="shared" si="25"/>
        <v>104.34778388868925</v>
      </c>
      <c r="AA21" s="188">
        <f>IF(IF(sym!$Q10=H21,1,0)=1,ABS(X21*G21),-ABS(X21*G21))</f>
        <v>-104.34778388868925</v>
      </c>
      <c r="AB21" s="188">
        <f>IF(IF(sym!$P10=$H21,1,0)=1,ABS($X21*$G21),-ABS($X21*$G21))</f>
        <v>104.34778388868925</v>
      </c>
      <c r="AC21" s="188">
        <f t="shared" si="40"/>
        <v>104.34778388868925</v>
      </c>
      <c r="AD21" s="188">
        <f t="shared" si="26"/>
        <v>-104.34778388868925</v>
      </c>
      <c r="AE21" s="188">
        <f t="shared" si="27"/>
        <v>-104.34778388868925</v>
      </c>
      <c r="AF21" s="188">
        <f t="shared" si="36"/>
        <v>-104.34778388868925</v>
      </c>
      <c r="AG21" s="188">
        <f t="shared" si="37"/>
        <v>-104.34778388868925</v>
      </c>
      <c r="AH21" s="188">
        <f t="shared" si="38"/>
        <v>104.34778388868925</v>
      </c>
      <c r="AI21" s="188">
        <f t="shared" si="39"/>
        <v>-104.34778388868925</v>
      </c>
      <c r="AJ21" s="188">
        <f t="shared" si="28"/>
        <v>-104.34778388868925</v>
      </c>
      <c r="AK21" s="188">
        <f t="shared" si="29"/>
        <v>-104.34778388868925</v>
      </c>
      <c r="AL21" s="188">
        <f t="shared" si="30"/>
        <v>-104.34778388868925</v>
      </c>
      <c r="AM21" s="188">
        <f t="shared" si="31"/>
        <v>-104.34778388868925</v>
      </c>
      <c r="AN21" s="188">
        <f t="shared" si="32"/>
        <v>104.34778388868925</v>
      </c>
      <c r="AO21" s="188">
        <f t="shared" si="33"/>
        <v>-104.34778388868925</v>
      </c>
    </row>
    <row r="22" spans="1:41" ht="15.75" thickBot="1" x14ac:dyDescent="0.3">
      <c r="A22" s="330" t="s">
        <v>307</v>
      </c>
      <c r="B22" s="331" t="s">
        <v>484</v>
      </c>
      <c r="C22" s="332" t="s">
        <v>1288</v>
      </c>
      <c r="E22" s="201">
        <v>-1</v>
      </c>
      <c r="F22" s="186">
        <f t="shared" si="19"/>
        <v>0</v>
      </c>
      <c r="G22" s="202">
        <v>1.56154525087E-3</v>
      </c>
      <c r="H22" s="202">
        <v>1</v>
      </c>
      <c r="I22">
        <v>-1</v>
      </c>
      <c r="J22">
        <v>1</v>
      </c>
      <c r="K22">
        <v>-1</v>
      </c>
      <c r="L22">
        <v>1</v>
      </c>
      <c r="M22">
        <v>-5</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-1383.4726688061</v>
      </c>
      <c r="G23" s="202">
        <v>-1.5219721328999999E-2</v>
      </c>
      <c r="H23" s="202">
        <v>-1</v>
      </c>
      <c r="I23">
        <v>1</v>
      </c>
      <c r="J23">
        <v>1</v>
      </c>
      <c r="K23">
        <v>1</v>
      </c>
      <c r="L23">
        <v>-1</v>
      </c>
      <c r="M23">
        <v>-11</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90900</v>
      </c>
      <c r="Y23" s="137">
        <v>90900</v>
      </c>
      <c r="Z23" s="188">
        <f t="shared" si="25"/>
        <v>1383.4726688061</v>
      </c>
      <c r="AA23" s="188">
        <f>IF(IF(sym!$Q12=H23,1,0)=1,ABS(X23*G23),-ABS(X23*G23))</f>
        <v>-1383.4726688061</v>
      </c>
      <c r="AB23" s="188">
        <f>IF(IF(sym!$P12=$H23,1,0)=1,ABS($X23*$G23),-ABS($X23*$G23))</f>
        <v>1383.4726688061</v>
      </c>
      <c r="AC23" s="188">
        <f t="shared" si="40"/>
        <v>-1383.4726688061</v>
      </c>
      <c r="AD23" s="188">
        <f t="shared" si="26"/>
        <v>1383.4726688061</v>
      </c>
      <c r="AE23" s="188">
        <f t="shared" si="27"/>
        <v>-1383.4726688061</v>
      </c>
      <c r="AF23" s="188">
        <f t="shared" si="36"/>
        <v>-1383.4726688061</v>
      </c>
      <c r="AG23" s="188">
        <f t="shared" si="37"/>
        <v>-1383.4726688061</v>
      </c>
      <c r="AH23" s="188">
        <f t="shared" si="38"/>
        <v>1383.4726688061</v>
      </c>
      <c r="AI23" s="188">
        <f t="shared" si="39"/>
        <v>-1383.4726688061</v>
      </c>
      <c r="AJ23" s="188">
        <f t="shared" si="28"/>
        <v>-1383.4726688061</v>
      </c>
      <c r="AK23" s="188">
        <f t="shared" si="29"/>
        <v>-1383.4726688061</v>
      </c>
      <c r="AL23" s="188">
        <f t="shared" si="30"/>
        <v>-1383.4726688061</v>
      </c>
      <c r="AM23" s="188">
        <f t="shared" si="31"/>
        <v>-1383.4726688061</v>
      </c>
      <c r="AN23" s="188">
        <f t="shared" si="32"/>
        <v>1383.4726688061</v>
      </c>
      <c r="AO23" s="188">
        <f t="shared" si="33"/>
        <v>-1383.4726688061</v>
      </c>
    </row>
    <row r="24" spans="1:41" ht="15.75" thickBot="1" x14ac:dyDescent="0.3">
      <c r="A24" s="1" t="s">
        <v>311</v>
      </c>
      <c r="B24" s="149" t="s">
        <v>520</v>
      </c>
      <c r="C24" s="192" t="s">
        <v>304</v>
      </c>
      <c r="E24" s="201">
        <v>1</v>
      </c>
      <c r="F24" s="186">
        <f t="shared" si="19"/>
        <v>-488.26938610641582</v>
      </c>
      <c r="G24" s="202">
        <v>-4.4426494345699997E-3</v>
      </c>
      <c r="H24" s="233">
        <v>-1</v>
      </c>
      <c r="I24">
        <v>-1</v>
      </c>
      <c r="J24">
        <v>-1</v>
      </c>
      <c r="K24">
        <v>1</v>
      </c>
      <c r="L24">
        <v>1</v>
      </c>
      <c r="M24">
        <v>-10</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109905</v>
      </c>
      <c r="Y24" s="137">
        <v>73270</v>
      </c>
      <c r="Z24" s="188">
        <f t="shared" si="25"/>
        <v>488.26938610641582</v>
      </c>
      <c r="AA24" s="188">
        <f>IF(IF(sym!$Q13=H24,1,0)=1,ABS(X24*G24),-ABS(X24*G24))</f>
        <v>-488.26938610641582</v>
      </c>
      <c r="AB24" s="188">
        <f>IF(IF(sym!$P13=$H24,1,0)=1,ABS($X24*$G24),-ABS($X24*$G24))</f>
        <v>488.26938610641582</v>
      </c>
      <c r="AC24" s="188">
        <f t="shared" si="40"/>
        <v>-488.26938610641582</v>
      </c>
      <c r="AD24" s="188">
        <f t="shared" si="26"/>
        <v>488.26938610641582</v>
      </c>
      <c r="AE24" s="188">
        <f t="shared" si="27"/>
        <v>488.26938610641582</v>
      </c>
      <c r="AF24" s="188">
        <f t="shared" si="36"/>
        <v>488.26938610641582</v>
      </c>
      <c r="AG24" s="188">
        <f t="shared" si="37"/>
        <v>-488.26938610641582</v>
      </c>
      <c r="AH24" s="188">
        <f t="shared" si="38"/>
        <v>-488.26938610641582</v>
      </c>
      <c r="AI24" s="188">
        <f t="shared" si="39"/>
        <v>488.26938610641582</v>
      </c>
      <c r="AJ24" s="188">
        <f t="shared" si="28"/>
        <v>-488.26938610641582</v>
      </c>
      <c r="AK24" s="188">
        <f t="shared" si="29"/>
        <v>488.26938610641582</v>
      </c>
      <c r="AL24" s="188">
        <f t="shared" si="30"/>
        <v>488.26938610641582</v>
      </c>
      <c r="AM24" s="188">
        <f t="shared" si="31"/>
        <v>488.26938610641582</v>
      </c>
      <c r="AN24" s="188">
        <f t="shared" si="32"/>
        <v>-488.26938610641582</v>
      </c>
      <c r="AO24" s="188">
        <f t="shared" si="33"/>
        <v>488.26938610641582</v>
      </c>
    </row>
    <row r="25" spans="1:41" ht="15.75" thickBot="1" x14ac:dyDescent="0.3">
      <c r="A25" s="1" t="s">
        <v>1008</v>
      </c>
      <c r="B25" s="149" t="s">
        <v>583</v>
      </c>
      <c r="C25" s="192" t="s">
        <v>1121</v>
      </c>
      <c r="E25" s="201">
        <v>-1</v>
      </c>
      <c r="F25" s="186">
        <f t="shared" si="19"/>
        <v>186.70525769942802</v>
      </c>
      <c r="G25" s="202">
        <v>6.7637642602700004E-4</v>
      </c>
      <c r="H25" s="202">
        <v>1</v>
      </c>
      <c r="I25">
        <v>-1</v>
      </c>
      <c r="J25">
        <v>1</v>
      </c>
      <c r="K25">
        <v>-1</v>
      </c>
      <c r="L25">
        <v>1</v>
      </c>
      <c r="M25">
        <v>-15</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276037.5</v>
      </c>
      <c r="Y25" s="137">
        <v>276037.5</v>
      </c>
      <c r="Z25" s="188">
        <f t="shared" si="25"/>
        <v>186.70525769942802</v>
      </c>
      <c r="AA25" s="188">
        <f>IF(IF(sym!$Q14=H25,1,0)=1,ABS(X25*G25),-ABS(X25*G25))</f>
        <v>186.70525769942802</v>
      </c>
      <c r="AB25" s="188">
        <f>IF(IF(sym!$P14=$H25,1,0)=1,ABS($X25*$G25),-ABS($X25*$G25))</f>
        <v>-186.70525769942802</v>
      </c>
      <c r="AC25" s="188">
        <f t="shared" si="40"/>
        <v>-186.70525769942802</v>
      </c>
      <c r="AD25" s="188">
        <f t="shared" si="26"/>
        <v>186.70525769942802</v>
      </c>
      <c r="AE25" s="188">
        <f t="shared" si="27"/>
        <v>186.70525769942802</v>
      </c>
      <c r="AF25" s="188">
        <f t="shared" si="36"/>
        <v>-186.70525769942802</v>
      </c>
      <c r="AG25" s="188">
        <f t="shared" si="37"/>
        <v>-186.70525769942802</v>
      </c>
      <c r="AH25" s="188">
        <f t="shared" si="38"/>
        <v>186.70525769942802</v>
      </c>
      <c r="AI25" s="188">
        <f t="shared" si="39"/>
        <v>-186.70525769942802</v>
      </c>
      <c r="AJ25" s="188">
        <f t="shared" si="28"/>
        <v>-186.70525769942802</v>
      </c>
      <c r="AK25" s="188">
        <f t="shared" si="29"/>
        <v>186.70525769942802</v>
      </c>
      <c r="AL25" s="188">
        <f t="shared" si="30"/>
        <v>-186.70525769942802</v>
      </c>
      <c r="AM25" s="188">
        <f t="shared" si="31"/>
        <v>-186.70525769942802</v>
      </c>
      <c r="AN25" s="188">
        <f t="shared" si="32"/>
        <v>186.70525769942802</v>
      </c>
      <c r="AO25" s="188">
        <f t="shared" si="33"/>
        <v>186.70525769942802</v>
      </c>
    </row>
    <row r="26" spans="1:41" ht="15.75" thickBot="1" x14ac:dyDescent="0.3">
      <c r="A26" s="1" t="s">
        <v>314</v>
      </c>
      <c r="B26" s="149" t="s">
        <v>755</v>
      </c>
      <c r="C26" s="192" t="s">
        <v>1121</v>
      </c>
      <c r="E26" s="201">
        <v>1</v>
      </c>
      <c r="F26" s="186">
        <f t="shared" si="19"/>
        <v>72.406366827746567</v>
      </c>
      <c r="G26" s="202">
        <v>2.4854240236900002E-4</v>
      </c>
      <c r="H26" s="202">
        <v>1</v>
      </c>
      <c r="I26">
        <v>1</v>
      </c>
      <c r="J26">
        <v>-1</v>
      </c>
      <c r="K26">
        <v>1</v>
      </c>
      <c r="L26">
        <v>1</v>
      </c>
      <c r="M26">
        <v>-16</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291324</v>
      </c>
      <c r="Y26" s="137">
        <v>194216</v>
      </c>
      <c r="Z26" s="188">
        <f t="shared" si="25"/>
        <v>72.406366827746567</v>
      </c>
      <c r="AA26" s="188">
        <f>IF(IF(sym!$Q15=H26,1,0)=1,ABS(X26*G26),-ABS(X26*G26))</f>
        <v>-72.406366827746567</v>
      </c>
      <c r="AB26" s="188">
        <f>IF(IF(sym!$P15=$H26,1,0)=1,ABS($X26*$G26),-ABS($X26*$G26))</f>
        <v>72.406366827746567</v>
      </c>
      <c r="AC26" s="188">
        <f t="shared" si="40"/>
        <v>72.406366827746567</v>
      </c>
      <c r="AD26" s="188">
        <f t="shared" si="26"/>
        <v>-72.406366827746567</v>
      </c>
      <c r="AE26" s="188">
        <f t="shared" si="27"/>
        <v>-72.406366827746567</v>
      </c>
      <c r="AF26" s="188">
        <f t="shared" si="36"/>
        <v>72.406366827746567</v>
      </c>
      <c r="AG26" s="188">
        <f t="shared" si="37"/>
        <v>72.406366827746567</v>
      </c>
      <c r="AH26" s="188">
        <f t="shared" si="38"/>
        <v>72.406366827746567</v>
      </c>
      <c r="AI26" s="188">
        <f t="shared" si="39"/>
        <v>-72.406366827746567</v>
      </c>
      <c r="AJ26" s="188">
        <f t="shared" si="28"/>
        <v>72.406366827746567</v>
      </c>
      <c r="AK26" s="188">
        <f t="shared" si="29"/>
        <v>-72.406366827746567</v>
      </c>
      <c r="AL26" s="188">
        <f t="shared" si="30"/>
        <v>-72.406366827746567</v>
      </c>
      <c r="AM26" s="188">
        <f t="shared" si="31"/>
        <v>-72.406366827746567</v>
      </c>
      <c r="AN26" s="188">
        <f t="shared" si="32"/>
        <v>72.406366827746567</v>
      </c>
      <c r="AO26" s="188">
        <f t="shared" si="33"/>
        <v>-72.406366827746567</v>
      </c>
    </row>
    <row r="27" spans="1:41" ht="15.75" thickBot="1" x14ac:dyDescent="0.3">
      <c r="A27" s="1" t="s">
        <v>316</v>
      </c>
      <c r="B27" s="149" t="s">
        <v>562</v>
      </c>
      <c r="C27" s="192" t="s">
        <v>1122</v>
      </c>
      <c r="E27" s="201">
        <v>-1</v>
      </c>
      <c r="F27" s="186">
        <f t="shared" si="19"/>
        <v>663.09259424358527</v>
      </c>
      <c r="G27" s="202">
        <v>1.80657593641E-3</v>
      </c>
      <c r="H27" s="202">
        <v>1</v>
      </c>
      <c r="I27">
        <v>1</v>
      </c>
      <c r="J27">
        <v>1</v>
      </c>
      <c r="K27">
        <v>-1</v>
      </c>
      <c r="L27">
        <v>1</v>
      </c>
      <c r="M27">
        <v>-5</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367043.85399999999</v>
      </c>
      <c r="Y27" s="137">
        <v>367043.85399999999</v>
      </c>
      <c r="Z27" s="188">
        <f t="shared" si="25"/>
        <v>663.09259424358527</v>
      </c>
      <c r="AA27" s="188">
        <f>IF(IF(sym!$Q16=H27,1,0)=1,ABS(X27*G27),-ABS(X27*G27))</f>
        <v>-663.09259424358527</v>
      </c>
      <c r="AB27" s="188">
        <f>IF(IF(sym!$P16=$H27,1,0)=1,ABS($X27*$G27),-ABS($X27*$G27))</f>
        <v>663.09259424358527</v>
      </c>
      <c r="AC27" s="188">
        <f t="shared" si="40"/>
        <v>-663.09259424358527</v>
      </c>
      <c r="AD27" s="188">
        <f t="shared" si="26"/>
        <v>663.09259424358527</v>
      </c>
      <c r="AE27" s="188">
        <f t="shared" si="27"/>
        <v>663.09259424358527</v>
      </c>
      <c r="AF27" s="188">
        <f t="shared" si="36"/>
        <v>663.09259424358527</v>
      </c>
      <c r="AG27" s="188">
        <f t="shared" si="37"/>
        <v>-663.09259424358527</v>
      </c>
      <c r="AH27" s="188">
        <f t="shared" si="38"/>
        <v>663.09259424358527</v>
      </c>
      <c r="AI27" s="188">
        <f t="shared" si="39"/>
        <v>-663.09259424358527</v>
      </c>
      <c r="AJ27" s="188">
        <f t="shared" si="28"/>
        <v>-663.09259424358527</v>
      </c>
      <c r="AK27" s="188">
        <f t="shared" si="29"/>
        <v>663.09259424358527</v>
      </c>
      <c r="AL27" s="188">
        <f t="shared" si="30"/>
        <v>663.09259424358527</v>
      </c>
      <c r="AM27" s="188">
        <f t="shared" si="31"/>
        <v>663.09259424358527</v>
      </c>
      <c r="AN27" s="188">
        <f t="shared" si="32"/>
        <v>663.09259424358527</v>
      </c>
      <c r="AO27" s="188">
        <f t="shared" si="33"/>
        <v>663.09259424358527</v>
      </c>
    </row>
    <row r="28" spans="1:41" ht="15.75" thickBot="1" x14ac:dyDescent="0.3">
      <c r="A28" s="1" t="s">
        <v>318</v>
      </c>
      <c r="B28" s="149" t="s">
        <v>560</v>
      </c>
      <c r="C28" s="192" t="s">
        <v>1122</v>
      </c>
      <c r="E28" s="201">
        <v>-1</v>
      </c>
      <c r="F28" s="186">
        <f t="shared" si="19"/>
        <v>617.51915937697368</v>
      </c>
      <c r="G28" s="202">
        <v>5.9916117435599998E-4</v>
      </c>
      <c r="H28" s="202">
        <v>1</v>
      </c>
      <c r="I28">
        <v>-1</v>
      </c>
      <c r="J28">
        <v>-1</v>
      </c>
      <c r="K28">
        <v>-1</v>
      </c>
      <c r="L28">
        <v>1</v>
      </c>
      <c r="M28">
        <v>-5</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1030639.4770000001</v>
      </c>
      <c r="Y28" s="137">
        <v>736171.05500000005</v>
      </c>
      <c r="Z28" s="188">
        <f t="shared" si="25"/>
        <v>617.51915937697368</v>
      </c>
      <c r="AA28" s="188">
        <f>IF(IF(sym!$Q17=H28,1,0)=1,ABS(X28*G28),-ABS(X28*G28))</f>
        <v>-617.51915937697368</v>
      </c>
      <c r="AB28" s="188">
        <f>IF(IF(sym!$P17=$H28,1,0)=1,ABS($X28*$G28),-ABS($X28*$G28))</f>
        <v>617.51915937697368</v>
      </c>
      <c r="AC28" s="188">
        <f t="shared" si="40"/>
        <v>-617.51915937697368</v>
      </c>
      <c r="AD28" s="188">
        <f t="shared" si="26"/>
        <v>617.51915937697368</v>
      </c>
      <c r="AE28" s="188">
        <f t="shared" si="27"/>
        <v>-617.51915937697368</v>
      </c>
      <c r="AF28" s="188">
        <f t="shared" si="36"/>
        <v>-617.51915937697368</v>
      </c>
      <c r="AG28" s="188">
        <f t="shared" si="37"/>
        <v>-617.51915937697368</v>
      </c>
      <c r="AH28" s="188">
        <f t="shared" si="38"/>
        <v>617.51915937697368</v>
      </c>
      <c r="AI28" s="188">
        <f t="shared" si="39"/>
        <v>-617.51915937697368</v>
      </c>
      <c r="AJ28" s="188">
        <f t="shared" si="28"/>
        <v>-617.51915937697368</v>
      </c>
      <c r="AK28" s="188">
        <f t="shared" si="29"/>
        <v>-617.51915937697368</v>
      </c>
      <c r="AL28" s="188">
        <f t="shared" si="30"/>
        <v>-617.51915937697368</v>
      </c>
      <c r="AM28" s="188">
        <f t="shared" si="31"/>
        <v>-617.51915937697368</v>
      </c>
      <c r="AN28" s="188">
        <f t="shared" si="32"/>
        <v>617.51915937697368</v>
      </c>
      <c r="AO28" s="188">
        <f t="shared" si="33"/>
        <v>-617.51915937697368</v>
      </c>
    </row>
    <row r="29" spans="1:41" ht="15.75" thickBot="1" x14ac:dyDescent="0.3">
      <c r="A29" s="330" t="s">
        <v>320</v>
      </c>
      <c r="B29" s="331" t="s">
        <v>564</v>
      </c>
      <c r="C29" s="332" t="s">
        <v>1288</v>
      </c>
      <c r="E29" s="201">
        <v>-1</v>
      </c>
      <c r="F29" s="186">
        <f t="shared" si="19"/>
        <v>0</v>
      </c>
      <c r="G29" s="202">
        <v>8.9241890143299993E-5</v>
      </c>
      <c r="H29" s="202">
        <v>1</v>
      </c>
      <c r="I29">
        <v>-1</v>
      </c>
      <c r="J29">
        <v>1</v>
      </c>
      <c r="K29">
        <v>-1</v>
      </c>
      <c r="L29">
        <v>1</v>
      </c>
      <c r="M29">
        <v>-4</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0</v>
      </c>
      <c r="H30" s="202">
        <v>1</v>
      </c>
      <c r="I30">
        <v>1</v>
      </c>
      <c r="J30">
        <v>1</v>
      </c>
      <c r="K30">
        <v>-1</v>
      </c>
      <c r="L30">
        <v>1</v>
      </c>
      <c r="M30">
        <v>-13</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89.912400233627153</v>
      </c>
      <c r="G31" s="202">
        <v>5.8399844267099997E-4</v>
      </c>
      <c r="H31" s="202">
        <v>1</v>
      </c>
      <c r="I31">
        <v>-1</v>
      </c>
      <c r="J31">
        <v>-1</v>
      </c>
      <c r="K31">
        <v>1</v>
      </c>
      <c r="L31">
        <v>-1</v>
      </c>
      <c r="M31">
        <v>-2</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153960</v>
      </c>
      <c r="Y31" s="137">
        <v>153960</v>
      </c>
      <c r="Z31" s="188">
        <f t="shared" si="25"/>
        <v>89.912400233627153</v>
      </c>
      <c r="AA31" s="188">
        <f>IF(IF(sym!$Q20=H31,1,0)=1,ABS(X31*G31),-ABS(X31*G31))</f>
        <v>89.912400233627153</v>
      </c>
      <c r="AB31" s="188">
        <f>IF(IF(sym!$P20=$H31,1,0)=1,ABS($X31*$G31),-ABS($X31*$G31))</f>
        <v>-89.912400233627153</v>
      </c>
      <c r="AC31" s="188">
        <f t="shared" si="40"/>
        <v>89.912400233627153</v>
      </c>
      <c r="AD31" s="188">
        <f t="shared" si="26"/>
        <v>-89.912400233627153</v>
      </c>
      <c r="AE31" s="188">
        <f t="shared" si="27"/>
        <v>-89.912400233627153</v>
      </c>
      <c r="AF31" s="188">
        <f t="shared" si="36"/>
        <v>-89.912400233627153</v>
      </c>
      <c r="AG31" s="188">
        <f t="shared" si="37"/>
        <v>89.912400233627153</v>
      </c>
      <c r="AH31" s="188">
        <f t="shared" si="38"/>
        <v>-89.912400233627153</v>
      </c>
      <c r="AI31" s="188">
        <f t="shared" si="39"/>
        <v>89.912400233627153</v>
      </c>
      <c r="AJ31" s="188">
        <f t="shared" si="28"/>
        <v>89.912400233627153</v>
      </c>
      <c r="AK31" s="188">
        <f t="shared" si="29"/>
        <v>-89.912400233627153</v>
      </c>
      <c r="AL31" s="188">
        <f t="shared" si="30"/>
        <v>-89.912400233627153</v>
      </c>
      <c r="AM31" s="188">
        <f t="shared" si="31"/>
        <v>-89.912400233627153</v>
      </c>
      <c r="AN31" s="188">
        <f t="shared" si="32"/>
        <v>-89.912400233627153</v>
      </c>
      <c r="AO31" s="188">
        <f t="shared" si="33"/>
        <v>-89.912400233627153</v>
      </c>
    </row>
    <row r="32" spans="1:41" ht="15.75" thickBot="1" x14ac:dyDescent="0.3">
      <c r="A32" s="1" t="s">
        <v>327</v>
      </c>
      <c r="B32" s="149" t="s">
        <v>552</v>
      </c>
      <c r="C32" s="192" t="s">
        <v>294</v>
      </c>
      <c r="E32" s="201">
        <v>-1</v>
      </c>
      <c r="F32" s="186">
        <f t="shared" si="19"/>
        <v>727.02067123463246</v>
      </c>
      <c r="G32" s="202">
        <v>3.3677853907799998E-3</v>
      </c>
      <c r="H32" s="202">
        <v>1</v>
      </c>
      <c r="I32">
        <v>-1</v>
      </c>
      <c r="J32">
        <v>-1</v>
      </c>
      <c r="K32">
        <v>1</v>
      </c>
      <c r="L32">
        <v>-1</v>
      </c>
      <c r="M32">
        <v>13</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215875</v>
      </c>
      <c r="Y32" s="137">
        <v>215875</v>
      </c>
      <c r="Z32" s="188">
        <f t="shared" si="25"/>
        <v>727.02067123463246</v>
      </c>
      <c r="AA32" s="188">
        <f>IF(IF(sym!$Q21=H32,1,0)=1,ABS(X32*G32),-ABS(X32*G32))</f>
        <v>727.02067123463246</v>
      </c>
      <c r="AB32" s="188">
        <f>IF(IF(sym!$P21=$H32,1,0)=1,ABS($X32*$G32),-ABS($X32*$G32))</f>
        <v>-727.02067123463246</v>
      </c>
      <c r="AC32" s="188">
        <f t="shared" si="40"/>
        <v>-727.02067123463246</v>
      </c>
      <c r="AD32" s="188">
        <f t="shared" si="26"/>
        <v>727.02067123463246</v>
      </c>
      <c r="AE32" s="188">
        <f t="shared" si="27"/>
        <v>-727.02067123463246</v>
      </c>
      <c r="AF32" s="188">
        <f t="shared" si="36"/>
        <v>-727.02067123463246</v>
      </c>
      <c r="AG32" s="188">
        <f t="shared" si="37"/>
        <v>727.02067123463246</v>
      </c>
      <c r="AH32" s="188">
        <f t="shared" si="38"/>
        <v>-727.02067123463246</v>
      </c>
      <c r="AI32" s="188">
        <f t="shared" si="39"/>
        <v>-727.02067123463246</v>
      </c>
      <c r="AJ32" s="188">
        <f t="shared" si="28"/>
        <v>727.02067123463246</v>
      </c>
      <c r="AK32" s="188">
        <f t="shared" si="29"/>
        <v>-727.02067123463246</v>
      </c>
      <c r="AL32" s="188">
        <f t="shared" si="30"/>
        <v>727.02067123463246</v>
      </c>
      <c r="AM32" s="188">
        <f t="shared" si="31"/>
        <v>727.02067123463246</v>
      </c>
      <c r="AN32" s="188">
        <f t="shared" si="32"/>
        <v>-727.02067123463246</v>
      </c>
      <c r="AO32" s="188">
        <f t="shared" si="33"/>
        <v>727.02067123463246</v>
      </c>
    </row>
    <row r="33" spans="1:41" ht="15.75" thickBot="1" x14ac:dyDescent="0.3">
      <c r="A33" s="1" t="s">
        <v>329</v>
      </c>
      <c r="B33" s="149" t="s">
        <v>589</v>
      </c>
      <c r="C33" s="192" t="s">
        <v>313</v>
      </c>
      <c r="E33" s="201">
        <v>-1</v>
      </c>
      <c r="F33" s="186">
        <f t="shared" si="19"/>
        <v>1603.72559555525</v>
      </c>
      <c r="G33" s="202">
        <v>1.1463370947500001E-2</v>
      </c>
      <c r="H33" s="234">
        <v>1</v>
      </c>
      <c r="I33">
        <v>-1</v>
      </c>
      <c r="J33">
        <v>-1</v>
      </c>
      <c r="K33">
        <v>-1</v>
      </c>
      <c r="L33">
        <v>-1</v>
      </c>
      <c r="M33">
        <v>-7</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139900</v>
      </c>
      <c r="Y33" s="137">
        <v>139900</v>
      </c>
      <c r="Z33" s="188">
        <f t="shared" si="25"/>
        <v>1603.72559555525</v>
      </c>
      <c r="AA33" s="188">
        <f>IF(IF(sym!$Q22=H33,1,0)=1,ABS(X33*G33),-ABS(X33*G33))</f>
        <v>1603.72559555525</v>
      </c>
      <c r="AB33" s="188">
        <f>IF(IF(sym!$P22=$H33,1,0)=1,ABS($X33*$G33),-ABS($X33*$G33))</f>
        <v>-1603.72559555525</v>
      </c>
      <c r="AC33" s="188">
        <f t="shared" si="40"/>
        <v>-1603.72559555525</v>
      </c>
      <c r="AD33" s="188">
        <f t="shared" si="26"/>
        <v>1603.72559555525</v>
      </c>
      <c r="AE33" s="188">
        <f t="shared" si="27"/>
        <v>-1603.72559555525</v>
      </c>
      <c r="AF33" s="188">
        <f t="shared" si="36"/>
        <v>-1603.72559555525</v>
      </c>
      <c r="AG33" s="188">
        <f t="shared" si="37"/>
        <v>-1603.72559555525</v>
      </c>
      <c r="AH33" s="188">
        <f t="shared" si="38"/>
        <v>-1603.72559555525</v>
      </c>
      <c r="AI33" s="188">
        <f t="shared" si="39"/>
        <v>1603.72559555525</v>
      </c>
      <c r="AJ33" s="188">
        <f t="shared" si="28"/>
        <v>-1603.72559555525</v>
      </c>
      <c r="AK33" s="188">
        <f t="shared" si="29"/>
        <v>1603.72559555525</v>
      </c>
      <c r="AL33" s="188">
        <f t="shared" si="30"/>
        <v>1603.72559555525</v>
      </c>
      <c r="AM33" s="188">
        <f t="shared" si="31"/>
        <v>1603.72559555525</v>
      </c>
      <c r="AN33" s="188">
        <f t="shared" si="32"/>
        <v>-1603.72559555525</v>
      </c>
      <c r="AO33" s="188">
        <f t="shared" si="33"/>
        <v>1603.72559555525</v>
      </c>
    </row>
    <row r="34" spans="1:41" ht="15.75" thickBot="1" x14ac:dyDescent="0.3">
      <c r="A34" s="1" t="s">
        <v>331</v>
      </c>
      <c r="B34" s="149" t="s">
        <v>481</v>
      </c>
      <c r="C34" s="192" t="s">
        <v>294</v>
      </c>
      <c r="E34" s="201">
        <v>-1</v>
      </c>
      <c r="F34" s="186">
        <f t="shared" si="19"/>
        <v>-338.3525291027442</v>
      </c>
      <c r="G34" s="202">
        <v>-3.5448827901699998E-3</v>
      </c>
      <c r="H34" s="202">
        <v>-1</v>
      </c>
      <c r="I34">
        <v>1</v>
      </c>
      <c r="J34">
        <v>-1</v>
      </c>
      <c r="K34">
        <v>1</v>
      </c>
      <c r="L34">
        <v>-1</v>
      </c>
      <c r="M34">
        <v>-7</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95448.157000000007</v>
      </c>
      <c r="Y34" s="137">
        <v>95448.157000000007</v>
      </c>
      <c r="Z34" s="188">
        <f t="shared" si="25"/>
        <v>338.3525291027442</v>
      </c>
      <c r="AA34" s="188">
        <f>IF(IF(sym!$Q23=H34,1,0)=1,ABS(X34*G34),-ABS(X34*G34))</f>
        <v>-338.3525291027442</v>
      </c>
      <c r="AB34" s="188">
        <f>IF(IF(sym!$P23=$H34,1,0)=1,ABS($X34*$G34),-ABS($X34*$G34))</f>
        <v>338.3525291027442</v>
      </c>
      <c r="AC34" s="188">
        <f t="shared" si="40"/>
        <v>338.3525291027442</v>
      </c>
      <c r="AD34" s="188">
        <f t="shared" si="26"/>
        <v>-338.3525291027442</v>
      </c>
      <c r="AE34" s="188">
        <f t="shared" si="27"/>
        <v>338.3525291027442</v>
      </c>
      <c r="AF34" s="188">
        <f t="shared" si="36"/>
        <v>-338.3525291027442</v>
      </c>
      <c r="AG34" s="188">
        <f t="shared" si="37"/>
        <v>-338.3525291027442</v>
      </c>
      <c r="AH34" s="188">
        <f t="shared" si="38"/>
        <v>338.3525291027442</v>
      </c>
      <c r="AI34" s="188">
        <f t="shared" si="39"/>
        <v>-338.3525291027442</v>
      </c>
      <c r="AJ34" s="188">
        <f t="shared" si="28"/>
        <v>-338.3525291027442</v>
      </c>
      <c r="AK34" s="188">
        <f t="shared" si="29"/>
        <v>-338.3525291027442</v>
      </c>
      <c r="AL34" s="188">
        <f t="shared" si="30"/>
        <v>-338.3525291027442</v>
      </c>
      <c r="AM34" s="188">
        <f t="shared" si="31"/>
        <v>-338.3525291027442</v>
      </c>
      <c r="AN34" s="188">
        <f t="shared" si="32"/>
        <v>338.3525291027442</v>
      </c>
      <c r="AO34" s="188">
        <f t="shared" si="33"/>
        <v>-338.3525291027442</v>
      </c>
    </row>
    <row r="35" spans="1:41" ht="15.75" thickBot="1" x14ac:dyDescent="0.3">
      <c r="A35" s="1" t="s">
        <v>333</v>
      </c>
      <c r="B35" s="149" t="s">
        <v>663</v>
      </c>
      <c r="C35" s="192" t="s">
        <v>294</v>
      </c>
      <c r="E35" s="201">
        <v>-1</v>
      </c>
      <c r="F35" s="186">
        <f t="shared" si="19"/>
        <v>207.84269874133241</v>
      </c>
      <c r="G35" s="202">
        <v>1.89064132544E-3</v>
      </c>
      <c r="H35" s="202">
        <v>1</v>
      </c>
      <c r="I35">
        <v>1</v>
      </c>
      <c r="J35">
        <v>1</v>
      </c>
      <c r="K35">
        <v>1</v>
      </c>
      <c r="L35">
        <v>-1</v>
      </c>
      <c r="M35">
        <v>-1</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109932.379</v>
      </c>
      <c r="Y35" s="137">
        <v>109932.379</v>
      </c>
      <c r="Z35" s="188">
        <f t="shared" si="25"/>
        <v>207.84269874133241</v>
      </c>
      <c r="AA35" s="188">
        <f>IF(IF(sym!$Q24=H35,1,0)=1,ABS(X35*G35),-ABS(X35*G35))</f>
        <v>207.84269874133241</v>
      </c>
      <c r="AB35" s="188">
        <f>IF(IF(sym!$P24=$H35,1,0)=1,ABS($X35*$G35),-ABS($X35*$G35))</f>
        <v>-207.84269874133241</v>
      </c>
      <c r="AC35" s="188">
        <f t="shared" si="40"/>
        <v>-207.84269874133241</v>
      </c>
      <c r="AD35" s="188">
        <f t="shared" si="26"/>
        <v>207.84269874133241</v>
      </c>
      <c r="AE35" s="188">
        <f t="shared" si="27"/>
        <v>207.84269874133241</v>
      </c>
      <c r="AF35" s="188">
        <f t="shared" si="36"/>
        <v>207.84269874133241</v>
      </c>
      <c r="AG35" s="188">
        <f t="shared" si="37"/>
        <v>207.84269874133241</v>
      </c>
      <c r="AH35" s="188">
        <f t="shared" si="38"/>
        <v>-207.84269874133241</v>
      </c>
      <c r="AI35" s="188">
        <f t="shared" si="39"/>
        <v>207.84269874133241</v>
      </c>
      <c r="AJ35" s="188">
        <f t="shared" si="28"/>
        <v>207.84269874133241</v>
      </c>
      <c r="AK35" s="188">
        <f t="shared" si="29"/>
        <v>207.84269874133241</v>
      </c>
      <c r="AL35" s="188">
        <f t="shared" si="30"/>
        <v>207.84269874133241</v>
      </c>
      <c r="AM35" s="188">
        <f t="shared" si="31"/>
        <v>207.84269874133241</v>
      </c>
      <c r="AN35" s="188">
        <f t="shared" si="32"/>
        <v>-207.84269874133241</v>
      </c>
      <c r="AO35" s="188">
        <f t="shared" si="33"/>
        <v>207.84269874133241</v>
      </c>
    </row>
    <row r="36" spans="1:41" ht="15.75" thickBot="1" x14ac:dyDescent="0.3">
      <c r="A36" s="330" t="s">
        <v>335</v>
      </c>
      <c r="B36" s="331" t="s">
        <v>568</v>
      </c>
      <c r="C36" s="332" t="s">
        <v>1288</v>
      </c>
      <c r="E36" s="201">
        <v>-1</v>
      </c>
      <c r="F36" s="186">
        <f t="shared" si="19"/>
        <v>0</v>
      </c>
      <c r="G36" s="291">
        <v>4.9830576041499998E-5</v>
      </c>
      <c r="H36" s="202">
        <v>1</v>
      </c>
      <c r="I36">
        <v>1</v>
      </c>
      <c r="J36">
        <v>1</v>
      </c>
      <c r="K36">
        <v>-1</v>
      </c>
      <c r="L36">
        <v>1</v>
      </c>
      <c r="M36">
        <v>-5</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1119.0602666414418</v>
      </c>
      <c r="G37" s="202">
        <v>6.4296520423600002E-3</v>
      </c>
      <c r="H37" s="202">
        <v>1</v>
      </c>
      <c r="I37">
        <v>1</v>
      </c>
      <c r="J37">
        <v>-1</v>
      </c>
      <c r="K37">
        <v>1</v>
      </c>
      <c r="L37">
        <v>-1</v>
      </c>
      <c r="M37">
        <v>-1</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174046.785</v>
      </c>
      <c r="Y37" s="137">
        <v>174046.785</v>
      </c>
      <c r="Z37" s="188">
        <f t="shared" si="25"/>
        <v>1119.0602666414418</v>
      </c>
      <c r="AA37" s="188">
        <f>IF(IF(sym!$Q26=H37,1,0)=1,ABS(X37*G37),-ABS(X37*G37))</f>
        <v>1119.0602666414418</v>
      </c>
      <c r="AB37" s="188">
        <f>IF(IF(sym!$P26=$H37,1,0)=1,ABS($X37*$G37),-ABS($X37*$G37))</f>
        <v>-1119.0602666414418</v>
      </c>
      <c r="AC37" s="188">
        <f t="shared" si="40"/>
        <v>1119.0602666414418</v>
      </c>
      <c r="AD37" s="188">
        <f t="shared" si="26"/>
        <v>-1119.0602666414418</v>
      </c>
      <c r="AE37" s="188">
        <f t="shared" si="27"/>
        <v>-1119.0602666414418</v>
      </c>
      <c r="AF37" s="188">
        <f t="shared" si="36"/>
        <v>1119.0602666414418</v>
      </c>
      <c r="AG37" s="188">
        <f t="shared" si="37"/>
        <v>1119.0602666414418</v>
      </c>
      <c r="AH37" s="188">
        <f t="shared" si="38"/>
        <v>-1119.0602666414418</v>
      </c>
      <c r="AI37" s="188">
        <f t="shared" si="39"/>
        <v>1119.0602666414418</v>
      </c>
      <c r="AJ37" s="188">
        <f t="shared" si="28"/>
        <v>1119.0602666414418</v>
      </c>
      <c r="AK37" s="188">
        <f t="shared" si="29"/>
        <v>-1119.0602666414418</v>
      </c>
      <c r="AL37" s="188">
        <f t="shared" si="30"/>
        <v>1119.0602666414418</v>
      </c>
      <c r="AM37" s="188">
        <f t="shared" si="31"/>
        <v>1119.0602666414418</v>
      </c>
      <c r="AN37" s="188">
        <f t="shared" si="32"/>
        <v>-1119.0602666414418</v>
      </c>
      <c r="AO37" s="188">
        <f t="shared" si="33"/>
        <v>-1119.0602666414418</v>
      </c>
    </row>
    <row r="38" spans="1:41" ht="15.75" thickBot="1" x14ac:dyDescent="0.3">
      <c r="A38" s="1" t="s">
        <v>339</v>
      </c>
      <c r="B38" s="149" t="s">
        <v>596</v>
      </c>
      <c r="C38" s="192" t="s">
        <v>1122</v>
      </c>
      <c r="E38" s="201">
        <v>-1</v>
      </c>
      <c r="F38" s="186">
        <f t="shared" si="19"/>
        <v>630.64734854344135</v>
      </c>
      <c r="G38" s="202">
        <v>1.8560049493499999E-3</v>
      </c>
      <c r="H38" s="202">
        <v>1</v>
      </c>
      <c r="I38">
        <v>1</v>
      </c>
      <c r="J38">
        <v>-1</v>
      </c>
      <c r="K38">
        <v>1</v>
      </c>
      <c r="L38">
        <v>1</v>
      </c>
      <c r="M38">
        <v>-3</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339787.53600000002</v>
      </c>
      <c r="Y38" s="137">
        <v>339787.53600000002</v>
      </c>
      <c r="Z38" s="188">
        <f t="shared" si="25"/>
        <v>630.64734854344135</v>
      </c>
      <c r="AA38" s="188">
        <f>IF(IF(sym!$Q27=H38,1,0)=1,ABS(X38*G38),-ABS(X38*G38))</f>
        <v>-630.64734854344135</v>
      </c>
      <c r="AB38" s="188">
        <f>IF(IF(sym!$P27=$H38,1,0)=1,ABS($X38*$G38),-ABS($X38*$G38))</f>
        <v>630.64734854344135</v>
      </c>
      <c r="AC38" s="188">
        <f t="shared" si="40"/>
        <v>-630.64734854344135</v>
      </c>
      <c r="AD38" s="188">
        <f t="shared" si="26"/>
        <v>630.64734854344135</v>
      </c>
      <c r="AE38" s="188">
        <f t="shared" si="27"/>
        <v>-630.64734854344135</v>
      </c>
      <c r="AF38" s="188">
        <f t="shared" si="36"/>
        <v>630.64734854344135</v>
      </c>
      <c r="AG38" s="188">
        <f t="shared" si="37"/>
        <v>630.64734854344135</v>
      </c>
      <c r="AH38" s="188">
        <f t="shared" si="38"/>
        <v>630.64734854344135</v>
      </c>
      <c r="AI38" s="188">
        <f t="shared" si="39"/>
        <v>-630.64734854344135</v>
      </c>
      <c r="AJ38" s="188">
        <f t="shared" si="28"/>
        <v>-630.64734854344135</v>
      </c>
      <c r="AK38" s="188">
        <f t="shared" si="29"/>
        <v>-630.64734854344135</v>
      </c>
      <c r="AL38" s="188">
        <f t="shared" si="30"/>
        <v>630.64734854344135</v>
      </c>
      <c r="AM38" s="188">
        <f t="shared" si="31"/>
        <v>-630.64734854344135</v>
      </c>
      <c r="AN38" s="188">
        <f t="shared" si="32"/>
        <v>-630.64734854344135</v>
      </c>
      <c r="AO38" s="188">
        <f t="shared" si="33"/>
        <v>-630.64734854344135</v>
      </c>
    </row>
    <row r="39" spans="1:41" ht="15.75" thickBot="1" x14ac:dyDescent="0.3">
      <c r="A39" s="330" t="s">
        <v>341</v>
      </c>
      <c r="B39" s="331" t="s">
        <v>453</v>
      </c>
      <c r="C39" s="332" t="s">
        <v>1288</v>
      </c>
      <c r="E39" s="201">
        <v>1</v>
      </c>
      <c r="F39" s="186">
        <f t="shared" si="19"/>
        <v>0</v>
      </c>
      <c r="G39" s="202">
        <v>-1.00310963988E-4</v>
      </c>
      <c r="H39" s="202">
        <v>-1</v>
      </c>
      <c r="I39">
        <v>1</v>
      </c>
      <c r="J39">
        <v>-1</v>
      </c>
      <c r="K39">
        <v>1</v>
      </c>
      <c r="L39">
        <v>-1</v>
      </c>
      <c r="M39">
        <v>3</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508.4989539748903</v>
      </c>
      <c r="G40" s="202">
        <v>8.3682008368199997E-4</v>
      </c>
      <c r="H40" s="202">
        <v>1</v>
      </c>
      <c r="I40">
        <v>1</v>
      </c>
      <c r="J40">
        <v>1</v>
      </c>
      <c r="K40">
        <v>-1</v>
      </c>
      <c r="L40">
        <v>1</v>
      </c>
      <c r="M40">
        <v>-8</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607656.25</v>
      </c>
      <c r="Y40" s="137">
        <v>486125</v>
      </c>
      <c r="Z40" s="188">
        <f t="shared" si="25"/>
        <v>508.4989539748903</v>
      </c>
      <c r="AA40" s="188">
        <f>IF(IF(sym!$Q29=H40,1,0)=1,ABS(X40*G40),-ABS(X40*G40))</f>
        <v>-508.4989539748903</v>
      </c>
      <c r="AB40" s="188">
        <f>IF(IF(sym!$P29=$H40,1,0)=1,ABS($X40*$G40),-ABS($X40*$G40))</f>
        <v>508.4989539748903</v>
      </c>
      <c r="AC40" s="188">
        <f t="shared" si="40"/>
        <v>-508.4989539748903</v>
      </c>
      <c r="AD40" s="188">
        <f t="shared" si="26"/>
        <v>508.4989539748903</v>
      </c>
      <c r="AE40" s="188">
        <f t="shared" si="27"/>
        <v>508.4989539748903</v>
      </c>
      <c r="AF40" s="188">
        <f t="shared" si="36"/>
        <v>508.4989539748903</v>
      </c>
      <c r="AG40" s="188">
        <f t="shared" si="37"/>
        <v>-508.4989539748903</v>
      </c>
      <c r="AH40" s="188">
        <f t="shared" si="38"/>
        <v>508.4989539748903</v>
      </c>
      <c r="AI40" s="188">
        <f t="shared" si="39"/>
        <v>-508.4989539748903</v>
      </c>
      <c r="AJ40" s="188">
        <f t="shared" si="28"/>
        <v>-508.4989539748903</v>
      </c>
      <c r="AK40" s="188">
        <f t="shared" si="29"/>
        <v>508.4989539748903</v>
      </c>
      <c r="AL40" s="188">
        <f t="shared" si="30"/>
        <v>508.4989539748903</v>
      </c>
      <c r="AM40" s="188">
        <f t="shared" si="31"/>
        <v>508.4989539748903</v>
      </c>
      <c r="AN40" s="188">
        <f t="shared" si="32"/>
        <v>508.4989539748903</v>
      </c>
      <c r="AO40" s="188">
        <f t="shared" si="33"/>
        <v>508.4989539748903</v>
      </c>
    </row>
    <row r="41" spans="1:41" ht="15.75" thickBot="1" x14ac:dyDescent="0.3">
      <c r="A41" s="1" t="s">
        <v>345</v>
      </c>
      <c r="B41" s="149" t="s">
        <v>602</v>
      </c>
      <c r="C41" s="192" t="s">
        <v>347</v>
      </c>
      <c r="E41" s="201">
        <v>-1</v>
      </c>
      <c r="F41" s="186">
        <f t="shared" si="19"/>
        <v>190.70137110188099</v>
      </c>
      <c r="G41" s="202">
        <v>1.4313695947E-3</v>
      </c>
      <c r="H41" s="202">
        <v>1</v>
      </c>
      <c r="I41">
        <v>-1</v>
      </c>
      <c r="J41">
        <v>-1</v>
      </c>
      <c r="K41">
        <v>-1</v>
      </c>
      <c r="L41">
        <v>1</v>
      </c>
      <c r="M41">
        <v>-7</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133230</v>
      </c>
      <c r="Y41" s="137">
        <v>133230</v>
      </c>
      <c r="Z41" s="188">
        <f t="shared" si="25"/>
        <v>190.70137110188099</v>
      </c>
      <c r="AA41" s="188">
        <f>IF(IF(sym!$Q30=H41,1,0)=1,ABS(X41*G41),-ABS(X41*G41))</f>
        <v>-190.70137110188099</v>
      </c>
      <c r="AB41" s="188">
        <f>IF(IF(sym!$P30=$H41,1,0)=1,ABS($X41*$G41),-ABS($X41*$G41))</f>
        <v>190.70137110188099</v>
      </c>
      <c r="AC41" s="188">
        <f t="shared" si="40"/>
        <v>-190.70137110188099</v>
      </c>
      <c r="AD41" s="188">
        <f t="shared" si="26"/>
        <v>190.70137110188099</v>
      </c>
      <c r="AE41" s="188">
        <f t="shared" si="27"/>
        <v>-190.70137110188099</v>
      </c>
      <c r="AF41" s="188">
        <f t="shared" si="36"/>
        <v>-190.70137110188099</v>
      </c>
      <c r="AG41" s="188">
        <f t="shared" si="37"/>
        <v>-190.70137110188099</v>
      </c>
      <c r="AH41" s="188">
        <f t="shared" si="38"/>
        <v>190.70137110188099</v>
      </c>
      <c r="AI41" s="188">
        <f t="shared" si="39"/>
        <v>-190.70137110188099</v>
      </c>
      <c r="AJ41" s="188">
        <f t="shared" si="28"/>
        <v>-190.70137110188099</v>
      </c>
      <c r="AK41" s="188">
        <f t="shared" si="29"/>
        <v>-190.70137110188099</v>
      </c>
      <c r="AL41" s="188">
        <f t="shared" si="30"/>
        <v>-190.70137110188099</v>
      </c>
      <c r="AM41" s="188">
        <f t="shared" si="31"/>
        <v>-190.70137110188099</v>
      </c>
      <c r="AN41" s="188">
        <f t="shared" si="32"/>
        <v>190.70137110188099</v>
      </c>
      <c r="AO41" s="188">
        <f t="shared" si="33"/>
        <v>-190.70137110188099</v>
      </c>
    </row>
    <row r="42" spans="1:41" ht="15.75" thickBot="1" x14ac:dyDescent="0.3">
      <c r="A42" s="1" t="s">
        <v>1023</v>
      </c>
      <c r="B42" s="149" t="s">
        <v>604</v>
      </c>
      <c r="C42" s="192" t="s">
        <v>294</v>
      </c>
      <c r="E42" s="201">
        <v>1</v>
      </c>
      <c r="F42" s="186">
        <f t="shared" si="19"/>
        <v>-127.16815317979795</v>
      </c>
      <c r="G42" s="202">
        <v>-1.10217127742E-3</v>
      </c>
      <c r="H42" s="202">
        <v>-1</v>
      </c>
      <c r="I42">
        <v>1</v>
      </c>
      <c r="J42">
        <v>-1</v>
      </c>
      <c r="K42">
        <v>1</v>
      </c>
      <c r="L42">
        <v>1</v>
      </c>
      <c r="M42">
        <v>14</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115379.66537966538</v>
      </c>
      <c r="Y42" s="137">
        <v>115379.66537966538</v>
      </c>
      <c r="Z42" s="188">
        <f t="shared" si="25"/>
        <v>127.16815317979795</v>
      </c>
      <c r="AA42" s="188">
        <f>IF(IF(sym!$Q31=H42,1,0)=1,ABS(X42*G42),-ABS(X42*G42))</f>
        <v>-127.16815317979795</v>
      </c>
      <c r="AB42" s="188">
        <f>IF(IF(sym!$P31=$H42,1,0)=1,ABS($X42*$G42),-ABS($X42*$G42))</f>
        <v>127.16815317979795</v>
      </c>
      <c r="AC42" s="188">
        <f t="shared" si="40"/>
        <v>-127.16815317979795</v>
      </c>
      <c r="AD42" s="188">
        <f t="shared" si="26"/>
        <v>127.16815317979795</v>
      </c>
      <c r="AE42" s="188">
        <f t="shared" si="27"/>
        <v>127.16815317979795</v>
      </c>
      <c r="AF42" s="188">
        <f t="shared" si="36"/>
        <v>-127.16815317979795</v>
      </c>
      <c r="AG42" s="188">
        <f t="shared" si="37"/>
        <v>-127.16815317979795</v>
      </c>
      <c r="AH42" s="188">
        <f t="shared" si="38"/>
        <v>-127.16815317979795</v>
      </c>
      <c r="AI42" s="188">
        <f t="shared" si="39"/>
        <v>-127.16815317979795</v>
      </c>
      <c r="AJ42" s="188">
        <f t="shared" si="28"/>
        <v>-127.16815317979795</v>
      </c>
      <c r="AK42" s="188">
        <f t="shared" si="29"/>
        <v>127.16815317979795</v>
      </c>
      <c r="AL42" s="188">
        <f t="shared" si="30"/>
        <v>127.16815317979795</v>
      </c>
      <c r="AM42" s="188">
        <f t="shared" si="31"/>
        <v>127.16815317979795</v>
      </c>
      <c r="AN42" s="188">
        <f t="shared" si="32"/>
        <v>127.16815317979795</v>
      </c>
      <c r="AO42" s="188">
        <f t="shared" si="33"/>
        <v>127.16815317979795</v>
      </c>
    </row>
    <row r="43" spans="1:41" ht="15.75" thickBot="1" x14ac:dyDescent="0.3">
      <c r="A43" s="1" t="s">
        <v>349</v>
      </c>
      <c r="B43" s="149" t="s">
        <v>515</v>
      </c>
      <c r="C43" s="192" t="s">
        <v>347</v>
      </c>
      <c r="E43" s="201">
        <v>-1</v>
      </c>
      <c r="F43" s="186">
        <f t="shared" si="19"/>
        <v>177.31139467193199</v>
      </c>
      <c r="G43" s="202">
        <v>1.5670472352799999E-3</v>
      </c>
      <c r="H43" s="202">
        <v>1</v>
      </c>
      <c r="I43">
        <v>-1</v>
      </c>
      <c r="J43">
        <v>1</v>
      </c>
      <c r="K43">
        <v>-1</v>
      </c>
      <c r="L43">
        <v>1</v>
      </c>
      <c r="M43">
        <v>5</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113150</v>
      </c>
      <c r="Y43" s="137">
        <v>113150</v>
      </c>
      <c r="Z43" s="188">
        <f t="shared" si="25"/>
        <v>177.31139467193199</v>
      </c>
      <c r="AA43" s="188">
        <f>IF(IF(sym!$Q32=H43,1,0)=1,ABS(X43*G43),-ABS(X43*G43))</f>
        <v>177.31139467193199</v>
      </c>
      <c r="AB43" s="188">
        <f>IF(IF(sym!$P32=$H43,1,0)=1,ABS($X43*$G43),-ABS($X43*$G43))</f>
        <v>-177.31139467193199</v>
      </c>
      <c r="AC43" s="188">
        <f t="shared" si="40"/>
        <v>-177.31139467193199</v>
      </c>
      <c r="AD43" s="188">
        <f t="shared" si="26"/>
        <v>177.31139467193199</v>
      </c>
      <c r="AE43" s="188">
        <f t="shared" si="27"/>
        <v>177.31139467193199</v>
      </c>
      <c r="AF43" s="188">
        <f t="shared" si="36"/>
        <v>-177.31139467193199</v>
      </c>
      <c r="AG43" s="188">
        <f t="shared" si="37"/>
        <v>-177.31139467193199</v>
      </c>
      <c r="AH43" s="188">
        <f t="shared" si="38"/>
        <v>177.31139467193199</v>
      </c>
      <c r="AI43" s="188">
        <f t="shared" si="39"/>
        <v>177.31139467193199</v>
      </c>
      <c r="AJ43" s="188">
        <f t="shared" si="28"/>
        <v>-177.31139467193199</v>
      </c>
      <c r="AK43" s="188">
        <f t="shared" si="29"/>
        <v>177.31139467193199</v>
      </c>
      <c r="AL43" s="188">
        <f t="shared" si="30"/>
        <v>-177.31139467193199</v>
      </c>
      <c r="AM43" s="188">
        <f t="shared" si="31"/>
        <v>-177.31139467193199</v>
      </c>
      <c r="AN43" s="188">
        <f t="shared" si="32"/>
        <v>-177.31139467193199</v>
      </c>
      <c r="AO43" s="188">
        <f t="shared" si="33"/>
        <v>177.31139467193199</v>
      </c>
    </row>
    <row r="44" spans="1:41" ht="15.75" thickBot="1" x14ac:dyDescent="0.3">
      <c r="A44" s="1" t="s">
        <v>1024</v>
      </c>
      <c r="B44" s="149" t="s">
        <v>353</v>
      </c>
      <c r="C44" s="192" t="s">
        <v>294</v>
      </c>
      <c r="E44" s="201">
        <v>1</v>
      </c>
      <c r="F44" s="186">
        <f t="shared" si="19"/>
        <v>186.09134848547106</v>
      </c>
      <c r="G44" s="202">
        <v>1.3344991026599999E-3</v>
      </c>
      <c r="H44" s="202">
        <v>1</v>
      </c>
      <c r="I44">
        <v>1</v>
      </c>
      <c r="J44">
        <v>-1</v>
      </c>
      <c r="K44">
        <v>1</v>
      </c>
      <c r="L44">
        <v>1</v>
      </c>
      <c r="M44">
        <v>13</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139446.58944658947</v>
      </c>
      <c r="Y44" s="137">
        <v>139446.58944658947</v>
      </c>
      <c r="Z44" s="188">
        <f t="shared" si="25"/>
        <v>186.09134848547106</v>
      </c>
      <c r="AA44" s="188">
        <f>IF(IF(sym!$Q33=H44,1,0)=1,ABS(X44*G44),-ABS(X44*G44))</f>
        <v>186.09134848547106</v>
      </c>
      <c r="AB44" s="188">
        <f>IF(IF(sym!$P33=$H44,1,0)=1,ABS($X44*$G44),-ABS($X44*$G44))</f>
        <v>-186.09134848547106</v>
      </c>
      <c r="AC44" s="188">
        <f t="shared" si="40"/>
        <v>186.09134848547106</v>
      </c>
      <c r="AD44" s="188">
        <f t="shared" si="26"/>
        <v>-186.09134848547106</v>
      </c>
      <c r="AE44" s="188">
        <f t="shared" si="27"/>
        <v>-186.09134848547106</v>
      </c>
      <c r="AF44" s="188">
        <f t="shared" si="36"/>
        <v>186.09134848547106</v>
      </c>
      <c r="AG44" s="188">
        <f t="shared" si="37"/>
        <v>186.09134848547106</v>
      </c>
      <c r="AH44" s="188">
        <f t="shared" si="38"/>
        <v>186.09134848547106</v>
      </c>
      <c r="AI44" s="188">
        <f t="shared" si="39"/>
        <v>186.09134848547106</v>
      </c>
      <c r="AJ44" s="188">
        <f t="shared" si="28"/>
        <v>186.09134848547106</v>
      </c>
      <c r="AK44" s="188">
        <f t="shared" si="29"/>
        <v>-186.09134848547106</v>
      </c>
      <c r="AL44" s="188">
        <f t="shared" si="30"/>
        <v>-186.09134848547106</v>
      </c>
      <c r="AM44" s="188">
        <f t="shared" si="31"/>
        <v>-186.09134848547106</v>
      </c>
      <c r="AN44" s="188">
        <f t="shared" si="32"/>
        <v>-186.09134848547106</v>
      </c>
      <c r="AO44" s="188">
        <f t="shared" si="33"/>
        <v>-186.09134848547106</v>
      </c>
    </row>
    <row r="45" spans="1:41" ht="15.75" thickBot="1" x14ac:dyDescent="0.3">
      <c r="A45" s="1" t="s">
        <v>351</v>
      </c>
      <c r="B45" s="149" t="s">
        <v>617</v>
      </c>
      <c r="C45" s="192" t="s">
        <v>288</v>
      </c>
      <c r="E45" s="201">
        <v>-1</v>
      </c>
      <c r="F45" s="186">
        <f t="shared" si="19"/>
        <v>-786.54711835916407</v>
      </c>
      <c r="G45" s="202">
        <v>-1.3283666010699999E-2</v>
      </c>
      <c r="H45" s="202">
        <v>-1</v>
      </c>
      <c r="I45">
        <v>-1</v>
      </c>
      <c r="J45">
        <v>1</v>
      </c>
      <c r="K45">
        <v>-1</v>
      </c>
      <c r="L45">
        <v>1</v>
      </c>
      <c r="M45">
        <v>11</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59211.6</v>
      </c>
      <c r="Y45" s="137">
        <v>59211.6</v>
      </c>
      <c r="Z45" s="188">
        <f t="shared" si="25"/>
        <v>786.54711835916407</v>
      </c>
      <c r="AA45" s="188">
        <f>IF(IF(sym!$Q34=H45,1,0)=1,ABS(X45*G45),-ABS(X45*G45))</f>
        <v>-786.54711835916407</v>
      </c>
      <c r="AB45" s="188">
        <f>IF(IF(sym!$P34=$H45,1,0)=1,ABS($X45*$G45),-ABS($X45*$G45))</f>
        <v>786.54711835916407</v>
      </c>
      <c r="AC45" s="188">
        <f t="shared" si="40"/>
        <v>786.54711835916407</v>
      </c>
      <c r="AD45" s="188">
        <f t="shared" si="26"/>
        <v>-786.54711835916407</v>
      </c>
      <c r="AE45" s="188">
        <f t="shared" si="27"/>
        <v>-786.54711835916407</v>
      </c>
      <c r="AF45" s="188">
        <f t="shared" si="36"/>
        <v>786.54711835916407</v>
      </c>
      <c r="AG45" s="188">
        <f t="shared" si="37"/>
        <v>786.54711835916407</v>
      </c>
      <c r="AH45" s="188">
        <f t="shared" si="38"/>
        <v>-786.54711835916407</v>
      </c>
      <c r="AI45" s="188">
        <f t="shared" si="39"/>
        <v>-786.54711835916407</v>
      </c>
      <c r="AJ45" s="188">
        <f t="shared" si="28"/>
        <v>786.54711835916407</v>
      </c>
      <c r="AK45" s="188">
        <f t="shared" si="29"/>
        <v>-786.54711835916407</v>
      </c>
      <c r="AL45" s="188">
        <f t="shared" si="30"/>
        <v>786.54711835916407</v>
      </c>
      <c r="AM45" s="188">
        <f t="shared" si="31"/>
        <v>786.54711835916407</v>
      </c>
      <c r="AN45" s="188">
        <f t="shared" si="32"/>
        <v>786.54711835916407</v>
      </c>
      <c r="AO45" s="188">
        <f t="shared" si="33"/>
        <v>-786.54711835916407</v>
      </c>
    </row>
    <row r="46" spans="1:41" ht="15.75" thickBot="1" x14ac:dyDescent="0.3">
      <c r="A46" s="1" t="s">
        <v>355</v>
      </c>
      <c r="B46" s="149" t="s">
        <v>623</v>
      </c>
      <c r="C46" s="192" t="s">
        <v>1121</v>
      </c>
      <c r="E46" s="201">
        <v>-1</v>
      </c>
      <c r="F46" s="186">
        <f t="shared" si="19"/>
        <v>-1318.2348141905231</v>
      </c>
      <c r="G46" s="202">
        <v>-5.5795346878599996E-3</v>
      </c>
      <c r="H46" s="202">
        <v>-1</v>
      </c>
      <c r="I46">
        <v>1</v>
      </c>
      <c r="J46">
        <v>1</v>
      </c>
      <c r="K46">
        <v>-1</v>
      </c>
      <c r="L46">
        <v>1</v>
      </c>
      <c r="M46">
        <v>-5</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236262.5</v>
      </c>
      <c r="Y46" s="137">
        <v>236262.5</v>
      </c>
      <c r="Z46" s="188">
        <f t="shared" si="25"/>
        <v>1318.2348141905231</v>
      </c>
      <c r="AA46" s="188">
        <f>IF(IF(sym!$Q35=H46,1,0)=1,ABS(X46*G46),-ABS(X46*G46))</f>
        <v>1318.2348141905231</v>
      </c>
      <c r="AB46" s="188">
        <f>IF(IF(sym!$P35=$H46,1,0)=1,ABS($X46*$G46),-ABS($X46*$G46))</f>
        <v>-1318.2348141905231</v>
      </c>
      <c r="AC46" s="188">
        <f t="shared" si="40"/>
        <v>1318.2348141905231</v>
      </c>
      <c r="AD46" s="188">
        <f t="shared" si="26"/>
        <v>-1318.2348141905231</v>
      </c>
      <c r="AE46" s="188">
        <f t="shared" si="27"/>
        <v>-1318.2348141905231</v>
      </c>
      <c r="AF46" s="188">
        <f t="shared" si="36"/>
        <v>-1318.2348141905231</v>
      </c>
      <c r="AG46" s="188">
        <f t="shared" si="37"/>
        <v>1318.2348141905231</v>
      </c>
      <c r="AH46" s="188">
        <f t="shared" si="38"/>
        <v>-1318.2348141905231</v>
      </c>
      <c r="AI46" s="188">
        <f t="shared" si="39"/>
        <v>1318.2348141905231</v>
      </c>
      <c r="AJ46" s="188">
        <f t="shared" si="28"/>
        <v>1318.2348141905231</v>
      </c>
      <c r="AK46" s="188">
        <f t="shared" si="29"/>
        <v>-1318.2348141905231</v>
      </c>
      <c r="AL46" s="188">
        <f t="shared" si="30"/>
        <v>-1318.2348141905231</v>
      </c>
      <c r="AM46" s="188">
        <f t="shared" si="31"/>
        <v>-1318.2348141905231</v>
      </c>
      <c r="AN46" s="188">
        <f t="shared" ref="AN46:AN77" si="41">IF(IF(T46=$H46,1,0)=1,ABS($X46*$G46),-ABS($X46*$G46))</f>
        <v>-1318.2348141905231</v>
      </c>
      <c r="AO46" s="188">
        <f t="shared" ref="AO46:AO77" si="42">IF(IF(U46=$H46,1,0)=1,ABS($X46*$G46),-ABS($X46*$G46))</f>
        <v>-1318.2348141905231</v>
      </c>
    </row>
    <row r="47" spans="1:41" ht="15.75" thickBot="1" x14ac:dyDescent="0.3">
      <c r="A47" s="1" t="s">
        <v>357</v>
      </c>
      <c r="B47" s="149" t="s">
        <v>513</v>
      </c>
      <c r="C47" s="192" t="s">
        <v>304</v>
      </c>
      <c r="E47" s="201">
        <v>-1</v>
      </c>
      <c r="F47" s="186">
        <f t="shared" si="19"/>
        <v>1415.3422568665726</v>
      </c>
      <c r="G47" s="202">
        <v>1.28769908506E-2</v>
      </c>
      <c r="H47" s="202">
        <v>1</v>
      </c>
      <c r="I47">
        <v>-1</v>
      </c>
      <c r="J47">
        <v>1</v>
      </c>
      <c r="K47">
        <v>-1</v>
      </c>
      <c r="L47">
        <v>1</v>
      </c>
      <c r="M47">
        <v>13</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109912.50000000001</v>
      </c>
      <c r="Y47" s="137">
        <v>109912.50000000001</v>
      </c>
      <c r="Z47" s="188">
        <f t="shared" si="25"/>
        <v>1415.3422568665726</v>
      </c>
      <c r="AA47" s="188">
        <f>IF(IF(sym!$Q36=H47,1,0)=1,ABS(X47*G47),-ABS(X47*G47))</f>
        <v>1415.3422568665726</v>
      </c>
      <c r="AB47" s="188">
        <f>IF(IF(sym!$P36=$H47,1,0)=1,ABS($X47*$G47),-ABS($X47*$G47))</f>
        <v>-1415.3422568665726</v>
      </c>
      <c r="AC47" s="188">
        <f t="shared" si="40"/>
        <v>-1415.3422568665726</v>
      </c>
      <c r="AD47" s="188">
        <f t="shared" si="26"/>
        <v>1415.3422568665726</v>
      </c>
      <c r="AE47" s="188">
        <f t="shared" si="27"/>
        <v>1415.3422568665726</v>
      </c>
      <c r="AF47" s="188">
        <f t="shared" si="36"/>
        <v>-1415.3422568665726</v>
      </c>
      <c r="AG47" s="188">
        <f t="shared" si="37"/>
        <v>-1415.3422568665726</v>
      </c>
      <c r="AH47" s="188">
        <f t="shared" si="38"/>
        <v>1415.3422568665726</v>
      </c>
      <c r="AI47" s="188">
        <f t="shared" si="39"/>
        <v>1415.3422568665726</v>
      </c>
      <c r="AJ47" s="188">
        <f t="shared" si="28"/>
        <v>-1415.3422568665726</v>
      </c>
      <c r="AK47" s="188">
        <f t="shared" si="29"/>
        <v>1415.3422568665726</v>
      </c>
      <c r="AL47" s="188">
        <f t="shared" si="30"/>
        <v>-1415.3422568665726</v>
      </c>
      <c r="AM47" s="188">
        <f t="shared" si="31"/>
        <v>-1415.3422568665726</v>
      </c>
      <c r="AN47" s="188">
        <f t="shared" si="41"/>
        <v>-1415.3422568665726</v>
      </c>
      <c r="AO47" s="188">
        <f t="shared" si="42"/>
        <v>1415.3422568665726</v>
      </c>
    </row>
    <row r="48" spans="1:41" ht="15.75" thickBot="1" x14ac:dyDescent="0.3">
      <c r="A48" s="1" t="s">
        <v>1051</v>
      </c>
      <c r="B48" s="149" t="s">
        <v>614</v>
      </c>
      <c r="C48" s="192" t="s">
        <v>297</v>
      </c>
      <c r="E48" s="201">
        <v>-1</v>
      </c>
      <c r="F48" s="186">
        <f t="shared" si="19"/>
        <v>1240.1812688847301</v>
      </c>
      <c r="G48" s="202">
        <v>1.51057401813E-2</v>
      </c>
      <c r="H48" s="202">
        <v>1</v>
      </c>
      <c r="I48">
        <v>1</v>
      </c>
      <c r="J48">
        <v>1</v>
      </c>
      <c r="K48">
        <v>-1</v>
      </c>
      <c r="L48">
        <v>1</v>
      </c>
      <c r="M48">
        <v>-3</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82100</v>
      </c>
      <c r="Y48" s="137">
        <v>61575</v>
      </c>
      <c r="Z48" s="188">
        <f t="shared" si="25"/>
        <v>1240.1812688847301</v>
      </c>
      <c r="AA48" s="188">
        <f>IF(IF(sym!$Q37=H48,1,0)=1,ABS(X48*G48),-ABS(X48*G48))</f>
        <v>1240.1812688847301</v>
      </c>
      <c r="AB48" s="188">
        <f>IF(IF(sym!$P37=$H48,1,0)=1,ABS($X48*$G48),-ABS($X48*$G48))</f>
        <v>-1240.1812688847301</v>
      </c>
      <c r="AC48" s="188">
        <f t="shared" si="40"/>
        <v>-1240.1812688847301</v>
      </c>
      <c r="AD48" s="188">
        <f t="shared" si="26"/>
        <v>1240.1812688847301</v>
      </c>
      <c r="AE48" s="188">
        <f t="shared" si="27"/>
        <v>1240.1812688847301</v>
      </c>
      <c r="AF48" s="188">
        <f t="shared" si="36"/>
        <v>1240.1812688847301</v>
      </c>
      <c r="AG48" s="188">
        <f t="shared" si="37"/>
        <v>-1240.1812688847301</v>
      </c>
      <c r="AH48" s="188">
        <f t="shared" si="38"/>
        <v>1240.1812688847301</v>
      </c>
      <c r="AI48" s="188">
        <f t="shared" si="39"/>
        <v>-1240.1812688847301</v>
      </c>
      <c r="AJ48" s="188">
        <f t="shared" si="28"/>
        <v>-1240.1812688847301</v>
      </c>
      <c r="AK48" s="188">
        <f t="shared" si="29"/>
        <v>1240.1812688847301</v>
      </c>
      <c r="AL48" s="188">
        <f t="shared" si="30"/>
        <v>1240.1812688847301</v>
      </c>
      <c r="AM48" s="188">
        <f t="shared" si="31"/>
        <v>1240.1812688847301</v>
      </c>
      <c r="AN48" s="188">
        <f t="shared" si="41"/>
        <v>1240.1812688847301</v>
      </c>
      <c r="AO48" s="188">
        <f t="shared" si="42"/>
        <v>1240.1812688847301</v>
      </c>
    </row>
    <row r="49" spans="1:41" ht="15.75" thickBot="1" x14ac:dyDescent="0.3">
      <c r="A49" s="4" t="s">
        <v>359</v>
      </c>
      <c r="B49" s="149" t="s">
        <v>708</v>
      </c>
      <c r="C49" s="192" t="s">
        <v>304</v>
      </c>
      <c r="E49" s="201">
        <v>1</v>
      </c>
      <c r="F49" s="186">
        <f t="shared" si="19"/>
        <v>-2525.579714454786</v>
      </c>
      <c r="G49" s="202">
        <v>-2.3497917906000001E-2</v>
      </c>
      <c r="H49" s="234">
        <v>-1</v>
      </c>
      <c r="I49">
        <v>1</v>
      </c>
      <c r="J49">
        <v>-1</v>
      </c>
      <c r="K49">
        <v>1</v>
      </c>
      <c r="L49">
        <v>-1</v>
      </c>
      <c r="M49">
        <v>-9</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107481</v>
      </c>
      <c r="Y49" s="137">
        <v>71654</v>
      </c>
      <c r="Z49" s="188">
        <f t="shared" si="25"/>
        <v>2525.579714454786</v>
      </c>
      <c r="AA49" s="188">
        <f>IF(IF(sym!$Q38=H49,1,0)=1,ABS(X49*G49),-ABS(X49*G49))</f>
        <v>-2525.579714454786</v>
      </c>
      <c r="AB49" s="188">
        <f>IF(IF(sym!$P38=$H49,1,0)=1,ABS($X49*$G49),-ABS($X49*$G49))</f>
        <v>2525.579714454786</v>
      </c>
      <c r="AC49" s="188">
        <f t="shared" si="40"/>
        <v>-2525.579714454786</v>
      </c>
      <c r="AD49" s="188">
        <f t="shared" si="26"/>
        <v>2525.579714454786</v>
      </c>
      <c r="AE49" s="188">
        <f t="shared" si="27"/>
        <v>2525.579714454786</v>
      </c>
      <c r="AF49" s="188">
        <f t="shared" si="36"/>
        <v>-2525.579714454786</v>
      </c>
      <c r="AG49" s="188">
        <f t="shared" si="37"/>
        <v>-2525.579714454786</v>
      </c>
      <c r="AH49" s="188">
        <f t="shared" si="38"/>
        <v>2525.579714454786</v>
      </c>
      <c r="AI49" s="188">
        <f t="shared" si="39"/>
        <v>-2525.579714454786</v>
      </c>
      <c r="AJ49" s="188">
        <f t="shared" si="28"/>
        <v>-2525.579714454786</v>
      </c>
      <c r="AK49" s="188">
        <f t="shared" si="29"/>
        <v>2525.579714454786</v>
      </c>
      <c r="AL49" s="188">
        <f t="shared" si="30"/>
        <v>-2525.579714454786</v>
      </c>
      <c r="AM49" s="188">
        <f t="shared" si="31"/>
        <v>-2525.579714454786</v>
      </c>
      <c r="AN49" s="188">
        <f t="shared" si="41"/>
        <v>2525.579714454786</v>
      </c>
      <c r="AO49" s="188">
        <f t="shared" si="42"/>
        <v>2525.579714454786</v>
      </c>
    </row>
    <row r="50" spans="1:41" ht="15.75" thickBot="1" x14ac:dyDescent="0.3">
      <c r="A50" s="1" t="s">
        <v>361</v>
      </c>
      <c r="B50" s="149" t="s">
        <v>631</v>
      </c>
      <c r="C50" s="192" t="s">
        <v>313</v>
      </c>
      <c r="E50" s="201">
        <v>-1</v>
      </c>
      <c r="F50" s="186">
        <f t="shared" si="19"/>
        <v>926.82521620360171</v>
      </c>
      <c r="G50" s="202">
        <v>7.0550751024099998E-3</v>
      </c>
      <c r="H50" s="202">
        <v>1</v>
      </c>
      <c r="I50">
        <v>1</v>
      </c>
      <c r="J50">
        <v>1</v>
      </c>
      <c r="K50">
        <v>-1</v>
      </c>
      <c r="L50">
        <v>1</v>
      </c>
      <c r="M50">
        <v>3</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131370</v>
      </c>
      <c r="Y50" s="137">
        <v>87580</v>
      </c>
      <c r="Z50" s="188">
        <f t="shared" si="25"/>
        <v>926.82521620360171</v>
      </c>
      <c r="AA50" s="188">
        <f>IF(IF(sym!$Q39=H50,1,0)=1,ABS(X50*G50),-ABS(X50*G50))</f>
        <v>926.82521620360171</v>
      </c>
      <c r="AB50" s="188">
        <f>IF(IF(sym!$P39=$H50,1,0)=1,ABS($X50*$G50),-ABS($X50*$G50))</f>
        <v>-926.82521620360171</v>
      </c>
      <c r="AC50" s="188">
        <f t="shared" si="40"/>
        <v>-926.82521620360171</v>
      </c>
      <c r="AD50" s="188">
        <f t="shared" si="26"/>
        <v>926.82521620360171</v>
      </c>
      <c r="AE50" s="188">
        <f t="shared" si="27"/>
        <v>926.82521620360171</v>
      </c>
      <c r="AF50" s="188">
        <f t="shared" si="36"/>
        <v>926.82521620360171</v>
      </c>
      <c r="AG50" s="188">
        <f t="shared" si="37"/>
        <v>-926.82521620360171</v>
      </c>
      <c r="AH50" s="188">
        <f t="shared" si="38"/>
        <v>926.82521620360171</v>
      </c>
      <c r="AI50" s="188">
        <f t="shared" si="39"/>
        <v>926.82521620360171</v>
      </c>
      <c r="AJ50" s="188">
        <f t="shared" si="28"/>
        <v>-926.82521620360171</v>
      </c>
      <c r="AK50" s="188">
        <f t="shared" si="29"/>
        <v>926.82521620360171</v>
      </c>
      <c r="AL50" s="188">
        <f t="shared" si="30"/>
        <v>926.82521620360171</v>
      </c>
      <c r="AM50" s="188">
        <f t="shared" si="31"/>
        <v>926.82521620360171</v>
      </c>
      <c r="AN50" s="188">
        <f t="shared" si="41"/>
        <v>-926.82521620360171</v>
      </c>
      <c r="AO50" s="188">
        <f t="shared" si="42"/>
        <v>926.82521620360171</v>
      </c>
    </row>
    <row r="51" spans="1:41" ht="15.75" thickBot="1" x14ac:dyDescent="0.3">
      <c r="A51" s="1" t="s">
        <v>363</v>
      </c>
      <c r="B51" s="149" t="s">
        <v>476</v>
      </c>
      <c r="C51" s="192" t="s">
        <v>288</v>
      </c>
      <c r="E51" s="201">
        <v>1</v>
      </c>
      <c r="F51" s="186">
        <f t="shared" si="19"/>
        <v>-1373.767820773656</v>
      </c>
      <c r="G51" s="202">
        <v>-1.42566191446E-2</v>
      </c>
      <c r="H51" s="202">
        <v>-1</v>
      </c>
      <c r="I51">
        <v>-1</v>
      </c>
      <c r="J51">
        <v>1</v>
      </c>
      <c r="K51">
        <v>-1</v>
      </c>
      <c r="L51">
        <v>1</v>
      </c>
      <c r="M51">
        <v>2</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96360</v>
      </c>
      <c r="Y51" s="137">
        <v>96360</v>
      </c>
      <c r="Z51" s="188">
        <f t="shared" si="25"/>
        <v>1373.767820773656</v>
      </c>
      <c r="AA51" s="188">
        <f>IF(IF(sym!$Q40=H51,1,0)=1,ABS(X51*G51),-ABS(X51*G51))</f>
        <v>-1373.767820773656</v>
      </c>
      <c r="AB51" s="188">
        <f>IF(IF(sym!$P40=$H51,1,0)=1,ABS($X51*$G51),-ABS($X51*$G51))</f>
        <v>1373.767820773656</v>
      </c>
      <c r="AC51" s="188">
        <f t="shared" si="40"/>
        <v>-1373.767820773656</v>
      </c>
      <c r="AD51" s="188">
        <f t="shared" si="26"/>
        <v>1373.767820773656</v>
      </c>
      <c r="AE51" s="188">
        <f t="shared" si="27"/>
        <v>-1373.767820773656</v>
      </c>
      <c r="AF51" s="188">
        <f t="shared" si="36"/>
        <v>1373.767820773656</v>
      </c>
      <c r="AG51" s="188">
        <f t="shared" si="37"/>
        <v>1373.767820773656</v>
      </c>
      <c r="AH51" s="188">
        <f t="shared" si="38"/>
        <v>-1373.767820773656</v>
      </c>
      <c r="AI51" s="188">
        <f t="shared" si="39"/>
        <v>-1373.767820773656</v>
      </c>
      <c r="AJ51" s="188">
        <f t="shared" si="28"/>
        <v>1373.767820773656</v>
      </c>
      <c r="AK51" s="188">
        <f t="shared" si="29"/>
        <v>-1373.767820773656</v>
      </c>
      <c r="AL51" s="188">
        <f t="shared" si="30"/>
        <v>1373.767820773656</v>
      </c>
      <c r="AM51" s="188">
        <f t="shared" si="31"/>
        <v>1373.767820773656</v>
      </c>
      <c r="AN51" s="188">
        <f t="shared" si="41"/>
        <v>-1373.767820773656</v>
      </c>
      <c r="AO51" s="188">
        <f t="shared" si="42"/>
        <v>1373.767820773656</v>
      </c>
    </row>
    <row r="52" spans="1:41" ht="15.75" thickBot="1" x14ac:dyDescent="0.3">
      <c r="A52" s="1" t="s">
        <v>365</v>
      </c>
      <c r="B52" s="149" t="s">
        <v>1097</v>
      </c>
      <c r="C52" s="192" t="s">
        <v>288</v>
      </c>
      <c r="E52" s="201">
        <v>1</v>
      </c>
      <c r="F52" s="186">
        <f t="shared" si="19"/>
        <v>-2229.5702179177347</v>
      </c>
      <c r="G52" s="202">
        <v>-2.7239709443099999E-2</v>
      </c>
      <c r="H52" s="202">
        <v>-1</v>
      </c>
      <c r="I52">
        <v>-1</v>
      </c>
      <c r="J52">
        <v>-1</v>
      </c>
      <c r="K52">
        <v>-1</v>
      </c>
      <c r="L52">
        <v>1</v>
      </c>
      <c r="M52">
        <v>-12</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81850</v>
      </c>
      <c r="Y52" s="137">
        <v>81850</v>
      </c>
      <c r="Z52" s="188">
        <f t="shared" si="25"/>
        <v>2229.5702179177347</v>
      </c>
      <c r="AA52" s="188">
        <f>IF(IF(sym!$Q41=H52,1,0)=1,ABS(X52*G52),-ABS(X52*G52))</f>
        <v>-2229.5702179177347</v>
      </c>
      <c r="AB52" s="188">
        <f>IF(IF(sym!$P41=$H52,1,0)=1,ABS($X52*$G52),-ABS($X52*$G52))</f>
        <v>2229.5702179177347</v>
      </c>
      <c r="AC52" s="188">
        <f t="shared" si="40"/>
        <v>-2229.5702179177347</v>
      </c>
      <c r="AD52" s="188">
        <f t="shared" si="26"/>
        <v>2229.5702179177347</v>
      </c>
      <c r="AE52" s="188">
        <f t="shared" si="27"/>
        <v>2229.5702179177347</v>
      </c>
      <c r="AF52" s="188">
        <f t="shared" si="36"/>
        <v>2229.5702179177347</v>
      </c>
      <c r="AG52" s="188">
        <f t="shared" si="37"/>
        <v>2229.5702179177347</v>
      </c>
      <c r="AH52" s="188">
        <f t="shared" si="38"/>
        <v>-2229.5702179177347</v>
      </c>
      <c r="AI52" s="188">
        <f t="shared" si="39"/>
        <v>2229.5702179177347</v>
      </c>
      <c r="AJ52" s="188">
        <f t="shared" si="28"/>
        <v>2229.5702179177347</v>
      </c>
      <c r="AK52" s="188">
        <f t="shared" si="29"/>
        <v>2229.5702179177347</v>
      </c>
      <c r="AL52" s="188">
        <f t="shared" si="30"/>
        <v>2229.5702179177347</v>
      </c>
      <c r="AM52" s="188">
        <f t="shared" si="31"/>
        <v>2229.5702179177347</v>
      </c>
      <c r="AN52" s="188">
        <f t="shared" si="41"/>
        <v>-2229.5702179177347</v>
      </c>
      <c r="AO52" s="188">
        <f t="shared" si="42"/>
        <v>2229.5702179177347</v>
      </c>
    </row>
    <row r="53" spans="1:41" ht="15.75" thickBot="1" x14ac:dyDescent="0.3">
      <c r="A53" s="1" t="s">
        <v>367</v>
      </c>
      <c r="B53" s="149" t="s">
        <v>625</v>
      </c>
      <c r="C53" s="192" t="s">
        <v>313</v>
      </c>
      <c r="E53" s="201">
        <v>-1</v>
      </c>
      <c r="F53" s="186">
        <f t="shared" si="19"/>
        <v>-974.24242424273609</v>
      </c>
      <c r="G53" s="202">
        <v>-9.4696969697000005E-3</v>
      </c>
      <c r="H53" s="202">
        <v>-1</v>
      </c>
      <c r="I53">
        <v>-1</v>
      </c>
      <c r="J53">
        <v>1</v>
      </c>
      <c r="K53">
        <v>-1</v>
      </c>
      <c r="L53">
        <v>1</v>
      </c>
      <c r="M53">
        <v>-1</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102880</v>
      </c>
      <c r="Y53" s="137">
        <v>77160</v>
      </c>
      <c r="Z53" s="188">
        <f t="shared" si="25"/>
        <v>974.24242424273609</v>
      </c>
      <c r="AA53" s="188">
        <f>IF(IF(sym!$Q42=H53,1,0)=1,ABS(X53*G53),-ABS(X53*G53))</f>
        <v>-974.24242424273609</v>
      </c>
      <c r="AB53" s="188">
        <f>IF(IF(sym!$P42=$H53,1,0)=1,ABS($X53*$G53),-ABS($X53*$G53))</f>
        <v>974.24242424273609</v>
      </c>
      <c r="AC53" s="188">
        <f t="shared" si="40"/>
        <v>974.24242424273609</v>
      </c>
      <c r="AD53" s="188">
        <f t="shared" si="26"/>
        <v>-974.24242424273609</v>
      </c>
      <c r="AE53" s="188">
        <f t="shared" si="27"/>
        <v>-974.24242424273609</v>
      </c>
      <c r="AF53" s="188">
        <f t="shared" si="36"/>
        <v>974.24242424273609</v>
      </c>
      <c r="AG53" s="188">
        <f t="shared" si="37"/>
        <v>974.24242424273609</v>
      </c>
      <c r="AH53" s="188">
        <f t="shared" si="38"/>
        <v>-974.24242424273609</v>
      </c>
      <c r="AI53" s="188">
        <f t="shared" si="39"/>
        <v>974.24242424273609</v>
      </c>
      <c r="AJ53" s="188">
        <f t="shared" si="28"/>
        <v>974.24242424273609</v>
      </c>
      <c r="AK53" s="188">
        <f t="shared" si="29"/>
        <v>-974.24242424273609</v>
      </c>
      <c r="AL53" s="188">
        <f t="shared" si="30"/>
        <v>974.24242424273609</v>
      </c>
      <c r="AM53" s="188">
        <f t="shared" si="31"/>
        <v>974.24242424273609</v>
      </c>
      <c r="AN53" s="188">
        <f t="shared" si="41"/>
        <v>-974.24242424273609</v>
      </c>
      <c r="AO53" s="188">
        <f t="shared" si="42"/>
        <v>-974.24242424273609</v>
      </c>
    </row>
    <row r="54" spans="1:41" ht="15.75" thickBot="1" x14ac:dyDescent="0.3">
      <c r="A54" s="1" t="s">
        <v>511</v>
      </c>
      <c r="B54" s="149" t="s">
        <v>511</v>
      </c>
      <c r="C54" s="192" t="s">
        <v>304</v>
      </c>
      <c r="E54" s="201">
        <v>-1</v>
      </c>
      <c r="F54" s="186">
        <f t="shared" si="19"/>
        <v>-348.65310610168081</v>
      </c>
      <c r="G54" s="202">
        <v>-2.7487630566199999E-3</v>
      </c>
      <c r="H54" s="202">
        <v>-1</v>
      </c>
      <c r="I54">
        <v>1</v>
      </c>
      <c r="J54">
        <v>1</v>
      </c>
      <c r="K54">
        <v>1</v>
      </c>
      <c r="L54">
        <v>-1</v>
      </c>
      <c r="M54">
        <v>-2</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126840</v>
      </c>
      <c r="Y54" s="137">
        <v>90600</v>
      </c>
      <c r="Z54" s="188">
        <f t="shared" si="25"/>
        <v>348.65310610168081</v>
      </c>
      <c r="AA54" s="188">
        <f>IF(IF(sym!$Q43=H54,1,0)=1,ABS(X54*G54),-ABS(X54*G54))</f>
        <v>-348.65310610168081</v>
      </c>
      <c r="AB54" s="188">
        <f>IF(IF(sym!$P43=$H54,1,0)=1,ABS($X54*$G54),-ABS($X54*$G54))</f>
        <v>348.65310610168081</v>
      </c>
      <c r="AC54" s="188">
        <f t="shared" si="40"/>
        <v>348.65310610168081</v>
      </c>
      <c r="AD54" s="188">
        <f t="shared" si="26"/>
        <v>-348.65310610168081</v>
      </c>
      <c r="AE54" s="188">
        <f t="shared" si="27"/>
        <v>-348.65310610168081</v>
      </c>
      <c r="AF54" s="188">
        <f t="shared" si="36"/>
        <v>-348.65310610168081</v>
      </c>
      <c r="AG54" s="188">
        <f t="shared" si="37"/>
        <v>-348.65310610168081</v>
      </c>
      <c r="AH54" s="188">
        <f t="shared" si="38"/>
        <v>348.65310610168081</v>
      </c>
      <c r="AI54" s="188">
        <f t="shared" si="39"/>
        <v>-348.65310610168081</v>
      </c>
      <c r="AJ54" s="188">
        <f t="shared" si="28"/>
        <v>-348.65310610168081</v>
      </c>
      <c r="AK54" s="188">
        <f t="shared" si="29"/>
        <v>-348.65310610168081</v>
      </c>
      <c r="AL54" s="188">
        <f t="shared" si="30"/>
        <v>-348.65310610168081</v>
      </c>
      <c r="AM54" s="188">
        <f t="shared" si="31"/>
        <v>-348.65310610168081</v>
      </c>
      <c r="AN54" s="188">
        <f t="shared" si="41"/>
        <v>348.65310610168081</v>
      </c>
      <c r="AO54" s="188">
        <f t="shared" si="42"/>
        <v>-348.65310610168081</v>
      </c>
    </row>
    <row r="55" spans="1:41" ht="15.75" thickBot="1" x14ac:dyDescent="0.3">
      <c r="A55" s="1" t="s">
        <v>988</v>
      </c>
      <c r="B55" s="149" t="s">
        <v>629</v>
      </c>
      <c r="C55" s="192" t="s">
        <v>304</v>
      </c>
      <c r="E55" s="201">
        <v>-1</v>
      </c>
      <c r="F55" s="186">
        <f t="shared" si="19"/>
        <v>438.60384108467326</v>
      </c>
      <c r="G55" s="202">
        <v>5.4603652796100001E-3</v>
      </c>
      <c r="H55" s="202">
        <v>1</v>
      </c>
      <c r="I55">
        <v>1</v>
      </c>
      <c r="J55">
        <v>1</v>
      </c>
      <c r="K55">
        <v>1</v>
      </c>
      <c r="L55">
        <v>-1</v>
      </c>
      <c r="M55">
        <v>-12</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80325</v>
      </c>
      <c r="Y55" s="137">
        <v>53550</v>
      </c>
      <c r="Z55" s="188">
        <f t="shared" si="25"/>
        <v>438.60384108467326</v>
      </c>
      <c r="AA55" s="188">
        <f>IF(IF(sym!$Q44=H55,1,0)=1,ABS(X55*G55),-ABS(X55*G55))</f>
        <v>438.60384108467326</v>
      </c>
      <c r="AB55" s="188">
        <f>IF(IF(sym!$P44=$H55,1,0)=1,ABS($X55*$G55),-ABS($X55*$G55))</f>
        <v>-438.60384108467326</v>
      </c>
      <c r="AC55" s="188">
        <f t="shared" si="40"/>
        <v>-438.60384108467326</v>
      </c>
      <c r="AD55" s="188">
        <f t="shared" si="26"/>
        <v>438.60384108467326</v>
      </c>
      <c r="AE55" s="188">
        <f t="shared" si="27"/>
        <v>438.60384108467326</v>
      </c>
      <c r="AF55" s="188">
        <f t="shared" si="36"/>
        <v>438.60384108467326</v>
      </c>
      <c r="AG55" s="188">
        <f t="shared" si="37"/>
        <v>438.60384108467326</v>
      </c>
      <c r="AH55" s="188">
        <f t="shared" si="38"/>
        <v>-438.60384108467326</v>
      </c>
      <c r="AI55" s="188">
        <f t="shared" si="39"/>
        <v>438.60384108467326</v>
      </c>
      <c r="AJ55" s="188">
        <f t="shared" si="28"/>
        <v>438.60384108467326</v>
      </c>
      <c r="AK55" s="188">
        <f t="shared" si="29"/>
        <v>438.60384108467326</v>
      </c>
      <c r="AL55" s="188">
        <f t="shared" si="30"/>
        <v>438.60384108467326</v>
      </c>
      <c r="AM55" s="188">
        <f t="shared" si="31"/>
        <v>438.60384108467326</v>
      </c>
      <c r="AN55" s="188">
        <f t="shared" si="41"/>
        <v>-438.60384108467326</v>
      </c>
      <c r="AO55" s="188">
        <f t="shared" si="42"/>
        <v>438.60384108467326</v>
      </c>
    </row>
    <row r="56" spans="1:41" ht="15.75" thickBot="1" x14ac:dyDescent="0.3">
      <c r="A56" s="1" t="s">
        <v>989</v>
      </c>
      <c r="B56" s="149" t="s">
        <v>655</v>
      </c>
      <c r="C56" s="192" t="s">
        <v>294</v>
      </c>
      <c r="E56" s="201">
        <v>-1</v>
      </c>
      <c r="F56" s="186">
        <f t="shared" si="19"/>
        <v>1153.1388121544687</v>
      </c>
      <c r="G56" s="202">
        <v>8.8627992633500009E-3</v>
      </c>
      <c r="H56" s="202">
        <v>1</v>
      </c>
      <c r="I56">
        <v>1</v>
      </c>
      <c r="J56">
        <v>-1</v>
      </c>
      <c r="K56">
        <v>1</v>
      </c>
      <c r="L56">
        <v>1</v>
      </c>
      <c r="M56">
        <v>-1</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130110</v>
      </c>
      <c r="Y56" s="137">
        <v>86740</v>
      </c>
      <c r="Z56" s="188">
        <f t="shared" si="25"/>
        <v>1153.1388121544687</v>
      </c>
      <c r="AA56" s="188">
        <f>IF(IF(sym!$Q45=H56,1,0)=1,ABS(X56*G56),-ABS(X56*G56))</f>
        <v>1153.1388121544687</v>
      </c>
      <c r="AB56" s="188">
        <f>IF(IF(sym!$P45=$H56,1,0)=1,ABS($X56*$G56),-ABS($X56*$G56))</f>
        <v>-1153.1388121544687</v>
      </c>
      <c r="AC56" s="188">
        <f t="shared" si="40"/>
        <v>-1153.1388121544687</v>
      </c>
      <c r="AD56" s="188">
        <f t="shared" si="26"/>
        <v>1153.1388121544687</v>
      </c>
      <c r="AE56" s="188">
        <f t="shared" si="27"/>
        <v>-1153.1388121544687</v>
      </c>
      <c r="AF56" s="188">
        <f t="shared" si="36"/>
        <v>1153.1388121544687</v>
      </c>
      <c r="AG56" s="188">
        <f t="shared" si="37"/>
        <v>1153.1388121544687</v>
      </c>
      <c r="AH56" s="188">
        <f t="shared" si="38"/>
        <v>1153.1388121544687</v>
      </c>
      <c r="AI56" s="188">
        <f t="shared" si="39"/>
        <v>-1153.1388121544687</v>
      </c>
      <c r="AJ56" s="188">
        <f t="shared" si="28"/>
        <v>-1153.1388121544687</v>
      </c>
      <c r="AK56" s="188">
        <f t="shared" si="29"/>
        <v>-1153.1388121544687</v>
      </c>
      <c r="AL56" s="188">
        <f t="shared" si="30"/>
        <v>1153.1388121544687</v>
      </c>
      <c r="AM56" s="188">
        <f t="shared" si="31"/>
        <v>-1153.1388121544687</v>
      </c>
      <c r="AN56" s="188">
        <f t="shared" si="41"/>
        <v>-1153.1388121544687</v>
      </c>
      <c r="AO56" s="188">
        <f t="shared" si="42"/>
        <v>-1153.1388121544687</v>
      </c>
    </row>
    <row r="57" spans="1:41" ht="15.75" thickBot="1" x14ac:dyDescent="0.3">
      <c r="A57" s="1" t="s">
        <v>369</v>
      </c>
      <c r="B57" s="149" t="s">
        <v>620</v>
      </c>
      <c r="C57" s="192" t="s">
        <v>294</v>
      </c>
      <c r="E57" s="201">
        <v>-1</v>
      </c>
      <c r="F57" s="186">
        <f t="shared" si="19"/>
        <v>173.57507938884677</v>
      </c>
      <c r="G57" s="202">
        <v>1.8596549045500001E-3</v>
      </c>
      <c r="H57" s="202">
        <v>1</v>
      </c>
      <c r="I57">
        <v>1</v>
      </c>
      <c r="J57">
        <v>1</v>
      </c>
      <c r="K57">
        <v>1</v>
      </c>
      <c r="L57">
        <v>1</v>
      </c>
      <c r="M57">
        <v>-7</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93337.252500000002</v>
      </c>
      <c r="Y57" s="137">
        <v>93337.252500000002</v>
      </c>
      <c r="Z57" s="188">
        <f t="shared" si="25"/>
        <v>173.57507938884677</v>
      </c>
      <c r="AA57" s="188">
        <f>IF(IF(sym!$Q46=H57,1,0)=1,ABS(X57*G57),-ABS(X57*G57))</f>
        <v>173.57507938884677</v>
      </c>
      <c r="AB57" s="188">
        <f>IF(IF(sym!$P46=$H57,1,0)=1,ABS($X57*$G57),-ABS($X57*$G57))</f>
        <v>-173.57507938884677</v>
      </c>
      <c r="AC57" s="188">
        <f t="shared" si="40"/>
        <v>-173.57507938884677</v>
      </c>
      <c r="AD57" s="188">
        <f t="shared" si="26"/>
        <v>173.57507938884677</v>
      </c>
      <c r="AE57" s="188">
        <f t="shared" si="27"/>
        <v>173.57507938884677</v>
      </c>
      <c r="AF57" s="188">
        <f t="shared" si="36"/>
        <v>173.57507938884677</v>
      </c>
      <c r="AG57" s="188">
        <f t="shared" si="37"/>
        <v>173.57507938884677</v>
      </c>
      <c r="AH57" s="188">
        <f t="shared" si="38"/>
        <v>173.57507938884677</v>
      </c>
      <c r="AI57" s="188">
        <f t="shared" si="39"/>
        <v>-173.57507938884677</v>
      </c>
      <c r="AJ57" s="188">
        <f t="shared" si="28"/>
        <v>-173.57507938884677</v>
      </c>
      <c r="AK57" s="188">
        <f t="shared" si="29"/>
        <v>173.57507938884677</v>
      </c>
      <c r="AL57" s="188">
        <f t="shared" si="30"/>
        <v>173.57507938884677</v>
      </c>
      <c r="AM57" s="188">
        <f t="shared" si="31"/>
        <v>173.57507938884677</v>
      </c>
      <c r="AN57" s="188">
        <f t="shared" si="41"/>
        <v>-173.57507938884677</v>
      </c>
      <c r="AO57" s="188">
        <f t="shared" si="42"/>
        <v>173.57507938884677</v>
      </c>
    </row>
    <row r="58" spans="1:41" ht="15.75" thickBot="1" x14ac:dyDescent="0.3">
      <c r="A58" s="1" t="s">
        <v>371</v>
      </c>
      <c r="B58" s="149" t="s">
        <v>635</v>
      </c>
      <c r="C58" s="192" t="s">
        <v>1121</v>
      </c>
      <c r="E58" s="201">
        <v>-1</v>
      </c>
      <c r="F58" s="186">
        <f t="shared" si="19"/>
        <v>398.21693907871997</v>
      </c>
      <c r="G58" s="202">
        <v>3.7147102525999999E-3</v>
      </c>
      <c r="H58" s="202">
        <v>1</v>
      </c>
      <c r="I58">
        <v>1</v>
      </c>
      <c r="J58">
        <v>1</v>
      </c>
      <c r="K58">
        <v>1</v>
      </c>
      <c r="L58">
        <v>1</v>
      </c>
      <c r="M58">
        <v>6</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107200</v>
      </c>
      <c r="Y58" s="137">
        <v>80400</v>
      </c>
      <c r="Z58" s="188">
        <f t="shared" si="25"/>
        <v>398.21693907871997</v>
      </c>
      <c r="AA58" s="188">
        <f>IF(IF(sym!$Q47=H58,1,0)=1,ABS(X58*G58),-ABS(X58*G58))</f>
        <v>398.21693907871997</v>
      </c>
      <c r="AB58" s="188">
        <f>IF(IF(sym!$P47=$H58,1,0)=1,ABS($X58*$G58),-ABS($X58*$G58))</f>
        <v>-398.21693907871997</v>
      </c>
      <c r="AC58" s="188">
        <f t="shared" si="40"/>
        <v>-398.21693907871997</v>
      </c>
      <c r="AD58" s="188">
        <f t="shared" si="26"/>
        <v>398.21693907871997</v>
      </c>
      <c r="AE58" s="188">
        <f t="shared" si="27"/>
        <v>398.21693907871997</v>
      </c>
      <c r="AF58" s="188">
        <f t="shared" si="36"/>
        <v>398.21693907871997</v>
      </c>
      <c r="AG58" s="188">
        <f t="shared" si="37"/>
        <v>398.21693907871997</v>
      </c>
      <c r="AH58" s="188">
        <f t="shared" si="38"/>
        <v>398.21693907871997</v>
      </c>
      <c r="AI58" s="188">
        <f t="shared" si="39"/>
        <v>398.21693907871997</v>
      </c>
      <c r="AJ58" s="188">
        <f t="shared" si="28"/>
        <v>-398.21693907871997</v>
      </c>
      <c r="AK58" s="188">
        <f t="shared" si="29"/>
        <v>398.21693907871997</v>
      </c>
      <c r="AL58" s="188">
        <f t="shared" si="30"/>
        <v>398.21693907871997</v>
      </c>
      <c r="AM58" s="188">
        <f t="shared" si="31"/>
        <v>398.21693907871997</v>
      </c>
      <c r="AN58" s="188">
        <f t="shared" si="41"/>
        <v>-398.21693907871997</v>
      </c>
      <c r="AO58" s="188">
        <f t="shared" si="42"/>
        <v>398.21693907871997</v>
      </c>
    </row>
    <row r="59" spans="1:41" ht="15.75" thickBot="1" x14ac:dyDescent="0.3">
      <c r="A59" s="1" t="s">
        <v>1052</v>
      </c>
      <c r="B59" s="149" t="s">
        <v>611</v>
      </c>
      <c r="C59" s="192" t="s">
        <v>297</v>
      </c>
      <c r="E59" s="201">
        <v>-1</v>
      </c>
      <c r="F59" s="186">
        <f t="shared" si="19"/>
        <v>306.99547055810001</v>
      </c>
      <c r="G59" s="202">
        <v>2.5163563160499999E-3</v>
      </c>
      <c r="H59" s="202">
        <v>1</v>
      </c>
      <c r="I59">
        <v>-1</v>
      </c>
      <c r="J59">
        <v>1</v>
      </c>
      <c r="K59">
        <v>-1</v>
      </c>
      <c r="L59">
        <v>-1</v>
      </c>
      <c r="M59">
        <v>7</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122000</v>
      </c>
      <c r="Y59" s="137">
        <v>97600</v>
      </c>
      <c r="Z59" s="188">
        <f t="shared" si="25"/>
        <v>306.99547055810001</v>
      </c>
      <c r="AA59" s="188">
        <f>IF(IF(sym!$Q48=H59,1,0)=1,ABS(X59*G59),-ABS(X59*G59))</f>
        <v>306.99547055810001</v>
      </c>
      <c r="AB59" s="188">
        <f>IF(IF(sym!$P48=$H59,1,0)=1,ABS($X59*$G59),-ABS($X59*$G59))</f>
        <v>-306.99547055810001</v>
      </c>
      <c r="AC59" s="188">
        <f t="shared" si="40"/>
        <v>-306.99547055810001</v>
      </c>
      <c r="AD59" s="188">
        <f t="shared" si="26"/>
        <v>306.99547055810001</v>
      </c>
      <c r="AE59" s="188">
        <f t="shared" si="27"/>
        <v>306.99547055810001</v>
      </c>
      <c r="AF59" s="188">
        <f t="shared" si="36"/>
        <v>-306.99547055810001</v>
      </c>
      <c r="AG59" s="188">
        <f t="shared" si="37"/>
        <v>-306.99547055810001</v>
      </c>
      <c r="AH59" s="188">
        <f t="shared" si="38"/>
        <v>-306.99547055810001</v>
      </c>
      <c r="AI59" s="188">
        <f t="shared" si="39"/>
        <v>-306.99547055810001</v>
      </c>
      <c r="AJ59" s="188">
        <f t="shared" si="28"/>
        <v>-306.99547055810001</v>
      </c>
      <c r="AK59" s="188">
        <f t="shared" si="29"/>
        <v>306.99547055810001</v>
      </c>
      <c r="AL59" s="188">
        <f t="shared" si="30"/>
        <v>306.99547055810001</v>
      </c>
      <c r="AM59" s="188">
        <f t="shared" si="31"/>
        <v>306.99547055810001</v>
      </c>
      <c r="AN59" s="188">
        <f t="shared" si="41"/>
        <v>306.99547055810001</v>
      </c>
      <c r="AO59" s="188">
        <f t="shared" si="42"/>
        <v>306.99547055810001</v>
      </c>
    </row>
    <row r="60" spans="1:41" ht="15.75" thickBot="1" x14ac:dyDescent="0.3">
      <c r="A60" s="1" t="s">
        <v>373</v>
      </c>
      <c r="B60" s="149" t="s">
        <v>692</v>
      </c>
      <c r="C60" s="192" t="s">
        <v>1121</v>
      </c>
      <c r="E60" s="201">
        <v>-1</v>
      </c>
      <c r="F60" s="186">
        <f t="shared" si="19"/>
        <v>-553.15345699896488</v>
      </c>
      <c r="G60" s="202">
        <v>-3.9347948285600003E-3</v>
      </c>
      <c r="H60" s="202">
        <v>-1</v>
      </c>
      <c r="I60">
        <v>-1</v>
      </c>
      <c r="J60">
        <v>1</v>
      </c>
      <c r="K60">
        <v>-1</v>
      </c>
      <c r="L60">
        <v>1</v>
      </c>
      <c r="M60">
        <v>-3</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140580</v>
      </c>
      <c r="Y60" s="137">
        <v>140580</v>
      </c>
      <c r="Z60" s="188">
        <f t="shared" si="25"/>
        <v>553.15345699896488</v>
      </c>
      <c r="AA60" s="188">
        <f>IF(IF(sym!$Q49=H60,1,0)=1,ABS(X60*G60),-ABS(X60*G60))</f>
        <v>-553.15345699896488</v>
      </c>
      <c r="AB60" s="188">
        <f>IF(IF(sym!$P49=$H60,1,0)=1,ABS($X60*$G60),-ABS($X60*$G60))</f>
        <v>553.15345699896488</v>
      </c>
      <c r="AC60" s="188">
        <f t="shared" si="40"/>
        <v>553.15345699896488</v>
      </c>
      <c r="AD60" s="188">
        <f t="shared" si="26"/>
        <v>-553.15345699896488</v>
      </c>
      <c r="AE60" s="188">
        <f t="shared" si="27"/>
        <v>-553.15345699896488</v>
      </c>
      <c r="AF60" s="188">
        <f t="shared" si="36"/>
        <v>553.15345699896488</v>
      </c>
      <c r="AG60" s="188">
        <f t="shared" si="37"/>
        <v>553.15345699896488</v>
      </c>
      <c r="AH60" s="188">
        <f t="shared" si="38"/>
        <v>-553.15345699896488</v>
      </c>
      <c r="AI60" s="188">
        <f t="shared" si="39"/>
        <v>553.15345699896488</v>
      </c>
      <c r="AJ60" s="188">
        <f t="shared" si="28"/>
        <v>553.15345699896488</v>
      </c>
      <c r="AK60" s="188">
        <f t="shared" si="29"/>
        <v>-553.15345699896488</v>
      </c>
      <c r="AL60" s="188">
        <f t="shared" si="30"/>
        <v>553.15345699896488</v>
      </c>
      <c r="AM60" s="188">
        <f t="shared" si="31"/>
        <v>553.15345699896488</v>
      </c>
      <c r="AN60" s="188">
        <f t="shared" si="41"/>
        <v>-553.15345699896488</v>
      </c>
      <c r="AO60" s="188">
        <f t="shared" si="42"/>
        <v>-553.15345699896488</v>
      </c>
    </row>
    <row r="61" spans="1:41" ht="15.75" thickBot="1" x14ac:dyDescent="0.3">
      <c r="A61" s="1" t="s">
        <v>375</v>
      </c>
      <c r="B61" s="149" t="s">
        <v>690</v>
      </c>
      <c r="C61" s="192" t="s">
        <v>288</v>
      </c>
      <c r="E61" s="201">
        <v>1</v>
      </c>
      <c r="F61" s="186">
        <f t="shared" si="19"/>
        <v>-709.706744867152</v>
      </c>
      <c r="G61" s="202">
        <v>-1.31964809384E-2</v>
      </c>
      <c r="H61" s="202">
        <v>-1</v>
      </c>
      <c r="I61">
        <v>1</v>
      </c>
      <c r="J61">
        <v>1</v>
      </c>
      <c r="K61">
        <v>1</v>
      </c>
      <c r="L61">
        <v>-1</v>
      </c>
      <c r="M61">
        <v>9</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53780</v>
      </c>
      <c r="Y61" s="137">
        <v>53780</v>
      </c>
      <c r="Z61" s="188">
        <f t="shared" si="25"/>
        <v>709.706744867152</v>
      </c>
      <c r="AA61" s="188">
        <f>IF(IF(sym!$Q50=H61,1,0)=1,ABS(X61*G61),-ABS(X61*G61))</f>
        <v>-709.706744867152</v>
      </c>
      <c r="AB61" s="188">
        <f>IF(IF(sym!$P50=$H61,1,0)=1,ABS($X61*$G61),-ABS($X61*$G61))</f>
        <v>709.706744867152</v>
      </c>
      <c r="AC61" s="188">
        <f t="shared" si="40"/>
        <v>-709.706744867152</v>
      </c>
      <c r="AD61" s="188">
        <f t="shared" si="26"/>
        <v>709.706744867152</v>
      </c>
      <c r="AE61" s="188">
        <f t="shared" si="27"/>
        <v>-709.706744867152</v>
      </c>
      <c r="AF61" s="188">
        <f t="shared" si="36"/>
        <v>-709.706744867152</v>
      </c>
      <c r="AG61" s="188">
        <f t="shared" si="37"/>
        <v>-709.706744867152</v>
      </c>
      <c r="AH61" s="188">
        <f t="shared" si="38"/>
        <v>709.706744867152</v>
      </c>
      <c r="AI61" s="188">
        <f t="shared" si="39"/>
        <v>709.706744867152</v>
      </c>
      <c r="AJ61" s="188">
        <f t="shared" si="28"/>
        <v>-709.706744867152</v>
      </c>
      <c r="AK61" s="188">
        <f t="shared" si="29"/>
        <v>709.706744867152</v>
      </c>
      <c r="AL61" s="188">
        <f t="shared" si="30"/>
        <v>-709.706744867152</v>
      </c>
      <c r="AM61" s="188">
        <f t="shared" si="31"/>
        <v>-709.706744867152</v>
      </c>
      <c r="AN61" s="188">
        <f t="shared" si="41"/>
        <v>-709.706744867152</v>
      </c>
      <c r="AO61" s="188">
        <f t="shared" si="42"/>
        <v>-709.706744867152</v>
      </c>
    </row>
    <row r="62" spans="1:41" ht="15.75" thickBot="1" x14ac:dyDescent="0.3">
      <c r="A62" s="1" t="s">
        <v>377</v>
      </c>
      <c r="B62" s="149" t="s">
        <v>694</v>
      </c>
      <c r="C62" s="192" t="s">
        <v>294</v>
      </c>
      <c r="E62" s="201">
        <v>-1</v>
      </c>
      <c r="F62" s="186">
        <f t="shared" si="19"/>
        <v>593.64550981239393</v>
      </c>
      <c r="G62" s="202">
        <v>7.5826508947499996E-3</v>
      </c>
      <c r="H62" s="202">
        <v>1</v>
      </c>
      <c r="I62">
        <v>1</v>
      </c>
      <c r="J62">
        <v>-1</v>
      </c>
      <c r="K62">
        <v>1</v>
      </c>
      <c r="L62">
        <v>-1</v>
      </c>
      <c r="M62">
        <v>12</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78289.969834087489</v>
      </c>
      <c r="Y62" s="137">
        <v>78289.969834087489</v>
      </c>
      <c r="Z62" s="188">
        <f t="shared" si="25"/>
        <v>593.64550981239393</v>
      </c>
      <c r="AA62" s="188">
        <f>IF(IF(sym!$Q51=H62,1,0)=1,ABS(X62*G62),-ABS(X62*G62))</f>
        <v>593.64550981239393</v>
      </c>
      <c r="AB62" s="188">
        <f>IF(IF(sym!$P51=$H62,1,0)=1,ABS($X62*$G62),-ABS($X62*$G62))</f>
        <v>-593.64550981239393</v>
      </c>
      <c r="AC62" s="188">
        <f t="shared" si="40"/>
        <v>-593.64550981239393</v>
      </c>
      <c r="AD62" s="188">
        <f t="shared" si="26"/>
        <v>593.64550981239393</v>
      </c>
      <c r="AE62" s="188">
        <f t="shared" si="27"/>
        <v>-593.64550981239393</v>
      </c>
      <c r="AF62" s="188">
        <f t="shared" si="36"/>
        <v>593.64550981239393</v>
      </c>
      <c r="AG62" s="188">
        <f t="shared" si="37"/>
        <v>593.64550981239393</v>
      </c>
      <c r="AH62" s="188">
        <f t="shared" si="38"/>
        <v>-593.64550981239393</v>
      </c>
      <c r="AI62" s="188">
        <f t="shared" si="39"/>
        <v>-593.64550981239393</v>
      </c>
      <c r="AJ62" s="188">
        <f t="shared" si="28"/>
        <v>593.64550981239393</v>
      </c>
      <c r="AK62" s="188">
        <f t="shared" si="29"/>
        <v>-593.64550981239393</v>
      </c>
      <c r="AL62" s="188">
        <f t="shared" si="30"/>
        <v>593.64550981239393</v>
      </c>
      <c r="AM62" s="188">
        <f t="shared" si="31"/>
        <v>593.64550981239393</v>
      </c>
      <c r="AN62" s="188">
        <f t="shared" si="41"/>
        <v>-593.64550981239393</v>
      </c>
      <c r="AO62" s="188">
        <f t="shared" si="42"/>
        <v>593.64550981239393</v>
      </c>
    </row>
    <row r="63" spans="1:41" ht="15.75" thickBot="1" x14ac:dyDescent="0.3">
      <c r="A63" s="1" t="s">
        <v>379</v>
      </c>
      <c r="B63" s="149" t="s">
        <v>550</v>
      </c>
      <c r="C63" s="192" t="s">
        <v>294</v>
      </c>
      <c r="E63" s="201">
        <v>-1</v>
      </c>
      <c r="F63" s="186">
        <f t="shared" si="19"/>
        <v>1166.9028771085214</v>
      </c>
      <c r="G63" s="202">
        <v>6.3329147786200003E-3</v>
      </c>
      <c r="H63" s="202">
        <v>1</v>
      </c>
      <c r="I63">
        <v>1</v>
      </c>
      <c r="J63">
        <v>-1</v>
      </c>
      <c r="K63">
        <v>1</v>
      </c>
      <c r="L63">
        <v>1</v>
      </c>
      <c r="M63">
        <v>13</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184260</v>
      </c>
      <c r="Y63" s="137">
        <v>184260</v>
      </c>
      <c r="Z63" s="188">
        <f t="shared" si="25"/>
        <v>1166.9028771085214</v>
      </c>
      <c r="AA63" s="188">
        <f>IF(IF(sym!$Q52=H63,1,0)=1,ABS(X63*G63),-ABS(X63*G63))</f>
        <v>1166.9028771085214</v>
      </c>
      <c r="AB63" s="188">
        <f>IF(IF(sym!$P52=$H63,1,0)=1,ABS($X63*$G63),-ABS($X63*$G63))</f>
        <v>-1166.9028771085214</v>
      </c>
      <c r="AC63" s="188">
        <f t="shared" si="40"/>
        <v>-1166.9028771085214</v>
      </c>
      <c r="AD63" s="188">
        <f t="shared" si="26"/>
        <v>1166.9028771085214</v>
      </c>
      <c r="AE63" s="188">
        <f t="shared" si="27"/>
        <v>-1166.9028771085214</v>
      </c>
      <c r="AF63" s="188">
        <f t="shared" si="36"/>
        <v>1166.9028771085214</v>
      </c>
      <c r="AG63" s="188">
        <f t="shared" si="37"/>
        <v>1166.9028771085214</v>
      </c>
      <c r="AH63" s="188">
        <f t="shared" si="38"/>
        <v>1166.9028771085214</v>
      </c>
      <c r="AI63" s="188">
        <f t="shared" si="39"/>
        <v>1166.9028771085214</v>
      </c>
      <c r="AJ63" s="188">
        <f t="shared" si="28"/>
        <v>-1166.9028771085214</v>
      </c>
      <c r="AK63" s="188">
        <f t="shared" si="29"/>
        <v>1166.9028771085214</v>
      </c>
      <c r="AL63" s="188">
        <f t="shared" si="30"/>
        <v>1166.9028771085214</v>
      </c>
      <c r="AM63" s="188">
        <f t="shared" si="31"/>
        <v>1166.9028771085214</v>
      </c>
      <c r="AN63" s="188">
        <f t="shared" si="41"/>
        <v>-1166.9028771085214</v>
      </c>
      <c r="AO63" s="188">
        <f t="shared" si="42"/>
        <v>-1166.9028771085214</v>
      </c>
    </row>
    <row r="64" spans="1:41" ht="15.75" thickBot="1" x14ac:dyDescent="0.3">
      <c r="A64" s="4" t="s">
        <v>1050</v>
      </c>
      <c r="B64" s="149" t="s">
        <v>700</v>
      </c>
      <c r="C64" s="192" t="s">
        <v>297</v>
      </c>
      <c r="E64" s="201">
        <v>-1</v>
      </c>
      <c r="F64" s="186">
        <f t="shared" si="19"/>
        <v>435.88759213786591</v>
      </c>
      <c r="G64" s="202">
        <v>6.1425061425100002E-3</v>
      </c>
      <c r="H64" s="202">
        <v>1</v>
      </c>
      <c r="I64">
        <v>1</v>
      </c>
      <c r="J64">
        <v>1</v>
      </c>
      <c r="K64">
        <v>1</v>
      </c>
      <c r="L64">
        <v>-1</v>
      </c>
      <c r="M64">
        <v>8</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70962.5</v>
      </c>
      <c r="Y64" s="137">
        <v>50687.5</v>
      </c>
      <c r="Z64" s="188">
        <f t="shared" si="25"/>
        <v>435.88759213786591</v>
      </c>
      <c r="AA64" s="188">
        <f>IF(IF(sym!$Q53=H64,1,0)=1,ABS(X64*G64),-ABS(X64*G64))</f>
        <v>435.88759213786591</v>
      </c>
      <c r="AB64" s="188">
        <f>IF(IF(sym!$P53=$H64,1,0)=1,ABS($X64*$G64),-ABS($X64*$G64))</f>
        <v>-435.88759213786591</v>
      </c>
      <c r="AC64" s="188">
        <f t="shared" si="40"/>
        <v>-435.88759213786591</v>
      </c>
      <c r="AD64" s="188">
        <f t="shared" si="26"/>
        <v>435.88759213786591</v>
      </c>
      <c r="AE64" s="188">
        <f t="shared" si="27"/>
        <v>435.88759213786591</v>
      </c>
      <c r="AF64" s="188">
        <f t="shared" si="36"/>
        <v>435.88759213786591</v>
      </c>
      <c r="AG64" s="188">
        <f t="shared" si="37"/>
        <v>435.88759213786591</v>
      </c>
      <c r="AH64" s="188">
        <f t="shared" si="38"/>
        <v>-435.88759213786591</v>
      </c>
      <c r="AI64" s="188">
        <f t="shared" si="39"/>
        <v>-435.88759213786591</v>
      </c>
      <c r="AJ64" s="188">
        <f t="shared" si="28"/>
        <v>435.88759213786591</v>
      </c>
      <c r="AK64" s="188">
        <f t="shared" si="29"/>
        <v>435.88759213786591</v>
      </c>
      <c r="AL64" s="188">
        <f t="shared" si="30"/>
        <v>435.88759213786591</v>
      </c>
      <c r="AM64" s="188">
        <f t="shared" si="31"/>
        <v>435.88759213786591</v>
      </c>
      <c r="AN64" s="188">
        <f t="shared" si="41"/>
        <v>-435.88759213786591</v>
      </c>
      <c r="AO64" s="188">
        <f t="shared" si="42"/>
        <v>435.88759213786591</v>
      </c>
    </row>
    <row r="65" spans="1:41" ht="15.75" thickBot="1" x14ac:dyDescent="0.3">
      <c r="A65" s="1" t="s">
        <v>0</v>
      </c>
      <c r="B65" s="149" t="s">
        <v>702</v>
      </c>
      <c r="C65" s="192" t="s">
        <v>304</v>
      </c>
      <c r="E65" s="201">
        <v>-1</v>
      </c>
      <c r="F65" s="186">
        <f t="shared" si="19"/>
        <v>268.53141147653679</v>
      </c>
      <c r="G65" s="202">
        <v>3.26353005167E-3</v>
      </c>
      <c r="H65" s="233">
        <v>1</v>
      </c>
      <c r="I65">
        <v>1</v>
      </c>
      <c r="J65">
        <v>1</v>
      </c>
      <c r="K65">
        <v>-1</v>
      </c>
      <c r="L65">
        <v>1</v>
      </c>
      <c r="M65">
        <v>3</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82282.5</v>
      </c>
      <c r="Y65" s="137">
        <v>54855</v>
      </c>
      <c r="Z65" s="188">
        <f t="shared" si="25"/>
        <v>268.53141147653679</v>
      </c>
      <c r="AA65" s="188">
        <f>IF(IF(sym!$Q54=H65,1,0)=1,ABS(X65*G65),-ABS(X65*G65))</f>
        <v>268.53141147653679</v>
      </c>
      <c r="AB65" s="188">
        <f>IF(IF(sym!$P54=$H65,1,0)=1,ABS($X65*$G65),-ABS($X65*$G65))</f>
        <v>-268.53141147653679</v>
      </c>
      <c r="AC65" s="188">
        <f t="shared" si="40"/>
        <v>-268.53141147653679</v>
      </c>
      <c r="AD65" s="188">
        <f t="shared" si="26"/>
        <v>268.53141147653679</v>
      </c>
      <c r="AE65" s="188">
        <f t="shared" si="27"/>
        <v>268.53141147653679</v>
      </c>
      <c r="AF65" s="188">
        <f t="shared" si="36"/>
        <v>268.53141147653679</v>
      </c>
      <c r="AG65" s="188">
        <f t="shared" si="37"/>
        <v>-268.53141147653679</v>
      </c>
      <c r="AH65" s="188">
        <f t="shared" si="38"/>
        <v>268.53141147653679</v>
      </c>
      <c r="AI65" s="188">
        <f t="shared" si="39"/>
        <v>268.53141147653679</v>
      </c>
      <c r="AJ65" s="188">
        <f t="shared" si="28"/>
        <v>-268.53141147653679</v>
      </c>
      <c r="AK65" s="188">
        <f t="shared" si="29"/>
        <v>268.53141147653679</v>
      </c>
      <c r="AL65" s="188">
        <f t="shared" si="30"/>
        <v>268.53141147653679</v>
      </c>
      <c r="AM65" s="188">
        <f t="shared" si="31"/>
        <v>268.53141147653679</v>
      </c>
      <c r="AN65" s="188">
        <f t="shared" si="41"/>
        <v>-268.53141147653679</v>
      </c>
      <c r="AO65" s="188">
        <f t="shared" si="42"/>
        <v>268.53141147653679</v>
      </c>
    </row>
    <row r="66" spans="1:41" ht="15.75" thickBot="1" x14ac:dyDescent="0.3">
      <c r="A66" s="1" t="s">
        <v>384</v>
      </c>
      <c r="B66" s="149" t="s">
        <v>704</v>
      </c>
      <c r="C66" s="192" t="s">
        <v>347</v>
      </c>
      <c r="E66" s="201">
        <v>-1</v>
      </c>
      <c r="F66" s="186">
        <f t="shared" si="19"/>
        <v>-273.75347544062879</v>
      </c>
      <c r="G66" s="202">
        <v>-2.0852641334599999E-3</v>
      </c>
      <c r="H66" s="202">
        <v>-1</v>
      </c>
      <c r="I66">
        <v>1</v>
      </c>
      <c r="J66">
        <v>-1</v>
      </c>
      <c r="K66">
        <v>1</v>
      </c>
      <c r="L66">
        <v>1</v>
      </c>
      <c r="M66">
        <v>13</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131280</v>
      </c>
      <c r="Y66" s="137">
        <v>131280</v>
      </c>
      <c r="Z66" s="188">
        <f t="shared" si="25"/>
        <v>273.75347544062879</v>
      </c>
      <c r="AA66" s="188">
        <f>IF(IF(sym!$Q55=H66,1,0)=1,ABS(X66*G66),-ABS(X66*G66))</f>
        <v>-273.75347544062879</v>
      </c>
      <c r="AB66" s="188">
        <f>IF(IF(sym!$P55=$H66,1,0)=1,ABS($X66*$G66),-ABS($X66*$G66))</f>
        <v>273.75347544062879</v>
      </c>
      <c r="AC66" s="188">
        <f t="shared" si="40"/>
        <v>273.75347544062879</v>
      </c>
      <c r="AD66" s="188">
        <f t="shared" si="26"/>
        <v>-273.75347544062879</v>
      </c>
      <c r="AE66" s="188">
        <f t="shared" si="27"/>
        <v>273.75347544062879</v>
      </c>
      <c r="AF66" s="188">
        <f t="shared" si="36"/>
        <v>-273.75347544062879</v>
      </c>
      <c r="AG66" s="188">
        <f t="shared" si="37"/>
        <v>-273.75347544062879</v>
      </c>
      <c r="AH66" s="188">
        <f t="shared" si="38"/>
        <v>-273.75347544062879</v>
      </c>
      <c r="AI66" s="188">
        <f t="shared" si="39"/>
        <v>-273.75347544062879</v>
      </c>
      <c r="AJ66" s="188">
        <f t="shared" si="28"/>
        <v>273.75347544062879</v>
      </c>
      <c r="AK66" s="188">
        <f t="shared" si="29"/>
        <v>-273.75347544062879</v>
      </c>
      <c r="AL66" s="188">
        <f t="shared" si="30"/>
        <v>-273.75347544062879</v>
      </c>
      <c r="AM66" s="188">
        <f t="shared" si="31"/>
        <v>-273.75347544062879</v>
      </c>
      <c r="AN66" s="188">
        <f t="shared" si="41"/>
        <v>273.75347544062879</v>
      </c>
      <c r="AO66" s="188">
        <f t="shared" si="42"/>
        <v>273.75347544062879</v>
      </c>
    </row>
    <row r="67" spans="1:41" ht="15.75" thickBot="1" x14ac:dyDescent="0.3">
      <c r="A67" s="1" t="s">
        <v>386</v>
      </c>
      <c r="B67" s="149" t="s">
        <v>706</v>
      </c>
      <c r="C67" s="192" t="s">
        <v>347</v>
      </c>
      <c r="E67" s="201">
        <v>-1</v>
      </c>
      <c r="F67" s="186">
        <f t="shared" si="19"/>
        <v>722.76315789462114</v>
      </c>
      <c r="G67" s="202">
        <v>6.5789473684200002E-3</v>
      </c>
      <c r="H67" s="202">
        <v>1</v>
      </c>
      <c r="I67">
        <v>1</v>
      </c>
      <c r="J67">
        <v>-1</v>
      </c>
      <c r="K67">
        <v>1</v>
      </c>
      <c r="L67">
        <v>-1</v>
      </c>
      <c r="M67">
        <v>13</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109859.99999999999</v>
      </c>
      <c r="Y67" s="137">
        <v>109859.99999999999</v>
      </c>
      <c r="Z67" s="188">
        <f t="shared" si="25"/>
        <v>722.76315789462114</v>
      </c>
      <c r="AA67" s="188">
        <f>IF(IF(sym!$Q56=H67,1,0)=1,ABS(X67*G67),-ABS(X67*G67))</f>
        <v>-722.76315789462114</v>
      </c>
      <c r="AB67" s="188">
        <f>IF(IF(sym!$P56=$H67,1,0)=1,ABS($X67*$G67),-ABS($X67*$G67))</f>
        <v>722.76315789462114</v>
      </c>
      <c r="AC67" s="188">
        <f t="shared" si="40"/>
        <v>-722.76315789462114</v>
      </c>
      <c r="AD67" s="188">
        <f t="shared" si="26"/>
        <v>722.76315789462114</v>
      </c>
      <c r="AE67" s="188">
        <f t="shared" si="27"/>
        <v>-722.76315789462114</v>
      </c>
      <c r="AF67" s="188">
        <f t="shared" si="36"/>
        <v>722.76315789462114</v>
      </c>
      <c r="AG67" s="188">
        <f t="shared" si="37"/>
        <v>722.76315789462114</v>
      </c>
      <c r="AH67" s="188">
        <f t="shared" si="38"/>
        <v>-722.76315789462114</v>
      </c>
      <c r="AI67" s="188">
        <f t="shared" si="39"/>
        <v>-722.76315789462114</v>
      </c>
      <c r="AJ67" s="188">
        <f t="shared" si="28"/>
        <v>722.76315789462114</v>
      </c>
      <c r="AK67" s="188">
        <f t="shared" si="29"/>
        <v>-722.76315789462114</v>
      </c>
      <c r="AL67" s="188">
        <f t="shared" si="30"/>
        <v>722.76315789462114</v>
      </c>
      <c r="AM67" s="188">
        <f t="shared" si="31"/>
        <v>722.76315789462114</v>
      </c>
      <c r="AN67" s="188">
        <f t="shared" si="41"/>
        <v>-722.76315789462114</v>
      </c>
      <c r="AO67" s="188">
        <f t="shared" si="42"/>
        <v>722.76315789462114</v>
      </c>
    </row>
    <row r="68" spans="1:41" ht="15.75" thickBot="1" x14ac:dyDescent="0.3">
      <c r="A68" s="1" t="s">
        <v>388</v>
      </c>
      <c r="B68" s="149" t="s">
        <v>710</v>
      </c>
      <c r="C68" s="192" t="s">
        <v>288</v>
      </c>
      <c r="E68" s="201">
        <v>1</v>
      </c>
      <c r="F68" s="186">
        <f t="shared" si="19"/>
        <v>-1375.2219875503788</v>
      </c>
      <c r="G68" s="202">
        <v>-2.36380166445E-2</v>
      </c>
      <c r="H68" s="233">
        <v>-1</v>
      </c>
      <c r="I68">
        <v>-1</v>
      </c>
      <c r="J68">
        <v>1</v>
      </c>
      <c r="K68">
        <v>-1</v>
      </c>
      <c r="L68">
        <v>-1</v>
      </c>
      <c r="M68">
        <v>-15</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58178.400000000001</v>
      </c>
      <c r="Y68" s="137">
        <v>58178.400000000001</v>
      </c>
      <c r="Z68" s="188">
        <f t="shared" si="25"/>
        <v>1375.2219875503788</v>
      </c>
      <c r="AA68" s="188">
        <f>IF(IF(sym!$Q57=H68,1,0)=1,ABS(X68*G68),-ABS(X68*G68))</f>
        <v>-1375.2219875503788</v>
      </c>
      <c r="AB68" s="188">
        <f>IF(IF(sym!$P57=$H68,1,0)=1,ABS($X68*$G68),-ABS($X68*$G68))</f>
        <v>1375.2219875503788</v>
      </c>
      <c r="AC68" s="188">
        <f t="shared" si="40"/>
        <v>-1375.2219875503788</v>
      </c>
      <c r="AD68" s="188">
        <f t="shared" si="26"/>
        <v>1375.2219875503788</v>
      </c>
      <c r="AE68" s="188">
        <f t="shared" si="27"/>
        <v>-1375.2219875503788</v>
      </c>
      <c r="AF68" s="188">
        <f t="shared" si="36"/>
        <v>1375.2219875503788</v>
      </c>
      <c r="AG68" s="188">
        <f t="shared" si="37"/>
        <v>1375.2219875503788</v>
      </c>
      <c r="AH68" s="188">
        <f t="shared" si="38"/>
        <v>1375.2219875503788</v>
      </c>
      <c r="AI68" s="188">
        <f t="shared" si="39"/>
        <v>-1375.2219875503788</v>
      </c>
      <c r="AJ68" s="188">
        <f t="shared" si="28"/>
        <v>-1375.2219875503788</v>
      </c>
      <c r="AK68" s="188">
        <f t="shared" si="29"/>
        <v>-1375.2219875503788</v>
      </c>
      <c r="AL68" s="188">
        <f t="shared" si="30"/>
        <v>1375.2219875503788</v>
      </c>
      <c r="AM68" s="188">
        <f t="shared" si="31"/>
        <v>-1375.2219875503788</v>
      </c>
      <c r="AN68" s="188">
        <f t="shared" si="41"/>
        <v>-1375.2219875503788</v>
      </c>
      <c r="AO68" s="188">
        <f t="shared" si="42"/>
        <v>-1375.2219875503788</v>
      </c>
    </row>
    <row r="69" spans="1:41" s="2" customFormat="1" ht="15.75" thickBot="1" x14ac:dyDescent="0.3">
      <c r="A69" s="1" t="s">
        <v>389</v>
      </c>
      <c r="B69" s="149" t="s">
        <v>712</v>
      </c>
      <c r="C69" s="192" t="s">
        <v>297</v>
      </c>
      <c r="D69"/>
      <c r="E69" s="201">
        <v>-1</v>
      </c>
      <c r="F69" s="186">
        <f t="shared" si="19"/>
        <v>1968.3650190090118</v>
      </c>
      <c r="G69" s="202">
        <v>2.2813688212899998E-2</v>
      </c>
      <c r="H69" s="202">
        <v>1</v>
      </c>
      <c r="I69">
        <v>-1</v>
      </c>
      <c r="J69">
        <v>1</v>
      </c>
      <c r="K69">
        <v>-1</v>
      </c>
      <c r="L69">
        <v>1</v>
      </c>
      <c r="M69">
        <v>6</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86280</v>
      </c>
      <c r="Y69" s="137">
        <v>64710</v>
      </c>
      <c r="Z69" s="188">
        <f t="shared" si="25"/>
        <v>1968.3650190090118</v>
      </c>
      <c r="AA69" s="188">
        <f>IF(IF(sym!$Q58=H69,1,0)=1,ABS(X69*G69),-ABS(X69*G69))</f>
        <v>1968.3650190090118</v>
      </c>
      <c r="AB69" s="188">
        <f>IF(IF(sym!$P58=$H69,1,0)=1,ABS($X69*$G69),-ABS($X69*$G69))</f>
        <v>-1968.3650190090118</v>
      </c>
      <c r="AC69" s="188">
        <f t="shared" si="40"/>
        <v>-1968.3650190090118</v>
      </c>
      <c r="AD69" s="188">
        <f t="shared" si="26"/>
        <v>1968.3650190090118</v>
      </c>
      <c r="AE69" s="188">
        <f t="shared" si="27"/>
        <v>1968.3650190090118</v>
      </c>
      <c r="AF69" s="188">
        <f t="shared" si="36"/>
        <v>-1968.3650190090118</v>
      </c>
      <c r="AG69" s="188">
        <f t="shared" si="37"/>
        <v>-1968.3650190090118</v>
      </c>
      <c r="AH69" s="188">
        <f t="shared" si="38"/>
        <v>1968.3650190090118</v>
      </c>
      <c r="AI69" s="188">
        <f t="shared" si="39"/>
        <v>1968.3650190090118</v>
      </c>
      <c r="AJ69" s="188">
        <f t="shared" si="28"/>
        <v>-1968.3650190090118</v>
      </c>
      <c r="AK69" s="188">
        <f t="shared" si="29"/>
        <v>1968.3650190090118</v>
      </c>
      <c r="AL69" s="188">
        <f t="shared" si="30"/>
        <v>-1968.3650190090118</v>
      </c>
      <c r="AM69" s="188">
        <f t="shared" si="31"/>
        <v>-1968.3650190090118</v>
      </c>
      <c r="AN69" s="188">
        <f t="shared" si="41"/>
        <v>-1968.3650190090118</v>
      </c>
      <c r="AO69" s="188">
        <f t="shared" si="42"/>
        <v>1968.3650190090118</v>
      </c>
    </row>
    <row r="70" spans="1:41" s="2" customFormat="1" ht="15.75" thickBot="1" x14ac:dyDescent="0.3">
      <c r="A70" s="1" t="s">
        <v>391</v>
      </c>
      <c r="B70" s="149" t="s">
        <v>490</v>
      </c>
      <c r="C70" s="192" t="s">
        <v>297</v>
      </c>
      <c r="D70"/>
      <c r="E70" s="201">
        <v>-1</v>
      </c>
      <c r="F70" s="186">
        <f t="shared" si="19"/>
        <v>127.14219455333902</v>
      </c>
      <c r="G70" s="202">
        <v>1.48936170213E-3</v>
      </c>
      <c r="H70" s="202">
        <v>1</v>
      </c>
      <c r="I70">
        <v>-1</v>
      </c>
      <c r="J70">
        <v>1</v>
      </c>
      <c r="K70">
        <v>-1</v>
      </c>
      <c r="L70">
        <v>-1</v>
      </c>
      <c r="M70">
        <v>2</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85366.902057107771</v>
      </c>
      <c r="Y70" s="137">
        <v>64025.176542830828</v>
      </c>
      <c r="Z70" s="188">
        <f t="shared" si="25"/>
        <v>127.14219455333902</v>
      </c>
      <c r="AA70" s="188">
        <f>IF(IF(sym!$Q59=H70,1,0)=1,ABS(X70*G70),-ABS(X70*G70))</f>
        <v>127.14219455333902</v>
      </c>
      <c r="AB70" s="188">
        <f>IF(IF(sym!$P59=$H70,1,0)=1,ABS($X70*$G70),-ABS($X70*$G70))</f>
        <v>-127.14219455333902</v>
      </c>
      <c r="AC70" s="188">
        <f t="shared" si="40"/>
        <v>-127.14219455333902</v>
      </c>
      <c r="AD70" s="188">
        <f t="shared" si="26"/>
        <v>127.14219455333902</v>
      </c>
      <c r="AE70" s="188">
        <f t="shared" si="27"/>
        <v>127.14219455333902</v>
      </c>
      <c r="AF70" s="188">
        <f t="shared" si="36"/>
        <v>-127.14219455333902</v>
      </c>
      <c r="AG70" s="188">
        <f t="shared" si="37"/>
        <v>-127.14219455333902</v>
      </c>
      <c r="AH70" s="188">
        <f t="shared" si="38"/>
        <v>-127.14219455333902</v>
      </c>
      <c r="AI70" s="188">
        <f t="shared" si="39"/>
        <v>-127.14219455333902</v>
      </c>
      <c r="AJ70" s="188">
        <f t="shared" si="28"/>
        <v>-127.14219455333902</v>
      </c>
      <c r="AK70" s="188">
        <f t="shared" si="29"/>
        <v>127.14219455333902</v>
      </c>
      <c r="AL70" s="188">
        <f t="shared" si="30"/>
        <v>127.14219455333902</v>
      </c>
      <c r="AM70" s="188">
        <f t="shared" si="31"/>
        <v>127.14219455333902</v>
      </c>
      <c r="AN70" s="188">
        <f t="shared" si="41"/>
        <v>127.14219455333902</v>
      </c>
      <c r="AO70" s="188">
        <f t="shared" si="42"/>
        <v>127.14219455333902</v>
      </c>
    </row>
    <row r="71" spans="1:41" ht="15.75" thickBot="1" x14ac:dyDescent="0.3">
      <c r="A71" s="1" t="s">
        <v>29</v>
      </c>
      <c r="B71" s="149" t="s">
        <v>730</v>
      </c>
      <c r="C71" s="192" t="s">
        <v>297</v>
      </c>
      <c r="D71" s="2"/>
      <c r="E71" s="201">
        <v>-1</v>
      </c>
      <c r="F71" s="186">
        <f t="shared" si="19"/>
        <v>874.8876803029865</v>
      </c>
      <c r="G71" s="202">
        <v>8.5126507448600001E-3</v>
      </c>
      <c r="H71" s="202">
        <v>1</v>
      </c>
      <c r="I71">
        <v>-1</v>
      </c>
      <c r="J71">
        <v>1</v>
      </c>
      <c r="K71">
        <v>-1</v>
      </c>
      <c r="L71">
        <v>-1</v>
      </c>
      <c r="M71">
        <v>2</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102775</v>
      </c>
      <c r="Y71" s="137">
        <v>102775</v>
      </c>
      <c r="Z71" s="188">
        <f t="shared" si="25"/>
        <v>874.8876803029865</v>
      </c>
      <c r="AA71" s="188">
        <f>IF(IF(sym!$Q60=H71,1,0)=1,ABS(X71*G71),-ABS(X71*G71))</f>
        <v>874.8876803029865</v>
      </c>
      <c r="AB71" s="188">
        <f>IF(IF(sym!$P60=$H71,1,0)=1,ABS($X71*$G71),-ABS($X71*$G71))</f>
        <v>-874.8876803029865</v>
      </c>
      <c r="AC71" s="188">
        <f t="shared" si="40"/>
        <v>-874.8876803029865</v>
      </c>
      <c r="AD71" s="188">
        <f t="shared" si="26"/>
        <v>874.8876803029865</v>
      </c>
      <c r="AE71" s="188">
        <f t="shared" si="27"/>
        <v>874.8876803029865</v>
      </c>
      <c r="AF71" s="188">
        <f t="shared" si="36"/>
        <v>-874.8876803029865</v>
      </c>
      <c r="AG71" s="188">
        <f t="shared" si="37"/>
        <v>-874.8876803029865</v>
      </c>
      <c r="AH71" s="188">
        <f t="shared" si="38"/>
        <v>-874.8876803029865</v>
      </c>
      <c r="AI71" s="188">
        <f t="shared" si="39"/>
        <v>-874.8876803029865</v>
      </c>
      <c r="AJ71" s="188">
        <f t="shared" si="28"/>
        <v>-874.8876803029865</v>
      </c>
      <c r="AK71" s="188">
        <f t="shared" si="29"/>
        <v>874.8876803029865</v>
      </c>
      <c r="AL71" s="188">
        <f t="shared" si="30"/>
        <v>874.8876803029865</v>
      </c>
      <c r="AM71" s="188">
        <f t="shared" si="31"/>
        <v>874.8876803029865</v>
      </c>
      <c r="AN71" s="188">
        <f t="shared" si="41"/>
        <v>874.8876803029865</v>
      </c>
      <c r="AO71" s="188">
        <f t="shared" si="42"/>
        <v>874.8876803029865</v>
      </c>
    </row>
    <row r="72" spans="1:41" ht="15.75" thickBot="1" x14ac:dyDescent="0.3">
      <c r="A72" s="1" t="s">
        <v>394</v>
      </c>
      <c r="B72" s="149" t="s">
        <v>742</v>
      </c>
      <c r="C72" s="192" t="s">
        <v>304</v>
      </c>
      <c r="E72" s="201">
        <v>-1</v>
      </c>
      <c r="F72" s="186">
        <f t="shared" si="19"/>
        <v>202.12200932175438</v>
      </c>
      <c r="G72" s="202">
        <v>3.1071983428299999E-3</v>
      </c>
      <c r="H72" s="202">
        <v>1</v>
      </c>
      <c r="I72">
        <v>1</v>
      </c>
      <c r="J72">
        <v>-1</v>
      </c>
      <c r="K72">
        <v>1</v>
      </c>
      <c r="L72">
        <v>1</v>
      </c>
      <c r="M72">
        <v>-11</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65049.600000000006</v>
      </c>
      <c r="Y72" s="137">
        <v>43366.400000000001</v>
      </c>
      <c r="Z72" s="188">
        <f t="shared" si="25"/>
        <v>202.12200932175438</v>
      </c>
      <c r="AA72" s="188">
        <f>IF(IF(sym!$Q61=H72,1,0)=1,ABS(X72*G72),-ABS(X72*G72))</f>
        <v>202.12200932175438</v>
      </c>
      <c r="AB72" s="188">
        <f>IF(IF(sym!$P61=$H72,1,0)=1,ABS($X72*$G72),-ABS($X72*$G72))</f>
        <v>-202.12200932175438</v>
      </c>
      <c r="AC72" s="188">
        <f t="shared" si="40"/>
        <v>-202.12200932175438</v>
      </c>
      <c r="AD72" s="188">
        <f t="shared" si="26"/>
        <v>202.12200932175438</v>
      </c>
      <c r="AE72" s="188">
        <f t="shared" si="27"/>
        <v>-202.12200932175438</v>
      </c>
      <c r="AF72" s="188">
        <f t="shared" si="36"/>
        <v>202.12200932175438</v>
      </c>
      <c r="AG72" s="188">
        <f t="shared" si="37"/>
        <v>202.12200932175438</v>
      </c>
      <c r="AH72" s="188">
        <f t="shared" si="38"/>
        <v>202.12200932175438</v>
      </c>
      <c r="AI72" s="188">
        <f t="shared" si="39"/>
        <v>-202.12200932175438</v>
      </c>
      <c r="AJ72" s="188">
        <f t="shared" si="28"/>
        <v>-202.12200932175438</v>
      </c>
      <c r="AK72" s="188">
        <f t="shared" si="29"/>
        <v>-202.12200932175438</v>
      </c>
      <c r="AL72" s="188">
        <f t="shared" si="30"/>
        <v>202.12200932175438</v>
      </c>
      <c r="AM72" s="188">
        <f t="shared" si="31"/>
        <v>-202.12200932175438</v>
      </c>
      <c r="AN72" s="188">
        <f t="shared" si="41"/>
        <v>-202.12200932175438</v>
      </c>
      <c r="AO72" s="188">
        <f t="shared" si="42"/>
        <v>-202.12200932175438</v>
      </c>
    </row>
    <row r="73" spans="1:41" ht="15.75" thickBot="1" x14ac:dyDescent="0.3">
      <c r="A73" s="1" t="s">
        <v>396</v>
      </c>
      <c r="B73" s="149" t="s">
        <v>744</v>
      </c>
      <c r="C73" s="192" t="s">
        <v>1121</v>
      </c>
      <c r="E73" s="201">
        <v>-1</v>
      </c>
      <c r="F73" s="186">
        <f t="shared" si="19"/>
        <v>124.68152866251127</v>
      </c>
      <c r="G73" s="202">
        <v>4.8995590396899995E-4</v>
      </c>
      <c r="H73" s="202">
        <v>1</v>
      </c>
      <c r="I73">
        <v>-1</v>
      </c>
      <c r="J73">
        <v>1</v>
      </c>
      <c r="K73">
        <v>-1</v>
      </c>
      <c r="L73">
        <v>1</v>
      </c>
      <c r="M73">
        <v>-15</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254475</v>
      </c>
      <c r="Y73" s="137">
        <v>254475</v>
      </c>
      <c r="Z73" s="188">
        <f t="shared" si="25"/>
        <v>124.68152866251127</v>
      </c>
      <c r="AA73" s="188">
        <f>IF(IF(sym!$Q62=H73,1,0)=1,ABS(X73*G73),-ABS(X73*G73))</f>
        <v>124.68152866251127</v>
      </c>
      <c r="AB73" s="188">
        <f>IF(IF(sym!$P62=$H73,1,0)=1,ABS($X73*$G73),-ABS($X73*$G73))</f>
        <v>-124.68152866251127</v>
      </c>
      <c r="AC73" s="188">
        <f t="shared" si="40"/>
        <v>-124.68152866251127</v>
      </c>
      <c r="AD73" s="188">
        <f t="shared" si="26"/>
        <v>124.68152866251127</v>
      </c>
      <c r="AE73" s="188">
        <f t="shared" si="27"/>
        <v>124.68152866251127</v>
      </c>
      <c r="AF73" s="188">
        <f t="shared" si="36"/>
        <v>-124.68152866251127</v>
      </c>
      <c r="AG73" s="188">
        <f t="shared" si="37"/>
        <v>-124.68152866251127</v>
      </c>
      <c r="AH73" s="188">
        <f t="shared" si="38"/>
        <v>124.68152866251127</v>
      </c>
      <c r="AI73" s="188">
        <f t="shared" si="39"/>
        <v>-124.68152866251127</v>
      </c>
      <c r="AJ73" s="188">
        <f t="shared" si="28"/>
        <v>-124.68152866251127</v>
      </c>
      <c r="AK73" s="188">
        <f t="shared" si="29"/>
        <v>124.68152866251127</v>
      </c>
      <c r="AL73" s="188">
        <f t="shared" si="30"/>
        <v>-124.68152866251127</v>
      </c>
      <c r="AM73" s="188">
        <f t="shared" si="31"/>
        <v>-124.68152866251127</v>
      </c>
      <c r="AN73" s="188">
        <f t="shared" si="41"/>
        <v>124.68152866251127</v>
      </c>
      <c r="AO73" s="188">
        <f t="shared" si="42"/>
        <v>124.68152866251127</v>
      </c>
    </row>
    <row r="74" spans="1:41" ht="15.75" thickBot="1" x14ac:dyDescent="0.3">
      <c r="A74" s="1" t="s">
        <v>398</v>
      </c>
      <c r="B74" s="149" t="s">
        <v>722</v>
      </c>
      <c r="C74" s="192" t="s">
        <v>347</v>
      </c>
      <c r="E74" s="201">
        <v>-1</v>
      </c>
      <c r="F74" s="186">
        <f t="shared" si="19"/>
        <v>-446.47408876812887</v>
      </c>
      <c r="G74" s="202">
        <v>-4.4631787751100004E-3</v>
      </c>
      <c r="H74" s="202">
        <v>-1</v>
      </c>
      <c r="I74">
        <v>1</v>
      </c>
      <c r="J74">
        <v>1</v>
      </c>
      <c r="K74">
        <v>1</v>
      </c>
      <c r="L74">
        <v>1</v>
      </c>
      <c r="M74">
        <v>-2</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100035</v>
      </c>
      <c r="Y74" s="137">
        <v>100035</v>
      </c>
      <c r="Z74" s="188">
        <f t="shared" si="25"/>
        <v>446.47408876812887</v>
      </c>
      <c r="AA74" s="188">
        <f>IF(IF(sym!$Q63=H74,1,0)=1,ABS(X74*G74),-ABS(X74*G74))</f>
        <v>446.47408876812887</v>
      </c>
      <c r="AB74" s="188">
        <f>IF(IF(sym!$P63=$H74,1,0)=1,ABS($X74*$G74),-ABS($X74*$G74))</f>
        <v>-446.47408876812887</v>
      </c>
      <c r="AC74" s="188">
        <f t="shared" si="40"/>
        <v>446.47408876812887</v>
      </c>
      <c r="AD74" s="188">
        <f t="shared" si="26"/>
        <v>-446.47408876812887</v>
      </c>
      <c r="AE74" s="188">
        <f t="shared" si="27"/>
        <v>-446.47408876812887</v>
      </c>
      <c r="AF74" s="188">
        <f t="shared" si="36"/>
        <v>-446.47408876812887</v>
      </c>
      <c r="AG74" s="188">
        <f t="shared" si="37"/>
        <v>-446.47408876812887</v>
      </c>
      <c r="AH74" s="188">
        <f t="shared" si="38"/>
        <v>-446.47408876812887</v>
      </c>
      <c r="AI74" s="188">
        <f t="shared" si="39"/>
        <v>446.47408876812887</v>
      </c>
      <c r="AJ74" s="188">
        <f t="shared" si="28"/>
        <v>446.47408876812887</v>
      </c>
      <c r="AK74" s="188">
        <f t="shared" si="29"/>
        <v>-446.47408876812887</v>
      </c>
      <c r="AL74" s="188">
        <f t="shared" si="30"/>
        <v>-446.47408876812887</v>
      </c>
      <c r="AM74" s="188">
        <f t="shared" si="31"/>
        <v>-446.47408876812887</v>
      </c>
      <c r="AN74" s="188">
        <f t="shared" si="41"/>
        <v>446.47408876812887</v>
      </c>
      <c r="AO74" s="188">
        <f t="shared" si="42"/>
        <v>-446.47408876812887</v>
      </c>
    </row>
    <row r="75" spans="1:41" ht="15.75" thickBot="1" x14ac:dyDescent="0.3">
      <c r="A75" s="1" t="s">
        <v>400</v>
      </c>
      <c r="B75" s="149" t="s">
        <v>732</v>
      </c>
      <c r="C75" s="192" t="s">
        <v>294</v>
      </c>
      <c r="E75" s="201">
        <v>-1</v>
      </c>
      <c r="F75" s="186">
        <f t="shared" si="19"/>
        <v>-819.47316161498702</v>
      </c>
      <c r="G75" s="291">
        <v>-4.7894398691700002E-3</v>
      </c>
      <c r="H75" s="202">
        <v>-1</v>
      </c>
      <c r="I75">
        <v>1</v>
      </c>
      <c r="J75">
        <v>1</v>
      </c>
      <c r="K75">
        <v>1</v>
      </c>
      <c r="L75">
        <v>1</v>
      </c>
      <c r="M75">
        <v>-8</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171100</v>
      </c>
      <c r="Y75" s="137">
        <v>136880</v>
      </c>
      <c r="Z75" s="188">
        <f t="shared" si="25"/>
        <v>819.47316161498702</v>
      </c>
      <c r="AA75" s="188">
        <f>IF(IF(sym!$Q64=H75,1,0)=1,ABS(X75*G75),-ABS(X75*G75))</f>
        <v>-819.47316161498702</v>
      </c>
      <c r="AB75" s="188">
        <f>IF(IF(sym!$P64=$H75,1,0)=1,ABS($X75*$G75),-ABS($X75*$G75))</f>
        <v>819.47316161498702</v>
      </c>
      <c r="AC75" s="188">
        <f t="shared" si="40"/>
        <v>819.47316161498702</v>
      </c>
      <c r="AD75" s="188">
        <f t="shared" si="26"/>
        <v>-819.47316161498702</v>
      </c>
      <c r="AE75" s="188">
        <f t="shared" si="27"/>
        <v>-819.47316161498702</v>
      </c>
      <c r="AF75" s="188">
        <f t="shared" si="36"/>
        <v>-819.47316161498702</v>
      </c>
      <c r="AG75" s="188">
        <f t="shared" si="37"/>
        <v>-819.47316161498702</v>
      </c>
      <c r="AH75" s="188">
        <f t="shared" si="38"/>
        <v>-819.47316161498702</v>
      </c>
      <c r="AI75" s="188">
        <f t="shared" si="39"/>
        <v>819.47316161498702</v>
      </c>
      <c r="AJ75" s="188">
        <f t="shared" si="28"/>
        <v>819.47316161498702</v>
      </c>
      <c r="AK75" s="188">
        <f t="shared" si="29"/>
        <v>-819.47316161498702</v>
      </c>
      <c r="AL75" s="188">
        <f t="shared" si="30"/>
        <v>-819.47316161498702</v>
      </c>
      <c r="AM75" s="188">
        <f t="shared" si="31"/>
        <v>-819.47316161498702</v>
      </c>
      <c r="AN75" s="188">
        <f t="shared" si="41"/>
        <v>819.47316161498702</v>
      </c>
      <c r="AO75" s="188">
        <f t="shared" si="42"/>
        <v>-819.47316161498702</v>
      </c>
    </row>
    <row r="76" spans="1:41" ht="15.75" thickBot="1" x14ac:dyDescent="0.3">
      <c r="A76" s="1" t="s">
        <v>992</v>
      </c>
      <c r="B76" s="149" t="s">
        <v>443</v>
      </c>
      <c r="C76" s="192" t="s">
        <v>1122</v>
      </c>
      <c r="E76" s="201">
        <v>-1</v>
      </c>
      <c r="F76" s="186">
        <f t="shared" si="19"/>
        <v>-1914.2752469532768</v>
      </c>
      <c r="G76" s="202">
        <v>-1.89480561908E-3</v>
      </c>
      <c r="H76" s="202">
        <v>-1</v>
      </c>
      <c r="I76">
        <v>-1</v>
      </c>
      <c r="J76">
        <v>-1</v>
      </c>
      <c r="K76">
        <v>-1</v>
      </c>
      <c r="L76">
        <v>1</v>
      </c>
      <c r="M76">
        <v>-5</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1010275.2639517345</v>
      </c>
      <c r="Y76" s="137">
        <v>721625.18853695318</v>
      </c>
      <c r="Z76" s="188">
        <f t="shared" si="25"/>
        <v>1914.2752469532768</v>
      </c>
      <c r="AA76" s="188">
        <f>IF(IF(sym!$Q65=H76,1,0)=1,ABS(X76*G76),-ABS(X76*G76))</f>
        <v>1914.2752469532768</v>
      </c>
      <c r="AB76" s="188">
        <f>IF(IF(sym!$P65=$H76,1,0)=1,ABS($X76*$G76),-ABS($X76*$G76))</f>
        <v>-1914.2752469532768</v>
      </c>
      <c r="AC76" s="188">
        <f t="shared" si="40"/>
        <v>1914.2752469532768</v>
      </c>
      <c r="AD76" s="188">
        <f t="shared" si="26"/>
        <v>-1914.2752469532768</v>
      </c>
      <c r="AE76" s="188">
        <f t="shared" si="27"/>
        <v>1914.2752469532768</v>
      </c>
      <c r="AF76" s="188">
        <f t="shared" si="36"/>
        <v>1914.2752469532768</v>
      </c>
      <c r="AG76" s="188">
        <f t="shared" si="37"/>
        <v>1914.2752469532768</v>
      </c>
      <c r="AH76" s="188">
        <f t="shared" si="38"/>
        <v>-1914.2752469532768</v>
      </c>
      <c r="AI76" s="188">
        <f t="shared" si="39"/>
        <v>1914.2752469532768</v>
      </c>
      <c r="AJ76" s="188">
        <f t="shared" si="28"/>
        <v>1914.2752469532768</v>
      </c>
      <c r="AK76" s="188">
        <f t="shared" si="29"/>
        <v>1914.2752469532768</v>
      </c>
      <c r="AL76" s="188">
        <f t="shared" si="30"/>
        <v>1914.2752469532768</v>
      </c>
      <c r="AM76" s="188">
        <f t="shared" si="31"/>
        <v>1914.2752469532768</v>
      </c>
      <c r="AN76" s="188">
        <f t="shared" si="41"/>
        <v>-1914.2752469532768</v>
      </c>
      <c r="AO76" s="188">
        <f t="shared" si="42"/>
        <v>1914.2752469532768</v>
      </c>
    </row>
    <row r="77" spans="1:41" ht="15.75" thickBot="1" x14ac:dyDescent="0.3">
      <c r="A77" s="1" t="s">
        <v>401</v>
      </c>
      <c r="B77" s="149" t="s">
        <v>726</v>
      </c>
      <c r="C77" s="192" t="s">
        <v>297</v>
      </c>
      <c r="E77" s="201">
        <v>-1</v>
      </c>
      <c r="F77" s="186">
        <f t="shared" si="19"/>
        <v>854.77477477392006</v>
      </c>
      <c r="G77" s="202">
        <v>1.2012012012000001E-2</v>
      </c>
      <c r="H77" s="202">
        <v>1</v>
      </c>
      <c r="I77">
        <v>-1</v>
      </c>
      <c r="J77">
        <v>-1</v>
      </c>
      <c r="K77">
        <v>1</v>
      </c>
      <c r="L77">
        <v>-1</v>
      </c>
      <c r="M77">
        <v>2</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71160</v>
      </c>
      <c r="Y77" s="137">
        <v>71160</v>
      </c>
      <c r="Z77" s="188">
        <f t="shared" si="25"/>
        <v>854.77477477392006</v>
      </c>
      <c r="AA77" s="188">
        <f>IF(IF(sym!$Q66=H77,1,0)=1,ABS(X77*G77),-ABS(X77*G77))</f>
        <v>854.77477477392006</v>
      </c>
      <c r="AB77" s="188">
        <f>IF(IF(sym!$P66=$H77,1,0)=1,ABS($X77*$G77),-ABS($X77*$G77))</f>
        <v>-854.77477477392006</v>
      </c>
      <c r="AC77" s="188">
        <f t="shared" si="40"/>
        <v>-854.77477477392006</v>
      </c>
      <c r="AD77" s="188">
        <f t="shared" si="26"/>
        <v>854.77477477392006</v>
      </c>
      <c r="AE77" s="188">
        <f t="shared" si="27"/>
        <v>-854.77477477392006</v>
      </c>
      <c r="AF77" s="188">
        <f t="shared" si="36"/>
        <v>-854.77477477392006</v>
      </c>
      <c r="AG77" s="188">
        <f t="shared" si="37"/>
        <v>854.77477477392006</v>
      </c>
      <c r="AH77" s="188">
        <f t="shared" si="38"/>
        <v>-854.77477477392006</v>
      </c>
      <c r="AI77" s="188">
        <f t="shared" si="39"/>
        <v>-854.77477477392006</v>
      </c>
      <c r="AJ77" s="188">
        <f t="shared" si="28"/>
        <v>854.77477477392006</v>
      </c>
      <c r="AK77" s="188">
        <f t="shared" si="29"/>
        <v>-854.77477477392006</v>
      </c>
      <c r="AL77" s="188">
        <f t="shared" si="30"/>
        <v>854.77477477392006</v>
      </c>
      <c r="AM77" s="188">
        <f t="shared" si="31"/>
        <v>854.77477477392006</v>
      </c>
      <c r="AN77" s="188">
        <f t="shared" si="41"/>
        <v>-854.77477477392006</v>
      </c>
      <c r="AO77" s="188">
        <f t="shared" si="42"/>
        <v>854.77477477392006</v>
      </c>
    </row>
    <row r="78" spans="1:41" ht="15.75" thickBot="1" x14ac:dyDescent="0.3">
      <c r="A78" s="1" t="s">
        <v>868</v>
      </c>
      <c r="B78" s="149" t="s">
        <v>746</v>
      </c>
      <c r="C78" s="192" t="s">
        <v>294</v>
      </c>
      <c r="E78" s="201">
        <v>-1</v>
      </c>
      <c r="F78" s="186">
        <f t="shared" ref="F78:F92" si="43">G78*X78</f>
        <v>788.24681201591727</v>
      </c>
      <c r="G78" s="202">
        <v>4.7964580002499996E-3</v>
      </c>
      <c r="H78" s="202">
        <v>1</v>
      </c>
      <c r="I78">
        <v>1</v>
      </c>
      <c r="J78">
        <v>-1</v>
      </c>
      <c r="K78">
        <v>1</v>
      </c>
      <c r="L78">
        <v>-1</v>
      </c>
      <c r="M78">
        <v>-10</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164339.35457682158</v>
      </c>
      <c r="Y78" s="137">
        <v>164339.35457682158</v>
      </c>
      <c r="Z78" s="188">
        <f t="shared" ref="Z78:Z92" si="49">ABS(X78*G78)</f>
        <v>788.24681201591727</v>
      </c>
      <c r="AA78" s="188">
        <f>IF(IF(sym!$Q67=H78,1,0)=1,ABS(X78*G78),-ABS(X78*G78))</f>
        <v>788.24681201591727</v>
      </c>
      <c r="AB78" s="188">
        <f>IF(IF(sym!$P67=$H78,1,0)=1,ABS($X78*$G78),-ABS($X78*$G78))</f>
        <v>-788.24681201591727</v>
      </c>
      <c r="AC78" s="188">
        <f t="shared" si="40"/>
        <v>-788.24681201591727</v>
      </c>
      <c r="AD78" s="188">
        <f t="shared" ref="AD78:AD92" si="50">IF(IF(-E78=H78,1,0)=1,ABS(X78*G78),-ABS(X78*G78))</f>
        <v>788.24681201591727</v>
      </c>
      <c r="AE78" s="188">
        <f t="shared" ref="AE78:AE92" si="51">IF(IF(J78=H78,1,0)=1,ABS(X78*G78),-ABS(X78*G78))</f>
        <v>-788.24681201591727</v>
      </c>
      <c r="AF78" s="188">
        <f t="shared" si="36"/>
        <v>788.24681201591727</v>
      </c>
      <c r="AG78" s="188">
        <f t="shared" si="37"/>
        <v>788.24681201591727</v>
      </c>
      <c r="AH78" s="188">
        <f t="shared" si="38"/>
        <v>-788.24681201591727</v>
      </c>
      <c r="AI78" s="188">
        <f t="shared" si="39"/>
        <v>788.24681201591727</v>
      </c>
      <c r="AJ78" s="188">
        <f t="shared" ref="AJ78:AJ92" si="52">IF(IF(P78=H78,1,0)=1,ABS(X78*G78),-ABS(X78*G78))</f>
        <v>788.24681201591727</v>
      </c>
      <c r="AK78" s="188">
        <f t="shared" ref="AK78:AK92" si="53">IF(IF(H78=Q78,1,0)=1,ABS(X78*G78),-ABS(X78*G78))</f>
        <v>788.24681201591727</v>
      </c>
      <c r="AL78" s="188">
        <f t="shared" ref="AL78:AL92" si="54">IF(IF(R78=H78,1,0)=1,ABS(X78*G78),-ABS(X78*G78))</f>
        <v>788.24681201591727</v>
      </c>
      <c r="AM78" s="188">
        <f t="shared" ref="AM78:AM92" si="55">IF(IF(S78=H78,1,0)=1,ABS(X78*G78),-ABS(X78*G78))</f>
        <v>788.24681201591727</v>
      </c>
      <c r="AN78" s="188">
        <f t="shared" ref="AN78:AN92" si="56">IF(IF(T78=$H78,1,0)=1,ABS($X78*$G78),-ABS($X78*$G78))</f>
        <v>-788.24681201591727</v>
      </c>
      <c r="AO78" s="188">
        <f t="shared" ref="AO78:AO92" si="57">IF(IF(U78=$H78,1,0)=1,ABS($X78*$G78),-ABS($X78*$G78))</f>
        <v>788.24681201591727</v>
      </c>
    </row>
    <row r="79" spans="1:41" ht="15.75" thickBot="1" x14ac:dyDescent="0.3">
      <c r="A79" s="1" t="s">
        <v>403</v>
      </c>
      <c r="B79" s="149" t="s">
        <v>681</v>
      </c>
      <c r="C79" s="192" t="s">
        <v>294</v>
      </c>
      <c r="E79" s="201">
        <v>-1</v>
      </c>
      <c r="F79" s="186">
        <f t="shared" si="43"/>
        <v>379.77751966085185</v>
      </c>
      <c r="G79" s="202">
        <v>2.6145801291899999E-3</v>
      </c>
      <c r="H79" s="202">
        <v>1</v>
      </c>
      <c r="I79">
        <v>1</v>
      </c>
      <c r="J79">
        <v>-1</v>
      </c>
      <c r="K79">
        <v>1</v>
      </c>
      <c r="L79">
        <v>1</v>
      </c>
      <c r="M79">
        <v>13</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145253.73134328355</v>
      </c>
      <c r="Y79" s="137">
        <v>96835.820895522367</v>
      </c>
      <c r="Z79" s="188">
        <f t="shared" si="49"/>
        <v>379.77751966085185</v>
      </c>
      <c r="AA79" s="188">
        <f>IF(IF(sym!$Q68=H79,1,0)=1,ABS(X79*G79),-ABS(X79*G79))</f>
        <v>379.77751966085185</v>
      </c>
      <c r="AB79" s="188">
        <f>IF(IF(sym!$P68=$H79,1,0)=1,ABS($X79*$G79),-ABS($X79*$G79))</f>
        <v>-379.77751966085185</v>
      </c>
      <c r="AC79" s="188">
        <f t="shared" si="40"/>
        <v>-379.77751966085185</v>
      </c>
      <c r="AD79" s="188">
        <f t="shared" si="50"/>
        <v>379.77751966085185</v>
      </c>
      <c r="AE79" s="188">
        <f t="shared" si="51"/>
        <v>-379.77751966085185</v>
      </c>
      <c r="AF79" s="188">
        <f t="shared" ref="AF79:AF92" si="60">IF(IF(I79=H79,1,0)=1,ABS(X79*G79),-ABS(X79*G79))</f>
        <v>379.77751966085185</v>
      </c>
      <c r="AG79" s="188">
        <f t="shared" ref="AG79:AG92" si="61">IF(IF(K79=H79,1,0)=1,ABS(X79*G79),-ABS(X79*G79))</f>
        <v>379.77751966085185</v>
      </c>
      <c r="AH79" s="188">
        <f t="shared" ref="AH79:AH92" si="62">IF(IF(L79=H79,1,0)=1,ABS(X79*G79),-ABS(X79*G79))</f>
        <v>379.77751966085185</v>
      </c>
      <c r="AI79" s="188">
        <f t="shared" ref="AI79:AI92" si="63">IF(IF(O79=H79,1,0)=1,ABS(X79*G79),-ABS(X79*G79))</f>
        <v>379.77751966085185</v>
      </c>
      <c r="AJ79" s="188">
        <f t="shared" si="52"/>
        <v>-379.77751966085185</v>
      </c>
      <c r="AK79" s="188">
        <f t="shared" si="53"/>
        <v>379.77751966085185</v>
      </c>
      <c r="AL79" s="188">
        <f t="shared" si="54"/>
        <v>379.77751966085185</v>
      </c>
      <c r="AM79" s="188">
        <f t="shared" si="55"/>
        <v>379.77751966085185</v>
      </c>
      <c r="AN79" s="188">
        <f t="shared" si="56"/>
        <v>-379.77751966085185</v>
      </c>
      <c r="AO79" s="188">
        <f t="shared" si="57"/>
        <v>-379.77751966085185</v>
      </c>
    </row>
    <row r="80" spans="1:41" ht="15.75" thickBot="1" x14ac:dyDescent="0.3">
      <c r="A80" s="1" t="s">
        <v>405</v>
      </c>
      <c r="B80" s="149" t="s">
        <v>686</v>
      </c>
      <c r="C80" s="192" t="s">
        <v>294</v>
      </c>
      <c r="E80" s="201">
        <v>1</v>
      </c>
      <c r="F80" s="186">
        <f t="shared" si="43"/>
        <v>1339.8915009042175</v>
      </c>
      <c r="G80" s="202">
        <v>9.9457504520799999E-3</v>
      </c>
      <c r="H80" s="202">
        <v>1</v>
      </c>
      <c r="I80">
        <v>1</v>
      </c>
      <c r="J80">
        <v>-1</v>
      </c>
      <c r="K80">
        <v>1</v>
      </c>
      <c r="L80">
        <v>-1</v>
      </c>
      <c r="M80">
        <v>-1</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134720</v>
      </c>
      <c r="Y80" s="137">
        <v>101040</v>
      </c>
      <c r="Z80" s="188">
        <f t="shared" si="49"/>
        <v>1339.8915009042175</v>
      </c>
      <c r="AA80" s="188">
        <f>IF(IF(sym!$Q69=H80,1,0)=1,ABS(X80*G80),-ABS(X80*G80))</f>
        <v>1339.8915009042175</v>
      </c>
      <c r="AB80" s="188">
        <f>IF(IF(sym!$P69=$H80,1,0)=1,ABS($X80*$G80),-ABS($X80*$G80))</f>
        <v>-1339.8915009042175</v>
      </c>
      <c r="AC80" s="188">
        <f t="shared" ref="AC80:AC92" si="64">IF(IF(E80=H80,1,0)=1,ABS(X80*G80),-ABS(X80*G80))</f>
        <v>1339.8915009042175</v>
      </c>
      <c r="AD80" s="188">
        <f t="shared" si="50"/>
        <v>-1339.8915009042175</v>
      </c>
      <c r="AE80" s="188">
        <f t="shared" si="51"/>
        <v>-1339.8915009042175</v>
      </c>
      <c r="AF80" s="188">
        <f t="shared" si="60"/>
        <v>1339.8915009042175</v>
      </c>
      <c r="AG80" s="188">
        <f t="shared" si="61"/>
        <v>1339.8915009042175</v>
      </c>
      <c r="AH80" s="188">
        <f t="shared" si="62"/>
        <v>-1339.8915009042175</v>
      </c>
      <c r="AI80" s="188">
        <f t="shared" si="63"/>
        <v>1339.8915009042175</v>
      </c>
      <c r="AJ80" s="188">
        <f t="shared" si="52"/>
        <v>1339.8915009042175</v>
      </c>
      <c r="AK80" s="188">
        <f t="shared" si="53"/>
        <v>-1339.8915009042175</v>
      </c>
      <c r="AL80" s="188">
        <f t="shared" si="54"/>
        <v>1339.8915009042175</v>
      </c>
      <c r="AM80" s="188">
        <f t="shared" si="55"/>
        <v>1339.8915009042175</v>
      </c>
      <c r="AN80" s="188">
        <f t="shared" si="56"/>
        <v>-1339.8915009042175</v>
      </c>
      <c r="AO80" s="188">
        <f t="shared" si="57"/>
        <v>-1339.8915009042175</v>
      </c>
    </row>
    <row r="81" spans="1:41" ht="15.75" thickBot="1" x14ac:dyDescent="0.3">
      <c r="A81" s="1" t="s">
        <v>408</v>
      </c>
      <c r="B81" s="149" t="s">
        <v>527</v>
      </c>
      <c r="C81" s="192" t="s">
        <v>294</v>
      </c>
      <c r="D81" s="2"/>
      <c r="E81" s="201">
        <v>-1</v>
      </c>
      <c r="F81" s="186">
        <f t="shared" si="43"/>
        <v>-32.822300101748375</v>
      </c>
      <c r="G81" s="202">
        <v>-3.39097999322E-4</v>
      </c>
      <c r="H81" s="202">
        <v>-1</v>
      </c>
      <c r="I81">
        <v>1</v>
      </c>
      <c r="J81">
        <v>1</v>
      </c>
      <c r="K81">
        <v>1</v>
      </c>
      <c r="L81">
        <v>-1</v>
      </c>
      <c r="M81">
        <v>-7</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96792.963000000003</v>
      </c>
      <c r="Y81" s="137">
        <v>64528.642</v>
      </c>
      <c r="Z81" s="188">
        <f t="shared" si="49"/>
        <v>32.822300101748375</v>
      </c>
      <c r="AA81" s="188">
        <f>IF(IF(sym!$Q70=H81,1,0)=1,ABS(X81*G81),-ABS(X81*G81))</f>
        <v>-32.822300101748375</v>
      </c>
      <c r="AB81" s="188">
        <f>IF(IF(sym!$P70=$H81,1,0)=1,ABS($X81*$G81),-ABS($X81*$G81))</f>
        <v>32.822300101748375</v>
      </c>
      <c r="AC81" s="188">
        <f t="shared" si="64"/>
        <v>32.822300101748375</v>
      </c>
      <c r="AD81" s="188">
        <f t="shared" si="50"/>
        <v>-32.822300101748375</v>
      </c>
      <c r="AE81" s="188">
        <f t="shared" si="51"/>
        <v>-32.822300101748375</v>
      </c>
      <c r="AF81" s="188">
        <f t="shared" si="60"/>
        <v>-32.822300101748375</v>
      </c>
      <c r="AG81" s="188">
        <f t="shared" si="61"/>
        <v>-32.822300101748375</v>
      </c>
      <c r="AH81" s="188">
        <f t="shared" si="62"/>
        <v>32.822300101748375</v>
      </c>
      <c r="AI81" s="188">
        <f t="shared" si="63"/>
        <v>-32.822300101748375</v>
      </c>
      <c r="AJ81" s="188">
        <f t="shared" si="52"/>
        <v>-32.822300101748375</v>
      </c>
      <c r="AK81" s="188">
        <f t="shared" si="53"/>
        <v>-32.822300101748375</v>
      </c>
      <c r="AL81" s="188">
        <f t="shared" si="54"/>
        <v>-32.822300101748375</v>
      </c>
      <c r="AM81" s="188">
        <f t="shared" si="55"/>
        <v>-32.822300101748375</v>
      </c>
      <c r="AN81" s="188">
        <f t="shared" si="56"/>
        <v>32.822300101748375</v>
      </c>
      <c r="AO81" s="188">
        <f t="shared" si="57"/>
        <v>-32.822300101748375</v>
      </c>
    </row>
    <row r="82" spans="1:41" ht="15.75" thickBot="1" x14ac:dyDescent="0.3">
      <c r="A82" s="1" t="s">
        <v>410</v>
      </c>
      <c r="B82" s="149" t="s">
        <v>556</v>
      </c>
      <c r="C82" s="192" t="s">
        <v>294</v>
      </c>
      <c r="E82" s="201">
        <v>1</v>
      </c>
      <c r="F82" s="186">
        <f t="shared" si="43"/>
        <v>219.45091514181001</v>
      </c>
      <c r="G82" s="202">
        <v>1.8302828619000001E-3</v>
      </c>
      <c r="H82" s="202">
        <v>1</v>
      </c>
      <c r="I82">
        <v>-1</v>
      </c>
      <c r="J82">
        <v>-1</v>
      </c>
      <c r="K82">
        <v>1</v>
      </c>
      <c r="L82">
        <v>-1</v>
      </c>
      <c r="M82">
        <v>-7</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119900</v>
      </c>
      <c r="Y82" s="137">
        <v>119900</v>
      </c>
      <c r="Z82" s="188">
        <f t="shared" si="49"/>
        <v>219.45091514181001</v>
      </c>
      <c r="AA82" s="188">
        <f>IF(IF(sym!$Q71=H82,1,0)=1,ABS(X82*G82),-ABS(X82*G82))</f>
        <v>219.45091514181001</v>
      </c>
      <c r="AB82" s="188">
        <f>IF(IF(sym!$P71=$H82,1,0)=1,ABS($X82*$G82),-ABS($X82*$G82))</f>
        <v>-219.45091514181001</v>
      </c>
      <c r="AC82" s="188">
        <f t="shared" si="64"/>
        <v>219.45091514181001</v>
      </c>
      <c r="AD82" s="188">
        <f t="shared" si="50"/>
        <v>-219.45091514181001</v>
      </c>
      <c r="AE82" s="188">
        <f t="shared" si="51"/>
        <v>-219.45091514181001</v>
      </c>
      <c r="AF82" s="188">
        <f t="shared" si="60"/>
        <v>-219.45091514181001</v>
      </c>
      <c r="AG82" s="188">
        <f t="shared" si="61"/>
        <v>219.45091514181001</v>
      </c>
      <c r="AH82" s="188">
        <f t="shared" si="62"/>
        <v>-219.45091514181001</v>
      </c>
      <c r="AI82" s="188">
        <f t="shared" si="63"/>
        <v>219.45091514181001</v>
      </c>
      <c r="AJ82" s="188">
        <f t="shared" si="52"/>
        <v>219.45091514181001</v>
      </c>
      <c r="AK82" s="188">
        <f t="shared" si="53"/>
        <v>-219.45091514181001</v>
      </c>
      <c r="AL82" s="188">
        <f t="shared" si="54"/>
        <v>-219.45091514181001</v>
      </c>
      <c r="AM82" s="188">
        <f t="shared" si="55"/>
        <v>-219.45091514181001</v>
      </c>
      <c r="AN82" s="188">
        <f t="shared" si="56"/>
        <v>-219.45091514181001</v>
      </c>
      <c r="AO82" s="188">
        <f t="shared" si="57"/>
        <v>-219.45091514181001</v>
      </c>
    </row>
    <row r="83" spans="1:41" ht="15.75" thickBot="1" x14ac:dyDescent="0.3">
      <c r="A83" s="1" t="s">
        <v>412</v>
      </c>
      <c r="B83" s="149" t="s">
        <v>763</v>
      </c>
      <c r="C83" s="192" t="s">
        <v>1122</v>
      </c>
      <c r="E83" s="201">
        <v>-1</v>
      </c>
      <c r="F83" s="186">
        <f t="shared" si="43"/>
        <v>375.10717347775</v>
      </c>
      <c r="G83" s="202">
        <v>2.1434695627299999E-4</v>
      </c>
      <c r="H83" s="202">
        <v>1</v>
      </c>
      <c r="I83">
        <v>1</v>
      </c>
      <c r="J83">
        <v>1</v>
      </c>
      <c r="K83">
        <v>-1</v>
      </c>
      <c r="L83">
        <v>1</v>
      </c>
      <c r="M83">
        <v>-8</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1750000</v>
      </c>
      <c r="Y83" s="137">
        <v>1312500</v>
      </c>
      <c r="Z83" s="188">
        <f t="shared" si="49"/>
        <v>375.10717347775</v>
      </c>
      <c r="AA83" s="188">
        <f>IF(IF(sym!$Q72=H83,1,0)=1,ABS(X83*G83),-ABS(X83*G83))</f>
        <v>-375.10717347775</v>
      </c>
      <c r="AB83" s="188">
        <f>IF(IF(sym!$P72=$H83,1,0)=1,ABS($X83*$G83),-ABS($X83*$G83))</f>
        <v>375.10717347775</v>
      </c>
      <c r="AC83" s="188">
        <f t="shared" si="64"/>
        <v>-375.10717347775</v>
      </c>
      <c r="AD83" s="188">
        <f t="shared" si="50"/>
        <v>375.10717347775</v>
      </c>
      <c r="AE83" s="188">
        <f t="shared" si="51"/>
        <v>375.10717347775</v>
      </c>
      <c r="AF83" s="188">
        <f t="shared" si="60"/>
        <v>375.10717347775</v>
      </c>
      <c r="AG83" s="188">
        <f t="shared" si="61"/>
        <v>-375.10717347775</v>
      </c>
      <c r="AH83" s="188">
        <f t="shared" si="62"/>
        <v>375.10717347775</v>
      </c>
      <c r="AI83" s="188">
        <f t="shared" si="63"/>
        <v>-375.10717347775</v>
      </c>
      <c r="AJ83" s="188">
        <f t="shared" si="52"/>
        <v>-375.10717347775</v>
      </c>
      <c r="AK83" s="188">
        <f t="shared" si="53"/>
        <v>375.10717347775</v>
      </c>
      <c r="AL83" s="188">
        <f t="shared" si="54"/>
        <v>375.10717347775</v>
      </c>
      <c r="AM83" s="188">
        <f t="shared" si="55"/>
        <v>375.10717347775</v>
      </c>
      <c r="AN83" s="188">
        <f t="shared" si="56"/>
        <v>375.10717347775</v>
      </c>
      <c r="AO83" s="188">
        <f t="shared" si="57"/>
        <v>375.10717347775</v>
      </c>
    </row>
    <row r="84" spans="1:41" ht="15.75" thickBot="1" x14ac:dyDescent="0.3">
      <c r="A84" s="1" t="s">
        <v>413</v>
      </c>
      <c r="B84" s="149" t="s">
        <v>761</v>
      </c>
      <c r="C84" s="192" t="s">
        <v>1122</v>
      </c>
      <c r="E84" s="201">
        <v>-1</v>
      </c>
      <c r="F84" s="186">
        <f t="shared" si="43"/>
        <v>470.02739928800906</v>
      </c>
      <c r="G84" s="202">
        <v>1.18483412322E-3</v>
      </c>
      <c r="H84" s="202">
        <v>1</v>
      </c>
      <c r="I84">
        <v>1</v>
      </c>
      <c r="J84">
        <v>1</v>
      </c>
      <c r="K84">
        <v>-1</v>
      </c>
      <c r="L84">
        <v>1</v>
      </c>
      <c r="M84">
        <v>-8</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396703.125</v>
      </c>
      <c r="Y84" s="137">
        <v>264468.75</v>
      </c>
      <c r="Z84" s="188">
        <f t="shared" si="49"/>
        <v>470.02739928800906</v>
      </c>
      <c r="AA84" s="188">
        <f>IF(IF(sym!$Q73=H84,1,0)=1,ABS(X84*G84),-ABS(X84*G84))</f>
        <v>-470.02739928800906</v>
      </c>
      <c r="AB84" s="188">
        <f>IF(IF(sym!$P73=$H84,1,0)=1,ABS($X84*$G84),-ABS($X84*$G84))</f>
        <v>470.02739928800906</v>
      </c>
      <c r="AC84" s="188">
        <f t="shared" si="64"/>
        <v>-470.02739928800906</v>
      </c>
      <c r="AD84" s="188">
        <f t="shared" si="50"/>
        <v>470.02739928800906</v>
      </c>
      <c r="AE84" s="188">
        <f t="shared" si="51"/>
        <v>470.02739928800906</v>
      </c>
      <c r="AF84" s="188">
        <f t="shared" si="60"/>
        <v>470.02739928800906</v>
      </c>
      <c r="AG84" s="188">
        <f t="shared" si="61"/>
        <v>-470.02739928800906</v>
      </c>
      <c r="AH84" s="188">
        <f t="shared" si="62"/>
        <v>470.02739928800906</v>
      </c>
      <c r="AI84" s="188">
        <f t="shared" si="63"/>
        <v>-470.02739928800906</v>
      </c>
      <c r="AJ84" s="188">
        <f t="shared" si="52"/>
        <v>-470.02739928800906</v>
      </c>
      <c r="AK84" s="188">
        <f t="shared" si="53"/>
        <v>470.02739928800906</v>
      </c>
      <c r="AL84" s="188">
        <f t="shared" si="54"/>
        <v>470.02739928800906</v>
      </c>
      <c r="AM84" s="188">
        <f t="shared" si="55"/>
        <v>470.02739928800906</v>
      </c>
      <c r="AN84" s="188">
        <f t="shared" si="56"/>
        <v>470.02739928800906</v>
      </c>
      <c r="AO84" s="188">
        <f t="shared" si="57"/>
        <v>470.02739928800906</v>
      </c>
    </row>
    <row r="85" spans="1:41" ht="15.75" thickBot="1" x14ac:dyDescent="0.3">
      <c r="A85" s="1" t="s">
        <v>414</v>
      </c>
      <c r="B85" s="149" t="s">
        <v>759</v>
      </c>
      <c r="C85" s="192" t="s">
        <v>1122</v>
      </c>
      <c r="E85" s="201">
        <v>-1</v>
      </c>
      <c r="F85" s="186">
        <f t="shared" si="43"/>
        <v>-94.057209175360413</v>
      </c>
      <c r="G85" s="202">
        <v>-5.4614964500300002E-4</v>
      </c>
      <c r="H85" s="202">
        <v>-1</v>
      </c>
      <c r="I85">
        <v>-1</v>
      </c>
      <c r="J85">
        <v>1</v>
      </c>
      <c r="K85">
        <v>-1</v>
      </c>
      <c r="L85">
        <v>1</v>
      </c>
      <c r="M85">
        <v>-5</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172218.75</v>
      </c>
      <c r="Y85" s="137">
        <v>172218.75</v>
      </c>
      <c r="Z85" s="188">
        <f t="shared" si="49"/>
        <v>94.057209175360413</v>
      </c>
      <c r="AA85" s="188">
        <f>IF(IF(sym!$Q74=H85,1,0)=1,ABS(X85*G85),-ABS(X85*G85))</f>
        <v>94.057209175360413</v>
      </c>
      <c r="AB85" s="188">
        <f>IF(IF(sym!$P74=$H85,1,0)=1,ABS($X85*$G85),-ABS($X85*$G85))</f>
        <v>-94.057209175360413</v>
      </c>
      <c r="AC85" s="188">
        <f t="shared" si="64"/>
        <v>94.057209175360413</v>
      </c>
      <c r="AD85" s="188">
        <f t="shared" si="50"/>
        <v>-94.057209175360413</v>
      </c>
      <c r="AE85" s="188">
        <f t="shared" si="51"/>
        <v>-94.057209175360413</v>
      </c>
      <c r="AF85" s="188">
        <f t="shared" si="60"/>
        <v>94.057209175360413</v>
      </c>
      <c r="AG85" s="188">
        <f t="shared" si="61"/>
        <v>94.057209175360413</v>
      </c>
      <c r="AH85" s="188">
        <f t="shared" si="62"/>
        <v>-94.057209175360413</v>
      </c>
      <c r="AI85" s="188">
        <f t="shared" si="63"/>
        <v>94.057209175360413</v>
      </c>
      <c r="AJ85" s="188">
        <f t="shared" si="52"/>
        <v>94.057209175360413</v>
      </c>
      <c r="AK85" s="188">
        <f t="shared" si="53"/>
        <v>-94.057209175360413</v>
      </c>
      <c r="AL85" s="188">
        <f t="shared" si="54"/>
        <v>94.057209175360413</v>
      </c>
      <c r="AM85" s="188">
        <f t="shared" si="55"/>
        <v>94.057209175360413</v>
      </c>
      <c r="AN85" s="188">
        <f t="shared" si="56"/>
        <v>-94.057209175360413</v>
      </c>
      <c r="AO85" s="188">
        <f t="shared" si="57"/>
        <v>-94.057209175360413</v>
      </c>
    </row>
    <row r="86" spans="1:41" ht="15.75" thickBot="1" x14ac:dyDescent="0.3">
      <c r="A86" s="1" t="s">
        <v>416</v>
      </c>
      <c r="B86" s="149" t="s">
        <v>494</v>
      </c>
      <c r="C86" s="192" t="s">
        <v>294</v>
      </c>
      <c r="E86" s="201">
        <v>1</v>
      </c>
      <c r="F86" s="186">
        <f t="shared" si="43"/>
        <v>-576.11026033646249</v>
      </c>
      <c r="G86" s="202">
        <v>-3.6753445635500002E-2</v>
      </c>
      <c r="H86" s="202">
        <v>-1</v>
      </c>
      <c r="I86">
        <v>1</v>
      </c>
      <c r="J86">
        <v>1</v>
      </c>
      <c r="K86">
        <v>-1</v>
      </c>
      <c r="L86">
        <v>-1</v>
      </c>
      <c r="M86">
        <v>-3</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15675</v>
      </c>
      <c r="Y86" s="137">
        <v>15675</v>
      </c>
      <c r="Z86" s="188">
        <f t="shared" si="49"/>
        <v>576.11026033646249</v>
      </c>
      <c r="AA86" s="188">
        <f>IF(IF(sym!$Q75=H86,1,0)=1,ABS(X86*G86),-ABS(X86*G86))</f>
        <v>576.11026033646249</v>
      </c>
      <c r="AB86" s="188">
        <f>IF(IF(sym!$P75=$H86,1,0)=1,ABS($X86*$G86),-ABS($X86*$G86))</f>
        <v>-576.11026033646249</v>
      </c>
      <c r="AC86" s="188">
        <f t="shared" si="64"/>
        <v>-576.11026033646249</v>
      </c>
      <c r="AD86" s="188">
        <f t="shared" si="50"/>
        <v>576.11026033646249</v>
      </c>
      <c r="AE86" s="188">
        <f t="shared" si="51"/>
        <v>-576.11026033646249</v>
      </c>
      <c r="AF86" s="188">
        <f t="shared" si="60"/>
        <v>-576.11026033646249</v>
      </c>
      <c r="AG86" s="188">
        <f t="shared" si="61"/>
        <v>576.11026033646249</v>
      </c>
      <c r="AH86" s="188">
        <f t="shared" si="62"/>
        <v>576.11026033646249</v>
      </c>
      <c r="AI86" s="188">
        <f t="shared" si="63"/>
        <v>-576.11026033646249</v>
      </c>
      <c r="AJ86" s="188">
        <f t="shared" si="52"/>
        <v>-576.11026033646249</v>
      </c>
      <c r="AK86" s="188">
        <f t="shared" si="53"/>
        <v>-576.11026033646249</v>
      </c>
      <c r="AL86" s="188">
        <f t="shared" si="54"/>
        <v>-576.11026033646249</v>
      </c>
      <c r="AM86" s="188">
        <f t="shared" si="55"/>
        <v>-576.11026033646249</v>
      </c>
      <c r="AN86" s="188">
        <f t="shared" si="56"/>
        <v>-576.11026033646249</v>
      </c>
      <c r="AO86" s="188">
        <f t="shared" si="57"/>
        <v>-576.11026033646249</v>
      </c>
    </row>
    <row r="87" spans="1:41" s="2" customFormat="1" ht="15.75" thickBot="1" x14ac:dyDescent="0.3">
      <c r="A87" s="1" t="s">
        <v>418</v>
      </c>
      <c r="B87" s="149" t="s">
        <v>767</v>
      </c>
      <c r="C87" s="192" t="s">
        <v>297</v>
      </c>
      <c r="D87"/>
      <c r="E87" s="201">
        <v>-1</v>
      </c>
      <c r="F87" s="186">
        <f t="shared" si="43"/>
        <v>701.17716303921009</v>
      </c>
      <c r="G87" s="202">
        <v>1.1183048852300001E-2</v>
      </c>
      <c r="H87" s="202">
        <v>1</v>
      </c>
      <c r="I87">
        <v>-1</v>
      </c>
      <c r="J87">
        <v>1</v>
      </c>
      <c r="K87">
        <v>-1</v>
      </c>
      <c r="L87">
        <v>-1</v>
      </c>
      <c r="M87">
        <v>-5</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62700</v>
      </c>
      <c r="Y87" s="137">
        <v>41800</v>
      </c>
      <c r="Z87" s="188">
        <f t="shared" si="49"/>
        <v>701.17716303921009</v>
      </c>
      <c r="AA87" s="188">
        <f>IF(IF(sym!$Q76=H87,1,0)=1,ABS(X87*G87),-ABS(X87*G87))</f>
        <v>701.17716303921009</v>
      </c>
      <c r="AB87" s="188">
        <f>IF(IF(sym!$P76=$H87,1,0)=1,ABS($X87*$G87),-ABS($X87*$G87))</f>
        <v>-701.17716303921009</v>
      </c>
      <c r="AC87" s="188">
        <f t="shared" si="64"/>
        <v>-701.17716303921009</v>
      </c>
      <c r="AD87" s="188">
        <f t="shared" si="50"/>
        <v>701.17716303921009</v>
      </c>
      <c r="AE87" s="188">
        <f t="shared" si="51"/>
        <v>701.17716303921009</v>
      </c>
      <c r="AF87" s="188">
        <f t="shared" si="60"/>
        <v>-701.17716303921009</v>
      </c>
      <c r="AG87" s="188">
        <f t="shared" si="61"/>
        <v>-701.17716303921009</v>
      </c>
      <c r="AH87" s="188">
        <f t="shared" si="62"/>
        <v>-701.17716303921009</v>
      </c>
      <c r="AI87" s="188">
        <f t="shared" si="63"/>
        <v>701.17716303921009</v>
      </c>
      <c r="AJ87" s="188">
        <f t="shared" si="52"/>
        <v>-701.17716303921009</v>
      </c>
      <c r="AK87" s="188">
        <f t="shared" si="53"/>
        <v>701.17716303921009</v>
      </c>
      <c r="AL87" s="188">
        <f t="shared" si="54"/>
        <v>701.17716303921009</v>
      </c>
      <c r="AM87" s="188">
        <f t="shared" si="55"/>
        <v>701.17716303921009</v>
      </c>
      <c r="AN87" s="188">
        <f t="shared" si="56"/>
        <v>-701.17716303921009</v>
      </c>
      <c r="AO87" s="188">
        <f t="shared" si="57"/>
        <v>701.17716303921009</v>
      </c>
    </row>
    <row r="88" spans="1:41" s="2" customFormat="1" ht="15.75" thickBot="1" x14ac:dyDescent="0.3">
      <c r="A88" s="1" t="s">
        <v>1053</v>
      </c>
      <c r="B88" s="149" t="s">
        <v>738</v>
      </c>
      <c r="C88" s="192" t="s">
        <v>294</v>
      </c>
      <c r="D88"/>
      <c r="E88" s="201">
        <v>1</v>
      </c>
      <c r="F88" s="186">
        <f t="shared" si="43"/>
        <v>1054.7943959920838</v>
      </c>
      <c r="G88" s="202">
        <v>5.1957691594000004E-3</v>
      </c>
      <c r="H88" s="202">
        <v>1</v>
      </c>
      <c r="I88">
        <v>-1</v>
      </c>
      <c r="J88">
        <v>-1</v>
      </c>
      <c r="K88">
        <v>1</v>
      </c>
      <c r="L88">
        <v>1</v>
      </c>
      <c r="M88">
        <v>-2</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203010.24999999997</v>
      </c>
      <c r="Y88" s="137">
        <v>203010.24999999997</v>
      </c>
      <c r="Z88" s="188">
        <f t="shared" si="49"/>
        <v>1054.7943959920838</v>
      </c>
      <c r="AA88" s="188">
        <f>IF(IF(sym!$Q77=H88,1,0)=1,ABS(X88*G88),-ABS(X88*G88))</f>
        <v>1054.7943959920838</v>
      </c>
      <c r="AB88" s="188">
        <f>IF(IF(sym!$P77=$H88,1,0)=1,ABS($X88*$G88),-ABS($X88*$G88))</f>
        <v>-1054.7943959920838</v>
      </c>
      <c r="AC88" s="188">
        <f t="shared" si="64"/>
        <v>1054.7943959920838</v>
      </c>
      <c r="AD88" s="188">
        <f t="shared" si="50"/>
        <v>-1054.7943959920838</v>
      </c>
      <c r="AE88" s="188">
        <f t="shared" si="51"/>
        <v>-1054.7943959920838</v>
      </c>
      <c r="AF88" s="188">
        <f t="shared" si="60"/>
        <v>-1054.7943959920838</v>
      </c>
      <c r="AG88" s="188">
        <f t="shared" si="61"/>
        <v>1054.7943959920838</v>
      </c>
      <c r="AH88" s="188">
        <f t="shared" si="62"/>
        <v>1054.7943959920838</v>
      </c>
      <c r="AI88" s="188">
        <f t="shared" si="63"/>
        <v>-1054.7943959920838</v>
      </c>
      <c r="AJ88" s="188">
        <f t="shared" si="52"/>
        <v>1054.7943959920838</v>
      </c>
      <c r="AK88" s="188">
        <f t="shared" si="53"/>
        <v>-1054.7943959920838</v>
      </c>
      <c r="AL88" s="188">
        <f t="shared" si="54"/>
        <v>-1054.7943959920838</v>
      </c>
      <c r="AM88" s="188">
        <f t="shared" si="55"/>
        <v>-1054.7943959920838</v>
      </c>
      <c r="AN88" s="188">
        <f t="shared" si="56"/>
        <v>1054.7943959920838</v>
      </c>
      <c r="AO88" s="188">
        <f t="shared" si="57"/>
        <v>-1054.7943959920838</v>
      </c>
    </row>
    <row r="89" spans="1:41" s="2" customFormat="1" ht="15.75" thickBot="1" x14ac:dyDescent="0.3">
      <c r="A89" s="330" t="s">
        <v>1054</v>
      </c>
      <c r="B89" s="331" t="s">
        <v>463</v>
      </c>
      <c r="C89" s="332" t="s">
        <v>1288</v>
      </c>
      <c r="D89"/>
      <c r="E89" s="201">
        <v>1</v>
      </c>
      <c r="F89" s="186">
        <f t="shared" si="43"/>
        <v>0</v>
      </c>
      <c r="G89" s="202">
        <v>1.01916021198E-4</v>
      </c>
      <c r="H89" s="202">
        <v>1</v>
      </c>
      <c r="I89">
        <v>1</v>
      </c>
      <c r="J89">
        <v>1</v>
      </c>
      <c r="K89">
        <v>-1</v>
      </c>
      <c r="L89">
        <v>1</v>
      </c>
      <c r="M89">
        <v>-15</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341.16305587240799</v>
      </c>
      <c r="G90" s="202">
        <v>1.8461204322099999E-3</v>
      </c>
      <c r="H90" s="202">
        <v>1</v>
      </c>
      <c r="I90">
        <v>-1</v>
      </c>
      <c r="J90">
        <v>-1</v>
      </c>
      <c r="K90">
        <v>1</v>
      </c>
      <c r="L90">
        <v>1</v>
      </c>
      <c r="M90">
        <v>13</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184800</v>
      </c>
      <c r="Y90" s="137">
        <v>184800</v>
      </c>
      <c r="Z90" s="188">
        <f t="shared" si="49"/>
        <v>341.16305587240799</v>
      </c>
      <c r="AA90" s="188">
        <f>IF(IF(sym!$Q79=H90,1,0)=1,ABS(X90*G90),-ABS(X90*G90))</f>
        <v>341.16305587240799</v>
      </c>
      <c r="AB90" s="188">
        <f>IF(IF(sym!$P79=$H90,1,0)=1,ABS($X90*$G90),-ABS($X90*$G90))</f>
        <v>-341.16305587240799</v>
      </c>
      <c r="AC90" s="188">
        <f t="shared" si="64"/>
        <v>-341.16305587240799</v>
      </c>
      <c r="AD90" s="188">
        <f t="shared" si="50"/>
        <v>341.16305587240799</v>
      </c>
      <c r="AE90" s="188">
        <f t="shared" si="51"/>
        <v>-341.16305587240799</v>
      </c>
      <c r="AF90" s="188">
        <f t="shared" si="60"/>
        <v>-341.16305587240799</v>
      </c>
      <c r="AG90" s="188">
        <f t="shared" si="61"/>
        <v>341.16305587240799</v>
      </c>
      <c r="AH90" s="188">
        <f t="shared" si="62"/>
        <v>341.16305587240799</v>
      </c>
      <c r="AI90" s="188">
        <f t="shared" si="63"/>
        <v>341.16305587240799</v>
      </c>
      <c r="AJ90" s="188">
        <f t="shared" si="52"/>
        <v>-341.16305587240799</v>
      </c>
      <c r="AK90" s="188">
        <f t="shared" si="53"/>
        <v>341.16305587240799</v>
      </c>
      <c r="AL90" s="188">
        <f t="shared" si="54"/>
        <v>-341.16305587240799</v>
      </c>
      <c r="AM90" s="188">
        <f t="shared" si="55"/>
        <v>-341.16305587240799</v>
      </c>
      <c r="AN90" s="188">
        <f t="shared" si="56"/>
        <v>-341.16305587240799</v>
      </c>
      <c r="AO90" s="188">
        <f t="shared" si="57"/>
        <v>-341.16305587240799</v>
      </c>
    </row>
    <row r="91" spans="1:41" s="4" customFormat="1" ht="15.75" thickBot="1" x14ac:dyDescent="0.3">
      <c r="A91" s="1" t="s">
        <v>1025</v>
      </c>
      <c r="B91" s="149" t="s">
        <v>459</v>
      </c>
      <c r="C91" s="192" t="s">
        <v>1122</v>
      </c>
      <c r="E91" s="201">
        <v>-1</v>
      </c>
      <c r="F91" s="186">
        <f t="shared" si="43"/>
        <v>294.40511575914701</v>
      </c>
      <c r="G91" s="202">
        <v>1.0154346060099999E-4</v>
      </c>
      <c r="H91" s="202">
        <v>1</v>
      </c>
      <c r="I91">
        <v>1</v>
      </c>
      <c r="J91">
        <v>1</v>
      </c>
      <c r="K91">
        <v>1</v>
      </c>
      <c r="L91">
        <v>1</v>
      </c>
      <c r="M91">
        <v>16</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2899301.5799999996</v>
      </c>
      <c r="Y91" s="137">
        <v>2278022.67</v>
      </c>
      <c r="Z91" s="188">
        <f t="shared" si="49"/>
        <v>294.40511575914701</v>
      </c>
      <c r="AA91" s="188">
        <f>IF(IF(sym!$Q80=H91,1,0)=1,ABS(X91*G91),-ABS(X91*G91))</f>
        <v>-294.40511575914701</v>
      </c>
      <c r="AB91" s="188">
        <f>IF(IF(sym!$P80=$H91,1,0)=1,ABS($X91*$G91),-ABS($X91*$G91))</f>
        <v>294.40511575914701</v>
      </c>
      <c r="AC91" s="188">
        <f t="shared" si="64"/>
        <v>-294.40511575914701</v>
      </c>
      <c r="AD91" s="188">
        <f t="shared" si="50"/>
        <v>294.40511575914701</v>
      </c>
      <c r="AE91" s="188">
        <f t="shared" si="51"/>
        <v>294.40511575914701</v>
      </c>
      <c r="AF91" s="188">
        <f t="shared" si="60"/>
        <v>294.40511575914701</v>
      </c>
      <c r="AG91" s="188">
        <f t="shared" si="61"/>
        <v>294.40511575914701</v>
      </c>
      <c r="AH91" s="188">
        <f t="shared" si="62"/>
        <v>294.40511575914701</v>
      </c>
      <c r="AI91" s="188">
        <f t="shared" si="63"/>
        <v>294.40511575914701</v>
      </c>
      <c r="AJ91" s="188">
        <f t="shared" si="52"/>
        <v>-294.40511575914701</v>
      </c>
      <c r="AK91" s="188">
        <f t="shared" si="53"/>
        <v>294.40511575914701</v>
      </c>
      <c r="AL91" s="188">
        <f t="shared" si="54"/>
        <v>294.40511575914701</v>
      </c>
      <c r="AM91" s="188">
        <f t="shared" si="55"/>
        <v>294.40511575914701</v>
      </c>
      <c r="AN91" s="188">
        <f t="shared" si="56"/>
        <v>-294.40511575914701</v>
      </c>
      <c r="AO91" s="188">
        <f t="shared" si="57"/>
        <v>294.40511575914701</v>
      </c>
    </row>
    <row r="92" spans="1:41" s="4" customFormat="1" ht="15.75" thickBot="1" x14ac:dyDescent="0.3">
      <c r="A92" s="1" t="s">
        <v>1026</v>
      </c>
      <c r="B92" s="149" t="s">
        <v>447</v>
      </c>
      <c r="C92" s="192" t="s">
        <v>1122</v>
      </c>
      <c r="E92" s="201">
        <v>-1</v>
      </c>
      <c r="F92" s="186">
        <f t="shared" si="43"/>
        <v>-480.56502372106883</v>
      </c>
      <c r="G92" s="203">
        <v>-2.04050400449E-4</v>
      </c>
      <c r="H92" s="203">
        <v>-1</v>
      </c>
      <c r="I92">
        <v>1</v>
      </c>
      <c r="J92">
        <v>-1</v>
      </c>
      <c r="K92">
        <v>1</v>
      </c>
      <c r="L92">
        <v>1</v>
      </c>
      <c r="M92">
        <v>-7</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2355129.0399999996</v>
      </c>
      <c r="Y92" s="137">
        <v>1766346.7799999998</v>
      </c>
      <c r="Z92" s="188">
        <f t="shared" si="49"/>
        <v>480.56502372106883</v>
      </c>
      <c r="AA92" s="188">
        <f>IF(IF(sym!$Q81=H92,1,0)=1,ABS(X92*G92),-ABS(X92*G92))</f>
        <v>480.56502372106883</v>
      </c>
      <c r="AB92" s="188">
        <f>IF(IF(sym!$P81=$H92,1,0)=1,ABS($X92*$G92),-ABS($X92*$G92))</f>
        <v>-480.56502372106883</v>
      </c>
      <c r="AC92" s="188">
        <f t="shared" si="64"/>
        <v>480.56502372106883</v>
      </c>
      <c r="AD92" s="188">
        <f t="shared" si="50"/>
        <v>-480.56502372106883</v>
      </c>
      <c r="AE92" s="188">
        <f t="shared" si="51"/>
        <v>480.56502372106883</v>
      </c>
      <c r="AF92" s="188">
        <f t="shared" si="60"/>
        <v>-480.56502372106883</v>
      </c>
      <c r="AG92" s="188">
        <f t="shared" si="61"/>
        <v>-480.56502372106883</v>
      </c>
      <c r="AH92" s="188">
        <f t="shared" si="62"/>
        <v>-480.56502372106883</v>
      </c>
      <c r="AI92" s="188">
        <f t="shared" si="63"/>
        <v>480.56502372106883</v>
      </c>
      <c r="AJ92" s="188">
        <f t="shared" si="52"/>
        <v>480.56502372106883</v>
      </c>
      <c r="AK92" s="188">
        <f t="shared" si="53"/>
        <v>480.56502372106883</v>
      </c>
      <c r="AL92" s="188">
        <f t="shared" si="54"/>
        <v>-480.56502372106883</v>
      </c>
      <c r="AM92" s="188">
        <f t="shared" si="55"/>
        <v>480.56502372106883</v>
      </c>
      <c r="AN92" s="188">
        <f t="shared" si="56"/>
        <v>480.56502372106883</v>
      </c>
      <c r="AO92" s="188">
        <f t="shared" si="57"/>
        <v>480.56502372106883</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0.61111111111111116</v>
      </c>
      <c r="AB94" s="193">
        <f t="shared" si="65"/>
        <v>0.3888888888888889</v>
      </c>
      <c r="AC94" s="193">
        <f t="shared" ref="AC94" si="66">COUNTIF(AC14:AC92,"&gt;0")/$B$10</f>
        <v>0.31944444444444442</v>
      </c>
      <c r="AD94" s="193">
        <f t="shared" si="65"/>
        <v>0.68055555555555558</v>
      </c>
      <c r="AE94" s="193">
        <f t="shared" si="65"/>
        <v>0.4861111111111111</v>
      </c>
      <c r="AF94" s="193">
        <f t="shared" si="65"/>
        <v>0.52777777777777779</v>
      </c>
      <c r="AG94" s="193">
        <f t="shared" si="65"/>
        <v>0.5</v>
      </c>
      <c r="AH94" s="193">
        <f t="shared" si="65"/>
        <v>0.5</v>
      </c>
      <c r="AI94" s="193">
        <f t="shared" si="65"/>
        <v>0.4861111111111111</v>
      </c>
      <c r="AJ94" s="193">
        <f t="shared" si="65"/>
        <v>0.41666666666666669</v>
      </c>
      <c r="AK94" s="193">
        <f t="shared" si="65"/>
        <v>0.52777777777777779</v>
      </c>
      <c r="AL94" s="193">
        <f t="shared" si="65"/>
        <v>0.625</v>
      </c>
      <c r="AM94" s="193">
        <f t="shared" si="65"/>
        <v>0.58333333333333337</v>
      </c>
      <c r="AN94" s="193">
        <f t="shared" si="65"/>
        <v>0.375</v>
      </c>
      <c r="AO94" s="193">
        <f t="shared" si="65"/>
        <v>0.58333333333333337</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20160715</v>
      </c>
      <c r="F1" t="s">
        <v>1256</v>
      </c>
      <c r="G1" t="s">
        <v>1060</v>
      </c>
      <c r="H1" s="197" t="s">
        <v>1188</v>
      </c>
      <c r="I1" t="s">
        <v>1297</v>
      </c>
      <c r="K1" s="6" t="str">
        <f>E12&amp;" l% "&amp;ROUND(E13*100,2)&amp;"%"</f>
        <v>prev ACT l% 59.49%</v>
      </c>
      <c r="L1" s="265" t="str">
        <f>I12&amp;" l% "&amp;ROUND(I13*100,2)&amp;"%"</f>
        <v>50/50 l% 62.03%</v>
      </c>
      <c r="M1" s="265" t="str">
        <f>J12&amp;" l% "&amp;ROUND(J13*100,2)&amp;"%"</f>
        <v>&gt;equity l% 30.38%</v>
      </c>
      <c r="N1" s="265" t="str">
        <f>K12&amp;" l% "&amp;ROUND(K13*100,2)&amp;"%"</f>
        <v>&lt;equity l% 68.35%</v>
      </c>
      <c r="O1" s="265" t="str">
        <f>L12&amp;" l% "&amp;ROUND(L13*100,2)&amp;"%"</f>
        <v>SEA1 l% 54.43%</v>
      </c>
      <c r="P1" s="265" t="str">
        <f t="shared" ref="P1:V1" si="0">O12&amp;" l% "&amp;ROUND(O13*100,2)&amp;"%"</f>
        <v>SEA-ADJ l% 63.29%</v>
      </c>
      <c r="Q1" s="265" t="str">
        <f t="shared" si="0"/>
        <v>v1 l% 62.03%</v>
      </c>
      <c r="R1" s="265" t="str">
        <f t="shared" si="0"/>
        <v>v2 l% 41.77%</v>
      </c>
      <c r="S1" s="265" t="str">
        <f t="shared" si="0"/>
        <v>v3 l% 49.37%</v>
      </c>
      <c r="T1" s="265" t="str">
        <f t="shared" si="0"/>
        <v>v4 l% 48.1%</v>
      </c>
      <c r="U1" s="265" t="str">
        <f t="shared" si="0"/>
        <v>v5 l% 37.97%</v>
      </c>
      <c r="V1" s="265" t="str">
        <f t="shared" si="0"/>
        <v>v6 l% 35.44%</v>
      </c>
      <c r="W1" s="6"/>
      <c r="X1" s="285"/>
      <c r="Z1" s="333" t="str">
        <f t="shared" ref="Z1:AO1" si="1">Z12</f>
        <v>MAX ACC 100% PNL 64628</v>
      </c>
      <c r="AA1" s="334" t="str">
        <f t="shared" si="1"/>
        <v>RISK-ON ACC 40% PNL -19147</v>
      </c>
      <c r="AB1" s="334" t="str">
        <f t="shared" si="1"/>
        <v>RISK-OFF ACC 60% PNL 19147</v>
      </c>
      <c r="AC1" s="334" t="str">
        <f t="shared" ref="AC1" si="2">AC12</f>
        <v>Previous ACC 49% PNL -3636</v>
      </c>
      <c r="AD1" s="295" t="str">
        <f t="shared" si="1"/>
        <v>Anti-Previous ACC 51% PNL 3636</v>
      </c>
      <c r="AE1" s="335" t="str">
        <f t="shared" si="1"/>
        <v>&gt;equity ACC 61% PNL 15126</v>
      </c>
      <c r="AF1" s="335" t="str">
        <f t="shared" si="1"/>
        <v>50/50 ACC 42% PNL -5650</v>
      </c>
      <c r="AG1" s="335" t="str">
        <f t="shared" si="1"/>
        <v>&lt;equity ACC 43% PNL -11159</v>
      </c>
      <c r="AH1" s="336" t="str">
        <f t="shared" si="1"/>
        <v>SEASONALITY ACC 36% PNL -20593</v>
      </c>
      <c r="AI1" s="336" t="str">
        <f t="shared" si="1"/>
        <v>ADJ_SEASONALITY ACC 50% PNL -6999</v>
      </c>
      <c r="AJ1" s="337" t="str">
        <f t="shared" si="1"/>
        <v>V1 ACC 50% PNL -208</v>
      </c>
      <c r="AK1" s="337" t="str">
        <f t="shared" si="1"/>
        <v>V2 ACC 57% PNL 3964</v>
      </c>
      <c r="AL1" s="337" t="str">
        <f t="shared" si="1"/>
        <v>V3 ACC 54% PNL 13302</v>
      </c>
      <c r="AM1" s="337" t="str">
        <f t="shared" si="1"/>
        <v>V4 ACC 56% PNL 12917</v>
      </c>
      <c r="AN1" s="337" t="str">
        <f t="shared" si="1"/>
        <v>V5 ACC 53% PNL 8216</v>
      </c>
      <c r="AO1" s="337" t="str">
        <f t="shared" si="1"/>
        <v>V6 ACC 61% PNL 16259</v>
      </c>
    </row>
    <row r="2" spans="1:41" outlineLevel="1" x14ac:dyDescent="0.25">
      <c r="A2" t="s">
        <v>1121</v>
      </c>
      <c r="B2" s="95">
        <f>COUNTIF($C$14:$C$92,A2)</f>
        <v>9</v>
      </c>
      <c r="C2" s="193">
        <f>B2/$B$10</f>
        <v>0.125</v>
      </c>
      <c r="F2" s="294">
        <f t="shared" ref="F2:F9" si="3">SUMIFS(H$14:H$92,H$14:H$92,1,$C$14:$C$92,A2)/$B2</f>
        <v>0.1111111111111111</v>
      </c>
      <c r="G2" s="137">
        <f t="shared" ref="G2:G9" si="4">SUMIF($C$14:$C$92,A2,Z$14:Z$92)</f>
        <v>9707.9083222439895</v>
      </c>
      <c r="H2" s="143">
        <f t="shared" ref="H2:H10" si="5">G2/$B2</f>
        <v>1078.6564802493322</v>
      </c>
      <c r="I2" s="186">
        <f>SUMIF($C$14:$C$92,A2,F$14:F$92)/B2</f>
        <v>-768.42560269141461</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0.33333333333333331</v>
      </c>
      <c r="O2" s="344">
        <f t="shared" si="8"/>
        <v>0.55555555555555558</v>
      </c>
      <c r="P2" s="344">
        <f t="shared" ref="P2:V9" si="9">SUMIF($C$14:$C$92,$A2,O$14:O$92)/$B2</f>
        <v>0.33333333333333331</v>
      </c>
      <c r="Q2" s="344">
        <f t="shared" si="9"/>
        <v>0.55555555555555558</v>
      </c>
      <c r="R2" s="344">
        <f t="shared" si="9"/>
        <v>0.1111111111111111</v>
      </c>
      <c r="S2" s="344">
        <f t="shared" si="9"/>
        <v>-0.33333333333333331</v>
      </c>
      <c r="T2" s="344">
        <f t="shared" si="9"/>
        <v>-0.1111111111111111</v>
      </c>
      <c r="U2" s="344">
        <f t="shared" si="9"/>
        <v>-0.1111111111111111</v>
      </c>
      <c r="V2" s="344">
        <f t="shared" si="9"/>
        <v>-0.1111111111111111</v>
      </c>
      <c r="W2" s="286"/>
      <c r="X2" s="6"/>
      <c r="Y2" t="s">
        <v>1121</v>
      </c>
      <c r="Z2" s="282">
        <f t="shared" ref="Z2:AO9" si="10">SUMIF($C$14:$C$92,$Y2,Z$14:Z$92)</f>
        <v>9707.9083222439895</v>
      </c>
      <c r="AA2" s="282">
        <f t="shared" si="10"/>
        <v>-9484.2696628028571</v>
      </c>
      <c r="AB2" s="282">
        <f t="shared" si="10"/>
        <v>9484.2696628028571</v>
      </c>
      <c r="AC2" s="282">
        <f t="shared" si="10"/>
        <v>-6566.2613178709526</v>
      </c>
      <c r="AD2" s="282">
        <f t="shared" si="10"/>
        <v>6566.2613178709526</v>
      </c>
      <c r="AE2" s="282">
        <f t="shared" si="10"/>
        <v>-641.97838305279527</v>
      </c>
      <c r="AF2" s="282">
        <f t="shared" si="10"/>
        <v>-839.72303895635548</v>
      </c>
      <c r="AG2" s="282">
        <f t="shared" si="10"/>
        <v>-1803.4959641449568</v>
      </c>
      <c r="AH2" s="282">
        <f t="shared" si="10"/>
        <v>-7737.2208665392527</v>
      </c>
      <c r="AI2" s="282">
        <f t="shared" si="10"/>
        <v>-2259.7196558155274</v>
      </c>
      <c r="AJ2" s="282">
        <f t="shared" si="10"/>
        <v>-3774.183419849694</v>
      </c>
      <c r="AK2" s="282">
        <f t="shared" si="10"/>
        <v>2150.0995149684632</v>
      </c>
      <c r="AL2" s="282">
        <f t="shared" si="10"/>
        <v>7513.5822070981203</v>
      </c>
      <c r="AM2" s="282">
        <f t="shared" si="10"/>
        <v>5068.1078599003677</v>
      </c>
      <c r="AN2" s="282">
        <f t="shared" si="10"/>
        <v>289.03220011079065</v>
      </c>
      <c r="AO2" s="282">
        <f t="shared" si="10"/>
        <v>4595.5738621662158</v>
      </c>
    </row>
    <row r="3" spans="1:41" outlineLevel="1" x14ac:dyDescent="0.25">
      <c r="A3" s="1" t="s">
        <v>288</v>
      </c>
      <c r="B3" s="95">
        <f t="shared" ref="B3:B9" si="11">COUNTIF($C$14:$C$92,A3)</f>
        <v>6</v>
      </c>
      <c r="C3" s="193">
        <f t="shared" ref="C3:C10" si="12">B3/$B$10</f>
        <v>8.3333333333333329E-2</v>
      </c>
      <c r="F3" s="294">
        <f t="shared" si="3"/>
        <v>0.83333333333333337</v>
      </c>
      <c r="G3" s="137">
        <f t="shared" si="4"/>
        <v>1864.2345120075156</v>
      </c>
      <c r="H3" s="143">
        <f t="shared" si="5"/>
        <v>310.70575200125262</v>
      </c>
      <c r="I3" s="186">
        <f t="shared" ref="I3:I9" si="13">SUMIF($C$14:$C$92,A3,F$14:F$92)/B3</f>
        <v>213.11315112005363</v>
      </c>
      <c r="J3" t="str">
        <f t="shared" si="6"/>
        <v>energy</v>
      </c>
      <c r="K3" s="344">
        <f t="shared" si="7"/>
        <v>1</v>
      </c>
      <c r="L3" s="344">
        <f t="shared" si="8"/>
        <v>0</v>
      </c>
      <c r="M3" s="344">
        <f t="shared" si="8"/>
        <v>0.33333333333333331</v>
      </c>
      <c r="N3" s="344">
        <f t="shared" si="8"/>
        <v>0</v>
      </c>
      <c r="O3" s="344">
        <f t="shared" si="8"/>
        <v>0</v>
      </c>
      <c r="P3" s="344">
        <f t="shared" si="9"/>
        <v>0.33333333333333331</v>
      </c>
      <c r="Q3" s="344">
        <f t="shared" si="9"/>
        <v>0</v>
      </c>
      <c r="R3" s="344">
        <f t="shared" si="9"/>
        <v>0</v>
      </c>
      <c r="S3" s="344">
        <f t="shared" si="9"/>
        <v>0</v>
      </c>
      <c r="T3" s="344">
        <f t="shared" si="9"/>
        <v>0</v>
      </c>
      <c r="U3" s="344">
        <f t="shared" si="9"/>
        <v>0.33333333333333331</v>
      </c>
      <c r="V3" s="344">
        <f t="shared" si="9"/>
        <v>-0.33333333333333331</v>
      </c>
      <c r="W3" s="286"/>
      <c r="X3" s="6"/>
      <c r="Y3" s="1" t="s">
        <v>288</v>
      </c>
      <c r="Z3" s="282">
        <f t="shared" si="10"/>
        <v>1864.2345120075156</v>
      </c>
      <c r="AA3" s="282">
        <f t="shared" si="10"/>
        <v>1278.6789067203217</v>
      </c>
      <c r="AB3" s="282">
        <f t="shared" si="10"/>
        <v>-1278.6789067203217</v>
      </c>
      <c r="AC3" s="282">
        <f t="shared" si="10"/>
        <v>1278.6789067203217</v>
      </c>
      <c r="AD3" s="282">
        <f t="shared" si="10"/>
        <v>-1278.6789067203217</v>
      </c>
      <c r="AE3" s="282">
        <f t="shared" si="10"/>
        <v>237.11702969705306</v>
      </c>
      <c r="AF3" s="282">
        <f t="shared" si="10"/>
        <v>1118.6666865380214</v>
      </c>
      <c r="AG3" s="282">
        <f t="shared" si="10"/>
        <v>1118.6666865380214</v>
      </c>
      <c r="AH3" s="282">
        <f t="shared" si="10"/>
        <v>-1118.6666865380214</v>
      </c>
      <c r="AI3" s="282">
        <f t="shared" si="10"/>
        <v>53.284962218595751</v>
      </c>
      <c r="AJ3" s="282">
        <f t="shared" si="10"/>
        <v>1118.6666865380214</v>
      </c>
      <c r="AK3" s="282">
        <f t="shared" si="10"/>
        <v>-598.22837111525882</v>
      </c>
      <c r="AL3" s="282">
        <f t="shared" si="10"/>
        <v>1118.6666865380214</v>
      </c>
      <c r="AM3" s="282">
        <f t="shared" si="10"/>
        <v>1118.6666865380214</v>
      </c>
      <c r="AN3" s="282">
        <f t="shared" si="10"/>
        <v>-283.32128572570957</v>
      </c>
      <c r="AO3" s="282">
        <f t="shared" si="10"/>
        <v>467.15335320416688</v>
      </c>
    </row>
    <row r="4" spans="1:41" outlineLevel="1" x14ac:dyDescent="0.25">
      <c r="A4" s="1" t="s">
        <v>297</v>
      </c>
      <c r="B4" s="95">
        <f t="shared" si="11"/>
        <v>10</v>
      </c>
      <c r="C4" s="193">
        <f t="shared" si="12"/>
        <v>0.1388888888888889</v>
      </c>
      <c r="F4" s="294">
        <f t="shared" si="3"/>
        <v>0.1</v>
      </c>
      <c r="G4" s="137">
        <f t="shared" si="4"/>
        <v>7220.7973217734361</v>
      </c>
      <c r="H4" s="143">
        <f t="shared" si="5"/>
        <v>722.07973217734366</v>
      </c>
      <c r="I4" s="186">
        <f t="shared" si="13"/>
        <v>-582.84087356876739</v>
      </c>
      <c r="J4" t="str">
        <f t="shared" si="6"/>
        <v>grain</v>
      </c>
      <c r="K4" s="344">
        <f t="shared" si="7"/>
        <v>-1</v>
      </c>
      <c r="L4" s="344">
        <f t="shared" si="8"/>
        <v>0</v>
      </c>
      <c r="M4" s="344">
        <f t="shared" si="8"/>
        <v>0</v>
      </c>
      <c r="N4" s="344">
        <f t="shared" si="8"/>
        <v>0</v>
      </c>
      <c r="O4" s="344">
        <f t="shared" si="8"/>
        <v>-0.6</v>
      </c>
      <c r="P4" s="344">
        <f t="shared" si="9"/>
        <v>0</v>
      </c>
      <c r="Q4" s="344">
        <f t="shared" si="9"/>
        <v>-0.2</v>
      </c>
      <c r="R4" s="344">
        <f t="shared" si="9"/>
        <v>0.2</v>
      </c>
      <c r="S4" s="344">
        <f t="shared" si="9"/>
        <v>0.8</v>
      </c>
      <c r="T4" s="344">
        <f t="shared" si="9"/>
        <v>0.4</v>
      </c>
      <c r="U4" s="344">
        <f t="shared" si="9"/>
        <v>-0.4</v>
      </c>
      <c r="V4" s="344">
        <f t="shared" si="9"/>
        <v>0.8</v>
      </c>
      <c r="W4" s="286"/>
      <c r="X4" s="6"/>
      <c r="Y4" s="1" t="s">
        <v>297</v>
      </c>
      <c r="Z4" s="282">
        <f t="shared" si="10"/>
        <v>7220.7973217734361</v>
      </c>
      <c r="AA4" s="282">
        <f t="shared" si="10"/>
        <v>-5828.4087356876744</v>
      </c>
      <c r="AB4" s="282">
        <f t="shared" si="10"/>
        <v>5828.4087356876744</v>
      </c>
      <c r="AC4" s="282">
        <f t="shared" si="10"/>
        <v>5828.4087356876744</v>
      </c>
      <c r="AD4" s="282">
        <f t="shared" si="10"/>
        <v>-5828.4087356876744</v>
      </c>
      <c r="AE4" s="282">
        <f t="shared" si="10"/>
        <v>372.32541794867302</v>
      </c>
      <c r="AF4" s="282">
        <f t="shared" si="10"/>
        <v>129.37203091081824</v>
      </c>
      <c r="AG4" s="282">
        <f t="shared" si="10"/>
        <v>519.30156476065258</v>
      </c>
      <c r="AH4" s="282">
        <f t="shared" si="10"/>
        <v>3001.1030810269476</v>
      </c>
      <c r="AI4" s="282">
        <f t="shared" si="10"/>
        <v>-1370.1359486731294</v>
      </c>
      <c r="AJ4" s="282">
        <f t="shared" si="10"/>
        <v>1737.9896251660987</v>
      </c>
      <c r="AK4" s="282">
        <f t="shared" si="10"/>
        <v>-2373.9015405767318</v>
      </c>
      <c r="AL4" s="282">
        <f t="shared" si="10"/>
        <v>-4609.7206752822285</v>
      </c>
      <c r="AM4" s="282">
        <f t="shared" si="10"/>
        <v>-2549.7604362821567</v>
      </c>
      <c r="AN4" s="282">
        <f t="shared" si="10"/>
        <v>2764.6829047840006</v>
      </c>
      <c r="AO4" s="282">
        <f t="shared" si="10"/>
        <v>-4609.7206752822285</v>
      </c>
    </row>
    <row r="5" spans="1:41" outlineLevel="1" x14ac:dyDescent="0.25">
      <c r="A5" s="1" t="s">
        <v>294</v>
      </c>
      <c r="B5" s="95">
        <f t="shared" si="11"/>
        <v>21</v>
      </c>
      <c r="C5" s="193">
        <f t="shared" si="12"/>
        <v>0.29166666666666669</v>
      </c>
      <c r="F5" s="294">
        <f t="shared" si="3"/>
        <v>0.38095238095238093</v>
      </c>
      <c r="G5" s="137">
        <f t="shared" si="4"/>
        <v>9061.3898567105662</v>
      </c>
      <c r="H5" s="143">
        <f t="shared" si="5"/>
        <v>431.49475508145554</v>
      </c>
      <c r="I5" s="186">
        <f t="shared" si="13"/>
        <v>-43.41984553529668</v>
      </c>
      <c r="J5" t="str">
        <f t="shared" si="6"/>
        <v>index</v>
      </c>
      <c r="K5" s="344">
        <f t="shared" si="7"/>
        <v>0.80952380952380953</v>
      </c>
      <c r="L5" s="344">
        <f t="shared" si="8"/>
        <v>0.33333333333333331</v>
      </c>
      <c r="M5" s="344">
        <f t="shared" si="8"/>
        <v>-0.90476190476190477</v>
      </c>
      <c r="N5" s="344">
        <f t="shared" si="8"/>
        <v>0.90476190476190477</v>
      </c>
      <c r="O5" s="344">
        <f t="shared" si="8"/>
        <v>-0.33333333333333331</v>
      </c>
      <c r="P5" s="344">
        <f t="shared" si="9"/>
        <v>0.52380952380952384</v>
      </c>
      <c r="Q5" s="344">
        <f t="shared" si="9"/>
        <v>0.90476190476190477</v>
      </c>
      <c r="R5" s="344">
        <f t="shared" si="9"/>
        <v>-0.80952380952380953</v>
      </c>
      <c r="S5" s="344">
        <f t="shared" si="9"/>
        <v>-0.14285714285714285</v>
      </c>
      <c r="T5" s="344">
        <f t="shared" si="9"/>
        <v>-0.14285714285714285</v>
      </c>
      <c r="U5" s="344">
        <f t="shared" si="9"/>
        <v>-0.52380952380952384</v>
      </c>
      <c r="V5" s="344">
        <f t="shared" si="9"/>
        <v>-0.80952380952380953</v>
      </c>
      <c r="W5" s="286"/>
      <c r="X5" s="6"/>
      <c r="Y5" s="1" t="s">
        <v>294</v>
      </c>
      <c r="Z5" s="282">
        <f t="shared" si="10"/>
        <v>9061.3898567105662</v>
      </c>
      <c r="AA5" s="282">
        <f t="shared" si="10"/>
        <v>-1301.8942756212705</v>
      </c>
      <c r="AB5" s="282">
        <f t="shared" si="10"/>
        <v>1301.8942756212705</v>
      </c>
      <c r="AC5" s="282">
        <f t="shared" si="10"/>
        <v>-1354.9693278227146</v>
      </c>
      <c r="AD5" s="282">
        <f t="shared" si="10"/>
        <v>1354.9693278227146</v>
      </c>
      <c r="AE5" s="282">
        <f t="shared" si="10"/>
        <v>1301.8942756212705</v>
      </c>
      <c r="AF5" s="282">
        <f t="shared" si="10"/>
        <v>-701.20711944166703</v>
      </c>
      <c r="AG5" s="282">
        <f t="shared" si="10"/>
        <v>-1301.8942756212705</v>
      </c>
      <c r="AH5" s="282">
        <f t="shared" si="10"/>
        <v>201.23642581680667</v>
      </c>
      <c r="AI5" s="282">
        <f t="shared" si="10"/>
        <v>1525.1780001595971</v>
      </c>
      <c r="AJ5" s="282">
        <f t="shared" si="10"/>
        <v>-1301.8942756212705</v>
      </c>
      <c r="AK5" s="282">
        <f t="shared" si="10"/>
        <v>1354.9693278227146</v>
      </c>
      <c r="AL5" s="282">
        <f t="shared" si="10"/>
        <v>199.19024303457164</v>
      </c>
      <c r="AM5" s="282">
        <f t="shared" si="10"/>
        <v>199.19024303457164</v>
      </c>
      <c r="AN5" s="282">
        <f t="shared" si="10"/>
        <v>-1525.1780001595971</v>
      </c>
      <c r="AO5" s="282">
        <f t="shared" si="10"/>
        <v>1354.9693278227146</v>
      </c>
    </row>
    <row r="6" spans="1:41" outlineLevel="1" x14ac:dyDescent="0.25">
      <c r="A6" s="1" t="s">
        <v>313</v>
      </c>
      <c r="B6" s="95">
        <f t="shared" si="11"/>
        <v>3</v>
      </c>
      <c r="C6" s="193">
        <f t="shared" si="12"/>
        <v>4.1666666666666664E-2</v>
      </c>
      <c r="F6" s="294">
        <f t="shared" si="3"/>
        <v>0</v>
      </c>
      <c r="G6" s="137">
        <f t="shared" si="4"/>
        <v>6409.5876271869984</v>
      </c>
      <c r="H6" s="143">
        <f t="shared" si="5"/>
        <v>2136.5292090623329</v>
      </c>
      <c r="I6" s="186">
        <f t="shared" si="13"/>
        <v>-2136.5292090623329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6409.5876271869984</v>
      </c>
      <c r="AA6" s="282">
        <f t="shared" si="10"/>
        <v>-6409.5876271869984</v>
      </c>
      <c r="AB6" s="282">
        <f t="shared" si="10"/>
        <v>6409.5876271869984</v>
      </c>
      <c r="AC6" s="282">
        <f t="shared" si="10"/>
        <v>-2064.1870337184778</v>
      </c>
      <c r="AD6" s="282">
        <f t="shared" si="10"/>
        <v>2064.1870337184778</v>
      </c>
      <c r="AE6" s="282">
        <f t="shared" si="10"/>
        <v>2064.1870337184778</v>
      </c>
      <c r="AF6" s="282">
        <f t="shared" si="10"/>
        <v>2175.3339221735228</v>
      </c>
      <c r="AG6" s="282">
        <f t="shared" si="10"/>
        <v>2175.3339221735228</v>
      </c>
      <c r="AH6" s="282">
        <f t="shared" si="10"/>
        <v>-2175.3339221735228</v>
      </c>
      <c r="AI6" s="282">
        <f t="shared" si="10"/>
        <v>-6409.5876271869984</v>
      </c>
      <c r="AJ6" s="282">
        <f t="shared" si="10"/>
        <v>2175.3339221735228</v>
      </c>
      <c r="AK6" s="282">
        <f t="shared" si="10"/>
        <v>2064.1870337184778</v>
      </c>
      <c r="AL6" s="282">
        <f t="shared" si="10"/>
        <v>2175.3339221735228</v>
      </c>
      <c r="AM6" s="282">
        <f t="shared" si="10"/>
        <v>2175.3339221735228</v>
      </c>
      <c r="AN6" s="282">
        <f t="shared" si="10"/>
        <v>2170.0666712949974</v>
      </c>
      <c r="AO6" s="282">
        <f t="shared" si="10"/>
        <v>2064.1870337184778</v>
      </c>
    </row>
    <row r="7" spans="1:41" outlineLevel="1" x14ac:dyDescent="0.25">
      <c r="A7" s="1" t="s">
        <v>347</v>
      </c>
      <c r="B7" s="95">
        <f t="shared" si="11"/>
        <v>5</v>
      </c>
      <c r="C7" s="193">
        <f t="shared" si="12"/>
        <v>6.9444444444444448E-2</v>
      </c>
      <c r="F7" s="294">
        <f t="shared" si="3"/>
        <v>0</v>
      </c>
      <c r="G7" s="137">
        <f t="shared" si="4"/>
        <v>3479.6336031478709</v>
      </c>
      <c r="H7" s="143">
        <f t="shared" si="5"/>
        <v>695.92672062957422</v>
      </c>
      <c r="I7" s="186">
        <f t="shared" si="13"/>
        <v>-695.92672062957422</v>
      </c>
      <c r="J7" t="str">
        <f t="shared" si="6"/>
        <v>metal</v>
      </c>
      <c r="K7" s="344">
        <f t="shared" si="7"/>
        <v>0.2</v>
      </c>
      <c r="L7" s="344">
        <f t="shared" si="8"/>
        <v>0.2</v>
      </c>
      <c r="M7" s="344">
        <f t="shared" si="8"/>
        <v>-1</v>
      </c>
      <c r="N7" s="344">
        <f t="shared" si="8"/>
        <v>0.6</v>
      </c>
      <c r="O7" s="344">
        <f t="shared" si="8"/>
        <v>0.6</v>
      </c>
      <c r="P7" s="344">
        <f t="shared" si="9"/>
        <v>-0.2</v>
      </c>
      <c r="Q7" s="344">
        <f t="shared" si="9"/>
        <v>0.2</v>
      </c>
      <c r="R7" s="344">
        <f t="shared" si="9"/>
        <v>-1</v>
      </c>
      <c r="S7" s="344">
        <f t="shared" si="9"/>
        <v>-0.6</v>
      </c>
      <c r="T7" s="344">
        <f t="shared" si="9"/>
        <v>-0.6</v>
      </c>
      <c r="U7" s="344">
        <f t="shared" si="9"/>
        <v>-0.2</v>
      </c>
      <c r="V7" s="344">
        <f t="shared" si="9"/>
        <v>-1</v>
      </c>
      <c r="W7" s="286"/>
      <c r="X7" s="6"/>
      <c r="Y7" s="1" t="s">
        <v>347</v>
      </c>
      <c r="Z7" s="282">
        <f t="shared" si="10"/>
        <v>3479.6336031478709</v>
      </c>
      <c r="AA7" s="282">
        <f t="shared" si="10"/>
        <v>1063.6538780383644</v>
      </c>
      <c r="AB7" s="282">
        <f t="shared" si="10"/>
        <v>-1063.6538780383644</v>
      </c>
      <c r="AC7" s="282">
        <f t="shared" si="10"/>
        <v>-970.80565482446275</v>
      </c>
      <c r="AD7" s="282">
        <f t="shared" si="10"/>
        <v>970.80565482446275</v>
      </c>
      <c r="AE7" s="282">
        <f t="shared" si="10"/>
        <v>3479.6336031478709</v>
      </c>
      <c r="AF7" s="282">
        <f t="shared" si="10"/>
        <v>-970.80565482446275</v>
      </c>
      <c r="AG7" s="282">
        <f t="shared" si="10"/>
        <v>-2521.7233794584604</v>
      </c>
      <c r="AH7" s="282">
        <f t="shared" si="10"/>
        <v>-1445.1740702850439</v>
      </c>
      <c r="AI7" s="282">
        <f t="shared" si="10"/>
        <v>1063.6538780383644</v>
      </c>
      <c r="AJ7" s="282">
        <f t="shared" si="10"/>
        <v>-970.80565482446275</v>
      </c>
      <c r="AK7" s="282">
        <f t="shared" si="10"/>
        <v>3479.6336031478709</v>
      </c>
      <c r="AL7" s="282">
        <f t="shared" si="10"/>
        <v>1445.1740702850439</v>
      </c>
      <c r="AM7" s="282">
        <f t="shared" si="10"/>
        <v>1445.1740702850439</v>
      </c>
      <c r="AN7" s="282">
        <f t="shared" si="10"/>
        <v>487.26384659563325</v>
      </c>
      <c r="AO7" s="282">
        <f t="shared" si="10"/>
        <v>3479.6336031478709</v>
      </c>
    </row>
    <row r="8" spans="1:41" outlineLevel="1" x14ac:dyDescent="0.25">
      <c r="A8" s="1" t="s">
        <v>1122</v>
      </c>
      <c r="B8" s="95">
        <f t="shared" si="11"/>
        <v>10</v>
      </c>
      <c r="C8" s="193">
        <f t="shared" si="12"/>
        <v>0.1388888888888889</v>
      </c>
      <c r="F8" s="294">
        <f t="shared" si="3"/>
        <v>0</v>
      </c>
      <c r="G8" s="137">
        <f t="shared" si="4"/>
        <v>12651.110065243514</v>
      </c>
      <c r="H8" s="143">
        <f t="shared" si="5"/>
        <v>1265.1110065243515</v>
      </c>
      <c r="I8" s="186">
        <f t="shared" si="13"/>
        <v>-1265.1110065243515</v>
      </c>
      <c r="J8" t="str">
        <f t="shared" si="6"/>
        <v>rates</v>
      </c>
      <c r="K8" s="344">
        <f t="shared" si="7"/>
        <v>-0.6</v>
      </c>
      <c r="L8" s="344">
        <f t="shared" si="8"/>
        <v>0.4</v>
      </c>
      <c r="M8" s="344">
        <f t="shared" si="8"/>
        <v>0</v>
      </c>
      <c r="N8" s="344">
        <f t="shared" si="8"/>
        <v>0</v>
      </c>
      <c r="O8" s="344">
        <f t="shared" si="8"/>
        <v>1</v>
      </c>
      <c r="P8" s="344">
        <f t="shared" si="9"/>
        <v>-0.2</v>
      </c>
      <c r="Q8" s="344">
        <f t="shared" si="9"/>
        <v>-0.8</v>
      </c>
      <c r="R8" s="344">
        <f t="shared" si="9"/>
        <v>0.6</v>
      </c>
      <c r="S8" s="344">
        <f t="shared" si="9"/>
        <v>0</v>
      </c>
      <c r="T8" s="344">
        <f t="shared" si="9"/>
        <v>0</v>
      </c>
      <c r="U8" s="344">
        <f t="shared" si="9"/>
        <v>0</v>
      </c>
      <c r="V8" s="344">
        <f t="shared" si="9"/>
        <v>-0.2</v>
      </c>
      <c r="W8" s="286"/>
      <c r="X8" s="6"/>
      <c r="Y8" s="1" t="s">
        <v>1122</v>
      </c>
      <c r="Z8" s="282">
        <f t="shared" si="10"/>
        <v>12651.110065243514</v>
      </c>
      <c r="AA8" s="282">
        <f t="shared" si="10"/>
        <v>12651.110065243514</v>
      </c>
      <c r="AB8" s="282">
        <f t="shared" si="10"/>
        <v>-12651.110065243514</v>
      </c>
      <c r="AC8" s="282">
        <f t="shared" si="10"/>
        <v>11329.592237148261</v>
      </c>
      <c r="AD8" s="282">
        <f t="shared" si="10"/>
        <v>-11329.592237148261</v>
      </c>
      <c r="AE8" s="282">
        <f t="shared" si="10"/>
        <v>1167.0419247488696</v>
      </c>
      <c r="AF8" s="282">
        <f t="shared" si="10"/>
        <v>-1720.9959229736089</v>
      </c>
      <c r="AG8" s="282">
        <f t="shared" si="10"/>
        <v>1771.2295142411069</v>
      </c>
      <c r="AH8" s="282">
        <f t="shared" si="10"/>
        <v>-12651.110065243514</v>
      </c>
      <c r="AI8" s="282">
        <f t="shared" si="10"/>
        <v>1631.2575978502653</v>
      </c>
      <c r="AJ8" s="282">
        <f t="shared" si="10"/>
        <v>11923.785837150239</v>
      </c>
      <c r="AK8" s="282">
        <f t="shared" si="10"/>
        <v>-9258.6169426424003</v>
      </c>
      <c r="AL8" s="282">
        <f t="shared" si="10"/>
        <v>-399.47809487835849</v>
      </c>
      <c r="AM8" s="282">
        <f t="shared" si="10"/>
        <v>-399.47809487835849</v>
      </c>
      <c r="AN8" s="282">
        <f t="shared" si="10"/>
        <v>3080.3208066845755</v>
      </c>
      <c r="AO8" s="282">
        <f t="shared" si="10"/>
        <v>1761.235524750846</v>
      </c>
    </row>
    <row r="9" spans="1:41" outlineLevel="1" x14ac:dyDescent="0.25">
      <c r="A9" s="17" t="s">
        <v>304</v>
      </c>
      <c r="B9" s="295">
        <f t="shared" si="11"/>
        <v>8</v>
      </c>
      <c r="C9" s="200">
        <f t="shared" si="12"/>
        <v>0.1111111111111111</v>
      </c>
      <c r="D9" s="126"/>
      <c r="F9" s="294">
        <f t="shared" si="3"/>
        <v>0.25</v>
      </c>
      <c r="G9" s="199">
        <f t="shared" si="4"/>
        <v>14233.307405439471</v>
      </c>
      <c r="H9" s="143">
        <f t="shared" si="5"/>
        <v>1779.1634256799339</v>
      </c>
      <c r="I9" s="186">
        <f t="shared" si="13"/>
        <v>-1389.5860258591742</v>
      </c>
      <c r="J9" t="str">
        <f t="shared" si="6"/>
        <v>soft</v>
      </c>
      <c r="K9" s="344">
        <f t="shared" si="7"/>
        <v>1</v>
      </c>
      <c r="L9" s="344">
        <f t="shared" si="8"/>
        <v>0.25</v>
      </c>
      <c r="M9" s="344">
        <f t="shared" si="8"/>
        <v>-0.75</v>
      </c>
      <c r="N9" s="344">
        <f t="shared" si="8"/>
        <v>1</v>
      </c>
      <c r="O9" s="344">
        <f t="shared" si="8"/>
        <v>0</v>
      </c>
      <c r="P9" s="344">
        <f t="shared" si="9"/>
        <v>0.25</v>
      </c>
      <c r="Q9" s="344">
        <f t="shared" si="9"/>
        <v>1</v>
      </c>
      <c r="R9" s="344">
        <f t="shared" si="9"/>
        <v>-0.75</v>
      </c>
      <c r="S9" s="344">
        <f t="shared" si="9"/>
        <v>-0.25</v>
      </c>
      <c r="T9" s="344">
        <f t="shared" si="9"/>
        <v>-0.25</v>
      </c>
      <c r="U9" s="344">
        <f t="shared" si="9"/>
        <v>-0.25</v>
      </c>
      <c r="V9" s="344">
        <f t="shared" si="9"/>
        <v>-0.75</v>
      </c>
      <c r="W9" s="286"/>
      <c r="X9" s="6"/>
      <c r="Y9" s="17" t="s">
        <v>304</v>
      </c>
      <c r="Z9" s="283">
        <f t="shared" si="10"/>
        <v>14233.307405439471</v>
      </c>
      <c r="AA9" s="283">
        <f t="shared" si="10"/>
        <v>-11116.688206873394</v>
      </c>
      <c r="AB9" s="283">
        <f t="shared" si="10"/>
        <v>11116.688206873394</v>
      </c>
      <c r="AC9" s="283">
        <f t="shared" si="10"/>
        <v>-11116.688206873394</v>
      </c>
      <c r="AD9" s="283">
        <f t="shared" si="10"/>
        <v>11116.688206873394</v>
      </c>
      <c r="AE9" s="283">
        <f t="shared" si="10"/>
        <v>7145.5167048568346</v>
      </c>
      <c r="AF9" s="283">
        <f t="shared" si="10"/>
        <v>-4840.448311371887</v>
      </c>
      <c r="AG9" s="283">
        <f t="shared" si="10"/>
        <v>-11116.688206873394</v>
      </c>
      <c r="AH9" s="283">
        <f t="shared" si="10"/>
        <v>1332.3938104017375</v>
      </c>
      <c r="AI9" s="283">
        <f t="shared" si="10"/>
        <v>-1233.2319382634046</v>
      </c>
      <c r="AJ9" s="283">
        <f t="shared" si="10"/>
        <v>-11116.688206873394</v>
      </c>
      <c r="AK9" s="283">
        <f t="shared" si="10"/>
        <v>7145.5167048568346</v>
      </c>
      <c r="AL9" s="283">
        <f t="shared" si="10"/>
        <v>5859.7506305232237</v>
      </c>
      <c r="AM9" s="283">
        <f t="shared" si="10"/>
        <v>5859.7506305232237</v>
      </c>
      <c r="AN9" s="283">
        <f t="shared" si="10"/>
        <v>1233.2319382634046</v>
      </c>
      <c r="AO9" s="283">
        <f t="shared" si="10"/>
        <v>7145.5167048568346</v>
      </c>
    </row>
    <row r="10" spans="1:41" outlineLevel="1" x14ac:dyDescent="0.25">
      <c r="B10">
        <f>SUM(B2:B9)</f>
        <v>72</v>
      </c>
      <c r="C10" s="193">
        <f t="shared" si="12"/>
        <v>1</v>
      </c>
      <c r="D10" s="126"/>
      <c r="F10" s="294">
        <f>SUMIFS(H$14:H$92,H$14:H$92,1,$C$14:$C$92,"&lt;&gt;offline")/$B10</f>
        <v>0.2361111111111111</v>
      </c>
      <c r="G10" s="167">
        <f>SUM(G2:G9)</f>
        <v>64627.968713753362</v>
      </c>
      <c r="H10" s="143">
        <f t="shared" si="5"/>
        <v>897.61067657990782</v>
      </c>
      <c r="I10">
        <f>SUM(F14:F92)/B10</f>
        <v>-639.36661822059875</v>
      </c>
      <c r="J10" s="137"/>
      <c r="K10" s="6"/>
      <c r="L10" s="292"/>
      <c r="M10" s="286"/>
      <c r="N10" s="292"/>
      <c r="O10" s="6"/>
      <c r="R10" s="6"/>
      <c r="S10" s="286"/>
      <c r="T10" s="286"/>
      <c r="U10" s="286"/>
      <c r="V10" s="6"/>
      <c r="W10" s="286"/>
      <c r="X10" s="6"/>
      <c r="Y10" s="6" t="s">
        <v>1245</v>
      </c>
      <c r="Z10" s="284">
        <f>SUM(Z2:Z9)</f>
        <v>64627.968713753362</v>
      </c>
      <c r="AA10" s="284">
        <f t="shared" ref="AA10:AO10" si="14">SUM(AA2:AA9)</f>
        <v>-19147.405658169992</v>
      </c>
      <c r="AB10" s="284">
        <f t="shared" si="14"/>
        <v>19147.405658169992</v>
      </c>
      <c r="AC10" s="284">
        <f t="shared" si="14"/>
        <v>-3636.2316615537438</v>
      </c>
      <c r="AD10" s="284">
        <f t="shared" si="14"/>
        <v>3636.2316615537438</v>
      </c>
      <c r="AE10" s="284">
        <f t="shared" si="14"/>
        <v>15125.737606686254</v>
      </c>
      <c r="AF10" s="284">
        <f t="shared" si="14"/>
        <v>-5649.8074079456192</v>
      </c>
      <c r="AG10" s="284">
        <f t="shared" si="14"/>
        <v>-11159.270138384778</v>
      </c>
      <c r="AH10" s="284">
        <f t="shared" si="14"/>
        <v>-20592.772293533868</v>
      </c>
      <c r="AI10" s="284">
        <f t="shared" si="14"/>
        <v>-6999.3007316722378</v>
      </c>
      <c r="AJ10" s="284">
        <f t="shared" si="14"/>
        <v>-207.79548614093983</v>
      </c>
      <c r="AK10" s="284">
        <f t="shared" si="14"/>
        <v>3963.6593301799694</v>
      </c>
      <c r="AL10" s="284">
        <f t="shared" si="14"/>
        <v>13302.498989491916</v>
      </c>
      <c r="AM10" s="284">
        <f t="shared" si="14"/>
        <v>12916.984881294236</v>
      </c>
      <c r="AN10" s="284">
        <f t="shared" si="14"/>
        <v>8216.099081848095</v>
      </c>
      <c r="AO10" s="284">
        <f t="shared" si="14"/>
        <v>16258.548734384898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64628</v>
      </c>
      <c r="AA12" s="310" t="str">
        <f t="shared" si="15"/>
        <v>RISK-ON ACC 40% PNL -19147</v>
      </c>
      <c r="AB12" s="310" t="str">
        <f t="shared" si="15"/>
        <v>RISK-OFF ACC 60% PNL 19147</v>
      </c>
      <c r="AC12" s="310" t="str">
        <f t="shared" si="15"/>
        <v>Previous ACC 49% PNL -3636</v>
      </c>
      <c r="AD12" s="339" t="str">
        <f t="shared" si="15"/>
        <v>Anti-Previous ACC 51% PNL 3636</v>
      </c>
      <c r="AE12" s="340" t="str">
        <f t="shared" si="15"/>
        <v>&gt;equity ACC 61% PNL 15126</v>
      </c>
      <c r="AF12" s="340" t="str">
        <f t="shared" si="15"/>
        <v>50/50 ACC 42% PNL -5650</v>
      </c>
      <c r="AG12" s="340" t="str">
        <f t="shared" si="15"/>
        <v>&lt;equity ACC 43% PNL -11159</v>
      </c>
      <c r="AH12" s="341" t="str">
        <f t="shared" si="15"/>
        <v>SEASONALITY ACC 36% PNL -20593</v>
      </c>
      <c r="AI12" s="341" t="str">
        <f t="shared" si="15"/>
        <v>ADJ_SEASONALITY ACC 50% PNL -6999</v>
      </c>
      <c r="AJ12" s="342" t="str">
        <f t="shared" si="15"/>
        <v>V1 ACC 50% PNL -208</v>
      </c>
      <c r="AK12" s="342" t="str">
        <f t="shared" si="15"/>
        <v>V2 ACC 57% PNL 3964</v>
      </c>
      <c r="AL12" s="342" t="str">
        <f t="shared" si="15"/>
        <v>V3 ACC 54% PNL 13302</v>
      </c>
      <c r="AM12" s="342" t="str">
        <f t="shared" si="15"/>
        <v>V4 ACC 56% PNL 12917</v>
      </c>
      <c r="AN12" s="342" t="str">
        <f t="shared" si="15"/>
        <v>V5 ACC 53% PNL 8216</v>
      </c>
      <c r="AO12" s="342" t="str">
        <f t="shared" si="15"/>
        <v>V6 ACC 61% PNL 16259</v>
      </c>
    </row>
    <row r="13" spans="1:41" ht="15.75" thickBot="1" x14ac:dyDescent="0.3">
      <c r="A13" s="3"/>
      <c r="B13" s="164"/>
      <c r="C13" s="164"/>
      <c r="E13" s="240">
        <f>COUNTIF(E14:E92,1)/COUNT(E14:E92)</f>
        <v>0.59493670886075944</v>
      </c>
      <c r="H13" s="240">
        <f>COUNTIF(H14:H92,1)/COUNT(H14:H92)</f>
        <v>0.24050632911392406</v>
      </c>
      <c r="I13" s="240">
        <f>COUNTIF(I14:I92,1)/COUNT(I14:I92)</f>
        <v>0.620253164556962</v>
      </c>
      <c r="J13" s="240">
        <f t="shared" ref="J13:L13" si="16">COUNTIF(J14:J92,1)/COUNT(J14:J92)</f>
        <v>0.30379746835443039</v>
      </c>
      <c r="K13" s="240">
        <f t="shared" si="16"/>
        <v>0.68354430379746833</v>
      </c>
      <c r="L13" s="240">
        <f t="shared" si="16"/>
        <v>0.54430379746835444</v>
      </c>
      <c r="M13" s="240"/>
      <c r="O13" s="240">
        <f t="shared" ref="O13:U13" si="17">COUNTIF(O14:O92,1)/COUNT(O14:O92)</f>
        <v>0.63291139240506333</v>
      </c>
      <c r="P13" s="240">
        <f t="shared" si="17"/>
        <v>0.620253164556962</v>
      </c>
      <c r="Q13" s="240">
        <f t="shared" si="17"/>
        <v>0.41772151898734178</v>
      </c>
      <c r="R13" s="240">
        <f t="shared" si="17"/>
        <v>0.49367088607594939</v>
      </c>
      <c r="S13" s="240">
        <f t="shared" si="17"/>
        <v>0.48101265822784811</v>
      </c>
      <c r="T13" s="240">
        <f t="shared" si="17"/>
        <v>0.379746835443038</v>
      </c>
      <c r="U13" s="240">
        <f t="shared" si="17"/>
        <v>0.35443037974683544</v>
      </c>
      <c r="W13" s="179"/>
      <c r="X13" s="182">
        <v>18792564.3363344</v>
      </c>
      <c r="Y13" s="182">
        <v>15370404.570755715</v>
      </c>
      <c r="Z13" s="187">
        <f t="shared" ref="Z13:AO13" si="18">SUM(Z14:Z92)</f>
        <v>64627.968713753369</v>
      </c>
      <c r="AA13" s="187">
        <f t="shared" si="18"/>
        <v>-19147.405658169995</v>
      </c>
      <c r="AB13" s="187">
        <f t="shared" si="18"/>
        <v>19147.405658169995</v>
      </c>
      <c r="AC13" s="187">
        <f>SUM(AC14:AC92)</f>
        <v>-3636.2316615537434</v>
      </c>
      <c r="AD13" s="187">
        <f t="shared" si="18"/>
        <v>3636.2316615537434</v>
      </c>
      <c r="AE13" s="187">
        <f t="shared" si="18"/>
        <v>15125.737606686253</v>
      </c>
      <c r="AF13" s="187">
        <f t="shared" si="18"/>
        <v>-5649.8074079456201</v>
      </c>
      <c r="AG13" s="187">
        <f t="shared" si="18"/>
        <v>-11159.270138384771</v>
      </c>
      <c r="AH13" s="187">
        <f t="shared" si="18"/>
        <v>-20592.772293533857</v>
      </c>
      <c r="AI13" s="187">
        <f>SUM(AI14:AI92)</f>
        <v>-6999.300731672236</v>
      </c>
      <c r="AJ13" s="187">
        <f>SUM(AJ14:AJ92)</f>
        <v>-207.79548614094065</v>
      </c>
      <c r="AK13" s="187">
        <f t="shared" si="18"/>
        <v>3963.659330179968</v>
      </c>
      <c r="AL13" s="187">
        <f>SUM(AL14:AL92)</f>
        <v>13302.498989491916</v>
      </c>
      <c r="AM13" s="187">
        <f t="shared" si="18"/>
        <v>12916.984881294236</v>
      </c>
      <c r="AN13" s="187">
        <f t="shared" si="18"/>
        <v>8216.099081848095</v>
      </c>
      <c r="AO13" s="187">
        <f t="shared" si="18"/>
        <v>16258.548734384894</v>
      </c>
    </row>
    <row r="14" spans="1:41" ht="15.75" thickBot="1" x14ac:dyDescent="0.3">
      <c r="A14" s="330" t="s">
        <v>287</v>
      </c>
      <c r="B14" s="331" t="s">
        <v>558</v>
      </c>
      <c r="C14" s="332" t="s">
        <v>1288</v>
      </c>
      <c r="E14" s="201">
        <v>-1</v>
      </c>
      <c r="F14" s="186">
        <f t="shared" ref="F14:F77" si="19">G14*X14</f>
        <v>0</v>
      </c>
      <c r="G14" s="201">
        <v>-9.5359186268300002E-3</v>
      </c>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-1222.7371735988759</v>
      </c>
      <c r="G15" s="202">
        <v>-5.3798714079499998E-3</v>
      </c>
      <c r="H15" s="202">
        <v>-1</v>
      </c>
      <c r="I15">
        <v>1</v>
      </c>
      <c r="J15">
        <v>1</v>
      </c>
      <c r="K15">
        <v>1</v>
      </c>
      <c r="L15">
        <v>1</v>
      </c>
      <c r="M15">
        <v>11</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227280</v>
      </c>
      <c r="Y15" s="137">
        <v>151520</v>
      </c>
      <c r="Z15" s="188">
        <f t="shared" si="25"/>
        <v>1222.7371735988759</v>
      </c>
      <c r="AA15" s="188">
        <f>IF(IF(sym!$Q4=H15,1,0)=1,ABS(X15*G15),-ABS(X15*G15))</f>
        <v>-1222.7371735988759</v>
      </c>
      <c r="AB15" s="188">
        <f>IF(IF(sym!$P4=$H15,1,0)=1,ABS($X15*$G15),-ABS($X15*$G15))</f>
        <v>1222.7371735988759</v>
      </c>
      <c r="AC15" s="188">
        <f>IF(IF(E15=H15,1,0)=1,ABS(X15*G15),-ABS(X15*G15))</f>
        <v>-1222.7371735988759</v>
      </c>
      <c r="AD15" s="188">
        <f t="shared" si="26"/>
        <v>1222.7371735988759</v>
      </c>
      <c r="AE15" s="188">
        <f t="shared" si="27"/>
        <v>-1222.7371735988759</v>
      </c>
      <c r="AF15" s="188">
        <f t="shared" ref="AF15:AF78" si="36">IF(IF(I15=H15,1,0)=1,ABS(X15*G15),-ABS(X15*G15))</f>
        <v>-1222.7371735988759</v>
      </c>
      <c r="AG15" s="188">
        <f t="shared" ref="AG15:AG78" si="37">IF(IF(K15=H15,1,0)=1,ABS(X15*G15),-ABS(X15*G15))</f>
        <v>-1222.7371735988759</v>
      </c>
      <c r="AH15" s="188">
        <f t="shared" ref="AH15:AH78" si="38">IF(IF(L15=H15,1,0)=1,ABS(X15*G15),-ABS(X15*G15))</f>
        <v>-1222.7371735988759</v>
      </c>
      <c r="AI15" s="188">
        <f t="shared" ref="AI15:AI78" si="39">IF(IF(O15=H15,1,0)=1,ABS(X15*G15),-ABS(X15*G15))</f>
        <v>-1222.7371735988759</v>
      </c>
      <c r="AJ15" s="188">
        <f t="shared" si="28"/>
        <v>-1222.7371735988759</v>
      </c>
      <c r="AK15" s="188">
        <f t="shared" si="29"/>
        <v>-1222.7371735988759</v>
      </c>
      <c r="AL15" s="188">
        <f t="shared" si="30"/>
        <v>1222.7371735988759</v>
      </c>
      <c r="AM15" s="188">
        <f t="shared" si="31"/>
        <v>-1222.7371735988759</v>
      </c>
      <c r="AN15" s="188">
        <f t="shared" si="32"/>
        <v>1222.7371735988759</v>
      </c>
      <c r="AO15" s="188">
        <f t="shared" si="33"/>
        <v>1222.7371735988759</v>
      </c>
    </row>
    <row r="16" spans="1:41" ht="15.75" thickBot="1" x14ac:dyDescent="0.3">
      <c r="A16" s="1" t="s">
        <v>292</v>
      </c>
      <c r="B16" s="149" t="s">
        <v>292</v>
      </c>
      <c r="C16" s="192" t="s">
        <v>294</v>
      </c>
      <c r="E16" s="201">
        <v>1</v>
      </c>
      <c r="F16" s="186">
        <f t="shared" si="19"/>
        <v>-232.14543960387959</v>
      </c>
      <c r="G16" s="202">
        <v>-2.36501561872E-3</v>
      </c>
      <c r="H16" s="202">
        <v>-1</v>
      </c>
      <c r="I16">
        <v>1</v>
      </c>
      <c r="J16">
        <v>-1</v>
      </c>
      <c r="K16">
        <v>1</v>
      </c>
      <c r="L16">
        <v>-1</v>
      </c>
      <c r="M16">
        <v>6</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98158.099999999991</v>
      </c>
      <c r="Y16" s="137">
        <v>98158.099999999991</v>
      </c>
      <c r="Z16" s="188">
        <f t="shared" si="25"/>
        <v>232.14543960387959</v>
      </c>
      <c r="AA16" s="188">
        <f>IF(IF(sym!$Q5=H16,1,0)=1,ABS(X16*G16),-ABS(X16*G16))</f>
        <v>-232.14543960387959</v>
      </c>
      <c r="AB16" s="188">
        <f>IF(IF(sym!$P5=$H16,1,0)=1,ABS($X16*$G16),-ABS($X16*$G16))</f>
        <v>232.14543960387959</v>
      </c>
      <c r="AC16" s="188">
        <f t="shared" ref="AC16:AC79" si="40">IF(IF(E16=H16,1,0)=1,ABS(X16*G16),-ABS(X16*G16))</f>
        <v>-232.14543960387959</v>
      </c>
      <c r="AD16" s="188">
        <f t="shared" si="26"/>
        <v>232.14543960387959</v>
      </c>
      <c r="AE16" s="188">
        <f t="shared" si="27"/>
        <v>232.14543960387959</v>
      </c>
      <c r="AF16" s="188">
        <f t="shared" si="36"/>
        <v>-232.14543960387959</v>
      </c>
      <c r="AG16" s="188">
        <f t="shared" si="37"/>
        <v>-232.14543960387959</v>
      </c>
      <c r="AH16" s="188">
        <f t="shared" si="38"/>
        <v>232.14543960387959</v>
      </c>
      <c r="AI16" s="188">
        <f t="shared" si="39"/>
        <v>232.14543960387959</v>
      </c>
      <c r="AJ16" s="188">
        <f t="shared" si="28"/>
        <v>-232.14543960387959</v>
      </c>
      <c r="AK16" s="188">
        <f t="shared" si="29"/>
        <v>232.14543960387959</v>
      </c>
      <c r="AL16" s="188">
        <f t="shared" si="30"/>
        <v>-232.14543960387959</v>
      </c>
      <c r="AM16" s="188">
        <f>IF(IF(S16=H16,1,0)=1,ABS(X16*G16),-ABS(X16*G16))</f>
        <v>-232.14543960387959</v>
      </c>
      <c r="AN16" s="188">
        <f t="shared" si="32"/>
        <v>-232.14543960387959</v>
      </c>
      <c r="AO16" s="188">
        <f t="shared" si="33"/>
        <v>232.14543960387959</v>
      </c>
    </row>
    <row r="17" spans="1:41" ht="15.75" thickBot="1" x14ac:dyDescent="0.3">
      <c r="A17" s="1" t="s">
        <v>295</v>
      </c>
      <c r="B17" s="149" t="s">
        <v>728</v>
      </c>
      <c r="C17" s="192" t="s">
        <v>297</v>
      </c>
      <c r="E17" s="201">
        <v>-1</v>
      </c>
      <c r="F17" s="186">
        <f t="shared" si="19"/>
        <v>696.19429304288099</v>
      </c>
      <c r="G17" s="202">
        <v>7.3741583840999997E-3</v>
      </c>
      <c r="H17" s="202">
        <v>1</v>
      </c>
      <c r="I17">
        <v>1</v>
      </c>
      <c r="J17">
        <v>1</v>
      </c>
      <c r="K17">
        <v>1</v>
      </c>
      <c r="L17">
        <v>-1</v>
      </c>
      <c r="M17">
        <v>-5</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94410</v>
      </c>
      <c r="Y17" s="137">
        <v>75528</v>
      </c>
      <c r="Z17" s="188">
        <f t="shared" si="25"/>
        <v>696.19429304288099</v>
      </c>
      <c r="AA17" s="188">
        <f>IF(IF(sym!$Q6=H17,1,0)=1,ABS(X17*G17),-ABS(X17*G17))</f>
        <v>696.19429304288099</v>
      </c>
      <c r="AB17" s="188">
        <f>IF(IF(sym!$P6=$H17,1,0)=1,ABS($X17*$G17),-ABS($X17*$G17))</f>
        <v>-696.19429304288099</v>
      </c>
      <c r="AC17" s="188">
        <f t="shared" si="40"/>
        <v>-696.19429304288099</v>
      </c>
      <c r="AD17" s="188">
        <f t="shared" si="26"/>
        <v>696.19429304288099</v>
      </c>
      <c r="AE17" s="188">
        <f t="shared" si="27"/>
        <v>696.19429304288099</v>
      </c>
      <c r="AF17" s="188">
        <f t="shared" si="36"/>
        <v>696.19429304288099</v>
      </c>
      <c r="AG17" s="188">
        <f t="shared" si="37"/>
        <v>696.19429304288099</v>
      </c>
      <c r="AH17" s="188">
        <f t="shared" si="38"/>
        <v>-696.19429304288099</v>
      </c>
      <c r="AI17" s="188">
        <f t="shared" si="39"/>
        <v>696.19429304288099</v>
      </c>
      <c r="AJ17" s="188">
        <f t="shared" si="28"/>
        <v>696.19429304288099</v>
      </c>
      <c r="AK17" s="188">
        <f t="shared" si="29"/>
        <v>696.19429304288099</v>
      </c>
      <c r="AL17" s="188">
        <f t="shared" si="30"/>
        <v>696.19429304288099</v>
      </c>
      <c r="AM17" s="188">
        <f t="shared" si="31"/>
        <v>696.19429304288099</v>
      </c>
      <c r="AN17" s="188">
        <f t="shared" si="32"/>
        <v>-696.19429304288099</v>
      </c>
      <c r="AO17" s="188">
        <f t="shared" si="33"/>
        <v>696.19429304288099</v>
      </c>
    </row>
    <row r="18" spans="1:41" ht="15.75" thickBot="1" x14ac:dyDescent="0.3">
      <c r="A18" s="1" t="s">
        <v>298</v>
      </c>
      <c r="B18" s="149" t="s">
        <v>479</v>
      </c>
      <c r="C18" s="192" t="s">
        <v>1121</v>
      </c>
      <c r="E18" s="201">
        <v>1</v>
      </c>
      <c r="F18" s="186">
        <f t="shared" si="19"/>
        <v>-1579.0495201672352</v>
      </c>
      <c r="G18" s="202">
        <v>-9.5216674164000006E-3</v>
      </c>
      <c r="H18" s="202">
        <v>-1</v>
      </c>
      <c r="I18">
        <v>-1</v>
      </c>
      <c r="J18">
        <v>-1</v>
      </c>
      <c r="K18">
        <v>1</v>
      </c>
      <c r="L18">
        <v>1</v>
      </c>
      <c r="M18">
        <v>4</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165837.5</v>
      </c>
      <c r="Y18" s="137">
        <v>165837.5</v>
      </c>
      <c r="Z18" s="188">
        <f t="shared" si="25"/>
        <v>1579.0495201672352</v>
      </c>
      <c r="AA18" s="188">
        <f>IF(IF(sym!$Q7=H18,1,0)=1,ABS(X18*G18),-ABS(X18*G18))</f>
        <v>-1579.0495201672352</v>
      </c>
      <c r="AB18" s="188">
        <f>IF(IF(sym!$P7=$H18,1,0)=1,ABS($X18*$G18),-ABS($X18*$G18))</f>
        <v>1579.0495201672352</v>
      </c>
      <c r="AC18" s="188">
        <f t="shared" si="40"/>
        <v>-1579.0495201672352</v>
      </c>
      <c r="AD18" s="188">
        <f t="shared" si="26"/>
        <v>1579.0495201672352</v>
      </c>
      <c r="AE18" s="188">
        <f t="shared" si="27"/>
        <v>1579.0495201672352</v>
      </c>
      <c r="AF18" s="188">
        <f t="shared" si="36"/>
        <v>1579.0495201672352</v>
      </c>
      <c r="AG18" s="188">
        <f t="shared" si="37"/>
        <v>-1579.0495201672352</v>
      </c>
      <c r="AH18" s="188">
        <f t="shared" si="38"/>
        <v>-1579.0495201672352</v>
      </c>
      <c r="AI18" s="188">
        <f t="shared" si="39"/>
        <v>-1579.0495201672352</v>
      </c>
      <c r="AJ18" s="188">
        <f t="shared" si="28"/>
        <v>-1579.0495201672352</v>
      </c>
      <c r="AK18" s="188">
        <f t="shared" si="29"/>
        <v>1579.0495201672352</v>
      </c>
      <c r="AL18" s="188">
        <f t="shared" si="30"/>
        <v>1579.0495201672352</v>
      </c>
      <c r="AM18" s="188">
        <f t="shared" si="31"/>
        <v>1579.0495201672352</v>
      </c>
      <c r="AN18" s="188">
        <f t="shared" si="32"/>
        <v>1579.0495201672352</v>
      </c>
      <c r="AO18" s="188">
        <f t="shared" si="33"/>
        <v>1579.0495201672352</v>
      </c>
    </row>
    <row r="19" spans="1:41" ht="15.75" thickBot="1" x14ac:dyDescent="0.3">
      <c r="A19" s="1" t="s">
        <v>300</v>
      </c>
      <c r="B19" s="149" t="s">
        <v>518</v>
      </c>
      <c r="C19" s="192" t="s">
        <v>297</v>
      </c>
      <c r="E19" s="201">
        <v>-1</v>
      </c>
      <c r="F19" s="186">
        <f t="shared" si="19"/>
        <v>-837.68343764468625</v>
      </c>
      <c r="G19" s="202">
        <v>-1.53738644211E-2</v>
      </c>
      <c r="H19" s="202">
        <v>-1</v>
      </c>
      <c r="I19">
        <v>-1</v>
      </c>
      <c r="J19">
        <v>1</v>
      </c>
      <c r="K19">
        <v>-1</v>
      </c>
      <c r="L19">
        <v>-1</v>
      </c>
      <c r="M19">
        <v>-6</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54487.5</v>
      </c>
      <c r="Y19" s="137">
        <v>36325</v>
      </c>
      <c r="Z19" s="188">
        <f t="shared" si="25"/>
        <v>837.68343764468625</v>
      </c>
      <c r="AA19" s="188">
        <f>IF(IF(sym!$Q8=H19,1,0)=1,ABS(X19*G19),-ABS(X19*G19))</f>
        <v>-837.68343764468625</v>
      </c>
      <c r="AB19" s="188">
        <f>IF(IF(sym!$P8=$H19,1,0)=1,ABS($X19*$G19),-ABS($X19*$G19))</f>
        <v>837.68343764468625</v>
      </c>
      <c r="AC19" s="188">
        <f t="shared" si="40"/>
        <v>837.68343764468625</v>
      </c>
      <c r="AD19" s="188">
        <f t="shared" si="26"/>
        <v>-837.68343764468625</v>
      </c>
      <c r="AE19" s="188">
        <f t="shared" si="27"/>
        <v>-837.68343764468625</v>
      </c>
      <c r="AF19" s="188">
        <f t="shared" si="36"/>
        <v>837.68343764468625</v>
      </c>
      <c r="AG19" s="188">
        <f t="shared" si="37"/>
        <v>837.68343764468625</v>
      </c>
      <c r="AH19" s="188">
        <f t="shared" si="38"/>
        <v>837.68343764468625</v>
      </c>
      <c r="AI19" s="188">
        <f t="shared" si="39"/>
        <v>-837.68343764468625</v>
      </c>
      <c r="AJ19" s="188">
        <f t="shared" si="28"/>
        <v>837.68343764468625</v>
      </c>
      <c r="AK19" s="188">
        <f t="shared" si="29"/>
        <v>-837.68343764468625</v>
      </c>
      <c r="AL19" s="188">
        <f t="shared" si="30"/>
        <v>-837.68343764468625</v>
      </c>
      <c r="AM19" s="188">
        <f t="shared" si="31"/>
        <v>-837.68343764468625</v>
      </c>
      <c r="AN19" s="188">
        <f t="shared" si="32"/>
        <v>837.68343764468625</v>
      </c>
      <c r="AO19" s="188">
        <f t="shared" si="33"/>
        <v>-837.68343764468625</v>
      </c>
    </row>
    <row r="20" spans="1:41" ht="15.75" thickBot="1" x14ac:dyDescent="0.3">
      <c r="A20" s="1" t="s">
        <v>302</v>
      </c>
      <c r="B20" s="149" t="s">
        <v>509</v>
      </c>
      <c r="C20" s="192" t="s">
        <v>304</v>
      </c>
      <c r="E20" s="201">
        <v>1</v>
      </c>
      <c r="F20" s="186">
        <f t="shared" si="19"/>
        <v>-3596.0722204624803</v>
      </c>
      <c r="G20" s="202">
        <v>-2.9141590117200002E-2</v>
      </c>
      <c r="H20" s="202">
        <v>-1</v>
      </c>
      <c r="I20">
        <v>-1</v>
      </c>
      <c r="J20">
        <v>-1</v>
      </c>
      <c r="K20">
        <v>1</v>
      </c>
      <c r="L20">
        <v>-1</v>
      </c>
      <c r="M20">
        <v>9</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123400</v>
      </c>
      <c r="Y20" s="137">
        <v>92550</v>
      </c>
      <c r="Z20" s="188">
        <f t="shared" si="25"/>
        <v>3596.0722204624803</v>
      </c>
      <c r="AA20" s="188">
        <f>IF(IF(sym!$Q9=H20,1,0)=1,ABS(X20*G20),-ABS(X20*G20))</f>
        <v>-3596.0722204624803</v>
      </c>
      <c r="AB20" s="188">
        <f>IF(IF(sym!$P9=$H20,1,0)=1,ABS($X20*$G20),-ABS($X20*$G20))</f>
        <v>3596.0722204624803</v>
      </c>
      <c r="AC20" s="188">
        <f t="shared" si="40"/>
        <v>-3596.0722204624803</v>
      </c>
      <c r="AD20" s="188">
        <f t="shared" si="26"/>
        <v>3596.0722204624803</v>
      </c>
      <c r="AE20" s="188">
        <f t="shared" si="27"/>
        <v>3596.0722204624803</v>
      </c>
      <c r="AF20" s="188">
        <f t="shared" si="36"/>
        <v>3596.0722204624803</v>
      </c>
      <c r="AG20" s="188">
        <f t="shared" si="37"/>
        <v>-3596.0722204624803</v>
      </c>
      <c r="AH20" s="188">
        <f t="shared" si="38"/>
        <v>3596.0722204624803</v>
      </c>
      <c r="AI20" s="188">
        <f t="shared" si="39"/>
        <v>3596.0722204624803</v>
      </c>
      <c r="AJ20" s="188">
        <f t="shared" si="28"/>
        <v>-3596.0722204624803</v>
      </c>
      <c r="AK20" s="188">
        <f t="shared" si="29"/>
        <v>3596.0722204624803</v>
      </c>
      <c r="AL20" s="188">
        <f t="shared" si="30"/>
        <v>3596.0722204624803</v>
      </c>
      <c r="AM20" s="188">
        <f t="shared" si="31"/>
        <v>3596.0722204624803</v>
      </c>
      <c r="AN20" s="188">
        <f t="shared" si="32"/>
        <v>-3596.0722204624803</v>
      </c>
      <c r="AO20" s="188">
        <f t="shared" si="33"/>
        <v>3596.0722204624803</v>
      </c>
    </row>
    <row r="21" spans="1:41" ht="15.75" thickBot="1" x14ac:dyDescent="0.3">
      <c r="A21" s="1" t="s">
        <v>305</v>
      </c>
      <c r="B21" s="149" t="s">
        <v>488</v>
      </c>
      <c r="C21" s="192" t="s">
        <v>1121</v>
      </c>
      <c r="E21" s="201">
        <v>1</v>
      </c>
      <c r="F21" s="186">
        <f t="shared" si="19"/>
        <v>-985.34372785236849</v>
      </c>
      <c r="G21" s="202">
        <v>-4.2523033309700004E-3</v>
      </c>
      <c r="H21" s="202">
        <v>-1</v>
      </c>
      <c r="I21">
        <v>1</v>
      </c>
      <c r="J21">
        <v>1</v>
      </c>
      <c r="K21">
        <v>-1</v>
      </c>
      <c r="L21">
        <v>-1</v>
      </c>
      <c r="M21">
        <v>-3</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231720</v>
      </c>
      <c r="Y21" s="137">
        <v>154480</v>
      </c>
      <c r="Z21" s="188">
        <f t="shared" si="25"/>
        <v>985.34372785236849</v>
      </c>
      <c r="AA21" s="188">
        <f>IF(IF(sym!$Q10=H21,1,0)=1,ABS(X21*G21),-ABS(X21*G21))</f>
        <v>-985.34372785236849</v>
      </c>
      <c r="AB21" s="188">
        <f>IF(IF(sym!$P10=$H21,1,0)=1,ABS($X21*$G21),-ABS($X21*$G21))</f>
        <v>985.34372785236849</v>
      </c>
      <c r="AC21" s="188">
        <f t="shared" si="40"/>
        <v>-985.34372785236849</v>
      </c>
      <c r="AD21" s="188">
        <f t="shared" si="26"/>
        <v>985.34372785236849</v>
      </c>
      <c r="AE21" s="188">
        <f t="shared" si="27"/>
        <v>-985.34372785236849</v>
      </c>
      <c r="AF21" s="188">
        <f t="shared" si="36"/>
        <v>-985.34372785236849</v>
      </c>
      <c r="AG21" s="188">
        <f t="shared" si="37"/>
        <v>985.34372785236849</v>
      </c>
      <c r="AH21" s="188">
        <f t="shared" si="38"/>
        <v>985.34372785236849</v>
      </c>
      <c r="AI21" s="188">
        <f t="shared" si="39"/>
        <v>-985.34372785236849</v>
      </c>
      <c r="AJ21" s="188">
        <f t="shared" si="28"/>
        <v>-985.34372785236849</v>
      </c>
      <c r="AK21" s="188">
        <f t="shared" si="29"/>
        <v>-985.34372785236849</v>
      </c>
      <c r="AL21" s="188">
        <f t="shared" si="30"/>
        <v>-985.34372785236849</v>
      </c>
      <c r="AM21" s="188">
        <f t="shared" si="31"/>
        <v>-985.34372785236849</v>
      </c>
      <c r="AN21" s="188">
        <f t="shared" si="32"/>
        <v>-985.34372785236849</v>
      </c>
      <c r="AO21" s="188">
        <f t="shared" si="33"/>
        <v>-985.34372785236849</v>
      </c>
    </row>
    <row r="22" spans="1:41" ht="15.75" thickBot="1" x14ac:dyDescent="0.3">
      <c r="A22" s="330" t="s">
        <v>307</v>
      </c>
      <c r="B22" s="331" t="s">
        <v>484</v>
      </c>
      <c r="C22" s="332" t="s">
        <v>1288</v>
      </c>
      <c r="E22" s="201">
        <v>-1</v>
      </c>
      <c r="F22" s="186">
        <f t="shared" si="19"/>
        <v>0</v>
      </c>
      <c r="G22" s="202">
        <v>-6.0062086651400002E-3</v>
      </c>
      <c r="H22" s="202">
        <v>-1</v>
      </c>
      <c r="I22">
        <v>-1</v>
      </c>
      <c r="J22">
        <v>1</v>
      </c>
      <c r="K22">
        <v>-1</v>
      </c>
      <c r="L22">
        <v>1</v>
      </c>
      <c r="M22">
        <v>-4</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455.24342955608836</v>
      </c>
      <c r="G23" s="202">
        <v>4.9547608789299999E-3</v>
      </c>
      <c r="H23" s="202">
        <v>1</v>
      </c>
      <c r="I23">
        <v>1</v>
      </c>
      <c r="J23">
        <v>1</v>
      </c>
      <c r="K23">
        <v>1</v>
      </c>
      <c r="L23">
        <v>-1</v>
      </c>
      <c r="M23">
        <v>-10</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91880</v>
      </c>
      <c r="Y23" s="137">
        <v>91880</v>
      </c>
      <c r="Z23" s="188">
        <f t="shared" si="25"/>
        <v>455.24342955608836</v>
      </c>
      <c r="AA23" s="188">
        <f>IF(IF(sym!$Q12=H23,1,0)=1,ABS(X23*G23),-ABS(X23*G23))</f>
        <v>455.24342955608836</v>
      </c>
      <c r="AB23" s="188">
        <f>IF(IF(sym!$P12=$H23,1,0)=1,ABS($X23*$G23),-ABS($X23*$G23))</f>
        <v>-455.24342955608836</v>
      </c>
      <c r="AC23" s="188">
        <f t="shared" si="40"/>
        <v>455.24342955608836</v>
      </c>
      <c r="AD23" s="188">
        <f t="shared" si="26"/>
        <v>-455.24342955608836</v>
      </c>
      <c r="AE23" s="188">
        <f t="shared" si="27"/>
        <v>455.24342955608836</v>
      </c>
      <c r="AF23" s="188">
        <f t="shared" si="36"/>
        <v>455.24342955608836</v>
      </c>
      <c r="AG23" s="188">
        <f t="shared" si="37"/>
        <v>455.24342955608836</v>
      </c>
      <c r="AH23" s="188">
        <f t="shared" si="38"/>
        <v>-455.24342955608836</v>
      </c>
      <c r="AI23" s="188">
        <f t="shared" si="39"/>
        <v>455.24342955608836</v>
      </c>
      <c r="AJ23" s="188">
        <f t="shared" si="28"/>
        <v>455.24342955608836</v>
      </c>
      <c r="AK23" s="188">
        <f t="shared" si="29"/>
        <v>455.24342955608836</v>
      </c>
      <c r="AL23" s="188">
        <f t="shared" si="30"/>
        <v>455.24342955608836</v>
      </c>
      <c r="AM23" s="188">
        <f t="shared" si="31"/>
        <v>455.24342955608836</v>
      </c>
      <c r="AN23" s="188">
        <f t="shared" si="32"/>
        <v>-455.24342955608836</v>
      </c>
      <c r="AO23" s="188">
        <f t="shared" si="33"/>
        <v>455.24342955608836</v>
      </c>
    </row>
    <row r="24" spans="1:41" ht="15.75" thickBot="1" x14ac:dyDescent="0.3">
      <c r="A24" s="1" t="s">
        <v>311</v>
      </c>
      <c r="B24" s="149" t="s">
        <v>520</v>
      </c>
      <c r="C24" s="192" t="s">
        <v>304</v>
      </c>
      <c r="E24" s="201">
        <v>1</v>
      </c>
      <c r="F24" s="186">
        <f t="shared" si="19"/>
        <v>615.66603492646118</v>
      </c>
      <c r="G24" s="202">
        <v>5.5502910518499997E-3</v>
      </c>
      <c r="H24" s="233">
        <v>1</v>
      </c>
      <c r="I24">
        <v>-1</v>
      </c>
      <c r="J24">
        <v>-1</v>
      </c>
      <c r="K24">
        <v>1</v>
      </c>
      <c r="L24">
        <v>1</v>
      </c>
      <c r="M24">
        <v>-9</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110925</v>
      </c>
      <c r="Y24" s="137">
        <v>73950</v>
      </c>
      <c r="Z24" s="188">
        <f t="shared" si="25"/>
        <v>615.66603492646118</v>
      </c>
      <c r="AA24" s="188">
        <f>IF(IF(sym!$Q13=H24,1,0)=1,ABS(X24*G24),-ABS(X24*G24))</f>
        <v>615.66603492646118</v>
      </c>
      <c r="AB24" s="188">
        <f>IF(IF(sym!$P13=$H24,1,0)=1,ABS($X24*$G24),-ABS($X24*$G24))</f>
        <v>-615.66603492646118</v>
      </c>
      <c r="AC24" s="188">
        <f t="shared" si="40"/>
        <v>615.66603492646118</v>
      </c>
      <c r="AD24" s="188">
        <f t="shared" si="26"/>
        <v>-615.66603492646118</v>
      </c>
      <c r="AE24" s="188">
        <f t="shared" si="27"/>
        <v>-615.66603492646118</v>
      </c>
      <c r="AF24" s="188">
        <f t="shared" si="36"/>
        <v>-615.66603492646118</v>
      </c>
      <c r="AG24" s="188">
        <f t="shared" si="37"/>
        <v>615.66603492646118</v>
      </c>
      <c r="AH24" s="188">
        <f t="shared" si="38"/>
        <v>615.66603492646118</v>
      </c>
      <c r="AI24" s="188">
        <f t="shared" si="39"/>
        <v>-615.66603492646118</v>
      </c>
      <c r="AJ24" s="188">
        <f t="shared" si="28"/>
        <v>615.66603492646118</v>
      </c>
      <c r="AK24" s="188">
        <f t="shared" si="29"/>
        <v>-615.66603492646118</v>
      </c>
      <c r="AL24" s="188">
        <f t="shared" si="30"/>
        <v>-615.66603492646118</v>
      </c>
      <c r="AM24" s="188">
        <f t="shared" si="31"/>
        <v>-615.66603492646118</v>
      </c>
      <c r="AN24" s="188">
        <f t="shared" si="32"/>
        <v>615.66603492646118</v>
      </c>
      <c r="AO24" s="188">
        <f t="shared" si="33"/>
        <v>-615.66603492646118</v>
      </c>
    </row>
    <row r="25" spans="1:41" ht="15.75" thickBot="1" x14ac:dyDescent="0.3">
      <c r="A25" s="1" t="s">
        <v>1008</v>
      </c>
      <c r="B25" s="149" t="s">
        <v>583</v>
      </c>
      <c r="C25" s="192" t="s">
        <v>1121</v>
      </c>
      <c r="E25" s="201">
        <v>1</v>
      </c>
      <c r="F25" s="186">
        <f t="shared" si="19"/>
        <v>-1492.9362694530901</v>
      </c>
      <c r="G25" s="202">
        <v>-5.3818899403500001E-3</v>
      </c>
      <c r="H25" s="202">
        <v>-1</v>
      </c>
      <c r="I25">
        <v>1</v>
      </c>
      <c r="J25">
        <v>-1</v>
      </c>
      <c r="K25">
        <v>1</v>
      </c>
      <c r="L25">
        <v>1</v>
      </c>
      <c r="M25">
        <v>-14</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277400</v>
      </c>
      <c r="Y25" s="137">
        <v>277400</v>
      </c>
      <c r="Z25" s="188">
        <f t="shared" si="25"/>
        <v>1492.9362694530901</v>
      </c>
      <c r="AA25" s="188">
        <f>IF(IF(sym!$Q14=H25,1,0)=1,ABS(X25*G25),-ABS(X25*G25))</f>
        <v>-1492.9362694530901</v>
      </c>
      <c r="AB25" s="188">
        <f>IF(IF(sym!$P14=$H25,1,0)=1,ABS($X25*$G25),-ABS($X25*$G25))</f>
        <v>1492.9362694530901</v>
      </c>
      <c r="AC25" s="188">
        <f t="shared" si="40"/>
        <v>-1492.9362694530901</v>
      </c>
      <c r="AD25" s="188">
        <f t="shared" si="26"/>
        <v>1492.9362694530901</v>
      </c>
      <c r="AE25" s="188">
        <f t="shared" si="27"/>
        <v>1492.9362694530901</v>
      </c>
      <c r="AF25" s="188">
        <f t="shared" si="36"/>
        <v>-1492.9362694530901</v>
      </c>
      <c r="AG25" s="188">
        <f t="shared" si="37"/>
        <v>-1492.9362694530901</v>
      </c>
      <c r="AH25" s="188">
        <f t="shared" si="38"/>
        <v>-1492.9362694530901</v>
      </c>
      <c r="AI25" s="188">
        <f t="shared" si="39"/>
        <v>1492.9362694530901</v>
      </c>
      <c r="AJ25" s="188">
        <f t="shared" si="28"/>
        <v>-1492.9362694530901</v>
      </c>
      <c r="AK25" s="188">
        <f t="shared" si="29"/>
        <v>1492.9362694530901</v>
      </c>
      <c r="AL25" s="188">
        <f t="shared" si="30"/>
        <v>1492.9362694530901</v>
      </c>
      <c r="AM25" s="188">
        <f t="shared" si="31"/>
        <v>1492.9362694530901</v>
      </c>
      <c r="AN25" s="188">
        <f t="shared" si="32"/>
        <v>-1492.9362694530901</v>
      </c>
      <c r="AO25" s="188">
        <f t="shared" si="33"/>
        <v>1492.9362694530901</v>
      </c>
    </row>
    <row r="26" spans="1:41" ht="15.75" thickBot="1" x14ac:dyDescent="0.3">
      <c r="A26" s="1" t="s">
        <v>314</v>
      </c>
      <c r="B26" s="149" t="s">
        <v>755</v>
      </c>
      <c r="C26" s="192" t="s">
        <v>1121</v>
      </c>
      <c r="E26" s="201">
        <v>-1</v>
      </c>
      <c r="F26" s="186">
        <f t="shared" si="19"/>
        <v>1396.0389490106293</v>
      </c>
      <c r="G26" s="202">
        <v>4.8178980228899999E-3</v>
      </c>
      <c r="H26" s="202">
        <v>1</v>
      </c>
      <c r="I26">
        <v>1</v>
      </c>
      <c r="J26">
        <v>-1</v>
      </c>
      <c r="K26">
        <v>1</v>
      </c>
      <c r="L26">
        <v>-1</v>
      </c>
      <c r="M26">
        <v>-15</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289761</v>
      </c>
      <c r="Y26" s="137">
        <v>193174</v>
      </c>
      <c r="Z26" s="188">
        <f t="shared" si="25"/>
        <v>1396.0389490106293</v>
      </c>
      <c r="AA26" s="188">
        <f>IF(IF(sym!$Q15=H26,1,0)=1,ABS(X26*G26),-ABS(X26*G26))</f>
        <v>-1396.0389490106293</v>
      </c>
      <c r="AB26" s="188">
        <f>IF(IF(sym!$P15=$H26,1,0)=1,ABS($X26*$G26),-ABS($X26*$G26))</f>
        <v>1396.0389490106293</v>
      </c>
      <c r="AC26" s="188">
        <f t="shared" si="40"/>
        <v>-1396.0389490106293</v>
      </c>
      <c r="AD26" s="188">
        <f t="shared" si="26"/>
        <v>1396.0389490106293</v>
      </c>
      <c r="AE26" s="188">
        <f t="shared" si="27"/>
        <v>-1396.0389490106293</v>
      </c>
      <c r="AF26" s="188">
        <f t="shared" si="36"/>
        <v>1396.0389490106293</v>
      </c>
      <c r="AG26" s="188">
        <f t="shared" si="37"/>
        <v>1396.0389490106293</v>
      </c>
      <c r="AH26" s="188">
        <f t="shared" si="38"/>
        <v>-1396.0389490106293</v>
      </c>
      <c r="AI26" s="188">
        <f t="shared" si="39"/>
        <v>1396.0389490106293</v>
      </c>
      <c r="AJ26" s="188">
        <f t="shared" si="28"/>
        <v>1396.0389490106293</v>
      </c>
      <c r="AK26" s="188">
        <f t="shared" si="29"/>
        <v>1396.0389490106293</v>
      </c>
      <c r="AL26" s="188">
        <f t="shared" si="30"/>
        <v>1396.0389490106293</v>
      </c>
      <c r="AM26" s="188">
        <f t="shared" si="31"/>
        <v>1396.0389490106293</v>
      </c>
      <c r="AN26" s="188">
        <f t="shared" si="32"/>
        <v>-1396.0389490106293</v>
      </c>
      <c r="AO26" s="188">
        <f t="shared" si="33"/>
        <v>1396.0389490106293</v>
      </c>
    </row>
    <row r="27" spans="1:41" ht="15.75" thickBot="1" x14ac:dyDescent="0.3">
      <c r="A27" s="1" t="s">
        <v>316</v>
      </c>
      <c r="B27" s="149" t="s">
        <v>562</v>
      </c>
      <c r="C27" s="192" t="s">
        <v>1122</v>
      </c>
      <c r="E27" s="201">
        <v>-1</v>
      </c>
      <c r="F27" s="186">
        <f t="shared" si="19"/>
        <v>-1343.0353493715554</v>
      </c>
      <c r="G27" s="202">
        <v>-3.6599268014599999E-3</v>
      </c>
      <c r="H27" s="202">
        <v>-1</v>
      </c>
      <c r="I27">
        <v>-1</v>
      </c>
      <c r="J27">
        <v>-1</v>
      </c>
      <c r="K27">
        <v>1</v>
      </c>
      <c r="L27">
        <v>1</v>
      </c>
      <c r="M27">
        <v>15</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366956.88799999998</v>
      </c>
      <c r="Y27" s="137">
        <v>366956.88799999998</v>
      </c>
      <c r="Z27" s="188">
        <f t="shared" si="25"/>
        <v>1343.0353493715554</v>
      </c>
      <c r="AA27" s="188">
        <f>IF(IF(sym!$Q16=H27,1,0)=1,ABS(X27*G27),-ABS(X27*G27))</f>
        <v>1343.0353493715554</v>
      </c>
      <c r="AB27" s="188">
        <f>IF(IF(sym!$P16=$H27,1,0)=1,ABS($X27*$G27),-ABS($X27*$G27))</f>
        <v>-1343.0353493715554</v>
      </c>
      <c r="AC27" s="188">
        <f t="shared" si="40"/>
        <v>1343.0353493715554</v>
      </c>
      <c r="AD27" s="188">
        <f t="shared" si="26"/>
        <v>-1343.0353493715554</v>
      </c>
      <c r="AE27" s="188">
        <f t="shared" si="27"/>
        <v>1343.0353493715554</v>
      </c>
      <c r="AF27" s="188">
        <f t="shared" si="36"/>
        <v>1343.0353493715554</v>
      </c>
      <c r="AG27" s="188">
        <f t="shared" si="37"/>
        <v>-1343.0353493715554</v>
      </c>
      <c r="AH27" s="188">
        <f t="shared" si="38"/>
        <v>-1343.0353493715554</v>
      </c>
      <c r="AI27" s="188">
        <f t="shared" si="39"/>
        <v>-1343.0353493715554</v>
      </c>
      <c r="AJ27" s="188">
        <f t="shared" si="28"/>
        <v>1343.0353493715554</v>
      </c>
      <c r="AK27" s="188">
        <f t="shared" si="29"/>
        <v>-1343.0353493715554</v>
      </c>
      <c r="AL27" s="188">
        <f t="shared" si="30"/>
        <v>1343.0353493715554</v>
      </c>
      <c r="AM27" s="188">
        <f t="shared" si="31"/>
        <v>1343.0353493715554</v>
      </c>
      <c r="AN27" s="188">
        <f t="shared" si="32"/>
        <v>1343.0353493715554</v>
      </c>
      <c r="AO27" s="188">
        <f t="shared" si="33"/>
        <v>1343.0353493715554</v>
      </c>
    </row>
    <row r="28" spans="1:41" ht="15.75" thickBot="1" x14ac:dyDescent="0.3">
      <c r="A28" s="1" t="s">
        <v>318</v>
      </c>
      <c r="B28" s="149" t="s">
        <v>560</v>
      </c>
      <c r="C28" s="192" t="s">
        <v>1122</v>
      </c>
      <c r="E28" s="201">
        <v>-1</v>
      </c>
      <c r="F28" s="186">
        <f t="shared" si="19"/>
        <v>-1080.3568098146022</v>
      </c>
      <c r="G28" s="202">
        <v>-1.0474337872200001E-3</v>
      </c>
      <c r="H28" s="202">
        <v>-1</v>
      </c>
      <c r="I28">
        <v>1</v>
      </c>
      <c r="J28">
        <v>-1</v>
      </c>
      <c r="K28">
        <v>1</v>
      </c>
      <c r="L28">
        <v>1</v>
      </c>
      <c r="M28">
        <v>15</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1031432.0800000001</v>
      </c>
      <c r="Y28" s="137">
        <v>736737.2</v>
      </c>
      <c r="Z28" s="188">
        <f t="shared" si="25"/>
        <v>1080.3568098146022</v>
      </c>
      <c r="AA28" s="188">
        <f>IF(IF(sym!$Q17=H28,1,0)=1,ABS(X28*G28),-ABS(X28*G28))</f>
        <v>1080.3568098146022</v>
      </c>
      <c r="AB28" s="188">
        <f>IF(IF(sym!$P17=$H28,1,0)=1,ABS($X28*$G28),-ABS($X28*$G28))</f>
        <v>-1080.3568098146022</v>
      </c>
      <c r="AC28" s="188">
        <f t="shared" si="40"/>
        <v>1080.3568098146022</v>
      </c>
      <c r="AD28" s="188">
        <f t="shared" si="26"/>
        <v>-1080.3568098146022</v>
      </c>
      <c r="AE28" s="188">
        <f t="shared" si="27"/>
        <v>1080.3568098146022</v>
      </c>
      <c r="AF28" s="188">
        <f t="shared" si="36"/>
        <v>-1080.3568098146022</v>
      </c>
      <c r="AG28" s="188">
        <f t="shared" si="37"/>
        <v>-1080.3568098146022</v>
      </c>
      <c r="AH28" s="188">
        <f t="shared" si="38"/>
        <v>-1080.3568098146022</v>
      </c>
      <c r="AI28" s="188">
        <f t="shared" si="39"/>
        <v>-1080.3568098146022</v>
      </c>
      <c r="AJ28" s="188">
        <f t="shared" si="28"/>
        <v>1080.3568098146022</v>
      </c>
      <c r="AK28" s="188">
        <f t="shared" si="29"/>
        <v>-1080.3568098146022</v>
      </c>
      <c r="AL28" s="188">
        <f t="shared" si="30"/>
        <v>-1080.3568098146022</v>
      </c>
      <c r="AM28" s="188">
        <f t="shared" si="31"/>
        <v>-1080.3568098146022</v>
      </c>
      <c r="AN28" s="188">
        <f t="shared" si="32"/>
        <v>1080.3568098146022</v>
      </c>
      <c r="AO28" s="188">
        <f t="shared" si="33"/>
        <v>1080.3568098146022</v>
      </c>
    </row>
    <row r="29" spans="1:41" ht="15.75" thickBot="1" x14ac:dyDescent="0.3">
      <c r="A29" s="330" t="s">
        <v>320</v>
      </c>
      <c r="B29" s="331" t="s">
        <v>564</v>
      </c>
      <c r="C29" s="332" t="s">
        <v>1288</v>
      </c>
      <c r="E29" s="201">
        <v>-1</v>
      </c>
      <c r="F29" s="186">
        <f t="shared" si="19"/>
        <v>0</v>
      </c>
      <c r="G29" s="202">
        <v>-1.3384491835400001E-4</v>
      </c>
      <c r="H29" s="202">
        <v>-1</v>
      </c>
      <c r="I29">
        <v>1</v>
      </c>
      <c r="J29">
        <v>-1</v>
      </c>
      <c r="K29">
        <v>1</v>
      </c>
      <c r="L29">
        <v>1</v>
      </c>
      <c r="M29">
        <v>9</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-4.5353759322700003E-4</v>
      </c>
      <c r="H30" s="202">
        <v>-1</v>
      </c>
      <c r="I30">
        <v>1</v>
      </c>
      <c r="J30">
        <v>1</v>
      </c>
      <c r="K30">
        <v>-1</v>
      </c>
      <c r="L30">
        <v>1</v>
      </c>
      <c r="M30">
        <v>-12</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20.014277370302402</v>
      </c>
      <c r="G31" s="202">
        <v>1.29794276072E-4</v>
      </c>
      <c r="H31" s="202">
        <v>1</v>
      </c>
      <c r="I31">
        <v>-1</v>
      </c>
      <c r="J31">
        <v>-1</v>
      </c>
      <c r="K31">
        <v>1</v>
      </c>
      <c r="L31">
        <v>-1</v>
      </c>
      <c r="M31">
        <v>-1</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154200</v>
      </c>
      <c r="Y31" s="137">
        <v>154200</v>
      </c>
      <c r="Z31" s="188">
        <f t="shared" si="25"/>
        <v>20.014277370302402</v>
      </c>
      <c r="AA31" s="188">
        <f>IF(IF(sym!$Q20=H31,1,0)=1,ABS(X31*G31),-ABS(X31*G31))</f>
        <v>20.014277370302402</v>
      </c>
      <c r="AB31" s="188">
        <f>IF(IF(sym!$P20=$H31,1,0)=1,ABS($X31*$G31),-ABS($X31*$G31))</f>
        <v>-20.014277370302402</v>
      </c>
      <c r="AC31" s="188">
        <f t="shared" si="40"/>
        <v>20.014277370302402</v>
      </c>
      <c r="AD31" s="188">
        <f t="shared" si="26"/>
        <v>-20.014277370302402</v>
      </c>
      <c r="AE31" s="188">
        <f t="shared" si="27"/>
        <v>-20.014277370302402</v>
      </c>
      <c r="AF31" s="188">
        <f t="shared" si="36"/>
        <v>-20.014277370302402</v>
      </c>
      <c r="AG31" s="188">
        <f t="shared" si="37"/>
        <v>20.014277370302402</v>
      </c>
      <c r="AH31" s="188">
        <f t="shared" si="38"/>
        <v>-20.014277370302402</v>
      </c>
      <c r="AI31" s="188">
        <f t="shared" si="39"/>
        <v>20.014277370302402</v>
      </c>
      <c r="AJ31" s="188">
        <f t="shared" si="28"/>
        <v>20.014277370302402</v>
      </c>
      <c r="AK31" s="188">
        <f t="shared" si="29"/>
        <v>-20.014277370302402</v>
      </c>
      <c r="AL31" s="188">
        <f t="shared" si="30"/>
        <v>-20.014277370302402</v>
      </c>
      <c r="AM31" s="188">
        <f t="shared" si="31"/>
        <v>-20.014277370302402</v>
      </c>
      <c r="AN31" s="188">
        <f t="shared" si="32"/>
        <v>-20.014277370302402</v>
      </c>
      <c r="AO31" s="188">
        <f t="shared" si="33"/>
        <v>-20.014277370302402</v>
      </c>
    </row>
    <row r="32" spans="1:41" ht="15.75" thickBot="1" x14ac:dyDescent="0.3">
      <c r="A32" s="1" t="s">
        <v>327</v>
      </c>
      <c r="B32" s="149" t="s">
        <v>552</v>
      </c>
      <c r="C32" s="192" t="s">
        <v>294</v>
      </c>
      <c r="E32" s="201">
        <v>1</v>
      </c>
      <c r="F32" s="186">
        <f t="shared" si="19"/>
        <v>-450.57364700400001</v>
      </c>
      <c r="G32" s="202">
        <v>-2.0859891065000001E-3</v>
      </c>
      <c r="H32" s="202">
        <v>-1</v>
      </c>
      <c r="I32">
        <v>-1</v>
      </c>
      <c r="J32">
        <v>-1</v>
      </c>
      <c r="K32">
        <v>1</v>
      </c>
      <c r="L32">
        <v>-1</v>
      </c>
      <c r="M32">
        <v>12</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216000</v>
      </c>
      <c r="Y32" s="137">
        <v>216000</v>
      </c>
      <c r="Z32" s="188">
        <f t="shared" si="25"/>
        <v>450.57364700400001</v>
      </c>
      <c r="AA32" s="188">
        <f>IF(IF(sym!$Q21=H32,1,0)=1,ABS(X32*G32),-ABS(X32*G32))</f>
        <v>-450.57364700400001</v>
      </c>
      <c r="AB32" s="188">
        <f>IF(IF(sym!$P21=$H32,1,0)=1,ABS($X32*$G32),-ABS($X32*$G32))</f>
        <v>450.57364700400001</v>
      </c>
      <c r="AC32" s="188">
        <f t="shared" si="40"/>
        <v>-450.57364700400001</v>
      </c>
      <c r="AD32" s="188">
        <f t="shared" si="26"/>
        <v>450.57364700400001</v>
      </c>
      <c r="AE32" s="188">
        <f t="shared" si="27"/>
        <v>450.57364700400001</v>
      </c>
      <c r="AF32" s="188">
        <f t="shared" si="36"/>
        <v>450.57364700400001</v>
      </c>
      <c r="AG32" s="188">
        <f t="shared" si="37"/>
        <v>-450.57364700400001</v>
      </c>
      <c r="AH32" s="188">
        <f t="shared" si="38"/>
        <v>450.57364700400001</v>
      </c>
      <c r="AI32" s="188">
        <f t="shared" si="39"/>
        <v>450.57364700400001</v>
      </c>
      <c r="AJ32" s="188">
        <f t="shared" si="28"/>
        <v>-450.57364700400001</v>
      </c>
      <c r="AK32" s="188">
        <f t="shared" si="29"/>
        <v>450.57364700400001</v>
      </c>
      <c r="AL32" s="188">
        <f t="shared" si="30"/>
        <v>450.57364700400001</v>
      </c>
      <c r="AM32" s="188">
        <f t="shared" si="31"/>
        <v>450.57364700400001</v>
      </c>
      <c r="AN32" s="188">
        <f t="shared" si="32"/>
        <v>-450.57364700400001</v>
      </c>
      <c r="AO32" s="188">
        <f t="shared" si="33"/>
        <v>450.57364700400001</v>
      </c>
    </row>
    <row r="33" spans="1:41" ht="15.75" thickBot="1" x14ac:dyDescent="0.3">
      <c r="A33" s="1" t="s">
        <v>329</v>
      </c>
      <c r="B33" s="149" t="s">
        <v>589</v>
      </c>
      <c r="C33" s="192" t="s">
        <v>313</v>
      </c>
      <c r="E33" s="201">
        <v>1</v>
      </c>
      <c r="F33" s="186">
        <f t="shared" si="19"/>
        <v>-2117.1268525067376</v>
      </c>
      <c r="G33" s="202">
        <v>-1.4996471418499999E-2</v>
      </c>
      <c r="H33" s="234">
        <v>-1</v>
      </c>
      <c r="I33">
        <v>1</v>
      </c>
      <c r="J33">
        <v>-1</v>
      </c>
      <c r="K33">
        <v>1</v>
      </c>
      <c r="L33">
        <v>-1</v>
      </c>
      <c r="M33">
        <v>-6</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141175</v>
      </c>
      <c r="Y33" s="137">
        <v>141175</v>
      </c>
      <c r="Z33" s="188">
        <f t="shared" si="25"/>
        <v>2117.1268525067376</v>
      </c>
      <c r="AA33" s="188">
        <f>IF(IF(sym!$Q22=H33,1,0)=1,ABS(X33*G33),-ABS(X33*G33))</f>
        <v>-2117.1268525067376</v>
      </c>
      <c r="AB33" s="188">
        <f>IF(IF(sym!$P22=$H33,1,0)=1,ABS($X33*$G33),-ABS($X33*$G33))</f>
        <v>2117.1268525067376</v>
      </c>
      <c r="AC33" s="188">
        <f t="shared" si="40"/>
        <v>-2117.1268525067376</v>
      </c>
      <c r="AD33" s="188">
        <f t="shared" si="26"/>
        <v>2117.1268525067376</v>
      </c>
      <c r="AE33" s="188">
        <f t="shared" si="27"/>
        <v>2117.1268525067376</v>
      </c>
      <c r="AF33" s="188">
        <f t="shared" si="36"/>
        <v>-2117.1268525067376</v>
      </c>
      <c r="AG33" s="188">
        <f t="shared" si="37"/>
        <v>-2117.1268525067376</v>
      </c>
      <c r="AH33" s="188">
        <f t="shared" si="38"/>
        <v>2117.1268525067376</v>
      </c>
      <c r="AI33" s="188">
        <f t="shared" si="39"/>
        <v>-2117.1268525067376</v>
      </c>
      <c r="AJ33" s="188">
        <f t="shared" si="28"/>
        <v>-2117.1268525067376</v>
      </c>
      <c r="AK33" s="188">
        <f t="shared" si="29"/>
        <v>2117.1268525067376</v>
      </c>
      <c r="AL33" s="188">
        <f t="shared" si="30"/>
        <v>-2117.1268525067376</v>
      </c>
      <c r="AM33" s="188">
        <f t="shared" si="31"/>
        <v>-2117.1268525067376</v>
      </c>
      <c r="AN33" s="188">
        <f t="shared" si="32"/>
        <v>2117.1268525067376</v>
      </c>
      <c r="AO33" s="188">
        <f t="shared" si="33"/>
        <v>2117.1268525067376</v>
      </c>
    </row>
    <row r="34" spans="1:41" ht="15.75" thickBot="1" x14ac:dyDescent="0.3">
      <c r="A34" s="1" t="s">
        <v>331</v>
      </c>
      <c r="B34" s="149" t="s">
        <v>481</v>
      </c>
      <c r="C34" s="192" t="s">
        <v>294</v>
      </c>
      <c r="E34" s="201">
        <v>1</v>
      </c>
      <c r="F34" s="186">
        <f t="shared" si="19"/>
        <v>-394.46373448304439</v>
      </c>
      <c r="G34" s="202">
        <v>-4.1044350691099999E-3</v>
      </c>
      <c r="H34" s="202">
        <v>-1</v>
      </c>
      <c r="I34">
        <v>1</v>
      </c>
      <c r="J34">
        <v>-1</v>
      </c>
      <c r="K34">
        <v>1</v>
      </c>
      <c r="L34">
        <v>-1</v>
      </c>
      <c r="M34">
        <v>-6</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96106.705999999991</v>
      </c>
      <c r="Y34" s="137">
        <v>96106.705999999991</v>
      </c>
      <c r="Z34" s="188">
        <f t="shared" si="25"/>
        <v>394.46373448304439</v>
      </c>
      <c r="AA34" s="188">
        <f>IF(IF(sym!$Q23=H34,1,0)=1,ABS(X34*G34),-ABS(X34*G34))</f>
        <v>-394.46373448304439</v>
      </c>
      <c r="AB34" s="188">
        <f>IF(IF(sym!$P23=$H34,1,0)=1,ABS($X34*$G34),-ABS($X34*$G34))</f>
        <v>394.46373448304439</v>
      </c>
      <c r="AC34" s="188">
        <f t="shared" si="40"/>
        <v>-394.46373448304439</v>
      </c>
      <c r="AD34" s="188">
        <f t="shared" si="26"/>
        <v>394.46373448304439</v>
      </c>
      <c r="AE34" s="188">
        <f t="shared" si="27"/>
        <v>394.46373448304439</v>
      </c>
      <c r="AF34" s="188">
        <f t="shared" si="36"/>
        <v>-394.46373448304439</v>
      </c>
      <c r="AG34" s="188">
        <f t="shared" si="37"/>
        <v>-394.46373448304439</v>
      </c>
      <c r="AH34" s="188">
        <f t="shared" si="38"/>
        <v>394.46373448304439</v>
      </c>
      <c r="AI34" s="188">
        <f t="shared" si="39"/>
        <v>-394.46373448304439</v>
      </c>
      <c r="AJ34" s="188">
        <f t="shared" si="28"/>
        <v>-394.46373448304439</v>
      </c>
      <c r="AK34" s="188">
        <f t="shared" si="29"/>
        <v>394.46373448304439</v>
      </c>
      <c r="AL34" s="188">
        <f t="shared" si="30"/>
        <v>-394.46373448304439</v>
      </c>
      <c r="AM34" s="188">
        <f t="shared" si="31"/>
        <v>-394.46373448304439</v>
      </c>
      <c r="AN34" s="188">
        <f t="shared" si="32"/>
        <v>394.46373448304439</v>
      </c>
      <c r="AO34" s="188">
        <f t="shared" si="33"/>
        <v>394.46373448304439</v>
      </c>
    </row>
    <row r="35" spans="1:41" ht="15.75" thickBot="1" x14ac:dyDescent="0.3">
      <c r="A35" s="1" t="s">
        <v>333</v>
      </c>
      <c r="B35" s="149" t="s">
        <v>663</v>
      </c>
      <c r="C35" s="192" t="s">
        <v>294</v>
      </c>
      <c r="E35" s="201">
        <v>1</v>
      </c>
      <c r="F35" s="186">
        <f t="shared" si="19"/>
        <v>-237.0646370523373</v>
      </c>
      <c r="G35" s="202">
        <v>-2.1348426174200002E-3</v>
      </c>
      <c r="H35" s="202">
        <v>-1</v>
      </c>
      <c r="I35">
        <v>1</v>
      </c>
      <c r="J35">
        <v>-1</v>
      </c>
      <c r="K35">
        <v>1</v>
      </c>
      <c r="L35">
        <v>-1</v>
      </c>
      <c r="M35">
        <v>-1</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111045.4865</v>
      </c>
      <c r="Y35" s="137">
        <v>111045.4865</v>
      </c>
      <c r="Z35" s="188">
        <f t="shared" si="25"/>
        <v>237.0646370523373</v>
      </c>
      <c r="AA35" s="188">
        <f>IF(IF(sym!$Q24=H35,1,0)=1,ABS(X35*G35),-ABS(X35*G35))</f>
        <v>-237.0646370523373</v>
      </c>
      <c r="AB35" s="188">
        <f>IF(IF(sym!$P24=$H35,1,0)=1,ABS($X35*$G35),-ABS($X35*$G35))</f>
        <v>237.0646370523373</v>
      </c>
      <c r="AC35" s="188">
        <f t="shared" si="40"/>
        <v>-237.0646370523373</v>
      </c>
      <c r="AD35" s="188">
        <f t="shared" si="26"/>
        <v>237.0646370523373</v>
      </c>
      <c r="AE35" s="188">
        <f t="shared" si="27"/>
        <v>237.0646370523373</v>
      </c>
      <c r="AF35" s="188">
        <f t="shared" si="36"/>
        <v>-237.0646370523373</v>
      </c>
      <c r="AG35" s="188">
        <f t="shared" si="37"/>
        <v>-237.0646370523373</v>
      </c>
      <c r="AH35" s="188">
        <f t="shared" si="38"/>
        <v>237.0646370523373</v>
      </c>
      <c r="AI35" s="188">
        <f t="shared" si="39"/>
        <v>-237.0646370523373</v>
      </c>
      <c r="AJ35" s="188">
        <f t="shared" si="28"/>
        <v>-237.0646370523373</v>
      </c>
      <c r="AK35" s="188">
        <f t="shared" si="29"/>
        <v>237.0646370523373</v>
      </c>
      <c r="AL35" s="188">
        <f t="shared" si="30"/>
        <v>-237.0646370523373</v>
      </c>
      <c r="AM35" s="188">
        <f t="shared" si="31"/>
        <v>-237.0646370523373</v>
      </c>
      <c r="AN35" s="188">
        <f t="shared" si="32"/>
        <v>237.0646370523373</v>
      </c>
      <c r="AO35" s="188">
        <f t="shared" si="33"/>
        <v>237.0646370523373</v>
      </c>
    </row>
    <row r="36" spans="1:41" ht="15.75" thickBot="1" x14ac:dyDescent="0.3">
      <c r="A36" s="330" t="s">
        <v>335</v>
      </c>
      <c r="B36" s="331" t="s">
        <v>568</v>
      </c>
      <c r="C36" s="332" t="s">
        <v>1288</v>
      </c>
      <c r="E36" s="201">
        <v>-1</v>
      </c>
      <c r="F36" s="186">
        <f t="shared" si="19"/>
        <v>0</v>
      </c>
      <c r="G36" s="291">
        <v>-9.9651220727400006E-5</v>
      </c>
      <c r="H36" s="202">
        <v>-1</v>
      </c>
      <c r="I36">
        <v>-1</v>
      </c>
      <c r="J36">
        <v>-1</v>
      </c>
      <c r="K36">
        <v>-1</v>
      </c>
      <c r="L36">
        <v>1</v>
      </c>
      <c r="M36">
        <v>20</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26.537526100722211</v>
      </c>
      <c r="G37" s="202">
        <v>1.51308821304E-4</v>
      </c>
      <c r="H37" s="202">
        <v>1</v>
      </c>
      <c r="I37">
        <v>1</v>
      </c>
      <c r="J37">
        <v>-1</v>
      </c>
      <c r="K37">
        <v>1</v>
      </c>
      <c r="L37">
        <v>-1</v>
      </c>
      <c r="M37">
        <v>-1</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175386.51</v>
      </c>
      <c r="Y37" s="137">
        <v>175386.51</v>
      </c>
      <c r="Z37" s="188">
        <f t="shared" si="25"/>
        <v>26.537526100722211</v>
      </c>
      <c r="AA37" s="188">
        <f>IF(IF(sym!$Q26=H37,1,0)=1,ABS(X37*G37),-ABS(X37*G37))</f>
        <v>26.537526100722211</v>
      </c>
      <c r="AB37" s="188">
        <f>IF(IF(sym!$P26=$H37,1,0)=1,ABS($X37*$G37),-ABS($X37*$G37))</f>
        <v>-26.537526100722211</v>
      </c>
      <c r="AC37" s="188">
        <f t="shared" si="40"/>
        <v>-26.537526100722211</v>
      </c>
      <c r="AD37" s="188">
        <f t="shared" si="26"/>
        <v>26.537526100722211</v>
      </c>
      <c r="AE37" s="188">
        <f t="shared" si="27"/>
        <v>-26.537526100722211</v>
      </c>
      <c r="AF37" s="188">
        <f t="shared" si="36"/>
        <v>26.537526100722211</v>
      </c>
      <c r="AG37" s="188">
        <f t="shared" si="37"/>
        <v>26.537526100722211</v>
      </c>
      <c r="AH37" s="188">
        <f t="shared" si="38"/>
        <v>-26.537526100722211</v>
      </c>
      <c r="AI37" s="188">
        <f t="shared" si="39"/>
        <v>26.537526100722211</v>
      </c>
      <c r="AJ37" s="188">
        <f t="shared" si="28"/>
        <v>26.537526100722211</v>
      </c>
      <c r="AK37" s="188">
        <f t="shared" si="29"/>
        <v>26.537526100722211</v>
      </c>
      <c r="AL37" s="188">
        <f t="shared" si="30"/>
        <v>26.537526100722211</v>
      </c>
      <c r="AM37" s="188">
        <f t="shared" si="31"/>
        <v>26.537526100722211</v>
      </c>
      <c r="AN37" s="188">
        <f t="shared" si="32"/>
        <v>-26.537526100722211</v>
      </c>
      <c r="AO37" s="188">
        <f t="shared" si="33"/>
        <v>26.537526100722211</v>
      </c>
    </row>
    <row r="38" spans="1:41" ht="15.75" thickBot="1" x14ac:dyDescent="0.3">
      <c r="A38" s="1" t="s">
        <v>339</v>
      </c>
      <c r="B38" s="149" t="s">
        <v>596</v>
      </c>
      <c r="C38" s="192" t="s">
        <v>1122</v>
      </c>
      <c r="E38" s="201">
        <v>-1</v>
      </c>
      <c r="F38" s="186">
        <f t="shared" si="19"/>
        <v>-1131.9918036067054</v>
      </c>
      <c r="G38" s="202">
        <v>-3.3143209495899999E-3</v>
      </c>
      <c r="H38" s="202">
        <v>-1</v>
      </c>
      <c r="I38">
        <v>1</v>
      </c>
      <c r="J38">
        <v>1</v>
      </c>
      <c r="K38">
        <v>1</v>
      </c>
      <c r="L38">
        <v>1</v>
      </c>
      <c r="M38">
        <v>-2</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341545.62000000005</v>
      </c>
      <c r="Y38" s="137">
        <v>341545.62000000005</v>
      </c>
      <c r="Z38" s="188">
        <f t="shared" si="25"/>
        <v>1131.9918036067054</v>
      </c>
      <c r="AA38" s="188">
        <f>IF(IF(sym!$Q27=H38,1,0)=1,ABS(X38*G38),-ABS(X38*G38))</f>
        <v>1131.9918036067054</v>
      </c>
      <c r="AB38" s="188">
        <f>IF(IF(sym!$P27=$H38,1,0)=1,ABS($X38*$G38),-ABS($X38*$G38))</f>
        <v>-1131.9918036067054</v>
      </c>
      <c r="AC38" s="188">
        <f t="shared" si="40"/>
        <v>1131.9918036067054</v>
      </c>
      <c r="AD38" s="188">
        <f t="shared" si="26"/>
        <v>-1131.9918036067054</v>
      </c>
      <c r="AE38" s="188">
        <f t="shared" si="27"/>
        <v>-1131.9918036067054</v>
      </c>
      <c r="AF38" s="188">
        <f t="shared" si="36"/>
        <v>-1131.9918036067054</v>
      </c>
      <c r="AG38" s="188">
        <f t="shared" si="37"/>
        <v>-1131.9918036067054</v>
      </c>
      <c r="AH38" s="188">
        <f t="shared" si="38"/>
        <v>-1131.9918036067054</v>
      </c>
      <c r="AI38" s="188">
        <f t="shared" si="39"/>
        <v>1131.9918036067054</v>
      </c>
      <c r="AJ38" s="188">
        <f t="shared" si="28"/>
        <v>1131.9918036067054</v>
      </c>
      <c r="AK38" s="188">
        <f t="shared" si="29"/>
        <v>-1131.9918036067054</v>
      </c>
      <c r="AL38" s="188">
        <f t="shared" si="30"/>
        <v>-1131.9918036067054</v>
      </c>
      <c r="AM38" s="188">
        <f t="shared" si="31"/>
        <v>-1131.9918036067054</v>
      </c>
      <c r="AN38" s="188">
        <f t="shared" si="32"/>
        <v>1131.9918036067054</v>
      </c>
      <c r="AO38" s="188">
        <f t="shared" si="33"/>
        <v>-1131.9918036067054</v>
      </c>
    </row>
    <row r="39" spans="1:41" ht="15.75" thickBot="1" x14ac:dyDescent="0.3">
      <c r="A39" s="330" t="s">
        <v>341</v>
      </c>
      <c r="B39" s="331" t="s">
        <v>453</v>
      </c>
      <c r="C39" s="332" t="s">
        <v>1288</v>
      </c>
      <c r="E39" s="201">
        <v>-1</v>
      </c>
      <c r="F39" s="186">
        <f t="shared" si="19"/>
        <v>0</v>
      </c>
      <c r="G39" s="202">
        <v>3.0102347983200001E-4</v>
      </c>
      <c r="H39" s="202">
        <v>1</v>
      </c>
      <c r="I39">
        <v>1</v>
      </c>
      <c r="J39">
        <v>-1</v>
      </c>
      <c r="K39">
        <v>1</v>
      </c>
      <c r="L39">
        <v>-1</v>
      </c>
      <c r="M39">
        <v>-7</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-1520.8941986617031</v>
      </c>
      <c r="G40" s="202">
        <v>-2.5041736226999998E-3</v>
      </c>
      <c r="H40" s="202">
        <v>-1</v>
      </c>
      <c r="I40">
        <v>1</v>
      </c>
      <c r="J40">
        <v>1</v>
      </c>
      <c r="K40">
        <v>1</v>
      </c>
      <c r="L40">
        <v>1</v>
      </c>
      <c r="M40">
        <v>-7</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607343.75</v>
      </c>
      <c r="Y40" s="137">
        <v>485875</v>
      </c>
      <c r="Z40" s="188">
        <f t="shared" si="25"/>
        <v>1520.8941986617031</v>
      </c>
      <c r="AA40" s="188">
        <f>IF(IF(sym!$Q29=H40,1,0)=1,ABS(X40*G40),-ABS(X40*G40))</f>
        <v>1520.8941986617031</v>
      </c>
      <c r="AB40" s="188">
        <f>IF(IF(sym!$P29=$H40,1,0)=1,ABS($X40*$G40),-ABS($X40*$G40))</f>
        <v>-1520.8941986617031</v>
      </c>
      <c r="AC40" s="188">
        <f t="shared" si="40"/>
        <v>1520.8941986617031</v>
      </c>
      <c r="AD40" s="188">
        <f t="shared" si="26"/>
        <v>-1520.8941986617031</v>
      </c>
      <c r="AE40" s="188">
        <f t="shared" si="27"/>
        <v>-1520.8941986617031</v>
      </c>
      <c r="AF40" s="188">
        <f t="shared" si="36"/>
        <v>-1520.8941986617031</v>
      </c>
      <c r="AG40" s="188">
        <f t="shared" si="37"/>
        <v>-1520.8941986617031</v>
      </c>
      <c r="AH40" s="188">
        <f t="shared" si="38"/>
        <v>-1520.8941986617031</v>
      </c>
      <c r="AI40" s="188">
        <f t="shared" si="39"/>
        <v>1520.8941986617031</v>
      </c>
      <c r="AJ40" s="188">
        <f t="shared" si="28"/>
        <v>1520.8941986617031</v>
      </c>
      <c r="AK40" s="188">
        <f t="shared" si="29"/>
        <v>-1520.8941986617031</v>
      </c>
      <c r="AL40" s="188">
        <f t="shared" si="30"/>
        <v>-1520.8941986617031</v>
      </c>
      <c r="AM40" s="188">
        <f t="shared" si="31"/>
        <v>-1520.8941986617031</v>
      </c>
      <c r="AN40" s="188">
        <f t="shared" si="32"/>
        <v>1520.8941986617031</v>
      </c>
      <c r="AO40" s="188">
        <f t="shared" si="33"/>
        <v>-1520.8941986617031</v>
      </c>
    </row>
    <row r="41" spans="1:41" ht="15.75" thickBot="1" x14ac:dyDescent="0.3">
      <c r="A41" s="1" t="s">
        <v>345</v>
      </c>
      <c r="B41" s="149" t="s">
        <v>602</v>
      </c>
      <c r="C41" s="192" t="s">
        <v>347</v>
      </c>
      <c r="E41" s="201">
        <v>-1</v>
      </c>
      <c r="F41" s="186">
        <f t="shared" si="19"/>
        <v>-478.9551118447053</v>
      </c>
      <c r="G41" s="202">
        <v>-3.6030626032099999E-3</v>
      </c>
      <c r="H41" s="202">
        <v>-1</v>
      </c>
      <c r="I41">
        <v>-1</v>
      </c>
      <c r="J41">
        <v>-1</v>
      </c>
      <c r="K41">
        <v>-1</v>
      </c>
      <c r="L41">
        <v>1</v>
      </c>
      <c r="M41">
        <v>-6</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132930</v>
      </c>
      <c r="Y41" s="137">
        <v>132930</v>
      </c>
      <c r="Z41" s="188">
        <f t="shared" si="25"/>
        <v>478.9551118447053</v>
      </c>
      <c r="AA41" s="188">
        <f>IF(IF(sym!$Q30=H41,1,0)=1,ABS(X41*G41),-ABS(X41*G41))</f>
        <v>478.9551118447053</v>
      </c>
      <c r="AB41" s="188">
        <f>IF(IF(sym!$P30=$H41,1,0)=1,ABS($X41*$G41),-ABS($X41*$G41))</f>
        <v>-478.9551118447053</v>
      </c>
      <c r="AC41" s="188">
        <f t="shared" si="40"/>
        <v>478.9551118447053</v>
      </c>
      <c r="AD41" s="188">
        <f t="shared" si="26"/>
        <v>-478.9551118447053</v>
      </c>
      <c r="AE41" s="188">
        <f t="shared" si="27"/>
        <v>478.9551118447053</v>
      </c>
      <c r="AF41" s="188">
        <f t="shared" si="36"/>
        <v>478.9551118447053</v>
      </c>
      <c r="AG41" s="188">
        <f t="shared" si="37"/>
        <v>478.9551118447053</v>
      </c>
      <c r="AH41" s="188">
        <f t="shared" si="38"/>
        <v>-478.9551118447053</v>
      </c>
      <c r="AI41" s="188">
        <f t="shared" si="39"/>
        <v>478.9551118447053</v>
      </c>
      <c r="AJ41" s="188">
        <f t="shared" si="28"/>
        <v>478.9551118447053</v>
      </c>
      <c r="AK41" s="188">
        <f t="shared" si="29"/>
        <v>478.9551118447053</v>
      </c>
      <c r="AL41" s="188">
        <f t="shared" si="30"/>
        <v>478.9551118447053</v>
      </c>
      <c r="AM41" s="188">
        <f t="shared" si="31"/>
        <v>478.9551118447053</v>
      </c>
      <c r="AN41" s="188">
        <f t="shared" si="32"/>
        <v>-478.9551118447053</v>
      </c>
      <c r="AO41" s="188">
        <f t="shared" si="33"/>
        <v>478.9551118447053</v>
      </c>
    </row>
    <row r="42" spans="1:41" ht="15.75" thickBot="1" x14ac:dyDescent="0.3">
      <c r="A42" s="1" t="s">
        <v>1023</v>
      </c>
      <c r="B42" s="149" t="s">
        <v>604</v>
      </c>
      <c r="C42" s="192" t="s">
        <v>294</v>
      </c>
      <c r="E42" s="201">
        <v>1</v>
      </c>
      <c r="F42" s="186">
        <f t="shared" si="19"/>
        <v>828.61797147545212</v>
      </c>
      <c r="G42" s="202">
        <v>7.1040071040100001E-3</v>
      </c>
      <c r="H42" s="202">
        <v>1</v>
      </c>
      <c r="I42">
        <v>1</v>
      </c>
      <c r="J42">
        <v>-1</v>
      </c>
      <c r="K42">
        <v>1</v>
      </c>
      <c r="L42">
        <v>1</v>
      </c>
      <c r="M42">
        <v>13</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116640.92664092664</v>
      </c>
      <c r="Y42" s="137">
        <v>116640.92664092664</v>
      </c>
      <c r="Z42" s="188">
        <f t="shared" si="25"/>
        <v>828.61797147545212</v>
      </c>
      <c r="AA42" s="188">
        <f>IF(IF(sym!$Q31=H42,1,0)=1,ABS(X42*G42),-ABS(X42*G42))</f>
        <v>828.61797147545212</v>
      </c>
      <c r="AB42" s="188">
        <f>IF(IF(sym!$P31=$H42,1,0)=1,ABS($X42*$G42),-ABS($X42*$G42))</f>
        <v>-828.61797147545212</v>
      </c>
      <c r="AC42" s="188">
        <f t="shared" si="40"/>
        <v>828.61797147545212</v>
      </c>
      <c r="AD42" s="188">
        <f t="shared" si="26"/>
        <v>-828.61797147545212</v>
      </c>
      <c r="AE42" s="188">
        <f t="shared" si="27"/>
        <v>-828.61797147545212</v>
      </c>
      <c r="AF42" s="188">
        <f t="shared" si="36"/>
        <v>828.61797147545212</v>
      </c>
      <c r="AG42" s="188">
        <f t="shared" si="37"/>
        <v>828.61797147545212</v>
      </c>
      <c r="AH42" s="188">
        <f t="shared" si="38"/>
        <v>828.61797147545212</v>
      </c>
      <c r="AI42" s="188">
        <f t="shared" si="39"/>
        <v>828.61797147545212</v>
      </c>
      <c r="AJ42" s="188">
        <f t="shared" si="28"/>
        <v>828.61797147545212</v>
      </c>
      <c r="AK42" s="188">
        <f t="shared" si="29"/>
        <v>-828.61797147545212</v>
      </c>
      <c r="AL42" s="188">
        <f t="shared" si="30"/>
        <v>-828.61797147545212</v>
      </c>
      <c r="AM42" s="188">
        <f t="shared" si="31"/>
        <v>-828.61797147545212</v>
      </c>
      <c r="AN42" s="188">
        <f t="shared" si="32"/>
        <v>-828.61797147545212</v>
      </c>
      <c r="AO42" s="188">
        <f t="shared" si="33"/>
        <v>-828.61797147545212</v>
      </c>
    </row>
    <row r="43" spans="1:41" ht="15.75" thickBot="1" x14ac:dyDescent="0.3">
      <c r="A43" s="1" t="s">
        <v>349</v>
      </c>
      <c r="B43" s="149" t="s">
        <v>515</v>
      </c>
      <c r="C43" s="192" t="s">
        <v>347</v>
      </c>
      <c r="E43" s="201">
        <v>1</v>
      </c>
      <c r="F43" s="186">
        <f t="shared" si="19"/>
        <v>-473.72938029416446</v>
      </c>
      <c r="G43" s="202">
        <v>-4.2353990191699997E-3</v>
      </c>
      <c r="H43" s="202">
        <v>-1</v>
      </c>
      <c r="I43">
        <v>1</v>
      </c>
      <c r="J43">
        <v>-1</v>
      </c>
      <c r="K43">
        <v>1</v>
      </c>
      <c r="L43">
        <v>1</v>
      </c>
      <c r="M43">
        <v>4</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111850</v>
      </c>
      <c r="Y43" s="137">
        <v>111850</v>
      </c>
      <c r="Z43" s="188">
        <f t="shared" si="25"/>
        <v>473.72938029416446</v>
      </c>
      <c r="AA43" s="188">
        <f>IF(IF(sym!$Q32=H43,1,0)=1,ABS(X43*G43),-ABS(X43*G43))</f>
        <v>-473.72938029416446</v>
      </c>
      <c r="AB43" s="188">
        <f>IF(IF(sym!$P32=$H43,1,0)=1,ABS($X43*$G43),-ABS($X43*$G43))</f>
        <v>473.72938029416446</v>
      </c>
      <c r="AC43" s="188">
        <f t="shared" si="40"/>
        <v>-473.72938029416446</v>
      </c>
      <c r="AD43" s="188">
        <f t="shared" si="26"/>
        <v>473.72938029416446</v>
      </c>
      <c r="AE43" s="188">
        <f t="shared" si="27"/>
        <v>473.72938029416446</v>
      </c>
      <c r="AF43" s="188">
        <f t="shared" si="36"/>
        <v>-473.72938029416446</v>
      </c>
      <c r="AG43" s="188">
        <f t="shared" si="37"/>
        <v>-473.72938029416446</v>
      </c>
      <c r="AH43" s="188">
        <f t="shared" si="38"/>
        <v>-473.72938029416446</v>
      </c>
      <c r="AI43" s="188">
        <f t="shared" si="39"/>
        <v>-473.72938029416446</v>
      </c>
      <c r="AJ43" s="188">
        <f t="shared" si="28"/>
        <v>-473.72938029416446</v>
      </c>
      <c r="AK43" s="188">
        <f t="shared" si="29"/>
        <v>473.72938029416446</v>
      </c>
      <c r="AL43" s="188">
        <f t="shared" si="30"/>
        <v>473.72938029416446</v>
      </c>
      <c r="AM43" s="188">
        <f t="shared" si="31"/>
        <v>473.72938029416446</v>
      </c>
      <c r="AN43" s="188">
        <f t="shared" si="32"/>
        <v>473.72938029416446</v>
      </c>
      <c r="AO43" s="188">
        <f t="shared" si="33"/>
        <v>473.72938029416446</v>
      </c>
    </row>
    <row r="44" spans="1:41" ht="15.75" thickBot="1" x14ac:dyDescent="0.3">
      <c r="A44" s="1" t="s">
        <v>1024</v>
      </c>
      <c r="B44" s="149" t="s">
        <v>353</v>
      </c>
      <c r="C44" s="192" t="s">
        <v>294</v>
      </c>
      <c r="E44" s="201">
        <v>1</v>
      </c>
      <c r="F44" s="186">
        <f t="shared" si="19"/>
        <v>940.59725302140544</v>
      </c>
      <c r="G44" s="202">
        <v>6.7173167793899997E-3</v>
      </c>
      <c r="H44" s="202">
        <v>1</v>
      </c>
      <c r="I44">
        <v>1</v>
      </c>
      <c r="J44">
        <v>-1</v>
      </c>
      <c r="K44">
        <v>1</v>
      </c>
      <c r="L44">
        <v>1</v>
      </c>
      <c r="M44">
        <v>12</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140025.74002574003</v>
      </c>
      <c r="Y44" s="137">
        <v>140025.74002574003</v>
      </c>
      <c r="Z44" s="188">
        <f t="shared" si="25"/>
        <v>940.59725302140544</v>
      </c>
      <c r="AA44" s="188">
        <f>IF(IF(sym!$Q33=H44,1,0)=1,ABS(X44*G44),-ABS(X44*G44))</f>
        <v>940.59725302140544</v>
      </c>
      <c r="AB44" s="188">
        <f>IF(IF(sym!$P33=$H44,1,0)=1,ABS($X44*$G44),-ABS($X44*$G44))</f>
        <v>-940.59725302140544</v>
      </c>
      <c r="AC44" s="188">
        <f t="shared" si="40"/>
        <v>940.59725302140544</v>
      </c>
      <c r="AD44" s="188">
        <f t="shared" si="26"/>
        <v>-940.59725302140544</v>
      </c>
      <c r="AE44" s="188">
        <f t="shared" si="27"/>
        <v>-940.59725302140544</v>
      </c>
      <c r="AF44" s="188">
        <f t="shared" si="36"/>
        <v>940.59725302140544</v>
      </c>
      <c r="AG44" s="188">
        <f t="shared" si="37"/>
        <v>940.59725302140544</v>
      </c>
      <c r="AH44" s="188">
        <f t="shared" si="38"/>
        <v>940.59725302140544</v>
      </c>
      <c r="AI44" s="188">
        <f t="shared" si="39"/>
        <v>940.59725302140544</v>
      </c>
      <c r="AJ44" s="188">
        <f t="shared" si="28"/>
        <v>940.59725302140544</v>
      </c>
      <c r="AK44" s="188">
        <f t="shared" si="29"/>
        <v>-940.59725302140544</v>
      </c>
      <c r="AL44" s="188">
        <f t="shared" si="30"/>
        <v>-940.59725302140544</v>
      </c>
      <c r="AM44" s="188">
        <f t="shared" si="31"/>
        <v>-940.59725302140544</v>
      </c>
      <c r="AN44" s="188">
        <f t="shared" si="32"/>
        <v>-940.59725302140544</v>
      </c>
      <c r="AO44" s="188">
        <f t="shared" si="33"/>
        <v>-940.59725302140544</v>
      </c>
    </row>
    <row r="45" spans="1:41" ht="15.75" thickBot="1" x14ac:dyDescent="0.3">
      <c r="A45" s="1" t="s">
        <v>351</v>
      </c>
      <c r="B45" s="149" t="s">
        <v>617</v>
      </c>
      <c r="C45" s="192" t="s">
        <v>288</v>
      </c>
      <c r="E45" s="201">
        <v>1</v>
      </c>
      <c r="F45" s="186">
        <f t="shared" si="19"/>
        <v>-292.77780264359689</v>
      </c>
      <c r="G45" s="202">
        <v>-4.96538219456E-3</v>
      </c>
      <c r="H45" s="202">
        <v>-1</v>
      </c>
      <c r="I45">
        <v>-1</v>
      </c>
      <c r="J45">
        <v>1</v>
      </c>
      <c r="K45">
        <v>-1</v>
      </c>
      <c r="L45">
        <v>1</v>
      </c>
      <c r="M45">
        <v>10</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58963.799999999996</v>
      </c>
      <c r="Y45" s="137">
        <v>58963.799999999996</v>
      </c>
      <c r="Z45" s="188">
        <f t="shared" si="25"/>
        <v>292.77780264359689</v>
      </c>
      <c r="AA45" s="188">
        <f>IF(IF(sym!$Q34=H45,1,0)=1,ABS(X45*G45),-ABS(X45*G45))</f>
        <v>-292.77780264359689</v>
      </c>
      <c r="AB45" s="188">
        <f>IF(IF(sym!$P34=$H45,1,0)=1,ABS($X45*$G45),-ABS($X45*$G45))</f>
        <v>292.77780264359689</v>
      </c>
      <c r="AC45" s="188">
        <f t="shared" si="40"/>
        <v>-292.77780264359689</v>
      </c>
      <c r="AD45" s="188">
        <f t="shared" si="26"/>
        <v>292.77780264359689</v>
      </c>
      <c r="AE45" s="188">
        <f t="shared" si="27"/>
        <v>-292.77780264359689</v>
      </c>
      <c r="AF45" s="188">
        <f t="shared" si="36"/>
        <v>292.77780264359689</v>
      </c>
      <c r="AG45" s="188">
        <f t="shared" si="37"/>
        <v>292.77780264359689</v>
      </c>
      <c r="AH45" s="188">
        <f t="shared" si="38"/>
        <v>-292.77780264359689</v>
      </c>
      <c r="AI45" s="188">
        <f t="shared" si="39"/>
        <v>-292.77780264359689</v>
      </c>
      <c r="AJ45" s="188">
        <f t="shared" si="28"/>
        <v>292.77780264359689</v>
      </c>
      <c r="AK45" s="188">
        <f t="shared" si="29"/>
        <v>-292.77780264359689</v>
      </c>
      <c r="AL45" s="188">
        <f t="shared" si="30"/>
        <v>292.77780264359689</v>
      </c>
      <c r="AM45" s="188">
        <f t="shared" si="31"/>
        <v>292.77780264359689</v>
      </c>
      <c r="AN45" s="188">
        <f t="shared" si="32"/>
        <v>-292.77780264359689</v>
      </c>
      <c r="AO45" s="188">
        <f t="shared" si="33"/>
        <v>292.77780264359689</v>
      </c>
    </row>
    <row r="46" spans="1:41" ht="15.75" thickBot="1" x14ac:dyDescent="0.3">
      <c r="A46" s="1" t="s">
        <v>355</v>
      </c>
      <c r="B46" s="149" t="s">
        <v>623</v>
      </c>
      <c r="C46" s="192" t="s">
        <v>1121</v>
      </c>
      <c r="E46" s="201">
        <v>-1</v>
      </c>
      <c r="F46" s="186">
        <f t="shared" si="19"/>
        <v>-111.8193297205663</v>
      </c>
      <c r="G46" s="202">
        <v>-4.7350975956199999E-4</v>
      </c>
      <c r="H46" s="202">
        <v>-1</v>
      </c>
      <c r="I46">
        <v>1</v>
      </c>
      <c r="J46">
        <v>1</v>
      </c>
      <c r="K46">
        <v>-1</v>
      </c>
      <c r="L46">
        <v>1</v>
      </c>
      <c r="M46">
        <v>-4</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236150</v>
      </c>
      <c r="Y46" s="137">
        <v>236150</v>
      </c>
      <c r="Z46" s="188">
        <f t="shared" si="25"/>
        <v>111.8193297205663</v>
      </c>
      <c r="AA46" s="188">
        <f>IF(IF(sym!$Q35=H46,1,0)=1,ABS(X46*G46),-ABS(X46*G46))</f>
        <v>111.8193297205663</v>
      </c>
      <c r="AB46" s="188">
        <f>IF(IF(sym!$P35=$H46,1,0)=1,ABS($X46*$G46),-ABS($X46*$G46))</f>
        <v>-111.8193297205663</v>
      </c>
      <c r="AC46" s="188">
        <f t="shared" si="40"/>
        <v>111.8193297205663</v>
      </c>
      <c r="AD46" s="188">
        <f t="shared" si="26"/>
        <v>-111.8193297205663</v>
      </c>
      <c r="AE46" s="188">
        <f t="shared" si="27"/>
        <v>-111.8193297205663</v>
      </c>
      <c r="AF46" s="188">
        <f t="shared" si="36"/>
        <v>-111.8193297205663</v>
      </c>
      <c r="AG46" s="188">
        <f t="shared" si="37"/>
        <v>111.8193297205663</v>
      </c>
      <c r="AH46" s="188">
        <f t="shared" si="38"/>
        <v>-111.8193297205663</v>
      </c>
      <c r="AI46" s="188">
        <f t="shared" si="39"/>
        <v>111.8193297205663</v>
      </c>
      <c r="AJ46" s="188">
        <f t="shared" si="28"/>
        <v>111.8193297205663</v>
      </c>
      <c r="AK46" s="188">
        <f t="shared" si="29"/>
        <v>-111.8193297205663</v>
      </c>
      <c r="AL46" s="188">
        <f t="shared" si="30"/>
        <v>-111.8193297205663</v>
      </c>
      <c r="AM46" s="188">
        <f t="shared" si="31"/>
        <v>-111.8193297205663</v>
      </c>
      <c r="AN46" s="188">
        <f t="shared" ref="AN46:AN77" si="41">IF(IF(T46=$H46,1,0)=1,ABS($X46*$G46),-ABS($X46*$G46))</f>
        <v>-111.8193297205663</v>
      </c>
      <c r="AO46" s="188">
        <f t="shared" ref="AO46:AO77" si="42">IF(IF(U46=$H46,1,0)=1,ABS($X46*$G46),-ABS($X46*$G46))</f>
        <v>-111.8193297205663</v>
      </c>
    </row>
    <row r="47" spans="1:41" ht="15.75" thickBot="1" x14ac:dyDescent="0.3">
      <c r="A47" s="1" t="s">
        <v>357</v>
      </c>
      <c r="B47" s="149" t="s">
        <v>513</v>
      </c>
      <c r="C47" s="192" t="s">
        <v>304</v>
      </c>
      <c r="E47" s="201">
        <v>1</v>
      </c>
      <c r="F47" s="186">
        <f t="shared" si="19"/>
        <v>-3388.7775221785796</v>
      </c>
      <c r="G47" s="202">
        <v>-3.0233322379200001E-2</v>
      </c>
      <c r="H47" s="202">
        <v>-1</v>
      </c>
      <c r="I47">
        <v>1</v>
      </c>
      <c r="J47">
        <v>-1</v>
      </c>
      <c r="K47">
        <v>1</v>
      </c>
      <c r="L47">
        <v>1</v>
      </c>
      <c r="M47">
        <v>12</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112087.49999999999</v>
      </c>
      <c r="Y47" s="137">
        <v>112087.49999999999</v>
      </c>
      <c r="Z47" s="188">
        <f t="shared" si="25"/>
        <v>3388.7775221785796</v>
      </c>
      <c r="AA47" s="188">
        <f>IF(IF(sym!$Q36=H47,1,0)=1,ABS(X47*G47),-ABS(X47*G47))</f>
        <v>-3388.7775221785796</v>
      </c>
      <c r="AB47" s="188">
        <f>IF(IF(sym!$P36=$H47,1,0)=1,ABS($X47*$G47),-ABS($X47*$G47))</f>
        <v>3388.7775221785796</v>
      </c>
      <c r="AC47" s="188">
        <f t="shared" si="40"/>
        <v>-3388.7775221785796</v>
      </c>
      <c r="AD47" s="188">
        <f t="shared" si="26"/>
        <v>3388.7775221785796</v>
      </c>
      <c r="AE47" s="188">
        <f t="shared" si="27"/>
        <v>3388.7775221785796</v>
      </c>
      <c r="AF47" s="188">
        <f t="shared" si="36"/>
        <v>-3388.7775221785796</v>
      </c>
      <c r="AG47" s="188">
        <f t="shared" si="37"/>
        <v>-3388.7775221785796</v>
      </c>
      <c r="AH47" s="188">
        <f t="shared" si="38"/>
        <v>-3388.7775221785796</v>
      </c>
      <c r="AI47" s="188">
        <f t="shared" si="39"/>
        <v>-3388.7775221785796</v>
      </c>
      <c r="AJ47" s="188">
        <f t="shared" si="28"/>
        <v>-3388.7775221785796</v>
      </c>
      <c r="AK47" s="188">
        <f t="shared" si="29"/>
        <v>3388.7775221785796</v>
      </c>
      <c r="AL47" s="188">
        <f t="shared" si="30"/>
        <v>3388.7775221785796</v>
      </c>
      <c r="AM47" s="188">
        <f t="shared" si="31"/>
        <v>3388.7775221785796</v>
      </c>
      <c r="AN47" s="188">
        <f t="shared" si="41"/>
        <v>3388.7775221785796</v>
      </c>
      <c r="AO47" s="188">
        <f t="shared" si="42"/>
        <v>3388.7775221785796</v>
      </c>
    </row>
    <row r="48" spans="1:41" ht="15.75" thickBot="1" x14ac:dyDescent="0.3">
      <c r="A48" s="1" t="s">
        <v>1051</v>
      </c>
      <c r="B48" s="149" t="s">
        <v>614</v>
      </c>
      <c r="C48" s="192" t="s">
        <v>297</v>
      </c>
      <c r="E48" s="201">
        <v>-1</v>
      </c>
      <c r="F48" s="186">
        <f t="shared" si="19"/>
        <v>-804.3087971276401</v>
      </c>
      <c r="G48" s="202">
        <v>-9.5751047277100008E-3</v>
      </c>
      <c r="H48" s="202">
        <v>-1</v>
      </c>
      <c r="I48">
        <v>1</v>
      </c>
      <c r="J48">
        <v>1</v>
      </c>
      <c r="K48">
        <v>-1</v>
      </c>
      <c r="L48">
        <v>1</v>
      </c>
      <c r="M48">
        <v>25</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84000</v>
      </c>
      <c r="Y48" s="137">
        <v>63000</v>
      </c>
      <c r="Z48" s="188">
        <f t="shared" si="25"/>
        <v>804.3087971276401</v>
      </c>
      <c r="AA48" s="188">
        <f>IF(IF(sym!$Q37=H48,1,0)=1,ABS(X48*G48),-ABS(X48*G48))</f>
        <v>-804.3087971276401</v>
      </c>
      <c r="AB48" s="188">
        <f>IF(IF(sym!$P37=$H48,1,0)=1,ABS($X48*$G48),-ABS($X48*$G48))</f>
        <v>804.3087971276401</v>
      </c>
      <c r="AC48" s="188">
        <f t="shared" si="40"/>
        <v>804.3087971276401</v>
      </c>
      <c r="AD48" s="188">
        <f t="shared" si="26"/>
        <v>-804.3087971276401</v>
      </c>
      <c r="AE48" s="188">
        <f t="shared" si="27"/>
        <v>-804.3087971276401</v>
      </c>
      <c r="AF48" s="188">
        <f t="shared" si="36"/>
        <v>-804.3087971276401</v>
      </c>
      <c r="AG48" s="188">
        <f t="shared" si="37"/>
        <v>804.3087971276401</v>
      </c>
      <c r="AH48" s="188">
        <f t="shared" si="38"/>
        <v>-804.3087971276401</v>
      </c>
      <c r="AI48" s="188">
        <f t="shared" si="39"/>
        <v>-804.3087971276401</v>
      </c>
      <c r="AJ48" s="188">
        <f t="shared" si="28"/>
        <v>804.3087971276401</v>
      </c>
      <c r="AK48" s="188">
        <f t="shared" si="29"/>
        <v>-804.3087971276401</v>
      </c>
      <c r="AL48" s="188">
        <f t="shared" si="30"/>
        <v>-804.3087971276401</v>
      </c>
      <c r="AM48" s="188">
        <f t="shared" si="31"/>
        <v>-804.3087971276401</v>
      </c>
      <c r="AN48" s="188">
        <f t="shared" si="41"/>
        <v>804.3087971276401</v>
      </c>
      <c r="AO48" s="188">
        <f t="shared" si="42"/>
        <v>-804.3087971276401</v>
      </c>
    </row>
    <row r="49" spans="1:41" ht="15.75" thickBot="1" x14ac:dyDescent="0.3">
      <c r="A49" s="4" t="s">
        <v>359</v>
      </c>
      <c r="B49" s="149" t="s">
        <v>708</v>
      </c>
      <c r="C49" s="192" t="s">
        <v>304</v>
      </c>
      <c r="E49" s="201">
        <v>1</v>
      </c>
      <c r="F49" s="186">
        <f t="shared" si="19"/>
        <v>942.64356435657635</v>
      </c>
      <c r="G49" s="202">
        <v>8.7008700870099993E-3</v>
      </c>
      <c r="H49" s="234">
        <v>1</v>
      </c>
      <c r="I49">
        <v>1</v>
      </c>
      <c r="J49">
        <v>-1</v>
      </c>
      <c r="K49">
        <v>1</v>
      </c>
      <c r="L49">
        <v>-1</v>
      </c>
      <c r="M49">
        <v>-12</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108339</v>
      </c>
      <c r="Y49" s="137">
        <v>72226</v>
      </c>
      <c r="Z49" s="188">
        <f t="shared" si="25"/>
        <v>942.64356435657635</v>
      </c>
      <c r="AA49" s="188">
        <f>IF(IF(sym!$Q38=H49,1,0)=1,ABS(X49*G49),-ABS(X49*G49))</f>
        <v>942.64356435657635</v>
      </c>
      <c r="AB49" s="188">
        <f>IF(IF(sym!$P38=$H49,1,0)=1,ABS($X49*$G49),-ABS($X49*$G49))</f>
        <v>-942.64356435657635</v>
      </c>
      <c r="AC49" s="188">
        <f t="shared" si="40"/>
        <v>942.64356435657635</v>
      </c>
      <c r="AD49" s="188">
        <f t="shared" si="26"/>
        <v>-942.64356435657635</v>
      </c>
      <c r="AE49" s="188">
        <f t="shared" si="27"/>
        <v>-942.64356435657635</v>
      </c>
      <c r="AF49" s="188">
        <f t="shared" si="36"/>
        <v>942.64356435657635</v>
      </c>
      <c r="AG49" s="188">
        <f t="shared" si="37"/>
        <v>942.64356435657635</v>
      </c>
      <c r="AH49" s="188">
        <f t="shared" si="38"/>
        <v>-942.64356435657635</v>
      </c>
      <c r="AI49" s="188">
        <f t="shared" si="39"/>
        <v>942.64356435657635</v>
      </c>
      <c r="AJ49" s="188">
        <f t="shared" si="28"/>
        <v>942.64356435657635</v>
      </c>
      <c r="AK49" s="188">
        <f t="shared" si="29"/>
        <v>-942.64356435657635</v>
      </c>
      <c r="AL49" s="188">
        <f t="shared" si="30"/>
        <v>942.64356435657635</v>
      </c>
      <c r="AM49" s="188">
        <f t="shared" si="31"/>
        <v>942.64356435657635</v>
      </c>
      <c r="AN49" s="188">
        <f t="shared" si="41"/>
        <v>-942.64356435657635</v>
      </c>
      <c r="AO49" s="188">
        <f t="shared" si="42"/>
        <v>-942.64356435657635</v>
      </c>
    </row>
    <row r="50" spans="1:41" ht="15.75" thickBot="1" x14ac:dyDescent="0.3">
      <c r="A50" s="1" t="s">
        <v>361</v>
      </c>
      <c r="B50" s="149" t="s">
        <v>631</v>
      </c>
      <c r="C50" s="192" t="s">
        <v>313</v>
      </c>
      <c r="E50" s="201">
        <v>1</v>
      </c>
      <c r="F50" s="186">
        <f t="shared" si="19"/>
        <v>-2119.7604779460003</v>
      </c>
      <c r="G50" s="202">
        <v>-1.5968063864000001E-2</v>
      </c>
      <c r="H50" s="202">
        <v>-1</v>
      </c>
      <c r="I50">
        <v>-1</v>
      </c>
      <c r="J50">
        <v>-1</v>
      </c>
      <c r="K50">
        <v>-1</v>
      </c>
      <c r="L50">
        <v>1</v>
      </c>
      <c r="M50">
        <v>2</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132750</v>
      </c>
      <c r="Y50" s="137">
        <v>88500</v>
      </c>
      <c r="Z50" s="188">
        <f t="shared" si="25"/>
        <v>2119.7604779460003</v>
      </c>
      <c r="AA50" s="188">
        <f>IF(IF(sym!$Q39=H50,1,0)=1,ABS(X50*G50),-ABS(X50*G50))</f>
        <v>-2119.7604779460003</v>
      </c>
      <c r="AB50" s="188">
        <f>IF(IF(sym!$P39=$H50,1,0)=1,ABS($X50*$G50),-ABS($X50*$G50))</f>
        <v>2119.7604779460003</v>
      </c>
      <c r="AC50" s="188">
        <f t="shared" si="40"/>
        <v>-2119.7604779460003</v>
      </c>
      <c r="AD50" s="188">
        <f t="shared" si="26"/>
        <v>2119.7604779460003</v>
      </c>
      <c r="AE50" s="188">
        <f t="shared" si="27"/>
        <v>2119.7604779460003</v>
      </c>
      <c r="AF50" s="188">
        <f t="shared" si="36"/>
        <v>2119.7604779460003</v>
      </c>
      <c r="AG50" s="188">
        <f t="shared" si="37"/>
        <v>2119.7604779460003</v>
      </c>
      <c r="AH50" s="188">
        <f t="shared" si="38"/>
        <v>-2119.7604779460003</v>
      </c>
      <c r="AI50" s="188">
        <f t="shared" si="39"/>
        <v>-2119.7604779460003</v>
      </c>
      <c r="AJ50" s="188">
        <f t="shared" si="28"/>
        <v>2119.7604779460003</v>
      </c>
      <c r="AK50" s="188">
        <f t="shared" si="29"/>
        <v>2119.7604779460003</v>
      </c>
      <c r="AL50" s="188">
        <f t="shared" si="30"/>
        <v>2119.7604779460003</v>
      </c>
      <c r="AM50" s="188">
        <f t="shared" si="31"/>
        <v>2119.7604779460003</v>
      </c>
      <c r="AN50" s="188">
        <f t="shared" si="41"/>
        <v>-2119.7604779460003</v>
      </c>
      <c r="AO50" s="188">
        <f t="shared" si="42"/>
        <v>2119.7604779460003</v>
      </c>
    </row>
    <row r="51" spans="1:41" ht="15.75" thickBot="1" x14ac:dyDescent="0.3">
      <c r="A51" s="1" t="s">
        <v>363</v>
      </c>
      <c r="B51" s="149" t="s">
        <v>476</v>
      </c>
      <c r="C51" s="192" t="s">
        <v>288</v>
      </c>
      <c r="E51" s="201">
        <v>1</v>
      </c>
      <c r="F51" s="186">
        <f t="shared" si="19"/>
        <v>177.75964089004</v>
      </c>
      <c r="G51" s="202">
        <v>1.83635992655E-3</v>
      </c>
      <c r="H51" s="202">
        <v>1</v>
      </c>
      <c r="I51">
        <v>-1</v>
      </c>
      <c r="J51">
        <v>1</v>
      </c>
      <c r="K51">
        <v>-1</v>
      </c>
      <c r="L51">
        <v>1</v>
      </c>
      <c r="M51">
        <v>1</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96800</v>
      </c>
      <c r="Y51" s="137">
        <v>96800</v>
      </c>
      <c r="Z51" s="188">
        <f t="shared" si="25"/>
        <v>177.75964089004</v>
      </c>
      <c r="AA51" s="188">
        <f>IF(IF(sym!$Q40=H51,1,0)=1,ABS(X51*G51),-ABS(X51*G51))</f>
        <v>177.75964089004</v>
      </c>
      <c r="AB51" s="188">
        <f>IF(IF(sym!$P40=$H51,1,0)=1,ABS($X51*$G51),-ABS($X51*$G51))</f>
        <v>-177.75964089004</v>
      </c>
      <c r="AC51" s="188">
        <f t="shared" si="40"/>
        <v>177.75964089004</v>
      </c>
      <c r="AD51" s="188">
        <f t="shared" si="26"/>
        <v>-177.75964089004</v>
      </c>
      <c r="AE51" s="188">
        <f t="shared" si="27"/>
        <v>177.75964089004</v>
      </c>
      <c r="AF51" s="188">
        <f t="shared" si="36"/>
        <v>-177.75964089004</v>
      </c>
      <c r="AG51" s="188">
        <f t="shared" si="37"/>
        <v>-177.75964089004</v>
      </c>
      <c r="AH51" s="188">
        <f t="shared" si="38"/>
        <v>177.75964089004</v>
      </c>
      <c r="AI51" s="188">
        <f t="shared" si="39"/>
        <v>177.75964089004</v>
      </c>
      <c r="AJ51" s="188">
        <f t="shared" si="28"/>
        <v>-177.75964089004</v>
      </c>
      <c r="AK51" s="188">
        <f t="shared" si="29"/>
        <v>177.75964089004</v>
      </c>
      <c r="AL51" s="188">
        <f t="shared" si="30"/>
        <v>-177.75964089004</v>
      </c>
      <c r="AM51" s="188">
        <f t="shared" si="31"/>
        <v>-177.75964089004</v>
      </c>
      <c r="AN51" s="188">
        <f t="shared" si="41"/>
        <v>177.75964089004</v>
      </c>
      <c r="AO51" s="188">
        <f t="shared" si="42"/>
        <v>-177.75964089004</v>
      </c>
    </row>
    <row r="52" spans="1:41" ht="15.75" thickBot="1" x14ac:dyDescent="0.3">
      <c r="A52" s="1" t="s">
        <v>365</v>
      </c>
      <c r="B52" s="149" t="s">
        <v>1097</v>
      </c>
      <c r="C52" s="192" t="s">
        <v>288</v>
      </c>
      <c r="E52" s="201">
        <v>1</v>
      </c>
      <c r="F52" s="186">
        <f t="shared" si="19"/>
        <v>195.02427184470702</v>
      </c>
      <c r="G52" s="202">
        <v>2.4271844660200001E-3</v>
      </c>
      <c r="H52" s="202">
        <v>1</v>
      </c>
      <c r="I52">
        <v>-1</v>
      </c>
      <c r="J52">
        <v>-1</v>
      </c>
      <c r="K52">
        <v>-1</v>
      </c>
      <c r="L52">
        <v>1</v>
      </c>
      <c r="M52">
        <v>-11</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80350</v>
      </c>
      <c r="Y52" s="137">
        <v>80350</v>
      </c>
      <c r="Z52" s="188">
        <f t="shared" si="25"/>
        <v>195.02427184470702</v>
      </c>
      <c r="AA52" s="188">
        <f>IF(IF(sym!$Q41=H52,1,0)=1,ABS(X52*G52),-ABS(X52*G52))</f>
        <v>195.02427184470702</v>
      </c>
      <c r="AB52" s="188">
        <f>IF(IF(sym!$P41=$H52,1,0)=1,ABS($X52*$G52),-ABS($X52*$G52))</f>
        <v>-195.02427184470702</v>
      </c>
      <c r="AC52" s="188">
        <f t="shared" si="40"/>
        <v>195.02427184470702</v>
      </c>
      <c r="AD52" s="188">
        <f t="shared" si="26"/>
        <v>-195.02427184470702</v>
      </c>
      <c r="AE52" s="188">
        <f t="shared" si="27"/>
        <v>-195.02427184470702</v>
      </c>
      <c r="AF52" s="188">
        <f t="shared" si="36"/>
        <v>-195.02427184470702</v>
      </c>
      <c r="AG52" s="188">
        <f t="shared" si="37"/>
        <v>-195.02427184470702</v>
      </c>
      <c r="AH52" s="188">
        <f t="shared" si="38"/>
        <v>195.02427184470702</v>
      </c>
      <c r="AI52" s="188">
        <f t="shared" si="39"/>
        <v>-195.02427184470702</v>
      </c>
      <c r="AJ52" s="188">
        <f t="shared" si="28"/>
        <v>-195.02427184470702</v>
      </c>
      <c r="AK52" s="188">
        <f t="shared" si="29"/>
        <v>-195.02427184470702</v>
      </c>
      <c r="AL52" s="188">
        <f t="shared" si="30"/>
        <v>-195.02427184470702</v>
      </c>
      <c r="AM52" s="188">
        <f t="shared" si="31"/>
        <v>-195.02427184470702</v>
      </c>
      <c r="AN52" s="188">
        <f t="shared" si="41"/>
        <v>195.02427184470702</v>
      </c>
      <c r="AO52" s="188">
        <f t="shared" si="42"/>
        <v>-195.02427184470702</v>
      </c>
    </row>
    <row r="53" spans="1:41" ht="15.75" thickBot="1" x14ac:dyDescent="0.3">
      <c r="A53" s="1" t="s">
        <v>367</v>
      </c>
      <c r="B53" s="149" t="s">
        <v>625</v>
      </c>
      <c r="C53" s="192" t="s">
        <v>313</v>
      </c>
      <c r="E53" s="201">
        <v>-1</v>
      </c>
      <c r="F53" s="186">
        <f t="shared" si="19"/>
        <v>-2172.7002967342601</v>
      </c>
      <c r="G53" s="202">
        <v>-2.0771513353099999E-2</v>
      </c>
      <c r="H53" s="202">
        <v>-1</v>
      </c>
      <c r="I53">
        <v>-1</v>
      </c>
      <c r="J53">
        <v>1</v>
      </c>
      <c r="K53">
        <v>-1</v>
      </c>
      <c r="L53">
        <v>1</v>
      </c>
      <c r="M53">
        <v>17</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104600</v>
      </c>
      <c r="Y53" s="137">
        <v>78450</v>
      </c>
      <c r="Z53" s="188">
        <f t="shared" si="25"/>
        <v>2172.7002967342601</v>
      </c>
      <c r="AA53" s="188">
        <f>IF(IF(sym!$Q42=H53,1,0)=1,ABS(X53*G53),-ABS(X53*G53))</f>
        <v>-2172.7002967342601</v>
      </c>
      <c r="AB53" s="188">
        <f>IF(IF(sym!$P42=$H53,1,0)=1,ABS($X53*$G53),-ABS($X53*$G53))</f>
        <v>2172.7002967342601</v>
      </c>
      <c r="AC53" s="188">
        <f t="shared" si="40"/>
        <v>2172.7002967342601</v>
      </c>
      <c r="AD53" s="188">
        <f t="shared" si="26"/>
        <v>-2172.7002967342601</v>
      </c>
      <c r="AE53" s="188">
        <f t="shared" si="27"/>
        <v>-2172.7002967342601</v>
      </c>
      <c r="AF53" s="188">
        <f t="shared" si="36"/>
        <v>2172.7002967342601</v>
      </c>
      <c r="AG53" s="188">
        <f t="shared" si="37"/>
        <v>2172.7002967342601</v>
      </c>
      <c r="AH53" s="188">
        <f t="shared" si="38"/>
        <v>-2172.7002967342601</v>
      </c>
      <c r="AI53" s="188">
        <f t="shared" si="39"/>
        <v>-2172.7002967342601</v>
      </c>
      <c r="AJ53" s="188">
        <f t="shared" si="28"/>
        <v>2172.7002967342601</v>
      </c>
      <c r="AK53" s="188">
        <f t="shared" si="29"/>
        <v>-2172.7002967342601</v>
      </c>
      <c r="AL53" s="188">
        <f t="shared" si="30"/>
        <v>2172.7002967342601</v>
      </c>
      <c r="AM53" s="188">
        <f t="shared" si="31"/>
        <v>2172.7002967342601</v>
      </c>
      <c r="AN53" s="188">
        <f t="shared" si="41"/>
        <v>2172.7002967342601</v>
      </c>
      <c r="AO53" s="188">
        <f t="shared" si="42"/>
        <v>-2172.7002967342601</v>
      </c>
    </row>
    <row r="54" spans="1:41" ht="15.75" thickBot="1" x14ac:dyDescent="0.3">
      <c r="A54" s="1" t="s">
        <v>511</v>
      </c>
      <c r="B54" s="149" t="s">
        <v>511</v>
      </c>
      <c r="C54" s="192" t="s">
        <v>304</v>
      </c>
      <c r="E54" s="201">
        <v>1</v>
      </c>
      <c r="F54" s="186">
        <f t="shared" si="19"/>
        <v>-1585.5266015233819</v>
      </c>
      <c r="G54" s="202">
        <v>-1.24864277959E-2</v>
      </c>
      <c r="H54" s="202">
        <v>-1</v>
      </c>
      <c r="I54">
        <v>1</v>
      </c>
      <c r="J54">
        <v>-1</v>
      </c>
      <c r="K54">
        <v>1</v>
      </c>
      <c r="L54">
        <v>-1</v>
      </c>
      <c r="M54">
        <v>-1</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126980</v>
      </c>
      <c r="Y54" s="137">
        <v>90700</v>
      </c>
      <c r="Z54" s="188">
        <f t="shared" si="25"/>
        <v>1585.5266015233819</v>
      </c>
      <c r="AA54" s="188">
        <f>IF(IF(sym!$Q43=H54,1,0)=1,ABS(X54*G54),-ABS(X54*G54))</f>
        <v>-1585.5266015233819</v>
      </c>
      <c r="AB54" s="188">
        <f>IF(IF(sym!$P43=$H54,1,0)=1,ABS($X54*$G54),-ABS($X54*$G54))</f>
        <v>1585.5266015233819</v>
      </c>
      <c r="AC54" s="188">
        <f t="shared" si="40"/>
        <v>-1585.5266015233819</v>
      </c>
      <c r="AD54" s="188">
        <f t="shared" si="26"/>
        <v>1585.5266015233819</v>
      </c>
      <c r="AE54" s="188">
        <f t="shared" si="27"/>
        <v>1585.5266015233819</v>
      </c>
      <c r="AF54" s="188">
        <f t="shared" si="36"/>
        <v>-1585.5266015233819</v>
      </c>
      <c r="AG54" s="188">
        <f t="shared" si="37"/>
        <v>-1585.5266015233819</v>
      </c>
      <c r="AH54" s="188">
        <f t="shared" si="38"/>
        <v>1585.5266015233819</v>
      </c>
      <c r="AI54" s="188">
        <f t="shared" si="39"/>
        <v>-1585.5266015233819</v>
      </c>
      <c r="AJ54" s="188">
        <f t="shared" si="28"/>
        <v>-1585.5266015233819</v>
      </c>
      <c r="AK54" s="188">
        <f t="shared" si="29"/>
        <v>1585.5266015233819</v>
      </c>
      <c r="AL54" s="188">
        <f t="shared" si="30"/>
        <v>-1585.5266015233819</v>
      </c>
      <c r="AM54" s="188">
        <f t="shared" si="31"/>
        <v>-1585.5266015233819</v>
      </c>
      <c r="AN54" s="188">
        <f t="shared" si="41"/>
        <v>1585.5266015233819</v>
      </c>
      <c r="AO54" s="188">
        <f t="shared" si="42"/>
        <v>1585.5266015233819</v>
      </c>
    </row>
    <row r="55" spans="1:41" ht="15.75" thickBot="1" x14ac:dyDescent="0.3">
      <c r="A55" s="1" t="s">
        <v>988</v>
      </c>
      <c r="B55" s="149" t="s">
        <v>629</v>
      </c>
      <c r="C55" s="192" t="s">
        <v>304</v>
      </c>
      <c r="E55" s="201">
        <v>1</v>
      </c>
      <c r="F55" s="186">
        <f t="shared" si="19"/>
        <v>-1985.5857510082799</v>
      </c>
      <c r="G55" s="202">
        <v>-2.4788835842799999E-2</v>
      </c>
      <c r="H55" s="202">
        <v>-1</v>
      </c>
      <c r="I55">
        <v>1</v>
      </c>
      <c r="J55">
        <v>1</v>
      </c>
      <c r="K55">
        <v>1</v>
      </c>
      <c r="L55">
        <v>-1</v>
      </c>
      <c r="M55">
        <v>-11</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80100</v>
      </c>
      <c r="Y55" s="137">
        <v>53400</v>
      </c>
      <c r="Z55" s="188">
        <f t="shared" si="25"/>
        <v>1985.5857510082799</v>
      </c>
      <c r="AA55" s="188">
        <f>IF(IF(sym!$Q44=H55,1,0)=1,ABS(X55*G55),-ABS(X55*G55))</f>
        <v>-1985.5857510082799</v>
      </c>
      <c r="AB55" s="188">
        <f>IF(IF(sym!$P44=$H55,1,0)=1,ABS($X55*$G55),-ABS($X55*$G55))</f>
        <v>1985.5857510082799</v>
      </c>
      <c r="AC55" s="188">
        <f t="shared" si="40"/>
        <v>-1985.5857510082799</v>
      </c>
      <c r="AD55" s="188">
        <f t="shared" si="26"/>
        <v>1985.5857510082799</v>
      </c>
      <c r="AE55" s="188">
        <f t="shared" si="27"/>
        <v>-1985.5857510082799</v>
      </c>
      <c r="AF55" s="188">
        <f t="shared" si="36"/>
        <v>-1985.5857510082799</v>
      </c>
      <c r="AG55" s="188">
        <f t="shared" si="37"/>
        <v>-1985.5857510082799</v>
      </c>
      <c r="AH55" s="188">
        <f t="shared" si="38"/>
        <v>1985.5857510082799</v>
      </c>
      <c r="AI55" s="188">
        <f t="shared" si="39"/>
        <v>-1985.5857510082799</v>
      </c>
      <c r="AJ55" s="188">
        <f t="shared" si="28"/>
        <v>-1985.5857510082799</v>
      </c>
      <c r="AK55" s="188">
        <f t="shared" si="29"/>
        <v>-1985.5857510082799</v>
      </c>
      <c r="AL55" s="188">
        <f t="shared" si="30"/>
        <v>-1985.5857510082799</v>
      </c>
      <c r="AM55" s="188">
        <f t="shared" si="31"/>
        <v>-1985.5857510082799</v>
      </c>
      <c r="AN55" s="188">
        <f t="shared" si="41"/>
        <v>1985.5857510082799</v>
      </c>
      <c r="AO55" s="188">
        <f t="shared" si="42"/>
        <v>-1985.5857510082799</v>
      </c>
    </row>
    <row r="56" spans="1:41" ht="15.75" thickBot="1" x14ac:dyDescent="0.3">
      <c r="A56" s="1" t="s">
        <v>989</v>
      </c>
      <c r="B56" s="149" t="s">
        <v>655</v>
      </c>
      <c r="C56" s="192" t="s">
        <v>294</v>
      </c>
      <c r="E56" s="201">
        <v>1</v>
      </c>
      <c r="F56" s="186">
        <f t="shared" si="19"/>
        <v>-196.43431789464748</v>
      </c>
      <c r="G56" s="202">
        <v>-1.4940811400999999E-3</v>
      </c>
      <c r="H56" s="202">
        <v>-1</v>
      </c>
      <c r="I56">
        <v>1</v>
      </c>
      <c r="J56">
        <v>-1</v>
      </c>
      <c r="K56">
        <v>1</v>
      </c>
      <c r="L56">
        <v>-1</v>
      </c>
      <c r="M56">
        <v>-2</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131475</v>
      </c>
      <c r="Y56" s="137">
        <v>87650</v>
      </c>
      <c r="Z56" s="188">
        <f t="shared" si="25"/>
        <v>196.43431789464748</v>
      </c>
      <c r="AA56" s="188">
        <f>IF(IF(sym!$Q45=H56,1,0)=1,ABS(X56*G56),-ABS(X56*G56))</f>
        <v>-196.43431789464748</v>
      </c>
      <c r="AB56" s="188">
        <f>IF(IF(sym!$P45=$H56,1,0)=1,ABS($X56*$G56),-ABS($X56*$G56))</f>
        <v>196.43431789464748</v>
      </c>
      <c r="AC56" s="188">
        <f t="shared" si="40"/>
        <v>-196.43431789464748</v>
      </c>
      <c r="AD56" s="188">
        <f t="shared" si="26"/>
        <v>196.43431789464748</v>
      </c>
      <c r="AE56" s="188">
        <f t="shared" si="27"/>
        <v>196.43431789464748</v>
      </c>
      <c r="AF56" s="188">
        <f t="shared" si="36"/>
        <v>-196.43431789464748</v>
      </c>
      <c r="AG56" s="188">
        <f t="shared" si="37"/>
        <v>-196.43431789464748</v>
      </c>
      <c r="AH56" s="188">
        <f t="shared" si="38"/>
        <v>196.43431789464748</v>
      </c>
      <c r="AI56" s="188">
        <f t="shared" si="39"/>
        <v>-196.43431789464748</v>
      </c>
      <c r="AJ56" s="188">
        <f t="shared" si="28"/>
        <v>-196.43431789464748</v>
      </c>
      <c r="AK56" s="188">
        <f t="shared" si="29"/>
        <v>196.43431789464748</v>
      </c>
      <c r="AL56" s="188">
        <f t="shared" si="30"/>
        <v>-196.43431789464748</v>
      </c>
      <c r="AM56" s="188">
        <f t="shared" si="31"/>
        <v>-196.43431789464748</v>
      </c>
      <c r="AN56" s="188">
        <f t="shared" si="41"/>
        <v>196.43431789464748</v>
      </c>
      <c r="AO56" s="188">
        <f t="shared" si="42"/>
        <v>196.43431789464748</v>
      </c>
    </row>
    <row r="57" spans="1:41" ht="15.75" thickBot="1" x14ac:dyDescent="0.3">
      <c r="A57" s="1" t="s">
        <v>369</v>
      </c>
      <c r="B57" s="149" t="s">
        <v>620</v>
      </c>
      <c r="C57" s="192" t="s">
        <v>294</v>
      </c>
      <c r="E57" s="201">
        <v>1</v>
      </c>
      <c r="F57" s="186">
        <f t="shared" si="19"/>
        <v>-525.20402003197887</v>
      </c>
      <c r="G57" s="202">
        <v>-5.5944872697200002E-3</v>
      </c>
      <c r="H57" s="202">
        <v>-1</v>
      </c>
      <c r="I57">
        <v>1</v>
      </c>
      <c r="J57">
        <v>-1</v>
      </c>
      <c r="K57">
        <v>1</v>
      </c>
      <c r="L57">
        <v>1</v>
      </c>
      <c r="M57">
        <v>-6</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93878.847999999998</v>
      </c>
      <c r="Y57" s="137">
        <v>93878.847999999998</v>
      </c>
      <c r="Z57" s="188">
        <f t="shared" si="25"/>
        <v>525.20402003197887</v>
      </c>
      <c r="AA57" s="188">
        <f>IF(IF(sym!$Q46=H57,1,0)=1,ABS(X57*G57),-ABS(X57*G57))</f>
        <v>-525.20402003197887</v>
      </c>
      <c r="AB57" s="188">
        <f>IF(IF(sym!$P46=$H57,1,0)=1,ABS($X57*$G57),-ABS($X57*$G57))</f>
        <v>525.20402003197887</v>
      </c>
      <c r="AC57" s="188">
        <f t="shared" si="40"/>
        <v>-525.20402003197887</v>
      </c>
      <c r="AD57" s="188">
        <f t="shared" si="26"/>
        <v>525.20402003197887</v>
      </c>
      <c r="AE57" s="188">
        <f t="shared" si="27"/>
        <v>525.20402003197887</v>
      </c>
      <c r="AF57" s="188">
        <f t="shared" si="36"/>
        <v>-525.20402003197887</v>
      </c>
      <c r="AG57" s="188">
        <f t="shared" si="37"/>
        <v>-525.20402003197887</v>
      </c>
      <c r="AH57" s="188">
        <f t="shared" si="38"/>
        <v>-525.20402003197887</v>
      </c>
      <c r="AI57" s="188">
        <f t="shared" si="39"/>
        <v>525.20402003197887</v>
      </c>
      <c r="AJ57" s="188">
        <f t="shared" si="28"/>
        <v>-525.20402003197887</v>
      </c>
      <c r="AK57" s="188">
        <f t="shared" si="29"/>
        <v>525.20402003197887</v>
      </c>
      <c r="AL57" s="188">
        <f t="shared" si="30"/>
        <v>525.20402003197887</v>
      </c>
      <c r="AM57" s="188">
        <f t="shared" si="31"/>
        <v>525.20402003197887</v>
      </c>
      <c r="AN57" s="188">
        <f t="shared" si="41"/>
        <v>-525.20402003197887</v>
      </c>
      <c r="AO57" s="188">
        <f t="shared" si="42"/>
        <v>525.20402003197887</v>
      </c>
    </row>
    <row r="58" spans="1:41" ht="15.75" thickBot="1" x14ac:dyDescent="0.3">
      <c r="A58" s="1" t="s">
        <v>371</v>
      </c>
      <c r="B58" s="149" t="s">
        <v>635</v>
      </c>
      <c r="C58" s="192" t="s">
        <v>1121</v>
      </c>
      <c r="E58" s="201">
        <v>1</v>
      </c>
      <c r="F58" s="186">
        <f t="shared" si="19"/>
        <v>-737.67939494532641</v>
      </c>
      <c r="G58" s="202">
        <v>-6.82530898358E-3</v>
      </c>
      <c r="H58" s="202">
        <v>-1</v>
      </c>
      <c r="I58">
        <v>1</v>
      </c>
      <c r="J58">
        <v>-1</v>
      </c>
      <c r="K58">
        <v>1</v>
      </c>
      <c r="L58">
        <v>1</v>
      </c>
      <c r="M58">
        <v>5</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108080</v>
      </c>
      <c r="Y58" s="137">
        <v>81060</v>
      </c>
      <c r="Z58" s="188">
        <f t="shared" si="25"/>
        <v>737.67939494532641</v>
      </c>
      <c r="AA58" s="188">
        <f>IF(IF(sym!$Q47=H58,1,0)=1,ABS(X58*G58),-ABS(X58*G58))</f>
        <v>-737.67939494532641</v>
      </c>
      <c r="AB58" s="188">
        <f>IF(IF(sym!$P47=$H58,1,0)=1,ABS($X58*$G58),-ABS($X58*$G58))</f>
        <v>737.67939494532641</v>
      </c>
      <c r="AC58" s="188">
        <f t="shared" si="40"/>
        <v>-737.67939494532641</v>
      </c>
      <c r="AD58" s="188">
        <f t="shared" si="26"/>
        <v>737.67939494532641</v>
      </c>
      <c r="AE58" s="188">
        <f t="shared" si="27"/>
        <v>737.67939494532641</v>
      </c>
      <c r="AF58" s="188">
        <f t="shared" si="36"/>
        <v>-737.67939494532641</v>
      </c>
      <c r="AG58" s="188">
        <f t="shared" si="37"/>
        <v>-737.67939494532641</v>
      </c>
      <c r="AH58" s="188">
        <f t="shared" si="38"/>
        <v>-737.67939494532641</v>
      </c>
      <c r="AI58" s="188">
        <f t="shared" si="39"/>
        <v>-737.67939494532641</v>
      </c>
      <c r="AJ58" s="188">
        <f t="shared" si="28"/>
        <v>-737.67939494532641</v>
      </c>
      <c r="AK58" s="188">
        <f t="shared" si="29"/>
        <v>737.67939494532641</v>
      </c>
      <c r="AL58" s="188">
        <f t="shared" si="30"/>
        <v>737.67939494532641</v>
      </c>
      <c r="AM58" s="188">
        <f t="shared" si="31"/>
        <v>737.67939494532641</v>
      </c>
      <c r="AN58" s="188">
        <f t="shared" si="41"/>
        <v>737.67939494532641</v>
      </c>
      <c r="AO58" s="188">
        <f t="shared" si="42"/>
        <v>737.67939494532641</v>
      </c>
    </row>
    <row r="59" spans="1:41" ht="15.75" thickBot="1" x14ac:dyDescent="0.3">
      <c r="A59" s="1" t="s">
        <v>1052</v>
      </c>
      <c r="B59" s="149" t="s">
        <v>611</v>
      </c>
      <c r="C59" s="192" t="s">
        <v>297</v>
      </c>
      <c r="E59" s="201">
        <v>-1</v>
      </c>
      <c r="F59" s="186">
        <f t="shared" si="19"/>
        <v>-647.4</v>
      </c>
      <c r="G59" s="202">
        <v>-6.4999999999999997E-3</v>
      </c>
      <c r="H59" s="202">
        <v>-1</v>
      </c>
      <c r="I59">
        <v>-1</v>
      </c>
      <c r="J59">
        <v>-1</v>
      </c>
      <c r="K59">
        <v>-1</v>
      </c>
      <c r="L59">
        <v>-1</v>
      </c>
      <c r="M59">
        <v>6</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99600</v>
      </c>
      <c r="Y59" s="137">
        <v>74700</v>
      </c>
      <c r="Z59" s="188">
        <f t="shared" si="25"/>
        <v>647.4</v>
      </c>
      <c r="AA59" s="188">
        <f>IF(IF(sym!$Q48=H59,1,0)=1,ABS(X59*G59),-ABS(X59*G59))</f>
        <v>-647.4</v>
      </c>
      <c r="AB59" s="188">
        <f>IF(IF(sym!$P48=$H59,1,0)=1,ABS($X59*$G59),-ABS($X59*$G59))</f>
        <v>647.4</v>
      </c>
      <c r="AC59" s="188">
        <f t="shared" si="40"/>
        <v>647.4</v>
      </c>
      <c r="AD59" s="188">
        <f t="shared" si="26"/>
        <v>-647.4</v>
      </c>
      <c r="AE59" s="188">
        <f t="shared" si="27"/>
        <v>647.4</v>
      </c>
      <c r="AF59" s="188">
        <f t="shared" si="36"/>
        <v>647.4</v>
      </c>
      <c r="AG59" s="188">
        <f t="shared" si="37"/>
        <v>647.4</v>
      </c>
      <c r="AH59" s="188">
        <f t="shared" si="38"/>
        <v>647.4</v>
      </c>
      <c r="AI59" s="188">
        <f t="shared" si="39"/>
        <v>647.4</v>
      </c>
      <c r="AJ59" s="188">
        <f t="shared" si="28"/>
        <v>647.4</v>
      </c>
      <c r="AK59" s="188">
        <f t="shared" si="29"/>
        <v>647.4</v>
      </c>
      <c r="AL59" s="188">
        <f t="shared" si="30"/>
        <v>-647.4</v>
      </c>
      <c r="AM59" s="188">
        <f t="shared" si="31"/>
        <v>647.4</v>
      </c>
      <c r="AN59" s="188">
        <f t="shared" si="41"/>
        <v>-647.4</v>
      </c>
      <c r="AO59" s="188">
        <f t="shared" si="42"/>
        <v>-647.4</v>
      </c>
    </row>
    <row r="60" spans="1:41" ht="15.75" thickBot="1" x14ac:dyDescent="0.3">
      <c r="A60" s="1" t="s">
        <v>373</v>
      </c>
      <c r="B60" s="149" t="s">
        <v>692</v>
      </c>
      <c r="C60" s="192" t="s">
        <v>1121</v>
      </c>
      <c r="E60" s="201">
        <v>-1</v>
      </c>
      <c r="F60" s="186">
        <f t="shared" si="19"/>
        <v>-1459.004172465952</v>
      </c>
      <c r="G60" s="202">
        <v>-1.02920723227E-2</v>
      </c>
      <c r="H60" s="202">
        <v>-1</v>
      </c>
      <c r="I60">
        <v>-1</v>
      </c>
      <c r="J60">
        <v>1</v>
      </c>
      <c r="K60">
        <v>-1</v>
      </c>
      <c r="L60">
        <v>1</v>
      </c>
      <c r="M60">
        <v>12</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141760</v>
      </c>
      <c r="Y60" s="137">
        <v>141760</v>
      </c>
      <c r="Z60" s="188">
        <f t="shared" si="25"/>
        <v>1459.004172465952</v>
      </c>
      <c r="AA60" s="188">
        <f>IF(IF(sym!$Q49=H60,1,0)=1,ABS(X60*G60),-ABS(X60*G60))</f>
        <v>-1459.004172465952</v>
      </c>
      <c r="AB60" s="188">
        <f>IF(IF(sym!$P49=$H60,1,0)=1,ABS($X60*$G60),-ABS($X60*$G60))</f>
        <v>1459.004172465952</v>
      </c>
      <c r="AC60" s="188">
        <f t="shared" si="40"/>
        <v>1459.004172465952</v>
      </c>
      <c r="AD60" s="188">
        <f t="shared" si="26"/>
        <v>-1459.004172465952</v>
      </c>
      <c r="AE60" s="188">
        <f t="shared" si="27"/>
        <v>-1459.004172465952</v>
      </c>
      <c r="AF60" s="188">
        <f t="shared" si="36"/>
        <v>1459.004172465952</v>
      </c>
      <c r="AG60" s="188">
        <f t="shared" si="37"/>
        <v>1459.004172465952</v>
      </c>
      <c r="AH60" s="188">
        <f t="shared" si="38"/>
        <v>-1459.004172465952</v>
      </c>
      <c r="AI60" s="188">
        <f t="shared" si="39"/>
        <v>-1459.004172465952</v>
      </c>
      <c r="AJ60" s="188">
        <f t="shared" si="28"/>
        <v>1459.004172465952</v>
      </c>
      <c r="AK60" s="188">
        <f t="shared" si="29"/>
        <v>-1459.004172465952</v>
      </c>
      <c r="AL60" s="188">
        <f t="shared" si="30"/>
        <v>1459.004172465952</v>
      </c>
      <c r="AM60" s="188">
        <f t="shared" si="31"/>
        <v>1459.004172465952</v>
      </c>
      <c r="AN60" s="188">
        <f t="shared" si="41"/>
        <v>1459.004172465952</v>
      </c>
      <c r="AO60" s="188">
        <f t="shared" si="42"/>
        <v>-1459.004172465952</v>
      </c>
    </row>
    <row r="61" spans="1:41" ht="15.75" thickBot="1" x14ac:dyDescent="0.3">
      <c r="A61" s="1" t="s">
        <v>375</v>
      </c>
      <c r="B61" s="149" t="s">
        <v>690</v>
      </c>
      <c r="C61" s="192" t="s">
        <v>288</v>
      </c>
      <c r="E61" s="201">
        <v>1</v>
      </c>
      <c r="F61" s="186">
        <f t="shared" si="19"/>
        <v>417.67270040615597</v>
      </c>
      <c r="G61" s="202">
        <v>7.7576653121499998E-3</v>
      </c>
      <c r="H61" s="202">
        <v>1</v>
      </c>
      <c r="I61">
        <v>1</v>
      </c>
      <c r="J61">
        <v>1</v>
      </c>
      <c r="K61">
        <v>1</v>
      </c>
      <c r="L61">
        <v>-1</v>
      </c>
      <c r="M61">
        <v>8</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53840</v>
      </c>
      <c r="Y61" s="137">
        <v>53840</v>
      </c>
      <c r="Z61" s="188">
        <f t="shared" si="25"/>
        <v>417.67270040615597</v>
      </c>
      <c r="AA61" s="188">
        <f>IF(IF(sym!$Q50=H61,1,0)=1,ABS(X61*G61),-ABS(X61*G61))</f>
        <v>417.67270040615597</v>
      </c>
      <c r="AB61" s="188">
        <f>IF(IF(sym!$P50=$H61,1,0)=1,ABS($X61*$G61),-ABS($X61*$G61))</f>
        <v>-417.67270040615597</v>
      </c>
      <c r="AC61" s="188">
        <f t="shared" si="40"/>
        <v>417.67270040615597</v>
      </c>
      <c r="AD61" s="188">
        <f t="shared" si="26"/>
        <v>-417.67270040615597</v>
      </c>
      <c r="AE61" s="188">
        <f t="shared" si="27"/>
        <v>417.67270040615597</v>
      </c>
      <c r="AF61" s="188">
        <f t="shared" si="36"/>
        <v>417.67270040615597</v>
      </c>
      <c r="AG61" s="188">
        <f t="shared" si="37"/>
        <v>417.67270040615597</v>
      </c>
      <c r="AH61" s="188">
        <f t="shared" si="38"/>
        <v>-417.67270040615597</v>
      </c>
      <c r="AI61" s="188">
        <f t="shared" si="39"/>
        <v>-417.67270040615597</v>
      </c>
      <c r="AJ61" s="188">
        <f t="shared" si="28"/>
        <v>417.67270040615597</v>
      </c>
      <c r="AK61" s="188">
        <f t="shared" si="29"/>
        <v>-417.67270040615597</v>
      </c>
      <c r="AL61" s="188">
        <f t="shared" si="30"/>
        <v>417.67270040615597</v>
      </c>
      <c r="AM61" s="188">
        <f t="shared" si="31"/>
        <v>417.67270040615597</v>
      </c>
      <c r="AN61" s="188">
        <f t="shared" si="41"/>
        <v>417.67270040615597</v>
      </c>
      <c r="AO61" s="188">
        <f t="shared" si="42"/>
        <v>417.67270040615597</v>
      </c>
    </row>
    <row r="62" spans="1:41" ht="15.75" thickBot="1" x14ac:dyDescent="0.3">
      <c r="A62" s="1" t="s">
        <v>377</v>
      </c>
      <c r="B62" s="149" t="s">
        <v>694</v>
      </c>
      <c r="C62" s="192" t="s">
        <v>294</v>
      </c>
      <c r="E62" s="201">
        <v>1</v>
      </c>
      <c r="F62" s="186">
        <f t="shared" si="19"/>
        <v>-239.38038153726529</v>
      </c>
      <c r="G62" s="202">
        <v>-3.0238887209E-3</v>
      </c>
      <c r="H62" s="202">
        <v>-1</v>
      </c>
      <c r="I62">
        <v>-1</v>
      </c>
      <c r="J62">
        <v>-1</v>
      </c>
      <c r="K62">
        <v>1</v>
      </c>
      <c r="L62">
        <v>-1</v>
      </c>
      <c r="M62">
        <v>11</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79163.092174244593</v>
      </c>
      <c r="Y62" s="137">
        <v>79163.092174244593</v>
      </c>
      <c r="Z62" s="188">
        <f t="shared" si="25"/>
        <v>239.38038153726529</v>
      </c>
      <c r="AA62" s="188">
        <f>IF(IF(sym!$Q51=H62,1,0)=1,ABS(X62*G62),-ABS(X62*G62))</f>
        <v>-239.38038153726529</v>
      </c>
      <c r="AB62" s="188">
        <f>IF(IF(sym!$P51=$H62,1,0)=1,ABS($X62*$G62),-ABS($X62*$G62))</f>
        <v>239.38038153726529</v>
      </c>
      <c r="AC62" s="188">
        <f t="shared" si="40"/>
        <v>-239.38038153726529</v>
      </c>
      <c r="AD62" s="188">
        <f t="shared" si="26"/>
        <v>239.38038153726529</v>
      </c>
      <c r="AE62" s="188">
        <f t="shared" si="27"/>
        <v>239.38038153726529</v>
      </c>
      <c r="AF62" s="188">
        <f t="shared" si="36"/>
        <v>239.38038153726529</v>
      </c>
      <c r="AG62" s="188">
        <f t="shared" si="37"/>
        <v>-239.38038153726529</v>
      </c>
      <c r="AH62" s="188">
        <f t="shared" si="38"/>
        <v>239.38038153726529</v>
      </c>
      <c r="AI62" s="188">
        <f t="shared" si="39"/>
        <v>239.38038153726529</v>
      </c>
      <c r="AJ62" s="188">
        <f t="shared" si="28"/>
        <v>-239.38038153726529</v>
      </c>
      <c r="AK62" s="188">
        <f t="shared" si="29"/>
        <v>239.38038153726529</v>
      </c>
      <c r="AL62" s="188">
        <f t="shared" si="30"/>
        <v>239.38038153726529</v>
      </c>
      <c r="AM62" s="188">
        <f t="shared" si="31"/>
        <v>239.38038153726529</v>
      </c>
      <c r="AN62" s="188">
        <f t="shared" si="41"/>
        <v>-239.38038153726529</v>
      </c>
      <c r="AO62" s="188">
        <f t="shared" si="42"/>
        <v>239.38038153726529</v>
      </c>
    </row>
    <row r="63" spans="1:41" ht="15.75" thickBot="1" x14ac:dyDescent="0.3">
      <c r="A63" s="1" t="s">
        <v>379</v>
      </c>
      <c r="B63" s="149" t="s">
        <v>550</v>
      </c>
      <c r="C63" s="192" t="s">
        <v>294</v>
      </c>
      <c r="E63" s="201">
        <v>1</v>
      </c>
      <c r="F63" s="186">
        <f t="shared" si="19"/>
        <v>-431.70969498851241</v>
      </c>
      <c r="G63" s="202">
        <v>-2.34204793028E-3</v>
      </c>
      <c r="H63" s="202">
        <v>-1</v>
      </c>
      <c r="I63">
        <v>1</v>
      </c>
      <c r="J63">
        <v>-1</v>
      </c>
      <c r="K63">
        <v>1</v>
      </c>
      <c r="L63">
        <v>1</v>
      </c>
      <c r="M63">
        <v>12</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184330</v>
      </c>
      <c r="Y63" s="137">
        <v>184330</v>
      </c>
      <c r="Z63" s="188">
        <f t="shared" si="25"/>
        <v>431.70969498851241</v>
      </c>
      <c r="AA63" s="188">
        <f>IF(IF(sym!$Q52=H63,1,0)=1,ABS(X63*G63),-ABS(X63*G63))</f>
        <v>-431.70969498851241</v>
      </c>
      <c r="AB63" s="188">
        <f>IF(IF(sym!$P52=$H63,1,0)=1,ABS($X63*$G63),-ABS($X63*$G63))</f>
        <v>431.70969498851241</v>
      </c>
      <c r="AC63" s="188">
        <f t="shared" si="40"/>
        <v>-431.70969498851241</v>
      </c>
      <c r="AD63" s="188">
        <f t="shared" si="26"/>
        <v>431.70969498851241</v>
      </c>
      <c r="AE63" s="188">
        <f t="shared" si="27"/>
        <v>431.70969498851241</v>
      </c>
      <c r="AF63" s="188">
        <f t="shared" si="36"/>
        <v>-431.70969498851241</v>
      </c>
      <c r="AG63" s="188">
        <f t="shared" si="37"/>
        <v>-431.70969498851241</v>
      </c>
      <c r="AH63" s="188">
        <f t="shared" si="38"/>
        <v>-431.70969498851241</v>
      </c>
      <c r="AI63" s="188">
        <f t="shared" si="39"/>
        <v>-431.70969498851241</v>
      </c>
      <c r="AJ63" s="188">
        <f t="shared" si="28"/>
        <v>-431.70969498851241</v>
      </c>
      <c r="AK63" s="188">
        <f t="shared" si="29"/>
        <v>431.70969498851241</v>
      </c>
      <c r="AL63" s="188">
        <f t="shared" si="30"/>
        <v>431.70969498851241</v>
      </c>
      <c r="AM63" s="188">
        <f t="shared" si="31"/>
        <v>431.70969498851241</v>
      </c>
      <c r="AN63" s="188">
        <f t="shared" si="41"/>
        <v>431.70969498851241</v>
      </c>
      <c r="AO63" s="188">
        <f t="shared" si="42"/>
        <v>431.70969498851241</v>
      </c>
    </row>
    <row r="64" spans="1:41" ht="15.75" thickBot="1" x14ac:dyDescent="0.3">
      <c r="A64" s="4" t="s">
        <v>1050</v>
      </c>
      <c r="B64" s="149" t="s">
        <v>700</v>
      </c>
      <c r="C64" s="192" t="s">
        <v>297</v>
      </c>
      <c r="E64" s="201">
        <v>-1</v>
      </c>
      <c r="F64" s="186">
        <f t="shared" si="19"/>
        <v>-87.929447852712372</v>
      </c>
      <c r="G64" s="202">
        <v>-1.2269938650299999E-3</v>
      </c>
      <c r="H64" s="202">
        <v>-1</v>
      </c>
      <c r="I64">
        <v>1</v>
      </c>
      <c r="J64">
        <v>-1</v>
      </c>
      <c r="K64">
        <v>1</v>
      </c>
      <c r="L64">
        <v>-1</v>
      </c>
      <c r="M64">
        <v>7</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71662.5</v>
      </c>
      <c r="Y64" s="137">
        <v>51187.5</v>
      </c>
      <c r="Z64" s="188">
        <f t="shared" si="25"/>
        <v>87.929447852712372</v>
      </c>
      <c r="AA64" s="188">
        <f>IF(IF(sym!$Q53=H64,1,0)=1,ABS(X64*G64),-ABS(X64*G64))</f>
        <v>-87.929447852712372</v>
      </c>
      <c r="AB64" s="188">
        <f>IF(IF(sym!$P53=$H64,1,0)=1,ABS($X64*$G64),-ABS($X64*$G64))</f>
        <v>87.929447852712372</v>
      </c>
      <c r="AC64" s="188">
        <f t="shared" si="40"/>
        <v>87.929447852712372</v>
      </c>
      <c r="AD64" s="188">
        <f t="shared" si="26"/>
        <v>-87.929447852712372</v>
      </c>
      <c r="AE64" s="188">
        <f t="shared" si="27"/>
        <v>87.929447852712372</v>
      </c>
      <c r="AF64" s="188">
        <f t="shared" si="36"/>
        <v>-87.929447852712372</v>
      </c>
      <c r="AG64" s="188">
        <f t="shared" si="37"/>
        <v>-87.929447852712372</v>
      </c>
      <c r="AH64" s="188">
        <f t="shared" si="38"/>
        <v>87.929447852712372</v>
      </c>
      <c r="AI64" s="188">
        <f t="shared" si="39"/>
        <v>87.929447852712372</v>
      </c>
      <c r="AJ64" s="188">
        <f t="shared" si="28"/>
        <v>-87.929447852712372</v>
      </c>
      <c r="AK64" s="188">
        <f t="shared" si="29"/>
        <v>87.929447852712372</v>
      </c>
      <c r="AL64" s="188">
        <f t="shared" si="30"/>
        <v>-87.929447852712372</v>
      </c>
      <c r="AM64" s="188">
        <f t="shared" si="31"/>
        <v>-87.929447852712372</v>
      </c>
      <c r="AN64" s="188">
        <f t="shared" si="41"/>
        <v>87.929447852712372</v>
      </c>
      <c r="AO64" s="188">
        <f t="shared" si="42"/>
        <v>-87.929447852712372</v>
      </c>
    </row>
    <row r="65" spans="1:41" ht="15.75" thickBot="1" x14ac:dyDescent="0.3">
      <c r="A65" s="1" t="s">
        <v>0</v>
      </c>
      <c r="B65" s="149" t="s">
        <v>702</v>
      </c>
      <c r="C65" s="192" t="s">
        <v>304</v>
      </c>
      <c r="E65" s="201">
        <v>1</v>
      </c>
      <c r="F65" s="186">
        <f t="shared" si="19"/>
        <v>-157.71376221473409</v>
      </c>
      <c r="G65" s="202">
        <v>-1.90010857763E-3</v>
      </c>
      <c r="H65" s="233">
        <v>-1</v>
      </c>
      <c r="I65">
        <v>-1</v>
      </c>
      <c r="J65">
        <v>-1</v>
      </c>
      <c r="K65">
        <v>1</v>
      </c>
      <c r="L65">
        <v>1</v>
      </c>
      <c r="M65">
        <v>2</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83002.5</v>
      </c>
      <c r="Y65" s="137">
        <v>55335</v>
      </c>
      <c r="Z65" s="188">
        <f t="shared" si="25"/>
        <v>157.71376221473409</v>
      </c>
      <c r="AA65" s="188">
        <f>IF(IF(sym!$Q54=H65,1,0)=1,ABS(X65*G65),-ABS(X65*G65))</f>
        <v>-157.71376221473409</v>
      </c>
      <c r="AB65" s="188">
        <f>IF(IF(sym!$P54=$H65,1,0)=1,ABS($X65*$G65),-ABS($X65*$G65))</f>
        <v>157.71376221473409</v>
      </c>
      <c r="AC65" s="188">
        <f t="shared" si="40"/>
        <v>-157.71376221473409</v>
      </c>
      <c r="AD65" s="188">
        <f t="shared" si="26"/>
        <v>157.71376221473409</v>
      </c>
      <c r="AE65" s="188">
        <f t="shared" si="27"/>
        <v>157.71376221473409</v>
      </c>
      <c r="AF65" s="188">
        <f t="shared" si="36"/>
        <v>157.71376221473409</v>
      </c>
      <c r="AG65" s="188">
        <f t="shared" si="37"/>
        <v>-157.71376221473409</v>
      </c>
      <c r="AH65" s="188">
        <f t="shared" si="38"/>
        <v>-157.71376221473409</v>
      </c>
      <c r="AI65" s="188">
        <f t="shared" si="39"/>
        <v>-157.71376221473409</v>
      </c>
      <c r="AJ65" s="188">
        <f t="shared" si="28"/>
        <v>-157.71376221473409</v>
      </c>
      <c r="AK65" s="188">
        <f t="shared" si="29"/>
        <v>157.71376221473409</v>
      </c>
      <c r="AL65" s="188">
        <f t="shared" si="30"/>
        <v>157.71376221473409</v>
      </c>
      <c r="AM65" s="188">
        <f t="shared" si="31"/>
        <v>157.71376221473409</v>
      </c>
      <c r="AN65" s="188">
        <f t="shared" si="41"/>
        <v>157.71376221473409</v>
      </c>
      <c r="AO65" s="188">
        <f t="shared" si="42"/>
        <v>157.71376221473409</v>
      </c>
    </row>
    <row r="66" spans="1:41" ht="15.75" thickBot="1" x14ac:dyDescent="0.3">
      <c r="A66" s="1" t="s">
        <v>384</v>
      </c>
      <c r="B66" s="149" t="s">
        <v>704</v>
      </c>
      <c r="C66" s="192" t="s">
        <v>347</v>
      </c>
      <c r="E66" s="201">
        <v>1</v>
      </c>
      <c r="F66" s="186">
        <f t="shared" si="19"/>
        <v>-734.2604822605889</v>
      </c>
      <c r="G66" s="202">
        <v>-5.6826908308999996E-3</v>
      </c>
      <c r="H66" s="202">
        <v>-1</v>
      </c>
      <c r="I66">
        <v>1</v>
      </c>
      <c r="J66">
        <v>-1</v>
      </c>
      <c r="K66">
        <v>1</v>
      </c>
      <c r="L66">
        <v>1</v>
      </c>
      <c r="M66">
        <v>12</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129209.99999999999</v>
      </c>
      <c r="Y66" s="137">
        <v>129209.99999999999</v>
      </c>
      <c r="Z66" s="188">
        <f t="shared" si="25"/>
        <v>734.2604822605889</v>
      </c>
      <c r="AA66" s="188">
        <f>IF(IF(sym!$Q55=H66,1,0)=1,ABS(X66*G66),-ABS(X66*G66))</f>
        <v>-734.2604822605889</v>
      </c>
      <c r="AB66" s="188">
        <f>IF(IF(sym!$P55=$H66,1,0)=1,ABS($X66*$G66),-ABS($X66*$G66))</f>
        <v>734.2604822605889</v>
      </c>
      <c r="AC66" s="188">
        <f t="shared" si="40"/>
        <v>-734.2604822605889</v>
      </c>
      <c r="AD66" s="188">
        <f t="shared" si="26"/>
        <v>734.2604822605889</v>
      </c>
      <c r="AE66" s="188">
        <f t="shared" si="27"/>
        <v>734.2604822605889</v>
      </c>
      <c r="AF66" s="188">
        <f t="shared" si="36"/>
        <v>-734.2604822605889</v>
      </c>
      <c r="AG66" s="188">
        <f t="shared" si="37"/>
        <v>-734.2604822605889</v>
      </c>
      <c r="AH66" s="188">
        <f t="shared" si="38"/>
        <v>-734.2604822605889</v>
      </c>
      <c r="AI66" s="188">
        <f t="shared" si="39"/>
        <v>-734.2604822605889</v>
      </c>
      <c r="AJ66" s="188">
        <f t="shared" si="28"/>
        <v>-734.2604822605889</v>
      </c>
      <c r="AK66" s="188">
        <f t="shared" si="29"/>
        <v>734.2604822605889</v>
      </c>
      <c r="AL66" s="188">
        <f t="shared" si="30"/>
        <v>734.2604822605889</v>
      </c>
      <c r="AM66" s="188">
        <f t="shared" si="31"/>
        <v>734.2604822605889</v>
      </c>
      <c r="AN66" s="188">
        <f t="shared" si="41"/>
        <v>734.2604822605889</v>
      </c>
      <c r="AO66" s="188">
        <f t="shared" si="42"/>
        <v>734.2604822605889</v>
      </c>
    </row>
    <row r="67" spans="1:41" ht="15.75" thickBot="1" x14ac:dyDescent="0.3">
      <c r="A67" s="1" t="s">
        <v>386</v>
      </c>
      <c r="B67" s="149" t="s">
        <v>706</v>
      </c>
      <c r="C67" s="192" t="s">
        <v>347</v>
      </c>
      <c r="E67" s="201">
        <v>1</v>
      </c>
      <c r="F67" s="186">
        <f t="shared" si="19"/>
        <v>-1017.2297664314135</v>
      </c>
      <c r="G67" s="202">
        <v>-9.2341118957100007E-3</v>
      </c>
      <c r="H67" s="202">
        <v>-1</v>
      </c>
      <c r="I67">
        <v>1</v>
      </c>
      <c r="J67">
        <v>-1</v>
      </c>
      <c r="K67">
        <v>1</v>
      </c>
      <c r="L67">
        <v>-1</v>
      </c>
      <c r="M67">
        <v>12</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110159.99999999999</v>
      </c>
      <c r="Y67" s="137">
        <v>110159.99999999999</v>
      </c>
      <c r="Z67" s="188">
        <f t="shared" si="25"/>
        <v>1017.2297664314135</v>
      </c>
      <c r="AA67" s="188">
        <f>IF(IF(sym!$Q56=H67,1,0)=1,ABS(X67*G67),-ABS(X67*G67))</f>
        <v>1017.2297664314135</v>
      </c>
      <c r="AB67" s="188">
        <f>IF(IF(sym!$P56=$H67,1,0)=1,ABS($X67*$G67),-ABS($X67*$G67))</f>
        <v>-1017.2297664314135</v>
      </c>
      <c r="AC67" s="188">
        <f t="shared" si="40"/>
        <v>-1017.2297664314135</v>
      </c>
      <c r="AD67" s="188">
        <f t="shared" si="26"/>
        <v>1017.2297664314135</v>
      </c>
      <c r="AE67" s="188">
        <f t="shared" si="27"/>
        <v>1017.2297664314135</v>
      </c>
      <c r="AF67" s="188">
        <f t="shared" si="36"/>
        <v>-1017.2297664314135</v>
      </c>
      <c r="AG67" s="188">
        <f t="shared" si="37"/>
        <v>-1017.2297664314135</v>
      </c>
      <c r="AH67" s="188">
        <f t="shared" si="38"/>
        <v>1017.2297664314135</v>
      </c>
      <c r="AI67" s="188">
        <f t="shared" si="39"/>
        <v>1017.2297664314135</v>
      </c>
      <c r="AJ67" s="188">
        <f t="shared" si="28"/>
        <v>-1017.2297664314135</v>
      </c>
      <c r="AK67" s="188">
        <f t="shared" si="29"/>
        <v>1017.2297664314135</v>
      </c>
      <c r="AL67" s="188">
        <f t="shared" si="30"/>
        <v>-1017.2297664314135</v>
      </c>
      <c r="AM67" s="188">
        <f t="shared" si="31"/>
        <v>-1017.2297664314135</v>
      </c>
      <c r="AN67" s="188">
        <f t="shared" si="41"/>
        <v>-1017.2297664314135</v>
      </c>
      <c r="AO67" s="188">
        <f t="shared" si="42"/>
        <v>1017.2297664314135</v>
      </c>
    </row>
    <row r="68" spans="1:41" ht="15.75" thickBot="1" x14ac:dyDescent="0.3">
      <c r="A68" s="1" t="s">
        <v>388</v>
      </c>
      <c r="B68" s="149" t="s">
        <v>710</v>
      </c>
      <c r="C68" s="192" t="s">
        <v>288</v>
      </c>
      <c r="E68" s="201">
        <v>1</v>
      </c>
      <c r="F68" s="186">
        <f t="shared" si="19"/>
        <v>325.75666666692729</v>
      </c>
      <c r="G68" s="202">
        <v>5.5555555555600001E-3</v>
      </c>
      <c r="H68" s="233">
        <v>1</v>
      </c>
      <c r="I68">
        <v>1</v>
      </c>
      <c r="J68">
        <v>-1</v>
      </c>
      <c r="K68">
        <v>1</v>
      </c>
      <c r="L68">
        <v>-1</v>
      </c>
      <c r="M68">
        <v>-14</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58636.2</v>
      </c>
      <c r="Y68" s="137">
        <v>58636.2</v>
      </c>
      <c r="Z68" s="188">
        <f t="shared" si="25"/>
        <v>325.75666666692729</v>
      </c>
      <c r="AA68" s="188">
        <f>IF(IF(sym!$Q57=H68,1,0)=1,ABS(X68*G68),-ABS(X68*G68))</f>
        <v>325.75666666692729</v>
      </c>
      <c r="AB68" s="188">
        <f>IF(IF(sym!$P57=$H68,1,0)=1,ABS($X68*$G68),-ABS($X68*$G68))</f>
        <v>-325.75666666692729</v>
      </c>
      <c r="AC68" s="188">
        <f t="shared" si="40"/>
        <v>325.75666666692729</v>
      </c>
      <c r="AD68" s="188">
        <f t="shared" si="26"/>
        <v>-325.75666666692729</v>
      </c>
      <c r="AE68" s="188">
        <f t="shared" si="27"/>
        <v>-325.75666666692729</v>
      </c>
      <c r="AF68" s="188">
        <f t="shared" si="36"/>
        <v>325.75666666692729</v>
      </c>
      <c r="AG68" s="188">
        <f t="shared" si="37"/>
        <v>325.75666666692729</v>
      </c>
      <c r="AH68" s="188">
        <f t="shared" si="38"/>
        <v>-325.75666666692729</v>
      </c>
      <c r="AI68" s="188">
        <f t="shared" si="39"/>
        <v>325.75666666692729</v>
      </c>
      <c r="AJ68" s="188">
        <f t="shared" si="28"/>
        <v>325.75666666692729</v>
      </c>
      <c r="AK68" s="188">
        <f t="shared" si="29"/>
        <v>-325.75666666692729</v>
      </c>
      <c r="AL68" s="188">
        <f t="shared" si="30"/>
        <v>325.75666666692729</v>
      </c>
      <c r="AM68" s="188">
        <f t="shared" si="31"/>
        <v>325.75666666692729</v>
      </c>
      <c r="AN68" s="188">
        <f t="shared" si="41"/>
        <v>-325.75666666692729</v>
      </c>
      <c r="AO68" s="188">
        <f t="shared" si="42"/>
        <v>-325.75666666692729</v>
      </c>
    </row>
    <row r="69" spans="1:41" s="2" customFormat="1" ht="15.75" thickBot="1" x14ac:dyDescent="0.3">
      <c r="A69" s="1" t="s">
        <v>389</v>
      </c>
      <c r="B69" s="149" t="s">
        <v>712</v>
      </c>
      <c r="C69" s="192" t="s">
        <v>297</v>
      </c>
      <c r="D69"/>
      <c r="E69" s="201">
        <v>-1</v>
      </c>
      <c r="F69" s="186">
        <f t="shared" si="19"/>
        <v>-609.34403020272316</v>
      </c>
      <c r="G69" s="202">
        <v>-7.0788107597899996E-3</v>
      </c>
      <c r="H69" s="202">
        <v>-1</v>
      </c>
      <c r="I69">
        <v>-1</v>
      </c>
      <c r="J69">
        <v>-1</v>
      </c>
      <c r="K69">
        <v>1</v>
      </c>
      <c r="L69">
        <v>1</v>
      </c>
      <c r="M69">
        <v>-7</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86080</v>
      </c>
      <c r="Y69" s="137">
        <v>64560</v>
      </c>
      <c r="Z69" s="188">
        <f t="shared" si="25"/>
        <v>609.34403020272316</v>
      </c>
      <c r="AA69" s="188">
        <f>IF(IF(sym!$Q58=H69,1,0)=1,ABS(X69*G69),-ABS(X69*G69))</f>
        <v>-609.34403020272316</v>
      </c>
      <c r="AB69" s="188">
        <f>IF(IF(sym!$P58=$H69,1,0)=1,ABS($X69*$G69),-ABS($X69*$G69))</f>
        <v>609.34403020272316</v>
      </c>
      <c r="AC69" s="188">
        <f t="shared" si="40"/>
        <v>609.34403020272316</v>
      </c>
      <c r="AD69" s="188">
        <f t="shared" si="26"/>
        <v>-609.34403020272316</v>
      </c>
      <c r="AE69" s="188">
        <f t="shared" si="27"/>
        <v>609.34403020272316</v>
      </c>
      <c r="AF69" s="188">
        <f t="shared" si="36"/>
        <v>609.34403020272316</v>
      </c>
      <c r="AG69" s="188">
        <f t="shared" si="37"/>
        <v>-609.34403020272316</v>
      </c>
      <c r="AH69" s="188">
        <f t="shared" si="38"/>
        <v>-609.34403020272316</v>
      </c>
      <c r="AI69" s="188">
        <f t="shared" si="39"/>
        <v>609.34403020272316</v>
      </c>
      <c r="AJ69" s="188">
        <f t="shared" si="28"/>
        <v>609.34403020272316</v>
      </c>
      <c r="AK69" s="188">
        <f t="shared" si="29"/>
        <v>609.34403020272316</v>
      </c>
      <c r="AL69" s="188">
        <f t="shared" si="30"/>
        <v>609.34403020272316</v>
      </c>
      <c r="AM69" s="188">
        <f t="shared" si="31"/>
        <v>609.34403020272316</v>
      </c>
      <c r="AN69" s="188">
        <f t="shared" si="41"/>
        <v>609.34403020272316</v>
      </c>
      <c r="AO69" s="188">
        <f t="shared" si="42"/>
        <v>609.34403020272316</v>
      </c>
    </row>
    <row r="70" spans="1:41" s="2" customFormat="1" ht="15.75" thickBot="1" x14ac:dyDescent="0.3">
      <c r="A70" s="1" t="s">
        <v>391</v>
      </c>
      <c r="B70" s="149" t="s">
        <v>490</v>
      </c>
      <c r="C70" s="192" t="s">
        <v>297</v>
      </c>
      <c r="D70"/>
      <c r="E70" s="201">
        <v>-1</v>
      </c>
      <c r="F70" s="186">
        <f t="shared" si="19"/>
        <v>-1280.360921188254</v>
      </c>
      <c r="G70" s="202">
        <v>-1.4675052410900001E-2</v>
      </c>
      <c r="H70" s="202">
        <v>-1</v>
      </c>
      <c r="I70">
        <v>1</v>
      </c>
      <c r="J70">
        <v>1</v>
      </c>
      <c r="K70">
        <v>1</v>
      </c>
      <c r="L70">
        <v>-1</v>
      </c>
      <c r="M70">
        <v>-5</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87247.451343836889</v>
      </c>
      <c r="Y70" s="137">
        <v>65435.588507877663</v>
      </c>
      <c r="Z70" s="188">
        <f t="shared" si="25"/>
        <v>1280.360921188254</v>
      </c>
      <c r="AA70" s="188">
        <f>IF(IF(sym!$Q59=H70,1,0)=1,ABS(X70*G70),-ABS(X70*G70))</f>
        <v>-1280.360921188254</v>
      </c>
      <c r="AB70" s="188">
        <f>IF(IF(sym!$P59=$H70,1,0)=1,ABS($X70*$G70),-ABS($X70*$G70))</f>
        <v>1280.360921188254</v>
      </c>
      <c r="AC70" s="188">
        <f t="shared" si="40"/>
        <v>1280.360921188254</v>
      </c>
      <c r="AD70" s="188">
        <f t="shared" si="26"/>
        <v>-1280.360921188254</v>
      </c>
      <c r="AE70" s="188">
        <f t="shared" si="27"/>
        <v>-1280.360921188254</v>
      </c>
      <c r="AF70" s="188">
        <f t="shared" si="36"/>
        <v>-1280.360921188254</v>
      </c>
      <c r="AG70" s="188">
        <f t="shared" si="37"/>
        <v>-1280.360921188254</v>
      </c>
      <c r="AH70" s="188">
        <f t="shared" si="38"/>
        <v>1280.360921188254</v>
      </c>
      <c r="AI70" s="188">
        <f t="shared" si="39"/>
        <v>-1280.360921188254</v>
      </c>
      <c r="AJ70" s="188">
        <f t="shared" si="28"/>
        <v>-1280.360921188254</v>
      </c>
      <c r="AK70" s="188">
        <f t="shared" si="29"/>
        <v>-1280.360921188254</v>
      </c>
      <c r="AL70" s="188">
        <f t="shared" si="30"/>
        <v>-1280.360921188254</v>
      </c>
      <c r="AM70" s="188">
        <f t="shared" si="31"/>
        <v>-1280.360921188254</v>
      </c>
      <c r="AN70" s="188">
        <f t="shared" si="41"/>
        <v>1280.360921188254</v>
      </c>
      <c r="AO70" s="188">
        <f t="shared" si="42"/>
        <v>-1280.360921188254</v>
      </c>
    </row>
    <row r="71" spans="1:41" ht="15.75" thickBot="1" x14ac:dyDescent="0.3">
      <c r="A71" s="1" t="s">
        <v>29</v>
      </c>
      <c r="B71" s="149" t="s">
        <v>730</v>
      </c>
      <c r="C71" s="192" t="s">
        <v>297</v>
      </c>
      <c r="D71" s="2"/>
      <c r="E71" s="201">
        <v>-1</v>
      </c>
      <c r="F71" s="186">
        <f t="shared" si="19"/>
        <v>-501.8827959518012</v>
      </c>
      <c r="G71" s="202">
        <v>-4.7069898799699996E-3</v>
      </c>
      <c r="H71" s="202">
        <v>-1</v>
      </c>
      <c r="I71">
        <v>-1</v>
      </c>
      <c r="J71">
        <v>1</v>
      </c>
      <c r="K71">
        <v>-1</v>
      </c>
      <c r="L71">
        <v>-1</v>
      </c>
      <c r="M71">
        <v>1</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106625</v>
      </c>
      <c r="Y71" s="137">
        <v>106625</v>
      </c>
      <c r="Z71" s="188">
        <f t="shared" si="25"/>
        <v>501.8827959518012</v>
      </c>
      <c r="AA71" s="188">
        <f>IF(IF(sym!$Q60=H71,1,0)=1,ABS(X71*G71),-ABS(X71*G71))</f>
        <v>-501.8827959518012</v>
      </c>
      <c r="AB71" s="188">
        <f>IF(IF(sym!$P60=$H71,1,0)=1,ABS($X71*$G71),-ABS($X71*$G71))</f>
        <v>501.8827959518012</v>
      </c>
      <c r="AC71" s="188">
        <f t="shared" si="40"/>
        <v>501.8827959518012</v>
      </c>
      <c r="AD71" s="188">
        <f t="shared" si="26"/>
        <v>-501.8827959518012</v>
      </c>
      <c r="AE71" s="188">
        <f t="shared" si="27"/>
        <v>-501.8827959518012</v>
      </c>
      <c r="AF71" s="188">
        <f t="shared" si="36"/>
        <v>501.8827959518012</v>
      </c>
      <c r="AG71" s="188">
        <f t="shared" si="37"/>
        <v>501.8827959518012</v>
      </c>
      <c r="AH71" s="188">
        <f t="shared" si="38"/>
        <v>501.8827959518012</v>
      </c>
      <c r="AI71" s="188">
        <f t="shared" si="39"/>
        <v>501.8827959518012</v>
      </c>
      <c r="AJ71" s="188">
        <f t="shared" si="28"/>
        <v>501.8827959518012</v>
      </c>
      <c r="AK71" s="188">
        <f t="shared" si="29"/>
        <v>-501.8827959518012</v>
      </c>
      <c r="AL71" s="188">
        <f t="shared" si="30"/>
        <v>-501.8827959518012</v>
      </c>
      <c r="AM71" s="188">
        <f t="shared" si="31"/>
        <v>-501.8827959518012</v>
      </c>
      <c r="AN71" s="188">
        <f t="shared" si="41"/>
        <v>-501.8827959518012</v>
      </c>
      <c r="AO71" s="188">
        <f t="shared" si="42"/>
        <v>-501.8827959518012</v>
      </c>
    </row>
    <row r="72" spans="1:41" ht="15.75" thickBot="1" x14ac:dyDescent="0.3">
      <c r="A72" s="1" t="s">
        <v>394</v>
      </c>
      <c r="B72" s="149" t="s">
        <v>742</v>
      </c>
      <c r="C72" s="192" t="s">
        <v>304</v>
      </c>
      <c r="E72" s="201">
        <v>1</v>
      </c>
      <c r="F72" s="186">
        <f t="shared" si="19"/>
        <v>-1961.3219487689757</v>
      </c>
      <c r="G72" s="202">
        <v>-3.0135610246100002E-2</v>
      </c>
      <c r="H72" s="202">
        <v>-1</v>
      </c>
      <c r="I72">
        <v>1</v>
      </c>
      <c r="J72">
        <v>-1</v>
      </c>
      <c r="K72">
        <v>1</v>
      </c>
      <c r="L72">
        <v>1</v>
      </c>
      <c r="M72">
        <v>-10</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65083.200000000004</v>
      </c>
      <c r="Y72" s="137">
        <v>43388.800000000003</v>
      </c>
      <c r="Z72" s="188">
        <f t="shared" si="25"/>
        <v>1961.3219487689757</v>
      </c>
      <c r="AA72" s="188">
        <f>IF(IF(sym!$Q61=H72,1,0)=1,ABS(X72*G72),-ABS(X72*G72))</f>
        <v>-1961.3219487689757</v>
      </c>
      <c r="AB72" s="188">
        <f>IF(IF(sym!$P61=$H72,1,0)=1,ABS($X72*$G72),-ABS($X72*$G72))</f>
        <v>1961.3219487689757</v>
      </c>
      <c r="AC72" s="188">
        <f t="shared" si="40"/>
        <v>-1961.3219487689757</v>
      </c>
      <c r="AD72" s="188">
        <f t="shared" si="26"/>
        <v>1961.3219487689757</v>
      </c>
      <c r="AE72" s="188">
        <f t="shared" si="27"/>
        <v>1961.3219487689757</v>
      </c>
      <c r="AF72" s="188">
        <f t="shared" si="36"/>
        <v>-1961.3219487689757</v>
      </c>
      <c r="AG72" s="188">
        <f t="shared" si="37"/>
        <v>-1961.3219487689757</v>
      </c>
      <c r="AH72" s="188">
        <f t="shared" si="38"/>
        <v>-1961.3219487689757</v>
      </c>
      <c r="AI72" s="188">
        <f t="shared" si="39"/>
        <v>1961.3219487689757</v>
      </c>
      <c r="AJ72" s="188">
        <f t="shared" si="28"/>
        <v>-1961.3219487689757</v>
      </c>
      <c r="AK72" s="188">
        <f t="shared" si="29"/>
        <v>1961.3219487689757</v>
      </c>
      <c r="AL72" s="188">
        <f t="shared" si="30"/>
        <v>1961.3219487689757</v>
      </c>
      <c r="AM72" s="188">
        <f t="shared" si="31"/>
        <v>1961.3219487689757</v>
      </c>
      <c r="AN72" s="188">
        <f t="shared" si="41"/>
        <v>-1961.3219487689757</v>
      </c>
      <c r="AO72" s="188">
        <f t="shared" si="42"/>
        <v>1961.3219487689757</v>
      </c>
    </row>
    <row r="73" spans="1:41" ht="15.75" thickBot="1" x14ac:dyDescent="0.3">
      <c r="A73" s="1" t="s">
        <v>396</v>
      </c>
      <c r="B73" s="149" t="s">
        <v>744</v>
      </c>
      <c r="C73" s="192" t="s">
        <v>1121</v>
      </c>
      <c r="E73" s="201">
        <v>1</v>
      </c>
      <c r="F73" s="186">
        <f t="shared" si="19"/>
        <v>-723.29978502994493</v>
      </c>
      <c r="G73" s="202">
        <v>-2.83369161618E-3</v>
      </c>
      <c r="H73" s="202">
        <v>-1</v>
      </c>
      <c r="I73">
        <v>1</v>
      </c>
      <c r="J73">
        <v>-1</v>
      </c>
      <c r="K73">
        <v>1</v>
      </c>
      <c r="L73">
        <v>1</v>
      </c>
      <c r="M73">
        <v>-14</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255249.99999999997</v>
      </c>
      <c r="Y73" s="137">
        <v>255249.99999999997</v>
      </c>
      <c r="Z73" s="188">
        <f t="shared" si="25"/>
        <v>723.29978502994493</v>
      </c>
      <c r="AA73" s="188">
        <f>IF(IF(sym!$Q62=H73,1,0)=1,ABS(X73*G73),-ABS(X73*G73))</f>
        <v>-723.29978502994493</v>
      </c>
      <c r="AB73" s="188">
        <f>IF(IF(sym!$P62=$H73,1,0)=1,ABS($X73*$G73),-ABS($X73*$G73))</f>
        <v>723.29978502994493</v>
      </c>
      <c r="AC73" s="188">
        <f t="shared" si="40"/>
        <v>-723.29978502994493</v>
      </c>
      <c r="AD73" s="188">
        <f t="shared" si="26"/>
        <v>723.29978502994493</v>
      </c>
      <c r="AE73" s="188">
        <f t="shared" si="27"/>
        <v>723.29978502994493</v>
      </c>
      <c r="AF73" s="188">
        <f t="shared" si="36"/>
        <v>-723.29978502994493</v>
      </c>
      <c r="AG73" s="188">
        <f t="shared" si="37"/>
        <v>-723.29978502994493</v>
      </c>
      <c r="AH73" s="188">
        <f t="shared" si="38"/>
        <v>-723.29978502994493</v>
      </c>
      <c r="AI73" s="188">
        <f t="shared" si="39"/>
        <v>723.29978502994493</v>
      </c>
      <c r="AJ73" s="188">
        <f t="shared" si="28"/>
        <v>-723.29978502994493</v>
      </c>
      <c r="AK73" s="188">
        <f t="shared" si="29"/>
        <v>723.29978502994493</v>
      </c>
      <c r="AL73" s="188">
        <f t="shared" si="30"/>
        <v>723.29978502994493</v>
      </c>
      <c r="AM73" s="188">
        <f t="shared" si="31"/>
        <v>723.29978502994493</v>
      </c>
      <c r="AN73" s="188">
        <f t="shared" si="41"/>
        <v>-723.29978502994493</v>
      </c>
      <c r="AO73" s="188">
        <f t="shared" si="42"/>
        <v>723.29978502994493</v>
      </c>
    </row>
    <row r="74" spans="1:41" ht="15.75" thickBot="1" x14ac:dyDescent="0.3">
      <c r="A74" s="1" t="s">
        <v>398</v>
      </c>
      <c r="B74" s="149" t="s">
        <v>722</v>
      </c>
      <c r="C74" s="192" t="s">
        <v>347</v>
      </c>
      <c r="E74" s="201">
        <v>-1</v>
      </c>
      <c r="F74" s="186">
        <f t="shared" si="19"/>
        <v>-775.45886231699876</v>
      </c>
      <c r="G74" s="202">
        <v>-7.7256175573299996E-3</v>
      </c>
      <c r="H74" s="202">
        <v>-1</v>
      </c>
      <c r="I74">
        <v>-1</v>
      </c>
      <c r="J74">
        <v>-1</v>
      </c>
      <c r="K74">
        <v>1</v>
      </c>
      <c r="L74">
        <v>1</v>
      </c>
      <c r="M74">
        <v>-1</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100375</v>
      </c>
      <c r="Y74" s="137">
        <v>100375</v>
      </c>
      <c r="Z74" s="188">
        <f t="shared" si="25"/>
        <v>775.45886231699876</v>
      </c>
      <c r="AA74" s="188">
        <f>IF(IF(sym!$Q63=H74,1,0)=1,ABS(X74*G74),-ABS(X74*G74))</f>
        <v>775.45886231699876</v>
      </c>
      <c r="AB74" s="188">
        <f>IF(IF(sym!$P63=$H74,1,0)=1,ABS($X74*$G74),-ABS($X74*$G74))</f>
        <v>-775.45886231699876</v>
      </c>
      <c r="AC74" s="188">
        <f t="shared" si="40"/>
        <v>775.45886231699876</v>
      </c>
      <c r="AD74" s="188">
        <f t="shared" si="26"/>
        <v>-775.45886231699876</v>
      </c>
      <c r="AE74" s="188">
        <f t="shared" si="27"/>
        <v>775.45886231699876</v>
      </c>
      <c r="AF74" s="188">
        <f t="shared" si="36"/>
        <v>775.45886231699876</v>
      </c>
      <c r="AG74" s="188">
        <f t="shared" si="37"/>
        <v>-775.45886231699876</v>
      </c>
      <c r="AH74" s="188">
        <f t="shared" si="38"/>
        <v>-775.45886231699876</v>
      </c>
      <c r="AI74" s="188">
        <f t="shared" si="39"/>
        <v>775.45886231699876</v>
      </c>
      <c r="AJ74" s="188">
        <f t="shared" si="28"/>
        <v>775.45886231699876</v>
      </c>
      <c r="AK74" s="188">
        <f t="shared" si="29"/>
        <v>775.45886231699876</v>
      </c>
      <c r="AL74" s="188">
        <f t="shared" si="30"/>
        <v>775.45886231699876</v>
      </c>
      <c r="AM74" s="188">
        <f t="shared" si="31"/>
        <v>775.45886231699876</v>
      </c>
      <c r="AN74" s="188">
        <f t="shared" si="41"/>
        <v>775.45886231699876</v>
      </c>
      <c r="AO74" s="188">
        <f t="shared" si="42"/>
        <v>775.45886231699876</v>
      </c>
    </row>
    <row r="75" spans="1:41" ht="15.75" thickBot="1" x14ac:dyDescent="0.3">
      <c r="A75" s="1" t="s">
        <v>400</v>
      </c>
      <c r="B75" s="149" t="s">
        <v>732</v>
      </c>
      <c r="C75" s="192" t="s">
        <v>294</v>
      </c>
      <c r="E75" s="201">
        <v>1</v>
      </c>
      <c r="F75" s="186">
        <f t="shared" si="19"/>
        <v>-397.15634287025176</v>
      </c>
      <c r="G75" s="291">
        <v>-2.3308664996199999E-3</v>
      </c>
      <c r="H75" s="202">
        <v>-1</v>
      </c>
      <c r="I75">
        <v>1</v>
      </c>
      <c r="J75">
        <v>-1</v>
      </c>
      <c r="K75">
        <v>1</v>
      </c>
      <c r="L75">
        <v>1</v>
      </c>
      <c r="M75">
        <v>14</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170390</v>
      </c>
      <c r="Y75" s="137">
        <v>136312</v>
      </c>
      <c r="Z75" s="188">
        <f t="shared" si="25"/>
        <v>397.15634287025176</v>
      </c>
      <c r="AA75" s="188">
        <f>IF(IF(sym!$Q64=H75,1,0)=1,ABS(X75*G75),-ABS(X75*G75))</f>
        <v>-397.15634287025176</v>
      </c>
      <c r="AB75" s="188">
        <f>IF(IF(sym!$P64=$H75,1,0)=1,ABS($X75*$G75),-ABS($X75*$G75))</f>
        <v>397.15634287025176</v>
      </c>
      <c r="AC75" s="188">
        <f t="shared" si="40"/>
        <v>-397.15634287025176</v>
      </c>
      <c r="AD75" s="188">
        <f t="shared" si="26"/>
        <v>397.15634287025176</v>
      </c>
      <c r="AE75" s="188">
        <f t="shared" si="27"/>
        <v>397.15634287025176</v>
      </c>
      <c r="AF75" s="188">
        <f t="shared" si="36"/>
        <v>-397.15634287025176</v>
      </c>
      <c r="AG75" s="188">
        <f t="shared" si="37"/>
        <v>-397.15634287025176</v>
      </c>
      <c r="AH75" s="188">
        <f t="shared" si="38"/>
        <v>-397.15634287025176</v>
      </c>
      <c r="AI75" s="188">
        <f t="shared" si="39"/>
        <v>-397.15634287025176</v>
      </c>
      <c r="AJ75" s="188">
        <f t="shared" si="28"/>
        <v>-397.15634287025176</v>
      </c>
      <c r="AK75" s="188">
        <f t="shared" si="29"/>
        <v>397.15634287025176</v>
      </c>
      <c r="AL75" s="188">
        <f t="shared" si="30"/>
        <v>397.15634287025176</v>
      </c>
      <c r="AM75" s="188">
        <f t="shared" si="31"/>
        <v>397.15634287025176</v>
      </c>
      <c r="AN75" s="188">
        <f t="shared" si="41"/>
        <v>397.15634287025176</v>
      </c>
      <c r="AO75" s="188">
        <f t="shared" si="42"/>
        <v>397.15634287025176</v>
      </c>
    </row>
    <row r="76" spans="1:41" ht="15.75" thickBot="1" x14ac:dyDescent="0.3">
      <c r="A76" s="1" t="s">
        <v>992</v>
      </c>
      <c r="B76" s="149" t="s">
        <v>443</v>
      </c>
      <c r="C76" s="192" t="s">
        <v>1122</v>
      </c>
      <c r="E76" s="201">
        <v>-1</v>
      </c>
      <c r="F76" s="186">
        <f t="shared" si="19"/>
        <v>-2789.4372745094779</v>
      </c>
      <c r="G76" s="202">
        <v>-2.7366912100100001E-3</v>
      </c>
      <c r="H76" s="202">
        <v>-1</v>
      </c>
      <c r="I76">
        <v>-1</v>
      </c>
      <c r="J76">
        <v>-1</v>
      </c>
      <c r="K76">
        <v>-1</v>
      </c>
      <c r="L76">
        <v>1</v>
      </c>
      <c r="M76">
        <v>16</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1019273.6631398341</v>
      </c>
      <c r="Y76" s="137">
        <v>728052.61652845296</v>
      </c>
      <c r="Z76" s="188">
        <f t="shared" si="25"/>
        <v>2789.4372745094779</v>
      </c>
      <c r="AA76" s="188">
        <f>IF(IF(sym!$Q65=H76,1,0)=1,ABS(X76*G76),-ABS(X76*G76))</f>
        <v>2789.4372745094779</v>
      </c>
      <c r="AB76" s="188">
        <f>IF(IF(sym!$P65=$H76,1,0)=1,ABS($X76*$G76),-ABS($X76*$G76))</f>
        <v>-2789.4372745094779</v>
      </c>
      <c r="AC76" s="188">
        <f t="shared" si="40"/>
        <v>2789.4372745094779</v>
      </c>
      <c r="AD76" s="188">
        <f t="shared" si="26"/>
        <v>-2789.4372745094779</v>
      </c>
      <c r="AE76" s="188">
        <f t="shared" si="27"/>
        <v>2789.4372745094779</v>
      </c>
      <c r="AF76" s="188">
        <f t="shared" si="36"/>
        <v>2789.4372745094779</v>
      </c>
      <c r="AG76" s="188">
        <f t="shared" si="37"/>
        <v>2789.4372745094779</v>
      </c>
      <c r="AH76" s="188">
        <f t="shared" si="38"/>
        <v>-2789.4372745094779</v>
      </c>
      <c r="AI76" s="188">
        <f t="shared" si="39"/>
        <v>-2789.4372745094779</v>
      </c>
      <c r="AJ76" s="188">
        <f t="shared" si="28"/>
        <v>2789.4372745094779</v>
      </c>
      <c r="AK76" s="188">
        <f t="shared" si="29"/>
        <v>-2789.4372745094779</v>
      </c>
      <c r="AL76" s="188">
        <f t="shared" si="30"/>
        <v>2789.4372745094779</v>
      </c>
      <c r="AM76" s="188">
        <f t="shared" si="31"/>
        <v>2789.4372745094779</v>
      </c>
      <c r="AN76" s="188">
        <f t="shared" si="41"/>
        <v>2789.4372745094779</v>
      </c>
      <c r="AO76" s="188">
        <f t="shared" si="42"/>
        <v>2789.4372745094779</v>
      </c>
    </row>
    <row r="77" spans="1:41" ht="15.75" thickBot="1" x14ac:dyDescent="0.3">
      <c r="A77" s="1" t="s">
        <v>401</v>
      </c>
      <c r="B77" s="149" t="s">
        <v>726</v>
      </c>
      <c r="C77" s="192" t="s">
        <v>297</v>
      </c>
      <c r="E77" s="201">
        <v>-1</v>
      </c>
      <c r="F77" s="186">
        <f t="shared" si="19"/>
        <v>-382.58011950003561</v>
      </c>
      <c r="G77" s="202">
        <v>-5.16023900054E-3</v>
      </c>
      <c r="H77" s="202">
        <v>-1</v>
      </c>
      <c r="I77">
        <v>-1</v>
      </c>
      <c r="J77">
        <v>-1</v>
      </c>
      <c r="K77">
        <v>-1</v>
      </c>
      <c r="L77">
        <v>-1</v>
      </c>
      <c r="M77">
        <v>1</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74140</v>
      </c>
      <c r="Y77" s="137">
        <v>74140</v>
      </c>
      <c r="Z77" s="188">
        <f t="shared" si="25"/>
        <v>382.58011950003561</v>
      </c>
      <c r="AA77" s="188">
        <f>IF(IF(sym!$Q66=H77,1,0)=1,ABS(X77*G77),-ABS(X77*G77))</f>
        <v>-382.58011950003561</v>
      </c>
      <c r="AB77" s="188">
        <f>IF(IF(sym!$P66=$H77,1,0)=1,ABS($X77*$G77),-ABS($X77*$G77))</f>
        <v>382.58011950003561</v>
      </c>
      <c r="AC77" s="188">
        <f t="shared" si="40"/>
        <v>382.58011950003561</v>
      </c>
      <c r="AD77" s="188">
        <f t="shared" si="26"/>
        <v>-382.58011950003561</v>
      </c>
      <c r="AE77" s="188">
        <f t="shared" si="27"/>
        <v>382.58011950003561</v>
      </c>
      <c r="AF77" s="188">
        <f t="shared" si="36"/>
        <v>382.58011950003561</v>
      </c>
      <c r="AG77" s="188">
        <f t="shared" si="37"/>
        <v>382.58011950003561</v>
      </c>
      <c r="AH77" s="188">
        <f t="shared" si="38"/>
        <v>382.58011950003561</v>
      </c>
      <c r="AI77" s="188">
        <f t="shared" si="39"/>
        <v>382.58011950003561</v>
      </c>
      <c r="AJ77" s="188">
        <f t="shared" si="28"/>
        <v>382.58011950003561</v>
      </c>
      <c r="AK77" s="188">
        <f t="shared" si="29"/>
        <v>382.58011950003561</v>
      </c>
      <c r="AL77" s="188">
        <f t="shared" si="30"/>
        <v>-382.58011950003561</v>
      </c>
      <c r="AM77" s="188">
        <f t="shared" si="31"/>
        <v>382.58011950003561</v>
      </c>
      <c r="AN77" s="188">
        <f t="shared" si="41"/>
        <v>-382.58011950003561</v>
      </c>
      <c r="AO77" s="188">
        <f t="shared" si="42"/>
        <v>-382.58011950003561</v>
      </c>
    </row>
    <row r="78" spans="1:41" ht="15.75" thickBot="1" x14ac:dyDescent="0.3">
      <c r="A78" s="1" t="s">
        <v>868</v>
      </c>
      <c r="B78" s="149" t="s">
        <v>746</v>
      </c>
      <c r="C78" s="192" t="s">
        <v>294</v>
      </c>
      <c r="E78" s="201">
        <v>1</v>
      </c>
      <c r="F78" s="186">
        <f t="shared" ref="F78:F92" si="43">G78*X78</f>
        <v>-651.16277100383854</v>
      </c>
      <c r="G78" s="202">
        <v>-3.9201274041399999E-3</v>
      </c>
      <c r="H78" s="202">
        <v>-1</v>
      </c>
      <c r="I78">
        <v>1</v>
      </c>
      <c r="J78">
        <v>-1</v>
      </c>
      <c r="K78">
        <v>1</v>
      </c>
      <c r="L78">
        <v>-1</v>
      </c>
      <c r="M78">
        <v>-9</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166107.55311578733</v>
      </c>
      <c r="Y78" s="137">
        <v>166107.55311578733</v>
      </c>
      <c r="Z78" s="188">
        <f t="shared" ref="Z78:Z92" si="49">ABS(X78*G78)</f>
        <v>651.16277100383854</v>
      </c>
      <c r="AA78" s="188">
        <f>IF(IF(sym!$Q67=H78,1,0)=1,ABS(X78*G78),-ABS(X78*G78))</f>
        <v>-651.16277100383854</v>
      </c>
      <c r="AB78" s="188">
        <f>IF(IF(sym!$P67=$H78,1,0)=1,ABS($X78*$G78),-ABS($X78*$G78))</f>
        <v>651.16277100383854</v>
      </c>
      <c r="AC78" s="188">
        <f t="shared" si="40"/>
        <v>-651.16277100383854</v>
      </c>
      <c r="AD78" s="188">
        <f t="shared" ref="AD78:AD92" si="50">IF(IF(-E78=H78,1,0)=1,ABS(X78*G78),-ABS(X78*G78))</f>
        <v>651.16277100383854</v>
      </c>
      <c r="AE78" s="188">
        <f t="shared" ref="AE78:AE92" si="51">IF(IF(J78=H78,1,0)=1,ABS(X78*G78),-ABS(X78*G78))</f>
        <v>651.16277100383854</v>
      </c>
      <c r="AF78" s="188">
        <f t="shared" si="36"/>
        <v>-651.16277100383854</v>
      </c>
      <c r="AG78" s="188">
        <f t="shared" si="37"/>
        <v>-651.16277100383854</v>
      </c>
      <c r="AH78" s="188">
        <f t="shared" si="38"/>
        <v>651.16277100383854</v>
      </c>
      <c r="AI78" s="188">
        <f t="shared" si="39"/>
        <v>-651.16277100383854</v>
      </c>
      <c r="AJ78" s="188">
        <f t="shared" ref="AJ78:AJ92" si="52">IF(IF(P78=H78,1,0)=1,ABS(X78*G78),-ABS(X78*G78))</f>
        <v>-651.16277100383854</v>
      </c>
      <c r="AK78" s="188">
        <f t="shared" ref="AK78:AK92" si="53">IF(IF(H78=Q78,1,0)=1,ABS(X78*G78),-ABS(X78*G78))</f>
        <v>651.16277100383854</v>
      </c>
      <c r="AL78" s="188">
        <f t="shared" ref="AL78:AL92" si="54">IF(IF(R78=H78,1,0)=1,ABS(X78*G78),-ABS(X78*G78))</f>
        <v>-651.16277100383854</v>
      </c>
      <c r="AM78" s="188">
        <f t="shared" ref="AM78:AM92" si="55">IF(IF(S78=H78,1,0)=1,ABS(X78*G78),-ABS(X78*G78))</f>
        <v>-651.16277100383854</v>
      </c>
      <c r="AN78" s="188">
        <f t="shared" ref="AN78:AN92" si="56">IF(IF(T78=$H78,1,0)=1,ABS($X78*$G78),-ABS($X78*$G78))</f>
        <v>651.16277100383854</v>
      </c>
      <c r="AO78" s="188">
        <f t="shared" ref="AO78:AO92" si="57">IF(IF(U78=$H78,1,0)=1,ABS($X78*$G78),-ABS($X78*$G78))</f>
        <v>651.16277100383854</v>
      </c>
    </row>
    <row r="79" spans="1:41" ht="15.75" thickBot="1" x14ac:dyDescent="0.3">
      <c r="A79" s="1" t="s">
        <v>403</v>
      </c>
      <c r="B79" s="149" t="s">
        <v>681</v>
      </c>
      <c r="C79" s="192" t="s">
        <v>294</v>
      </c>
      <c r="E79" s="201">
        <v>1</v>
      </c>
      <c r="F79" s="186">
        <f t="shared" si="43"/>
        <v>-670.30508815421376</v>
      </c>
      <c r="G79" s="202">
        <v>-4.5927740355200001E-3</v>
      </c>
      <c r="H79" s="202">
        <v>-1</v>
      </c>
      <c r="I79">
        <v>1</v>
      </c>
      <c r="J79">
        <v>-1</v>
      </c>
      <c r="K79">
        <v>1</v>
      </c>
      <c r="L79">
        <v>1</v>
      </c>
      <c r="M79">
        <v>12</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145947.76119402985</v>
      </c>
      <c r="Y79" s="137">
        <v>97298.507462686568</v>
      </c>
      <c r="Z79" s="188">
        <f t="shared" si="49"/>
        <v>670.30508815421376</v>
      </c>
      <c r="AA79" s="188">
        <f>IF(IF(sym!$Q68=H79,1,0)=1,ABS(X79*G79),-ABS(X79*G79))</f>
        <v>-670.30508815421376</v>
      </c>
      <c r="AB79" s="188">
        <f>IF(IF(sym!$P68=$H79,1,0)=1,ABS($X79*$G79),-ABS($X79*$G79))</f>
        <v>670.30508815421376</v>
      </c>
      <c r="AC79" s="188">
        <f t="shared" si="40"/>
        <v>-670.30508815421376</v>
      </c>
      <c r="AD79" s="188">
        <f t="shared" si="50"/>
        <v>670.30508815421376</v>
      </c>
      <c r="AE79" s="188">
        <f t="shared" si="51"/>
        <v>670.30508815421376</v>
      </c>
      <c r="AF79" s="188">
        <f t="shared" ref="AF79:AF92" si="60">IF(IF(I79=H79,1,0)=1,ABS(X79*G79),-ABS(X79*G79))</f>
        <v>-670.30508815421376</v>
      </c>
      <c r="AG79" s="188">
        <f t="shared" ref="AG79:AG92" si="61">IF(IF(K79=H79,1,0)=1,ABS(X79*G79),-ABS(X79*G79))</f>
        <v>-670.30508815421376</v>
      </c>
      <c r="AH79" s="188">
        <f t="shared" ref="AH79:AH92" si="62">IF(IF(L79=H79,1,0)=1,ABS(X79*G79),-ABS(X79*G79))</f>
        <v>-670.30508815421376</v>
      </c>
      <c r="AI79" s="188">
        <f t="shared" ref="AI79:AI92" si="63">IF(IF(O79=H79,1,0)=1,ABS(X79*G79),-ABS(X79*G79))</f>
        <v>-670.30508815421376</v>
      </c>
      <c r="AJ79" s="188">
        <f t="shared" si="52"/>
        <v>-670.30508815421376</v>
      </c>
      <c r="AK79" s="188">
        <f t="shared" si="53"/>
        <v>670.30508815421376</v>
      </c>
      <c r="AL79" s="188">
        <f t="shared" si="54"/>
        <v>670.30508815421376</v>
      </c>
      <c r="AM79" s="188">
        <f t="shared" si="55"/>
        <v>670.30508815421376</v>
      </c>
      <c r="AN79" s="188">
        <f t="shared" si="56"/>
        <v>670.30508815421376</v>
      </c>
      <c r="AO79" s="188">
        <f t="shared" si="57"/>
        <v>670.30508815421376</v>
      </c>
    </row>
    <row r="80" spans="1:41" ht="15.75" thickBot="1" x14ac:dyDescent="0.3">
      <c r="A80" s="1" t="s">
        <v>405</v>
      </c>
      <c r="B80" s="149" t="s">
        <v>686</v>
      </c>
      <c r="C80" s="192" t="s">
        <v>294</v>
      </c>
      <c r="E80" s="201">
        <v>1</v>
      </c>
      <c r="F80" s="186">
        <f t="shared" si="43"/>
        <v>1594.2543458314919</v>
      </c>
      <c r="G80" s="202">
        <v>1.1893870082299999E-2</v>
      </c>
      <c r="H80" s="202">
        <v>1</v>
      </c>
      <c r="I80">
        <v>1</v>
      </c>
      <c r="J80">
        <v>-1</v>
      </c>
      <c r="K80">
        <v>1</v>
      </c>
      <c r="L80">
        <v>-1</v>
      </c>
      <c r="M80">
        <v>-3</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134040</v>
      </c>
      <c r="Y80" s="137">
        <v>100530</v>
      </c>
      <c r="Z80" s="188">
        <f t="shared" si="49"/>
        <v>1594.2543458314919</v>
      </c>
      <c r="AA80" s="188">
        <f>IF(IF(sym!$Q69=H80,1,0)=1,ABS(X80*G80),-ABS(X80*G80))</f>
        <v>1594.2543458314919</v>
      </c>
      <c r="AB80" s="188">
        <f>IF(IF(sym!$P69=$H80,1,0)=1,ABS($X80*$G80),-ABS($X80*$G80))</f>
        <v>-1594.2543458314919</v>
      </c>
      <c r="AC80" s="188">
        <f t="shared" ref="AC80:AC92" si="64">IF(IF(E80=H80,1,0)=1,ABS(X80*G80),-ABS(X80*G80))</f>
        <v>1594.2543458314919</v>
      </c>
      <c r="AD80" s="188">
        <f t="shared" si="50"/>
        <v>-1594.2543458314919</v>
      </c>
      <c r="AE80" s="188">
        <f t="shared" si="51"/>
        <v>-1594.2543458314919</v>
      </c>
      <c r="AF80" s="188">
        <f t="shared" si="60"/>
        <v>1594.2543458314919</v>
      </c>
      <c r="AG80" s="188">
        <f t="shared" si="61"/>
        <v>1594.2543458314919</v>
      </c>
      <c r="AH80" s="188">
        <f t="shared" si="62"/>
        <v>-1594.2543458314919</v>
      </c>
      <c r="AI80" s="188">
        <f t="shared" si="63"/>
        <v>1594.2543458314919</v>
      </c>
      <c r="AJ80" s="188">
        <f t="shared" si="52"/>
        <v>1594.2543458314919</v>
      </c>
      <c r="AK80" s="188">
        <f t="shared" si="53"/>
        <v>-1594.2543458314919</v>
      </c>
      <c r="AL80" s="188">
        <f t="shared" si="54"/>
        <v>1594.2543458314919</v>
      </c>
      <c r="AM80" s="188">
        <f t="shared" si="55"/>
        <v>1594.2543458314919</v>
      </c>
      <c r="AN80" s="188">
        <f t="shared" si="56"/>
        <v>-1594.2543458314919</v>
      </c>
      <c r="AO80" s="188">
        <f t="shared" si="57"/>
        <v>-1594.2543458314919</v>
      </c>
    </row>
    <row r="81" spans="1:41" ht="15.75" thickBot="1" x14ac:dyDescent="0.3">
      <c r="A81" s="1" t="s">
        <v>408</v>
      </c>
      <c r="B81" s="149" t="s">
        <v>527</v>
      </c>
      <c r="C81" s="192" t="s">
        <v>294</v>
      </c>
      <c r="D81" s="2"/>
      <c r="E81" s="201">
        <v>1</v>
      </c>
      <c r="F81" s="186">
        <f t="shared" si="43"/>
        <v>-460.87298818781619</v>
      </c>
      <c r="G81" s="202">
        <v>-4.72494093824E-3</v>
      </c>
      <c r="H81" s="202">
        <v>-1</v>
      </c>
      <c r="I81">
        <v>1</v>
      </c>
      <c r="J81">
        <v>-1</v>
      </c>
      <c r="K81">
        <v>1</v>
      </c>
      <c r="L81">
        <v>-1</v>
      </c>
      <c r="M81">
        <v>-6</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97540.475999999995</v>
      </c>
      <c r="Y81" s="137">
        <v>65026.983999999997</v>
      </c>
      <c r="Z81" s="188">
        <f t="shared" si="49"/>
        <v>460.87298818781619</v>
      </c>
      <c r="AA81" s="188">
        <f>IF(IF(sym!$Q70=H81,1,0)=1,ABS(X81*G81),-ABS(X81*G81))</f>
        <v>-460.87298818781619</v>
      </c>
      <c r="AB81" s="188">
        <f>IF(IF(sym!$P70=$H81,1,0)=1,ABS($X81*$G81),-ABS($X81*$G81))</f>
        <v>460.87298818781619</v>
      </c>
      <c r="AC81" s="188">
        <f t="shared" si="64"/>
        <v>-460.87298818781619</v>
      </c>
      <c r="AD81" s="188">
        <f t="shared" si="50"/>
        <v>460.87298818781619</v>
      </c>
      <c r="AE81" s="188">
        <f t="shared" si="51"/>
        <v>460.87298818781619</v>
      </c>
      <c r="AF81" s="188">
        <f t="shared" si="60"/>
        <v>-460.87298818781619</v>
      </c>
      <c r="AG81" s="188">
        <f t="shared" si="61"/>
        <v>-460.87298818781619</v>
      </c>
      <c r="AH81" s="188">
        <f t="shared" si="62"/>
        <v>460.87298818781619</v>
      </c>
      <c r="AI81" s="188">
        <f t="shared" si="63"/>
        <v>-460.87298818781619</v>
      </c>
      <c r="AJ81" s="188">
        <f t="shared" si="52"/>
        <v>-460.87298818781619</v>
      </c>
      <c r="AK81" s="188">
        <f t="shared" si="53"/>
        <v>460.87298818781619</v>
      </c>
      <c r="AL81" s="188">
        <f t="shared" si="54"/>
        <v>-460.87298818781619</v>
      </c>
      <c r="AM81" s="188">
        <f t="shared" si="55"/>
        <v>-460.87298818781619</v>
      </c>
      <c r="AN81" s="188">
        <f t="shared" si="56"/>
        <v>460.87298818781619</v>
      </c>
      <c r="AO81" s="188">
        <f t="shared" si="57"/>
        <v>460.87298818781619</v>
      </c>
    </row>
    <row r="82" spans="1:41" ht="15.75" thickBot="1" x14ac:dyDescent="0.3">
      <c r="A82" s="1" t="s">
        <v>410</v>
      </c>
      <c r="B82" s="149" t="s">
        <v>556</v>
      </c>
      <c r="C82" s="192" t="s">
        <v>294</v>
      </c>
      <c r="E82" s="201">
        <v>1</v>
      </c>
      <c r="F82" s="186">
        <f t="shared" si="43"/>
        <v>240.92030676856322</v>
      </c>
      <c r="G82" s="202">
        <v>2.0006668889600001E-3</v>
      </c>
      <c r="H82" s="202">
        <v>1</v>
      </c>
      <c r="I82">
        <v>-1</v>
      </c>
      <c r="J82">
        <v>-1</v>
      </c>
      <c r="K82">
        <v>1</v>
      </c>
      <c r="L82">
        <v>-1</v>
      </c>
      <c r="M82">
        <v>-6</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120420</v>
      </c>
      <c r="Y82" s="137">
        <v>120420</v>
      </c>
      <c r="Z82" s="188">
        <f t="shared" si="49"/>
        <v>240.92030676856322</v>
      </c>
      <c r="AA82" s="188">
        <f>IF(IF(sym!$Q71=H82,1,0)=1,ABS(X82*G82),-ABS(X82*G82))</f>
        <v>240.92030676856322</v>
      </c>
      <c r="AB82" s="188">
        <f>IF(IF(sym!$P71=$H82,1,0)=1,ABS($X82*$G82),-ABS($X82*$G82))</f>
        <v>-240.92030676856322</v>
      </c>
      <c r="AC82" s="188">
        <f t="shared" si="64"/>
        <v>240.92030676856322</v>
      </c>
      <c r="AD82" s="188">
        <f t="shared" si="50"/>
        <v>-240.92030676856322</v>
      </c>
      <c r="AE82" s="188">
        <f t="shared" si="51"/>
        <v>-240.92030676856322</v>
      </c>
      <c r="AF82" s="188">
        <f t="shared" si="60"/>
        <v>-240.92030676856322</v>
      </c>
      <c r="AG82" s="188">
        <f t="shared" si="61"/>
        <v>240.92030676856322</v>
      </c>
      <c r="AH82" s="188">
        <f t="shared" si="62"/>
        <v>-240.92030676856322</v>
      </c>
      <c r="AI82" s="188">
        <f t="shared" si="63"/>
        <v>240.92030676856322</v>
      </c>
      <c r="AJ82" s="188">
        <f t="shared" si="52"/>
        <v>240.92030676856322</v>
      </c>
      <c r="AK82" s="188">
        <f t="shared" si="53"/>
        <v>-240.92030676856322</v>
      </c>
      <c r="AL82" s="188">
        <f t="shared" si="54"/>
        <v>-240.92030676856322</v>
      </c>
      <c r="AM82" s="188">
        <f t="shared" si="55"/>
        <v>-240.92030676856322</v>
      </c>
      <c r="AN82" s="188">
        <f t="shared" si="56"/>
        <v>-240.92030676856322</v>
      </c>
      <c r="AO82" s="188">
        <f t="shared" si="57"/>
        <v>-240.92030676856322</v>
      </c>
    </row>
    <row r="83" spans="1:41" ht="15.75" thickBot="1" x14ac:dyDescent="0.3">
      <c r="A83" s="1" t="s">
        <v>412</v>
      </c>
      <c r="B83" s="149" t="s">
        <v>763</v>
      </c>
      <c r="C83" s="192" t="s">
        <v>1122</v>
      </c>
      <c r="E83" s="201">
        <v>-1</v>
      </c>
      <c r="F83" s="186">
        <f t="shared" si="43"/>
        <v>-1249.375267742628</v>
      </c>
      <c r="G83" s="202">
        <v>-7.1397972297600003E-4</v>
      </c>
      <c r="H83" s="202">
        <v>-1</v>
      </c>
      <c r="I83">
        <v>1</v>
      </c>
      <c r="J83">
        <v>1</v>
      </c>
      <c r="K83">
        <v>-1</v>
      </c>
      <c r="L83">
        <v>1</v>
      </c>
      <c r="M83">
        <v>-7</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1749875</v>
      </c>
      <c r="Y83" s="137">
        <v>1312406.25</v>
      </c>
      <c r="Z83" s="188">
        <f t="shared" si="49"/>
        <v>1249.375267742628</v>
      </c>
      <c r="AA83" s="188">
        <f>IF(IF(sym!$Q72=H83,1,0)=1,ABS(X83*G83),-ABS(X83*G83))</f>
        <v>1249.375267742628</v>
      </c>
      <c r="AB83" s="188">
        <f>IF(IF(sym!$P72=$H83,1,0)=1,ABS($X83*$G83),-ABS($X83*$G83))</f>
        <v>-1249.375267742628</v>
      </c>
      <c r="AC83" s="188">
        <f t="shared" si="64"/>
        <v>1249.375267742628</v>
      </c>
      <c r="AD83" s="188">
        <f t="shared" si="50"/>
        <v>-1249.375267742628</v>
      </c>
      <c r="AE83" s="188">
        <f t="shared" si="51"/>
        <v>-1249.375267742628</v>
      </c>
      <c r="AF83" s="188">
        <f t="shared" si="60"/>
        <v>-1249.375267742628</v>
      </c>
      <c r="AG83" s="188">
        <f t="shared" si="61"/>
        <v>1249.375267742628</v>
      </c>
      <c r="AH83" s="188">
        <f t="shared" si="62"/>
        <v>-1249.375267742628</v>
      </c>
      <c r="AI83" s="188">
        <f t="shared" si="63"/>
        <v>1249.375267742628</v>
      </c>
      <c r="AJ83" s="188">
        <f t="shared" si="52"/>
        <v>1249.375267742628</v>
      </c>
      <c r="AK83" s="188">
        <f t="shared" si="53"/>
        <v>-1249.375267742628</v>
      </c>
      <c r="AL83" s="188">
        <f t="shared" si="54"/>
        <v>-1249.375267742628</v>
      </c>
      <c r="AM83" s="188">
        <f t="shared" si="55"/>
        <v>-1249.375267742628</v>
      </c>
      <c r="AN83" s="188">
        <f t="shared" si="56"/>
        <v>-1249.375267742628</v>
      </c>
      <c r="AO83" s="188">
        <f t="shared" si="57"/>
        <v>-1249.375267742628</v>
      </c>
    </row>
    <row r="84" spans="1:41" ht="15.75" thickBot="1" x14ac:dyDescent="0.3">
      <c r="A84" s="1" t="s">
        <v>413</v>
      </c>
      <c r="B84" s="149" t="s">
        <v>761</v>
      </c>
      <c r="C84" s="192" t="s">
        <v>1122</v>
      </c>
      <c r="E84" s="201">
        <v>-1</v>
      </c>
      <c r="F84" s="186">
        <f t="shared" si="43"/>
        <v>-1542.6760002352969</v>
      </c>
      <c r="G84" s="202">
        <v>-3.8947244187400002E-3</v>
      </c>
      <c r="H84" s="202">
        <v>-1</v>
      </c>
      <c r="I84">
        <v>1</v>
      </c>
      <c r="J84">
        <v>1</v>
      </c>
      <c r="K84">
        <v>-1</v>
      </c>
      <c r="L84">
        <v>1</v>
      </c>
      <c r="M84">
        <v>-7</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396093.75</v>
      </c>
      <c r="Y84" s="137">
        <v>264062.5</v>
      </c>
      <c r="Z84" s="188">
        <f t="shared" si="49"/>
        <v>1542.6760002352969</v>
      </c>
      <c r="AA84" s="188">
        <f>IF(IF(sym!$Q73=H84,1,0)=1,ABS(X84*G84),-ABS(X84*G84))</f>
        <v>1542.6760002352969</v>
      </c>
      <c r="AB84" s="188">
        <f>IF(IF(sym!$P73=$H84,1,0)=1,ABS($X84*$G84),-ABS($X84*$G84))</f>
        <v>-1542.6760002352969</v>
      </c>
      <c r="AC84" s="188">
        <f t="shared" si="64"/>
        <v>1542.6760002352969</v>
      </c>
      <c r="AD84" s="188">
        <f t="shared" si="50"/>
        <v>-1542.6760002352969</v>
      </c>
      <c r="AE84" s="188">
        <f t="shared" si="51"/>
        <v>-1542.6760002352969</v>
      </c>
      <c r="AF84" s="188">
        <f t="shared" si="60"/>
        <v>-1542.6760002352969</v>
      </c>
      <c r="AG84" s="188">
        <f t="shared" si="61"/>
        <v>1542.6760002352969</v>
      </c>
      <c r="AH84" s="188">
        <f t="shared" si="62"/>
        <v>-1542.6760002352969</v>
      </c>
      <c r="AI84" s="188">
        <f t="shared" si="63"/>
        <v>1542.6760002352969</v>
      </c>
      <c r="AJ84" s="188">
        <f t="shared" si="52"/>
        <v>1542.6760002352969</v>
      </c>
      <c r="AK84" s="188">
        <f t="shared" si="53"/>
        <v>-1542.6760002352969</v>
      </c>
      <c r="AL84" s="188">
        <f t="shared" si="54"/>
        <v>-1542.6760002352969</v>
      </c>
      <c r="AM84" s="188">
        <f t="shared" si="55"/>
        <v>-1542.6760002352969</v>
      </c>
      <c r="AN84" s="188">
        <f t="shared" si="56"/>
        <v>-1542.6760002352969</v>
      </c>
      <c r="AO84" s="188">
        <f t="shared" si="57"/>
        <v>-1542.6760002352969</v>
      </c>
    </row>
    <row r="85" spans="1:41" ht="15.75" thickBot="1" x14ac:dyDescent="0.3">
      <c r="A85" s="1" t="s">
        <v>414</v>
      </c>
      <c r="B85" s="149" t="s">
        <v>759</v>
      </c>
      <c r="C85" s="192" t="s">
        <v>1122</v>
      </c>
      <c r="E85" s="201">
        <v>-1</v>
      </c>
      <c r="F85" s="186">
        <f t="shared" si="43"/>
        <v>-1332.5844472539186</v>
      </c>
      <c r="G85" s="202">
        <v>-7.7673410404599996E-3</v>
      </c>
      <c r="H85" s="202">
        <v>-1</v>
      </c>
      <c r="I85">
        <v>-1</v>
      </c>
      <c r="J85">
        <v>-1</v>
      </c>
      <c r="K85">
        <v>-1</v>
      </c>
      <c r="L85">
        <v>1</v>
      </c>
      <c r="M85">
        <v>-4</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171562.5</v>
      </c>
      <c r="Y85" s="137">
        <v>171562.5</v>
      </c>
      <c r="Z85" s="188">
        <f t="shared" si="49"/>
        <v>1332.5844472539186</v>
      </c>
      <c r="AA85" s="188">
        <f>IF(IF(sym!$Q74=H85,1,0)=1,ABS(X85*G85),-ABS(X85*G85))</f>
        <v>1332.5844472539186</v>
      </c>
      <c r="AB85" s="188">
        <f>IF(IF(sym!$P74=$H85,1,0)=1,ABS($X85*$G85),-ABS($X85*$G85))</f>
        <v>-1332.5844472539186</v>
      </c>
      <c r="AC85" s="188">
        <f t="shared" si="64"/>
        <v>1332.5844472539186</v>
      </c>
      <c r="AD85" s="188">
        <f t="shared" si="50"/>
        <v>-1332.5844472539186</v>
      </c>
      <c r="AE85" s="188">
        <f t="shared" si="51"/>
        <v>1332.5844472539186</v>
      </c>
      <c r="AF85" s="188">
        <f t="shared" si="60"/>
        <v>1332.5844472539186</v>
      </c>
      <c r="AG85" s="188">
        <f t="shared" si="61"/>
        <v>1332.5844472539186</v>
      </c>
      <c r="AH85" s="188">
        <f t="shared" si="62"/>
        <v>-1332.5844472539186</v>
      </c>
      <c r="AI85" s="188">
        <f t="shared" si="63"/>
        <v>1332.5844472539186</v>
      </c>
      <c r="AJ85" s="188">
        <f t="shared" si="52"/>
        <v>1332.5844472539186</v>
      </c>
      <c r="AK85" s="188">
        <f t="shared" si="53"/>
        <v>1332.5844472539186</v>
      </c>
      <c r="AL85" s="188">
        <f t="shared" si="54"/>
        <v>1332.5844472539186</v>
      </c>
      <c r="AM85" s="188">
        <f t="shared" si="55"/>
        <v>1332.5844472539186</v>
      </c>
      <c r="AN85" s="188">
        <f t="shared" si="56"/>
        <v>-1332.5844472539186</v>
      </c>
      <c r="AO85" s="188">
        <f t="shared" si="57"/>
        <v>1332.5844472539186</v>
      </c>
    </row>
    <row r="86" spans="1:41" ht="15.75" thickBot="1" x14ac:dyDescent="0.3">
      <c r="A86" s="1" t="s">
        <v>416</v>
      </c>
      <c r="B86" s="149" t="s">
        <v>494</v>
      </c>
      <c r="C86" s="192" t="s">
        <v>294</v>
      </c>
      <c r="E86" s="201">
        <v>-1</v>
      </c>
      <c r="F86" s="186">
        <f t="shared" si="43"/>
        <v>195.03875969001999</v>
      </c>
      <c r="G86" s="202">
        <v>1.24031007752E-2</v>
      </c>
      <c r="H86" s="202">
        <v>1</v>
      </c>
      <c r="I86">
        <v>-1</v>
      </c>
      <c r="J86">
        <v>1</v>
      </c>
      <c r="K86">
        <v>-1</v>
      </c>
      <c r="L86">
        <v>-1</v>
      </c>
      <c r="M86">
        <v>-2</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15725</v>
      </c>
      <c r="Y86" s="137">
        <v>15725</v>
      </c>
      <c r="Z86" s="188">
        <f t="shared" si="49"/>
        <v>195.03875969001999</v>
      </c>
      <c r="AA86" s="188">
        <f>IF(IF(sym!$Q75=H86,1,0)=1,ABS(X86*G86),-ABS(X86*G86))</f>
        <v>-195.03875969001999</v>
      </c>
      <c r="AB86" s="188">
        <f>IF(IF(sym!$P75=$H86,1,0)=1,ABS($X86*$G86),-ABS($X86*$G86))</f>
        <v>195.03875969001999</v>
      </c>
      <c r="AC86" s="188">
        <f t="shared" si="64"/>
        <v>-195.03875969001999</v>
      </c>
      <c r="AD86" s="188">
        <f t="shared" si="50"/>
        <v>195.03875969001999</v>
      </c>
      <c r="AE86" s="188">
        <f t="shared" si="51"/>
        <v>195.03875969001999</v>
      </c>
      <c r="AF86" s="188">
        <f t="shared" si="60"/>
        <v>-195.03875969001999</v>
      </c>
      <c r="AG86" s="188">
        <f t="shared" si="61"/>
        <v>-195.03875969001999</v>
      </c>
      <c r="AH86" s="188">
        <f t="shared" si="62"/>
        <v>-195.03875969001999</v>
      </c>
      <c r="AI86" s="188">
        <f t="shared" si="63"/>
        <v>195.03875969001999</v>
      </c>
      <c r="AJ86" s="188">
        <f t="shared" si="52"/>
        <v>-195.03875969001999</v>
      </c>
      <c r="AK86" s="188">
        <f t="shared" si="53"/>
        <v>195.03875969001999</v>
      </c>
      <c r="AL86" s="188">
        <f t="shared" si="54"/>
        <v>195.03875969001999</v>
      </c>
      <c r="AM86" s="188">
        <f t="shared" si="55"/>
        <v>195.03875969001999</v>
      </c>
      <c r="AN86" s="188">
        <f t="shared" si="56"/>
        <v>-195.03875969001999</v>
      </c>
      <c r="AO86" s="188">
        <f t="shared" si="57"/>
        <v>195.03875969001999</v>
      </c>
    </row>
    <row r="87" spans="1:41" s="2" customFormat="1" ht="15.75" thickBot="1" x14ac:dyDescent="0.3">
      <c r="A87" s="1" t="s">
        <v>418</v>
      </c>
      <c r="B87" s="149" t="s">
        <v>767</v>
      </c>
      <c r="C87" s="192" t="s">
        <v>297</v>
      </c>
      <c r="D87"/>
      <c r="E87" s="201">
        <v>-1</v>
      </c>
      <c r="F87" s="186">
        <f t="shared" si="43"/>
        <v>-1373.1134792627024</v>
      </c>
      <c r="G87" s="202">
        <v>-2.1313364055299999E-2</v>
      </c>
      <c r="H87" s="202">
        <v>-1</v>
      </c>
      <c r="I87">
        <v>1</v>
      </c>
      <c r="J87">
        <v>-1</v>
      </c>
      <c r="K87">
        <v>1</v>
      </c>
      <c r="L87">
        <v>-1</v>
      </c>
      <c r="M87">
        <v>-4</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64425</v>
      </c>
      <c r="Y87" s="137">
        <v>42950</v>
      </c>
      <c r="Z87" s="188">
        <f t="shared" si="49"/>
        <v>1373.1134792627024</v>
      </c>
      <c r="AA87" s="188">
        <f>IF(IF(sym!$Q76=H87,1,0)=1,ABS(X87*G87),-ABS(X87*G87))</f>
        <v>-1373.1134792627024</v>
      </c>
      <c r="AB87" s="188">
        <f>IF(IF(sym!$P76=$H87,1,0)=1,ABS($X87*$G87),-ABS($X87*$G87))</f>
        <v>1373.1134792627024</v>
      </c>
      <c r="AC87" s="188">
        <f t="shared" si="64"/>
        <v>1373.1134792627024</v>
      </c>
      <c r="AD87" s="188">
        <f t="shared" si="50"/>
        <v>-1373.1134792627024</v>
      </c>
      <c r="AE87" s="188">
        <f t="shared" si="51"/>
        <v>1373.1134792627024</v>
      </c>
      <c r="AF87" s="188">
        <f t="shared" si="60"/>
        <v>-1373.1134792627024</v>
      </c>
      <c r="AG87" s="188">
        <f t="shared" si="61"/>
        <v>-1373.1134792627024</v>
      </c>
      <c r="AH87" s="188">
        <f t="shared" si="62"/>
        <v>1373.1134792627024</v>
      </c>
      <c r="AI87" s="188">
        <f t="shared" si="63"/>
        <v>-1373.1134792627024</v>
      </c>
      <c r="AJ87" s="188">
        <f t="shared" si="52"/>
        <v>-1373.1134792627024</v>
      </c>
      <c r="AK87" s="188">
        <f t="shared" si="53"/>
        <v>-1373.1134792627024</v>
      </c>
      <c r="AL87" s="188">
        <f t="shared" si="54"/>
        <v>-1373.1134792627024</v>
      </c>
      <c r="AM87" s="188">
        <f t="shared" si="55"/>
        <v>-1373.1134792627024</v>
      </c>
      <c r="AN87" s="188">
        <f t="shared" si="56"/>
        <v>1373.1134792627024</v>
      </c>
      <c r="AO87" s="188">
        <f t="shared" si="57"/>
        <v>-1373.1134792627024</v>
      </c>
    </row>
    <row r="88" spans="1:41" s="2" customFormat="1" ht="15.75" thickBot="1" x14ac:dyDescent="0.3">
      <c r="A88" s="1" t="s">
        <v>1053</v>
      </c>
      <c r="B88" s="149" t="s">
        <v>738</v>
      </c>
      <c r="C88" s="192" t="s">
        <v>294</v>
      </c>
      <c r="D88"/>
      <c r="E88" s="201">
        <v>1</v>
      </c>
      <c r="F88" s="186">
        <f t="shared" si="43"/>
        <v>228.80610997671019</v>
      </c>
      <c r="G88" s="202">
        <v>1.1146201003199999E-3</v>
      </c>
      <c r="H88" s="202">
        <v>1</v>
      </c>
      <c r="I88">
        <v>-1</v>
      </c>
      <c r="J88">
        <v>-1</v>
      </c>
      <c r="K88">
        <v>1</v>
      </c>
      <c r="L88">
        <v>-1</v>
      </c>
      <c r="M88">
        <v>12</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205277.215</v>
      </c>
      <c r="Y88" s="137">
        <v>205277.215</v>
      </c>
      <c r="Z88" s="188">
        <f t="shared" si="49"/>
        <v>228.80610997671019</v>
      </c>
      <c r="AA88" s="188">
        <f>IF(IF(sym!$Q77=H88,1,0)=1,ABS(X88*G88),-ABS(X88*G88))</f>
        <v>228.80610997671019</v>
      </c>
      <c r="AB88" s="188">
        <f>IF(IF(sym!$P77=$H88,1,0)=1,ABS($X88*$G88),-ABS($X88*$G88))</f>
        <v>-228.80610997671019</v>
      </c>
      <c r="AC88" s="188">
        <f t="shared" si="64"/>
        <v>228.80610997671019</v>
      </c>
      <c r="AD88" s="188">
        <f t="shared" si="50"/>
        <v>-228.80610997671019</v>
      </c>
      <c r="AE88" s="188">
        <f t="shared" si="51"/>
        <v>-228.80610997671019</v>
      </c>
      <c r="AF88" s="188">
        <f t="shared" si="60"/>
        <v>-228.80610997671019</v>
      </c>
      <c r="AG88" s="188">
        <f t="shared" si="61"/>
        <v>228.80610997671019</v>
      </c>
      <c r="AH88" s="188">
        <f t="shared" si="62"/>
        <v>-228.80610997671019</v>
      </c>
      <c r="AI88" s="188">
        <f t="shared" si="63"/>
        <v>-228.80610997671019</v>
      </c>
      <c r="AJ88" s="188">
        <f t="shared" si="52"/>
        <v>228.80610997671019</v>
      </c>
      <c r="AK88" s="188">
        <f t="shared" si="53"/>
        <v>-228.80610997671019</v>
      </c>
      <c r="AL88" s="188">
        <f t="shared" si="54"/>
        <v>-228.80610997671019</v>
      </c>
      <c r="AM88" s="188">
        <f t="shared" si="55"/>
        <v>-228.80610997671019</v>
      </c>
      <c r="AN88" s="188">
        <f t="shared" si="56"/>
        <v>228.80610997671019</v>
      </c>
      <c r="AO88" s="188">
        <f t="shared" si="57"/>
        <v>-228.80610997671019</v>
      </c>
    </row>
    <row r="89" spans="1:41" s="2" customFormat="1" ht="15.75" thickBot="1" x14ac:dyDescent="0.3">
      <c r="A89" s="330" t="s">
        <v>1054</v>
      </c>
      <c r="B89" s="331" t="s">
        <v>463</v>
      </c>
      <c r="C89" s="332" t="s">
        <v>1288</v>
      </c>
      <c r="D89"/>
      <c r="E89" s="201">
        <v>1</v>
      </c>
      <c r="F89" s="186">
        <f t="shared" si="43"/>
        <v>0</v>
      </c>
      <c r="G89" s="202">
        <v>1.0192640913299999E-4</v>
      </c>
      <c r="H89" s="202">
        <v>1</v>
      </c>
      <c r="I89">
        <v>1</v>
      </c>
      <c r="J89">
        <v>1</v>
      </c>
      <c r="K89">
        <v>-1</v>
      </c>
      <c r="L89">
        <v>-1</v>
      </c>
      <c r="M89">
        <v>-14</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-100.13024366411219</v>
      </c>
      <c r="G90" s="202">
        <v>-5.4268193411800001E-4</v>
      </c>
      <c r="H90" s="202">
        <v>-1</v>
      </c>
      <c r="I90">
        <v>-1</v>
      </c>
      <c r="J90">
        <v>-1</v>
      </c>
      <c r="K90">
        <v>1</v>
      </c>
      <c r="L90">
        <v>1</v>
      </c>
      <c r="M90">
        <v>12</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184510</v>
      </c>
      <c r="Y90" s="137">
        <v>184510</v>
      </c>
      <c r="Z90" s="188">
        <f t="shared" si="49"/>
        <v>100.13024366411219</v>
      </c>
      <c r="AA90" s="188">
        <f>IF(IF(sym!$Q79=H90,1,0)=1,ABS(X90*G90),-ABS(X90*G90))</f>
        <v>-100.13024366411219</v>
      </c>
      <c r="AB90" s="188">
        <f>IF(IF(sym!$P79=$H90,1,0)=1,ABS($X90*$G90),-ABS($X90*$G90))</f>
        <v>100.13024366411219</v>
      </c>
      <c r="AC90" s="188">
        <f t="shared" si="64"/>
        <v>-100.13024366411219</v>
      </c>
      <c r="AD90" s="188">
        <f t="shared" si="50"/>
        <v>100.13024366411219</v>
      </c>
      <c r="AE90" s="188">
        <f t="shared" si="51"/>
        <v>100.13024366411219</v>
      </c>
      <c r="AF90" s="188">
        <f t="shared" si="60"/>
        <v>100.13024366411219</v>
      </c>
      <c r="AG90" s="188">
        <f t="shared" si="61"/>
        <v>-100.13024366411219</v>
      </c>
      <c r="AH90" s="188">
        <f t="shared" si="62"/>
        <v>-100.13024366411219</v>
      </c>
      <c r="AI90" s="188">
        <f t="shared" si="63"/>
        <v>-100.13024366411219</v>
      </c>
      <c r="AJ90" s="188">
        <f t="shared" si="52"/>
        <v>-100.13024366411219</v>
      </c>
      <c r="AK90" s="188">
        <f t="shared" si="53"/>
        <v>100.13024366411219</v>
      </c>
      <c r="AL90" s="188">
        <f t="shared" si="54"/>
        <v>100.13024366411219</v>
      </c>
      <c r="AM90" s="188">
        <f t="shared" si="55"/>
        <v>100.13024366411219</v>
      </c>
      <c r="AN90" s="188">
        <f t="shared" si="56"/>
        <v>100.13024366411219</v>
      </c>
      <c r="AO90" s="188">
        <f t="shared" si="57"/>
        <v>100.13024366411219</v>
      </c>
    </row>
    <row r="91" spans="1:41" s="4" customFormat="1" ht="15.75" thickBot="1" x14ac:dyDescent="0.3">
      <c r="A91" s="1" t="s">
        <v>1025</v>
      </c>
      <c r="B91" s="149" t="s">
        <v>459</v>
      </c>
      <c r="C91" s="192" t="s">
        <v>1122</v>
      </c>
      <c r="E91" s="201">
        <v>1</v>
      </c>
      <c r="F91" s="186">
        <f t="shared" si="43"/>
        <v>-297.09680000098814</v>
      </c>
      <c r="G91" s="202">
        <v>-1.01533150574E-4</v>
      </c>
      <c r="H91" s="202">
        <v>-1</v>
      </c>
      <c r="I91">
        <v>1</v>
      </c>
      <c r="J91">
        <v>1</v>
      </c>
      <c r="K91">
        <v>-1</v>
      </c>
      <c r="L91">
        <v>1</v>
      </c>
      <c r="M91">
        <v>15</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2926106.3832</v>
      </c>
      <c r="Y91" s="137">
        <v>2299083.5868000002</v>
      </c>
      <c r="Z91" s="188">
        <f t="shared" si="49"/>
        <v>297.09680000098814</v>
      </c>
      <c r="AA91" s="188">
        <f>IF(IF(sym!$Q80=H91,1,0)=1,ABS(X91*G91),-ABS(X91*G91))</f>
        <v>297.09680000098814</v>
      </c>
      <c r="AB91" s="188">
        <f>IF(IF(sym!$P80=$H91,1,0)=1,ABS($X91*$G91),-ABS($X91*$G91))</f>
        <v>-297.09680000098814</v>
      </c>
      <c r="AC91" s="188">
        <f t="shared" si="64"/>
        <v>-297.09680000098814</v>
      </c>
      <c r="AD91" s="188">
        <f t="shared" si="50"/>
        <v>297.09680000098814</v>
      </c>
      <c r="AE91" s="188">
        <f t="shared" si="51"/>
        <v>-297.09680000098814</v>
      </c>
      <c r="AF91" s="188">
        <f t="shared" si="60"/>
        <v>-297.09680000098814</v>
      </c>
      <c r="AG91" s="188">
        <f t="shared" si="61"/>
        <v>297.09680000098814</v>
      </c>
      <c r="AH91" s="188">
        <f t="shared" si="62"/>
        <v>-297.09680000098814</v>
      </c>
      <c r="AI91" s="188">
        <f t="shared" si="63"/>
        <v>-297.09680000098814</v>
      </c>
      <c r="AJ91" s="188">
        <f t="shared" si="52"/>
        <v>297.09680000098814</v>
      </c>
      <c r="AK91" s="188">
        <f t="shared" si="53"/>
        <v>-297.09680000098814</v>
      </c>
      <c r="AL91" s="188">
        <f t="shared" si="54"/>
        <v>297.09680000098814</v>
      </c>
      <c r="AM91" s="188">
        <f t="shared" si="55"/>
        <v>297.09680000098814</v>
      </c>
      <c r="AN91" s="188">
        <f t="shared" si="56"/>
        <v>-297.09680000098814</v>
      </c>
      <c r="AO91" s="188">
        <f t="shared" si="57"/>
        <v>297.09680000098814</v>
      </c>
    </row>
    <row r="92" spans="1:41" s="4" customFormat="1" ht="15.75" thickBot="1" x14ac:dyDescent="0.3">
      <c r="A92" s="1" t="s">
        <v>1026</v>
      </c>
      <c r="B92" s="149" t="s">
        <v>447</v>
      </c>
      <c r="C92" s="192" t="s">
        <v>1122</v>
      </c>
      <c r="E92" s="201">
        <v>1</v>
      </c>
      <c r="F92" s="186">
        <f t="shared" si="43"/>
        <v>-363.66211404663699</v>
      </c>
      <c r="G92" s="203">
        <v>-1.53014383352E-4</v>
      </c>
      <c r="H92" s="203">
        <v>-1</v>
      </c>
      <c r="I92">
        <v>1</v>
      </c>
      <c r="J92">
        <v>-1</v>
      </c>
      <c r="K92">
        <v>1</v>
      </c>
      <c r="L92">
        <v>1</v>
      </c>
      <c r="M92">
        <v>-6</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2376653.1359999999</v>
      </c>
      <c r="Y92" s="137">
        <v>1782489.852</v>
      </c>
      <c r="Z92" s="188">
        <f t="shared" si="49"/>
        <v>363.66211404663699</v>
      </c>
      <c r="AA92" s="188">
        <f>IF(IF(sym!$Q81=H92,1,0)=1,ABS(X92*G92),-ABS(X92*G92))</f>
        <v>363.66211404663699</v>
      </c>
      <c r="AB92" s="188">
        <f>IF(IF(sym!$P81=$H92,1,0)=1,ABS($X92*$G92),-ABS($X92*$G92))</f>
        <v>-363.66211404663699</v>
      </c>
      <c r="AC92" s="188">
        <f t="shared" si="64"/>
        <v>-363.66211404663699</v>
      </c>
      <c r="AD92" s="188">
        <f t="shared" si="50"/>
        <v>363.66211404663699</v>
      </c>
      <c r="AE92" s="188">
        <f t="shared" si="51"/>
        <v>363.66211404663699</v>
      </c>
      <c r="AF92" s="188">
        <f t="shared" si="60"/>
        <v>-363.66211404663699</v>
      </c>
      <c r="AG92" s="188">
        <f t="shared" si="61"/>
        <v>-363.66211404663699</v>
      </c>
      <c r="AH92" s="188">
        <f t="shared" si="62"/>
        <v>-363.66211404663699</v>
      </c>
      <c r="AI92" s="188">
        <f t="shared" si="63"/>
        <v>363.66211404663699</v>
      </c>
      <c r="AJ92" s="188">
        <f t="shared" si="52"/>
        <v>-363.66211404663699</v>
      </c>
      <c r="AK92" s="188">
        <f t="shared" si="53"/>
        <v>363.66211404663699</v>
      </c>
      <c r="AL92" s="188">
        <f t="shared" si="54"/>
        <v>363.66211404663699</v>
      </c>
      <c r="AM92" s="188">
        <f t="shared" si="55"/>
        <v>363.66211404663699</v>
      </c>
      <c r="AN92" s="188">
        <f t="shared" si="56"/>
        <v>-363.66211404663699</v>
      </c>
      <c r="AO92" s="188">
        <f t="shared" si="57"/>
        <v>363.66211404663699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0.40277777777777779</v>
      </c>
      <c r="AB94" s="193">
        <f t="shared" si="65"/>
        <v>0.59722222222222221</v>
      </c>
      <c r="AC94" s="193">
        <f t="shared" ref="AC94" si="66">COUNTIF(AC14:AC92,"&gt;0")/$B$10</f>
        <v>0.4861111111111111</v>
      </c>
      <c r="AD94" s="193">
        <f t="shared" si="65"/>
        <v>0.51388888888888884</v>
      </c>
      <c r="AE94" s="193">
        <f t="shared" si="65"/>
        <v>0.61111111111111116</v>
      </c>
      <c r="AF94" s="193">
        <f t="shared" si="65"/>
        <v>0.41666666666666669</v>
      </c>
      <c r="AG94" s="193">
        <f t="shared" si="65"/>
        <v>0.43055555555555558</v>
      </c>
      <c r="AH94" s="193">
        <f t="shared" si="65"/>
        <v>0.3611111111111111</v>
      </c>
      <c r="AI94" s="193">
        <f t="shared" si="65"/>
        <v>0.5</v>
      </c>
      <c r="AJ94" s="193">
        <f t="shared" si="65"/>
        <v>0.5</v>
      </c>
      <c r="AK94" s="193">
        <f t="shared" si="65"/>
        <v>0.56944444444444442</v>
      </c>
      <c r="AL94" s="193">
        <f t="shared" si="65"/>
        <v>0.54166666666666663</v>
      </c>
      <c r="AM94" s="193">
        <f t="shared" si="65"/>
        <v>0.55555555555555558</v>
      </c>
      <c r="AN94" s="193">
        <f t="shared" si="65"/>
        <v>0.52777777777777779</v>
      </c>
      <c r="AO94" s="193">
        <f t="shared" si="65"/>
        <v>0.61111111111111116</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20160714</v>
      </c>
      <c r="F1" t="s">
        <v>1256</v>
      </c>
      <c r="G1" t="s">
        <v>1060</v>
      </c>
      <c r="H1" s="197" t="s">
        <v>1188</v>
      </c>
      <c r="I1" t="s">
        <v>1297</v>
      </c>
      <c r="K1" s="6" t="str">
        <f>E12&amp;" l% "&amp;ROUND(E13*100,2)&amp;"%"</f>
        <v>prev ACT l% 62.03%</v>
      </c>
      <c r="L1" s="265" t="str">
        <f>I12&amp;" l% "&amp;ROUND(I13*100,2)&amp;"%"</f>
        <v>50/50 l% 65.82%</v>
      </c>
      <c r="M1" s="265" t="str">
        <f>J12&amp;" l% "&amp;ROUND(J13*100,2)&amp;"%"</f>
        <v>&gt;equity l% 37.97%</v>
      </c>
      <c r="N1" s="265" t="str">
        <f>K12&amp;" l% "&amp;ROUND(K13*100,2)&amp;"%"</f>
        <v>&lt;equity l% 73.42%</v>
      </c>
      <c r="O1" s="265" t="str">
        <f>L12&amp;" l% "&amp;ROUND(L13*100,2)&amp;"%"</f>
        <v>SEA1 l% 54.43%</v>
      </c>
      <c r="P1" s="265" t="str">
        <f t="shared" ref="P1:V1" si="0">O12&amp;" l% "&amp;ROUND(O13*100,2)&amp;"%"</f>
        <v>SEA-ADJ l% 56.96%</v>
      </c>
      <c r="Q1" s="265" t="str">
        <f t="shared" si="0"/>
        <v>v1 l% 63.29%</v>
      </c>
      <c r="R1" s="265" t="str">
        <f t="shared" si="0"/>
        <v>v2 l% 41.77%</v>
      </c>
      <c r="S1" s="265" t="str">
        <f t="shared" si="0"/>
        <v>v3 l% 48.1%</v>
      </c>
      <c r="T1" s="265" t="str">
        <f t="shared" si="0"/>
        <v>v4 l% 51.9%</v>
      </c>
      <c r="U1" s="265" t="str">
        <f t="shared" si="0"/>
        <v>v5 l% 41.77%</v>
      </c>
      <c r="V1" s="265" t="str">
        <f t="shared" si="0"/>
        <v>v6 l% 34.18%</v>
      </c>
      <c r="W1" s="6"/>
      <c r="X1" s="285"/>
      <c r="Z1" s="333" t="str">
        <f t="shared" ref="Z1:AO1" si="1">Z12</f>
        <v>MAX ACC 99% PNL 84177</v>
      </c>
      <c r="AA1" s="334" t="str">
        <f t="shared" si="1"/>
        <v>RISK-ON ACC 76% PNL 50270</v>
      </c>
      <c r="AB1" s="334" t="str">
        <f t="shared" si="1"/>
        <v>RISK-OFF ACC 22% PNL -50270</v>
      </c>
      <c r="AC1" s="334" t="str">
        <f t="shared" ref="AC1" si="2">AC12</f>
        <v>Previous ACC 38% PNL -18555</v>
      </c>
      <c r="AD1" s="295" t="str">
        <f t="shared" si="1"/>
        <v>Anti-Previous ACC 61% PNL 18555</v>
      </c>
      <c r="AE1" s="335" t="str">
        <f t="shared" si="1"/>
        <v>&gt;equity ACC 39% PNL -12964</v>
      </c>
      <c r="AF1" s="335" t="str">
        <f t="shared" si="1"/>
        <v>50/50 ACC 51% PNL 562</v>
      </c>
      <c r="AG1" s="335" t="str">
        <f t="shared" si="1"/>
        <v>&lt;equity ACC 53% PNL -368</v>
      </c>
      <c r="AH1" s="336" t="str">
        <f t="shared" si="1"/>
        <v>SEASONALITY ACC 47% PNL -3913</v>
      </c>
      <c r="AI1" s="336" t="str">
        <f t="shared" si="1"/>
        <v>ADJ_SEASONALITY ACC 53% PNL 11951</v>
      </c>
      <c r="AJ1" s="337" t="str">
        <f t="shared" si="1"/>
        <v>V1 ACC 43% PNL -9267</v>
      </c>
      <c r="AK1" s="337" t="str">
        <f t="shared" si="1"/>
        <v>V2 ACC 50% PNL 4682</v>
      </c>
      <c r="AL1" s="337" t="str">
        <f t="shared" si="1"/>
        <v>V3 ACC 58% PNL 13221</v>
      </c>
      <c r="AM1" s="337" t="str">
        <f t="shared" si="1"/>
        <v>V4 ACC 56% PNL 11100</v>
      </c>
      <c r="AN1" s="337" t="str">
        <f t="shared" si="1"/>
        <v>V5 ACC 40% PNL -18721</v>
      </c>
      <c r="AO1" s="337" t="str">
        <f t="shared" si="1"/>
        <v>V6 ACC 50% PNL 9775</v>
      </c>
    </row>
    <row r="2" spans="1:41" outlineLevel="1" x14ac:dyDescent="0.25">
      <c r="A2" t="s">
        <v>1121</v>
      </c>
      <c r="B2" s="95">
        <f>COUNTIF($C$14:$C$92,A2)</f>
        <v>9</v>
      </c>
      <c r="C2" s="193">
        <f>B2/$B$10</f>
        <v>0.125</v>
      </c>
      <c r="F2" s="294">
        <f t="shared" ref="F2:F9" si="3">SUMIFS(H$14:H$92,H$14:H$92,1,$C$14:$C$92,A2)/$B2</f>
        <v>0.66666666666666663</v>
      </c>
      <c r="G2" s="137">
        <f t="shared" ref="G2:G9" si="4">SUMIF($C$14:$C$92,A2,Z$14:Z$92)</f>
        <v>10461.265628656363</v>
      </c>
      <c r="H2" s="143">
        <f t="shared" ref="H2:H10" si="5">G2/$B2</f>
        <v>1162.3628476284848</v>
      </c>
      <c r="I2" s="186">
        <f>SUMIF($C$14:$C$92,A2,F$14:F$92)/B2</f>
        <v>134.2247915344243</v>
      </c>
      <c r="J2" t="str">
        <f t="shared" ref="J2:J9" si="6">A2</f>
        <v>currency</v>
      </c>
      <c r="K2" s="344">
        <f t="shared" ref="K2:K9" si="7">SUMIF($C$14:$C$92,$A2,E$14:E$92)/$B2</f>
        <v>-0.1111111111111111</v>
      </c>
      <c r="L2" s="344">
        <f t="shared" ref="L2:O9" si="8">SUMIF($C$14:$C$92,$A2,I$14:I$92)/$B2</f>
        <v>0.55555555555555558</v>
      </c>
      <c r="M2" s="344">
        <f t="shared" si="8"/>
        <v>-0.1111111111111111</v>
      </c>
      <c r="N2" s="344">
        <f t="shared" si="8"/>
        <v>0.55555555555555558</v>
      </c>
      <c r="O2" s="344">
        <f t="shared" si="8"/>
        <v>0.55555555555555558</v>
      </c>
      <c r="P2" s="344">
        <f t="shared" ref="P2:V9" si="9">SUMIF($C$14:$C$92,$A2,O$14:O$92)/$B2</f>
        <v>0.1111111111111111</v>
      </c>
      <c r="Q2" s="344">
        <f t="shared" si="9"/>
        <v>-0.1111111111111111</v>
      </c>
      <c r="R2" s="344">
        <f t="shared" si="9"/>
        <v>0.1111111111111111</v>
      </c>
      <c r="S2" s="344">
        <f t="shared" si="9"/>
        <v>0.1111111111111111</v>
      </c>
      <c r="T2" s="344">
        <f t="shared" si="9"/>
        <v>0.1111111111111111</v>
      </c>
      <c r="U2" s="344">
        <f t="shared" si="9"/>
        <v>-0.1111111111111111</v>
      </c>
      <c r="V2" s="344">
        <f t="shared" si="9"/>
        <v>-0.1111111111111111</v>
      </c>
      <c r="W2" s="286"/>
      <c r="X2" s="6"/>
      <c r="Y2" t="s">
        <v>1121</v>
      </c>
      <c r="Z2" s="282">
        <f t="shared" ref="Z2:AO9" si="10">SUMIF($C$14:$C$92,$Y2,Z$14:Z$92)</f>
        <v>10461.265628656363</v>
      </c>
      <c r="AA2" s="282">
        <f t="shared" si="10"/>
        <v>6950.0778786236642</v>
      </c>
      <c r="AB2" s="282">
        <f t="shared" si="10"/>
        <v>-6950.0778786236642</v>
      </c>
      <c r="AC2" s="282">
        <f t="shared" si="10"/>
        <v>-1602.6348859972284</v>
      </c>
      <c r="AD2" s="282">
        <f t="shared" si="10"/>
        <v>1602.6348859972284</v>
      </c>
      <c r="AE2" s="282">
        <f t="shared" si="10"/>
        <v>8124.3116145300919</v>
      </c>
      <c r="AF2" s="282">
        <f t="shared" si="10"/>
        <v>-4374.5081429089241</v>
      </c>
      <c r="AG2" s="282">
        <f t="shared" si="10"/>
        <v>-4374.5081429089241</v>
      </c>
      <c r="AH2" s="282">
        <f t="shared" si="10"/>
        <v>-890.80475376694676</v>
      </c>
      <c r="AI2" s="282">
        <f t="shared" si="10"/>
        <v>1602.6348859972284</v>
      </c>
      <c r="AJ2" s="282">
        <f t="shared" si="10"/>
        <v>-3553.2185906059758</v>
      </c>
      <c r="AK2" s="282">
        <f t="shared" si="10"/>
        <v>1602.6348859972284</v>
      </c>
      <c r="AL2" s="282">
        <f t="shared" si="10"/>
        <v>69.51520146399821</v>
      </c>
      <c r="AM2" s="282">
        <f t="shared" si="10"/>
        <v>69.51520146399821</v>
      </c>
      <c r="AN2" s="282">
        <f t="shared" si="10"/>
        <v>-1602.6348859972284</v>
      </c>
      <c r="AO2" s="282">
        <f t="shared" si="10"/>
        <v>6173.7279099213447</v>
      </c>
    </row>
    <row r="3" spans="1:41" outlineLevel="1" x14ac:dyDescent="0.25">
      <c r="A3" s="1" t="s">
        <v>288</v>
      </c>
      <c r="B3" s="95">
        <f t="shared" ref="B3:B9" si="11">COUNTIF($C$14:$C$92,A3)</f>
        <v>6</v>
      </c>
      <c r="C3" s="193">
        <f t="shared" ref="C3:C10" si="12">B3/$B$10</f>
        <v>8.3333333333333329E-2</v>
      </c>
      <c r="F3" s="294">
        <f t="shared" si="3"/>
        <v>1</v>
      </c>
      <c r="G3" s="137">
        <f t="shared" si="4"/>
        <v>8331.2707107000333</v>
      </c>
      <c r="H3" s="143">
        <f t="shared" si="5"/>
        <v>1388.5451184500055</v>
      </c>
      <c r="I3" s="186">
        <f t="shared" ref="I3:I9" si="13">SUMIF($C$14:$C$92,A3,F$14:F$92)/B3</f>
        <v>1388.5451184500055</v>
      </c>
      <c r="J3" t="str">
        <f t="shared" si="6"/>
        <v>energy</v>
      </c>
      <c r="K3" s="344">
        <f t="shared" si="7"/>
        <v>-0.66666666666666663</v>
      </c>
      <c r="L3" s="344">
        <f t="shared" si="8"/>
        <v>-0.66666666666666663</v>
      </c>
      <c r="M3" s="344">
        <f t="shared" si="8"/>
        <v>-0.66666666666666663</v>
      </c>
      <c r="N3" s="344">
        <f t="shared" si="8"/>
        <v>-0.33333333333333331</v>
      </c>
      <c r="O3" s="344">
        <f t="shared" si="8"/>
        <v>-0.33333333333333331</v>
      </c>
      <c r="P3" s="344">
        <f t="shared" si="9"/>
        <v>0</v>
      </c>
      <c r="Q3" s="344">
        <f t="shared" si="9"/>
        <v>-0.66666666666666663</v>
      </c>
      <c r="R3" s="344">
        <f t="shared" si="9"/>
        <v>0</v>
      </c>
      <c r="S3" s="344">
        <f t="shared" si="9"/>
        <v>0.33333333333333331</v>
      </c>
      <c r="T3" s="344">
        <f t="shared" si="9"/>
        <v>0</v>
      </c>
      <c r="U3" s="344">
        <f t="shared" si="9"/>
        <v>0</v>
      </c>
      <c r="V3" s="344">
        <f t="shared" si="9"/>
        <v>0.33333333333333331</v>
      </c>
      <c r="W3" s="286"/>
      <c r="X3" s="6"/>
      <c r="Y3" s="1" t="s">
        <v>288</v>
      </c>
      <c r="Z3" s="282">
        <f t="shared" si="10"/>
        <v>8331.2707107000333</v>
      </c>
      <c r="AA3" s="282">
        <f t="shared" si="10"/>
        <v>8331.2707107000333</v>
      </c>
      <c r="AB3" s="282">
        <f t="shared" si="10"/>
        <v>-8331.2707107000333</v>
      </c>
      <c r="AC3" s="282">
        <f t="shared" si="10"/>
        <v>-8331.2707107000333</v>
      </c>
      <c r="AD3" s="282">
        <f t="shared" si="10"/>
        <v>8331.2707107000333</v>
      </c>
      <c r="AE3" s="282">
        <f t="shared" si="10"/>
        <v>-8331.2707107000333</v>
      </c>
      <c r="AF3" s="282">
        <f t="shared" si="10"/>
        <v>-8331.2707107000333</v>
      </c>
      <c r="AG3" s="282">
        <f t="shared" si="10"/>
        <v>-6272.1658878278085</v>
      </c>
      <c r="AH3" s="282">
        <f t="shared" si="10"/>
        <v>-2904.7355472718073</v>
      </c>
      <c r="AI3" s="282">
        <f t="shared" si="10"/>
        <v>755.39518465273386</v>
      </c>
      <c r="AJ3" s="282">
        <f t="shared" si="10"/>
        <v>-8331.2707107000333</v>
      </c>
      <c r="AK3" s="282">
        <f t="shared" si="10"/>
        <v>755.39518465273386</v>
      </c>
      <c r="AL3" s="282">
        <f t="shared" si="10"/>
        <v>2904.7355472718073</v>
      </c>
      <c r="AM3" s="282">
        <f t="shared" si="10"/>
        <v>-1303.7096382194923</v>
      </c>
      <c r="AN3" s="282">
        <f t="shared" si="10"/>
        <v>-755.39518465273386</v>
      </c>
      <c r="AO3" s="282">
        <f t="shared" si="10"/>
        <v>2904.7355472718073</v>
      </c>
    </row>
    <row r="4" spans="1:41" outlineLevel="1" x14ac:dyDescent="0.25">
      <c r="A4" s="1" t="s">
        <v>297</v>
      </c>
      <c r="B4" s="95">
        <f t="shared" si="11"/>
        <v>10</v>
      </c>
      <c r="C4" s="193">
        <f t="shared" si="12"/>
        <v>0.1388888888888889</v>
      </c>
      <c r="F4" s="294">
        <f t="shared" si="3"/>
        <v>0</v>
      </c>
      <c r="G4" s="137">
        <f t="shared" si="4"/>
        <v>13331.902139529575</v>
      </c>
      <c r="H4" s="143">
        <f t="shared" si="5"/>
        <v>1333.1902139529575</v>
      </c>
      <c r="I4" s="186">
        <f t="shared" si="13"/>
        <v>-1333.1902139529575</v>
      </c>
      <c r="J4" t="str">
        <f t="shared" si="6"/>
        <v>grain</v>
      </c>
      <c r="K4" s="344">
        <f t="shared" si="7"/>
        <v>0.6</v>
      </c>
      <c r="L4" s="344">
        <f t="shared" si="8"/>
        <v>0.4</v>
      </c>
      <c r="M4" s="344">
        <f t="shared" si="8"/>
        <v>0.4</v>
      </c>
      <c r="N4" s="344">
        <f t="shared" si="8"/>
        <v>0.8</v>
      </c>
      <c r="O4" s="344">
        <f t="shared" si="8"/>
        <v>-0.6</v>
      </c>
      <c r="P4" s="344">
        <f t="shared" si="9"/>
        <v>0</v>
      </c>
      <c r="Q4" s="344">
        <f t="shared" si="9"/>
        <v>0.8</v>
      </c>
      <c r="R4" s="344">
        <f t="shared" si="9"/>
        <v>-0.2</v>
      </c>
      <c r="S4" s="344">
        <f t="shared" si="9"/>
        <v>0.2</v>
      </c>
      <c r="T4" s="344">
        <f t="shared" si="9"/>
        <v>0.2</v>
      </c>
      <c r="U4" s="344">
        <f t="shared" si="9"/>
        <v>-0.2</v>
      </c>
      <c r="V4" s="344">
        <f t="shared" si="9"/>
        <v>0</v>
      </c>
      <c r="W4" s="286"/>
      <c r="X4" s="6"/>
      <c r="Y4" s="1" t="s">
        <v>297</v>
      </c>
      <c r="Z4" s="282">
        <f t="shared" si="10"/>
        <v>13331.902139529575</v>
      </c>
      <c r="AA4" s="282">
        <f t="shared" si="10"/>
        <v>-13331.902139529575</v>
      </c>
      <c r="AB4" s="282">
        <f t="shared" si="10"/>
        <v>13331.902139529575</v>
      </c>
      <c r="AC4" s="282">
        <f t="shared" si="10"/>
        <v>-11153.74323992407</v>
      </c>
      <c r="AD4" s="282">
        <f t="shared" si="10"/>
        <v>11153.74323992407</v>
      </c>
      <c r="AE4" s="282">
        <f t="shared" si="10"/>
        <v>4091.3251451579099</v>
      </c>
      <c r="AF4" s="282">
        <f t="shared" si="10"/>
        <v>-3874.5700729561054</v>
      </c>
      <c r="AG4" s="282">
        <f t="shared" si="10"/>
        <v>-13032.3822931792</v>
      </c>
      <c r="AH4" s="282">
        <f t="shared" si="10"/>
        <v>10280.281538787038</v>
      </c>
      <c r="AI4" s="282">
        <f t="shared" si="10"/>
        <v>-4492.4048695241954</v>
      </c>
      <c r="AJ4" s="282">
        <f t="shared" si="10"/>
        <v>-13032.3822931792</v>
      </c>
      <c r="AK4" s="282">
        <f t="shared" si="10"/>
        <v>8137.9706215224478</v>
      </c>
      <c r="AL4" s="282">
        <f t="shared" si="10"/>
        <v>-1122.4693185639412</v>
      </c>
      <c r="AM4" s="282">
        <f t="shared" si="10"/>
        <v>-1122.4693185639412</v>
      </c>
      <c r="AN4" s="282">
        <f t="shared" si="10"/>
        <v>6371.0439227793258</v>
      </c>
      <c r="AO4" s="282">
        <f t="shared" si="10"/>
        <v>7142.945745900447</v>
      </c>
    </row>
    <row r="5" spans="1:41" outlineLevel="1" x14ac:dyDescent="0.25">
      <c r="A5" s="1" t="s">
        <v>294</v>
      </c>
      <c r="B5" s="95">
        <f t="shared" si="11"/>
        <v>21</v>
      </c>
      <c r="C5" s="193">
        <f t="shared" si="12"/>
        <v>0.29166666666666669</v>
      </c>
      <c r="F5" s="294">
        <f t="shared" si="3"/>
        <v>0.90476190476190477</v>
      </c>
      <c r="G5" s="137">
        <f t="shared" si="4"/>
        <v>20766.181845379964</v>
      </c>
      <c r="H5" s="143">
        <f t="shared" si="5"/>
        <v>988.86580216095069</v>
      </c>
      <c r="I5" s="186">
        <f t="shared" si="13"/>
        <v>939.55858754486133</v>
      </c>
      <c r="J5" t="str">
        <f t="shared" si="6"/>
        <v>index</v>
      </c>
      <c r="K5" s="344">
        <f t="shared" si="7"/>
        <v>-0.14285714285714285</v>
      </c>
      <c r="L5" s="344">
        <f t="shared" si="8"/>
        <v>0.61904761904761907</v>
      </c>
      <c r="M5" s="344">
        <f t="shared" si="8"/>
        <v>-0.42857142857142855</v>
      </c>
      <c r="N5" s="344">
        <f t="shared" si="8"/>
        <v>0.7142857142857143</v>
      </c>
      <c r="O5" s="344">
        <f t="shared" si="8"/>
        <v>-0.33333333333333331</v>
      </c>
      <c r="P5" s="344">
        <f t="shared" si="9"/>
        <v>0.23809523809523808</v>
      </c>
      <c r="Q5" s="344">
        <f t="shared" si="9"/>
        <v>0.52380952380952384</v>
      </c>
      <c r="R5" s="344">
        <f t="shared" si="9"/>
        <v>4.7619047619047616E-2</v>
      </c>
      <c r="S5" s="344">
        <f t="shared" si="9"/>
        <v>0.42857142857142855</v>
      </c>
      <c r="T5" s="344">
        <f t="shared" si="9"/>
        <v>0.52380952380952384</v>
      </c>
      <c r="U5" s="344">
        <f t="shared" si="9"/>
        <v>-0.52380952380952384</v>
      </c>
      <c r="V5" s="344">
        <f t="shared" si="9"/>
        <v>-4.7619047619047616E-2</v>
      </c>
      <c r="W5" s="286"/>
      <c r="X5" s="6"/>
      <c r="Y5" s="1" t="s">
        <v>294</v>
      </c>
      <c r="Z5" s="282">
        <f t="shared" si="10"/>
        <v>20766.181845379964</v>
      </c>
      <c r="AA5" s="282">
        <f t="shared" si="10"/>
        <v>19929.497672802754</v>
      </c>
      <c r="AB5" s="282">
        <f t="shared" si="10"/>
        <v>-19929.497672802754</v>
      </c>
      <c r="AC5" s="282">
        <f t="shared" si="10"/>
        <v>-1613.7297743986662</v>
      </c>
      <c r="AD5" s="282">
        <f t="shared" si="10"/>
        <v>1613.7297743986662</v>
      </c>
      <c r="AE5" s="282">
        <f t="shared" si="10"/>
        <v>-10966.652943903597</v>
      </c>
      <c r="AF5" s="282">
        <f t="shared" si="10"/>
        <v>14396.591849929755</v>
      </c>
      <c r="AG5" s="282">
        <f t="shared" si="10"/>
        <v>17986.518175767207</v>
      </c>
      <c r="AH5" s="282">
        <f t="shared" si="10"/>
        <v>-1757.8734379781301</v>
      </c>
      <c r="AI5" s="282">
        <f t="shared" si="10"/>
        <v>7239.3725452630433</v>
      </c>
      <c r="AJ5" s="282">
        <f t="shared" si="10"/>
        <v>11844.7929467657</v>
      </c>
      <c r="AK5" s="282">
        <f t="shared" si="10"/>
        <v>-559.2599798912704</v>
      </c>
      <c r="AL5" s="282">
        <f t="shared" si="10"/>
        <v>5287.8825966864833</v>
      </c>
      <c r="AM5" s="282">
        <f t="shared" si="10"/>
        <v>6762.0754519463699</v>
      </c>
      <c r="AN5" s="282">
        <f t="shared" si="10"/>
        <v>-14069.751127721802</v>
      </c>
      <c r="AO5" s="282">
        <f t="shared" si="10"/>
        <v>-4527.9954546028412</v>
      </c>
    </row>
    <row r="6" spans="1:41" outlineLevel="1" x14ac:dyDescent="0.25">
      <c r="A6" s="1" t="s">
        <v>313</v>
      </c>
      <c r="B6" s="95">
        <f t="shared" si="11"/>
        <v>3</v>
      </c>
      <c r="C6" s="193">
        <f t="shared" si="12"/>
        <v>4.1666666666666664E-2</v>
      </c>
      <c r="F6" s="294">
        <f t="shared" si="3"/>
        <v>0.66666666666666663</v>
      </c>
      <c r="G6" s="137">
        <f t="shared" si="4"/>
        <v>4254.193545903654</v>
      </c>
      <c r="H6" s="143">
        <f t="shared" si="5"/>
        <v>1418.0645153012181</v>
      </c>
      <c r="I6" s="186">
        <f t="shared" si="13"/>
        <v>1258.4198076773098</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4254.193545903654</v>
      </c>
      <c r="AA6" s="282">
        <f t="shared" si="10"/>
        <v>3775.2594230319296</v>
      </c>
      <c r="AB6" s="282">
        <f t="shared" si="10"/>
        <v>-3775.2594230319296</v>
      </c>
      <c r="AC6" s="282">
        <f t="shared" si="10"/>
        <v>4254.193545903654</v>
      </c>
      <c r="AD6" s="282">
        <f t="shared" si="10"/>
        <v>-4254.193545903654</v>
      </c>
      <c r="AE6" s="282">
        <f t="shared" si="10"/>
        <v>-4254.193545903654</v>
      </c>
      <c r="AF6" s="282">
        <f t="shared" si="10"/>
        <v>1159.1868164289906</v>
      </c>
      <c r="AG6" s="282">
        <f t="shared" si="10"/>
        <v>1159.1868164289906</v>
      </c>
      <c r="AH6" s="282">
        <f t="shared" si="10"/>
        <v>-1159.1868164289906</v>
      </c>
      <c r="AI6" s="282">
        <f t="shared" si="10"/>
        <v>3775.2594230319296</v>
      </c>
      <c r="AJ6" s="282">
        <f t="shared" si="10"/>
        <v>1159.1868164289906</v>
      </c>
      <c r="AK6" s="282">
        <f t="shared" si="10"/>
        <v>-4254.193545903654</v>
      </c>
      <c r="AL6" s="282">
        <f t="shared" si="10"/>
        <v>1159.1868164289906</v>
      </c>
      <c r="AM6" s="282">
        <f t="shared" si="10"/>
        <v>1159.1868164289906</v>
      </c>
      <c r="AN6" s="282">
        <f t="shared" si="10"/>
        <v>-680.25269355726573</v>
      </c>
      <c r="AO6" s="282">
        <f t="shared" si="10"/>
        <v>-4254.193545903654</v>
      </c>
    </row>
    <row r="7" spans="1:41" outlineLevel="1" x14ac:dyDescent="0.25">
      <c r="A7" s="1" t="s">
        <v>347</v>
      </c>
      <c r="B7" s="95">
        <f t="shared" si="11"/>
        <v>5</v>
      </c>
      <c r="C7" s="193">
        <f t="shared" si="12"/>
        <v>6.9444444444444448E-2</v>
      </c>
      <c r="F7" s="294">
        <f t="shared" si="3"/>
        <v>0.6</v>
      </c>
      <c r="G7" s="137">
        <f t="shared" si="4"/>
        <v>3570.0408109290897</v>
      </c>
      <c r="H7" s="143">
        <f t="shared" si="5"/>
        <v>714.00816218581792</v>
      </c>
      <c r="I7" s="186">
        <f t="shared" si="13"/>
        <v>80.688516530282982</v>
      </c>
      <c r="J7" t="str">
        <f t="shared" si="6"/>
        <v>metal</v>
      </c>
      <c r="K7" s="344">
        <f t="shared" si="7"/>
        <v>1</v>
      </c>
      <c r="L7" s="344">
        <f t="shared" si="8"/>
        <v>0.2</v>
      </c>
      <c r="M7" s="344">
        <f t="shared" si="8"/>
        <v>0.2</v>
      </c>
      <c r="N7" s="344">
        <f t="shared" si="8"/>
        <v>0.2</v>
      </c>
      <c r="O7" s="344">
        <f t="shared" si="8"/>
        <v>0.6</v>
      </c>
      <c r="P7" s="344">
        <f t="shared" si="9"/>
        <v>0.6</v>
      </c>
      <c r="Q7" s="344">
        <f t="shared" si="9"/>
        <v>0.2</v>
      </c>
      <c r="R7" s="344">
        <f t="shared" si="9"/>
        <v>0.2</v>
      </c>
      <c r="S7" s="344">
        <f t="shared" si="9"/>
        <v>-0.6</v>
      </c>
      <c r="T7" s="344">
        <f t="shared" si="9"/>
        <v>-0.2</v>
      </c>
      <c r="U7" s="344">
        <f t="shared" si="9"/>
        <v>0.2</v>
      </c>
      <c r="V7" s="344">
        <f t="shared" si="9"/>
        <v>-1</v>
      </c>
      <c r="W7" s="286"/>
      <c r="X7" s="6"/>
      <c r="Y7" s="1" t="s">
        <v>347</v>
      </c>
      <c r="Z7" s="282">
        <f t="shared" si="10"/>
        <v>3570.0408109290897</v>
      </c>
      <c r="AA7" s="282">
        <f t="shared" si="10"/>
        <v>2686.5214508127679</v>
      </c>
      <c r="AB7" s="282">
        <f t="shared" si="10"/>
        <v>-2686.5214508127679</v>
      </c>
      <c r="AC7" s="282">
        <f t="shared" si="10"/>
        <v>403.44258265141491</v>
      </c>
      <c r="AD7" s="282">
        <f t="shared" si="10"/>
        <v>-403.44258265141491</v>
      </c>
      <c r="AE7" s="282">
        <f t="shared" si="10"/>
        <v>425.86649398012133</v>
      </c>
      <c r="AF7" s="282">
        <f t="shared" si="10"/>
        <v>2363.6957537688149</v>
      </c>
      <c r="AG7" s="282">
        <f t="shared" si="10"/>
        <v>2363.6957537688149</v>
      </c>
      <c r="AH7" s="282">
        <f t="shared" si="10"/>
        <v>-480.07677746490657</v>
      </c>
      <c r="AI7" s="282">
        <f t="shared" si="10"/>
        <v>-480.07677746490657</v>
      </c>
      <c r="AJ7" s="282">
        <f t="shared" si="10"/>
        <v>2363.6957537688149</v>
      </c>
      <c r="AK7" s="282">
        <f t="shared" si="10"/>
        <v>425.86649398012133</v>
      </c>
      <c r="AL7" s="282">
        <f t="shared" si="10"/>
        <v>480.07677746490657</v>
      </c>
      <c r="AM7" s="282">
        <f t="shared" si="10"/>
        <v>3269.6390252138426</v>
      </c>
      <c r="AN7" s="282">
        <f t="shared" si="10"/>
        <v>-1480.1763936524931</v>
      </c>
      <c r="AO7" s="282">
        <f t="shared" si="10"/>
        <v>-403.44258265141491</v>
      </c>
    </row>
    <row r="8" spans="1:41" outlineLevel="1" x14ac:dyDescent="0.25">
      <c r="A8" s="1" t="s">
        <v>1122</v>
      </c>
      <c r="B8" s="95">
        <f t="shared" si="11"/>
        <v>10</v>
      </c>
      <c r="C8" s="193">
        <f t="shared" si="12"/>
        <v>0.1388888888888889</v>
      </c>
      <c r="F8" s="294">
        <f t="shared" si="3"/>
        <v>0.2</v>
      </c>
      <c r="G8" s="137">
        <f t="shared" si="4"/>
        <v>10625.215527347287</v>
      </c>
      <c r="H8" s="143">
        <f t="shared" si="5"/>
        <v>1062.5215527347286</v>
      </c>
      <c r="I8" s="186">
        <f t="shared" si="13"/>
        <v>-909.22533291271918</v>
      </c>
      <c r="J8" t="str">
        <f t="shared" si="6"/>
        <v>rates</v>
      </c>
      <c r="K8" s="344">
        <f t="shared" si="7"/>
        <v>0.4</v>
      </c>
      <c r="L8" s="344">
        <f t="shared" si="8"/>
        <v>0.4</v>
      </c>
      <c r="M8" s="344">
        <f t="shared" si="8"/>
        <v>-0.4</v>
      </c>
      <c r="N8" s="344">
        <f t="shared" si="8"/>
        <v>0.6</v>
      </c>
      <c r="O8" s="344">
        <f t="shared" si="8"/>
        <v>1</v>
      </c>
      <c r="P8" s="344">
        <f t="shared" si="9"/>
        <v>0</v>
      </c>
      <c r="Q8" s="344">
        <f t="shared" si="9"/>
        <v>0.2</v>
      </c>
      <c r="R8" s="344">
        <f t="shared" si="9"/>
        <v>-0.4</v>
      </c>
      <c r="S8" s="344">
        <f t="shared" si="9"/>
        <v>-0.6</v>
      </c>
      <c r="T8" s="344">
        <f t="shared" si="9"/>
        <v>-0.4</v>
      </c>
      <c r="U8" s="344">
        <f t="shared" si="9"/>
        <v>0</v>
      </c>
      <c r="V8" s="344">
        <f t="shared" si="9"/>
        <v>-0.8</v>
      </c>
      <c r="W8" s="286"/>
      <c r="X8" s="6"/>
      <c r="Y8" s="1" t="s">
        <v>1122</v>
      </c>
      <c r="Z8" s="282">
        <f t="shared" si="10"/>
        <v>10625.215527347287</v>
      </c>
      <c r="AA8" s="282">
        <f t="shared" si="10"/>
        <v>9092.253329127192</v>
      </c>
      <c r="AB8" s="282">
        <f t="shared" si="10"/>
        <v>-9092.253329127192</v>
      </c>
      <c r="AC8" s="282">
        <f t="shared" si="10"/>
        <v>-8635.5062275145101</v>
      </c>
      <c r="AD8" s="282">
        <f t="shared" si="10"/>
        <v>8635.5062275145101</v>
      </c>
      <c r="AE8" s="282">
        <f t="shared" si="10"/>
        <v>4854.9860956358752</v>
      </c>
      <c r="AF8" s="282">
        <f t="shared" si="10"/>
        <v>-6698.0039932830068</v>
      </c>
      <c r="AG8" s="282">
        <f t="shared" si="10"/>
        <v>-8197.3616866893553</v>
      </c>
      <c r="AH8" s="282">
        <f t="shared" si="10"/>
        <v>-9092.253329127192</v>
      </c>
      <c r="AI8" s="282">
        <f t="shared" si="10"/>
        <v>-188.45482148809418</v>
      </c>
      <c r="AJ8" s="282">
        <f t="shared" si="10"/>
        <v>-6763.3912127697176</v>
      </c>
      <c r="AK8" s="282">
        <f t="shared" si="10"/>
        <v>5481.6307541576107</v>
      </c>
      <c r="AL8" s="282">
        <f t="shared" si="10"/>
        <v>7658.2828552075543</v>
      </c>
      <c r="AM8" s="282">
        <f t="shared" si="10"/>
        <v>5481.6307541576107</v>
      </c>
      <c r="AN8" s="282">
        <f t="shared" si="10"/>
        <v>188.45482148809418</v>
      </c>
      <c r="AO8" s="282">
        <f t="shared" si="10"/>
        <v>9647.9921550403324</v>
      </c>
    </row>
    <row r="9" spans="1:41" outlineLevel="1" x14ac:dyDescent="0.25">
      <c r="A9" s="17" t="s">
        <v>304</v>
      </c>
      <c r="B9" s="295">
        <f t="shared" si="11"/>
        <v>8</v>
      </c>
      <c r="C9" s="200">
        <f t="shared" si="12"/>
        <v>0.1111111111111111</v>
      </c>
      <c r="D9" s="126"/>
      <c r="F9" s="294">
        <f t="shared" si="3"/>
        <v>1</v>
      </c>
      <c r="G9" s="199">
        <f t="shared" si="4"/>
        <v>12836.760941375203</v>
      </c>
      <c r="H9" s="143">
        <f t="shared" si="5"/>
        <v>1604.5951176719004</v>
      </c>
      <c r="I9" s="186">
        <f t="shared" si="13"/>
        <v>1604.5951176719004</v>
      </c>
      <c r="J9" t="str">
        <f t="shared" si="6"/>
        <v>soft</v>
      </c>
      <c r="K9" s="344">
        <f t="shared" si="7"/>
        <v>0.5</v>
      </c>
      <c r="L9" s="344">
        <f t="shared" si="8"/>
        <v>0.25</v>
      </c>
      <c r="M9" s="344">
        <f t="shared" si="8"/>
        <v>-0.5</v>
      </c>
      <c r="N9" s="344">
        <f t="shared" si="8"/>
        <v>0.75</v>
      </c>
      <c r="O9" s="344">
        <f t="shared" si="8"/>
        <v>0</v>
      </c>
      <c r="P9" s="344">
        <f t="shared" si="9"/>
        <v>0</v>
      </c>
      <c r="Q9" s="344">
        <f t="shared" si="9"/>
        <v>0.5</v>
      </c>
      <c r="R9" s="344">
        <f t="shared" si="9"/>
        <v>-0.5</v>
      </c>
      <c r="S9" s="344">
        <f t="shared" si="9"/>
        <v>-0.25</v>
      </c>
      <c r="T9" s="344">
        <f t="shared" si="9"/>
        <v>-0.25</v>
      </c>
      <c r="U9" s="344">
        <f t="shared" si="9"/>
        <v>-0.25</v>
      </c>
      <c r="V9" s="344">
        <f t="shared" si="9"/>
        <v>-0.5</v>
      </c>
      <c r="W9" s="286"/>
      <c r="X9" s="6"/>
      <c r="Y9" s="17" t="s">
        <v>304</v>
      </c>
      <c r="Z9" s="283">
        <f t="shared" si="10"/>
        <v>12836.760941375203</v>
      </c>
      <c r="AA9" s="283">
        <f t="shared" si="10"/>
        <v>12836.760941375203</v>
      </c>
      <c r="AB9" s="283">
        <f t="shared" si="10"/>
        <v>-12836.760941375203</v>
      </c>
      <c r="AC9" s="283">
        <f t="shared" si="10"/>
        <v>8124.645624195151</v>
      </c>
      <c r="AD9" s="283">
        <f t="shared" si="10"/>
        <v>-8124.645624195151</v>
      </c>
      <c r="AE9" s="283">
        <f t="shared" si="10"/>
        <v>-6908.4688271696123</v>
      </c>
      <c r="AF9" s="283">
        <f t="shared" si="10"/>
        <v>5920.6291276236079</v>
      </c>
      <c r="AG9" s="283">
        <f t="shared" si="10"/>
        <v>9999.0027967006754</v>
      </c>
      <c r="AH9" s="283">
        <f t="shared" si="10"/>
        <v>2091.3654255924271</v>
      </c>
      <c r="AI9" s="283">
        <f t="shared" si="10"/>
        <v>3739.3687038362514</v>
      </c>
      <c r="AJ9" s="283">
        <f t="shared" si="10"/>
        <v>7045.6179917661975</v>
      </c>
      <c r="AK9" s="283">
        <f t="shared" si="10"/>
        <v>-6908.4688271696123</v>
      </c>
      <c r="AL9" s="283">
        <f t="shared" si="10"/>
        <v>-3216.3542897350162</v>
      </c>
      <c r="AM9" s="283">
        <f t="shared" si="10"/>
        <v>-3216.3542897350162</v>
      </c>
      <c r="AN9" s="283">
        <f t="shared" si="10"/>
        <v>-6692.7535087707292</v>
      </c>
      <c r="AO9" s="283">
        <f t="shared" si="10"/>
        <v>-6908.4688271696123</v>
      </c>
    </row>
    <row r="10" spans="1:41" outlineLevel="1" x14ac:dyDescent="0.25">
      <c r="B10">
        <f>SUM(B2:B9)</f>
        <v>72</v>
      </c>
      <c r="C10" s="193">
        <f t="shared" si="12"/>
        <v>1</v>
      </c>
      <c r="D10" s="126"/>
      <c r="F10" s="294">
        <f>SUMIFS(H$14:H$92,H$14:H$92,1,$C$14:$C$92,"&lt;&gt;offline")/$B10</f>
        <v>0.63888888888888884</v>
      </c>
      <c r="G10" s="167">
        <f>SUM(G2:G9)</f>
        <v>84176.83114982117</v>
      </c>
      <c r="H10" s="143">
        <f t="shared" si="5"/>
        <v>1169.1226548586274</v>
      </c>
      <c r="I10">
        <f>SUM(F14:F92)/B10</f>
        <v>331.40738404657941</v>
      </c>
      <c r="J10" s="137"/>
      <c r="K10" s="6"/>
      <c r="L10" s="292"/>
      <c r="M10" s="286"/>
      <c r="N10" s="292"/>
      <c r="O10" s="6"/>
      <c r="R10" s="6"/>
      <c r="S10" s="286"/>
      <c r="T10" s="286"/>
      <c r="U10" s="286"/>
      <c r="V10" s="6"/>
      <c r="W10" s="286"/>
      <c r="X10" s="6"/>
      <c r="Y10" s="6" t="s">
        <v>1245</v>
      </c>
      <c r="Z10" s="284">
        <f>SUM(Z2:Z9)</f>
        <v>84176.83114982117</v>
      </c>
      <c r="AA10" s="284">
        <f t="shared" ref="AA10:AO10" si="14">SUM(AA2:AA9)</f>
        <v>50269.739266943972</v>
      </c>
      <c r="AB10" s="284">
        <f t="shared" si="14"/>
        <v>-50269.739266943972</v>
      </c>
      <c r="AC10" s="284">
        <f t="shared" si="14"/>
        <v>-18554.603085784285</v>
      </c>
      <c r="AD10" s="284">
        <f t="shared" si="14"/>
        <v>18554.603085784285</v>
      </c>
      <c r="AE10" s="284">
        <f t="shared" si="14"/>
        <v>-12964.096678372898</v>
      </c>
      <c r="AF10" s="284">
        <f t="shared" si="14"/>
        <v>561.75062790309767</v>
      </c>
      <c r="AG10" s="284">
        <f t="shared" si="14"/>
        <v>-368.01446793959803</v>
      </c>
      <c r="AH10" s="284">
        <f t="shared" si="14"/>
        <v>-3913.283697658509</v>
      </c>
      <c r="AI10" s="284">
        <f t="shared" si="14"/>
        <v>11951.09427430399</v>
      </c>
      <c r="AJ10" s="284">
        <f t="shared" si="14"/>
        <v>-9266.9692985252259</v>
      </c>
      <c r="AK10" s="284">
        <f t="shared" si="14"/>
        <v>4681.5755873456037</v>
      </c>
      <c r="AL10" s="284">
        <f t="shared" si="14"/>
        <v>13220.856186224781</v>
      </c>
      <c r="AM10" s="284">
        <f t="shared" si="14"/>
        <v>11099.514002692362</v>
      </c>
      <c r="AN10" s="284">
        <f t="shared" si="14"/>
        <v>-18721.465050084829</v>
      </c>
      <c r="AO10" s="284">
        <f t="shared" si="14"/>
        <v>9775.3009478064105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84177</v>
      </c>
      <c r="AA12" s="310" t="str">
        <f t="shared" si="15"/>
        <v>RISK-ON ACC 76% PNL 50270</v>
      </c>
      <c r="AB12" s="310" t="str">
        <f t="shared" si="15"/>
        <v>RISK-OFF ACC 22% PNL -50270</v>
      </c>
      <c r="AC12" s="310" t="str">
        <f t="shared" si="15"/>
        <v>Previous ACC 38% PNL -18555</v>
      </c>
      <c r="AD12" s="339" t="str">
        <f t="shared" si="15"/>
        <v>Anti-Previous ACC 61% PNL 18555</v>
      </c>
      <c r="AE12" s="340" t="str">
        <f t="shared" si="15"/>
        <v>&gt;equity ACC 39% PNL -12964</v>
      </c>
      <c r="AF12" s="340" t="str">
        <f t="shared" si="15"/>
        <v>50/50 ACC 51% PNL 562</v>
      </c>
      <c r="AG12" s="340" t="str">
        <f t="shared" si="15"/>
        <v>&lt;equity ACC 53% PNL -368</v>
      </c>
      <c r="AH12" s="341" t="str">
        <f t="shared" si="15"/>
        <v>SEASONALITY ACC 47% PNL -3913</v>
      </c>
      <c r="AI12" s="341" t="str">
        <f t="shared" si="15"/>
        <v>ADJ_SEASONALITY ACC 53% PNL 11951</v>
      </c>
      <c r="AJ12" s="342" t="str">
        <f t="shared" si="15"/>
        <v>V1 ACC 43% PNL -9267</v>
      </c>
      <c r="AK12" s="342" t="str">
        <f t="shared" si="15"/>
        <v>V2 ACC 50% PNL 4682</v>
      </c>
      <c r="AL12" s="342" t="str">
        <f t="shared" si="15"/>
        <v>V3 ACC 58% PNL 13221</v>
      </c>
      <c r="AM12" s="342" t="str">
        <f t="shared" si="15"/>
        <v>V4 ACC 56% PNL 11100</v>
      </c>
      <c r="AN12" s="342" t="str">
        <f t="shared" si="15"/>
        <v>V5 ACC 40% PNL -18721</v>
      </c>
      <c r="AO12" s="342" t="str">
        <f t="shared" si="15"/>
        <v>V6 ACC 50% PNL 9775</v>
      </c>
    </row>
    <row r="13" spans="1:41" ht="15.75" thickBot="1" x14ac:dyDescent="0.3">
      <c r="A13" s="3"/>
      <c r="B13" s="164"/>
      <c r="C13" s="164"/>
      <c r="E13" s="240">
        <f>COUNTIF(E14:E92,1)/COUNT(E14:E92)</f>
        <v>0.620253164556962</v>
      </c>
      <c r="H13" s="240">
        <f>COUNTIF(H14:H92,1)/COUNT(H14:H92)</f>
        <v>0.59493670886075944</v>
      </c>
      <c r="I13" s="240">
        <f>COUNTIF(I14:I92,1)/COUNT(I14:I92)</f>
        <v>0.65822784810126578</v>
      </c>
      <c r="J13" s="240">
        <f t="shared" ref="J13:L13" si="16">COUNTIF(J14:J92,1)/COUNT(J14:J92)</f>
        <v>0.379746835443038</v>
      </c>
      <c r="K13" s="240">
        <f t="shared" si="16"/>
        <v>0.73417721518987344</v>
      </c>
      <c r="L13" s="240">
        <f t="shared" si="16"/>
        <v>0.54430379746835444</v>
      </c>
      <c r="M13" s="240"/>
      <c r="O13" s="240">
        <f t="shared" ref="O13:U13" si="17">COUNTIF(O14:O92,1)/COUNT(O14:O92)</f>
        <v>0.569620253164557</v>
      </c>
      <c r="P13" s="240">
        <f t="shared" si="17"/>
        <v>0.63291139240506333</v>
      </c>
      <c r="Q13" s="240">
        <f t="shared" si="17"/>
        <v>0.41772151898734178</v>
      </c>
      <c r="R13" s="240">
        <f t="shared" si="17"/>
        <v>0.48101265822784811</v>
      </c>
      <c r="S13" s="240">
        <f t="shared" si="17"/>
        <v>0.51898734177215189</v>
      </c>
      <c r="T13" s="240">
        <f t="shared" si="17"/>
        <v>0.41772151898734178</v>
      </c>
      <c r="U13" s="240">
        <f t="shared" si="17"/>
        <v>0.34177215189873417</v>
      </c>
      <c r="W13" s="179"/>
      <c r="X13" s="182">
        <v>18662944.091763318</v>
      </c>
      <c r="Y13" s="182">
        <v>15152414.13197951</v>
      </c>
      <c r="Z13" s="187">
        <f t="shared" ref="Z13:AO13" si="18">SUM(Z14:Z92)</f>
        <v>84176.831149821141</v>
      </c>
      <c r="AA13" s="187">
        <f t="shared" si="18"/>
        <v>50269.739266943987</v>
      </c>
      <c r="AB13" s="187">
        <f t="shared" si="18"/>
        <v>-50269.739266943987</v>
      </c>
      <c r="AC13" s="187">
        <f>SUM(AC14:AC92)</f>
        <v>-18554.603085784289</v>
      </c>
      <c r="AD13" s="187">
        <f t="shared" si="18"/>
        <v>18554.603085784289</v>
      </c>
      <c r="AE13" s="187">
        <f t="shared" si="18"/>
        <v>-12964.0966783729</v>
      </c>
      <c r="AF13" s="187">
        <f t="shared" si="18"/>
        <v>561.75062790309528</v>
      </c>
      <c r="AG13" s="187">
        <f t="shared" si="18"/>
        <v>-368.01446793959911</v>
      </c>
      <c r="AH13" s="187">
        <f t="shared" si="18"/>
        <v>-3913.2836976585113</v>
      </c>
      <c r="AI13" s="187">
        <f>SUM(AI14:AI92)</f>
        <v>11951.094274303983</v>
      </c>
      <c r="AJ13" s="187">
        <f>SUM(AJ14:AJ92)</f>
        <v>-9266.9692985252241</v>
      </c>
      <c r="AK13" s="187">
        <f t="shared" si="18"/>
        <v>4681.5755873456046</v>
      </c>
      <c r="AL13" s="187">
        <f>SUM(AL14:AL92)</f>
        <v>13220.856186224786</v>
      </c>
      <c r="AM13" s="187">
        <f t="shared" si="18"/>
        <v>11099.514002692364</v>
      </c>
      <c r="AN13" s="187">
        <f t="shared" si="18"/>
        <v>-18721.465050084826</v>
      </c>
      <c r="AO13" s="187">
        <f t="shared" si="18"/>
        <v>9775.3009478064105</v>
      </c>
    </row>
    <row r="14" spans="1:41" ht="15.75" thickBot="1" x14ac:dyDescent="0.3">
      <c r="A14" s="330" t="s">
        <v>287</v>
      </c>
      <c r="B14" s="331" t="s">
        <v>558</v>
      </c>
      <c r="C14" s="332" t="s">
        <v>1288</v>
      </c>
      <c r="E14" s="201">
        <v>1</v>
      </c>
      <c r="F14" s="186">
        <f t="shared" ref="F14:F77" si="19">G14*X14</f>
        <v>0</v>
      </c>
      <c r="G14" s="201">
        <v>-1.31744040151E-2</v>
      </c>
      <c r="H14" s="202">
        <v>-1</v>
      </c>
      <c r="I14">
        <v>-1</v>
      </c>
      <c r="J14">
        <v>-1</v>
      </c>
      <c r="K14">
        <v>-1</v>
      </c>
      <c r="L14">
        <v>-1</v>
      </c>
      <c r="M14">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843.09758988466353</v>
      </c>
      <c r="G15" s="202">
        <v>3.6876070064500001E-3</v>
      </c>
      <c r="H15" s="202">
        <v>1</v>
      </c>
      <c r="I15">
        <v>1</v>
      </c>
      <c r="J15">
        <v>-1</v>
      </c>
      <c r="K15">
        <v>1</v>
      </c>
      <c r="L15">
        <v>1</v>
      </c>
      <c r="M15">
        <v>10</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228630</v>
      </c>
      <c r="Y15" s="137">
        <v>152420</v>
      </c>
      <c r="Z15" s="188">
        <f t="shared" si="25"/>
        <v>843.09758988466353</v>
      </c>
      <c r="AA15" s="188">
        <f>IF(IF(sym!$Q4=H15,1,0)=1,ABS(X15*G15),-ABS(X15*G15))</f>
        <v>843.09758988466353</v>
      </c>
      <c r="AB15" s="188">
        <f>IF(IF(sym!$P4=$H15,1,0)=1,ABS($X15*$G15),-ABS($X15*$G15))</f>
        <v>-843.09758988466353</v>
      </c>
      <c r="AC15" s="188">
        <f>IF(IF(E15=H15,1,0)=1,ABS(X15*G15),-ABS(X15*G15))</f>
        <v>-843.09758988466353</v>
      </c>
      <c r="AD15" s="188">
        <f t="shared" si="26"/>
        <v>843.09758988466353</v>
      </c>
      <c r="AE15" s="188">
        <f t="shared" si="27"/>
        <v>-843.09758988466353</v>
      </c>
      <c r="AF15" s="188">
        <f t="shared" ref="AF15:AF78" si="36">IF(IF(I15=H15,1,0)=1,ABS(X15*G15),-ABS(X15*G15))</f>
        <v>843.09758988466353</v>
      </c>
      <c r="AG15" s="188">
        <f t="shared" ref="AG15:AG78" si="37">IF(IF(K15=H15,1,0)=1,ABS(X15*G15),-ABS(X15*G15))</f>
        <v>843.09758988466353</v>
      </c>
      <c r="AH15" s="188">
        <f t="shared" ref="AH15:AH78" si="38">IF(IF(L15=H15,1,0)=1,ABS(X15*G15),-ABS(X15*G15))</f>
        <v>843.09758988466353</v>
      </c>
      <c r="AI15" s="188">
        <f t="shared" ref="AI15:AI78" si="39">IF(IF(O15=H15,1,0)=1,ABS(X15*G15),-ABS(X15*G15))</f>
        <v>843.09758988466353</v>
      </c>
      <c r="AJ15" s="188">
        <f t="shared" si="28"/>
        <v>-843.09758988466353</v>
      </c>
      <c r="AK15" s="188">
        <f t="shared" si="29"/>
        <v>843.09758988466353</v>
      </c>
      <c r="AL15" s="188">
        <f t="shared" si="30"/>
        <v>843.09758988466353</v>
      </c>
      <c r="AM15" s="188">
        <f t="shared" si="31"/>
        <v>843.09758988466353</v>
      </c>
      <c r="AN15" s="188">
        <f t="shared" si="32"/>
        <v>-843.09758988466353</v>
      </c>
      <c r="AO15" s="188">
        <f t="shared" si="33"/>
        <v>-843.09758988466353</v>
      </c>
    </row>
    <row r="16" spans="1:41" ht="15.75" thickBot="1" x14ac:dyDescent="0.3">
      <c r="A16" s="1" t="s">
        <v>292</v>
      </c>
      <c r="B16" s="149" t="s">
        <v>292</v>
      </c>
      <c r="C16" s="192" t="s">
        <v>294</v>
      </c>
      <c r="E16" s="201">
        <v>-1</v>
      </c>
      <c r="F16" s="186">
        <f t="shared" si="19"/>
        <v>829.50577187832891</v>
      </c>
      <c r="G16" s="202">
        <v>8.3239595050599996E-3</v>
      </c>
      <c r="H16" s="202">
        <v>1</v>
      </c>
      <c r="I16">
        <v>1</v>
      </c>
      <c r="J16">
        <v>1</v>
      </c>
      <c r="K16">
        <v>1</v>
      </c>
      <c r="L16">
        <v>-1</v>
      </c>
      <c r="M16">
        <v>5</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99652.787999999986</v>
      </c>
      <c r="Y16" s="137">
        <v>99652.787999999986</v>
      </c>
      <c r="Z16" s="188">
        <f t="shared" si="25"/>
        <v>829.50577187832891</v>
      </c>
      <c r="AA16" s="188">
        <f>IF(IF(sym!$Q5=H16,1,0)=1,ABS(X16*G16),-ABS(X16*G16))</f>
        <v>829.50577187832891</v>
      </c>
      <c r="AB16" s="188">
        <f>IF(IF(sym!$P5=$H16,1,0)=1,ABS($X16*$G16),-ABS($X16*$G16))</f>
        <v>-829.50577187832891</v>
      </c>
      <c r="AC16" s="188">
        <f t="shared" ref="AC16:AC79" si="40">IF(IF(E16=H16,1,0)=1,ABS(X16*G16),-ABS(X16*G16))</f>
        <v>-829.50577187832891</v>
      </c>
      <c r="AD16" s="188">
        <f t="shared" si="26"/>
        <v>829.50577187832891</v>
      </c>
      <c r="AE16" s="188">
        <f t="shared" si="27"/>
        <v>829.50577187832891</v>
      </c>
      <c r="AF16" s="188">
        <f t="shared" si="36"/>
        <v>829.50577187832891</v>
      </c>
      <c r="AG16" s="188">
        <f t="shared" si="37"/>
        <v>829.50577187832891</v>
      </c>
      <c r="AH16" s="188">
        <f t="shared" si="38"/>
        <v>-829.50577187832891</v>
      </c>
      <c r="AI16" s="188">
        <f t="shared" si="39"/>
        <v>-829.50577187832891</v>
      </c>
      <c r="AJ16" s="188">
        <f t="shared" si="28"/>
        <v>829.50577187832891</v>
      </c>
      <c r="AK16" s="188">
        <f t="shared" si="29"/>
        <v>829.50577187832891</v>
      </c>
      <c r="AL16" s="188">
        <f t="shared" si="30"/>
        <v>829.50577187832891</v>
      </c>
      <c r="AM16" s="188">
        <f>IF(IF(S16=H16,1,0)=1,ABS(X16*G16),-ABS(X16*G16))</f>
        <v>829.50577187832891</v>
      </c>
      <c r="AN16" s="188">
        <f t="shared" si="32"/>
        <v>-829.50577187832891</v>
      </c>
      <c r="AO16" s="188">
        <f t="shared" si="33"/>
        <v>829.50577187832891</v>
      </c>
    </row>
    <row r="17" spans="1:41" ht="15.75" thickBot="1" x14ac:dyDescent="0.3">
      <c r="A17" s="1" t="s">
        <v>295</v>
      </c>
      <c r="B17" s="149" t="s">
        <v>728</v>
      </c>
      <c r="C17" s="192" t="s">
        <v>297</v>
      </c>
      <c r="E17" s="201">
        <v>-1</v>
      </c>
      <c r="F17" s="186">
        <f t="shared" si="19"/>
        <v>-149.75992317518731</v>
      </c>
      <c r="G17" s="202">
        <v>-1.60051216389E-3</v>
      </c>
      <c r="H17" s="202">
        <v>-1</v>
      </c>
      <c r="I17">
        <v>-1</v>
      </c>
      <c r="J17">
        <v>1</v>
      </c>
      <c r="K17">
        <v>-1</v>
      </c>
      <c r="L17">
        <v>-1</v>
      </c>
      <c r="M17">
        <v>-4</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93570</v>
      </c>
      <c r="Y17" s="137">
        <v>74856</v>
      </c>
      <c r="Z17" s="188">
        <f t="shared" si="25"/>
        <v>149.75992317518731</v>
      </c>
      <c r="AA17" s="188">
        <f>IF(IF(sym!$Q6=H17,1,0)=1,ABS(X17*G17),-ABS(X17*G17))</f>
        <v>-149.75992317518731</v>
      </c>
      <c r="AB17" s="188">
        <f>IF(IF(sym!$P6=$H17,1,0)=1,ABS($X17*$G17),-ABS($X17*$G17))</f>
        <v>149.75992317518731</v>
      </c>
      <c r="AC17" s="188">
        <f t="shared" si="40"/>
        <v>149.75992317518731</v>
      </c>
      <c r="AD17" s="188">
        <f t="shared" si="26"/>
        <v>-149.75992317518731</v>
      </c>
      <c r="AE17" s="188">
        <f t="shared" si="27"/>
        <v>-149.75992317518731</v>
      </c>
      <c r="AF17" s="188">
        <f t="shared" si="36"/>
        <v>149.75992317518731</v>
      </c>
      <c r="AG17" s="188">
        <f t="shared" si="37"/>
        <v>149.75992317518731</v>
      </c>
      <c r="AH17" s="188">
        <f t="shared" si="38"/>
        <v>149.75992317518731</v>
      </c>
      <c r="AI17" s="188">
        <f t="shared" si="39"/>
        <v>-149.75992317518731</v>
      </c>
      <c r="AJ17" s="188">
        <f t="shared" si="28"/>
        <v>149.75992317518731</v>
      </c>
      <c r="AK17" s="188">
        <f t="shared" si="29"/>
        <v>-149.75992317518731</v>
      </c>
      <c r="AL17" s="188">
        <f t="shared" si="30"/>
        <v>-149.75992317518731</v>
      </c>
      <c r="AM17" s="188">
        <f t="shared" si="31"/>
        <v>-149.75992317518731</v>
      </c>
      <c r="AN17" s="188">
        <f t="shared" si="32"/>
        <v>149.75992317518731</v>
      </c>
      <c r="AO17" s="188">
        <f t="shared" si="33"/>
        <v>-149.75992317518731</v>
      </c>
    </row>
    <row r="18" spans="1:41" ht="15.75" thickBot="1" x14ac:dyDescent="0.3">
      <c r="A18" s="1" t="s">
        <v>298</v>
      </c>
      <c r="B18" s="149" t="s">
        <v>479</v>
      </c>
      <c r="C18" s="192" t="s">
        <v>1121</v>
      </c>
      <c r="E18" s="201">
        <v>-1</v>
      </c>
      <c r="F18" s="186">
        <f t="shared" si="19"/>
        <v>2139.6100690969874</v>
      </c>
      <c r="G18" s="202">
        <v>1.2833168805500001E-2</v>
      </c>
      <c r="H18" s="202">
        <v>1</v>
      </c>
      <c r="I18">
        <v>-1</v>
      </c>
      <c r="J18">
        <v>1</v>
      </c>
      <c r="K18">
        <v>-1</v>
      </c>
      <c r="L18">
        <v>1</v>
      </c>
      <c r="M18">
        <v>3</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166725</v>
      </c>
      <c r="Y18" s="137">
        <v>166725</v>
      </c>
      <c r="Z18" s="188">
        <f t="shared" si="25"/>
        <v>2139.6100690969874</v>
      </c>
      <c r="AA18" s="188">
        <f>IF(IF(sym!$Q7=H18,1,0)=1,ABS(X18*G18),-ABS(X18*G18))</f>
        <v>2139.6100690969874</v>
      </c>
      <c r="AB18" s="188">
        <f>IF(IF(sym!$P7=$H18,1,0)=1,ABS($X18*$G18),-ABS($X18*$G18))</f>
        <v>-2139.6100690969874</v>
      </c>
      <c r="AC18" s="188">
        <f t="shared" si="40"/>
        <v>-2139.6100690969874</v>
      </c>
      <c r="AD18" s="188">
        <f t="shared" si="26"/>
        <v>2139.6100690969874</v>
      </c>
      <c r="AE18" s="188">
        <f t="shared" si="27"/>
        <v>2139.6100690969874</v>
      </c>
      <c r="AF18" s="188">
        <f t="shared" si="36"/>
        <v>-2139.6100690969874</v>
      </c>
      <c r="AG18" s="188">
        <f t="shared" si="37"/>
        <v>-2139.6100690969874</v>
      </c>
      <c r="AH18" s="188">
        <f t="shared" si="38"/>
        <v>2139.6100690969874</v>
      </c>
      <c r="AI18" s="188">
        <f t="shared" si="39"/>
        <v>2139.6100690969874</v>
      </c>
      <c r="AJ18" s="188">
        <f t="shared" si="28"/>
        <v>-2139.6100690969874</v>
      </c>
      <c r="AK18" s="188">
        <f t="shared" si="29"/>
        <v>2139.6100690969874</v>
      </c>
      <c r="AL18" s="188">
        <f t="shared" si="30"/>
        <v>-2139.6100690969874</v>
      </c>
      <c r="AM18" s="188">
        <f t="shared" si="31"/>
        <v>-2139.6100690969874</v>
      </c>
      <c r="AN18" s="188">
        <f t="shared" si="32"/>
        <v>-2139.6100690969874</v>
      </c>
      <c r="AO18" s="188">
        <f t="shared" si="33"/>
        <v>2139.6100690969874</v>
      </c>
    </row>
    <row r="19" spans="1:41" ht="15.75" thickBot="1" x14ac:dyDescent="0.3">
      <c r="A19" s="1" t="s">
        <v>300</v>
      </c>
      <c r="B19" s="149" t="s">
        <v>518</v>
      </c>
      <c r="C19" s="192" t="s">
        <v>297</v>
      </c>
      <c r="E19" s="201">
        <v>1</v>
      </c>
      <c r="F19" s="186">
        <f t="shared" si="19"/>
        <v>-630.01553867335122</v>
      </c>
      <c r="G19" s="202">
        <v>-1.17403314917E-2</v>
      </c>
      <c r="H19" s="202">
        <v>-1</v>
      </c>
      <c r="I19">
        <v>1</v>
      </c>
      <c r="J19">
        <v>1</v>
      </c>
      <c r="K19">
        <v>1</v>
      </c>
      <c r="L19">
        <v>-1</v>
      </c>
      <c r="M19">
        <v>-5</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53662.5</v>
      </c>
      <c r="Y19" s="137">
        <v>35775</v>
      </c>
      <c r="Z19" s="188">
        <f t="shared" si="25"/>
        <v>630.01553867335122</v>
      </c>
      <c r="AA19" s="188">
        <f>IF(IF(sym!$Q8=H19,1,0)=1,ABS(X19*G19),-ABS(X19*G19))</f>
        <v>-630.01553867335122</v>
      </c>
      <c r="AB19" s="188">
        <f>IF(IF(sym!$P8=$H19,1,0)=1,ABS($X19*$G19),-ABS($X19*$G19))</f>
        <v>630.01553867335122</v>
      </c>
      <c r="AC19" s="188">
        <f t="shared" si="40"/>
        <v>-630.01553867335122</v>
      </c>
      <c r="AD19" s="188">
        <f t="shared" si="26"/>
        <v>630.01553867335122</v>
      </c>
      <c r="AE19" s="188">
        <f t="shared" si="27"/>
        <v>-630.01553867335122</v>
      </c>
      <c r="AF19" s="188">
        <f t="shared" si="36"/>
        <v>-630.01553867335122</v>
      </c>
      <c r="AG19" s="188">
        <f t="shared" si="37"/>
        <v>-630.01553867335122</v>
      </c>
      <c r="AH19" s="188">
        <f t="shared" si="38"/>
        <v>630.01553867335122</v>
      </c>
      <c r="AI19" s="188">
        <f t="shared" si="39"/>
        <v>-630.01553867335122</v>
      </c>
      <c r="AJ19" s="188">
        <f t="shared" si="28"/>
        <v>-630.01553867335122</v>
      </c>
      <c r="AK19" s="188">
        <f t="shared" si="29"/>
        <v>-630.01553867335122</v>
      </c>
      <c r="AL19" s="188">
        <f t="shared" si="30"/>
        <v>-630.01553867335122</v>
      </c>
      <c r="AM19" s="188">
        <f t="shared" si="31"/>
        <v>-630.01553867335122</v>
      </c>
      <c r="AN19" s="188">
        <f t="shared" si="32"/>
        <v>630.01553867335122</v>
      </c>
      <c r="AO19" s="188">
        <f t="shared" si="33"/>
        <v>-630.01553867335122</v>
      </c>
    </row>
    <row r="20" spans="1:41" ht="15.75" thickBot="1" x14ac:dyDescent="0.3">
      <c r="A20" s="1" t="s">
        <v>302</v>
      </c>
      <c r="B20" s="149" t="s">
        <v>509</v>
      </c>
      <c r="C20" s="192" t="s">
        <v>304</v>
      </c>
      <c r="E20" s="201">
        <v>1</v>
      </c>
      <c r="F20" s="186">
        <f t="shared" si="19"/>
        <v>562.4944320712948</v>
      </c>
      <c r="G20" s="202">
        <v>4.4543429844099997E-3</v>
      </c>
      <c r="H20" s="202">
        <v>1</v>
      </c>
      <c r="I20">
        <v>-1</v>
      </c>
      <c r="J20">
        <v>-1</v>
      </c>
      <c r="K20">
        <v>1</v>
      </c>
      <c r="L20">
        <v>-1</v>
      </c>
      <c r="M20">
        <v>8</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126280</v>
      </c>
      <c r="Y20" s="137">
        <v>94710</v>
      </c>
      <c r="Z20" s="188">
        <f t="shared" si="25"/>
        <v>562.4944320712948</v>
      </c>
      <c r="AA20" s="188">
        <f>IF(IF(sym!$Q9=H20,1,0)=1,ABS(X20*G20),-ABS(X20*G20))</f>
        <v>562.4944320712948</v>
      </c>
      <c r="AB20" s="188">
        <f>IF(IF(sym!$P9=$H20,1,0)=1,ABS($X20*$G20),-ABS($X20*$G20))</f>
        <v>-562.4944320712948</v>
      </c>
      <c r="AC20" s="188">
        <f t="shared" si="40"/>
        <v>562.4944320712948</v>
      </c>
      <c r="AD20" s="188">
        <f t="shared" si="26"/>
        <v>-562.4944320712948</v>
      </c>
      <c r="AE20" s="188">
        <f t="shared" si="27"/>
        <v>-562.4944320712948</v>
      </c>
      <c r="AF20" s="188">
        <f t="shared" si="36"/>
        <v>-562.4944320712948</v>
      </c>
      <c r="AG20" s="188">
        <f t="shared" si="37"/>
        <v>562.4944320712948</v>
      </c>
      <c r="AH20" s="188">
        <f t="shared" si="38"/>
        <v>-562.4944320712948</v>
      </c>
      <c r="AI20" s="188">
        <f t="shared" si="39"/>
        <v>-562.4944320712948</v>
      </c>
      <c r="AJ20" s="188">
        <f t="shared" si="28"/>
        <v>562.4944320712948</v>
      </c>
      <c r="AK20" s="188">
        <f t="shared" si="29"/>
        <v>-562.4944320712948</v>
      </c>
      <c r="AL20" s="188">
        <f t="shared" si="30"/>
        <v>-562.4944320712948</v>
      </c>
      <c r="AM20" s="188">
        <f t="shared" si="31"/>
        <v>-562.4944320712948</v>
      </c>
      <c r="AN20" s="188">
        <f t="shared" si="32"/>
        <v>562.4944320712948</v>
      </c>
      <c r="AO20" s="188">
        <f t="shared" si="33"/>
        <v>-562.4944320712948</v>
      </c>
    </row>
    <row r="21" spans="1:41" ht="15.75" thickBot="1" x14ac:dyDescent="0.3">
      <c r="A21" s="1" t="s">
        <v>305</v>
      </c>
      <c r="B21" s="149" t="s">
        <v>488</v>
      </c>
      <c r="C21" s="192" t="s">
        <v>1121</v>
      </c>
      <c r="E21" s="201">
        <v>1</v>
      </c>
      <c r="F21" s="186">
        <f t="shared" si="19"/>
        <v>1373.0502268303724</v>
      </c>
      <c r="G21" s="202">
        <v>5.8976020738800003E-3</v>
      </c>
      <c r="H21" s="202">
        <v>1</v>
      </c>
      <c r="I21">
        <v>1</v>
      </c>
      <c r="J21">
        <v>1</v>
      </c>
      <c r="K21">
        <v>1</v>
      </c>
      <c r="L21">
        <v>-1</v>
      </c>
      <c r="M21">
        <v>2</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232815</v>
      </c>
      <c r="Y21" s="137">
        <v>155210</v>
      </c>
      <c r="Z21" s="188">
        <f t="shared" si="25"/>
        <v>1373.0502268303724</v>
      </c>
      <c r="AA21" s="188">
        <f>IF(IF(sym!$Q10=H21,1,0)=1,ABS(X21*G21),-ABS(X21*G21))</f>
        <v>1373.0502268303724</v>
      </c>
      <c r="AB21" s="188">
        <f>IF(IF(sym!$P10=$H21,1,0)=1,ABS($X21*$G21),-ABS($X21*$G21))</f>
        <v>-1373.0502268303724</v>
      </c>
      <c r="AC21" s="188">
        <f t="shared" si="40"/>
        <v>1373.0502268303724</v>
      </c>
      <c r="AD21" s="188">
        <f t="shared" si="26"/>
        <v>-1373.0502268303724</v>
      </c>
      <c r="AE21" s="188">
        <f t="shared" si="27"/>
        <v>1373.0502268303724</v>
      </c>
      <c r="AF21" s="188">
        <f t="shared" si="36"/>
        <v>1373.0502268303724</v>
      </c>
      <c r="AG21" s="188">
        <f t="shared" si="37"/>
        <v>1373.0502268303724</v>
      </c>
      <c r="AH21" s="188">
        <f t="shared" si="38"/>
        <v>-1373.0502268303724</v>
      </c>
      <c r="AI21" s="188">
        <f t="shared" si="39"/>
        <v>-1373.0502268303724</v>
      </c>
      <c r="AJ21" s="188">
        <f t="shared" si="28"/>
        <v>1373.0502268303724</v>
      </c>
      <c r="AK21" s="188">
        <f t="shared" si="29"/>
        <v>-1373.0502268303724</v>
      </c>
      <c r="AL21" s="188">
        <f t="shared" si="30"/>
        <v>1373.0502268303724</v>
      </c>
      <c r="AM21" s="188">
        <f t="shared" si="31"/>
        <v>1373.0502268303724</v>
      </c>
      <c r="AN21" s="188">
        <f t="shared" si="32"/>
        <v>1373.0502268303724</v>
      </c>
      <c r="AO21" s="188">
        <f t="shared" si="33"/>
        <v>1373.0502268303724</v>
      </c>
    </row>
    <row r="22" spans="1:41" ht="15.75" thickBot="1" x14ac:dyDescent="0.3">
      <c r="A22" s="330" t="s">
        <v>307</v>
      </c>
      <c r="B22" s="331" t="s">
        <v>484</v>
      </c>
      <c r="C22" s="332" t="s">
        <v>1288</v>
      </c>
      <c r="E22" s="201">
        <v>1</v>
      </c>
      <c r="F22" s="186">
        <f t="shared" si="19"/>
        <v>0</v>
      </c>
      <c r="G22" s="202">
        <v>-4.7017732401900001E-3</v>
      </c>
      <c r="H22" s="202">
        <v>-1</v>
      </c>
      <c r="I22">
        <v>-1</v>
      </c>
      <c r="J22">
        <v>-1</v>
      </c>
      <c r="K22">
        <v>-1</v>
      </c>
      <c r="L22">
        <v>1</v>
      </c>
      <c r="M22">
        <v>-3</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2002.27112676514</v>
      </c>
      <c r="G23" s="202">
        <v>2.1566901408500001E-2</v>
      </c>
      <c r="H23" s="202">
        <v>1</v>
      </c>
      <c r="I23">
        <v>-1</v>
      </c>
      <c r="J23">
        <v>-1</v>
      </c>
      <c r="K23">
        <v>-1</v>
      </c>
      <c r="L23">
        <v>-1</v>
      </c>
      <c r="M23">
        <v>-9</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92840</v>
      </c>
      <c r="Y23" s="137">
        <v>92840</v>
      </c>
      <c r="Z23" s="188">
        <f t="shared" si="25"/>
        <v>2002.27112676514</v>
      </c>
      <c r="AA23" s="188">
        <f>IF(IF(sym!$Q12=H23,1,0)=1,ABS(X23*G23),-ABS(X23*G23))</f>
        <v>2002.27112676514</v>
      </c>
      <c r="AB23" s="188">
        <f>IF(IF(sym!$P12=$H23,1,0)=1,ABS($X23*$G23),-ABS($X23*$G23))</f>
        <v>-2002.27112676514</v>
      </c>
      <c r="AC23" s="188">
        <f t="shared" si="40"/>
        <v>-2002.27112676514</v>
      </c>
      <c r="AD23" s="188">
        <f t="shared" si="26"/>
        <v>2002.27112676514</v>
      </c>
      <c r="AE23" s="188">
        <f t="shared" si="27"/>
        <v>-2002.27112676514</v>
      </c>
      <c r="AF23" s="188">
        <f t="shared" si="36"/>
        <v>-2002.27112676514</v>
      </c>
      <c r="AG23" s="188">
        <f t="shared" si="37"/>
        <v>-2002.27112676514</v>
      </c>
      <c r="AH23" s="188">
        <f t="shared" si="38"/>
        <v>-2002.27112676514</v>
      </c>
      <c r="AI23" s="188">
        <f t="shared" si="39"/>
        <v>2002.27112676514</v>
      </c>
      <c r="AJ23" s="188">
        <f t="shared" si="28"/>
        <v>-2002.27112676514</v>
      </c>
      <c r="AK23" s="188">
        <f t="shared" si="29"/>
        <v>2002.27112676514</v>
      </c>
      <c r="AL23" s="188">
        <f t="shared" si="30"/>
        <v>2002.27112676514</v>
      </c>
      <c r="AM23" s="188">
        <f t="shared" si="31"/>
        <v>2002.27112676514</v>
      </c>
      <c r="AN23" s="188">
        <f t="shared" si="32"/>
        <v>-2002.27112676514</v>
      </c>
      <c r="AO23" s="188">
        <f t="shared" si="33"/>
        <v>2002.27112676514</v>
      </c>
    </row>
    <row r="24" spans="1:41" ht="15.75" thickBot="1" x14ac:dyDescent="0.3">
      <c r="A24" s="1" t="s">
        <v>311</v>
      </c>
      <c r="B24" s="149" t="s">
        <v>520</v>
      </c>
      <c r="C24" s="192" t="s">
        <v>304</v>
      </c>
      <c r="E24" s="201">
        <v>1</v>
      </c>
      <c r="F24" s="186">
        <f t="shared" si="19"/>
        <v>1090.6302118936787</v>
      </c>
      <c r="G24" s="202">
        <v>9.8427887901599998E-3</v>
      </c>
      <c r="H24" s="233">
        <v>1</v>
      </c>
      <c r="I24">
        <v>1</v>
      </c>
      <c r="J24">
        <v>-1</v>
      </c>
      <c r="K24">
        <v>1</v>
      </c>
      <c r="L24">
        <v>1</v>
      </c>
      <c r="M24">
        <v>-8</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110805</v>
      </c>
      <c r="Y24" s="137">
        <v>73870</v>
      </c>
      <c r="Z24" s="188">
        <f t="shared" si="25"/>
        <v>1090.6302118936787</v>
      </c>
      <c r="AA24" s="188">
        <f>IF(IF(sym!$Q13=H24,1,0)=1,ABS(X24*G24),-ABS(X24*G24))</f>
        <v>1090.6302118936787</v>
      </c>
      <c r="AB24" s="188">
        <f>IF(IF(sym!$P13=$H24,1,0)=1,ABS($X24*$G24),-ABS($X24*$G24))</f>
        <v>-1090.6302118936787</v>
      </c>
      <c r="AC24" s="188">
        <f t="shared" si="40"/>
        <v>1090.6302118936787</v>
      </c>
      <c r="AD24" s="188">
        <f t="shared" si="26"/>
        <v>-1090.6302118936787</v>
      </c>
      <c r="AE24" s="188">
        <f t="shared" si="27"/>
        <v>-1090.6302118936787</v>
      </c>
      <c r="AF24" s="188">
        <f t="shared" si="36"/>
        <v>1090.6302118936787</v>
      </c>
      <c r="AG24" s="188">
        <f t="shared" si="37"/>
        <v>1090.6302118936787</v>
      </c>
      <c r="AH24" s="188">
        <f t="shared" si="38"/>
        <v>1090.6302118936787</v>
      </c>
      <c r="AI24" s="188">
        <f t="shared" si="39"/>
        <v>-1090.6302118936787</v>
      </c>
      <c r="AJ24" s="188">
        <f t="shared" si="28"/>
        <v>1090.6302118936787</v>
      </c>
      <c r="AK24" s="188">
        <f t="shared" si="29"/>
        <v>-1090.6302118936787</v>
      </c>
      <c r="AL24" s="188">
        <f t="shared" si="30"/>
        <v>-1090.6302118936787</v>
      </c>
      <c r="AM24" s="188">
        <f t="shared" si="31"/>
        <v>-1090.6302118936787</v>
      </c>
      <c r="AN24" s="188">
        <f t="shared" si="32"/>
        <v>1090.6302118936787</v>
      </c>
      <c r="AO24" s="188">
        <f t="shared" si="33"/>
        <v>-1090.6302118936787</v>
      </c>
    </row>
    <row r="25" spans="1:41" ht="15.75" thickBot="1" x14ac:dyDescent="0.3">
      <c r="A25" s="1" t="s">
        <v>1008</v>
      </c>
      <c r="B25" s="149" t="s">
        <v>583</v>
      </c>
      <c r="C25" s="192" t="s">
        <v>1121</v>
      </c>
      <c r="E25" s="201">
        <v>1</v>
      </c>
      <c r="F25" s="186">
        <f t="shared" si="19"/>
        <v>325.37941717847224</v>
      </c>
      <c r="G25" s="202">
        <v>1.16743747474E-3</v>
      </c>
      <c r="H25" s="202">
        <v>1</v>
      </c>
      <c r="I25">
        <v>1</v>
      </c>
      <c r="J25">
        <v>-1</v>
      </c>
      <c r="K25">
        <v>1</v>
      </c>
      <c r="L25">
        <v>1</v>
      </c>
      <c r="M25">
        <v>-13</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278712.5</v>
      </c>
      <c r="Y25" s="137">
        <v>278712.5</v>
      </c>
      <c r="Z25" s="188">
        <f t="shared" si="25"/>
        <v>325.37941717847224</v>
      </c>
      <c r="AA25" s="188">
        <f>IF(IF(sym!$Q14=H25,1,0)=1,ABS(X25*G25),-ABS(X25*G25))</f>
        <v>325.37941717847224</v>
      </c>
      <c r="AB25" s="188">
        <f>IF(IF(sym!$P14=$H25,1,0)=1,ABS($X25*$G25),-ABS($X25*$G25))</f>
        <v>-325.37941717847224</v>
      </c>
      <c r="AC25" s="188">
        <f t="shared" si="40"/>
        <v>325.37941717847224</v>
      </c>
      <c r="AD25" s="188">
        <f t="shared" si="26"/>
        <v>-325.37941717847224</v>
      </c>
      <c r="AE25" s="188">
        <f t="shared" si="27"/>
        <v>-325.37941717847224</v>
      </c>
      <c r="AF25" s="188">
        <f t="shared" si="36"/>
        <v>325.37941717847224</v>
      </c>
      <c r="AG25" s="188">
        <f t="shared" si="37"/>
        <v>325.37941717847224</v>
      </c>
      <c r="AH25" s="188">
        <f t="shared" si="38"/>
        <v>325.37941717847224</v>
      </c>
      <c r="AI25" s="188">
        <f t="shared" si="39"/>
        <v>-325.37941717847224</v>
      </c>
      <c r="AJ25" s="188">
        <f t="shared" si="28"/>
        <v>325.37941717847224</v>
      </c>
      <c r="AK25" s="188">
        <f t="shared" si="29"/>
        <v>-325.37941717847224</v>
      </c>
      <c r="AL25" s="188">
        <f t="shared" si="30"/>
        <v>-325.37941717847224</v>
      </c>
      <c r="AM25" s="188">
        <f t="shared" si="31"/>
        <v>-325.37941717847224</v>
      </c>
      <c r="AN25" s="188">
        <f t="shared" si="32"/>
        <v>325.37941717847224</v>
      </c>
      <c r="AO25" s="188">
        <f t="shared" si="33"/>
        <v>-325.37941717847224</v>
      </c>
    </row>
    <row r="26" spans="1:41" ht="15.75" thickBot="1" x14ac:dyDescent="0.3">
      <c r="A26" s="1" t="s">
        <v>314</v>
      </c>
      <c r="B26" s="149" t="s">
        <v>755</v>
      </c>
      <c r="C26" s="192" t="s">
        <v>1121</v>
      </c>
      <c r="E26" s="201">
        <v>-1</v>
      </c>
      <c r="F26" s="186">
        <f t="shared" si="19"/>
        <v>-323.63628804198902</v>
      </c>
      <c r="G26" s="202">
        <v>-1.12256776983E-3</v>
      </c>
      <c r="H26" s="202">
        <v>-1</v>
      </c>
      <c r="I26">
        <v>1</v>
      </c>
      <c r="J26">
        <v>-1</v>
      </c>
      <c r="K26">
        <v>1</v>
      </c>
      <c r="L26">
        <v>-1</v>
      </c>
      <c r="M26">
        <v>-14</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288300</v>
      </c>
      <c r="Y26" s="137">
        <v>192200</v>
      </c>
      <c r="Z26" s="188">
        <f t="shared" si="25"/>
        <v>323.63628804198902</v>
      </c>
      <c r="AA26" s="188">
        <f>IF(IF(sym!$Q15=H26,1,0)=1,ABS(X26*G26),-ABS(X26*G26))</f>
        <v>323.63628804198902</v>
      </c>
      <c r="AB26" s="188">
        <f>IF(IF(sym!$P15=$H26,1,0)=1,ABS($X26*$G26),-ABS($X26*$G26))</f>
        <v>-323.63628804198902</v>
      </c>
      <c r="AC26" s="188">
        <f t="shared" si="40"/>
        <v>323.63628804198902</v>
      </c>
      <c r="AD26" s="188">
        <f t="shared" si="26"/>
        <v>-323.63628804198902</v>
      </c>
      <c r="AE26" s="188">
        <f t="shared" si="27"/>
        <v>323.63628804198902</v>
      </c>
      <c r="AF26" s="188">
        <f t="shared" si="36"/>
        <v>-323.63628804198902</v>
      </c>
      <c r="AG26" s="188">
        <f t="shared" si="37"/>
        <v>-323.63628804198902</v>
      </c>
      <c r="AH26" s="188">
        <f t="shared" si="38"/>
        <v>323.63628804198902</v>
      </c>
      <c r="AI26" s="188">
        <f t="shared" si="39"/>
        <v>-323.63628804198902</v>
      </c>
      <c r="AJ26" s="188">
        <f t="shared" si="28"/>
        <v>-323.63628804198902</v>
      </c>
      <c r="AK26" s="188">
        <f t="shared" si="29"/>
        <v>-323.63628804198902</v>
      </c>
      <c r="AL26" s="188">
        <f t="shared" si="30"/>
        <v>-323.63628804198902</v>
      </c>
      <c r="AM26" s="188">
        <f t="shared" si="31"/>
        <v>-323.63628804198902</v>
      </c>
      <c r="AN26" s="188">
        <f t="shared" si="32"/>
        <v>323.63628804198902</v>
      </c>
      <c r="AO26" s="188">
        <f t="shared" si="33"/>
        <v>-323.63628804198902</v>
      </c>
    </row>
    <row r="27" spans="1:41" ht="15.75" thickBot="1" x14ac:dyDescent="0.3">
      <c r="A27" s="1" t="s">
        <v>316</v>
      </c>
      <c r="B27" s="149" t="s">
        <v>562</v>
      </c>
      <c r="C27" s="192" t="s">
        <v>1122</v>
      </c>
      <c r="E27" s="201">
        <v>1</v>
      </c>
      <c r="F27" s="186">
        <f t="shared" si="19"/>
        <v>-1373.3990576840993</v>
      </c>
      <c r="G27" s="202">
        <v>-3.7061390399899998E-3</v>
      </c>
      <c r="H27" s="202">
        <v>-1</v>
      </c>
      <c r="I27">
        <v>1</v>
      </c>
      <c r="J27">
        <v>-1</v>
      </c>
      <c r="K27">
        <v>1</v>
      </c>
      <c r="L27">
        <v>1</v>
      </c>
      <c r="M27">
        <v>14</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370574.07799999998</v>
      </c>
      <c r="Y27" s="137">
        <v>370574.07799999998</v>
      </c>
      <c r="Z27" s="188">
        <f t="shared" si="25"/>
        <v>1373.3990576840993</v>
      </c>
      <c r="AA27" s="188">
        <f>IF(IF(sym!$Q16=H27,1,0)=1,ABS(X27*G27),-ABS(X27*G27))</f>
        <v>1373.3990576840993</v>
      </c>
      <c r="AB27" s="188">
        <f>IF(IF(sym!$P16=$H27,1,0)=1,ABS($X27*$G27),-ABS($X27*$G27))</f>
        <v>-1373.3990576840993</v>
      </c>
      <c r="AC27" s="188">
        <f t="shared" si="40"/>
        <v>-1373.3990576840993</v>
      </c>
      <c r="AD27" s="188">
        <f t="shared" si="26"/>
        <v>1373.3990576840993</v>
      </c>
      <c r="AE27" s="188">
        <f t="shared" si="27"/>
        <v>1373.3990576840993</v>
      </c>
      <c r="AF27" s="188">
        <f t="shared" si="36"/>
        <v>-1373.3990576840993</v>
      </c>
      <c r="AG27" s="188">
        <f t="shared" si="37"/>
        <v>-1373.3990576840993</v>
      </c>
      <c r="AH27" s="188">
        <f t="shared" si="38"/>
        <v>-1373.3990576840993</v>
      </c>
      <c r="AI27" s="188">
        <f t="shared" si="39"/>
        <v>-1373.3990576840993</v>
      </c>
      <c r="AJ27" s="188">
        <f t="shared" si="28"/>
        <v>-1373.3990576840993</v>
      </c>
      <c r="AK27" s="188">
        <f t="shared" si="29"/>
        <v>1373.3990576840993</v>
      </c>
      <c r="AL27" s="188">
        <f t="shared" si="30"/>
        <v>1373.3990576840993</v>
      </c>
      <c r="AM27" s="188">
        <f t="shared" si="31"/>
        <v>1373.3990576840993</v>
      </c>
      <c r="AN27" s="188">
        <f t="shared" si="32"/>
        <v>1373.3990576840993</v>
      </c>
      <c r="AO27" s="188">
        <f t="shared" si="33"/>
        <v>1373.3990576840993</v>
      </c>
    </row>
    <row r="28" spans="1:41" ht="15.75" thickBot="1" x14ac:dyDescent="0.3">
      <c r="A28" s="1" t="s">
        <v>318</v>
      </c>
      <c r="B28" s="149" t="s">
        <v>560</v>
      </c>
      <c r="C28" s="192" t="s">
        <v>1122</v>
      </c>
      <c r="E28" s="201">
        <v>1</v>
      </c>
      <c r="F28" s="186">
        <f t="shared" si="19"/>
        <v>-1088.3260505249723</v>
      </c>
      <c r="G28" s="202">
        <v>-1.04633781764E-3</v>
      </c>
      <c r="H28" s="202">
        <v>-1</v>
      </c>
      <c r="I28">
        <v>1</v>
      </c>
      <c r="J28">
        <v>1</v>
      </c>
      <c r="K28">
        <v>1</v>
      </c>
      <c r="L28">
        <v>1</v>
      </c>
      <c r="M28">
        <v>14</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1040128.754</v>
      </c>
      <c r="Y28" s="137">
        <v>742949.10999999987</v>
      </c>
      <c r="Z28" s="188">
        <f t="shared" si="25"/>
        <v>1088.3260505249723</v>
      </c>
      <c r="AA28" s="188">
        <f>IF(IF(sym!$Q17=H28,1,0)=1,ABS(X28*G28),-ABS(X28*G28))</f>
        <v>1088.3260505249723</v>
      </c>
      <c r="AB28" s="188">
        <f>IF(IF(sym!$P17=$H28,1,0)=1,ABS($X28*$G28),-ABS($X28*$G28))</f>
        <v>-1088.3260505249723</v>
      </c>
      <c r="AC28" s="188">
        <f t="shared" si="40"/>
        <v>-1088.3260505249723</v>
      </c>
      <c r="AD28" s="188">
        <f t="shared" si="26"/>
        <v>1088.3260505249723</v>
      </c>
      <c r="AE28" s="188">
        <f t="shared" si="27"/>
        <v>-1088.3260505249723</v>
      </c>
      <c r="AF28" s="188">
        <f t="shared" si="36"/>
        <v>-1088.3260505249723</v>
      </c>
      <c r="AG28" s="188">
        <f t="shared" si="37"/>
        <v>-1088.3260505249723</v>
      </c>
      <c r="AH28" s="188">
        <f t="shared" si="38"/>
        <v>-1088.3260505249723</v>
      </c>
      <c r="AI28" s="188">
        <f t="shared" si="39"/>
        <v>-1088.3260505249723</v>
      </c>
      <c r="AJ28" s="188">
        <f t="shared" si="28"/>
        <v>-1088.3260505249723</v>
      </c>
      <c r="AK28" s="188">
        <f t="shared" si="29"/>
        <v>-1088.3260505249723</v>
      </c>
      <c r="AL28" s="188">
        <f t="shared" si="30"/>
        <v>1088.3260505249723</v>
      </c>
      <c r="AM28" s="188">
        <f t="shared" si="31"/>
        <v>-1088.3260505249723</v>
      </c>
      <c r="AN28" s="188">
        <f t="shared" si="32"/>
        <v>1088.3260505249723</v>
      </c>
      <c r="AO28" s="188">
        <f t="shared" si="33"/>
        <v>1088.3260505249723</v>
      </c>
    </row>
    <row r="29" spans="1:41" ht="15.75" thickBot="1" x14ac:dyDescent="0.3">
      <c r="A29" s="330" t="s">
        <v>320</v>
      </c>
      <c r="B29" s="331" t="s">
        <v>564</v>
      </c>
      <c r="C29" s="332" t="s">
        <v>1288</v>
      </c>
      <c r="E29" s="201">
        <v>1</v>
      </c>
      <c r="F29" s="186">
        <f t="shared" si="19"/>
        <v>0</v>
      </c>
      <c r="G29" s="202">
        <v>-3.1220730565100001E-4</v>
      </c>
      <c r="H29" s="202">
        <v>-1</v>
      </c>
      <c r="I29">
        <v>1</v>
      </c>
      <c r="J29">
        <v>1</v>
      </c>
      <c r="K29">
        <v>1</v>
      </c>
      <c r="L29">
        <v>1</v>
      </c>
      <c r="M29">
        <v>8</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-1.51156346047E-4</v>
      </c>
      <c r="H30" s="202">
        <v>-1</v>
      </c>
      <c r="I30">
        <v>1</v>
      </c>
      <c r="J30">
        <v>1</v>
      </c>
      <c r="K30">
        <v>-1</v>
      </c>
      <c r="L30">
        <v>1</v>
      </c>
      <c r="M30">
        <v>-11</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370.89058027596053</v>
      </c>
      <c r="G31" s="202">
        <v>2.4069737184500002E-3</v>
      </c>
      <c r="H31" s="202">
        <v>1</v>
      </c>
      <c r="I31">
        <v>1</v>
      </c>
      <c r="J31">
        <v>-1</v>
      </c>
      <c r="K31">
        <v>1</v>
      </c>
      <c r="L31">
        <v>-1</v>
      </c>
      <c r="M31">
        <v>11</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154090</v>
      </c>
      <c r="Y31" s="137">
        <v>154090</v>
      </c>
      <c r="Z31" s="188">
        <f t="shared" si="25"/>
        <v>370.89058027596053</v>
      </c>
      <c r="AA31" s="188">
        <f>IF(IF(sym!$Q20=H31,1,0)=1,ABS(X31*G31),-ABS(X31*G31))</f>
        <v>370.89058027596053</v>
      </c>
      <c r="AB31" s="188">
        <f>IF(IF(sym!$P20=$H31,1,0)=1,ABS($X31*$G31),-ABS($X31*$G31))</f>
        <v>-370.89058027596053</v>
      </c>
      <c r="AC31" s="188">
        <f t="shared" si="40"/>
        <v>-370.89058027596053</v>
      </c>
      <c r="AD31" s="188">
        <f t="shared" si="26"/>
        <v>370.89058027596053</v>
      </c>
      <c r="AE31" s="188">
        <f t="shared" si="27"/>
        <v>-370.89058027596053</v>
      </c>
      <c r="AF31" s="188">
        <f t="shared" si="36"/>
        <v>370.89058027596053</v>
      </c>
      <c r="AG31" s="188">
        <f t="shared" si="37"/>
        <v>370.89058027596053</v>
      </c>
      <c r="AH31" s="188">
        <f t="shared" si="38"/>
        <v>-370.89058027596053</v>
      </c>
      <c r="AI31" s="188">
        <f t="shared" si="39"/>
        <v>-370.89058027596053</v>
      </c>
      <c r="AJ31" s="188">
        <f t="shared" si="28"/>
        <v>370.89058027596053</v>
      </c>
      <c r="AK31" s="188">
        <f t="shared" si="29"/>
        <v>-370.89058027596053</v>
      </c>
      <c r="AL31" s="188">
        <f t="shared" si="30"/>
        <v>370.89058027596053</v>
      </c>
      <c r="AM31" s="188">
        <f t="shared" si="31"/>
        <v>370.89058027596053</v>
      </c>
      <c r="AN31" s="188">
        <f t="shared" si="32"/>
        <v>-370.89058027596053</v>
      </c>
      <c r="AO31" s="188">
        <f t="shared" si="33"/>
        <v>370.89058027596053</v>
      </c>
    </row>
    <row r="32" spans="1:41" ht="15.75" thickBot="1" x14ac:dyDescent="0.3">
      <c r="A32" s="1" t="s">
        <v>327</v>
      </c>
      <c r="B32" s="149" t="s">
        <v>552</v>
      </c>
      <c r="C32" s="192" t="s">
        <v>294</v>
      </c>
      <c r="E32" s="201">
        <v>1</v>
      </c>
      <c r="F32" s="186">
        <f t="shared" si="19"/>
        <v>1130.8976001855228</v>
      </c>
      <c r="G32" s="202">
        <v>5.2423112767900001E-3</v>
      </c>
      <c r="H32" s="202">
        <v>1</v>
      </c>
      <c r="I32">
        <v>1</v>
      </c>
      <c r="J32">
        <v>-1</v>
      </c>
      <c r="K32">
        <v>1</v>
      </c>
      <c r="L32">
        <v>-1</v>
      </c>
      <c r="M32">
        <v>11</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215725</v>
      </c>
      <c r="Y32" s="137">
        <v>215725</v>
      </c>
      <c r="Z32" s="188">
        <f t="shared" si="25"/>
        <v>1130.8976001855228</v>
      </c>
      <c r="AA32" s="188">
        <f>IF(IF(sym!$Q21=H32,1,0)=1,ABS(X32*G32),-ABS(X32*G32))</f>
        <v>1130.8976001855228</v>
      </c>
      <c r="AB32" s="188">
        <f>IF(IF(sym!$P21=$H32,1,0)=1,ABS($X32*$G32),-ABS($X32*$G32))</f>
        <v>-1130.8976001855228</v>
      </c>
      <c r="AC32" s="188">
        <f t="shared" si="40"/>
        <v>1130.8976001855228</v>
      </c>
      <c r="AD32" s="188">
        <f t="shared" si="26"/>
        <v>-1130.8976001855228</v>
      </c>
      <c r="AE32" s="188">
        <f t="shared" si="27"/>
        <v>-1130.8976001855228</v>
      </c>
      <c r="AF32" s="188">
        <f t="shared" si="36"/>
        <v>1130.8976001855228</v>
      </c>
      <c r="AG32" s="188">
        <f t="shared" si="37"/>
        <v>1130.8976001855228</v>
      </c>
      <c r="AH32" s="188">
        <f t="shared" si="38"/>
        <v>-1130.8976001855228</v>
      </c>
      <c r="AI32" s="188">
        <f t="shared" si="39"/>
        <v>-1130.8976001855228</v>
      </c>
      <c r="AJ32" s="188">
        <f t="shared" si="28"/>
        <v>1130.8976001855228</v>
      </c>
      <c r="AK32" s="188">
        <f t="shared" si="29"/>
        <v>-1130.8976001855228</v>
      </c>
      <c r="AL32" s="188">
        <f t="shared" si="30"/>
        <v>1130.8976001855228</v>
      </c>
      <c r="AM32" s="188">
        <f t="shared" si="31"/>
        <v>1130.8976001855228</v>
      </c>
      <c r="AN32" s="188">
        <f t="shared" si="32"/>
        <v>1130.8976001855228</v>
      </c>
      <c r="AO32" s="188">
        <f t="shared" si="33"/>
        <v>-1130.8976001855228</v>
      </c>
    </row>
    <row r="33" spans="1:41" ht="15.75" thickBot="1" x14ac:dyDescent="0.3">
      <c r="A33" s="1" t="s">
        <v>329</v>
      </c>
      <c r="B33" s="149" t="s">
        <v>589</v>
      </c>
      <c r="C33" s="192" t="s">
        <v>313</v>
      </c>
      <c r="E33" s="201">
        <v>1</v>
      </c>
      <c r="F33" s="186">
        <f t="shared" si="19"/>
        <v>2467.22311973046</v>
      </c>
      <c r="G33" s="202">
        <v>1.7411595763800001E-2</v>
      </c>
      <c r="H33" s="234">
        <v>1</v>
      </c>
      <c r="I33">
        <v>1</v>
      </c>
      <c r="J33">
        <v>-1</v>
      </c>
      <c r="K33">
        <v>1</v>
      </c>
      <c r="L33">
        <v>-1</v>
      </c>
      <c r="M33">
        <v>-5</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141700</v>
      </c>
      <c r="Y33" s="137">
        <v>141700</v>
      </c>
      <c r="Z33" s="188">
        <f t="shared" si="25"/>
        <v>2467.22311973046</v>
      </c>
      <c r="AA33" s="188">
        <f>IF(IF(sym!$Q22=H33,1,0)=1,ABS(X33*G33),-ABS(X33*G33))</f>
        <v>2467.22311973046</v>
      </c>
      <c r="AB33" s="188">
        <f>IF(IF(sym!$P22=$H33,1,0)=1,ABS($X33*$G33),-ABS($X33*$G33))</f>
        <v>-2467.22311973046</v>
      </c>
      <c r="AC33" s="188">
        <f t="shared" si="40"/>
        <v>2467.22311973046</v>
      </c>
      <c r="AD33" s="188">
        <f t="shared" si="26"/>
        <v>-2467.22311973046</v>
      </c>
      <c r="AE33" s="188">
        <f t="shared" si="27"/>
        <v>-2467.22311973046</v>
      </c>
      <c r="AF33" s="188">
        <f t="shared" si="36"/>
        <v>2467.22311973046</v>
      </c>
      <c r="AG33" s="188">
        <f t="shared" si="37"/>
        <v>2467.22311973046</v>
      </c>
      <c r="AH33" s="188">
        <f t="shared" si="38"/>
        <v>-2467.22311973046</v>
      </c>
      <c r="AI33" s="188">
        <f t="shared" si="39"/>
        <v>2467.22311973046</v>
      </c>
      <c r="AJ33" s="188">
        <f t="shared" si="28"/>
        <v>2467.22311973046</v>
      </c>
      <c r="AK33" s="188">
        <f t="shared" si="29"/>
        <v>-2467.22311973046</v>
      </c>
      <c r="AL33" s="188">
        <f t="shared" si="30"/>
        <v>2467.22311973046</v>
      </c>
      <c r="AM33" s="188">
        <f t="shared" si="31"/>
        <v>2467.22311973046</v>
      </c>
      <c r="AN33" s="188">
        <f t="shared" si="32"/>
        <v>-2467.22311973046</v>
      </c>
      <c r="AO33" s="188">
        <f t="shared" si="33"/>
        <v>-2467.22311973046</v>
      </c>
    </row>
    <row r="34" spans="1:41" ht="15.75" thickBot="1" x14ac:dyDescent="0.3">
      <c r="A34" s="1" t="s">
        <v>331</v>
      </c>
      <c r="B34" s="149" t="s">
        <v>481</v>
      </c>
      <c r="C34" s="192" t="s">
        <v>294</v>
      </c>
      <c r="E34" s="201">
        <v>1</v>
      </c>
      <c r="F34" s="186">
        <f t="shared" si="19"/>
        <v>1124.5208972469907</v>
      </c>
      <c r="G34" s="202">
        <v>1.15326951909E-2</v>
      </c>
      <c r="H34" s="202">
        <v>1</v>
      </c>
      <c r="I34">
        <v>1</v>
      </c>
      <c r="J34">
        <v>-1</v>
      </c>
      <c r="K34">
        <v>1</v>
      </c>
      <c r="L34">
        <v>-1</v>
      </c>
      <c r="M34">
        <v>-5</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97507.20699999998</v>
      </c>
      <c r="Y34" s="137">
        <v>97507.20699999998</v>
      </c>
      <c r="Z34" s="188">
        <f t="shared" si="25"/>
        <v>1124.5208972469907</v>
      </c>
      <c r="AA34" s="188">
        <f>IF(IF(sym!$Q23=H34,1,0)=1,ABS(X34*G34),-ABS(X34*G34))</f>
        <v>1124.5208972469907</v>
      </c>
      <c r="AB34" s="188">
        <f>IF(IF(sym!$P23=$H34,1,0)=1,ABS($X34*$G34),-ABS($X34*$G34))</f>
        <v>-1124.5208972469907</v>
      </c>
      <c r="AC34" s="188">
        <f t="shared" si="40"/>
        <v>1124.5208972469907</v>
      </c>
      <c r="AD34" s="188">
        <f t="shared" si="26"/>
        <v>-1124.5208972469907</v>
      </c>
      <c r="AE34" s="188">
        <f t="shared" si="27"/>
        <v>-1124.5208972469907</v>
      </c>
      <c r="AF34" s="188">
        <f t="shared" si="36"/>
        <v>1124.5208972469907</v>
      </c>
      <c r="AG34" s="188">
        <f t="shared" si="37"/>
        <v>1124.5208972469907</v>
      </c>
      <c r="AH34" s="188">
        <f t="shared" si="38"/>
        <v>-1124.5208972469907</v>
      </c>
      <c r="AI34" s="188">
        <f t="shared" si="39"/>
        <v>1124.5208972469907</v>
      </c>
      <c r="AJ34" s="188">
        <f t="shared" si="28"/>
        <v>1124.5208972469907</v>
      </c>
      <c r="AK34" s="188">
        <f t="shared" si="29"/>
        <v>-1124.5208972469907</v>
      </c>
      <c r="AL34" s="188">
        <f t="shared" si="30"/>
        <v>1124.5208972469907</v>
      </c>
      <c r="AM34" s="188">
        <f t="shared" si="31"/>
        <v>1124.5208972469907</v>
      </c>
      <c r="AN34" s="188">
        <f t="shared" si="32"/>
        <v>-1124.5208972469907</v>
      </c>
      <c r="AO34" s="188">
        <f t="shared" si="33"/>
        <v>-1124.5208972469907</v>
      </c>
    </row>
    <row r="35" spans="1:41" ht="15.75" thickBot="1" x14ac:dyDescent="0.3">
      <c r="A35" s="1" t="s">
        <v>333</v>
      </c>
      <c r="B35" s="149" t="s">
        <v>663</v>
      </c>
      <c r="C35" s="192" t="s">
        <v>294</v>
      </c>
      <c r="E35" s="201">
        <v>-1</v>
      </c>
      <c r="F35" s="186">
        <f t="shared" si="19"/>
        <v>1452.70072449895</v>
      </c>
      <c r="G35" s="202">
        <v>1.29752564876E-2</v>
      </c>
      <c r="H35" s="202">
        <v>1</v>
      </c>
      <c r="I35">
        <v>1</v>
      </c>
      <c r="J35">
        <v>-1</v>
      </c>
      <c r="K35">
        <v>1</v>
      </c>
      <c r="L35">
        <v>-1</v>
      </c>
      <c r="M35">
        <v>5</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111959.30699999999</v>
      </c>
      <c r="Y35" s="137">
        <v>111959.30699999999</v>
      </c>
      <c r="Z35" s="188">
        <f t="shared" si="25"/>
        <v>1452.70072449895</v>
      </c>
      <c r="AA35" s="188">
        <f>IF(IF(sym!$Q24=H35,1,0)=1,ABS(X35*G35),-ABS(X35*G35))</f>
        <v>1452.70072449895</v>
      </c>
      <c r="AB35" s="188">
        <f>IF(IF(sym!$P24=$H35,1,0)=1,ABS($X35*$G35),-ABS($X35*$G35))</f>
        <v>-1452.70072449895</v>
      </c>
      <c r="AC35" s="188">
        <f t="shared" si="40"/>
        <v>-1452.70072449895</v>
      </c>
      <c r="AD35" s="188">
        <f t="shared" si="26"/>
        <v>1452.70072449895</v>
      </c>
      <c r="AE35" s="188">
        <f t="shared" si="27"/>
        <v>-1452.70072449895</v>
      </c>
      <c r="AF35" s="188">
        <f t="shared" si="36"/>
        <v>1452.70072449895</v>
      </c>
      <c r="AG35" s="188">
        <f t="shared" si="37"/>
        <v>1452.70072449895</v>
      </c>
      <c r="AH35" s="188">
        <f t="shared" si="38"/>
        <v>-1452.70072449895</v>
      </c>
      <c r="AI35" s="188">
        <f t="shared" si="39"/>
        <v>-1452.70072449895</v>
      </c>
      <c r="AJ35" s="188">
        <f t="shared" si="28"/>
        <v>1452.70072449895</v>
      </c>
      <c r="AK35" s="188">
        <f t="shared" si="29"/>
        <v>-1452.70072449895</v>
      </c>
      <c r="AL35" s="188">
        <f t="shared" si="30"/>
        <v>1452.70072449895</v>
      </c>
      <c r="AM35" s="188">
        <f t="shared" si="31"/>
        <v>1452.70072449895</v>
      </c>
      <c r="AN35" s="188">
        <f t="shared" si="32"/>
        <v>-1452.70072449895</v>
      </c>
      <c r="AO35" s="188">
        <f t="shared" si="33"/>
        <v>1452.70072449895</v>
      </c>
    </row>
    <row r="36" spans="1:41" ht="15.75" thickBot="1" x14ac:dyDescent="0.3">
      <c r="A36" s="330" t="s">
        <v>335</v>
      </c>
      <c r="B36" s="331" t="s">
        <v>568</v>
      </c>
      <c r="C36" s="332" t="s">
        <v>1288</v>
      </c>
      <c r="E36" s="201">
        <v>1</v>
      </c>
      <c r="F36" s="186">
        <f t="shared" si="19"/>
        <v>0</v>
      </c>
      <c r="G36" s="291">
        <v>-1.4945449110699999E-4</v>
      </c>
      <c r="H36" s="202">
        <v>-1</v>
      </c>
      <c r="I36">
        <v>-1</v>
      </c>
      <c r="J36">
        <v>-1</v>
      </c>
      <c r="K36">
        <v>1</v>
      </c>
      <c r="L36">
        <v>1</v>
      </c>
      <c r="M36">
        <v>19</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-418.34208628860478</v>
      </c>
      <c r="G37" s="202">
        <v>-4.7436187034100002E-3</v>
      </c>
      <c r="H37" s="202">
        <v>-1</v>
      </c>
      <c r="I37">
        <v>1</v>
      </c>
      <c r="J37">
        <v>-1</v>
      </c>
      <c r="K37">
        <v>1</v>
      </c>
      <c r="L37">
        <v>-1</v>
      </c>
      <c r="M37">
        <v>10</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88190.495999999999</v>
      </c>
      <c r="Y37" s="137">
        <v>88190.495999999999</v>
      </c>
      <c r="Z37" s="188">
        <f t="shared" si="25"/>
        <v>418.34208628860478</v>
      </c>
      <c r="AA37" s="188">
        <f>IF(IF(sym!$Q26=H37,1,0)=1,ABS(X37*G37),-ABS(X37*G37))</f>
        <v>-418.34208628860478</v>
      </c>
      <c r="AB37" s="188">
        <f>IF(IF(sym!$P26=$H37,1,0)=1,ABS($X37*$G37),-ABS($X37*$G37))</f>
        <v>418.34208628860478</v>
      </c>
      <c r="AC37" s="188">
        <f t="shared" si="40"/>
        <v>-418.34208628860478</v>
      </c>
      <c r="AD37" s="188">
        <f t="shared" si="26"/>
        <v>418.34208628860478</v>
      </c>
      <c r="AE37" s="188">
        <f t="shared" si="27"/>
        <v>418.34208628860478</v>
      </c>
      <c r="AF37" s="188">
        <f t="shared" si="36"/>
        <v>-418.34208628860478</v>
      </c>
      <c r="AG37" s="188">
        <f t="shared" si="37"/>
        <v>-418.34208628860478</v>
      </c>
      <c r="AH37" s="188">
        <f t="shared" si="38"/>
        <v>418.34208628860478</v>
      </c>
      <c r="AI37" s="188">
        <f t="shared" si="39"/>
        <v>418.34208628860478</v>
      </c>
      <c r="AJ37" s="188">
        <f t="shared" si="28"/>
        <v>-418.34208628860478</v>
      </c>
      <c r="AK37" s="188">
        <f t="shared" si="29"/>
        <v>418.34208628860478</v>
      </c>
      <c r="AL37" s="188">
        <f t="shared" si="30"/>
        <v>-418.34208628860478</v>
      </c>
      <c r="AM37" s="188">
        <f t="shared" si="31"/>
        <v>-418.34208628860478</v>
      </c>
      <c r="AN37" s="188">
        <f t="shared" si="32"/>
        <v>-418.34208628860478</v>
      </c>
      <c r="AO37" s="188">
        <f t="shared" si="33"/>
        <v>418.34208628860478</v>
      </c>
    </row>
    <row r="38" spans="1:41" ht="15.75" thickBot="1" x14ac:dyDescent="0.3">
      <c r="A38" s="1" t="s">
        <v>339</v>
      </c>
      <c r="B38" s="149" t="s">
        <v>596</v>
      </c>
      <c r="C38" s="192" t="s">
        <v>1122</v>
      </c>
      <c r="E38" s="201">
        <v>1</v>
      </c>
      <c r="F38" s="186">
        <f t="shared" si="19"/>
        <v>-1461.6437301387527</v>
      </c>
      <c r="G38" s="202">
        <v>-4.2213523677900001E-3</v>
      </c>
      <c r="H38" s="202">
        <v>-1</v>
      </c>
      <c r="I38">
        <v>1</v>
      </c>
      <c r="J38">
        <v>-1</v>
      </c>
      <c r="K38">
        <v>1</v>
      </c>
      <c r="L38">
        <v>1</v>
      </c>
      <c r="M38">
        <v>14</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346250.11200000002</v>
      </c>
      <c r="Y38" s="137">
        <v>346250.11200000002</v>
      </c>
      <c r="Z38" s="188">
        <f t="shared" si="25"/>
        <v>1461.6437301387527</v>
      </c>
      <c r="AA38" s="188">
        <f>IF(IF(sym!$Q27=H38,1,0)=1,ABS(X38*G38),-ABS(X38*G38))</f>
        <v>1461.6437301387527</v>
      </c>
      <c r="AB38" s="188">
        <f>IF(IF(sym!$P27=$H38,1,0)=1,ABS($X38*$G38),-ABS($X38*$G38))</f>
        <v>-1461.6437301387527</v>
      </c>
      <c r="AC38" s="188">
        <f t="shared" si="40"/>
        <v>-1461.6437301387527</v>
      </c>
      <c r="AD38" s="188">
        <f t="shared" si="26"/>
        <v>1461.6437301387527</v>
      </c>
      <c r="AE38" s="188">
        <f t="shared" si="27"/>
        <v>1461.6437301387527</v>
      </c>
      <c r="AF38" s="188">
        <f t="shared" si="36"/>
        <v>-1461.6437301387527</v>
      </c>
      <c r="AG38" s="188">
        <f t="shared" si="37"/>
        <v>-1461.6437301387527</v>
      </c>
      <c r="AH38" s="188">
        <f t="shared" si="38"/>
        <v>-1461.6437301387527</v>
      </c>
      <c r="AI38" s="188">
        <f t="shared" si="39"/>
        <v>-1461.6437301387527</v>
      </c>
      <c r="AJ38" s="188">
        <f t="shared" si="28"/>
        <v>-1461.6437301387527</v>
      </c>
      <c r="AK38" s="188">
        <f t="shared" si="29"/>
        <v>1461.6437301387527</v>
      </c>
      <c r="AL38" s="188">
        <f t="shared" si="30"/>
        <v>1461.6437301387527</v>
      </c>
      <c r="AM38" s="188">
        <f t="shared" si="31"/>
        <v>1461.6437301387527</v>
      </c>
      <c r="AN38" s="188">
        <f t="shared" si="32"/>
        <v>1461.6437301387527</v>
      </c>
      <c r="AO38" s="188">
        <f t="shared" si="33"/>
        <v>1461.6437301387527</v>
      </c>
    </row>
    <row r="39" spans="1:41" ht="15.75" thickBot="1" x14ac:dyDescent="0.3">
      <c r="A39" s="330" t="s">
        <v>341</v>
      </c>
      <c r="B39" s="331" t="s">
        <v>453</v>
      </c>
      <c r="C39" s="332" t="s">
        <v>1288</v>
      </c>
      <c r="E39" s="201">
        <v>1</v>
      </c>
      <c r="F39" s="186">
        <f t="shared" si="19"/>
        <v>0</v>
      </c>
      <c r="G39" s="202">
        <v>-5.0145421722999997E-4</v>
      </c>
      <c r="H39" s="202">
        <v>-1</v>
      </c>
      <c r="I39">
        <v>1</v>
      </c>
      <c r="J39">
        <v>-1</v>
      </c>
      <c r="K39">
        <v>1</v>
      </c>
      <c r="L39">
        <v>-1</v>
      </c>
      <c r="M39">
        <v>17</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-936.05750737239612</v>
      </c>
      <c r="G40" s="202">
        <v>-1.53865880241E-3</v>
      </c>
      <c r="H40" s="202">
        <v>-1</v>
      </c>
      <c r="I40">
        <v>-1</v>
      </c>
      <c r="J40">
        <v>-1</v>
      </c>
      <c r="K40">
        <v>-1</v>
      </c>
      <c r="L40">
        <v>1</v>
      </c>
      <c r="M40">
        <v>-6</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608359.375</v>
      </c>
      <c r="Y40" s="137">
        <v>486687.5</v>
      </c>
      <c r="Z40" s="188">
        <f t="shared" si="25"/>
        <v>936.05750737239612</v>
      </c>
      <c r="AA40" s="188">
        <f>IF(IF(sym!$Q29=H40,1,0)=1,ABS(X40*G40),-ABS(X40*G40))</f>
        <v>936.05750737239612</v>
      </c>
      <c r="AB40" s="188">
        <f>IF(IF(sym!$P29=$H40,1,0)=1,ABS($X40*$G40),-ABS($X40*$G40))</f>
        <v>-936.05750737239612</v>
      </c>
      <c r="AC40" s="188">
        <f t="shared" si="40"/>
        <v>-936.05750737239612</v>
      </c>
      <c r="AD40" s="188">
        <f t="shared" si="26"/>
        <v>936.05750737239612</v>
      </c>
      <c r="AE40" s="188">
        <f t="shared" si="27"/>
        <v>936.05750737239612</v>
      </c>
      <c r="AF40" s="188">
        <f t="shared" si="36"/>
        <v>936.05750737239612</v>
      </c>
      <c r="AG40" s="188">
        <f t="shared" si="37"/>
        <v>936.05750737239612</v>
      </c>
      <c r="AH40" s="188">
        <f t="shared" si="38"/>
        <v>-936.05750737239612</v>
      </c>
      <c r="AI40" s="188">
        <f t="shared" si="39"/>
        <v>936.05750737239612</v>
      </c>
      <c r="AJ40" s="188">
        <f t="shared" si="28"/>
        <v>936.05750737239612</v>
      </c>
      <c r="AK40" s="188">
        <f t="shared" si="29"/>
        <v>936.05750737239612</v>
      </c>
      <c r="AL40" s="188">
        <f t="shared" si="30"/>
        <v>936.05750737239612</v>
      </c>
      <c r="AM40" s="188">
        <f t="shared" si="31"/>
        <v>936.05750737239612</v>
      </c>
      <c r="AN40" s="188">
        <f t="shared" si="32"/>
        <v>-936.05750737239612</v>
      </c>
      <c r="AO40" s="188">
        <f t="shared" si="33"/>
        <v>936.05750737239612</v>
      </c>
    </row>
    <row r="41" spans="1:41" ht="15.75" thickBot="1" x14ac:dyDescent="0.3">
      <c r="A41" s="1" t="s">
        <v>345</v>
      </c>
      <c r="B41" s="149" t="s">
        <v>602</v>
      </c>
      <c r="C41" s="192" t="s">
        <v>347</v>
      </c>
      <c r="E41" s="201">
        <v>1</v>
      </c>
      <c r="F41" s="186">
        <f t="shared" si="19"/>
        <v>-1130.3274784163234</v>
      </c>
      <c r="G41" s="202">
        <v>-8.4846680559700002E-3</v>
      </c>
      <c r="H41" s="202">
        <v>-1</v>
      </c>
      <c r="I41">
        <v>-1</v>
      </c>
      <c r="J41">
        <v>1</v>
      </c>
      <c r="K41">
        <v>-1</v>
      </c>
      <c r="L41">
        <v>1</v>
      </c>
      <c r="M41">
        <v>5</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133220</v>
      </c>
      <c r="Y41" s="137">
        <v>133220</v>
      </c>
      <c r="Z41" s="188">
        <f t="shared" si="25"/>
        <v>1130.3274784163234</v>
      </c>
      <c r="AA41" s="188">
        <f>IF(IF(sym!$Q30=H41,1,0)=1,ABS(X41*G41),-ABS(X41*G41))</f>
        <v>1130.3274784163234</v>
      </c>
      <c r="AB41" s="188">
        <f>IF(IF(sym!$P30=$H41,1,0)=1,ABS($X41*$G41),-ABS($X41*$G41))</f>
        <v>-1130.3274784163234</v>
      </c>
      <c r="AC41" s="188">
        <f t="shared" si="40"/>
        <v>-1130.3274784163234</v>
      </c>
      <c r="AD41" s="188">
        <f t="shared" si="26"/>
        <v>1130.3274784163234</v>
      </c>
      <c r="AE41" s="188">
        <f t="shared" si="27"/>
        <v>-1130.3274784163234</v>
      </c>
      <c r="AF41" s="188">
        <f t="shared" si="36"/>
        <v>1130.3274784163234</v>
      </c>
      <c r="AG41" s="188">
        <f t="shared" si="37"/>
        <v>1130.3274784163234</v>
      </c>
      <c r="AH41" s="188">
        <f t="shared" si="38"/>
        <v>-1130.3274784163234</v>
      </c>
      <c r="AI41" s="188">
        <f t="shared" si="39"/>
        <v>-1130.3274784163234</v>
      </c>
      <c r="AJ41" s="188">
        <f t="shared" si="28"/>
        <v>1130.3274784163234</v>
      </c>
      <c r="AK41" s="188">
        <f t="shared" si="29"/>
        <v>-1130.3274784163234</v>
      </c>
      <c r="AL41" s="188">
        <f t="shared" si="30"/>
        <v>1130.3274784163234</v>
      </c>
      <c r="AM41" s="188">
        <f t="shared" si="31"/>
        <v>1130.3274784163234</v>
      </c>
      <c r="AN41" s="188">
        <f t="shared" si="32"/>
        <v>-1130.3274784163234</v>
      </c>
      <c r="AO41" s="188">
        <f t="shared" si="33"/>
        <v>1130.3274784163234</v>
      </c>
    </row>
    <row r="42" spans="1:41" ht="15.75" thickBot="1" x14ac:dyDescent="0.3">
      <c r="A42" s="1" t="s">
        <v>1023</v>
      </c>
      <c r="B42" s="149" t="s">
        <v>604</v>
      </c>
      <c r="C42" s="192" t="s">
        <v>294</v>
      </c>
      <c r="E42" s="201">
        <v>1</v>
      </c>
      <c r="F42" s="186">
        <f t="shared" si="19"/>
        <v>1499.1886422060811</v>
      </c>
      <c r="G42" s="202">
        <v>1.29300652125E-2</v>
      </c>
      <c r="H42" s="202">
        <v>1</v>
      </c>
      <c r="I42">
        <v>1</v>
      </c>
      <c r="J42">
        <v>1</v>
      </c>
      <c r="K42">
        <v>1</v>
      </c>
      <c r="L42">
        <v>1</v>
      </c>
      <c r="M42">
        <v>12</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115945.94594594595</v>
      </c>
      <c r="Y42" s="137">
        <v>115945.94594594595</v>
      </c>
      <c r="Z42" s="188">
        <f t="shared" si="25"/>
        <v>1499.1886422060811</v>
      </c>
      <c r="AA42" s="188">
        <f>IF(IF(sym!$Q31=H42,1,0)=1,ABS(X42*G42),-ABS(X42*G42))</f>
        <v>1499.1886422060811</v>
      </c>
      <c r="AB42" s="188">
        <f>IF(IF(sym!$P31=$H42,1,0)=1,ABS($X42*$G42),-ABS($X42*$G42))</f>
        <v>-1499.1886422060811</v>
      </c>
      <c r="AC42" s="188">
        <f t="shared" si="40"/>
        <v>1499.1886422060811</v>
      </c>
      <c r="AD42" s="188">
        <f t="shared" si="26"/>
        <v>-1499.1886422060811</v>
      </c>
      <c r="AE42" s="188">
        <f t="shared" si="27"/>
        <v>1499.1886422060811</v>
      </c>
      <c r="AF42" s="188">
        <f t="shared" si="36"/>
        <v>1499.1886422060811</v>
      </c>
      <c r="AG42" s="188">
        <f t="shared" si="37"/>
        <v>1499.1886422060811</v>
      </c>
      <c r="AH42" s="188">
        <f t="shared" si="38"/>
        <v>1499.1886422060811</v>
      </c>
      <c r="AI42" s="188">
        <f t="shared" si="39"/>
        <v>1499.1886422060811</v>
      </c>
      <c r="AJ42" s="188">
        <f t="shared" si="28"/>
        <v>1499.1886422060811</v>
      </c>
      <c r="AK42" s="188">
        <f t="shared" si="29"/>
        <v>1499.1886422060811</v>
      </c>
      <c r="AL42" s="188">
        <f t="shared" si="30"/>
        <v>-1499.1886422060811</v>
      </c>
      <c r="AM42" s="188">
        <f t="shared" si="31"/>
        <v>1499.1886422060811</v>
      </c>
      <c r="AN42" s="188">
        <f t="shared" si="32"/>
        <v>-1499.1886422060811</v>
      </c>
      <c r="AO42" s="188">
        <f t="shared" si="33"/>
        <v>-1499.1886422060811</v>
      </c>
    </row>
    <row r="43" spans="1:41" ht="15.75" thickBot="1" x14ac:dyDescent="0.3">
      <c r="A43" s="1" t="s">
        <v>349</v>
      </c>
      <c r="B43" s="149" t="s">
        <v>515</v>
      </c>
      <c r="C43" s="192" t="s">
        <v>347</v>
      </c>
      <c r="E43" s="201">
        <v>1</v>
      </c>
      <c r="F43" s="186">
        <f t="shared" si="19"/>
        <v>150.2008928576235</v>
      </c>
      <c r="G43" s="202">
        <v>1.3392857142899999E-3</v>
      </c>
      <c r="H43" s="202">
        <v>1</v>
      </c>
      <c r="I43">
        <v>-1</v>
      </c>
      <c r="J43">
        <v>1</v>
      </c>
      <c r="K43">
        <v>-1</v>
      </c>
      <c r="L43">
        <v>1</v>
      </c>
      <c r="M43">
        <v>3</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112150</v>
      </c>
      <c r="Y43" s="137">
        <v>112150</v>
      </c>
      <c r="Z43" s="188">
        <f t="shared" si="25"/>
        <v>150.2008928576235</v>
      </c>
      <c r="AA43" s="188">
        <f>IF(IF(sym!$Q32=H43,1,0)=1,ABS(X43*G43),-ABS(X43*G43))</f>
        <v>150.2008928576235</v>
      </c>
      <c r="AB43" s="188">
        <f>IF(IF(sym!$P32=$H43,1,0)=1,ABS($X43*$G43),-ABS($X43*$G43))</f>
        <v>-150.2008928576235</v>
      </c>
      <c r="AC43" s="188">
        <f t="shared" si="40"/>
        <v>150.2008928576235</v>
      </c>
      <c r="AD43" s="188">
        <f t="shared" si="26"/>
        <v>-150.2008928576235</v>
      </c>
      <c r="AE43" s="188">
        <f t="shared" si="27"/>
        <v>150.2008928576235</v>
      </c>
      <c r="AF43" s="188">
        <f t="shared" si="36"/>
        <v>-150.2008928576235</v>
      </c>
      <c r="AG43" s="188">
        <f t="shared" si="37"/>
        <v>-150.2008928576235</v>
      </c>
      <c r="AH43" s="188">
        <f t="shared" si="38"/>
        <v>150.2008928576235</v>
      </c>
      <c r="AI43" s="188">
        <f t="shared" si="39"/>
        <v>150.2008928576235</v>
      </c>
      <c r="AJ43" s="188">
        <f t="shared" si="28"/>
        <v>-150.2008928576235</v>
      </c>
      <c r="AK43" s="188">
        <f t="shared" si="29"/>
        <v>150.2008928576235</v>
      </c>
      <c r="AL43" s="188">
        <f t="shared" si="30"/>
        <v>-150.2008928576235</v>
      </c>
      <c r="AM43" s="188">
        <f t="shared" si="31"/>
        <v>-150.2008928576235</v>
      </c>
      <c r="AN43" s="188">
        <f t="shared" si="32"/>
        <v>150.2008928576235</v>
      </c>
      <c r="AO43" s="188">
        <f t="shared" si="33"/>
        <v>-150.2008928576235</v>
      </c>
    </row>
    <row r="44" spans="1:41" ht="15.75" thickBot="1" x14ac:dyDescent="0.3">
      <c r="A44" s="1" t="s">
        <v>1024</v>
      </c>
      <c r="B44" s="149" t="s">
        <v>353</v>
      </c>
      <c r="C44" s="192" t="s">
        <v>294</v>
      </c>
      <c r="E44" s="201">
        <v>1</v>
      </c>
      <c r="F44" s="186">
        <f t="shared" si="19"/>
        <v>1759.4592420983913</v>
      </c>
      <c r="G44" s="202">
        <v>1.2666541565E-2</v>
      </c>
      <c r="H44" s="202">
        <v>1</v>
      </c>
      <c r="I44">
        <v>1</v>
      </c>
      <c r="J44">
        <v>-1</v>
      </c>
      <c r="K44">
        <v>1</v>
      </c>
      <c r="L44">
        <v>1</v>
      </c>
      <c r="M44">
        <v>11</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138906.04890604891</v>
      </c>
      <c r="Y44" s="137">
        <v>138906.04890604891</v>
      </c>
      <c r="Z44" s="188">
        <f t="shared" si="25"/>
        <v>1759.4592420983913</v>
      </c>
      <c r="AA44" s="188">
        <f>IF(IF(sym!$Q33=H44,1,0)=1,ABS(X44*G44),-ABS(X44*G44))</f>
        <v>1759.4592420983913</v>
      </c>
      <c r="AB44" s="188">
        <f>IF(IF(sym!$P33=$H44,1,0)=1,ABS($X44*$G44),-ABS($X44*$G44))</f>
        <v>-1759.4592420983913</v>
      </c>
      <c r="AC44" s="188">
        <f t="shared" si="40"/>
        <v>1759.4592420983913</v>
      </c>
      <c r="AD44" s="188">
        <f t="shared" si="26"/>
        <v>-1759.4592420983913</v>
      </c>
      <c r="AE44" s="188">
        <f t="shared" si="27"/>
        <v>-1759.4592420983913</v>
      </c>
      <c r="AF44" s="188">
        <f t="shared" si="36"/>
        <v>1759.4592420983913</v>
      </c>
      <c r="AG44" s="188">
        <f t="shared" si="37"/>
        <v>1759.4592420983913</v>
      </c>
      <c r="AH44" s="188">
        <f t="shared" si="38"/>
        <v>1759.4592420983913</v>
      </c>
      <c r="AI44" s="188">
        <f t="shared" si="39"/>
        <v>1759.4592420983913</v>
      </c>
      <c r="AJ44" s="188">
        <f t="shared" si="28"/>
        <v>1759.4592420983913</v>
      </c>
      <c r="AK44" s="188">
        <f t="shared" si="29"/>
        <v>-1759.4592420983913</v>
      </c>
      <c r="AL44" s="188">
        <f t="shared" si="30"/>
        <v>-1759.4592420983913</v>
      </c>
      <c r="AM44" s="188">
        <f t="shared" si="31"/>
        <v>-1759.4592420983913</v>
      </c>
      <c r="AN44" s="188">
        <f t="shared" si="32"/>
        <v>-1759.4592420983913</v>
      </c>
      <c r="AO44" s="188">
        <f t="shared" si="33"/>
        <v>-1759.4592420983913</v>
      </c>
    </row>
    <row r="45" spans="1:41" ht="15.75" thickBot="1" x14ac:dyDescent="0.3">
      <c r="A45" s="1" t="s">
        <v>351</v>
      </c>
      <c r="B45" s="149" t="s">
        <v>617</v>
      </c>
      <c r="C45" s="192" t="s">
        <v>288</v>
      </c>
      <c r="E45" s="201">
        <v>-1</v>
      </c>
      <c r="F45" s="186">
        <f t="shared" si="19"/>
        <v>1029.5524114361131</v>
      </c>
      <c r="G45" s="202">
        <v>1.7143263622099999E-2</v>
      </c>
      <c r="H45" s="202">
        <v>1</v>
      </c>
      <c r="I45">
        <v>-1</v>
      </c>
      <c r="J45">
        <v>-1</v>
      </c>
      <c r="K45">
        <v>1</v>
      </c>
      <c r="L45">
        <v>1</v>
      </c>
      <c r="M45">
        <v>9</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60055.799999999996</v>
      </c>
      <c r="Y45" s="137">
        <v>60055.799999999996</v>
      </c>
      <c r="Z45" s="188">
        <f t="shared" si="25"/>
        <v>1029.5524114361131</v>
      </c>
      <c r="AA45" s="188">
        <f>IF(IF(sym!$Q34=H45,1,0)=1,ABS(X45*G45),-ABS(X45*G45))</f>
        <v>1029.5524114361131</v>
      </c>
      <c r="AB45" s="188">
        <f>IF(IF(sym!$P34=$H45,1,0)=1,ABS($X45*$G45),-ABS($X45*$G45))</f>
        <v>-1029.5524114361131</v>
      </c>
      <c r="AC45" s="188">
        <f t="shared" si="40"/>
        <v>-1029.5524114361131</v>
      </c>
      <c r="AD45" s="188">
        <f t="shared" si="26"/>
        <v>1029.5524114361131</v>
      </c>
      <c r="AE45" s="188">
        <f t="shared" si="27"/>
        <v>-1029.5524114361131</v>
      </c>
      <c r="AF45" s="188">
        <f t="shared" si="36"/>
        <v>-1029.5524114361131</v>
      </c>
      <c r="AG45" s="188">
        <f t="shared" si="37"/>
        <v>1029.5524114361131</v>
      </c>
      <c r="AH45" s="188">
        <f t="shared" si="38"/>
        <v>1029.5524114361131</v>
      </c>
      <c r="AI45" s="188">
        <f t="shared" si="39"/>
        <v>1029.5524114361131</v>
      </c>
      <c r="AJ45" s="188">
        <f t="shared" si="28"/>
        <v>-1029.5524114361131</v>
      </c>
      <c r="AK45" s="188">
        <f t="shared" si="29"/>
        <v>1029.5524114361131</v>
      </c>
      <c r="AL45" s="188">
        <f t="shared" si="30"/>
        <v>-1029.5524114361131</v>
      </c>
      <c r="AM45" s="188">
        <f t="shared" si="31"/>
        <v>-1029.5524114361131</v>
      </c>
      <c r="AN45" s="188">
        <f t="shared" si="32"/>
        <v>-1029.5524114361131</v>
      </c>
      <c r="AO45" s="188">
        <f t="shared" si="33"/>
        <v>-1029.5524114361131</v>
      </c>
    </row>
    <row r="46" spans="1:41" ht="15.75" thickBot="1" x14ac:dyDescent="0.3">
      <c r="A46" s="1" t="s">
        <v>355</v>
      </c>
      <c r="B46" s="149" t="s">
        <v>623</v>
      </c>
      <c r="C46" s="192" t="s">
        <v>1121</v>
      </c>
      <c r="E46" s="201">
        <v>1</v>
      </c>
      <c r="F46" s="186">
        <f t="shared" si="19"/>
        <v>-2547.3910893649336</v>
      </c>
      <c r="G46" s="202">
        <v>-1.07219070421E-2</v>
      </c>
      <c r="H46" s="202">
        <v>-1</v>
      </c>
      <c r="I46">
        <v>1</v>
      </c>
      <c r="J46">
        <v>-1</v>
      </c>
      <c r="K46">
        <v>1</v>
      </c>
      <c r="L46">
        <v>1</v>
      </c>
      <c r="M46">
        <v>-3</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237587.5</v>
      </c>
      <c r="Y46" s="137">
        <v>237587.5</v>
      </c>
      <c r="Z46" s="188">
        <f t="shared" si="25"/>
        <v>2547.3910893649336</v>
      </c>
      <c r="AA46" s="188">
        <f>IF(IF(sym!$Q35=H46,1,0)=1,ABS(X46*G46),-ABS(X46*G46))</f>
        <v>2547.3910893649336</v>
      </c>
      <c r="AB46" s="188">
        <f>IF(IF(sym!$P35=$H46,1,0)=1,ABS($X46*$G46),-ABS($X46*$G46))</f>
        <v>-2547.3910893649336</v>
      </c>
      <c r="AC46" s="188">
        <f t="shared" si="40"/>
        <v>-2547.3910893649336</v>
      </c>
      <c r="AD46" s="188">
        <f t="shared" si="26"/>
        <v>2547.3910893649336</v>
      </c>
      <c r="AE46" s="188">
        <f t="shared" si="27"/>
        <v>2547.3910893649336</v>
      </c>
      <c r="AF46" s="188">
        <f t="shared" si="36"/>
        <v>-2547.3910893649336</v>
      </c>
      <c r="AG46" s="188">
        <f t="shared" si="37"/>
        <v>-2547.3910893649336</v>
      </c>
      <c r="AH46" s="188">
        <f t="shared" si="38"/>
        <v>-2547.3910893649336</v>
      </c>
      <c r="AI46" s="188">
        <f t="shared" si="39"/>
        <v>2547.3910893649336</v>
      </c>
      <c r="AJ46" s="188">
        <f t="shared" si="28"/>
        <v>-2547.3910893649336</v>
      </c>
      <c r="AK46" s="188">
        <f t="shared" si="29"/>
        <v>2547.3910893649336</v>
      </c>
      <c r="AL46" s="188">
        <f t="shared" si="30"/>
        <v>2547.3910893649336</v>
      </c>
      <c r="AM46" s="188">
        <f t="shared" si="31"/>
        <v>2547.3910893649336</v>
      </c>
      <c r="AN46" s="188">
        <f t="shared" ref="AN46:AN77" si="41">IF(IF(T46=$H46,1,0)=1,ABS($X46*$G46),-ABS($X46*$G46))</f>
        <v>-2547.3910893649336</v>
      </c>
      <c r="AO46" s="188">
        <f t="shared" ref="AO46:AO77" si="42">IF(IF(U46=$H46,1,0)=1,ABS($X46*$G46),-ABS($X46*$G46))</f>
        <v>2547.3910893649336</v>
      </c>
    </row>
    <row r="47" spans="1:41" ht="15.75" thickBot="1" x14ac:dyDescent="0.3">
      <c r="A47" s="1" t="s">
        <v>357</v>
      </c>
      <c r="B47" s="149" t="s">
        <v>513</v>
      </c>
      <c r="C47" s="192" t="s">
        <v>304</v>
      </c>
      <c r="E47" s="201">
        <v>1</v>
      </c>
      <c r="F47" s="186">
        <f t="shared" si="19"/>
        <v>3477.8614967856338</v>
      </c>
      <c r="G47" s="202">
        <v>3.0477480528299999E-2</v>
      </c>
      <c r="H47" s="202">
        <v>1</v>
      </c>
      <c r="I47">
        <v>1</v>
      </c>
      <c r="J47">
        <v>-1</v>
      </c>
      <c r="K47">
        <v>1</v>
      </c>
      <c r="L47">
        <v>1</v>
      </c>
      <c r="M47">
        <v>11</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114112.5</v>
      </c>
      <c r="Y47" s="137">
        <v>114112.5</v>
      </c>
      <c r="Z47" s="188">
        <f t="shared" si="25"/>
        <v>3477.8614967856338</v>
      </c>
      <c r="AA47" s="188">
        <f>IF(IF(sym!$Q36=H47,1,0)=1,ABS(X47*G47),-ABS(X47*G47))</f>
        <v>3477.8614967856338</v>
      </c>
      <c r="AB47" s="188">
        <f>IF(IF(sym!$P36=$H47,1,0)=1,ABS($X47*$G47),-ABS($X47*$G47))</f>
        <v>-3477.8614967856338</v>
      </c>
      <c r="AC47" s="188">
        <f t="shared" si="40"/>
        <v>3477.8614967856338</v>
      </c>
      <c r="AD47" s="188">
        <f t="shared" si="26"/>
        <v>-3477.8614967856338</v>
      </c>
      <c r="AE47" s="188">
        <f t="shared" si="27"/>
        <v>-3477.8614967856338</v>
      </c>
      <c r="AF47" s="188">
        <f t="shared" si="36"/>
        <v>3477.8614967856338</v>
      </c>
      <c r="AG47" s="188">
        <f t="shared" si="37"/>
        <v>3477.8614967856338</v>
      </c>
      <c r="AH47" s="188">
        <f t="shared" si="38"/>
        <v>3477.8614967856338</v>
      </c>
      <c r="AI47" s="188">
        <f t="shared" si="39"/>
        <v>3477.8614967856338</v>
      </c>
      <c r="AJ47" s="188">
        <f t="shared" si="28"/>
        <v>3477.8614967856338</v>
      </c>
      <c r="AK47" s="188">
        <f t="shared" si="29"/>
        <v>-3477.8614967856338</v>
      </c>
      <c r="AL47" s="188">
        <f t="shared" si="30"/>
        <v>-3477.8614967856338</v>
      </c>
      <c r="AM47" s="188">
        <f t="shared" si="31"/>
        <v>-3477.8614967856338</v>
      </c>
      <c r="AN47" s="188">
        <f t="shared" si="41"/>
        <v>-3477.8614967856338</v>
      </c>
      <c r="AO47" s="188">
        <f t="shared" si="42"/>
        <v>-3477.8614967856338</v>
      </c>
    </row>
    <row r="48" spans="1:41" ht="15.75" thickBot="1" x14ac:dyDescent="0.3">
      <c r="A48" s="1" t="s">
        <v>1051</v>
      </c>
      <c r="B48" s="149" t="s">
        <v>614</v>
      </c>
      <c r="C48" s="192" t="s">
        <v>297</v>
      </c>
      <c r="E48" s="201">
        <v>-1</v>
      </c>
      <c r="F48" s="186">
        <f t="shared" si="19"/>
        <v>-939.31952662756498</v>
      </c>
      <c r="G48" s="202">
        <v>-1.12426035503E-2</v>
      </c>
      <c r="H48" s="202">
        <v>-1</v>
      </c>
      <c r="I48">
        <v>1</v>
      </c>
      <c r="J48">
        <v>1</v>
      </c>
      <c r="K48">
        <v>1</v>
      </c>
      <c r="L48">
        <v>-1</v>
      </c>
      <c r="M48">
        <v>24</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83550</v>
      </c>
      <c r="Y48" s="137">
        <v>62662.5</v>
      </c>
      <c r="Z48" s="188">
        <f t="shared" si="25"/>
        <v>939.31952662756498</v>
      </c>
      <c r="AA48" s="188">
        <f>IF(IF(sym!$Q37=H48,1,0)=1,ABS(X48*G48),-ABS(X48*G48))</f>
        <v>-939.31952662756498</v>
      </c>
      <c r="AB48" s="188">
        <f>IF(IF(sym!$P37=$H48,1,0)=1,ABS($X48*$G48),-ABS($X48*$G48))</f>
        <v>939.31952662756498</v>
      </c>
      <c r="AC48" s="188">
        <f t="shared" si="40"/>
        <v>939.31952662756498</v>
      </c>
      <c r="AD48" s="188">
        <f t="shared" si="26"/>
        <v>-939.31952662756498</v>
      </c>
      <c r="AE48" s="188">
        <f t="shared" si="27"/>
        <v>-939.31952662756498</v>
      </c>
      <c r="AF48" s="188">
        <f t="shared" si="36"/>
        <v>-939.31952662756498</v>
      </c>
      <c r="AG48" s="188">
        <f t="shared" si="37"/>
        <v>-939.31952662756498</v>
      </c>
      <c r="AH48" s="188">
        <f t="shared" si="38"/>
        <v>939.31952662756498</v>
      </c>
      <c r="AI48" s="188">
        <f t="shared" si="39"/>
        <v>939.31952662756498</v>
      </c>
      <c r="AJ48" s="188">
        <f t="shared" si="28"/>
        <v>-939.31952662756498</v>
      </c>
      <c r="AK48" s="188">
        <f t="shared" si="29"/>
        <v>-939.31952662756498</v>
      </c>
      <c r="AL48" s="188">
        <f t="shared" si="30"/>
        <v>-939.31952662756498</v>
      </c>
      <c r="AM48" s="188">
        <f t="shared" si="31"/>
        <v>-939.31952662756498</v>
      </c>
      <c r="AN48" s="188">
        <f t="shared" si="41"/>
        <v>939.31952662756498</v>
      </c>
      <c r="AO48" s="188">
        <f t="shared" si="42"/>
        <v>-939.31952662756498</v>
      </c>
    </row>
    <row r="49" spans="1:41" ht="15.75" thickBot="1" x14ac:dyDescent="0.3">
      <c r="A49" s="4" t="s">
        <v>359</v>
      </c>
      <c r="B49" s="149" t="s">
        <v>708</v>
      </c>
      <c r="C49" s="192" t="s">
        <v>304</v>
      </c>
      <c r="E49" s="201">
        <v>1</v>
      </c>
      <c r="F49" s="186">
        <f t="shared" si="19"/>
        <v>2084.7808009800087</v>
      </c>
      <c r="G49" s="202">
        <v>1.8954448180999998E-2</v>
      </c>
      <c r="H49" s="234">
        <v>1</v>
      </c>
      <c r="I49">
        <v>1</v>
      </c>
      <c r="J49">
        <v>1</v>
      </c>
      <c r="K49">
        <v>1</v>
      </c>
      <c r="L49">
        <v>-1</v>
      </c>
      <c r="M49">
        <v>-7</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109989</v>
      </c>
      <c r="Y49" s="137">
        <v>73326</v>
      </c>
      <c r="Z49" s="188">
        <f t="shared" si="25"/>
        <v>2084.7808009800087</v>
      </c>
      <c r="AA49" s="188">
        <f>IF(IF(sym!$Q38=H49,1,0)=1,ABS(X49*G49),-ABS(X49*G49))</f>
        <v>2084.7808009800087</v>
      </c>
      <c r="AB49" s="188">
        <f>IF(IF(sym!$P38=$H49,1,0)=1,ABS($X49*$G49),-ABS($X49*$G49))</f>
        <v>-2084.7808009800087</v>
      </c>
      <c r="AC49" s="188">
        <f t="shared" si="40"/>
        <v>2084.7808009800087</v>
      </c>
      <c r="AD49" s="188">
        <f t="shared" si="26"/>
        <v>-2084.7808009800087</v>
      </c>
      <c r="AE49" s="188">
        <f t="shared" si="27"/>
        <v>2084.7808009800087</v>
      </c>
      <c r="AF49" s="188">
        <f t="shared" si="36"/>
        <v>2084.7808009800087</v>
      </c>
      <c r="AG49" s="188">
        <f t="shared" si="37"/>
        <v>2084.7808009800087</v>
      </c>
      <c r="AH49" s="188">
        <f t="shared" si="38"/>
        <v>-2084.7808009800087</v>
      </c>
      <c r="AI49" s="188">
        <f t="shared" si="39"/>
        <v>2084.7808009800087</v>
      </c>
      <c r="AJ49" s="188">
        <f t="shared" si="28"/>
        <v>2084.7808009800087</v>
      </c>
      <c r="AK49" s="188">
        <f t="shared" si="29"/>
        <v>2084.7808009800087</v>
      </c>
      <c r="AL49" s="188">
        <f t="shared" si="30"/>
        <v>2084.7808009800087</v>
      </c>
      <c r="AM49" s="188">
        <f t="shared" si="31"/>
        <v>2084.7808009800087</v>
      </c>
      <c r="AN49" s="188">
        <f t="shared" si="41"/>
        <v>-2084.7808009800087</v>
      </c>
      <c r="AO49" s="188">
        <f t="shared" si="42"/>
        <v>2084.7808009800087</v>
      </c>
    </row>
    <row r="50" spans="1:41" ht="15.75" thickBot="1" x14ac:dyDescent="0.3">
      <c r="A50" s="1" t="s">
        <v>361</v>
      </c>
      <c r="B50" s="149" t="s">
        <v>631</v>
      </c>
      <c r="C50" s="192" t="s">
        <v>313</v>
      </c>
      <c r="E50" s="201">
        <v>1</v>
      </c>
      <c r="F50" s="186">
        <f t="shared" si="19"/>
        <v>1547.5033647373318</v>
      </c>
      <c r="G50" s="202">
        <v>1.1440107671599999E-2</v>
      </c>
      <c r="H50" s="202">
        <v>1</v>
      </c>
      <c r="I50">
        <v>-1</v>
      </c>
      <c r="J50">
        <v>-1</v>
      </c>
      <c r="K50">
        <v>-1</v>
      </c>
      <c r="L50">
        <v>1</v>
      </c>
      <c r="M50">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135270</v>
      </c>
      <c r="Y50" s="137">
        <v>90180</v>
      </c>
      <c r="Z50" s="188">
        <f t="shared" si="25"/>
        <v>1547.5033647373318</v>
      </c>
      <c r="AA50" s="188">
        <f>IF(IF(sym!$Q39=H50,1,0)=1,ABS(X50*G50),-ABS(X50*G50))</f>
        <v>1547.5033647373318</v>
      </c>
      <c r="AB50" s="188">
        <f>IF(IF(sym!$P39=$H50,1,0)=1,ABS($X50*$G50),-ABS($X50*$G50))</f>
        <v>-1547.5033647373318</v>
      </c>
      <c r="AC50" s="188">
        <f t="shared" si="40"/>
        <v>1547.5033647373318</v>
      </c>
      <c r="AD50" s="188">
        <f t="shared" si="26"/>
        <v>-1547.5033647373318</v>
      </c>
      <c r="AE50" s="188">
        <f t="shared" si="27"/>
        <v>-1547.5033647373318</v>
      </c>
      <c r="AF50" s="188">
        <f t="shared" si="36"/>
        <v>-1547.5033647373318</v>
      </c>
      <c r="AG50" s="188">
        <f t="shared" si="37"/>
        <v>-1547.5033647373318</v>
      </c>
      <c r="AH50" s="188">
        <f t="shared" si="38"/>
        <v>1547.5033647373318</v>
      </c>
      <c r="AI50" s="188">
        <f t="shared" si="39"/>
        <v>1547.5033647373318</v>
      </c>
      <c r="AJ50" s="188">
        <f t="shared" si="28"/>
        <v>-1547.5033647373318</v>
      </c>
      <c r="AK50" s="188">
        <f t="shared" si="29"/>
        <v>-1547.5033647373318</v>
      </c>
      <c r="AL50" s="188">
        <f t="shared" si="30"/>
        <v>-1547.5033647373318</v>
      </c>
      <c r="AM50" s="188">
        <f t="shared" si="31"/>
        <v>-1547.5033647373318</v>
      </c>
      <c r="AN50" s="188">
        <f t="shared" si="41"/>
        <v>1547.5033647373318</v>
      </c>
      <c r="AO50" s="188">
        <f t="shared" si="42"/>
        <v>-1547.5033647373318</v>
      </c>
    </row>
    <row r="51" spans="1:41" ht="15.75" thickBot="1" x14ac:dyDescent="0.3">
      <c r="A51" s="1" t="s">
        <v>363</v>
      </c>
      <c r="B51" s="149" t="s">
        <v>476</v>
      </c>
      <c r="C51" s="192" t="s">
        <v>288</v>
      </c>
      <c r="E51" s="201">
        <v>-1</v>
      </c>
      <c r="F51" s="186">
        <f t="shared" si="19"/>
        <v>2104.2225927456498</v>
      </c>
      <c r="G51" s="202">
        <v>2.1467278032499999E-2</v>
      </c>
      <c r="H51" s="202">
        <v>1</v>
      </c>
      <c r="I51">
        <v>-1</v>
      </c>
      <c r="J51">
        <v>-1</v>
      </c>
      <c r="K51">
        <v>-1</v>
      </c>
      <c r="L51">
        <v>-1</v>
      </c>
      <c r="M51">
        <v>10</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98020</v>
      </c>
      <c r="Y51" s="137">
        <v>98020</v>
      </c>
      <c r="Z51" s="188">
        <f t="shared" si="25"/>
        <v>2104.2225927456498</v>
      </c>
      <c r="AA51" s="188">
        <f>IF(IF(sym!$Q40=H51,1,0)=1,ABS(X51*G51),-ABS(X51*G51))</f>
        <v>2104.2225927456498</v>
      </c>
      <c r="AB51" s="188">
        <f>IF(IF(sym!$P40=$H51,1,0)=1,ABS($X51*$G51),-ABS($X51*$G51))</f>
        <v>-2104.2225927456498</v>
      </c>
      <c r="AC51" s="188">
        <f t="shared" si="40"/>
        <v>-2104.2225927456498</v>
      </c>
      <c r="AD51" s="188">
        <f t="shared" si="26"/>
        <v>2104.2225927456498</v>
      </c>
      <c r="AE51" s="188">
        <f t="shared" si="27"/>
        <v>-2104.2225927456498</v>
      </c>
      <c r="AF51" s="188">
        <f t="shared" si="36"/>
        <v>-2104.2225927456498</v>
      </c>
      <c r="AG51" s="188">
        <f t="shared" si="37"/>
        <v>-2104.2225927456498</v>
      </c>
      <c r="AH51" s="188">
        <f t="shared" si="38"/>
        <v>-2104.2225927456498</v>
      </c>
      <c r="AI51" s="188">
        <f t="shared" si="39"/>
        <v>-2104.2225927456498</v>
      </c>
      <c r="AJ51" s="188">
        <f t="shared" si="28"/>
        <v>-2104.2225927456498</v>
      </c>
      <c r="AK51" s="188">
        <f t="shared" si="29"/>
        <v>-2104.2225927456498</v>
      </c>
      <c r="AL51" s="188">
        <f t="shared" si="30"/>
        <v>2104.2225927456498</v>
      </c>
      <c r="AM51" s="188">
        <f t="shared" si="31"/>
        <v>-2104.2225927456498</v>
      </c>
      <c r="AN51" s="188">
        <f t="shared" si="41"/>
        <v>2104.2225927456498</v>
      </c>
      <c r="AO51" s="188">
        <f t="shared" si="42"/>
        <v>2104.2225927456498</v>
      </c>
    </row>
    <row r="52" spans="1:41" ht="15.75" thickBot="1" x14ac:dyDescent="0.3">
      <c r="A52" s="1" t="s">
        <v>365</v>
      </c>
      <c r="B52" s="149" t="s">
        <v>1097</v>
      </c>
      <c r="C52" s="192" t="s">
        <v>288</v>
      </c>
      <c r="E52" s="201">
        <v>-1</v>
      </c>
      <c r="F52" s="186">
        <f t="shared" si="19"/>
        <v>1683.7151702780002</v>
      </c>
      <c r="G52" s="202">
        <v>2.0433436532500002E-2</v>
      </c>
      <c r="H52" s="202">
        <v>1</v>
      </c>
      <c r="I52">
        <v>-1</v>
      </c>
      <c r="J52">
        <v>-1</v>
      </c>
      <c r="K52">
        <v>-1</v>
      </c>
      <c r="L52">
        <v>1</v>
      </c>
      <c r="M52">
        <v>-10</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82400</v>
      </c>
      <c r="Y52" s="137">
        <v>82400</v>
      </c>
      <c r="Z52" s="188">
        <f t="shared" si="25"/>
        <v>1683.7151702780002</v>
      </c>
      <c r="AA52" s="188">
        <f>IF(IF(sym!$Q41=H52,1,0)=1,ABS(X52*G52),-ABS(X52*G52))</f>
        <v>1683.7151702780002</v>
      </c>
      <c r="AB52" s="188">
        <f>IF(IF(sym!$P41=$H52,1,0)=1,ABS($X52*$G52),-ABS($X52*$G52))</f>
        <v>-1683.7151702780002</v>
      </c>
      <c r="AC52" s="188">
        <f t="shared" si="40"/>
        <v>-1683.7151702780002</v>
      </c>
      <c r="AD52" s="188">
        <f t="shared" si="26"/>
        <v>1683.7151702780002</v>
      </c>
      <c r="AE52" s="188">
        <f t="shared" si="27"/>
        <v>-1683.7151702780002</v>
      </c>
      <c r="AF52" s="188">
        <f t="shared" si="36"/>
        <v>-1683.7151702780002</v>
      </c>
      <c r="AG52" s="188">
        <f t="shared" si="37"/>
        <v>-1683.7151702780002</v>
      </c>
      <c r="AH52" s="188">
        <f t="shared" si="38"/>
        <v>1683.7151702780002</v>
      </c>
      <c r="AI52" s="188">
        <f t="shared" si="39"/>
        <v>-1683.7151702780002</v>
      </c>
      <c r="AJ52" s="188">
        <f t="shared" si="28"/>
        <v>-1683.7151702780002</v>
      </c>
      <c r="AK52" s="188">
        <f t="shared" si="29"/>
        <v>-1683.7151702780002</v>
      </c>
      <c r="AL52" s="188">
        <f t="shared" si="30"/>
        <v>-1683.7151702780002</v>
      </c>
      <c r="AM52" s="188">
        <f t="shared" si="31"/>
        <v>-1683.7151702780002</v>
      </c>
      <c r="AN52" s="188">
        <f t="shared" si="41"/>
        <v>1683.7151702780002</v>
      </c>
      <c r="AO52" s="188">
        <f t="shared" si="42"/>
        <v>-1683.7151702780002</v>
      </c>
    </row>
    <row r="53" spans="1:41" ht="15.75" thickBot="1" x14ac:dyDescent="0.3">
      <c r="A53" s="1" t="s">
        <v>367</v>
      </c>
      <c r="B53" s="149" t="s">
        <v>625</v>
      </c>
      <c r="C53" s="192" t="s">
        <v>313</v>
      </c>
      <c r="E53" s="201">
        <v>-1</v>
      </c>
      <c r="F53" s="186">
        <f t="shared" si="19"/>
        <v>-239.46706143586243</v>
      </c>
      <c r="G53" s="202">
        <v>-2.2205773501100001E-3</v>
      </c>
      <c r="H53" s="202">
        <v>-1</v>
      </c>
      <c r="I53">
        <v>-1</v>
      </c>
      <c r="J53">
        <v>1</v>
      </c>
      <c r="K53">
        <v>-1</v>
      </c>
      <c r="L53">
        <v>1</v>
      </c>
      <c r="M53">
        <v>16</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107840.00000000001</v>
      </c>
      <c r="Y53" s="137">
        <v>80880.000000000015</v>
      </c>
      <c r="Z53" s="188">
        <f t="shared" si="25"/>
        <v>239.46706143586243</v>
      </c>
      <c r="AA53" s="188">
        <f>IF(IF(sym!$Q42=H53,1,0)=1,ABS(X53*G53),-ABS(X53*G53))</f>
        <v>-239.46706143586243</v>
      </c>
      <c r="AB53" s="188">
        <f>IF(IF(sym!$P42=$H53,1,0)=1,ABS($X53*$G53),-ABS($X53*$G53))</f>
        <v>239.46706143586243</v>
      </c>
      <c r="AC53" s="188">
        <f t="shared" si="40"/>
        <v>239.46706143586243</v>
      </c>
      <c r="AD53" s="188">
        <f t="shared" si="26"/>
        <v>-239.46706143586243</v>
      </c>
      <c r="AE53" s="188">
        <f t="shared" si="27"/>
        <v>-239.46706143586243</v>
      </c>
      <c r="AF53" s="188">
        <f t="shared" si="36"/>
        <v>239.46706143586243</v>
      </c>
      <c r="AG53" s="188">
        <f t="shared" si="37"/>
        <v>239.46706143586243</v>
      </c>
      <c r="AH53" s="188">
        <f t="shared" si="38"/>
        <v>-239.46706143586243</v>
      </c>
      <c r="AI53" s="188">
        <f t="shared" si="39"/>
        <v>-239.46706143586243</v>
      </c>
      <c r="AJ53" s="188">
        <f t="shared" si="28"/>
        <v>239.46706143586243</v>
      </c>
      <c r="AK53" s="188">
        <f t="shared" si="29"/>
        <v>-239.46706143586243</v>
      </c>
      <c r="AL53" s="188">
        <f t="shared" si="30"/>
        <v>239.46706143586243</v>
      </c>
      <c r="AM53" s="188">
        <f t="shared" si="31"/>
        <v>239.46706143586243</v>
      </c>
      <c r="AN53" s="188">
        <f t="shared" si="41"/>
        <v>239.46706143586243</v>
      </c>
      <c r="AO53" s="188">
        <f t="shared" si="42"/>
        <v>-239.46706143586243</v>
      </c>
    </row>
    <row r="54" spans="1:41" ht="15.75" thickBot="1" x14ac:dyDescent="0.3">
      <c r="A54" s="1" t="s">
        <v>511</v>
      </c>
      <c r="B54" s="149" t="s">
        <v>511</v>
      </c>
      <c r="C54" s="192" t="s">
        <v>304</v>
      </c>
      <c r="E54" s="201">
        <v>1</v>
      </c>
      <c r="F54" s="186">
        <f t="shared" si="19"/>
        <v>1846.057268717298</v>
      </c>
      <c r="G54" s="202">
        <v>1.4317180616700001E-2</v>
      </c>
      <c r="H54" s="202">
        <v>1</v>
      </c>
      <c r="I54">
        <v>1</v>
      </c>
      <c r="J54">
        <v>-1</v>
      </c>
      <c r="K54">
        <v>1</v>
      </c>
      <c r="L54">
        <v>-1</v>
      </c>
      <c r="M54">
        <v>-2</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128940</v>
      </c>
      <c r="Y54" s="137">
        <v>92100</v>
      </c>
      <c r="Z54" s="188">
        <f t="shared" si="25"/>
        <v>1846.057268717298</v>
      </c>
      <c r="AA54" s="188">
        <f>IF(IF(sym!$Q43=H54,1,0)=1,ABS(X54*G54),-ABS(X54*G54))</f>
        <v>1846.057268717298</v>
      </c>
      <c r="AB54" s="188">
        <f>IF(IF(sym!$P43=$H54,1,0)=1,ABS($X54*$G54),-ABS($X54*$G54))</f>
        <v>-1846.057268717298</v>
      </c>
      <c r="AC54" s="188">
        <f t="shared" si="40"/>
        <v>1846.057268717298</v>
      </c>
      <c r="AD54" s="188">
        <f t="shared" si="26"/>
        <v>-1846.057268717298</v>
      </c>
      <c r="AE54" s="188">
        <f t="shared" si="27"/>
        <v>-1846.057268717298</v>
      </c>
      <c r="AF54" s="188">
        <f t="shared" si="36"/>
        <v>1846.057268717298</v>
      </c>
      <c r="AG54" s="188">
        <f t="shared" si="37"/>
        <v>1846.057268717298</v>
      </c>
      <c r="AH54" s="188">
        <f t="shared" si="38"/>
        <v>-1846.057268717298</v>
      </c>
      <c r="AI54" s="188">
        <f t="shared" si="39"/>
        <v>1846.057268717298</v>
      </c>
      <c r="AJ54" s="188">
        <f t="shared" si="28"/>
        <v>1846.057268717298</v>
      </c>
      <c r="AK54" s="188">
        <f t="shared" si="29"/>
        <v>-1846.057268717298</v>
      </c>
      <c r="AL54" s="188">
        <f t="shared" si="30"/>
        <v>1846.057268717298</v>
      </c>
      <c r="AM54" s="188">
        <f t="shared" si="31"/>
        <v>1846.057268717298</v>
      </c>
      <c r="AN54" s="188">
        <f t="shared" si="41"/>
        <v>-1846.057268717298</v>
      </c>
      <c r="AO54" s="188">
        <f t="shared" si="42"/>
        <v>-1846.057268717298</v>
      </c>
    </row>
    <row r="55" spans="1:41" ht="15.75" thickBot="1" x14ac:dyDescent="0.3">
      <c r="A55" s="1" t="s">
        <v>988</v>
      </c>
      <c r="B55" s="149" t="s">
        <v>629</v>
      </c>
      <c r="C55" s="192" t="s">
        <v>304</v>
      </c>
      <c r="E55" s="201">
        <v>-1</v>
      </c>
      <c r="F55" s="186">
        <f t="shared" si="19"/>
        <v>879.36525612278695</v>
      </c>
      <c r="G55" s="202">
        <v>1.07646622123E-2</v>
      </c>
      <c r="H55" s="202">
        <v>1</v>
      </c>
      <c r="I55">
        <v>1</v>
      </c>
      <c r="J55">
        <v>1</v>
      </c>
      <c r="K55">
        <v>1</v>
      </c>
      <c r="L55">
        <v>-1</v>
      </c>
      <c r="M55">
        <v>-10</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81690</v>
      </c>
      <c r="Y55" s="137">
        <v>54460</v>
      </c>
      <c r="Z55" s="188">
        <f t="shared" si="25"/>
        <v>879.36525612278695</v>
      </c>
      <c r="AA55" s="188">
        <f>IF(IF(sym!$Q44=H55,1,0)=1,ABS(X55*G55),-ABS(X55*G55))</f>
        <v>879.36525612278695</v>
      </c>
      <c r="AB55" s="188">
        <f>IF(IF(sym!$P44=$H55,1,0)=1,ABS($X55*$G55),-ABS($X55*$G55))</f>
        <v>-879.36525612278695</v>
      </c>
      <c r="AC55" s="188">
        <f t="shared" si="40"/>
        <v>-879.36525612278695</v>
      </c>
      <c r="AD55" s="188">
        <f t="shared" si="26"/>
        <v>879.36525612278695</v>
      </c>
      <c r="AE55" s="188">
        <f t="shared" si="27"/>
        <v>879.36525612278695</v>
      </c>
      <c r="AF55" s="188">
        <f t="shared" si="36"/>
        <v>879.36525612278695</v>
      </c>
      <c r="AG55" s="188">
        <f t="shared" si="37"/>
        <v>879.36525612278695</v>
      </c>
      <c r="AH55" s="188">
        <f t="shared" si="38"/>
        <v>-879.36525612278695</v>
      </c>
      <c r="AI55" s="188">
        <f t="shared" si="39"/>
        <v>879.36525612278695</v>
      </c>
      <c r="AJ55" s="188">
        <f t="shared" si="28"/>
        <v>879.36525612278695</v>
      </c>
      <c r="AK55" s="188">
        <f t="shared" si="29"/>
        <v>879.36525612278695</v>
      </c>
      <c r="AL55" s="188">
        <f t="shared" si="30"/>
        <v>879.36525612278695</v>
      </c>
      <c r="AM55" s="188">
        <f t="shared" si="31"/>
        <v>879.36525612278695</v>
      </c>
      <c r="AN55" s="188">
        <f t="shared" si="41"/>
        <v>-879.36525612278695</v>
      </c>
      <c r="AO55" s="188">
        <f t="shared" si="42"/>
        <v>879.36525612278695</v>
      </c>
    </row>
    <row r="56" spans="1:41" ht="15.75" thickBot="1" x14ac:dyDescent="0.3">
      <c r="A56" s="1" t="s">
        <v>989</v>
      </c>
      <c r="B56" s="149" t="s">
        <v>655</v>
      </c>
      <c r="C56" s="192" t="s">
        <v>294</v>
      </c>
      <c r="E56" s="201">
        <v>-1</v>
      </c>
      <c r="F56" s="186">
        <f t="shared" si="19"/>
        <v>1871.4554674771725</v>
      </c>
      <c r="G56" s="202">
        <v>1.43390067615E-2</v>
      </c>
      <c r="H56" s="202">
        <v>1</v>
      </c>
      <c r="I56">
        <v>1</v>
      </c>
      <c r="J56">
        <v>-1</v>
      </c>
      <c r="K56">
        <v>1</v>
      </c>
      <c r="L56">
        <v>-1</v>
      </c>
      <c r="M56">
        <v>-1</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130515</v>
      </c>
      <c r="Y56" s="137">
        <v>87010</v>
      </c>
      <c r="Z56" s="188">
        <f t="shared" si="25"/>
        <v>1871.4554674771725</v>
      </c>
      <c r="AA56" s="188">
        <f>IF(IF(sym!$Q45=H56,1,0)=1,ABS(X56*G56),-ABS(X56*G56))</f>
        <v>1871.4554674771725</v>
      </c>
      <c r="AB56" s="188">
        <f>IF(IF(sym!$P45=$H56,1,0)=1,ABS($X56*$G56),-ABS($X56*$G56))</f>
        <v>-1871.4554674771725</v>
      </c>
      <c r="AC56" s="188">
        <f t="shared" si="40"/>
        <v>-1871.4554674771725</v>
      </c>
      <c r="AD56" s="188">
        <f t="shared" si="26"/>
        <v>1871.4554674771725</v>
      </c>
      <c r="AE56" s="188">
        <f t="shared" si="27"/>
        <v>-1871.4554674771725</v>
      </c>
      <c r="AF56" s="188">
        <f t="shared" si="36"/>
        <v>1871.4554674771725</v>
      </c>
      <c r="AG56" s="188">
        <f t="shared" si="37"/>
        <v>1871.4554674771725</v>
      </c>
      <c r="AH56" s="188">
        <f t="shared" si="38"/>
        <v>-1871.4554674771725</v>
      </c>
      <c r="AI56" s="188">
        <f t="shared" si="39"/>
        <v>1871.4554674771725</v>
      </c>
      <c r="AJ56" s="188">
        <f t="shared" si="28"/>
        <v>1871.4554674771725</v>
      </c>
      <c r="AK56" s="188">
        <f t="shared" si="29"/>
        <v>1871.4554674771725</v>
      </c>
      <c r="AL56" s="188">
        <f t="shared" si="30"/>
        <v>1871.4554674771725</v>
      </c>
      <c r="AM56" s="188">
        <f t="shared" si="31"/>
        <v>1871.4554674771725</v>
      </c>
      <c r="AN56" s="188">
        <f t="shared" si="41"/>
        <v>-1871.4554674771725</v>
      </c>
      <c r="AO56" s="188">
        <f t="shared" si="42"/>
        <v>1871.4554674771725</v>
      </c>
    </row>
    <row r="57" spans="1:41" ht="15.75" thickBot="1" x14ac:dyDescent="0.3">
      <c r="A57" s="1" t="s">
        <v>369</v>
      </c>
      <c r="B57" s="149" t="s">
        <v>620</v>
      </c>
      <c r="C57" s="192" t="s">
        <v>294</v>
      </c>
      <c r="E57" s="201">
        <v>-1</v>
      </c>
      <c r="F57" s="186">
        <f t="shared" si="19"/>
        <v>662.70854739580523</v>
      </c>
      <c r="G57" s="202">
        <v>6.9624123817999999E-3</v>
      </c>
      <c r="H57" s="202">
        <v>1</v>
      </c>
      <c r="I57">
        <v>1</v>
      </c>
      <c r="J57">
        <v>-1</v>
      </c>
      <c r="K57">
        <v>1</v>
      </c>
      <c r="L57">
        <v>1</v>
      </c>
      <c r="M57">
        <v>-5</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95183.753999999986</v>
      </c>
      <c r="Y57" s="137">
        <v>95183.753999999986</v>
      </c>
      <c r="Z57" s="188">
        <f t="shared" si="25"/>
        <v>662.70854739580523</v>
      </c>
      <c r="AA57" s="188">
        <f>IF(IF(sym!$Q46=H57,1,0)=1,ABS(X57*G57),-ABS(X57*G57))</f>
        <v>662.70854739580523</v>
      </c>
      <c r="AB57" s="188">
        <f>IF(IF(sym!$P46=$H57,1,0)=1,ABS($X57*$G57),-ABS($X57*$G57))</f>
        <v>-662.70854739580523</v>
      </c>
      <c r="AC57" s="188">
        <f t="shared" si="40"/>
        <v>-662.70854739580523</v>
      </c>
      <c r="AD57" s="188">
        <f t="shared" si="26"/>
        <v>662.70854739580523</v>
      </c>
      <c r="AE57" s="188">
        <f t="shared" si="27"/>
        <v>-662.70854739580523</v>
      </c>
      <c r="AF57" s="188">
        <f t="shared" si="36"/>
        <v>662.70854739580523</v>
      </c>
      <c r="AG57" s="188">
        <f t="shared" si="37"/>
        <v>662.70854739580523</v>
      </c>
      <c r="AH57" s="188">
        <f t="shared" si="38"/>
        <v>662.70854739580523</v>
      </c>
      <c r="AI57" s="188">
        <f t="shared" si="39"/>
        <v>-662.70854739580523</v>
      </c>
      <c r="AJ57" s="188">
        <f t="shared" si="28"/>
        <v>-662.70854739580523</v>
      </c>
      <c r="AK57" s="188">
        <f t="shared" si="29"/>
        <v>-662.70854739580523</v>
      </c>
      <c r="AL57" s="188">
        <f t="shared" si="30"/>
        <v>662.70854739580523</v>
      </c>
      <c r="AM57" s="188">
        <f t="shared" si="31"/>
        <v>-662.70854739580523</v>
      </c>
      <c r="AN57" s="188">
        <f t="shared" si="41"/>
        <v>-662.70854739580523</v>
      </c>
      <c r="AO57" s="188">
        <f t="shared" si="42"/>
        <v>-662.70854739580523</v>
      </c>
    </row>
    <row r="58" spans="1:41" ht="15.75" thickBot="1" x14ac:dyDescent="0.3">
      <c r="A58" s="1" t="s">
        <v>371</v>
      </c>
      <c r="B58" s="149" t="s">
        <v>635</v>
      </c>
      <c r="C58" s="192" t="s">
        <v>1121</v>
      </c>
      <c r="E58" s="201">
        <v>-1</v>
      </c>
      <c r="F58" s="186">
        <f t="shared" si="19"/>
        <v>501.85150898021101</v>
      </c>
      <c r="G58" s="202">
        <v>3.7030179596400001E-3</v>
      </c>
      <c r="H58" s="202">
        <v>1</v>
      </c>
      <c r="I58">
        <v>1</v>
      </c>
      <c r="J58">
        <v>1</v>
      </c>
      <c r="K58">
        <v>1</v>
      </c>
      <c r="L58">
        <v>1</v>
      </c>
      <c r="M58">
        <v>4</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135525</v>
      </c>
      <c r="Y58" s="137">
        <v>108420</v>
      </c>
      <c r="Z58" s="188">
        <f t="shared" si="25"/>
        <v>501.85150898021101</v>
      </c>
      <c r="AA58" s="188">
        <f>IF(IF(sym!$Q47=H58,1,0)=1,ABS(X58*G58),-ABS(X58*G58))</f>
        <v>501.85150898021101</v>
      </c>
      <c r="AB58" s="188">
        <f>IF(IF(sym!$P47=$H58,1,0)=1,ABS($X58*$G58),-ABS($X58*$G58))</f>
        <v>-501.85150898021101</v>
      </c>
      <c r="AC58" s="188">
        <f t="shared" si="40"/>
        <v>-501.85150898021101</v>
      </c>
      <c r="AD58" s="188">
        <f t="shared" si="26"/>
        <v>501.85150898021101</v>
      </c>
      <c r="AE58" s="188">
        <f t="shared" si="27"/>
        <v>501.85150898021101</v>
      </c>
      <c r="AF58" s="188">
        <f t="shared" si="36"/>
        <v>501.85150898021101</v>
      </c>
      <c r="AG58" s="188">
        <f t="shared" si="37"/>
        <v>501.85150898021101</v>
      </c>
      <c r="AH58" s="188">
        <f t="shared" si="38"/>
        <v>501.85150898021101</v>
      </c>
      <c r="AI58" s="188">
        <f t="shared" si="39"/>
        <v>501.85150898021101</v>
      </c>
      <c r="AJ58" s="188">
        <f t="shared" si="28"/>
        <v>-501.85150898021101</v>
      </c>
      <c r="AK58" s="188">
        <f t="shared" si="29"/>
        <v>501.85150898021101</v>
      </c>
      <c r="AL58" s="188">
        <f t="shared" si="30"/>
        <v>501.85150898021101</v>
      </c>
      <c r="AM58" s="188">
        <f t="shared" si="31"/>
        <v>501.85150898021101</v>
      </c>
      <c r="AN58" s="188">
        <f t="shared" si="41"/>
        <v>-501.85150898021101</v>
      </c>
      <c r="AO58" s="188">
        <f t="shared" si="42"/>
        <v>501.85150898021101</v>
      </c>
    </row>
    <row r="59" spans="1:41" ht="15.75" thickBot="1" x14ac:dyDescent="0.3">
      <c r="A59" s="1" t="s">
        <v>1052</v>
      </c>
      <c r="B59" s="149" t="s">
        <v>611</v>
      </c>
      <c r="C59" s="192" t="s">
        <v>297</v>
      </c>
      <c r="E59" s="201">
        <v>1</v>
      </c>
      <c r="F59" s="186">
        <f t="shared" si="19"/>
        <v>-497.51243781099998</v>
      </c>
      <c r="G59" s="202">
        <v>-4.9751243781099999E-3</v>
      </c>
      <c r="H59" s="202">
        <v>-1</v>
      </c>
      <c r="I59">
        <v>1</v>
      </c>
      <c r="J59">
        <v>1</v>
      </c>
      <c r="K59">
        <v>1</v>
      </c>
      <c r="L59">
        <v>-1</v>
      </c>
      <c r="M59">
        <v>5</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100000</v>
      </c>
      <c r="Y59" s="137">
        <v>75000</v>
      </c>
      <c r="Z59" s="188">
        <f t="shared" si="25"/>
        <v>497.51243781099998</v>
      </c>
      <c r="AA59" s="188">
        <f>IF(IF(sym!$Q48=H59,1,0)=1,ABS(X59*G59),-ABS(X59*G59))</f>
        <v>-497.51243781099998</v>
      </c>
      <c r="AB59" s="188">
        <f>IF(IF(sym!$P48=$H59,1,0)=1,ABS($X59*$G59),-ABS($X59*$G59))</f>
        <v>497.51243781099998</v>
      </c>
      <c r="AC59" s="188">
        <f t="shared" si="40"/>
        <v>-497.51243781099998</v>
      </c>
      <c r="AD59" s="188">
        <f t="shared" si="26"/>
        <v>497.51243781099998</v>
      </c>
      <c r="AE59" s="188">
        <f t="shared" si="27"/>
        <v>-497.51243781099998</v>
      </c>
      <c r="AF59" s="188">
        <f t="shared" si="36"/>
        <v>-497.51243781099998</v>
      </c>
      <c r="AG59" s="188">
        <f t="shared" si="37"/>
        <v>-497.51243781099998</v>
      </c>
      <c r="AH59" s="188">
        <f t="shared" si="38"/>
        <v>497.51243781099998</v>
      </c>
      <c r="AI59" s="188">
        <f t="shared" si="39"/>
        <v>497.51243781099998</v>
      </c>
      <c r="AJ59" s="188">
        <f t="shared" si="28"/>
        <v>-497.51243781099998</v>
      </c>
      <c r="AK59" s="188">
        <f t="shared" si="29"/>
        <v>497.51243781099998</v>
      </c>
      <c r="AL59" s="188">
        <f t="shared" si="30"/>
        <v>-497.51243781099998</v>
      </c>
      <c r="AM59" s="188">
        <f t="shared" si="31"/>
        <v>-497.51243781099998</v>
      </c>
      <c r="AN59" s="188">
        <f t="shared" si="41"/>
        <v>-497.51243781099998</v>
      </c>
      <c r="AO59" s="188">
        <f t="shared" si="42"/>
        <v>-497.51243781099998</v>
      </c>
    </row>
    <row r="60" spans="1:41" ht="15.75" thickBot="1" x14ac:dyDescent="0.3">
      <c r="A60" s="1" t="s">
        <v>373</v>
      </c>
      <c r="B60" s="149" t="s">
        <v>692</v>
      </c>
      <c r="C60" s="192" t="s">
        <v>1121</v>
      </c>
      <c r="E60" s="201">
        <v>-1</v>
      </c>
      <c r="F60" s="186">
        <f t="shared" si="19"/>
        <v>-1755.5938750163491</v>
      </c>
      <c r="G60" s="202">
        <v>-8.1390536625700009E-3</v>
      </c>
      <c r="H60" s="202">
        <v>-1</v>
      </c>
      <c r="I60">
        <v>1</v>
      </c>
      <c r="J60">
        <v>-1</v>
      </c>
      <c r="K60">
        <v>1</v>
      </c>
      <c r="L60">
        <v>1</v>
      </c>
      <c r="M60">
        <v>11</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215700</v>
      </c>
      <c r="Y60" s="137">
        <v>143800</v>
      </c>
      <c r="Z60" s="188">
        <f t="shared" si="25"/>
        <v>1755.5938750163491</v>
      </c>
      <c r="AA60" s="188">
        <f>IF(IF(sym!$Q49=H60,1,0)=1,ABS(X60*G60),-ABS(X60*G60))</f>
        <v>-1755.5938750163491</v>
      </c>
      <c r="AB60" s="188">
        <f>IF(IF(sym!$P49=$H60,1,0)=1,ABS($X60*$G60),-ABS($X60*$G60))</f>
        <v>1755.5938750163491</v>
      </c>
      <c r="AC60" s="188">
        <f t="shared" si="40"/>
        <v>1755.5938750163491</v>
      </c>
      <c r="AD60" s="188">
        <f t="shared" si="26"/>
        <v>-1755.5938750163491</v>
      </c>
      <c r="AE60" s="188">
        <f t="shared" si="27"/>
        <v>1755.5938750163491</v>
      </c>
      <c r="AF60" s="188">
        <f t="shared" si="36"/>
        <v>-1755.5938750163491</v>
      </c>
      <c r="AG60" s="188">
        <f t="shared" si="37"/>
        <v>-1755.5938750163491</v>
      </c>
      <c r="AH60" s="188">
        <f t="shared" si="38"/>
        <v>-1755.5938750163491</v>
      </c>
      <c r="AI60" s="188">
        <f t="shared" si="39"/>
        <v>-1755.5938750163491</v>
      </c>
      <c r="AJ60" s="188">
        <f t="shared" si="28"/>
        <v>1755.5938750163491</v>
      </c>
      <c r="AK60" s="188">
        <f t="shared" si="29"/>
        <v>-1755.5938750163491</v>
      </c>
      <c r="AL60" s="188">
        <f t="shared" si="30"/>
        <v>-1755.5938750163491</v>
      </c>
      <c r="AM60" s="188">
        <f t="shared" si="31"/>
        <v>-1755.5938750163491</v>
      </c>
      <c r="AN60" s="188">
        <f t="shared" si="41"/>
        <v>1755.5938750163491</v>
      </c>
      <c r="AO60" s="188">
        <f t="shared" si="42"/>
        <v>1755.5938750163491</v>
      </c>
    </row>
    <row r="61" spans="1:41" ht="15.75" thickBot="1" x14ac:dyDescent="0.3">
      <c r="A61" s="1" t="s">
        <v>375</v>
      </c>
      <c r="B61" s="149" t="s">
        <v>690</v>
      </c>
      <c r="C61" s="192" t="s">
        <v>288</v>
      </c>
      <c r="E61" s="201">
        <v>1</v>
      </c>
      <c r="F61" s="186">
        <f t="shared" si="19"/>
        <v>0</v>
      </c>
      <c r="G61" s="202">
        <v>0</v>
      </c>
      <c r="H61" s="202">
        <v>1</v>
      </c>
      <c r="I61">
        <v>1</v>
      </c>
      <c r="J61">
        <v>1</v>
      </c>
      <c r="K61">
        <v>1</v>
      </c>
      <c r="L61">
        <v>-1</v>
      </c>
      <c r="M61">
        <v>7</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54140</v>
      </c>
      <c r="Y61" s="137">
        <v>54140</v>
      </c>
      <c r="Z61" s="188">
        <f t="shared" si="25"/>
        <v>0</v>
      </c>
      <c r="AA61" s="188">
        <f>IF(IF(sym!$Q50=H61,1,0)=1,ABS(X61*G61),-ABS(X61*G61))</f>
        <v>0</v>
      </c>
      <c r="AB61" s="188">
        <f>IF(IF(sym!$P50=$H61,1,0)=1,ABS($X61*$G61),-ABS($X61*$G61))</f>
        <v>0</v>
      </c>
      <c r="AC61" s="188">
        <f t="shared" si="40"/>
        <v>0</v>
      </c>
      <c r="AD61" s="188">
        <f t="shared" si="26"/>
        <v>0</v>
      </c>
      <c r="AE61" s="188">
        <f t="shared" si="27"/>
        <v>0</v>
      </c>
      <c r="AF61" s="188">
        <f t="shared" si="36"/>
        <v>0</v>
      </c>
      <c r="AG61" s="188">
        <f t="shared" si="37"/>
        <v>0</v>
      </c>
      <c r="AH61" s="188">
        <f t="shared" si="38"/>
        <v>0</v>
      </c>
      <c r="AI61" s="188">
        <f t="shared" si="39"/>
        <v>0</v>
      </c>
      <c r="AJ61" s="188">
        <f t="shared" si="28"/>
        <v>0</v>
      </c>
      <c r="AK61" s="188">
        <f t="shared" si="29"/>
        <v>0</v>
      </c>
      <c r="AL61" s="188">
        <f t="shared" si="30"/>
        <v>0</v>
      </c>
      <c r="AM61" s="188">
        <f t="shared" si="31"/>
        <v>0</v>
      </c>
      <c r="AN61" s="188">
        <f t="shared" si="41"/>
        <v>0</v>
      </c>
      <c r="AO61" s="188">
        <f t="shared" si="42"/>
        <v>0</v>
      </c>
    </row>
    <row r="62" spans="1:41" ht="15.75" thickBot="1" x14ac:dyDescent="0.3">
      <c r="A62" s="1" t="s">
        <v>377</v>
      </c>
      <c r="B62" s="149" t="s">
        <v>694</v>
      </c>
      <c r="C62" s="192" t="s">
        <v>294</v>
      </c>
      <c r="E62" s="201">
        <v>-1</v>
      </c>
      <c r="F62" s="186">
        <f t="shared" si="19"/>
        <v>911.45972349698161</v>
      </c>
      <c r="G62" s="202">
        <v>1.1624349954099999E-2</v>
      </c>
      <c r="H62" s="202">
        <v>1</v>
      </c>
      <c r="I62">
        <v>1</v>
      </c>
      <c r="J62">
        <v>1</v>
      </c>
      <c r="K62">
        <v>-1</v>
      </c>
      <c r="L62">
        <v>-1</v>
      </c>
      <c r="M62">
        <v>10</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78409.522003034901</v>
      </c>
      <c r="Y62" s="137">
        <v>78409.522003034901</v>
      </c>
      <c r="Z62" s="188">
        <f t="shared" si="25"/>
        <v>911.45972349698161</v>
      </c>
      <c r="AA62" s="188">
        <f>IF(IF(sym!$Q51=H62,1,0)=1,ABS(X62*G62),-ABS(X62*G62))</f>
        <v>911.45972349698161</v>
      </c>
      <c r="AB62" s="188">
        <f>IF(IF(sym!$P51=$H62,1,0)=1,ABS($X62*$G62),-ABS($X62*$G62))</f>
        <v>-911.45972349698161</v>
      </c>
      <c r="AC62" s="188">
        <f t="shared" si="40"/>
        <v>-911.45972349698161</v>
      </c>
      <c r="AD62" s="188">
        <f t="shared" si="26"/>
        <v>911.45972349698161</v>
      </c>
      <c r="AE62" s="188">
        <f t="shared" si="27"/>
        <v>911.45972349698161</v>
      </c>
      <c r="AF62" s="188">
        <f t="shared" si="36"/>
        <v>911.45972349698161</v>
      </c>
      <c r="AG62" s="188">
        <f t="shared" si="37"/>
        <v>-911.45972349698161</v>
      </c>
      <c r="AH62" s="188">
        <f t="shared" si="38"/>
        <v>-911.45972349698161</v>
      </c>
      <c r="AI62" s="188">
        <f t="shared" si="39"/>
        <v>-911.45972349698161</v>
      </c>
      <c r="AJ62" s="188">
        <f t="shared" si="28"/>
        <v>-911.45972349698161</v>
      </c>
      <c r="AK62" s="188">
        <f t="shared" si="29"/>
        <v>911.45972349698161</v>
      </c>
      <c r="AL62" s="188">
        <f t="shared" si="30"/>
        <v>911.45972349698161</v>
      </c>
      <c r="AM62" s="188">
        <f t="shared" si="31"/>
        <v>911.45972349698161</v>
      </c>
      <c r="AN62" s="188">
        <f t="shared" si="41"/>
        <v>911.45972349698161</v>
      </c>
      <c r="AO62" s="188">
        <f t="shared" si="42"/>
        <v>911.45972349698161</v>
      </c>
    </row>
    <row r="63" spans="1:41" ht="15.75" thickBot="1" x14ac:dyDescent="0.3">
      <c r="A63" s="1" t="s">
        <v>379</v>
      </c>
      <c r="B63" s="149" t="s">
        <v>550</v>
      </c>
      <c r="C63" s="192" t="s">
        <v>294</v>
      </c>
      <c r="E63" s="201">
        <v>-1</v>
      </c>
      <c r="F63" s="186">
        <f t="shared" si="19"/>
        <v>1157.248561249188</v>
      </c>
      <c r="G63" s="202">
        <v>6.30309673883E-3</v>
      </c>
      <c r="H63" s="202">
        <v>1</v>
      </c>
      <c r="I63">
        <v>1</v>
      </c>
      <c r="J63">
        <v>-1</v>
      </c>
      <c r="K63">
        <v>1</v>
      </c>
      <c r="L63">
        <v>1</v>
      </c>
      <c r="M63">
        <v>11</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183600</v>
      </c>
      <c r="Y63" s="137">
        <v>183600</v>
      </c>
      <c r="Z63" s="188">
        <f t="shared" si="25"/>
        <v>1157.248561249188</v>
      </c>
      <c r="AA63" s="188">
        <f>IF(IF(sym!$Q52=H63,1,0)=1,ABS(X63*G63),-ABS(X63*G63))</f>
        <v>1157.248561249188</v>
      </c>
      <c r="AB63" s="188">
        <f>IF(IF(sym!$P52=$H63,1,0)=1,ABS($X63*$G63),-ABS($X63*$G63))</f>
        <v>-1157.248561249188</v>
      </c>
      <c r="AC63" s="188">
        <f t="shared" si="40"/>
        <v>-1157.248561249188</v>
      </c>
      <c r="AD63" s="188">
        <f t="shared" si="26"/>
        <v>1157.248561249188</v>
      </c>
      <c r="AE63" s="188">
        <f t="shared" si="27"/>
        <v>-1157.248561249188</v>
      </c>
      <c r="AF63" s="188">
        <f t="shared" si="36"/>
        <v>1157.248561249188</v>
      </c>
      <c r="AG63" s="188">
        <f t="shared" si="37"/>
        <v>1157.248561249188</v>
      </c>
      <c r="AH63" s="188">
        <f t="shared" si="38"/>
        <v>1157.248561249188</v>
      </c>
      <c r="AI63" s="188">
        <f t="shared" si="39"/>
        <v>1157.248561249188</v>
      </c>
      <c r="AJ63" s="188">
        <f t="shared" si="28"/>
        <v>-1157.248561249188</v>
      </c>
      <c r="AK63" s="188">
        <f t="shared" si="29"/>
        <v>1157.248561249188</v>
      </c>
      <c r="AL63" s="188">
        <f t="shared" si="30"/>
        <v>1157.248561249188</v>
      </c>
      <c r="AM63" s="188">
        <f t="shared" si="31"/>
        <v>1157.248561249188</v>
      </c>
      <c r="AN63" s="188">
        <f t="shared" si="41"/>
        <v>-1157.248561249188</v>
      </c>
      <c r="AO63" s="188">
        <f t="shared" si="42"/>
        <v>-1157.248561249188</v>
      </c>
    </row>
    <row r="64" spans="1:41" ht="15.75" thickBot="1" x14ac:dyDescent="0.3">
      <c r="A64" s="4" t="s">
        <v>1050</v>
      </c>
      <c r="B64" s="149" t="s">
        <v>700</v>
      </c>
      <c r="C64" s="192" t="s">
        <v>297</v>
      </c>
      <c r="E64" s="201">
        <v>1</v>
      </c>
      <c r="F64" s="186">
        <f t="shared" si="19"/>
        <v>-1457.1063701928563</v>
      </c>
      <c r="G64" s="202">
        <v>-2.04326923077E-2</v>
      </c>
      <c r="H64" s="202">
        <v>-1</v>
      </c>
      <c r="I64">
        <v>-1</v>
      </c>
      <c r="J64">
        <v>-1</v>
      </c>
      <c r="K64">
        <v>1</v>
      </c>
      <c r="L64">
        <v>-1</v>
      </c>
      <c r="M64">
        <v>6</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71312.5</v>
      </c>
      <c r="Y64" s="137">
        <v>50937.5</v>
      </c>
      <c r="Z64" s="188">
        <f t="shared" si="25"/>
        <v>1457.1063701928563</v>
      </c>
      <c r="AA64" s="188">
        <f>IF(IF(sym!$Q53=H64,1,0)=1,ABS(X64*G64),-ABS(X64*G64))</f>
        <v>-1457.1063701928563</v>
      </c>
      <c r="AB64" s="188">
        <f>IF(IF(sym!$P53=$H64,1,0)=1,ABS($X64*$G64),-ABS($X64*$G64))</f>
        <v>1457.1063701928563</v>
      </c>
      <c r="AC64" s="188">
        <f t="shared" si="40"/>
        <v>-1457.1063701928563</v>
      </c>
      <c r="AD64" s="188">
        <f t="shared" si="26"/>
        <v>1457.1063701928563</v>
      </c>
      <c r="AE64" s="188">
        <f t="shared" si="27"/>
        <v>1457.1063701928563</v>
      </c>
      <c r="AF64" s="188">
        <f t="shared" si="36"/>
        <v>1457.1063701928563</v>
      </c>
      <c r="AG64" s="188">
        <f t="shared" si="37"/>
        <v>-1457.1063701928563</v>
      </c>
      <c r="AH64" s="188">
        <f t="shared" si="38"/>
        <v>1457.1063701928563</v>
      </c>
      <c r="AI64" s="188">
        <f t="shared" si="39"/>
        <v>1457.1063701928563</v>
      </c>
      <c r="AJ64" s="188">
        <f t="shared" si="28"/>
        <v>-1457.1063701928563</v>
      </c>
      <c r="AK64" s="188">
        <f t="shared" si="29"/>
        <v>1457.1063701928563</v>
      </c>
      <c r="AL64" s="188">
        <f t="shared" si="30"/>
        <v>1457.1063701928563</v>
      </c>
      <c r="AM64" s="188">
        <f t="shared" si="31"/>
        <v>1457.1063701928563</v>
      </c>
      <c r="AN64" s="188">
        <f t="shared" si="41"/>
        <v>-1457.1063701928563</v>
      </c>
      <c r="AO64" s="188">
        <f t="shared" si="42"/>
        <v>1457.1063701928563</v>
      </c>
    </row>
    <row r="65" spans="1:41" ht="15.75" thickBot="1" x14ac:dyDescent="0.3">
      <c r="A65" s="1" t="s">
        <v>0</v>
      </c>
      <c r="B65" s="149" t="s">
        <v>702</v>
      </c>
      <c r="C65" s="192" t="s">
        <v>304</v>
      </c>
      <c r="E65" s="201">
        <v>1</v>
      </c>
      <c r="F65" s="186">
        <f t="shared" si="19"/>
        <v>1418.879072337264</v>
      </c>
      <c r="G65" s="202">
        <v>1.7117614577599999E-2</v>
      </c>
      <c r="H65" s="233">
        <v>1</v>
      </c>
      <c r="I65">
        <v>-1</v>
      </c>
      <c r="J65">
        <v>-1</v>
      </c>
      <c r="K65">
        <v>-1</v>
      </c>
      <c r="L65">
        <v>1</v>
      </c>
      <c r="M65">
        <v>-3</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82890</v>
      </c>
      <c r="Y65" s="137">
        <v>55260</v>
      </c>
      <c r="Z65" s="188">
        <f t="shared" si="25"/>
        <v>1418.879072337264</v>
      </c>
      <c r="AA65" s="188">
        <f>IF(IF(sym!$Q54=H65,1,0)=1,ABS(X65*G65),-ABS(X65*G65))</f>
        <v>1418.879072337264</v>
      </c>
      <c r="AB65" s="188">
        <f>IF(IF(sym!$P54=$H65,1,0)=1,ABS($X65*$G65),-ABS($X65*$G65))</f>
        <v>-1418.879072337264</v>
      </c>
      <c r="AC65" s="188">
        <f t="shared" si="40"/>
        <v>1418.879072337264</v>
      </c>
      <c r="AD65" s="188">
        <f t="shared" si="26"/>
        <v>-1418.879072337264</v>
      </c>
      <c r="AE65" s="188">
        <f t="shared" si="27"/>
        <v>-1418.879072337264</v>
      </c>
      <c r="AF65" s="188">
        <f t="shared" si="36"/>
        <v>-1418.879072337264</v>
      </c>
      <c r="AG65" s="188">
        <f t="shared" si="37"/>
        <v>-1418.879072337264</v>
      </c>
      <c r="AH65" s="188">
        <f t="shared" si="38"/>
        <v>1418.879072337264</v>
      </c>
      <c r="AI65" s="188">
        <f t="shared" si="39"/>
        <v>-1418.879072337264</v>
      </c>
      <c r="AJ65" s="188">
        <f t="shared" si="28"/>
        <v>-1418.879072337264</v>
      </c>
      <c r="AK65" s="188">
        <f t="shared" si="29"/>
        <v>-1418.879072337264</v>
      </c>
      <c r="AL65" s="188">
        <f t="shared" si="30"/>
        <v>-1418.879072337264</v>
      </c>
      <c r="AM65" s="188">
        <f t="shared" si="31"/>
        <v>-1418.879072337264</v>
      </c>
      <c r="AN65" s="188">
        <f t="shared" si="41"/>
        <v>1418.879072337264</v>
      </c>
      <c r="AO65" s="188">
        <f t="shared" si="42"/>
        <v>-1418.879072337264</v>
      </c>
    </row>
    <row r="66" spans="1:41" ht="15.75" thickBot="1" x14ac:dyDescent="0.3">
      <c r="A66" s="1" t="s">
        <v>384</v>
      </c>
      <c r="B66" s="149" t="s">
        <v>704</v>
      </c>
      <c r="C66" s="192" t="s">
        <v>347</v>
      </c>
      <c r="E66" s="201">
        <v>1</v>
      </c>
      <c r="F66" s="186">
        <f t="shared" si="19"/>
        <v>1394.781123874468</v>
      </c>
      <c r="G66" s="202">
        <v>1.0710959329399999E-2</v>
      </c>
      <c r="H66" s="202">
        <v>1</v>
      </c>
      <c r="I66">
        <v>1</v>
      </c>
      <c r="J66">
        <v>1</v>
      </c>
      <c r="K66">
        <v>1</v>
      </c>
      <c r="L66">
        <v>1</v>
      </c>
      <c r="M66">
        <v>11</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130220</v>
      </c>
      <c r="Y66" s="137">
        <v>130220</v>
      </c>
      <c r="Z66" s="188">
        <f t="shared" si="25"/>
        <v>1394.781123874468</v>
      </c>
      <c r="AA66" s="188">
        <f>IF(IF(sym!$Q55=H66,1,0)=1,ABS(X66*G66),-ABS(X66*G66))</f>
        <v>1394.781123874468</v>
      </c>
      <c r="AB66" s="188">
        <f>IF(IF(sym!$P55=$H66,1,0)=1,ABS($X66*$G66),-ABS($X66*$G66))</f>
        <v>-1394.781123874468</v>
      </c>
      <c r="AC66" s="188">
        <f t="shared" si="40"/>
        <v>1394.781123874468</v>
      </c>
      <c r="AD66" s="188">
        <f t="shared" si="26"/>
        <v>-1394.781123874468</v>
      </c>
      <c r="AE66" s="188">
        <f t="shared" si="27"/>
        <v>1394.781123874468</v>
      </c>
      <c r="AF66" s="188">
        <f t="shared" si="36"/>
        <v>1394.781123874468</v>
      </c>
      <c r="AG66" s="188">
        <f t="shared" si="37"/>
        <v>1394.781123874468</v>
      </c>
      <c r="AH66" s="188">
        <f t="shared" si="38"/>
        <v>1394.781123874468</v>
      </c>
      <c r="AI66" s="188">
        <f t="shared" si="39"/>
        <v>1394.781123874468</v>
      </c>
      <c r="AJ66" s="188">
        <f t="shared" si="28"/>
        <v>1394.781123874468</v>
      </c>
      <c r="AK66" s="188">
        <f t="shared" si="29"/>
        <v>1394.781123874468</v>
      </c>
      <c r="AL66" s="188">
        <f t="shared" si="30"/>
        <v>-1394.781123874468</v>
      </c>
      <c r="AM66" s="188">
        <f t="shared" si="31"/>
        <v>1394.781123874468</v>
      </c>
      <c r="AN66" s="188">
        <f t="shared" si="41"/>
        <v>-1394.781123874468</v>
      </c>
      <c r="AO66" s="188">
        <f t="shared" si="42"/>
        <v>-1394.781123874468</v>
      </c>
    </row>
    <row r="67" spans="1:41" ht="15.75" thickBot="1" x14ac:dyDescent="0.3">
      <c r="A67" s="1" t="s">
        <v>386</v>
      </c>
      <c r="B67" s="149" t="s">
        <v>706</v>
      </c>
      <c r="C67" s="192" t="s">
        <v>347</v>
      </c>
      <c r="E67" s="201">
        <v>1</v>
      </c>
      <c r="F67" s="186">
        <f t="shared" si="19"/>
        <v>441.75968005816077</v>
      </c>
      <c r="G67" s="202">
        <v>3.9992728594800001E-3</v>
      </c>
      <c r="H67" s="202">
        <v>1</v>
      </c>
      <c r="I67">
        <v>1</v>
      </c>
      <c r="J67">
        <v>-1</v>
      </c>
      <c r="K67">
        <v>1</v>
      </c>
      <c r="L67">
        <v>-1</v>
      </c>
      <c r="M67">
        <v>11</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110459.99999999999</v>
      </c>
      <c r="Y67" s="137">
        <v>110459.99999999999</v>
      </c>
      <c r="Z67" s="188">
        <f t="shared" si="25"/>
        <v>441.75968005816077</v>
      </c>
      <c r="AA67" s="188">
        <f>IF(IF(sym!$Q56=H67,1,0)=1,ABS(X67*G67),-ABS(X67*G67))</f>
        <v>-441.75968005816077</v>
      </c>
      <c r="AB67" s="188">
        <f>IF(IF(sym!$P56=$H67,1,0)=1,ABS($X67*$G67),-ABS($X67*$G67))</f>
        <v>441.75968005816077</v>
      </c>
      <c r="AC67" s="188">
        <f t="shared" si="40"/>
        <v>441.75968005816077</v>
      </c>
      <c r="AD67" s="188">
        <f t="shared" si="26"/>
        <v>-441.75968005816077</v>
      </c>
      <c r="AE67" s="188">
        <f t="shared" si="27"/>
        <v>-441.75968005816077</v>
      </c>
      <c r="AF67" s="188">
        <f t="shared" si="36"/>
        <v>441.75968005816077</v>
      </c>
      <c r="AG67" s="188">
        <f t="shared" si="37"/>
        <v>441.75968005816077</v>
      </c>
      <c r="AH67" s="188">
        <f t="shared" si="38"/>
        <v>-441.75968005816077</v>
      </c>
      <c r="AI67" s="188">
        <f t="shared" si="39"/>
        <v>-441.75968005816077</v>
      </c>
      <c r="AJ67" s="188">
        <f t="shared" si="28"/>
        <v>441.75968005816077</v>
      </c>
      <c r="AK67" s="188">
        <f t="shared" si="29"/>
        <v>-441.75968005816077</v>
      </c>
      <c r="AL67" s="188">
        <f t="shared" si="30"/>
        <v>441.75968005816077</v>
      </c>
      <c r="AM67" s="188">
        <f t="shared" si="31"/>
        <v>441.75968005816077</v>
      </c>
      <c r="AN67" s="188">
        <f t="shared" si="41"/>
        <v>441.75968005816077</v>
      </c>
      <c r="AO67" s="188">
        <f t="shared" si="42"/>
        <v>-441.75968005816077</v>
      </c>
    </row>
    <row r="68" spans="1:41" ht="15.75" thickBot="1" x14ac:dyDescent="0.3">
      <c r="A68" s="1" t="s">
        <v>388</v>
      </c>
      <c r="B68" s="149" t="s">
        <v>710</v>
      </c>
      <c r="C68" s="192" t="s">
        <v>288</v>
      </c>
      <c r="E68" s="201">
        <v>-1</v>
      </c>
      <c r="F68" s="186">
        <f t="shared" si="19"/>
        <v>1511.5094094751307</v>
      </c>
      <c r="G68" s="202">
        <v>2.5308241401699998E-2</v>
      </c>
      <c r="H68" s="233">
        <v>1</v>
      </c>
      <c r="I68">
        <v>-1</v>
      </c>
      <c r="J68">
        <v>-1</v>
      </c>
      <c r="K68">
        <v>-1</v>
      </c>
      <c r="L68">
        <v>-1</v>
      </c>
      <c r="M68">
        <v>-13</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59724</v>
      </c>
      <c r="Y68" s="137">
        <v>59724</v>
      </c>
      <c r="Z68" s="188">
        <f t="shared" si="25"/>
        <v>1511.5094094751307</v>
      </c>
      <c r="AA68" s="188">
        <f>IF(IF(sym!$Q57=H68,1,0)=1,ABS(X68*G68),-ABS(X68*G68))</f>
        <v>1511.5094094751307</v>
      </c>
      <c r="AB68" s="188">
        <f>IF(IF(sym!$P57=$H68,1,0)=1,ABS($X68*$G68),-ABS($X68*$G68))</f>
        <v>-1511.5094094751307</v>
      </c>
      <c r="AC68" s="188">
        <f t="shared" si="40"/>
        <v>-1511.5094094751307</v>
      </c>
      <c r="AD68" s="188">
        <f t="shared" si="26"/>
        <v>1511.5094094751307</v>
      </c>
      <c r="AE68" s="188">
        <f t="shared" si="27"/>
        <v>-1511.5094094751307</v>
      </c>
      <c r="AF68" s="188">
        <f t="shared" si="36"/>
        <v>-1511.5094094751307</v>
      </c>
      <c r="AG68" s="188">
        <f t="shared" si="37"/>
        <v>-1511.5094094751307</v>
      </c>
      <c r="AH68" s="188">
        <f t="shared" si="38"/>
        <v>-1511.5094094751307</v>
      </c>
      <c r="AI68" s="188">
        <f t="shared" si="39"/>
        <v>1511.5094094751307</v>
      </c>
      <c r="AJ68" s="188">
        <f t="shared" si="28"/>
        <v>-1511.5094094751307</v>
      </c>
      <c r="AK68" s="188">
        <f t="shared" si="29"/>
        <v>1511.5094094751307</v>
      </c>
      <c r="AL68" s="188">
        <f t="shared" si="30"/>
        <v>1511.5094094751307</v>
      </c>
      <c r="AM68" s="188">
        <f t="shared" si="31"/>
        <v>1511.5094094751307</v>
      </c>
      <c r="AN68" s="188">
        <f t="shared" si="41"/>
        <v>-1511.5094094751307</v>
      </c>
      <c r="AO68" s="188">
        <f t="shared" si="42"/>
        <v>1511.5094094751307</v>
      </c>
    </row>
    <row r="69" spans="1:41" s="2" customFormat="1" ht="15.75" thickBot="1" x14ac:dyDescent="0.3">
      <c r="A69" s="1" t="s">
        <v>389</v>
      </c>
      <c r="B69" s="149" t="s">
        <v>712</v>
      </c>
      <c r="C69" s="192" t="s">
        <v>297</v>
      </c>
      <c r="D69"/>
      <c r="E69" s="201">
        <v>1</v>
      </c>
      <c r="F69" s="186">
        <f t="shared" si="19"/>
        <v>-674.58801498149887</v>
      </c>
      <c r="G69" s="202">
        <v>-7.9588014981300005E-3</v>
      </c>
      <c r="H69" s="202">
        <v>-1</v>
      </c>
      <c r="I69">
        <v>1</v>
      </c>
      <c r="J69">
        <v>1</v>
      </c>
      <c r="K69">
        <v>1</v>
      </c>
      <c r="L69">
        <v>1</v>
      </c>
      <c r="M69">
        <v>-6</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84760</v>
      </c>
      <c r="Y69" s="137">
        <v>63570</v>
      </c>
      <c r="Z69" s="188">
        <f t="shared" si="25"/>
        <v>674.58801498149887</v>
      </c>
      <c r="AA69" s="188">
        <f>IF(IF(sym!$Q58=H69,1,0)=1,ABS(X69*G69),-ABS(X69*G69))</f>
        <v>-674.58801498149887</v>
      </c>
      <c r="AB69" s="188">
        <f>IF(IF(sym!$P58=$H69,1,0)=1,ABS($X69*$G69),-ABS($X69*$G69))</f>
        <v>674.58801498149887</v>
      </c>
      <c r="AC69" s="188">
        <f t="shared" si="40"/>
        <v>-674.58801498149887</v>
      </c>
      <c r="AD69" s="188">
        <f t="shared" si="26"/>
        <v>674.58801498149887</v>
      </c>
      <c r="AE69" s="188">
        <f t="shared" si="27"/>
        <v>-674.58801498149887</v>
      </c>
      <c r="AF69" s="188">
        <f t="shared" si="36"/>
        <v>-674.58801498149887</v>
      </c>
      <c r="AG69" s="188">
        <f t="shared" si="37"/>
        <v>-674.58801498149887</v>
      </c>
      <c r="AH69" s="188">
        <f t="shared" si="38"/>
        <v>-674.58801498149887</v>
      </c>
      <c r="AI69" s="188">
        <f t="shared" si="39"/>
        <v>674.58801498149887</v>
      </c>
      <c r="AJ69" s="188">
        <f t="shared" si="28"/>
        <v>-674.58801498149887</v>
      </c>
      <c r="AK69" s="188">
        <f t="shared" si="29"/>
        <v>674.58801498149887</v>
      </c>
      <c r="AL69" s="188">
        <f t="shared" si="30"/>
        <v>674.58801498149887</v>
      </c>
      <c r="AM69" s="188">
        <f t="shared" si="31"/>
        <v>674.58801498149887</v>
      </c>
      <c r="AN69" s="188">
        <f t="shared" si="41"/>
        <v>-674.58801498149887</v>
      </c>
      <c r="AO69" s="188">
        <f t="shared" si="42"/>
        <v>674.58801498149887</v>
      </c>
    </row>
    <row r="70" spans="1:41" s="2" customFormat="1" ht="15.75" thickBot="1" x14ac:dyDescent="0.3">
      <c r="A70" s="1" t="s">
        <v>391</v>
      </c>
      <c r="B70" s="149" t="s">
        <v>490</v>
      </c>
      <c r="C70" s="192" t="s">
        <v>297</v>
      </c>
      <c r="D70"/>
      <c r="E70" s="201">
        <v>1</v>
      </c>
      <c r="F70" s="186">
        <f t="shared" si="19"/>
        <v>-877.87077052746099</v>
      </c>
      <c r="G70" s="202">
        <v>-1.07839070925E-2</v>
      </c>
      <c r="H70" s="202">
        <v>-1</v>
      </c>
      <c r="I70">
        <v>1</v>
      </c>
      <c r="J70">
        <v>1</v>
      </c>
      <c r="K70">
        <v>1</v>
      </c>
      <c r="L70">
        <v>-1</v>
      </c>
      <c r="M70">
        <v>-4</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81405.631836164772</v>
      </c>
      <c r="Y70" s="137">
        <v>59204.095880847104</v>
      </c>
      <c r="Z70" s="188">
        <f t="shared" si="25"/>
        <v>877.87077052746099</v>
      </c>
      <c r="AA70" s="188">
        <f>IF(IF(sym!$Q59=H70,1,0)=1,ABS(X70*G70),-ABS(X70*G70))</f>
        <v>-877.87077052746099</v>
      </c>
      <c r="AB70" s="188">
        <f>IF(IF(sym!$P59=$H70,1,0)=1,ABS($X70*$G70),-ABS($X70*$G70))</f>
        <v>877.87077052746099</v>
      </c>
      <c r="AC70" s="188">
        <f t="shared" si="40"/>
        <v>-877.87077052746099</v>
      </c>
      <c r="AD70" s="188">
        <f t="shared" si="26"/>
        <v>877.87077052746099</v>
      </c>
      <c r="AE70" s="188">
        <f t="shared" si="27"/>
        <v>-877.87077052746099</v>
      </c>
      <c r="AF70" s="188">
        <f t="shared" si="36"/>
        <v>-877.87077052746099</v>
      </c>
      <c r="AG70" s="188">
        <f t="shared" si="37"/>
        <v>-877.87077052746099</v>
      </c>
      <c r="AH70" s="188">
        <f t="shared" si="38"/>
        <v>877.87077052746099</v>
      </c>
      <c r="AI70" s="188">
        <f t="shared" si="39"/>
        <v>-877.87077052746099</v>
      </c>
      <c r="AJ70" s="188">
        <f t="shared" si="28"/>
        <v>-877.87077052746099</v>
      </c>
      <c r="AK70" s="188">
        <f t="shared" si="29"/>
        <v>-877.87077052746099</v>
      </c>
      <c r="AL70" s="188">
        <f t="shared" si="30"/>
        <v>-877.87077052746099</v>
      </c>
      <c r="AM70" s="188">
        <f t="shared" si="31"/>
        <v>-877.87077052746099</v>
      </c>
      <c r="AN70" s="188">
        <f t="shared" si="41"/>
        <v>877.87077052746099</v>
      </c>
      <c r="AO70" s="188">
        <f t="shared" si="42"/>
        <v>-877.87077052746099</v>
      </c>
    </row>
    <row r="71" spans="1:41" ht="15.75" thickBot="1" x14ac:dyDescent="0.3">
      <c r="A71" s="1" t="s">
        <v>29</v>
      </c>
      <c r="B71" s="149" t="s">
        <v>730</v>
      </c>
      <c r="C71" s="192" t="s">
        <v>297</v>
      </c>
      <c r="D71" s="2"/>
      <c r="E71" s="201">
        <v>1</v>
      </c>
      <c r="F71" s="186">
        <f t="shared" si="19"/>
        <v>-4132.7075322321944</v>
      </c>
      <c r="G71" s="202">
        <v>-3.8905225062199997E-2</v>
      </c>
      <c r="H71" s="202">
        <v>-1</v>
      </c>
      <c r="I71">
        <v>1</v>
      </c>
      <c r="J71">
        <v>-1</v>
      </c>
      <c r="K71">
        <v>1</v>
      </c>
      <c r="L71">
        <v>-1</v>
      </c>
      <c r="M71">
        <v>-4</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106225</v>
      </c>
      <c r="Y71" s="137">
        <v>106225</v>
      </c>
      <c r="Z71" s="188">
        <f t="shared" si="25"/>
        <v>4132.7075322321944</v>
      </c>
      <c r="AA71" s="188">
        <f>IF(IF(sym!$Q60=H71,1,0)=1,ABS(X71*G71),-ABS(X71*G71))</f>
        <v>-4132.7075322321944</v>
      </c>
      <c r="AB71" s="188">
        <f>IF(IF(sym!$P60=$H71,1,0)=1,ABS($X71*$G71),-ABS($X71*$G71))</f>
        <v>4132.7075322321944</v>
      </c>
      <c r="AC71" s="188">
        <f t="shared" si="40"/>
        <v>-4132.7075322321944</v>
      </c>
      <c r="AD71" s="188">
        <f t="shared" si="26"/>
        <v>4132.7075322321944</v>
      </c>
      <c r="AE71" s="188">
        <f t="shared" si="27"/>
        <v>4132.7075322321944</v>
      </c>
      <c r="AF71" s="188">
        <f t="shared" si="36"/>
        <v>-4132.7075322321944</v>
      </c>
      <c r="AG71" s="188">
        <f t="shared" si="37"/>
        <v>-4132.7075322321944</v>
      </c>
      <c r="AH71" s="188">
        <f t="shared" si="38"/>
        <v>4132.7075322321944</v>
      </c>
      <c r="AI71" s="188">
        <f t="shared" si="39"/>
        <v>-4132.7075322321944</v>
      </c>
      <c r="AJ71" s="188">
        <f t="shared" si="28"/>
        <v>-4132.7075322321944</v>
      </c>
      <c r="AK71" s="188">
        <f t="shared" si="29"/>
        <v>4132.7075322321944</v>
      </c>
      <c r="AL71" s="188">
        <f t="shared" si="30"/>
        <v>-4132.7075322321944</v>
      </c>
      <c r="AM71" s="188">
        <f t="shared" si="31"/>
        <v>-4132.7075322321944</v>
      </c>
      <c r="AN71" s="188">
        <f t="shared" si="41"/>
        <v>4132.7075322321944</v>
      </c>
      <c r="AO71" s="188">
        <f t="shared" si="42"/>
        <v>4132.7075322321944</v>
      </c>
    </row>
    <row r="72" spans="1:41" ht="15.75" thickBot="1" x14ac:dyDescent="0.3">
      <c r="A72" s="1" t="s">
        <v>394</v>
      </c>
      <c r="B72" s="149" t="s">
        <v>742</v>
      </c>
      <c r="C72" s="192" t="s">
        <v>304</v>
      </c>
      <c r="E72" s="201">
        <v>-1</v>
      </c>
      <c r="F72" s="186">
        <f t="shared" si="19"/>
        <v>1476.6924024672389</v>
      </c>
      <c r="G72" s="202">
        <v>2.2073921971299999E-2</v>
      </c>
      <c r="H72" s="202">
        <v>1</v>
      </c>
      <c r="I72">
        <v>-1</v>
      </c>
      <c r="J72">
        <v>-1</v>
      </c>
      <c r="K72">
        <v>1</v>
      </c>
      <c r="L72">
        <v>1</v>
      </c>
      <c r="M72">
        <v>-9</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66897.600000000006</v>
      </c>
      <c r="Y72" s="137">
        <v>44598.400000000001</v>
      </c>
      <c r="Z72" s="188">
        <f t="shared" si="25"/>
        <v>1476.6924024672389</v>
      </c>
      <c r="AA72" s="188">
        <f>IF(IF(sym!$Q61=H72,1,0)=1,ABS(X72*G72),-ABS(X72*G72))</f>
        <v>1476.6924024672389</v>
      </c>
      <c r="AB72" s="188">
        <f>IF(IF(sym!$P61=$H72,1,0)=1,ABS($X72*$G72),-ABS($X72*$G72))</f>
        <v>-1476.6924024672389</v>
      </c>
      <c r="AC72" s="188">
        <f t="shared" si="40"/>
        <v>-1476.6924024672389</v>
      </c>
      <c r="AD72" s="188">
        <f t="shared" si="26"/>
        <v>1476.6924024672389</v>
      </c>
      <c r="AE72" s="188">
        <f t="shared" si="27"/>
        <v>-1476.6924024672389</v>
      </c>
      <c r="AF72" s="188">
        <f t="shared" si="36"/>
        <v>-1476.6924024672389</v>
      </c>
      <c r="AG72" s="188">
        <f t="shared" si="37"/>
        <v>1476.6924024672389</v>
      </c>
      <c r="AH72" s="188">
        <f t="shared" si="38"/>
        <v>1476.6924024672389</v>
      </c>
      <c r="AI72" s="188">
        <f t="shared" si="39"/>
        <v>-1476.6924024672389</v>
      </c>
      <c r="AJ72" s="188">
        <f t="shared" si="28"/>
        <v>-1476.6924024672389</v>
      </c>
      <c r="AK72" s="188">
        <f t="shared" si="29"/>
        <v>-1476.6924024672389</v>
      </c>
      <c r="AL72" s="188">
        <f t="shared" si="30"/>
        <v>-1476.6924024672389</v>
      </c>
      <c r="AM72" s="188">
        <f t="shared" si="31"/>
        <v>-1476.6924024672389</v>
      </c>
      <c r="AN72" s="188">
        <f t="shared" si="41"/>
        <v>-1476.6924024672389</v>
      </c>
      <c r="AO72" s="188">
        <f t="shared" si="42"/>
        <v>-1476.6924024672389</v>
      </c>
    </row>
    <row r="73" spans="1:41" ht="15.75" thickBot="1" x14ac:dyDescent="0.3">
      <c r="A73" s="1" t="s">
        <v>396</v>
      </c>
      <c r="B73" s="149" t="s">
        <v>744</v>
      </c>
      <c r="C73" s="192" t="s">
        <v>1121</v>
      </c>
      <c r="E73" s="201">
        <v>1</v>
      </c>
      <c r="F73" s="186">
        <f t="shared" si="19"/>
        <v>651.65556426238459</v>
      </c>
      <c r="G73" s="202">
        <v>2.5470219435699999E-3</v>
      </c>
      <c r="H73" s="202">
        <v>1</v>
      </c>
      <c r="I73">
        <v>-1</v>
      </c>
      <c r="J73">
        <v>1</v>
      </c>
      <c r="K73">
        <v>-1</v>
      </c>
      <c r="L73">
        <v>1</v>
      </c>
      <c r="M73">
        <v>-13</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255850.00000000003</v>
      </c>
      <c r="Y73" s="137">
        <v>255850.00000000003</v>
      </c>
      <c r="Z73" s="188">
        <f t="shared" si="25"/>
        <v>651.65556426238459</v>
      </c>
      <c r="AA73" s="188">
        <f>IF(IF(sym!$Q62=H73,1,0)=1,ABS(X73*G73),-ABS(X73*G73))</f>
        <v>651.65556426238459</v>
      </c>
      <c r="AB73" s="188">
        <f>IF(IF(sym!$P62=$H73,1,0)=1,ABS($X73*$G73),-ABS($X73*$G73))</f>
        <v>-651.65556426238459</v>
      </c>
      <c r="AC73" s="188">
        <f t="shared" si="40"/>
        <v>651.65556426238459</v>
      </c>
      <c r="AD73" s="188">
        <f t="shared" si="26"/>
        <v>-651.65556426238459</v>
      </c>
      <c r="AE73" s="188">
        <f t="shared" si="27"/>
        <v>651.65556426238459</v>
      </c>
      <c r="AF73" s="188">
        <f t="shared" si="36"/>
        <v>-651.65556426238459</v>
      </c>
      <c r="AG73" s="188">
        <f t="shared" si="37"/>
        <v>-651.65556426238459</v>
      </c>
      <c r="AH73" s="188">
        <f t="shared" si="38"/>
        <v>651.65556426238459</v>
      </c>
      <c r="AI73" s="188">
        <f t="shared" si="39"/>
        <v>-651.65556426238459</v>
      </c>
      <c r="AJ73" s="188">
        <f t="shared" si="28"/>
        <v>-651.65556426238459</v>
      </c>
      <c r="AK73" s="188">
        <f t="shared" si="29"/>
        <v>-651.65556426238459</v>
      </c>
      <c r="AL73" s="188">
        <f t="shared" si="30"/>
        <v>-651.65556426238459</v>
      </c>
      <c r="AM73" s="188">
        <f t="shared" si="31"/>
        <v>-651.65556426238459</v>
      </c>
      <c r="AN73" s="188">
        <f t="shared" si="41"/>
        <v>651.65556426238459</v>
      </c>
      <c r="AO73" s="188">
        <f t="shared" si="42"/>
        <v>-651.65556426238459</v>
      </c>
    </row>
    <row r="74" spans="1:41" ht="15.75" thickBot="1" x14ac:dyDescent="0.3">
      <c r="A74" s="1" t="s">
        <v>398</v>
      </c>
      <c r="B74" s="149" t="s">
        <v>722</v>
      </c>
      <c r="C74" s="192" t="s">
        <v>347</v>
      </c>
      <c r="E74" s="201">
        <v>1</v>
      </c>
      <c r="F74" s="186">
        <f t="shared" si="19"/>
        <v>-452.97163572251395</v>
      </c>
      <c r="G74" s="202">
        <v>-4.4579434673999996E-3</v>
      </c>
      <c r="H74" s="202">
        <v>-1</v>
      </c>
      <c r="I74">
        <v>1</v>
      </c>
      <c r="J74">
        <v>-1</v>
      </c>
      <c r="K74">
        <v>1</v>
      </c>
      <c r="L74">
        <v>1</v>
      </c>
      <c r="M74">
        <v>11</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101610</v>
      </c>
      <c r="Y74" s="137">
        <v>101610</v>
      </c>
      <c r="Z74" s="188">
        <f t="shared" si="25"/>
        <v>452.97163572251395</v>
      </c>
      <c r="AA74" s="188">
        <f>IF(IF(sym!$Q63=H74,1,0)=1,ABS(X74*G74),-ABS(X74*G74))</f>
        <v>452.97163572251395</v>
      </c>
      <c r="AB74" s="188">
        <f>IF(IF(sym!$P63=$H74,1,0)=1,ABS($X74*$G74),-ABS($X74*$G74))</f>
        <v>-452.97163572251395</v>
      </c>
      <c r="AC74" s="188">
        <f t="shared" si="40"/>
        <v>-452.97163572251395</v>
      </c>
      <c r="AD74" s="188">
        <f t="shared" si="26"/>
        <v>452.97163572251395</v>
      </c>
      <c r="AE74" s="188">
        <f t="shared" si="27"/>
        <v>452.97163572251395</v>
      </c>
      <c r="AF74" s="188">
        <f t="shared" si="36"/>
        <v>-452.97163572251395</v>
      </c>
      <c r="AG74" s="188">
        <f t="shared" si="37"/>
        <v>-452.97163572251395</v>
      </c>
      <c r="AH74" s="188">
        <f t="shared" si="38"/>
        <v>-452.97163572251395</v>
      </c>
      <c r="AI74" s="188">
        <f t="shared" si="39"/>
        <v>-452.97163572251395</v>
      </c>
      <c r="AJ74" s="188">
        <f t="shared" si="28"/>
        <v>-452.97163572251395</v>
      </c>
      <c r="AK74" s="188">
        <f t="shared" si="29"/>
        <v>452.97163572251395</v>
      </c>
      <c r="AL74" s="188">
        <f t="shared" si="30"/>
        <v>452.97163572251395</v>
      </c>
      <c r="AM74" s="188">
        <f t="shared" si="31"/>
        <v>452.97163572251395</v>
      </c>
      <c r="AN74" s="188">
        <f t="shared" si="41"/>
        <v>452.97163572251395</v>
      </c>
      <c r="AO74" s="188">
        <f t="shared" si="42"/>
        <v>452.97163572251395</v>
      </c>
    </row>
    <row r="75" spans="1:41" ht="15.75" thickBot="1" x14ac:dyDescent="0.3">
      <c r="A75" s="1" t="s">
        <v>400</v>
      </c>
      <c r="B75" s="149" t="s">
        <v>732</v>
      </c>
      <c r="C75" s="192" t="s">
        <v>294</v>
      </c>
      <c r="E75" s="201">
        <v>-1</v>
      </c>
      <c r="F75" s="186">
        <f t="shared" si="19"/>
        <v>1151.5218386754268</v>
      </c>
      <c r="G75" s="291">
        <v>7.4556768815299997E-3</v>
      </c>
      <c r="H75" s="202">
        <v>1</v>
      </c>
      <c r="I75">
        <v>1</v>
      </c>
      <c r="J75">
        <v>-1</v>
      </c>
      <c r="K75">
        <v>1</v>
      </c>
      <c r="L75">
        <v>1</v>
      </c>
      <c r="M75">
        <v>13</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154449</v>
      </c>
      <c r="Y75" s="137">
        <v>120127</v>
      </c>
      <c r="Z75" s="188">
        <f t="shared" si="25"/>
        <v>1151.5218386754268</v>
      </c>
      <c r="AA75" s="188">
        <f>IF(IF(sym!$Q64=H75,1,0)=1,ABS(X75*G75),-ABS(X75*G75))</f>
        <v>1151.5218386754268</v>
      </c>
      <c r="AB75" s="188">
        <f>IF(IF(sym!$P64=$H75,1,0)=1,ABS($X75*$G75),-ABS($X75*$G75))</f>
        <v>-1151.5218386754268</v>
      </c>
      <c r="AC75" s="188">
        <f t="shared" si="40"/>
        <v>-1151.5218386754268</v>
      </c>
      <c r="AD75" s="188">
        <f t="shared" si="26"/>
        <v>1151.5218386754268</v>
      </c>
      <c r="AE75" s="188">
        <f t="shared" si="27"/>
        <v>-1151.5218386754268</v>
      </c>
      <c r="AF75" s="188">
        <f t="shared" si="36"/>
        <v>1151.5218386754268</v>
      </c>
      <c r="AG75" s="188">
        <f t="shared" si="37"/>
        <v>1151.5218386754268</v>
      </c>
      <c r="AH75" s="188">
        <f t="shared" si="38"/>
        <v>1151.5218386754268</v>
      </c>
      <c r="AI75" s="188">
        <f t="shared" si="39"/>
        <v>1151.5218386754268</v>
      </c>
      <c r="AJ75" s="188">
        <f t="shared" si="28"/>
        <v>-1151.5218386754268</v>
      </c>
      <c r="AK75" s="188">
        <f t="shared" si="29"/>
        <v>1151.5218386754268</v>
      </c>
      <c r="AL75" s="188">
        <f t="shared" si="30"/>
        <v>1151.5218386754268</v>
      </c>
      <c r="AM75" s="188">
        <f t="shared" si="31"/>
        <v>1151.5218386754268</v>
      </c>
      <c r="AN75" s="188">
        <f t="shared" si="41"/>
        <v>-1151.5218386754268</v>
      </c>
      <c r="AO75" s="188">
        <f t="shared" si="42"/>
        <v>-1151.5218386754268</v>
      </c>
    </row>
    <row r="76" spans="1:41" ht="15.75" thickBot="1" x14ac:dyDescent="0.3">
      <c r="A76" s="1" t="s">
        <v>992</v>
      </c>
      <c r="B76" s="149" t="s">
        <v>443</v>
      </c>
      <c r="C76" s="192" t="s">
        <v>1122</v>
      </c>
      <c r="E76" s="201">
        <v>-1</v>
      </c>
      <c r="F76" s="186">
        <f t="shared" si="19"/>
        <v>-994.85464991638833</v>
      </c>
      <c r="G76" s="202">
        <v>-9.7643535997899995E-4</v>
      </c>
      <c r="H76" s="202">
        <v>-1</v>
      </c>
      <c r="I76">
        <v>1</v>
      </c>
      <c r="J76">
        <v>-1</v>
      </c>
      <c r="K76">
        <v>1</v>
      </c>
      <c r="L76">
        <v>1</v>
      </c>
      <c r="M76">
        <v>15</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1018863.808801214</v>
      </c>
      <c r="Y76" s="137">
        <v>727759.86342943856</v>
      </c>
      <c r="Z76" s="188">
        <f t="shared" si="25"/>
        <v>994.85464991638833</v>
      </c>
      <c r="AA76" s="188">
        <f>IF(IF(sym!$Q65=H76,1,0)=1,ABS(X76*G76),-ABS(X76*G76))</f>
        <v>994.85464991638833</v>
      </c>
      <c r="AB76" s="188">
        <f>IF(IF(sym!$P65=$H76,1,0)=1,ABS($X76*$G76),-ABS($X76*$G76))</f>
        <v>-994.85464991638833</v>
      </c>
      <c r="AC76" s="188">
        <f t="shared" si="40"/>
        <v>994.85464991638833</v>
      </c>
      <c r="AD76" s="188">
        <f t="shared" si="26"/>
        <v>-994.85464991638833</v>
      </c>
      <c r="AE76" s="188">
        <f t="shared" si="27"/>
        <v>994.85464991638833</v>
      </c>
      <c r="AF76" s="188">
        <f t="shared" si="36"/>
        <v>-994.85464991638833</v>
      </c>
      <c r="AG76" s="188">
        <f t="shared" si="37"/>
        <v>-994.85464991638833</v>
      </c>
      <c r="AH76" s="188">
        <f t="shared" si="38"/>
        <v>-994.85464991638833</v>
      </c>
      <c r="AI76" s="188">
        <f t="shared" si="39"/>
        <v>-994.85464991638833</v>
      </c>
      <c r="AJ76" s="188">
        <f t="shared" si="28"/>
        <v>994.85464991638833</v>
      </c>
      <c r="AK76" s="188">
        <f t="shared" si="29"/>
        <v>-994.85464991638833</v>
      </c>
      <c r="AL76" s="188">
        <f t="shared" si="30"/>
        <v>-994.85464991638833</v>
      </c>
      <c r="AM76" s="188">
        <f t="shared" si="31"/>
        <v>-994.85464991638833</v>
      </c>
      <c r="AN76" s="188">
        <f t="shared" si="41"/>
        <v>994.85464991638833</v>
      </c>
      <c r="AO76" s="188">
        <f t="shared" si="42"/>
        <v>994.85464991638833</v>
      </c>
    </row>
    <row r="77" spans="1:41" ht="15.75" thickBot="1" x14ac:dyDescent="0.3">
      <c r="A77" s="1" t="s">
        <v>401</v>
      </c>
      <c r="B77" s="149" t="s">
        <v>726</v>
      </c>
      <c r="C77" s="192" t="s">
        <v>297</v>
      </c>
      <c r="E77" s="201">
        <v>1</v>
      </c>
      <c r="F77" s="186">
        <f t="shared" si="19"/>
        <v>-3121.799739918692</v>
      </c>
      <c r="G77" s="202">
        <v>-4.2392717815299998E-2</v>
      </c>
      <c r="H77" s="202">
        <v>-1</v>
      </c>
      <c r="I77">
        <v>-1</v>
      </c>
      <c r="J77">
        <v>-1</v>
      </c>
      <c r="K77">
        <v>1</v>
      </c>
      <c r="L77">
        <v>-1</v>
      </c>
      <c r="M77">
        <v>-4</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73640</v>
      </c>
      <c r="Y77" s="137">
        <v>73640</v>
      </c>
      <c r="Z77" s="188">
        <f t="shared" si="25"/>
        <v>3121.799739918692</v>
      </c>
      <c r="AA77" s="188">
        <f>IF(IF(sym!$Q66=H77,1,0)=1,ABS(X77*G77),-ABS(X77*G77))</f>
        <v>-3121.799739918692</v>
      </c>
      <c r="AB77" s="188">
        <f>IF(IF(sym!$P66=$H77,1,0)=1,ABS($X77*$G77),-ABS($X77*$G77))</f>
        <v>3121.799739918692</v>
      </c>
      <c r="AC77" s="188">
        <f t="shared" si="40"/>
        <v>-3121.799739918692</v>
      </c>
      <c r="AD77" s="188">
        <f t="shared" si="26"/>
        <v>3121.799739918692</v>
      </c>
      <c r="AE77" s="188">
        <f t="shared" si="27"/>
        <v>3121.799739918692</v>
      </c>
      <c r="AF77" s="188">
        <f t="shared" si="36"/>
        <v>3121.799739918692</v>
      </c>
      <c r="AG77" s="188">
        <f t="shared" si="37"/>
        <v>-3121.799739918692</v>
      </c>
      <c r="AH77" s="188">
        <f t="shared" si="38"/>
        <v>3121.799739918692</v>
      </c>
      <c r="AI77" s="188">
        <f t="shared" si="39"/>
        <v>-3121.799739918692</v>
      </c>
      <c r="AJ77" s="188">
        <f t="shared" si="28"/>
        <v>-3121.799739918692</v>
      </c>
      <c r="AK77" s="188">
        <f t="shared" si="29"/>
        <v>3121.799739918692</v>
      </c>
      <c r="AL77" s="188">
        <f t="shared" si="30"/>
        <v>3121.799739918692</v>
      </c>
      <c r="AM77" s="188">
        <f t="shared" si="31"/>
        <v>3121.799739918692</v>
      </c>
      <c r="AN77" s="188">
        <f t="shared" si="41"/>
        <v>3121.799739918692</v>
      </c>
      <c r="AO77" s="188">
        <f t="shared" si="42"/>
        <v>3121.799739918692</v>
      </c>
    </row>
    <row r="78" spans="1:41" ht="15.75" thickBot="1" x14ac:dyDescent="0.3">
      <c r="A78" s="1" t="s">
        <v>868</v>
      </c>
      <c r="B78" s="149" t="s">
        <v>746</v>
      </c>
      <c r="C78" s="192" t="s">
        <v>294</v>
      </c>
      <c r="E78" s="201">
        <v>-1</v>
      </c>
      <c r="F78" s="186">
        <f t="shared" ref="F78:F92" si="43">G78*X78</f>
        <v>943.42178945937587</v>
      </c>
      <c r="G78" s="202">
        <v>5.6671183934999996E-3</v>
      </c>
      <c r="H78" s="202">
        <v>1</v>
      </c>
      <c r="I78">
        <v>1</v>
      </c>
      <c r="J78">
        <v>-1</v>
      </c>
      <c r="K78">
        <v>1</v>
      </c>
      <c r="L78">
        <v>-1</v>
      </c>
      <c r="M78">
        <v>-8</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166472.92750076475</v>
      </c>
      <c r="Y78" s="137">
        <v>166472.92750076475</v>
      </c>
      <c r="Z78" s="188">
        <f t="shared" ref="Z78:Z92" si="49">ABS(X78*G78)</f>
        <v>943.42178945937587</v>
      </c>
      <c r="AA78" s="188">
        <f>IF(IF(sym!$Q67=H78,1,0)=1,ABS(X78*G78),-ABS(X78*G78))</f>
        <v>943.42178945937587</v>
      </c>
      <c r="AB78" s="188">
        <f>IF(IF(sym!$P67=$H78,1,0)=1,ABS($X78*$G78),-ABS($X78*$G78))</f>
        <v>-943.42178945937587</v>
      </c>
      <c r="AC78" s="188">
        <f t="shared" si="40"/>
        <v>-943.42178945937587</v>
      </c>
      <c r="AD78" s="188">
        <f t="shared" ref="AD78:AD92" si="50">IF(IF(-E78=H78,1,0)=1,ABS(X78*G78),-ABS(X78*G78))</f>
        <v>943.42178945937587</v>
      </c>
      <c r="AE78" s="188">
        <f t="shared" ref="AE78:AE92" si="51">IF(IF(J78=H78,1,0)=1,ABS(X78*G78),-ABS(X78*G78))</f>
        <v>-943.42178945937587</v>
      </c>
      <c r="AF78" s="188">
        <f t="shared" si="36"/>
        <v>943.42178945937587</v>
      </c>
      <c r="AG78" s="188">
        <f t="shared" si="37"/>
        <v>943.42178945937587</v>
      </c>
      <c r="AH78" s="188">
        <f t="shared" si="38"/>
        <v>-943.42178945937587</v>
      </c>
      <c r="AI78" s="188">
        <f t="shared" si="39"/>
        <v>943.42178945937587</v>
      </c>
      <c r="AJ78" s="188">
        <f t="shared" ref="AJ78:AJ92" si="52">IF(IF(P78=H78,1,0)=1,ABS(X78*G78),-ABS(X78*G78))</f>
        <v>943.42178945937587</v>
      </c>
      <c r="AK78" s="188">
        <f t="shared" ref="AK78:AK92" si="53">IF(IF(H78=Q78,1,0)=1,ABS(X78*G78),-ABS(X78*G78))</f>
        <v>943.42178945937587</v>
      </c>
      <c r="AL78" s="188">
        <f t="shared" ref="AL78:AL92" si="54">IF(IF(R78=H78,1,0)=1,ABS(X78*G78),-ABS(X78*G78))</f>
        <v>943.42178945937587</v>
      </c>
      <c r="AM78" s="188">
        <f t="shared" ref="AM78:AM92" si="55">IF(IF(S78=H78,1,0)=1,ABS(X78*G78),-ABS(X78*G78))</f>
        <v>943.42178945937587</v>
      </c>
      <c r="AN78" s="188">
        <f t="shared" ref="AN78:AN92" si="56">IF(IF(T78=$H78,1,0)=1,ABS($X78*$G78),-ABS($X78*$G78))</f>
        <v>-943.42178945937587</v>
      </c>
      <c r="AO78" s="188">
        <f t="shared" ref="AO78:AO92" si="57">IF(IF(U78=$H78,1,0)=1,ABS($X78*$G78),-ABS($X78*$G78))</f>
        <v>943.42178945937587</v>
      </c>
    </row>
    <row r="79" spans="1:41" ht="15.75" thickBot="1" x14ac:dyDescent="0.3">
      <c r="A79" s="1" t="s">
        <v>403</v>
      </c>
      <c r="B79" s="149" t="s">
        <v>681</v>
      </c>
      <c r="C79" s="192" t="s">
        <v>294</v>
      </c>
      <c r="E79" s="201">
        <v>1</v>
      </c>
      <c r="F79" s="186">
        <f t="shared" si="43"/>
        <v>1355.7367673379538</v>
      </c>
      <c r="G79" s="202">
        <v>9.2707045735500003E-3</v>
      </c>
      <c r="H79" s="202">
        <v>1</v>
      </c>
      <c r="I79">
        <v>1</v>
      </c>
      <c r="J79">
        <v>-1</v>
      </c>
      <c r="K79">
        <v>1</v>
      </c>
      <c r="L79">
        <v>1</v>
      </c>
      <c r="M79">
        <v>11</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146238.80597014926</v>
      </c>
      <c r="Y79" s="137">
        <v>97492.53731343284</v>
      </c>
      <c r="Z79" s="188">
        <f t="shared" si="49"/>
        <v>1355.7367673379538</v>
      </c>
      <c r="AA79" s="188">
        <f>IF(IF(sym!$Q68=H79,1,0)=1,ABS(X79*G79),-ABS(X79*G79))</f>
        <v>1355.7367673379538</v>
      </c>
      <c r="AB79" s="188">
        <f>IF(IF(sym!$P68=$H79,1,0)=1,ABS($X79*$G79),-ABS($X79*$G79))</f>
        <v>-1355.7367673379538</v>
      </c>
      <c r="AC79" s="188">
        <f t="shared" si="40"/>
        <v>1355.7367673379538</v>
      </c>
      <c r="AD79" s="188">
        <f t="shared" si="50"/>
        <v>-1355.7367673379538</v>
      </c>
      <c r="AE79" s="188">
        <f t="shared" si="51"/>
        <v>-1355.7367673379538</v>
      </c>
      <c r="AF79" s="188">
        <f t="shared" ref="AF79:AF92" si="60">IF(IF(I79=H79,1,0)=1,ABS(X79*G79),-ABS(X79*G79))</f>
        <v>1355.7367673379538</v>
      </c>
      <c r="AG79" s="188">
        <f t="shared" ref="AG79:AG92" si="61">IF(IF(K79=H79,1,0)=1,ABS(X79*G79),-ABS(X79*G79))</f>
        <v>1355.7367673379538</v>
      </c>
      <c r="AH79" s="188">
        <f t="shared" ref="AH79:AH92" si="62">IF(IF(L79=H79,1,0)=1,ABS(X79*G79),-ABS(X79*G79))</f>
        <v>1355.7367673379538</v>
      </c>
      <c r="AI79" s="188">
        <f t="shared" ref="AI79:AI92" si="63">IF(IF(O79=H79,1,0)=1,ABS(X79*G79),-ABS(X79*G79))</f>
        <v>1355.7367673379538</v>
      </c>
      <c r="AJ79" s="188">
        <f t="shared" si="52"/>
        <v>1355.7367673379538</v>
      </c>
      <c r="AK79" s="188">
        <f t="shared" si="53"/>
        <v>-1355.7367673379538</v>
      </c>
      <c r="AL79" s="188">
        <f t="shared" si="54"/>
        <v>-1355.7367673379538</v>
      </c>
      <c r="AM79" s="188">
        <f t="shared" si="55"/>
        <v>-1355.7367673379538</v>
      </c>
      <c r="AN79" s="188">
        <f t="shared" si="56"/>
        <v>-1355.7367673379538</v>
      </c>
      <c r="AO79" s="188">
        <f t="shared" si="57"/>
        <v>-1355.7367673379538</v>
      </c>
    </row>
    <row r="80" spans="1:41" ht="15.75" thickBot="1" x14ac:dyDescent="0.3">
      <c r="A80" s="1" t="s">
        <v>405</v>
      </c>
      <c r="B80" s="149" t="s">
        <v>686</v>
      </c>
      <c r="C80" s="192" t="s">
        <v>294</v>
      </c>
      <c r="E80" s="201">
        <v>-1</v>
      </c>
      <c r="F80" s="186">
        <f t="shared" si="43"/>
        <v>80.048825145000365</v>
      </c>
      <c r="G80" s="202">
        <v>6.1031431187099998E-4</v>
      </c>
      <c r="H80" s="202">
        <v>1</v>
      </c>
      <c r="I80">
        <v>1</v>
      </c>
      <c r="J80">
        <v>-1</v>
      </c>
      <c r="K80">
        <v>1</v>
      </c>
      <c r="L80">
        <v>-1</v>
      </c>
      <c r="M80">
        <v>-2</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131160</v>
      </c>
      <c r="Y80" s="137">
        <v>98370</v>
      </c>
      <c r="Z80" s="188">
        <f t="shared" si="49"/>
        <v>80.048825145000365</v>
      </c>
      <c r="AA80" s="188">
        <f>IF(IF(sym!$Q69=H80,1,0)=1,ABS(X80*G80),-ABS(X80*G80))</f>
        <v>80.048825145000365</v>
      </c>
      <c r="AB80" s="188">
        <f>IF(IF(sym!$P69=$H80,1,0)=1,ABS($X80*$G80),-ABS($X80*$G80))</f>
        <v>-80.048825145000365</v>
      </c>
      <c r="AC80" s="188">
        <f t="shared" ref="AC80:AC92" si="64">IF(IF(E80=H80,1,0)=1,ABS(X80*G80),-ABS(X80*G80))</f>
        <v>-80.048825145000365</v>
      </c>
      <c r="AD80" s="188">
        <f t="shared" si="50"/>
        <v>80.048825145000365</v>
      </c>
      <c r="AE80" s="188">
        <f t="shared" si="51"/>
        <v>-80.048825145000365</v>
      </c>
      <c r="AF80" s="188">
        <f t="shared" si="60"/>
        <v>80.048825145000365</v>
      </c>
      <c r="AG80" s="188">
        <f t="shared" si="61"/>
        <v>80.048825145000365</v>
      </c>
      <c r="AH80" s="188">
        <f t="shared" si="62"/>
        <v>-80.048825145000365</v>
      </c>
      <c r="AI80" s="188">
        <f t="shared" si="63"/>
        <v>80.048825145000365</v>
      </c>
      <c r="AJ80" s="188">
        <f t="shared" si="52"/>
        <v>80.048825145000365</v>
      </c>
      <c r="AK80" s="188">
        <f t="shared" si="53"/>
        <v>80.048825145000365</v>
      </c>
      <c r="AL80" s="188">
        <f t="shared" si="54"/>
        <v>80.048825145000365</v>
      </c>
      <c r="AM80" s="188">
        <f t="shared" si="55"/>
        <v>80.048825145000365</v>
      </c>
      <c r="AN80" s="188">
        <f t="shared" si="56"/>
        <v>-80.048825145000365</v>
      </c>
      <c r="AO80" s="188">
        <f t="shared" si="57"/>
        <v>80.048825145000365</v>
      </c>
    </row>
    <row r="81" spans="1:41" ht="15.75" thickBot="1" x14ac:dyDescent="0.3">
      <c r="A81" s="1" t="s">
        <v>408</v>
      </c>
      <c r="B81" s="149" t="s">
        <v>527</v>
      </c>
      <c r="C81" s="192" t="s">
        <v>294</v>
      </c>
      <c r="D81" s="2"/>
      <c r="E81" s="201">
        <v>-1</v>
      </c>
      <c r="F81" s="186">
        <f t="shared" si="43"/>
        <v>1181.2382018473941</v>
      </c>
      <c r="G81" s="202">
        <v>1.1953551912600001E-2</v>
      </c>
      <c r="H81" s="202">
        <v>1</v>
      </c>
      <c r="I81">
        <v>1</v>
      </c>
      <c r="J81">
        <v>1</v>
      </c>
      <c r="K81">
        <v>1</v>
      </c>
      <c r="L81">
        <v>-1</v>
      </c>
      <c r="M81">
        <v>-5</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98819.012999999977</v>
      </c>
      <c r="Y81" s="137">
        <v>65879.34199999999</v>
      </c>
      <c r="Z81" s="188">
        <f t="shared" si="49"/>
        <v>1181.2382018473941</v>
      </c>
      <c r="AA81" s="188">
        <f>IF(IF(sym!$Q70=H81,1,0)=1,ABS(X81*G81),-ABS(X81*G81))</f>
        <v>1181.2382018473941</v>
      </c>
      <c r="AB81" s="188">
        <f>IF(IF(sym!$P70=$H81,1,0)=1,ABS($X81*$G81),-ABS($X81*$G81))</f>
        <v>-1181.2382018473941</v>
      </c>
      <c r="AC81" s="188">
        <f t="shared" si="64"/>
        <v>-1181.2382018473941</v>
      </c>
      <c r="AD81" s="188">
        <f t="shared" si="50"/>
        <v>1181.2382018473941</v>
      </c>
      <c r="AE81" s="188">
        <f t="shared" si="51"/>
        <v>1181.2382018473941</v>
      </c>
      <c r="AF81" s="188">
        <f t="shared" si="60"/>
        <v>1181.2382018473941</v>
      </c>
      <c r="AG81" s="188">
        <f t="shared" si="61"/>
        <v>1181.2382018473941</v>
      </c>
      <c r="AH81" s="188">
        <f t="shared" si="62"/>
        <v>-1181.2382018473941</v>
      </c>
      <c r="AI81" s="188">
        <f t="shared" si="63"/>
        <v>1181.2382018473941</v>
      </c>
      <c r="AJ81" s="188">
        <f t="shared" si="52"/>
        <v>1181.2382018473941</v>
      </c>
      <c r="AK81" s="188">
        <f t="shared" si="53"/>
        <v>1181.2382018473941</v>
      </c>
      <c r="AL81" s="188">
        <f t="shared" si="54"/>
        <v>1181.2382018473941</v>
      </c>
      <c r="AM81" s="188">
        <f t="shared" si="55"/>
        <v>1181.2382018473941</v>
      </c>
      <c r="AN81" s="188">
        <f t="shared" si="56"/>
        <v>-1181.2382018473941</v>
      </c>
      <c r="AO81" s="188">
        <f t="shared" si="57"/>
        <v>1181.2382018473941</v>
      </c>
    </row>
    <row r="82" spans="1:41" ht="15.75" thickBot="1" x14ac:dyDescent="0.3">
      <c r="A82" s="1" t="s">
        <v>410</v>
      </c>
      <c r="B82" s="149" t="s">
        <v>556</v>
      </c>
      <c r="C82" s="192" t="s">
        <v>294</v>
      </c>
      <c r="E82" s="201">
        <v>-1</v>
      </c>
      <c r="F82" s="186">
        <f t="shared" si="43"/>
        <v>60.03002502079287</v>
      </c>
      <c r="G82" s="202">
        <v>5.0041701417799999E-4</v>
      </c>
      <c r="H82" s="202">
        <v>1</v>
      </c>
      <c r="I82">
        <v>-1</v>
      </c>
      <c r="J82">
        <v>1</v>
      </c>
      <c r="K82">
        <v>-1</v>
      </c>
      <c r="L82">
        <v>-1</v>
      </c>
      <c r="M82">
        <v>-5</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119959.99999999999</v>
      </c>
      <c r="Y82" s="137">
        <v>119959.99999999999</v>
      </c>
      <c r="Z82" s="188">
        <f t="shared" si="49"/>
        <v>60.03002502079287</v>
      </c>
      <c r="AA82" s="188">
        <f>IF(IF(sym!$Q71=H82,1,0)=1,ABS(X82*G82),-ABS(X82*G82))</f>
        <v>60.03002502079287</v>
      </c>
      <c r="AB82" s="188">
        <f>IF(IF(sym!$P71=$H82,1,0)=1,ABS($X82*$G82),-ABS($X82*$G82))</f>
        <v>-60.03002502079287</v>
      </c>
      <c r="AC82" s="188">
        <f t="shared" si="64"/>
        <v>-60.03002502079287</v>
      </c>
      <c r="AD82" s="188">
        <f t="shared" si="50"/>
        <v>60.03002502079287</v>
      </c>
      <c r="AE82" s="188">
        <f t="shared" si="51"/>
        <v>60.03002502079287</v>
      </c>
      <c r="AF82" s="188">
        <f t="shared" si="60"/>
        <v>-60.03002502079287</v>
      </c>
      <c r="AG82" s="188">
        <f t="shared" si="61"/>
        <v>-60.03002502079287</v>
      </c>
      <c r="AH82" s="188">
        <f t="shared" si="62"/>
        <v>-60.03002502079287</v>
      </c>
      <c r="AI82" s="188">
        <f t="shared" si="63"/>
        <v>60.03002502079287</v>
      </c>
      <c r="AJ82" s="188">
        <f t="shared" si="52"/>
        <v>-60.03002502079287</v>
      </c>
      <c r="AK82" s="188">
        <f t="shared" si="53"/>
        <v>60.03002502079287</v>
      </c>
      <c r="AL82" s="188">
        <f t="shared" si="54"/>
        <v>60.03002502079287</v>
      </c>
      <c r="AM82" s="188">
        <f t="shared" si="55"/>
        <v>60.03002502079287</v>
      </c>
      <c r="AN82" s="188">
        <f t="shared" si="56"/>
        <v>-60.03002502079287</v>
      </c>
      <c r="AO82" s="188">
        <f t="shared" si="57"/>
        <v>60.03002502079287</v>
      </c>
    </row>
    <row r="83" spans="1:41" ht="15.75" thickBot="1" x14ac:dyDescent="0.3">
      <c r="A83" s="1" t="s">
        <v>412</v>
      </c>
      <c r="B83" s="149" t="s">
        <v>763</v>
      </c>
      <c r="C83" s="192" t="s">
        <v>1122</v>
      </c>
      <c r="E83" s="201">
        <v>1</v>
      </c>
      <c r="F83" s="186">
        <f t="shared" si="43"/>
        <v>-749.67884670317403</v>
      </c>
      <c r="G83" s="202">
        <v>-4.2820439623200002E-4</v>
      </c>
      <c r="H83" s="202">
        <v>-1</v>
      </c>
      <c r="I83">
        <v>-1</v>
      </c>
      <c r="J83">
        <v>-1</v>
      </c>
      <c r="K83">
        <v>1</v>
      </c>
      <c r="L83">
        <v>1</v>
      </c>
      <c r="M83">
        <v>-6</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1750750</v>
      </c>
      <c r="Y83" s="137">
        <v>1313062.5</v>
      </c>
      <c r="Z83" s="188">
        <f t="shared" si="49"/>
        <v>749.67884670317403</v>
      </c>
      <c r="AA83" s="188">
        <f>IF(IF(sym!$Q72=H83,1,0)=1,ABS(X83*G83),-ABS(X83*G83))</f>
        <v>749.67884670317403</v>
      </c>
      <c r="AB83" s="188">
        <f>IF(IF(sym!$P72=$H83,1,0)=1,ABS($X83*$G83),-ABS($X83*$G83))</f>
        <v>-749.67884670317403</v>
      </c>
      <c r="AC83" s="188">
        <f t="shared" si="64"/>
        <v>-749.67884670317403</v>
      </c>
      <c r="AD83" s="188">
        <f t="shared" si="50"/>
        <v>749.67884670317403</v>
      </c>
      <c r="AE83" s="188">
        <f t="shared" si="51"/>
        <v>749.67884670317403</v>
      </c>
      <c r="AF83" s="188">
        <f t="shared" si="60"/>
        <v>749.67884670317403</v>
      </c>
      <c r="AG83" s="188">
        <f t="shared" si="61"/>
        <v>-749.67884670317403</v>
      </c>
      <c r="AH83" s="188">
        <f t="shared" si="62"/>
        <v>-749.67884670317403</v>
      </c>
      <c r="AI83" s="188">
        <f t="shared" si="63"/>
        <v>749.67884670317403</v>
      </c>
      <c r="AJ83" s="188">
        <f t="shared" si="52"/>
        <v>-749.67884670317403</v>
      </c>
      <c r="AK83" s="188">
        <f t="shared" si="53"/>
        <v>749.67884670317403</v>
      </c>
      <c r="AL83" s="188">
        <f t="shared" si="54"/>
        <v>749.67884670317403</v>
      </c>
      <c r="AM83" s="188">
        <f t="shared" si="55"/>
        <v>749.67884670317403</v>
      </c>
      <c r="AN83" s="188">
        <f t="shared" si="56"/>
        <v>-749.67884670317403</v>
      </c>
      <c r="AO83" s="188">
        <f t="shared" si="57"/>
        <v>749.67884670317403</v>
      </c>
    </row>
    <row r="84" spans="1:41" ht="15.75" thickBot="1" x14ac:dyDescent="0.3">
      <c r="A84" s="1" t="s">
        <v>413</v>
      </c>
      <c r="B84" s="149" t="s">
        <v>761</v>
      </c>
      <c r="C84" s="192" t="s">
        <v>1122</v>
      </c>
      <c r="E84" s="201">
        <v>1</v>
      </c>
      <c r="F84" s="186">
        <f t="shared" si="43"/>
        <v>-1308.1769791772563</v>
      </c>
      <c r="G84" s="202">
        <v>-3.2937301493899999E-3</v>
      </c>
      <c r="H84" s="202">
        <v>-1</v>
      </c>
      <c r="I84">
        <v>1</v>
      </c>
      <c r="J84">
        <v>1</v>
      </c>
      <c r="K84">
        <v>1</v>
      </c>
      <c r="L84">
        <v>1</v>
      </c>
      <c r="M84">
        <v>-6</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397171.875</v>
      </c>
      <c r="Y84" s="137">
        <v>264781.25</v>
      </c>
      <c r="Z84" s="188">
        <f t="shared" si="49"/>
        <v>1308.1769791772563</v>
      </c>
      <c r="AA84" s="188">
        <f>IF(IF(sym!$Q73=H84,1,0)=1,ABS(X84*G84),-ABS(X84*G84))</f>
        <v>1308.1769791772563</v>
      </c>
      <c r="AB84" s="188">
        <f>IF(IF(sym!$P73=$H84,1,0)=1,ABS($X84*$G84),-ABS($X84*$G84))</f>
        <v>-1308.1769791772563</v>
      </c>
      <c r="AC84" s="188">
        <f t="shared" si="64"/>
        <v>-1308.1769791772563</v>
      </c>
      <c r="AD84" s="188">
        <f t="shared" si="50"/>
        <v>1308.1769791772563</v>
      </c>
      <c r="AE84" s="188">
        <f t="shared" si="51"/>
        <v>-1308.1769791772563</v>
      </c>
      <c r="AF84" s="188">
        <f t="shared" si="60"/>
        <v>-1308.1769791772563</v>
      </c>
      <c r="AG84" s="188">
        <f t="shared" si="61"/>
        <v>-1308.1769791772563</v>
      </c>
      <c r="AH84" s="188">
        <f t="shared" si="62"/>
        <v>-1308.1769791772563</v>
      </c>
      <c r="AI84" s="188">
        <f t="shared" si="63"/>
        <v>1308.1769791772563</v>
      </c>
      <c r="AJ84" s="188">
        <f t="shared" si="52"/>
        <v>-1308.1769791772563</v>
      </c>
      <c r="AK84" s="188">
        <f t="shared" si="53"/>
        <v>1308.1769791772563</v>
      </c>
      <c r="AL84" s="188">
        <f t="shared" si="54"/>
        <v>1308.1769791772563</v>
      </c>
      <c r="AM84" s="188">
        <f t="shared" si="55"/>
        <v>1308.1769791772563</v>
      </c>
      <c r="AN84" s="188">
        <f t="shared" si="56"/>
        <v>-1308.1769791772563</v>
      </c>
      <c r="AO84" s="188">
        <f t="shared" si="57"/>
        <v>1308.1769791772563</v>
      </c>
    </row>
    <row r="85" spans="1:41" ht="15.75" thickBot="1" x14ac:dyDescent="0.3">
      <c r="A85" s="1" t="s">
        <v>414</v>
      </c>
      <c r="B85" s="149" t="s">
        <v>759</v>
      </c>
      <c r="C85" s="192" t="s">
        <v>1122</v>
      </c>
      <c r="E85" s="201">
        <v>1</v>
      </c>
      <c r="F85" s="186">
        <f t="shared" si="43"/>
        <v>-1946.5976067202</v>
      </c>
      <c r="G85" s="202">
        <v>-1.12520092874E-2</v>
      </c>
      <c r="H85" s="202">
        <v>-1</v>
      </c>
      <c r="I85">
        <v>1</v>
      </c>
      <c r="J85">
        <v>-1</v>
      </c>
      <c r="K85">
        <v>1</v>
      </c>
      <c r="L85">
        <v>1</v>
      </c>
      <c r="M85">
        <v>-3</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173000</v>
      </c>
      <c r="Y85" s="137">
        <v>173000</v>
      </c>
      <c r="Z85" s="188">
        <f t="shared" si="49"/>
        <v>1946.5976067202</v>
      </c>
      <c r="AA85" s="188">
        <f>IF(IF(sym!$Q74=H85,1,0)=1,ABS(X85*G85),-ABS(X85*G85))</f>
        <v>1946.5976067202</v>
      </c>
      <c r="AB85" s="188">
        <f>IF(IF(sym!$P74=$H85,1,0)=1,ABS($X85*$G85),-ABS($X85*$G85))</f>
        <v>-1946.5976067202</v>
      </c>
      <c r="AC85" s="188">
        <f t="shared" si="64"/>
        <v>-1946.5976067202</v>
      </c>
      <c r="AD85" s="188">
        <f t="shared" si="50"/>
        <v>1946.5976067202</v>
      </c>
      <c r="AE85" s="188">
        <f t="shared" si="51"/>
        <v>1946.5976067202</v>
      </c>
      <c r="AF85" s="188">
        <f t="shared" si="60"/>
        <v>-1946.5976067202</v>
      </c>
      <c r="AG85" s="188">
        <f t="shared" si="61"/>
        <v>-1946.5976067202</v>
      </c>
      <c r="AH85" s="188">
        <f t="shared" si="62"/>
        <v>-1946.5976067202</v>
      </c>
      <c r="AI85" s="188">
        <f t="shared" si="63"/>
        <v>1946.5976067202</v>
      </c>
      <c r="AJ85" s="188">
        <f t="shared" si="52"/>
        <v>-1946.5976067202</v>
      </c>
      <c r="AK85" s="188">
        <f t="shared" si="53"/>
        <v>1946.5976067202</v>
      </c>
      <c r="AL85" s="188">
        <f t="shared" si="54"/>
        <v>1946.5976067202</v>
      </c>
      <c r="AM85" s="188">
        <f t="shared" si="55"/>
        <v>1946.5976067202</v>
      </c>
      <c r="AN85" s="188">
        <f t="shared" si="56"/>
        <v>-1946.5976067202</v>
      </c>
      <c r="AO85" s="188">
        <f t="shared" si="57"/>
        <v>1946.5976067202</v>
      </c>
    </row>
    <row r="86" spans="1:41" ht="15.75" thickBot="1" x14ac:dyDescent="0.3">
      <c r="A86" s="1" t="s">
        <v>416</v>
      </c>
      <c r="B86" s="149" t="s">
        <v>494</v>
      </c>
      <c r="C86" s="192" t="s">
        <v>294</v>
      </c>
      <c r="E86" s="201">
        <v>1</v>
      </c>
      <c r="F86" s="186">
        <f t="shared" si="43"/>
        <v>-99.383667180333745</v>
      </c>
      <c r="G86" s="202">
        <v>-6.1633281972299997E-3</v>
      </c>
      <c r="H86" s="202">
        <v>-1</v>
      </c>
      <c r="I86">
        <v>-1</v>
      </c>
      <c r="J86">
        <v>1</v>
      </c>
      <c r="K86">
        <v>-1</v>
      </c>
      <c r="L86">
        <v>-1</v>
      </c>
      <c r="M86">
        <v>-1</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16125</v>
      </c>
      <c r="Y86" s="137">
        <v>16125</v>
      </c>
      <c r="Z86" s="188">
        <f t="shared" si="49"/>
        <v>99.383667180333745</v>
      </c>
      <c r="AA86" s="188">
        <f>IF(IF(sym!$Q75=H86,1,0)=1,ABS(X86*G86),-ABS(X86*G86))</f>
        <v>99.383667180333745</v>
      </c>
      <c r="AB86" s="188">
        <f>IF(IF(sym!$P75=$H86,1,0)=1,ABS($X86*$G86),-ABS($X86*$G86))</f>
        <v>-99.383667180333745</v>
      </c>
      <c r="AC86" s="188">
        <f t="shared" si="64"/>
        <v>-99.383667180333745</v>
      </c>
      <c r="AD86" s="188">
        <f t="shared" si="50"/>
        <v>99.383667180333745</v>
      </c>
      <c r="AE86" s="188">
        <f t="shared" si="51"/>
        <v>-99.383667180333745</v>
      </c>
      <c r="AF86" s="188">
        <f t="shared" si="60"/>
        <v>99.383667180333745</v>
      </c>
      <c r="AG86" s="188">
        <f t="shared" si="61"/>
        <v>99.383667180333745</v>
      </c>
      <c r="AH86" s="188">
        <f t="shared" si="62"/>
        <v>99.383667180333745</v>
      </c>
      <c r="AI86" s="188">
        <f t="shared" si="63"/>
        <v>-99.383667180333745</v>
      </c>
      <c r="AJ86" s="188">
        <f t="shared" si="52"/>
        <v>-99.383667180333745</v>
      </c>
      <c r="AK86" s="188">
        <f t="shared" si="53"/>
        <v>-99.383667180333745</v>
      </c>
      <c r="AL86" s="188">
        <f t="shared" si="54"/>
        <v>99.383667180333745</v>
      </c>
      <c r="AM86" s="188">
        <f t="shared" si="55"/>
        <v>-99.383667180333745</v>
      </c>
      <c r="AN86" s="188">
        <f t="shared" si="56"/>
        <v>-99.383667180333745</v>
      </c>
      <c r="AO86" s="188">
        <f t="shared" si="57"/>
        <v>-99.383667180333745</v>
      </c>
    </row>
    <row r="87" spans="1:41" s="2" customFormat="1" ht="15.75" thickBot="1" x14ac:dyDescent="0.3">
      <c r="A87" s="1" t="s">
        <v>418</v>
      </c>
      <c r="B87" s="149" t="s">
        <v>767</v>
      </c>
      <c r="C87" s="192" t="s">
        <v>297</v>
      </c>
      <c r="D87"/>
      <c r="E87" s="201">
        <v>1</v>
      </c>
      <c r="F87" s="186">
        <f t="shared" si="43"/>
        <v>-851.22228538977004</v>
      </c>
      <c r="G87" s="202">
        <v>-1.30756111427E-2</v>
      </c>
      <c r="H87" s="202">
        <v>-1</v>
      </c>
      <c r="I87">
        <v>1</v>
      </c>
      <c r="J87">
        <v>1</v>
      </c>
      <c r="K87">
        <v>1</v>
      </c>
      <c r="L87">
        <v>1</v>
      </c>
      <c r="M87">
        <v>-3</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65100</v>
      </c>
      <c r="Y87" s="137">
        <v>43400</v>
      </c>
      <c r="Z87" s="188">
        <f t="shared" si="49"/>
        <v>851.22228538977004</v>
      </c>
      <c r="AA87" s="188">
        <f>IF(IF(sym!$Q76=H87,1,0)=1,ABS(X87*G87),-ABS(X87*G87))</f>
        <v>-851.22228538977004</v>
      </c>
      <c r="AB87" s="188">
        <f>IF(IF(sym!$P76=$H87,1,0)=1,ABS($X87*$G87),-ABS($X87*$G87))</f>
        <v>851.22228538977004</v>
      </c>
      <c r="AC87" s="188">
        <f t="shared" si="64"/>
        <v>-851.22228538977004</v>
      </c>
      <c r="AD87" s="188">
        <f t="shared" si="50"/>
        <v>851.22228538977004</v>
      </c>
      <c r="AE87" s="188">
        <f t="shared" si="51"/>
        <v>-851.22228538977004</v>
      </c>
      <c r="AF87" s="188">
        <f t="shared" si="60"/>
        <v>-851.22228538977004</v>
      </c>
      <c r="AG87" s="188">
        <f t="shared" si="61"/>
        <v>-851.22228538977004</v>
      </c>
      <c r="AH87" s="188">
        <f t="shared" si="62"/>
        <v>-851.22228538977004</v>
      </c>
      <c r="AI87" s="188">
        <f t="shared" si="63"/>
        <v>851.22228538977004</v>
      </c>
      <c r="AJ87" s="188">
        <f t="shared" si="52"/>
        <v>-851.22228538977004</v>
      </c>
      <c r="AK87" s="188">
        <f t="shared" si="53"/>
        <v>851.22228538977004</v>
      </c>
      <c r="AL87" s="188">
        <f t="shared" si="54"/>
        <v>851.22228538977004</v>
      </c>
      <c r="AM87" s="188">
        <f t="shared" si="55"/>
        <v>851.22228538977004</v>
      </c>
      <c r="AN87" s="188">
        <f t="shared" si="56"/>
        <v>-851.22228538977004</v>
      </c>
      <c r="AO87" s="188">
        <f t="shared" si="57"/>
        <v>851.22228538977004</v>
      </c>
    </row>
    <row r="88" spans="1:41" s="2" customFormat="1" ht="15.75" thickBot="1" x14ac:dyDescent="0.3">
      <c r="A88" s="1" t="s">
        <v>1053</v>
      </c>
      <c r="B88" s="149" t="s">
        <v>738</v>
      </c>
      <c r="C88" s="192" t="s">
        <v>294</v>
      </c>
      <c r="D88"/>
      <c r="E88" s="201">
        <v>1</v>
      </c>
      <c r="F88" s="186">
        <f t="shared" si="43"/>
        <v>1305.8580351465771</v>
      </c>
      <c r="G88" s="202">
        <v>6.3563282856599996E-3</v>
      </c>
      <c r="H88" s="202">
        <v>1</v>
      </c>
      <c r="I88">
        <v>-1</v>
      </c>
      <c r="J88">
        <v>-1</v>
      </c>
      <c r="K88">
        <v>1</v>
      </c>
      <c r="L88">
        <v>-1</v>
      </c>
      <c r="M88">
        <v>11</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205442.19499999998</v>
      </c>
      <c r="Y88" s="137">
        <v>205442.19499999998</v>
      </c>
      <c r="Z88" s="188">
        <f t="shared" si="49"/>
        <v>1305.8580351465771</v>
      </c>
      <c r="AA88" s="188">
        <f>IF(IF(sym!$Q77=H88,1,0)=1,ABS(X88*G88),-ABS(X88*G88))</f>
        <v>1305.8580351465771</v>
      </c>
      <c r="AB88" s="188">
        <f>IF(IF(sym!$P77=$H88,1,0)=1,ABS($X88*$G88),-ABS($X88*$G88))</f>
        <v>-1305.8580351465771</v>
      </c>
      <c r="AC88" s="188">
        <f t="shared" si="64"/>
        <v>1305.8580351465771</v>
      </c>
      <c r="AD88" s="188">
        <f t="shared" si="50"/>
        <v>-1305.8580351465771</v>
      </c>
      <c r="AE88" s="188">
        <f t="shared" si="51"/>
        <v>-1305.8580351465771</v>
      </c>
      <c r="AF88" s="188">
        <f t="shared" si="60"/>
        <v>-1305.8580351465771</v>
      </c>
      <c r="AG88" s="188">
        <f t="shared" si="61"/>
        <v>1305.8580351465771</v>
      </c>
      <c r="AH88" s="188">
        <f t="shared" si="62"/>
        <v>-1305.8580351465771</v>
      </c>
      <c r="AI88" s="188">
        <f t="shared" si="63"/>
        <v>-1305.8580351465771</v>
      </c>
      <c r="AJ88" s="188">
        <f t="shared" si="52"/>
        <v>1305.8580351465771</v>
      </c>
      <c r="AK88" s="188">
        <f t="shared" si="53"/>
        <v>-1305.8580351465771</v>
      </c>
      <c r="AL88" s="188">
        <f t="shared" si="54"/>
        <v>-1305.8580351465771</v>
      </c>
      <c r="AM88" s="188">
        <f t="shared" si="55"/>
        <v>-1305.8580351465771</v>
      </c>
      <c r="AN88" s="188">
        <f t="shared" si="56"/>
        <v>1305.8580351465771</v>
      </c>
      <c r="AO88" s="188">
        <f t="shared" si="57"/>
        <v>-1305.8580351465771</v>
      </c>
    </row>
    <row r="89" spans="1:41" s="2" customFormat="1" ht="15.75" thickBot="1" x14ac:dyDescent="0.3">
      <c r="A89" s="330" t="s">
        <v>1054</v>
      </c>
      <c r="B89" s="331" t="s">
        <v>463</v>
      </c>
      <c r="C89" s="332" t="s">
        <v>1288</v>
      </c>
      <c r="D89"/>
      <c r="E89" s="201">
        <v>1</v>
      </c>
      <c r="F89" s="186">
        <f t="shared" si="43"/>
        <v>0</v>
      </c>
      <c r="G89" s="202">
        <v>0</v>
      </c>
      <c r="H89" s="202">
        <v>1</v>
      </c>
      <c r="I89">
        <v>1</v>
      </c>
      <c r="J89">
        <v>1</v>
      </c>
      <c r="K89">
        <v>-1</v>
      </c>
      <c r="L89">
        <v>1</v>
      </c>
      <c r="M89">
        <v>-13</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1400.5648512691316</v>
      </c>
      <c r="G90" s="202">
        <v>7.6006124234500004E-3</v>
      </c>
      <c r="H90" s="202">
        <v>1</v>
      </c>
      <c r="I90">
        <v>-1</v>
      </c>
      <c r="J90">
        <v>-1</v>
      </c>
      <c r="K90">
        <v>1</v>
      </c>
      <c r="L90">
        <v>1</v>
      </c>
      <c r="M90">
        <v>11</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184270</v>
      </c>
      <c r="Y90" s="137">
        <v>184270</v>
      </c>
      <c r="Z90" s="188">
        <f t="shared" si="49"/>
        <v>1400.5648512691316</v>
      </c>
      <c r="AA90" s="188">
        <f>IF(IF(sym!$Q79=H90,1,0)=1,ABS(X90*G90),-ABS(X90*G90))</f>
        <v>1400.5648512691316</v>
      </c>
      <c r="AB90" s="188">
        <f>IF(IF(sym!$P79=$H90,1,0)=1,ABS($X90*$G90),-ABS($X90*$G90))</f>
        <v>-1400.5648512691316</v>
      </c>
      <c r="AC90" s="188">
        <f t="shared" si="64"/>
        <v>1400.5648512691316</v>
      </c>
      <c r="AD90" s="188">
        <f t="shared" si="50"/>
        <v>-1400.5648512691316</v>
      </c>
      <c r="AE90" s="188">
        <f t="shared" si="51"/>
        <v>-1400.5648512691316</v>
      </c>
      <c r="AF90" s="188">
        <f t="shared" si="60"/>
        <v>-1400.5648512691316</v>
      </c>
      <c r="AG90" s="188">
        <f t="shared" si="61"/>
        <v>1400.5648512691316</v>
      </c>
      <c r="AH90" s="188">
        <f t="shared" si="62"/>
        <v>1400.5648512691316</v>
      </c>
      <c r="AI90" s="188">
        <f t="shared" si="63"/>
        <v>1400.5648512691316</v>
      </c>
      <c r="AJ90" s="188">
        <f t="shared" si="52"/>
        <v>1400.5648512691316</v>
      </c>
      <c r="AK90" s="188">
        <f t="shared" si="53"/>
        <v>-1400.5648512691316</v>
      </c>
      <c r="AL90" s="188">
        <f t="shared" si="54"/>
        <v>-1400.5648512691316</v>
      </c>
      <c r="AM90" s="188">
        <f t="shared" si="55"/>
        <v>-1400.5648512691316</v>
      </c>
      <c r="AN90" s="188">
        <f t="shared" si="56"/>
        <v>-1400.5648512691316</v>
      </c>
      <c r="AO90" s="188">
        <f t="shared" si="57"/>
        <v>-1400.5648512691316</v>
      </c>
    </row>
    <row r="91" spans="1:41" s="4" customFormat="1" ht="15.75" thickBot="1" x14ac:dyDescent="0.3">
      <c r="A91" s="1" t="s">
        <v>1025</v>
      </c>
      <c r="B91" s="149" t="s">
        <v>459</v>
      </c>
      <c r="C91" s="192" t="s">
        <v>1122</v>
      </c>
      <c r="E91" s="201">
        <v>-1</v>
      </c>
      <c r="F91" s="186">
        <f t="shared" si="43"/>
        <v>277.86941295656987</v>
      </c>
      <c r="G91" s="202">
        <v>1.0154346060099999E-4</v>
      </c>
      <c r="H91" s="202">
        <v>1</v>
      </c>
      <c r="I91">
        <v>1</v>
      </c>
      <c r="J91">
        <v>1</v>
      </c>
      <c r="K91">
        <v>1</v>
      </c>
      <c r="L91">
        <v>1</v>
      </c>
      <c r="M91">
        <v>14</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2736457.9787999997</v>
      </c>
      <c r="Y91" s="137">
        <v>2104967.676</v>
      </c>
      <c r="Z91" s="188">
        <f t="shared" si="49"/>
        <v>277.86941295656987</v>
      </c>
      <c r="AA91" s="188">
        <f>IF(IF(sym!$Q80=H91,1,0)=1,ABS(X91*G91),-ABS(X91*G91))</f>
        <v>-277.86941295656987</v>
      </c>
      <c r="AB91" s="188">
        <f>IF(IF(sym!$P80=$H91,1,0)=1,ABS($X91*$G91),-ABS($X91*$G91))</f>
        <v>277.86941295656987</v>
      </c>
      <c r="AC91" s="188">
        <f t="shared" si="64"/>
        <v>-277.86941295656987</v>
      </c>
      <c r="AD91" s="188">
        <f t="shared" si="50"/>
        <v>277.86941295656987</v>
      </c>
      <c r="AE91" s="188">
        <f t="shared" si="51"/>
        <v>277.86941295656987</v>
      </c>
      <c r="AF91" s="188">
        <f t="shared" si="60"/>
        <v>277.86941295656987</v>
      </c>
      <c r="AG91" s="188">
        <f t="shared" si="61"/>
        <v>277.86941295656987</v>
      </c>
      <c r="AH91" s="188">
        <f t="shared" si="62"/>
        <v>277.86941295656987</v>
      </c>
      <c r="AI91" s="188">
        <f t="shared" si="63"/>
        <v>277.86941295656987</v>
      </c>
      <c r="AJ91" s="188">
        <f t="shared" si="52"/>
        <v>-277.86941295656987</v>
      </c>
      <c r="AK91" s="188">
        <f t="shared" si="53"/>
        <v>277.86941295656987</v>
      </c>
      <c r="AL91" s="188">
        <f t="shared" si="54"/>
        <v>277.86941295656987</v>
      </c>
      <c r="AM91" s="188">
        <f t="shared" si="55"/>
        <v>277.86941295656987</v>
      </c>
      <c r="AN91" s="188">
        <f t="shared" si="56"/>
        <v>-277.86941295656987</v>
      </c>
      <c r="AO91" s="188">
        <f t="shared" si="57"/>
        <v>277.86941295656987</v>
      </c>
    </row>
    <row r="92" spans="1:41" s="4" customFormat="1" ht="15.75" thickBot="1" x14ac:dyDescent="0.3">
      <c r="A92" s="1" t="s">
        <v>1026</v>
      </c>
      <c r="B92" s="149" t="s">
        <v>447</v>
      </c>
      <c r="C92" s="192" t="s">
        <v>1122</v>
      </c>
      <c r="E92" s="201">
        <v>-1</v>
      </c>
      <c r="F92" s="186">
        <f t="shared" si="43"/>
        <v>488.61168615347754</v>
      </c>
      <c r="G92" s="203">
        <v>2.0406081012100001E-4</v>
      </c>
      <c r="H92" s="203">
        <v>1</v>
      </c>
      <c r="I92">
        <v>-1</v>
      </c>
      <c r="J92">
        <v>-1</v>
      </c>
      <c r="K92">
        <v>-1</v>
      </c>
      <c r="L92">
        <v>1</v>
      </c>
      <c r="M92">
        <v>-5</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2394441.568</v>
      </c>
      <c r="Y92" s="137">
        <v>1795831.176</v>
      </c>
      <c r="Z92" s="188">
        <f t="shared" si="49"/>
        <v>488.61168615347754</v>
      </c>
      <c r="AA92" s="188">
        <f>IF(IF(sym!$Q81=H92,1,0)=1,ABS(X92*G92),-ABS(X92*G92))</f>
        <v>-488.61168615347754</v>
      </c>
      <c r="AB92" s="188">
        <f>IF(IF(sym!$P81=$H92,1,0)=1,ABS($X92*$G92),-ABS($X92*$G92))</f>
        <v>488.61168615347754</v>
      </c>
      <c r="AC92" s="188">
        <f t="shared" si="64"/>
        <v>-488.61168615347754</v>
      </c>
      <c r="AD92" s="188">
        <f t="shared" si="50"/>
        <v>488.61168615347754</v>
      </c>
      <c r="AE92" s="188">
        <f t="shared" si="51"/>
        <v>-488.61168615347754</v>
      </c>
      <c r="AF92" s="188">
        <f t="shared" si="60"/>
        <v>-488.61168615347754</v>
      </c>
      <c r="AG92" s="188">
        <f t="shared" si="61"/>
        <v>-488.61168615347754</v>
      </c>
      <c r="AH92" s="188">
        <f t="shared" si="62"/>
        <v>488.61168615347754</v>
      </c>
      <c r="AI92" s="188">
        <f t="shared" si="63"/>
        <v>-488.61168615347754</v>
      </c>
      <c r="AJ92" s="188">
        <f t="shared" si="52"/>
        <v>-488.61168615347754</v>
      </c>
      <c r="AK92" s="188">
        <f t="shared" si="53"/>
        <v>-488.61168615347754</v>
      </c>
      <c r="AL92" s="188">
        <f t="shared" si="54"/>
        <v>-488.61168615347754</v>
      </c>
      <c r="AM92" s="188">
        <f t="shared" si="55"/>
        <v>-488.61168615347754</v>
      </c>
      <c r="AN92" s="188">
        <f t="shared" si="56"/>
        <v>488.61168615347754</v>
      </c>
      <c r="AO92" s="188">
        <f t="shared" si="57"/>
        <v>-488.61168615347754</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0.76388888888888884</v>
      </c>
      <c r="AB94" s="193">
        <f t="shared" si="65"/>
        <v>0.22222222222222221</v>
      </c>
      <c r="AC94" s="193">
        <f t="shared" ref="AC94" si="66">COUNTIF(AC14:AC92,"&gt;0")/$B$10</f>
        <v>0.375</v>
      </c>
      <c r="AD94" s="193">
        <f t="shared" si="65"/>
        <v>0.61111111111111116</v>
      </c>
      <c r="AE94" s="193">
        <f t="shared" si="65"/>
        <v>0.3888888888888889</v>
      </c>
      <c r="AF94" s="193">
        <f t="shared" si="65"/>
        <v>0.51388888888888884</v>
      </c>
      <c r="AG94" s="193">
        <f t="shared" si="65"/>
        <v>0.52777777777777779</v>
      </c>
      <c r="AH94" s="193">
        <f t="shared" si="65"/>
        <v>0.47222222222222221</v>
      </c>
      <c r="AI94" s="193">
        <f t="shared" si="65"/>
        <v>0.52777777777777779</v>
      </c>
      <c r="AJ94" s="193">
        <f t="shared" si="65"/>
        <v>0.43055555555555558</v>
      </c>
      <c r="AK94" s="193">
        <f t="shared" si="65"/>
        <v>0.5</v>
      </c>
      <c r="AL94" s="193">
        <f t="shared" si="65"/>
        <v>0.58333333333333337</v>
      </c>
      <c r="AM94" s="193">
        <f t="shared" si="65"/>
        <v>0.55555555555555558</v>
      </c>
      <c r="AN94" s="193">
        <f t="shared" si="65"/>
        <v>0.40277777777777779</v>
      </c>
      <c r="AO94" s="193">
        <f t="shared" si="65"/>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20160713</v>
      </c>
      <c r="F1" t="s">
        <v>1256</v>
      </c>
      <c r="G1" t="s">
        <v>1060</v>
      </c>
      <c r="H1" s="197" t="s">
        <v>1188</v>
      </c>
      <c r="I1" t="s">
        <v>1297</v>
      </c>
      <c r="K1" s="6" t="str">
        <f>E12&amp;" l% "&amp;ROUND(E13*100,2)&amp;"%"</f>
        <v>prev ACT l% 62.03%</v>
      </c>
      <c r="L1" s="265" t="str">
        <f>I12&amp;" l% "&amp;ROUND(I13*100,2)&amp;"%"</f>
        <v>50/50 l% 62.03%</v>
      </c>
      <c r="M1" s="265" t="str">
        <f>J12&amp;" l% "&amp;ROUND(J13*100,2)&amp;"%"</f>
        <v>&gt;equity l% 39.24%</v>
      </c>
      <c r="N1" s="265" t="str">
        <f>K12&amp;" l% "&amp;ROUND(K13*100,2)&amp;"%"</f>
        <v>&lt;equity l% 59.49%</v>
      </c>
      <c r="O1" s="265" t="str">
        <f>L12&amp;" l% "&amp;ROUND(L13*100,2)&amp;"%"</f>
        <v>SEA1 l% 58.23%</v>
      </c>
      <c r="P1" s="265" t="str">
        <f t="shared" ref="P1:V1" si="0">O12&amp;" l% "&amp;ROUND(O13*100,2)&amp;"%"</f>
        <v>SEA-ADJ l% 56.96%</v>
      </c>
      <c r="Q1" s="265" t="str">
        <f t="shared" si="0"/>
        <v>v1 l% 56.96%</v>
      </c>
      <c r="R1" s="265" t="str">
        <f t="shared" si="0"/>
        <v>v2 l% 43.04%</v>
      </c>
      <c r="S1" s="265" t="str">
        <f t="shared" si="0"/>
        <v>v3 l% 45.57%</v>
      </c>
      <c r="T1" s="265" t="str">
        <f t="shared" si="0"/>
        <v>v4 l% 46.84%</v>
      </c>
      <c r="U1" s="265" t="str">
        <f t="shared" si="0"/>
        <v>v5 l% 49.37%</v>
      </c>
      <c r="V1" s="265" t="str">
        <f t="shared" si="0"/>
        <v>v6 l% 35.44%</v>
      </c>
      <c r="W1" s="6"/>
      <c r="X1" s="285"/>
      <c r="Z1" s="333" t="str">
        <f t="shared" ref="Z1:AO1" si="1">Z12</f>
        <v>MAX ACC 96% PNL 66930</v>
      </c>
      <c r="AA1" s="334" t="str">
        <f t="shared" si="1"/>
        <v>RISK-ON ACC 44% PNL -2058</v>
      </c>
      <c r="AB1" s="334" t="str">
        <f t="shared" si="1"/>
        <v>RISK-OFF ACC 51% PNL 2058</v>
      </c>
      <c r="AC1" s="334" t="str">
        <f t="shared" ref="AC1" si="2">AC12</f>
        <v>Previous ACC 36% PNL -14522</v>
      </c>
      <c r="AD1" s="295" t="str">
        <f t="shared" si="1"/>
        <v>Anti-Previous ACC 60% PNL 14522</v>
      </c>
      <c r="AE1" s="335" t="str">
        <f t="shared" si="1"/>
        <v>&gt;equity ACC 44% PNL -13901</v>
      </c>
      <c r="AF1" s="335" t="str">
        <f t="shared" si="1"/>
        <v>50/50 ACC 44% PNL 7156</v>
      </c>
      <c r="AG1" s="335" t="str">
        <f t="shared" si="1"/>
        <v>&lt;equity ACC 51% PNL 24189</v>
      </c>
      <c r="AH1" s="336" t="str">
        <f t="shared" si="1"/>
        <v>SEASONALITY ACC 53% PNL 13508</v>
      </c>
      <c r="AI1" s="336" t="str">
        <f t="shared" si="1"/>
        <v>ADJ_SEASONALITY ACC 44% PNL 5856</v>
      </c>
      <c r="AJ1" s="337" t="str">
        <f t="shared" si="1"/>
        <v>V1 ACC 42% PNL 626</v>
      </c>
      <c r="AK1" s="337" t="str">
        <f t="shared" si="1"/>
        <v>V2 ACC 46% PNL -2008</v>
      </c>
      <c r="AL1" s="337" t="str">
        <f t="shared" si="1"/>
        <v>V3 ACC 50% PNL 2420</v>
      </c>
      <c r="AM1" s="337" t="str">
        <f t="shared" si="1"/>
        <v>V4 ACC 46% PNL 1872</v>
      </c>
      <c r="AN1" s="337" t="str">
        <f t="shared" si="1"/>
        <v>V5 ACC 46% PNL -12719</v>
      </c>
      <c r="AO1" s="337" t="str">
        <f t="shared" si="1"/>
        <v>V6 ACC 54% PNL 1598</v>
      </c>
    </row>
    <row r="2" spans="1:41" outlineLevel="1" x14ac:dyDescent="0.25">
      <c r="A2" t="s">
        <v>1121</v>
      </c>
      <c r="B2" s="95">
        <f>COUNTIF($C$14:$C$92,A2)</f>
        <v>9</v>
      </c>
      <c r="C2" s="193">
        <f>B2/$B$10</f>
        <v>0.125</v>
      </c>
      <c r="F2" s="294">
        <f t="shared" ref="F2:F9" si="3">SUMIFS(H$14:H$92,H$14:H$92,1,$C$14:$C$92,A2)/$B2</f>
        <v>0.44444444444444442</v>
      </c>
      <c r="G2" s="137">
        <f t="shared" ref="G2:G9" si="4">SUMIF($C$14:$C$92,A2,Z$14:Z$92)</f>
        <v>8464.496323068428</v>
      </c>
      <c r="H2" s="143">
        <f t="shared" ref="H2:H10" si="5">G2/$B2</f>
        <v>940.49959145204753</v>
      </c>
      <c r="I2" s="186">
        <f>SUMIF($C$14:$C$92,A2,F$14:F$92)/B2</f>
        <v>24.26926109275395</v>
      </c>
      <c r="J2" t="str">
        <f t="shared" ref="J2:J9" si="6">A2</f>
        <v>currency</v>
      </c>
      <c r="K2" s="344">
        <f t="shared" ref="K2:K9" si="7">SUMIF($C$14:$C$92,$A2,E$14:E$92)/$B2</f>
        <v>0.33333333333333331</v>
      </c>
      <c r="L2" s="344">
        <f t="shared" ref="L2:O9" si="8">SUMIF($C$14:$C$92,$A2,I$14:I$92)/$B2</f>
        <v>-0.33333333333333331</v>
      </c>
      <c r="M2" s="344">
        <f t="shared" si="8"/>
        <v>-0.1111111111111111</v>
      </c>
      <c r="N2" s="344">
        <f t="shared" si="8"/>
        <v>-0.1111111111111111</v>
      </c>
      <c r="O2" s="344">
        <f t="shared" si="8"/>
        <v>0.55555555555555558</v>
      </c>
      <c r="P2" s="344">
        <f t="shared" ref="P2:V9" si="9">SUMIF($C$14:$C$92,$A2,O$14:O$92)/$B2</f>
        <v>0.33333333333333331</v>
      </c>
      <c r="Q2" s="344">
        <f t="shared" si="9"/>
        <v>-0.1111111111111111</v>
      </c>
      <c r="R2" s="344">
        <f t="shared" si="9"/>
        <v>-0.1111111111111111</v>
      </c>
      <c r="S2" s="344">
        <f t="shared" si="9"/>
        <v>-0.77777777777777779</v>
      </c>
      <c r="T2" s="344">
        <f t="shared" si="9"/>
        <v>-0.55555555555555558</v>
      </c>
      <c r="U2" s="344">
        <f t="shared" si="9"/>
        <v>0.1111111111111111</v>
      </c>
      <c r="V2" s="344">
        <f t="shared" si="9"/>
        <v>-0.55555555555555558</v>
      </c>
      <c r="W2" s="286"/>
      <c r="X2" s="6"/>
      <c r="Y2" t="s">
        <v>1121</v>
      </c>
      <c r="Z2" s="282">
        <f t="shared" ref="Z2:AO9" si="10">SUMIF($C$14:$C$92,$Y2,Z$14:Z$92)</f>
        <v>8464.496323068428</v>
      </c>
      <c r="AA2" s="282">
        <f t="shared" si="10"/>
        <v>-171.20394301846113</v>
      </c>
      <c r="AB2" s="282">
        <f t="shared" si="10"/>
        <v>171.20394301846113</v>
      </c>
      <c r="AC2" s="282">
        <f t="shared" si="10"/>
        <v>-2734.0079205717093</v>
      </c>
      <c r="AD2" s="282">
        <f t="shared" si="10"/>
        <v>2734.0079205717093</v>
      </c>
      <c r="AE2" s="282">
        <f t="shared" si="10"/>
        <v>2542.0375153605528</v>
      </c>
      <c r="AF2" s="282">
        <f t="shared" si="10"/>
        <v>-5013.9432110898179</v>
      </c>
      <c r="AG2" s="282">
        <f t="shared" si="10"/>
        <v>-2934.6449883157502</v>
      </c>
      <c r="AH2" s="282">
        <f t="shared" si="10"/>
        <v>-191.71537994912887</v>
      </c>
      <c r="AI2" s="282">
        <f t="shared" si="10"/>
        <v>-6385.1981002943594</v>
      </c>
      <c r="AJ2" s="282">
        <f t="shared" si="10"/>
        <v>-2934.6449883157502</v>
      </c>
      <c r="AK2" s="282">
        <f t="shared" si="10"/>
        <v>-1109.1526643620978</v>
      </c>
      <c r="AL2" s="282">
        <f t="shared" si="10"/>
        <v>-1887.5828428249395</v>
      </c>
      <c r="AM2" s="282">
        <f t="shared" si="10"/>
        <v>-2924.0338206440665</v>
      </c>
      <c r="AN2" s="282">
        <f t="shared" si="10"/>
        <v>2934.6449883157502</v>
      </c>
      <c r="AO2" s="282">
        <f t="shared" si="10"/>
        <v>675.22113472830847</v>
      </c>
    </row>
    <row r="3" spans="1:41" outlineLevel="1" x14ac:dyDescent="0.25">
      <c r="A3" s="1" t="s">
        <v>288</v>
      </c>
      <c r="B3" s="95">
        <f t="shared" ref="B3:B9" si="11">COUNTIF($C$14:$C$92,A3)</f>
        <v>6</v>
      </c>
      <c r="C3" s="193">
        <f t="shared" ref="C3:C10" si="12">B3/$B$10</f>
        <v>8.3333333333333329E-2</v>
      </c>
      <c r="F3" s="294">
        <f t="shared" si="3"/>
        <v>0.16666666666666666</v>
      </c>
      <c r="G3" s="137">
        <f t="shared" si="4"/>
        <v>15500.957692135986</v>
      </c>
      <c r="H3" s="143">
        <f t="shared" si="5"/>
        <v>2583.4929486893311</v>
      </c>
      <c r="I3" s="186">
        <f t="shared" ref="I3:I9" si="13">SUMIF($C$14:$C$92,A3,F$14:F$92)/B3</f>
        <v>-2536.7052943683898</v>
      </c>
      <c r="J3" t="str">
        <f t="shared" si="6"/>
        <v>energy</v>
      </c>
      <c r="K3" s="344">
        <f t="shared" si="7"/>
        <v>1</v>
      </c>
      <c r="L3" s="344">
        <f t="shared" si="8"/>
        <v>0.33333333333333331</v>
      </c>
      <c r="M3" s="344">
        <f t="shared" si="8"/>
        <v>0.66666666666666663</v>
      </c>
      <c r="N3" s="344">
        <f t="shared" si="8"/>
        <v>-0.33333333333333331</v>
      </c>
      <c r="O3" s="344">
        <f t="shared" si="8"/>
        <v>-0.33333333333333331</v>
      </c>
      <c r="P3" s="344">
        <f t="shared" si="9"/>
        <v>0</v>
      </c>
      <c r="Q3" s="344">
        <f t="shared" si="9"/>
        <v>0.33333333333333331</v>
      </c>
      <c r="R3" s="344">
        <f t="shared" si="9"/>
        <v>0</v>
      </c>
      <c r="S3" s="344">
        <f t="shared" si="9"/>
        <v>0</v>
      </c>
      <c r="T3" s="344">
        <f t="shared" si="9"/>
        <v>0</v>
      </c>
      <c r="U3" s="344">
        <f t="shared" si="9"/>
        <v>0.66666666666666663</v>
      </c>
      <c r="V3" s="344">
        <f t="shared" si="9"/>
        <v>0</v>
      </c>
      <c r="W3" s="286"/>
      <c r="X3" s="6"/>
      <c r="Y3" s="1" t="s">
        <v>288</v>
      </c>
      <c r="Z3" s="282">
        <f t="shared" si="10"/>
        <v>15500.957692135986</v>
      </c>
      <c r="AA3" s="282">
        <f t="shared" si="10"/>
        <v>-15220.23176621034</v>
      </c>
      <c r="AB3" s="282">
        <f t="shared" si="10"/>
        <v>15220.23176621034</v>
      </c>
      <c r="AC3" s="282">
        <f t="shared" si="10"/>
        <v>-15220.23176621034</v>
      </c>
      <c r="AD3" s="282">
        <f t="shared" si="10"/>
        <v>15220.23176621034</v>
      </c>
      <c r="AE3" s="282">
        <f t="shared" si="10"/>
        <v>-6586.8878171697897</v>
      </c>
      <c r="AF3" s="282">
        <f t="shared" si="10"/>
        <v>944.69423713641072</v>
      </c>
      <c r="AG3" s="282">
        <f t="shared" si="10"/>
        <v>11289.343725203425</v>
      </c>
      <c r="AH3" s="282">
        <f t="shared" si="10"/>
        <v>1413.2539551817649</v>
      </c>
      <c r="AI3" s="282">
        <f t="shared" si="10"/>
        <v>663.96831121076548</v>
      </c>
      <c r="AJ3" s="282">
        <f t="shared" si="10"/>
        <v>-1413.2539551817649</v>
      </c>
      <c r="AK3" s="282">
        <f t="shared" si="10"/>
        <v>663.96831121076548</v>
      </c>
      <c r="AL3" s="282">
        <f t="shared" si="10"/>
        <v>7220.0899938587863</v>
      </c>
      <c r="AM3" s="282">
        <f t="shared" si="10"/>
        <v>7220.0899938587863</v>
      </c>
      <c r="AN3" s="282">
        <f t="shared" si="10"/>
        <v>-11008.617799277779</v>
      </c>
      <c r="AO3" s="282">
        <f t="shared" si="10"/>
        <v>7220.0899938587863</v>
      </c>
    </row>
    <row r="4" spans="1:41" outlineLevel="1" x14ac:dyDescent="0.25">
      <c r="A4" s="1" t="s">
        <v>297</v>
      </c>
      <c r="B4" s="95">
        <f t="shared" si="11"/>
        <v>10</v>
      </c>
      <c r="C4" s="193">
        <f t="shared" si="12"/>
        <v>0.1388888888888889</v>
      </c>
      <c r="F4" s="294">
        <f t="shared" si="3"/>
        <v>0.8</v>
      </c>
      <c r="G4" s="137">
        <f t="shared" si="4"/>
        <v>7652.2635406369036</v>
      </c>
      <c r="H4" s="143">
        <f t="shared" si="5"/>
        <v>765.22635406369034</v>
      </c>
      <c r="I4" s="186">
        <f t="shared" si="13"/>
        <v>697.37260008950898</v>
      </c>
      <c r="J4" t="str">
        <f t="shared" si="6"/>
        <v>grain</v>
      </c>
      <c r="K4" s="344">
        <f t="shared" si="7"/>
        <v>0.8</v>
      </c>
      <c r="L4" s="344">
        <f t="shared" si="8"/>
        <v>0</v>
      </c>
      <c r="M4" s="344">
        <f t="shared" si="8"/>
        <v>0.4</v>
      </c>
      <c r="N4" s="344">
        <f t="shared" si="8"/>
        <v>0</v>
      </c>
      <c r="O4" s="344">
        <f t="shared" si="8"/>
        <v>-0.4</v>
      </c>
      <c r="P4" s="344">
        <f t="shared" si="9"/>
        <v>0.2</v>
      </c>
      <c r="Q4" s="344">
        <f t="shared" si="9"/>
        <v>0.6</v>
      </c>
      <c r="R4" s="344">
        <f t="shared" si="9"/>
        <v>0</v>
      </c>
      <c r="S4" s="344">
        <f t="shared" si="9"/>
        <v>-0.2</v>
      </c>
      <c r="T4" s="344">
        <f t="shared" si="9"/>
        <v>0.2</v>
      </c>
      <c r="U4" s="344">
        <f t="shared" si="9"/>
        <v>0.4</v>
      </c>
      <c r="V4" s="344">
        <f t="shared" si="9"/>
        <v>0</v>
      </c>
      <c r="W4" s="286"/>
      <c r="X4" s="6"/>
      <c r="Y4" s="1" t="s">
        <v>297</v>
      </c>
      <c r="Z4" s="282">
        <f t="shared" si="10"/>
        <v>7652.2635406369036</v>
      </c>
      <c r="AA4" s="282">
        <f t="shared" si="10"/>
        <v>6973.7260008950898</v>
      </c>
      <c r="AB4" s="282">
        <f t="shared" si="10"/>
        <v>-6973.7260008950898</v>
      </c>
      <c r="AC4" s="282">
        <f t="shared" si="10"/>
        <v>6973.7260008950898</v>
      </c>
      <c r="AD4" s="282">
        <f t="shared" si="10"/>
        <v>-6973.7260008950898</v>
      </c>
      <c r="AE4" s="282">
        <f t="shared" si="10"/>
        <v>924.20872230144039</v>
      </c>
      <c r="AF4" s="282">
        <f t="shared" si="10"/>
        <v>-2575.304347030899</v>
      </c>
      <c r="AG4" s="282">
        <f t="shared" si="10"/>
        <v>-3243.0297921494953</v>
      </c>
      <c r="AH4" s="282">
        <f t="shared" si="10"/>
        <v>-6672.0642807073364</v>
      </c>
      <c r="AI4" s="282">
        <f t="shared" si="10"/>
        <v>5860.2763749563737</v>
      </c>
      <c r="AJ4" s="282">
        <f t="shared" si="10"/>
        <v>6472.3006873261666</v>
      </c>
      <c r="AK4" s="282">
        <f t="shared" si="10"/>
        <v>-189.24090363727589</v>
      </c>
      <c r="AL4" s="282">
        <f t="shared" si="10"/>
        <v>-2375.5407536497291</v>
      </c>
      <c r="AM4" s="282">
        <f t="shared" si="10"/>
        <v>901.55735509316139</v>
      </c>
      <c r="AN4" s="282">
        <f t="shared" si="10"/>
        <v>4835.2533644488558</v>
      </c>
      <c r="AO4" s="282">
        <f t="shared" si="10"/>
        <v>622.5470021136872</v>
      </c>
    </row>
    <row r="5" spans="1:41" outlineLevel="1" x14ac:dyDescent="0.25">
      <c r="A5" s="1" t="s">
        <v>294</v>
      </c>
      <c r="B5" s="95">
        <f t="shared" si="11"/>
        <v>21</v>
      </c>
      <c r="C5" s="193">
        <f t="shared" si="12"/>
        <v>0.29166666666666669</v>
      </c>
      <c r="F5" s="294">
        <f t="shared" si="3"/>
        <v>0.42857142857142855</v>
      </c>
      <c r="G5" s="137">
        <f t="shared" si="4"/>
        <v>5660.376943017216</v>
      </c>
      <c r="H5" s="143">
        <f t="shared" si="5"/>
        <v>269.54175919129602</v>
      </c>
      <c r="I5" s="186">
        <f t="shared" si="13"/>
        <v>6.7458132314153216</v>
      </c>
      <c r="J5" t="str">
        <f t="shared" si="6"/>
        <v>index</v>
      </c>
      <c r="K5" s="344">
        <f t="shared" si="7"/>
        <v>0.80952380952380953</v>
      </c>
      <c r="L5" s="344">
        <f t="shared" si="8"/>
        <v>0.7142857142857143</v>
      </c>
      <c r="M5" s="344">
        <f t="shared" si="8"/>
        <v>-0.80952380952380953</v>
      </c>
      <c r="N5" s="344">
        <f t="shared" si="8"/>
        <v>0.80952380952380953</v>
      </c>
      <c r="O5" s="344">
        <f t="shared" si="8"/>
        <v>-0.14285714285714285</v>
      </c>
      <c r="P5" s="344">
        <f t="shared" si="9"/>
        <v>0.14285714285714285</v>
      </c>
      <c r="Q5" s="344">
        <f t="shared" si="9"/>
        <v>0.90476190476190477</v>
      </c>
      <c r="R5" s="344">
        <f t="shared" si="9"/>
        <v>-0.80952380952380953</v>
      </c>
      <c r="S5" s="344">
        <f t="shared" si="9"/>
        <v>-4.7619047619047616E-2</v>
      </c>
      <c r="T5" s="344">
        <f t="shared" si="9"/>
        <v>-4.7619047619047616E-2</v>
      </c>
      <c r="U5" s="344">
        <f t="shared" si="9"/>
        <v>-0.23809523809523808</v>
      </c>
      <c r="V5" s="344">
        <f t="shared" si="9"/>
        <v>-0.7142857142857143</v>
      </c>
      <c r="W5" s="286"/>
      <c r="X5" s="6"/>
      <c r="Y5" s="1" t="s">
        <v>294</v>
      </c>
      <c r="Z5" s="282">
        <f t="shared" si="10"/>
        <v>5660.376943017216</v>
      </c>
      <c r="AA5" s="282">
        <f t="shared" si="10"/>
        <v>141.66207785972176</v>
      </c>
      <c r="AB5" s="282">
        <f t="shared" si="10"/>
        <v>-141.66207785972176</v>
      </c>
      <c r="AC5" s="282">
        <f t="shared" si="10"/>
        <v>-279.86557494410351</v>
      </c>
      <c r="AD5" s="282">
        <f t="shared" si="10"/>
        <v>279.86557494410351</v>
      </c>
      <c r="AE5" s="282">
        <f t="shared" si="10"/>
        <v>-208.17936020864693</v>
      </c>
      <c r="AF5" s="282">
        <f t="shared" si="10"/>
        <v>-1005.0107590086012</v>
      </c>
      <c r="AG5" s="282">
        <f t="shared" si="10"/>
        <v>1752.7898734027167</v>
      </c>
      <c r="AH5" s="282">
        <f t="shared" si="10"/>
        <v>936.86931723287614</v>
      </c>
      <c r="AI5" s="282">
        <f t="shared" si="10"/>
        <v>4.8141160227340833</v>
      </c>
      <c r="AJ5" s="282">
        <f t="shared" si="10"/>
        <v>141.66207785972176</v>
      </c>
      <c r="AK5" s="282">
        <f t="shared" si="10"/>
        <v>-208.17936020864693</v>
      </c>
      <c r="AL5" s="282">
        <f t="shared" si="10"/>
        <v>-2083.5421541011992</v>
      </c>
      <c r="AM5" s="282">
        <f t="shared" si="10"/>
        <v>-2083.5421541011992</v>
      </c>
      <c r="AN5" s="282">
        <f t="shared" si="10"/>
        <v>-426.34176882655959</v>
      </c>
      <c r="AO5" s="282">
        <f t="shared" si="10"/>
        <v>213.34829259517835</v>
      </c>
    </row>
    <row r="6" spans="1:41" outlineLevel="1" x14ac:dyDescent="0.25">
      <c r="A6" s="1" t="s">
        <v>313</v>
      </c>
      <c r="B6" s="95">
        <f t="shared" si="11"/>
        <v>3</v>
      </c>
      <c r="C6" s="193">
        <f t="shared" si="12"/>
        <v>4.1666666666666664E-2</v>
      </c>
      <c r="F6" s="294">
        <f t="shared" si="3"/>
        <v>0.66666666666666663</v>
      </c>
      <c r="G6" s="137">
        <f t="shared" si="4"/>
        <v>4128.9955807740153</v>
      </c>
      <c r="H6" s="143">
        <f t="shared" si="5"/>
        <v>1376.331860258005</v>
      </c>
      <c r="I6" s="186">
        <f t="shared" si="13"/>
        <v>1163.6282932219892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1</v>
      </c>
      <c r="Q6" s="344">
        <f t="shared" si="9"/>
        <v>-1</v>
      </c>
      <c r="R6" s="344">
        <f t="shared" si="9"/>
        <v>1</v>
      </c>
      <c r="S6" s="344">
        <f t="shared" si="9"/>
        <v>0.33333333333333331</v>
      </c>
      <c r="T6" s="344">
        <f t="shared" si="9"/>
        <v>0.33333333333333331</v>
      </c>
      <c r="U6" s="344">
        <f t="shared" si="9"/>
        <v>-0.33333333333333331</v>
      </c>
      <c r="V6" s="344">
        <f t="shared" si="9"/>
        <v>0.33333333333333331</v>
      </c>
      <c r="W6" s="286"/>
      <c r="X6" s="6"/>
      <c r="Y6" s="1" t="s">
        <v>313</v>
      </c>
      <c r="Z6" s="282">
        <f t="shared" si="10"/>
        <v>4128.9955807740153</v>
      </c>
      <c r="AA6" s="282">
        <f t="shared" si="10"/>
        <v>3490.8848796659677</v>
      </c>
      <c r="AB6" s="282">
        <f t="shared" si="10"/>
        <v>-3490.8848796659677</v>
      </c>
      <c r="AC6" s="282">
        <f t="shared" si="10"/>
        <v>-4128.9955807740153</v>
      </c>
      <c r="AD6" s="282">
        <f t="shared" si="10"/>
        <v>4128.9955807740153</v>
      </c>
      <c r="AE6" s="282">
        <f t="shared" si="10"/>
        <v>2134.3102043412564</v>
      </c>
      <c r="AF6" s="282">
        <f t="shared" si="10"/>
        <v>2772.420905449304</v>
      </c>
      <c r="AG6" s="282">
        <f t="shared" si="10"/>
        <v>2772.420905449304</v>
      </c>
      <c r="AH6" s="282">
        <f t="shared" si="10"/>
        <v>2134.3102043412564</v>
      </c>
      <c r="AI6" s="282">
        <f t="shared" si="10"/>
        <v>3490.8848796659677</v>
      </c>
      <c r="AJ6" s="282">
        <f t="shared" si="10"/>
        <v>-3490.8848796659677</v>
      </c>
      <c r="AK6" s="282">
        <f t="shared" si="10"/>
        <v>3490.8848796659677</v>
      </c>
      <c r="AL6" s="282">
        <f t="shared" si="10"/>
        <v>4128.9955807740153</v>
      </c>
      <c r="AM6" s="282">
        <f t="shared" si="10"/>
        <v>4128.9955807740153</v>
      </c>
      <c r="AN6" s="282">
        <f t="shared" si="10"/>
        <v>-4128.9955807740153</v>
      </c>
      <c r="AO6" s="282">
        <f t="shared" si="10"/>
        <v>4128.9955807740153</v>
      </c>
    </row>
    <row r="7" spans="1:41" outlineLevel="1" x14ac:dyDescent="0.25">
      <c r="A7" s="1" t="s">
        <v>347</v>
      </c>
      <c r="B7" s="95">
        <f t="shared" si="11"/>
        <v>5</v>
      </c>
      <c r="C7" s="193">
        <f t="shared" si="12"/>
        <v>6.9444444444444448E-2</v>
      </c>
      <c r="F7" s="294">
        <f t="shared" si="3"/>
        <v>1</v>
      </c>
      <c r="G7" s="137">
        <f t="shared" si="4"/>
        <v>6780.5813233694971</v>
      </c>
      <c r="H7" s="143">
        <f t="shared" si="5"/>
        <v>1356.1162646738994</v>
      </c>
      <c r="I7" s="186">
        <f t="shared" si="13"/>
        <v>1356.1162646738994</v>
      </c>
      <c r="J7" t="str">
        <f t="shared" si="6"/>
        <v>metal</v>
      </c>
      <c r="K7" s="344">
        <f t="shared" si="7"/>
        <v>-0.2</v>
      </c>
      <c r="L7" s="344">
        <f t="shared" si="8"/>
        <v>-0.2</v>
      </c>
      <c r="M7" s="344">
        <f t="shared" si="8"/>
        <v>-0.6</v>
      </c>
      <c r="N7" s="344">
        <f t="shared" si="8"/>
        <v>0.2</v>
      </c>
      <c r="O7" s="344">
        <f t="shared" si="8"/>
        <v>0.6</v>
      </c>
      <c r="P7" s="344">
        <f t="shared" si="9"/>
        <v>0.6</v>
      </c>
      <c r="Q7" s="344">
        <f t="shared" si="9"/>
        <v>-0.2</v>
      </c>
      <c r="R7" s="344">
        <f t="shared" si="9"/>
        <v>-0.2</v>
      </c>
      <c r="S7" s="344">
        <f t="shared" si="9"/>
        <v>-0.6</v>
      </c>
      <c r="T7" s="344">
        <f t="shared" si="9"/>
        <v>-1</v>
      </c>
      <c r="U7" s="344">
        <f t="shared" si="9"/>
        <v>-0.6</v>
      </c>
      <c r="V7" s="344">
        <f t="shared" si="9"/>
        <v>-0.2</v>
      </c>
      <c r="W7" s="286"/>
      <c r="X7" s="6"/>
      <c r="Y7" s="1" t="s">
        <v>347</v>
      </c>
      <c r="Z7" s="282">
        <f t="shared" si="10"/>
        <v>6780.5813233694971</v>
      </c>
      <c r="AA7" s="282">
        <f t="shared" si="10"/>
        <v>2200.2656236088869</v>
      </c>
      <c r="AB7" s="282">
        <f t="shared" si="10"/>
        <v>-2200.2656236088869</v>
      </c>
      <c r="AC7" s="282">
        <f t="shared" si="10"/>
        <v>2200.2656236088869</v>
      </c>
      <c r="AD7" s="282">
        <f t="shared" si="10"/>
        <v>-2200.2656236088869</v>
      </c>
      <c r="AE7" s="282">
        <f t="shared" si="10"/>
        <v>-5110.2630428329467</v>
      </c>
      <c r="AF7" s="282">
        <f t="shared" si="10"/>
        <v>2200.2656236088869</v>
      </c>
      <c r="AG7" s="282">
        <f t="shared" si="10"/>
        <v>4649.2993849402819</v>
      </c>
      <c r="AH7" s="282">
        <f t="shared" si="10"/>
        <v>6319.6176654768333</v>
      </c>
      <c r="AI7" s="282">
        <f t="shared" si="10"/>
        <v>6319.6176654768333</v>
      </c>
      <c r="AJ7" s="282">
        <f t="shared" si="10"/>
        <v>2200.2656236088869</v>
      </c>
      <c r="AK7" s="282">
        <f t="shared" si="10"/>
        <v>-2661.2292815015517</v>
      </c>
      <c r="AL7" s="282">
        <f t="shared" si="10"/>
        <v>-6319.6176654768333</v>
      </c>
      <c r="AM7" s="282">
        <f t="shared" si="10"/>
        <v>-6780.5813233694971</v>
      </c>
      <c r="AN7" s="282">
        <f t="shared" si="10"/>
        <v>-6319.6176654768333</v>
      </c>
      <c r="AO7" s="282">
        <f t="shared" si="10"/>
        <v>-4649.2993849402819</v>
      </c>
    </row>
    <row r="8" spans="1:41" outlineLevel="1" x14ac:dyDescent="0.25">
      <c r="A8" s="1" t="s">
        <v>1122</v>
      </c>
      <c r="B8" s="95">
        <f t="shared" si="11"/>
        <v>10</v>
      </c>
      <c r="C8" s="193">
        <f t="shared" si="12"/>
        <v>0.1388888888888889</v>
      </c>
      <c r="F8" s="294">
        <f t="shared" si="3"/>
        <v>0.7</v>
      </c>
      <c r="G8" s="137">
        <f t="shared" si="4"/>
        <v>8504.7134832778302</v>
      </c>
      <c r="H8" s="143">
        <f t="shared" si="5"/>
        <v>850.47134832778306</v>
      </c>
      <c r="I8" s="186">
        <f t="shared" si="13"/>
        <v>597.89396822176957</v>
      </c>
      <c r="J8" t="str">
        <f t="shared" si="6"/>
        <v>rates</v>
      </c>
      <c r="K8" s="344">
        <f t="shared" si="7"/>
        <v>-0.8</v>
      </c>
      <c r="L8" s="344">
        <f t="shared" si="8"/>
        <v>0.6</v>
      </c>
      <c r="M8" s="344">
        <f t="shared" si="8"/>
        <v>-0.4</v>
      </c>
      <c r="N8" s="344">
        <f t="shared" si="8"/>
        <v>0.2</v>
      </c>
      <c r="O8" s="344">
        <f t="shared" si="8"/>
        <v>1</v>
      </c>
      <c r="P8" s="344">
        <f t="shared" si="9"/>
        <v>0.2</v>
      </c>
      <c r="Q8" s="344">
        <f t="shared" si="9"/>
        <v>-0.8</v>
      </c>
      <c r="R8" s="344">
        <f t="shared" si="9"/>
        <v>0.4</v>
      </c>
      <c r="S8" s="344">
        <f t="shared" si="9"/>
        <v>0.4</v>
      </c>
      <c r="T8" s="344">
        <f t="shared" si="9"/>
        <v>0.2</v>
      </c>
      <c r="U8" s="344">
        <f t="shared" si="9"/>
        <v>-0.4</v>
      </c>
      <c r="V8" s="344">
        <f t="shared" si="9"/>
        <v>-0.4</v>
      </c>
      <c r="W8" s="286"/>
      <c r="X8" s="6"/>
      <c r="Y8" s="1" t="s">
        <v>1122</v>
      </c>
      <c r="Z8" s="282">
        <f t="shared" si="10"/>
        <v>8504.7134832778302</v>
      </c>
      <c r="AA8" s="282">
        <f t="shared" si="10"/>
        <v>-5978.9396822176959</v>
      </c>
      <c r="AB8" s="282">
        <f t="shared" si="10"/>
        <v>5978.9396822176959</v>
      </c>
      <c r="AC8" s="282">
        <f t="shared" si="10"/>
        <v>-6247.0269666743598</v>
      </c>
      <c r="AD8" s="282">
        <f t="shared" si="10"/>
        <v>6247.0269666743598</v>
      </c>
      <c r="AE8" s="282">
        <f t="shared" si="10"/>
        <v>-76.571997782822564</v>
      </c>
      <c r="AF8" s="282">
        <f t="shared" si="10"/>
        <v>6682.4616904929453</v>
      </c>
      <c r="AG8" s="282">
        <f t="shared" si="10"/>
        <v>3630.0370099556112</v>
      </c>
      <c r="AH8" s="282">
        <f t="shared" si="10"/>
        <v>5978.9396822176959</v>
      </c>
      <c r="AI8" s="282">
        <f t="shared" si="10"/>
        <v>-401.65395468112843</v>
      </c>
      <c r="AJ8" s="282">
        <f t="shared" si="10"/>
        <v>-6247.0269666743598</v>
      </c>
      <c r="AK8" s="282">
        <f t="shared" si="10"/>
        <v>2918.8580103128688</v>
      </c>
      <c r="AL8" s="282">
        <f t="shared" si="10"/>
        <v>6950.5489749496091</v>
      </c>
      <c r="AM8" s="282">
        <f t="shared" si="10"/>
        <v>4622.6655697005654</v>
      </c>
      <c r="AN8" s="282">
        <f t="shared" si="10"/>
        <v>-1926.2294505679145</v>
      </c>
      <c r="AO8" s="282">
        <f t="shared" si="10"/>
        <v>-76.571997782822564</v>
      </c>
    </row>
    <row r="9" spans="1:41" outlineLevel="1" x14ac:dyDescent="0.25">
      <c r="A9" s="17" t="s">
        <v>304</v>
      </c>
      <c r="B9" s="295">
        <f t="shared" si="11"/>
        <v>8</v>
      </c>
      <c r="C9" s="200">
        <f t="shared" si="12"/>
        <v>0.1111111111111111</v>
      </c>
      <c r="D9" s="126"/>
      <c r="F9" s="294">
        <f t="shared" si="3"/>
        <v>0.75</v>
      </c>
      <c r="G9" s="199">
        <f t="shared" si="4"/>
        <v>10237.35803866909</v>
      </c>
      <c r="H9" s="143">
        <f t="shared" si="5"/>
        <v>1279.6697548336363</v>
      </c>
      <c r="I9" s="186">
        <f t="shared" si="13"/>
        <v>813.20246660278451</v>
      </c>
      <c r="J9" t="str">
        <f t="shared" si="6"/>
        <v>soft</v>
      </c>
      <c r="K9" s="344">
        <f t="shared" si="7"/>
        <v>-0.25</v>
      </c>
      <c r="L9" s="344">
        <f t="shared" si="8"/>
        <v>0.25</v>
      </c>
      <c r="M9" s="344">
        <f t="shared" si="8"/>
        <v>0</v>
      </c>
      <c r="N9" s="344">
        <f t="shared" si="8"/>
        <v>0.25</v>
      </c>
      <c r="O9" s="344">
        <f t="shared" si="8"/>
        <v>0</v>
      </c>
      <c r="P9" s="344">
        <f t="shared" si="9"/>
        <v>-0.25</v>
      </c>
      <c r="Q9" s="344">
        <f t="shared" si="9"/>
        <v>0</v>
      </c>
      <c r="R9" s="344">
        <f t="shared" si="9"/>
        <v>0.25</v>
      </c>
      <c r="S9" s="344">
        <f t="shared" si="9"/>
        <v>0.25</v>
      </c>
      <c r="T9" s="344">
        <f t="shared" si="9"/>
        <v>0.25</v>
      </c>
      <c r="U9" s="344">
        <f t="shared" si="9"/>
        <v>0</v>
      </c>
      <c r="V9" s="344">
        <f t="shared" si="9"/>
        <v>0.25</v>
      </c>
      <c r="W9" s="286"/>
      <c r="X9" s="6"/>
      <c r="Y9" s="17" t="s">
        <v>304</v>
      </c>
      <c r="Z9" s="283">
        <f t="shared" si="10"/>
        <v>10237.35803866909</v>
      </c>
      <c r="AA9" s="283">
        <f t="shared" si="10"/>
        <v>6505.6197328222761</v>
      </c>
      <c r="AB9" s="283">
        <f t="shared" si="10"/>
        <v>-6505.6197328222761</v>
      </c>
      <c r="AC9" s="283">
        <f t="shared" si="10"/>
        <v>4913.8065607244544</v>
      </c>
      <c r="AD9" s="283">
        <f t="shared" si="10"/>
        <v>-4913.8065607244544</v>
      </c>
      <c r="AE9" s="283">
        <f t="shared" si="10"/>
        <v>-7520.1163623516895</v>
      </c>
      <c r="AF9" s="283">
        <f t="shared" si="10"/>
        <v>3150.8758817299317</v>
      </c>
      <c r="AG9" s="283">
        <f t="shared" si="10"/>
        <v>6273.2347355058746</v>
      </c>
      <c r="AH9" s="283">
        <f t="shared" si="10"/>
        <v>3589.0394814459473</v>
      </c>
      <c r="AI9" s="283">
        <f t="shared" si="10"/>
        <v>-3696.2709827184167</v>
      </c>
      <c r="AJ9" s="283">
        <f t="shared" si="10"/>
        <v>5897.5987110827473</v>
      </c>
      <c r="AK9" s="283">
        <f t="shared" si="10"/>
        <v>-4913.8065607244544</v>
      </c>
      <c r="AL9" s="283">
        <f t="shared" si="10"/>
        <v>-3213.40345702282</v>
      </c>
      <c r="AM9" s="283">
        <f t="shared" si="10"/>
        <v>-3213.40345702282</v>
      </c>
      <c r="AN9" s="283">
        <f t="shared" si="10"/>
        <v>3320.6349582952894</v>
      </c>
      <c r="AO9" s="283">
        <f t="shared" si="10"/>
        <v>-6536.3242119933966</v>
      </c>
    </row>
    <row r="10" spans="1:41" outlineLevel="1" x14ac:dyDescent="0.25">
      <c r="B10">
        <f>SUM(B2:B9)</f>
        <v>72</v>
      </c>
      <c r="C10" s="193">
        <f t="shared" si="12"/>
        <v>1</v>
      </c>
      <c r="D10" s="126"/>
      <c r="F10" s="294">
        <f>SUMIFS(H$14:H$92,H$14:H$92,1,$C$14:$C$92,"&lt;&gt;offline")/$B10</f>
        <v>0.58333333333333337</v>
      </c>
      <c r="G10" s="167">
        <f>SUM(G2:G9)</f>
        <v>66929.742924948965</v>
      </c>
      <c r="H10" s="143">
        <f t="shared" si="5"/>
        <v>929.5797628465134</v>
      </c>
      <c r="I10">
        <f>SUM(F14:F92)/B10</f>
        <v>206.52229556187072</v>
      </c>
      <c r="J10" s="137"/>
      <c r="K10" s="6"/>
      <c r="L10" s="292"/>
      <c r="M10" s="286"/>
      <c r="N10" s="292"/>
      <c r="O10" s="6"/>
      <c r="R10" s="6"/>
      <c r="S10" s="286"/>
      <c r="T10" s="286"/>
      <c r="U10" s="286"/>
      <c r="V10" s="6"/>
      <c r="W10" s="286"/>
      <c r="X10" s="6"/>
      <c r="Y10" s="6" t="s">
        <v>1245</v>
      </c>
      <c r="Z10" s="284">
        <f>SUM(Z2:Z9)</f>
        <v>66929.742924948965</v>
      </c>
      <c r="AA10" s="284">
        <f t="shared" ref="AA10:AO10" si="14">SUM(AA2:AA9)</f>
        <v>-2058.217076594553</v>
      </c>
      <c r="AB10" s="284">
        <f t="shared" si="14"/>
        <v>2058.217076594553</v>
      </c>
      <c r="AC10" s="284">
        <f t="shared" si="14"/>
        <v>-14522.329623946098</v>
      </c>
      <c r="AD10" s="284">
        <f t="shared" si="14"/>
        <v>14522.329623946098</v>
      </c>
      <c r="AE10" s="284">
        <f t="shared" si="14"/>
        <v>-13901.462138342646</v>
      </c>
      <c r="AF10" s="284">
        <f t="shared" si="14"/>
        <v>7156.4600212881614</v>
      </c>
      <c r="AG10" s="284">
        <f t="shared" si="14"/>
        <v>24189.45085399197</v>
      </c>
      <c r="AH10" s="284">
        <f t="shared" si="14"/>
        <v>13508.250645239908</v>
      </c>
      <c r="AI10" s="284">
        <f t="shared" si="14"/>
        <v>5856.4383096387683</v>
      </c>
      <c r="AJ10" s="284">
        <f t="shared" si="14"/>
        <v>626.01631003967941</v>
      </c>
      <c r="AK10" s="284">
        <f t="shared" si="14"/>
        <v>-2007.8975692444246</v>
      </c>
      <c r="AL10" s="284">
        <f t="shared" si="14"/>
        <v>2419.9476765068889</v>
      </c>
      <c r="AM10" s="284">
        <f t="shared" si="14"/>
        <v>1871.7477442889453</v>
      </c>
      <c r="AN10" s="284">
        <f t="shared" si="14"/>
        <v>-12719.268953863206</v>
      </c>
      <c r="AO10" s="284">
        <f t="shared" si="14"/>
        <v>1598.0064093534747</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96% PNL 66930</v>
      </c>
      <c r="AA12" s="310" t="str">
        <f t="shared" si="15"/>
        <v>RISK-ON ACC 44% PNL -2058</v>
      </c>
      <c r="AB12" s="310" t="str">
        <f t="shared" si="15"/>
        <v>RISK-OFF ACC 51% PNL 2058</v>
      </c>
      <c r="AC12" s="310" t="str">
        <f t="shared" si="15"/>
        <v>Previous ACC 36% PNL -14522</v>
      </c>
      <c r="AD12" s="339" t="str">
        <f t="shared" si="15"/>
        <v>Anti-Previous ACC 60% PNL 14522</v>
      </c>
      <c r="AE12" s="340" t="str">
        <f t="shared" si="15"/>
        <v>&gt;equity ACC 44% PNL -13901</v>
      </c>
      <c r="AF12" s="340" t="str">
        <f t="shared" si="15"/>
        <v>50/50 ACC 44% PNL 7156</v>
      </c>
      <c r="AG12" s="340" t="str">
        <f t="shared" si="15"/>
        <v>&lt;equity ACC 51% PNL 24189</v>
      </c>
      <c r="AH12" s="341" t="str">
        <f t="shared" si="15"/>
        <v>SEASONALITY ACC 53% PNL 13508</v>
      </c>
      <c r="AI12" s="341" t="str">
        <f t="shared" si="15"/>
        <v>ADJ_SEASONALITY ACC 44% PNL 5856</v>
      </c>
      <c r="AJ12" s="342" t="str">
        <f t="shared" si="15"/>
        <v>V1 ACC 42% PNL 626</v>
      </c>
      <c r="AK12" s="342" t="str">
        <f t="shared" si="15"/>
        <v>V2 ACC 46% PNL -2008</v>
      </c>
      <c r="AL12" s="342" t="str">
        <f t="shared" si="15"/>
        <v>V3 ACC 50% PNL 2420</v>
      </c>
      <c r="AM12" s="342" t="str">
        <f t="shared" si="15"/>
        <v>V4 ACC 46% PNL 1872</v>
      </c>
      <c r="AN12" s="342" t="str">
        <f t="shared" si="15"/>
        <v>V5 ACC 46% PNL -12719</v>
      </c>
      <c r="AO12" s="342" t="str">
        <f t="shared" si="15"/>
        <v>V6 ACC 54% PNL 1598</v>
      </c>
    </row>
    <row r="13" spans="1:41" ht="15.75" thickBot="1" x14ac:dyDescent="0.3">
      <c r="A13" s="3"/>
      <c r="B13" s="164"/>
      <c r="C13" s="164"/>
      <c r="E13" s="240">
        <f>COUNTIF(E14:E92,1)/COUNT(E14:E92)</f>
        <v>0.620253164556962</v>
      </c>
      <c r="H13" s="240">
        <f>COUNTIF(H14:H92,1)/COUNT(H14:H92)</f>
        <v>0.620253164556962</v>
      </c>
      <c r="I13" s="240">
        <f>COUNTIF(I14:I92,1)/COUNT(I14:I92)</f>
        <v>0.620253164556962</v>
      </c>
      <c r="J13" s="240">
        <f t="shared" ref="J13:L13" si="16">COUNTIF(J14:J92,1)/COUNT(J14:J92)</f>
        <v>0.39240506329113922</v>
      </c>
      <c r="K13" s="240">
        <f t="shared" si="16"/>
        <v>0.59493670886075944</v>
      </c>
      <c r="L13" s="240">
        <f t="shared" si="16"/>
        <v>0.58227848101265822</v>
      </c>
      <c r="M13" s="240"/>
      <c r="O13" s="240">
        <f t="shared" ref="O13:U13" si="17">COUNTIF(O14:O92,1)/COUNT(O14:O92)</f>
        <v>0.569620253164557</v>
      </c>
      <c r="P13" s="240">
        <f t="shared" si="17"/>
        <v>0.569620253164557</v>
      </c>
      <c r="Q13" s="240">
        <f t="shared" si="17"/>
        <v>0.43037974683544306</v>
      </c>
      <c r="R13" s="240">
        <f t="shared" si="17"/>
        <v>0.45569620253164556</v>
      </c>
      <c r="S13" s="240">
        <f t="shared" si="17"/>
        <v>0.46835443037974683</v>
      </c>
      <c r="T13" s="240">
        <f t="shared" si="17"/>
        <v>0.49367088607594939</v>
      </c>
      <c r="U13" s="240">
        <f t="shared" si="17"/>
        <v>0.35443037974683544</v>
      </c>
      <c r="W13" s="179"/>
      <c r="X13" s="182">
        <v>18549070.036952637</v>
      </c>
      <c r="Y13" s="182">
        <v>15118772.669300061</v>
      </c>
      <c r="Z13" s="187">
        <f t="shared" ref="Z13:AO13" si="18">SUM(Z14:Z92)</f>
        <v>66929.74292494898</v>
      </c>
      <c r="AA13" s="187">
        <f t="shared" si="18"/>
        <v>-2058.2170765945548</v>
      </c>
      <c r="AB13" s="187">
        <f t="shared" si="18"/>
        <v>2058.2170765945548</v>
      </c>
      <c r="AC13" s="187">
        <f>SUM(AC14:AC92)</f>
        <v>-14522.329623946101</v>
      </c>
      <c r="AD13" s="187">
        <f t="shared" si="18"/>
        <v>14522.329623946101</v>
      </c>
      <c r="AE13" s="187">
        <f t="shared" si="18"/>
        <v>-13901.462138342649</v>
      </c>
      <c r="AF13" s="187">
        <f t="shared" si="18"/>
        <v>7156.4600212881605</v>
      </c>
      <c r="AG13" s="187">
        <f t="shared" si="18"/>
        <v>24189.450853991977</v>
      </c>
      <c r="AH13" s="187">
        <f t="shared" si="18"/>
        <v>13508.250645239907</v>
      </c>
      <c r="AI13" s="187">
        <f>SUM(AI14:AI92)</f>
        <v>5856.4383096387674</v>
      </c>
      <c r="AJ13" s="187">
        <f>SUM(AJ14:AJ92)</f>
        <v>626.01631003967884</v>
      </c>
      <c r="AK13" s="187">
        <f t="shared" si="18"/>
        <v>-2007.897569244423</v>
      </c>
      <c r="AL13" s="187">
        <f>SUM(AL14:AL92)</f>
        <v>2419.947676506893</v>
      </c>
      <c r="AM13" s="187">
        <f t="shared" si="18"/>
        <v>1871.7477442889481</v>
      </c>
      <c r="AN13" s="187">
        <f t="shared" si="18"/>
        <v>-12719.268953863206</v>
      </c>
      <c r="AO13" s="187">
        <f t="shared" si="18"/>
        <v>1598.0064093534747</v>
      </c>
    </row>
    <row r="14" spans="1:41" ht="15.75" thickBot="1" x14ac:dyDescent="0.3">
      <c r="A14" s="330" t="s">
        <v>287</v>
      </c>
      <c r="B14" s="331" t="s">
        <v>558</v>
      </c>
      <c r="C14" s="332" t="s">
        <v>1288</v>
      </c>
      <c r="E14" s="201">
        <v>1</v>
      </c>
      <c r="F14" s="186">
        <f t="shared" ref="F14:F77" si="19">G14*X14</f>
        <v>0</v>
      </c>
      <c r="G14" s="201">
        <v>1.8856065367699999E-3</v>
      </c>
      <c r="H14" s="202">
        <v>1</v>
      </c>
      <c r="I14">
        <v>-1</v>
      </c>
      <c r="J14">
        <v>-1</v>
      </c>
      <c r="K14">
        <v>1</v>
      </c>
      <c r="L14">
        <v>-1</v>
      </c>
      <c r="M14">
        <v>-6</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-518.22548890956352</v>
      </c>
      <c r="G15" s="202">
        <v>-3.4125213282599999E-3</v>
      </c>
      <c r="H15" s="202">
        <v>-1</v>
      </c>
      <c r="I15">
        <v>1</v>
      </c>
      <c r="J15">
        <v>1</v>
      </c>
      <c r="K15">
        <v>1</v>
      </c>
      <c r="L15">
        <v>1</v>
      </c>
      <c r="M15">
        <v>9</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151860</v>
      </c>
      <c r="Y15" s="137">
        <v>151860</v>
      </c>
      <c r="Z15" s="188">
        <f t="shared" si="25"/>
        <v>518.22548890956352</v>
      </c>
      <c r="AA15" s="188">
        <f>IF(IF(sym!$Q4=H15,1,0)=1,ABS(X15*G15),-ABS(X15*G15))</f>
        <v>-518.22548890956352</v>
      </c>
      <c r="AB15" s="188">
        <f>IF(IF(sym!$P4=$H15,1,0)=1,ABS($X15*$G15),-ABS($X15*$G15))</f>
        <v>518.22548890956352</v>
      </c>
      <c r="AC15" s="188">
        <f>IF(IF(E15=H15,1,0)=1,ABS(X15*G15),-ABS(X15*G15))</f>
        <v>-518.22548890956352</v>
      </c>
      <c r="AD15" s="188">
        <f t="shared" si="26"/>
        <v>518.22548890956352</v>
      </c>
      <c r="AE15" s="188">
        <f t="shared" si="27"/>
        <v>-518.22548890956352</v>
      </c>
      <c r="AF15" s="188">
        <f t="shared" ref="AF15:AF78" si="36">IF(IF(I15=H15,1,0)=1,ABS(X15*G15),-ABS(X15*G15))</f>
        <v>-518.22548890956352</v>
      </c>
      <c r="AG15" s="188">
        <f t="shared" ref="AG15:AG78" si="37">IF(IF(K15=H15,1,0)=1,ABS(X15*G15),-ABS(X15*G15))</f>
        <v>-518.22548890956352</v>
      </c>
      <c r="AH15" s="188">
        <f t="shared" ref="AH15:AH78" si="38">IF(IF(L15=H15,1,0)=1,ABS(X15*G15),-ABS(X15*G15))</f>
        <v>-518.22548890956352</v>
      </c>
      <c r="AI15" s="188">
        <f t="shared" ref="AI15:AI78" si="39">IF(IF(O15=H15,1,0)=1,ABS(X15*G15),-ABS(X15*G15))</f>
        <v>-518.22548890956352</v>
      </c>
      <c r="AJ15" s="188">
        <f t="shared" si="28"/>
        <v>-518.22548890956352</v>
      </c>
      <c r="AK15" s="188">
        <f t="shared" si="29"/>
        <v>-518.22548890956352</v>
      </c>
      <c r="AL15" s="188">
        <f t="shared" si="30"/>
        <v>518.22548890956352</v>
      </c>
      <c r="AM15" s="188">
        <f t="shared" si="31"/>
        <v>-518.22548890956352</v>
      </c>
      <c r="AN15" s="188">
        <f t="shared" si="32"/>
        <v>518.22548890956352</v>
      </c>
      <c r="AO15" s="188">
        <f t="shared" si="33"/>
        <v>518.22548890956352</v>
      </c>
    </row>
    <row r="16" spans="1:41" ht="15.75" thickBot="1" x14ac:dyDescent="0.3">
      <c r="A16" s="1" t="s">
        <v>292</v>
      </c>
      <c r="B16" s="149" t="s">
        <v>292</v>
      </c>
      <c r="C16" s="192" t="s">
        <v>294</v>
      </c>
      <c r="E16" s="201">
        <v>1</v>
      </c>
      <c r="F16" s="186">
        <f t="shared" si="19"/>
        <v>-199.21663673098223</v>
      </c>
      <c r="G16" s="202">
        <v>-2.0206555904800001E-3</v>
      </c>
      <c r="H16" s="202">
        <v>-1</v>
      </c>
      <c r="I16">
        <v>1</v>
      </c>
      <c r="J16">
        <v>-1</v>
      </c>
      <c r="K16">
        <v>1</v>
      </c>
      <c r="L16">
        <v>-1</v>
      </c>
      <c r="M16">
        <v>-3</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98590.099999999991</v>
      </c>
      <c r="Y16" s="137">
        <v>98590.099999999991</v>
      </c>
      <c r="Z16" s="188">
        <f t="shared" si="25"/>
        <v>199.21663673098223</v>
      </c>
      <c r="AA16" s="188">
        <f>IF(IF(sym!$Q5=H16,1,0)=1,ABS(X16*G16),-ABS(X16*G16))</f>
        <v>-199.21663673098223</v>
      </c>
      <c r="AB16" s="188">
        <f>IF(IF(sym!$P5=$H16,1,0)=1,ABS($X16*$G16),-ABS($X16*$G16))</f>
        <v>199.21663673098223</v>
      </c>
      <c r="AC16" s="188">
        <f t="shared" ref="AC16:AC79" si="40">IF(IF(E16=H16,1,0)=1,ABS(X16*G16),-ABS(X16*G16))</f>
        <v>-199.21663673098223</v>
      </c>
      <c r="AD16" s="188">
        <f t="shared" si="26"/>
        <v>199.21663673098223</v>
      </c>
      <c r="AE16" s="188">
        <f t="shared" si="27"/>
        <v>199.21663673098223</v>
      </c>
      <c r="AF16" s="188">
        <f t="shared" si="36"/>
        <v>-199.21663673098223</v>
      </c>
      <c r="AG16" s="188">
        <f t="shared" si="37"/>
        <v>-199.21663673098223</v>
      </c>
      <c r="AH16" s="188">
        <f t="shared" si="38"/>
        <v>199.21663673098223</v>
      </c>
      <c r="AI16" s="188">
        <f t="shared" si="39"/>
        <v>-199.21663673098223</v>
      </c>
      <c r="AJ16" s="188">
        <f t="shared" si="28"/>
        <v>-199.21663673098223</v>
      </c>
      <c r="AK16" s="188">
        <f t="shared" si="29"/>
        <v>199.21663673098223</v>
      </c>
      <c r="AL16" s="188">
        <f t="shared" si="30"/>
        <v>-199.21663673098223</v>
      </c>
      <c r="AM16" s="188">
        <f>IF(IF(S16=H16,1,0)=1,ABS(X16*G16),-ABS(X16*G16))</f>
        <v>-199.21663673098223</v>
      </c>
      <c r="AN16" s="188">
        <f t="shared" si="32"/>
        <v>199.21663673098223</v>
      </c>
      <c r="AO16" s="188">
        <f t="shared" si="33"/>
        <v>199.21663673098223</v>
      </c>
    </row>
    <row r="17" spans="1:41" ht="15.75" thickBot="1" x14ac:dyDescent="0.3">
      <c r="A17" s="1" t="s">
        <v>295</v>
      </c>
      <c r="B17" s="149" t="s">
        <v>728</v>
      </c>
      <c r="C17" s="192" t="s">
        <v>297</v>
      </c>
      <c r="E17" s="201">
        <v>1</v>
      </c>
      <c r="F17" s="186">
        <f t="shared" si="19"/>
        <v>-239.386973180322</v>
      </c>
      <c r="G17" s="202">
        <v>-2.5542784163500002E-3</v>
      </c>
      <c r="H17" s="202">
        <v>-1</v>
      </c>
      <c r="I17">
        <v>-1</v>
      </c>
      <c r="J17">
        <v>1</v>
      </c>
      <c r="K17">
        <v>-1</v>
      </c>
      <c r="L17">
        <v>-1</v>
      </c>
      <c r="M17">
        <v>3</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93720</v>
      </c>
      <c r="Y17" s="137">
        <v>74976</v>
      </c>
      <c r="Z17" s="188">
        <f t="shared" si="25"/>
        <v>239.386973180322</v>
      </c>
      <c r="AA17" s="188">
        <f>IF(IF(sym!$Q6=H17,1,0)=1,ABS(X17*G17),-ABS(X17*G17))</f>
        <v>-239.386973180322</v>
      </c>
      <c r="AB17" s="188">
        <f>IF(IF(sym!$P6=$H17,1,0)=1,ABS($X17*$G17),-ABS($X17*$G17))</f>
        <v>239.386973180322</v>
      </c>
      <c r="AC17" s="188">
        <f t="shared" si="40"/>
        <v>-239.386973180322</v>
      </c>
      <c r="AD17" s="188">
        <f t="shared" si="26"/>
        <v>239.386973180322</v>
      </c>
      <c r="AE17" s="188">
        <f t="shared" si="27"/>
        <v>-239.386973180322</v>
      </c>
      <c r="AF17" s="188">
        <f t="shared" si="36"/>
        <v>239.386973180322</v>
      </c>
      <c r="AG17" s="188">
        <f t="shared" si="37"/>
        <v>239.386973180322</v>
      </c>
      <c r="AH17" s="188">
        <f t="shared" si="38"/>
        <v>239.386973180322</v>
      </c>
      <c r="AI17" s="188">
        <f t="shared" si="39"/>
        <v>239.386973180322</v>
      </c>
      <c r="AJ17" s="188">
        <f t="shared" si="28"/>
        <v>-239.386973180322</v>
      </c>
      <c r="AK17" s="188">
        <f t="shared" si="29"/>
        <v>239.386973180322</v>
      </c>
      <c r="AL17" s="188">
        <f t="shared" si="30"/>
        <v>239.386973180322</v>
      </c>
      <c r="AM17" s="188">
        <f t="shared" si="31"/>
        <v>239.386973180322</v>
      </c>
      <c r="AN17" s="188">
        <f t="shared" si="32"/>
        <v>-239.386973180322</v>
      </c>
      <c r="AO17" s="188">
        <f t="shared" si="33"/>
        <v>-239.386973180322</v>
      </c>
    </row>
    <row r="18" spans="1:41" ht="15.75" thickBot="1" x14ac:dyDescent="0.3">
      <c r="A18" s="1" t="s">
        <v>298</v>
      </c>
      <c r="B18" s="149" t="s">
        <v>479</v>
      </c>
      <c r="C18" s="192" t="s">
        <v>1121</v>
      </c>
      <c r="E18" s="201">
        <v>1</v>
      </c>
      <c r="F18" s="186">
        <f t="shared" si="19"/>
        <v>-1351.3151453536652</v>
      </c>
      <c r="G18" s="202">
        <v>-8.2090676306699993E-3</v>
      </c>
      <c r="H18" s="202">
        <v>-1</v>
      </c>
      <c r="I18">
        <v>-1</v>
      </c>
      <c r="J18">
        <v>-1</v>
      </c>
      <c r="K18">
        <v>-1</v>
      </c>
      <c r="L18">
        <v>1</v>
      </c>
      <c r="M18">
        <v>2</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164612.5</v>
      </c>
      <c r="Y18" s="137">
        <v>164612.5</v>
      </c>
      <c r="Z18" s="188">
        <f t="shared" si="25"/>
        <v>1351.3151453536652</v>
      </c>
      <c r="AA18" s="188">
        <f>IF(IF(sym!$Q7=H18,1,0)=1,ABS(X18*G18),-ABS(X18*G18))</f>
        <v>-1351.3151453536652</v>
      </c>
      <c r="AB18" s="188">
        <f>IF(IF(sym!$P7=$H18,1,0)=1,ABS($X18*$G18),-ABS($X18*$G18))</f>
        <v>1351.3151453536652</v>
      </c>
      <c r="AC18" s="188">
        <f t="shared" si="40"/>
        <v>-1351.3151453536652</v>
      </c>
      <c r="AD18" s="188">
        <f t="shared" si="26"/>
        <v>1351.3151453536652</v>
      </c>
      <c r="AE18" s="188">
        <f t="shared" si="27"/>
        <v>1351.3151453536652</v>
      </c>
      <c r="AF18" s="188">
        <f t="shared" si="36"/>
        <v>1351.3151453536652</v>
      </c>
      <c r="AG18" s="188">
        <f t="shared" si="37"/>
        <v>1351.3151453536652</v>
      </c>
      <c r="AH18" s="188">
        <f t="shared" si="38"/>
        <v>-1351.3151453536652</v>
      </c>
      <c r="AI18" s="188">
        <f t="shared" si="39"/>
        <v>-1351.3151453536652</v>
      </c>
      <c r="AJ18" s="188">
        <f t="shared" si="28"/>
        <v>1351.3151453536652</v>
      </c>
      <c r="AK18" s="188">
        <f t="shared" si="29"/>
        <v>1351.3151453536652</v>
      </c>
      <c r="AL18" s="188">
        <f t="shared" si="30"/>
        <v>1351.3151453536652</v>
      </c>
      <c r="AM18" s="188">
        <f t="shared" si="31"/>
        <v>1351.3151453536652</v>
      </c>
      <c r="AN18" s="188">
        <f t="shared" si="32"/>
        <v>-1351.3151453536652</v>
      </c>
      <c r="AO18" s="188">
        <f t="shared" si="33"/>
        <v>1351.3151453536652</v>
      </c>
    </row>
    <row r="19" spans="1:41" ht="15.75" thickBot="1" x14ac:dyDescent="0.3">
      <c r="A19" s="1" t="s">
        <v>300</v>
      </c>
      <c r="B19" s="149" t="s">
        <v>518</v>
      </c>
      <c r="C19" s="192" t="s">
        <v>297</v>
      </c>
      <c r="E19" s="201">
        <v>1</v>
      </c>
      <c r="F19" s="186">
        <f t="shared" si="19"/>
        <v>1502.9808374730001</v>
      </c>
      <c r="G19" s="202">
        <v>2.7679205110000001E-2</v>
      </c>
      <c r="H19" s="202">
        <v>1</v>
      </c>
      <c r="I19">
        <v>1</v>
      </c>
      <c r="J19">
        <v>1</v>
      </c>
      <c r="K19">
        <v>-1</v>
      </c>
      <c r="L19">
        <v>-1</v>
      </c>
      <c r="M19">
        <v>-4</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54300</v>
      </c>
      <c r="Y19" s="137">
        <v>36200</v>
      </c>
      <c r="Z19" s="188">
        <f t="shared" si="25"/>
        <v>1502.9808374730001</v>
      </c>
      <c r="AA19" s="188">
        <f>IF(IF(sym!$Q8=H19,1,0)=1,ABS(X19*G19),-ABS(X19*G19))</f>
        <v>1502.9808374730001</v>
      </c>
      <c r="AB19" s="188">
        <f>IF(IF(sym!$P8=$H19,1,0)=1,ABS($X19*$G19),-ABS($X19*$G19))</f>
        <v>-1502.9808374730001</v>
      </c>
      <c r="AC19" s="188">
        <f t="shared" si="40"/>
        <v>1502.9808374730001</v>
      </c>
      <c r="AD19" s="188">
        <f t="shared" si="26"/>
        <v>-1502.9808374730001</v>
      </c>
      <c r="AE19" s="188">
        <f t="shared" si="27"/>
        <v>1502.9808374730001</v>
      </c>
      <c r="AF19" s="188">
        <f t="shared" si="36"/>
        <v>1502.9808374730001</v>
      </c>
      <c r="AG19" s="188">
        <f t="shared" si="37"/>
        <v>-1502.9808374730001</v>
      </c>
      <c r="AH19" s="188">
        <f t="shared" si="38"/>
        <v>-1502.9808374730001</v>
      </c>
      <c r="AI19" s="188">
        <f t="shared" si="39"/>
        <v>1502.9808374730001</v>
      </c>
      <c r="AJ19" s="188">
        <f t="shared" si="28"/>
        <v>1502.9808374730001</v>
      </c>
      <c r="AK19" s="188">
        <f t="shared" si="29"/>
        <v>1502.9808374730001</v>
      </c>
      <c r="AL19" s="188">
        <f t="shared" si="30"/>
        <v>1502.9808374730001</v>
      </c>
      <c r="AM19" s="188">
        <f t="shared" si="31"/>
        <v>1502.9808374730001</v>
      </c>
      <c r="AN19" s="188">
        <f t="shared" si="32"/>
        <v>1502.9808374730001</v>
      </c>
      <c r="AO19" s="188">
        <f t="shared" si="33"/>
        <v>1502.9808374730001</v>
      </c>
    </row>
    <row r="20" spans="1:41" ht="15.75" thickBot="1" x14ac:dyDescent="0.3">
      <c r="A20" s="1" t="s">
        <v>302</v>
      </c>
      <c r="B20" s="149" t="s">
        <v>509</v>
      </c>
      <c r="C20" s="192" t="s">
        <v>304</v>
      </c>
      <c r="E20" s="201">
        <v>1</v>
      </c>
      <c r="F20" s="186">
        <f t="shared" si="19"/>
        <v>1170.8028259471375</v>
      </c>
      <c r="G20" s="202">
        <v>9.3127809890799999E-3</v>
      </c>
      <c r="H20" s="202">
        <v>1</v>
      </c>
      <c r="I20">
        <v>1</v>
      </c>
      <c r="J20">
        <v>1</v>
      </c>
      <c r="K20">
        <v>1</v>
      </c>
      <c r="L20">
        <v>-1</v>
      </c>
      <c r="M20">
        <v>7</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125720</v>
      </c>
      <c r="Y20" s="137">
        <v>94290</v>
      </c>
      <c r="Z20" s="188">
        <f t="shared" si="25"/>
        <v>1170.8028259471375</v>
      </c>
      <c r="AA20" s="188">
        <f>IF(IF(sym!$Q9=H20,1,0)=1,ABS(X20*G20),-ABS(X20*G20))</f>
        <v>1170.8028259471375</v>
      </c>
      <c r="AB20" s="188">
        <f>IF(IF(sym!$P9=$H20,1,0)=1,ABS($X20*$G20),-ABS($X20*$G20))</f>
        <v>-1170.8028259471375</v>
      </c>
      <c r="AC20" s="188">
        <f t="shared" si="40"/>
        <v>1170.8028259471375</v>
      </c>
      <c r="AD20" s="188">
        <f t="shared" si="26"/>
        <v>-1170.8028259471375</v>
      </c>
      <c r="AE20" s="188">
        <f t="shared" si="27"/>
        <v>1170.8028259471375</v>
      </c>
      <c r="AF20" s="188">
        <f t="shared" si="36"/>
        <v>1170.8028259471375</v>
      </c>
      <c r="AG20" s="188">
        <f t="shared" si="37"/>
        <v>1170.8028259471375</v>
      </c>
      <c r="AH20" s="188">
        <f t="shared" si="38"/>
        <v>-1170.8028259471375</v>
      </c>
      <c r="AI20" s="188">
        <f t="shared" si="39"/>
        <v>-1170.8028259471375</v>
      </c>
      <c r="AJ20" s="188">
        <f t="shared" si="28"/>
        <v>1170.8028259471375</v>
      </c>
      <c r="AK20" s="188">
        <f t="shared" si="29"/>
        <v>-1170.8028259471375</v>
      </c>
      <c r="AL20" s="188">
        <f t="shared" si="30"/>
        <v>1170.8028259471375</v>
      </c>
      <c r="AM20" s="188">
        <f t="shared" si="31"/>
        <v>1170.8028259471375</v>
      </c>
      <c r="AN20" s="188">
        <f t="shared" si="32"/>
        <v>1170.8028259471375</v>
      </c>
      <c r="AO20" s="188">
        <f t="shared" si="33"/>
        <v>1170.8028259471375</v>
      </c>
    </row>
    <row r="21" spans="1:41" ht="15.75" thickBot="1" x14ac:dyDescent="0.3">
      <c r="A21" s="1" t="s">
        <v>305</v>
      </c>
      <c r="B21" s="149" t="s">
        <v>488</v>
      </c>
      <c r="C21" s="192" t="s">
        <v>1121</v>
      </c>
      <c r="E21" s="201">
        <v>1</v>
      </c>
      <c r="F21" s="186">
        <f t="shared" si="19"/>
        <v>1039.6491113870341</v>
      </c>
      <c r="G21" s="202">
        <v>4.49189505892E-3</v>
      </c>
      <c r="H21" s="202">
        <v>1</v>
      </c>
      <c r="I21">
        <v>-1</v>
      </c>
      <c r="J21">
        <v>-1</v>
      </c>
      <c r="K21">
        <v>1</v>
      </c>
      <c r="L21">
        <v>-1</v>
      </c>
      <c r="M21">
        <v>-6</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231450</v>
      </c>
      <c r="Y21" s="137">
        <v>154300</v>
      </c>
      <c r="Z21" s="188">
        <f t="shared" si="25"/>
        <v>1039.6491113870341</v>
      </c>
      <c r="AA21" s="188">
        <f>IF(IF(sym!$Q10=H21,1,0)=1,ABS(X21*G21),-ABS(X21*G21))</f>
        <v>1039.6491113870341</v>
      </c>
      <c r="AB21" s="188">
        <f>IF(IF(sym!$P10=$H21,1,0)=1,ABS($X21*$G21),-ABS($X21*$G21))</f>
        <v>-1039.6491113870341</v>
      </c>
      <c r="AC21" s="188">
        <f t="shared" si="40"/>
        <v>1039.6491113870341</v>
      </c>
      <c r="AD21" s="188">
        <f t="shared" si="26"/>
        <v>-1039.6491113870341</v>
      </c>
      <c r="AE21" s="188">
        <f t="shared" si="27"/>
        <v>-1039.6491113870341</v>
      </c>
      <c r="AF21" s="188">
        <f t="shared" si="36"/>
        <v>-1039.6491113870341</v>
      </c>
      <c r="AG21" s="188">
        <f t="shared" si="37"/>
        <v>1039.6491113870341</v>
      </c>
      <c r="AH21" s="188">
        <f t="shared" si="38"/>
        <v>-1039.6491113870341</v>
      </c>
      <c r="AI21" s="188">
        <f t="shared" si="39"/>
        <v>1039.6491113870341</v>
      </c>
      <c r="AJ21" s="188">
        <f t="shared" si="28"/>
        <v>1039.6491113870341</v>
      </c>
      <c r="AK21" s="188">
        <f t="shared" si="29"/>
        <v>-1039.6491113870341</v>
      </c>
      <c r="AL21" s="188">
        <f t="shared" si="30"/>
        <v>-1039.6491113870341</v>
      </c>
      <c r="AM21" s="188">
        <f t="shared" si="31"/>
        <v>-1039.6491113870341</v>
      </c>
      <c r="AN21" s="188">
        <f t="shared" si="32"/>
        <v>-1039.6491113870341</v>
      </c>
      <c r="AO21" s="188">
        <f t="shared" si="33"/>
        <v>-1039.6491113870341</v>
      </c>
    </row>
    <row r="22" spans="1:41" ht="15.75" thickBot="1" x14ac:dyDescent="0.3">
      <c r="A22" s="330" t="s">
        <v>307</v>
      </c>
      <c r="B22" s="331" t="s">
        <v>484</v>
      </c>
      <c r="C22" s="332" t="s">
        <v>1288</v>
      </c>
      <c r="E22" s="201">
        <v>-1</v>
      </c>
      <c r="F22" s="186">
        <f t="shared" si="19"/>
        <v>0</v>
      </c>
      <c r="G22" s="202">
        <v>5.1309748852300004E-3</v>
      </c>
      <c r="H22" s="202">
        <v>1</v>
      </c>
      <c r="I22">
        <v>-1</v>
      </c>
      <c r="J22">
        <v>-1</v>
      </c>
      <c r="K22">
        <v>-1</v>
      </c>
      <c r="L22">
        <v>1</v>
      </c>
      <c r="M22">
        <v>-2</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-2034.6268656723198</v>
      </c>
      <c r="G23" s="202">
        <v>-4.4776119402999998E-2</v>
      </c>
      <c r="H23" s="202">
        <v>-1</v>
      </c>
      <c r="I23">
        <v>1</v>
      </c>
      <c r="J23">
        <v>1</v>
      </c>
      <c r="K23">
        <v>-1</v>
      </c>
      <c r="L23">
        <v>-1</v>
      </c>
      <c r="M23">
        <v>-8</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45440</v>
      </c>
      <c r="Y23" s="137">
        <v>45440</v>
      </c>
      <c r="Z23" s="188">
        <f t="shared" si="25"/>
        <v>2034.6268656723198</v>
      </c>
      <c r="AA23" s="188">
        <f>IF(IF(sym!$Q12=H23,1,0)=1,ABS(X23*G23),-ABS(X23*G23))</f>
        <v>-2034.6268656723198</v>
      </c>
      <c r="AB23" s="188">
        <f>IF(IF(sym!$P12=$H23,1,0)=1,ABS($X23*$G23),-ABS($X23*$G23))</f>
        <v>2034.6268656723198</v>
      </c>
      <c r="AC23" s="188">
        <f t="shared" si="40"/>
        <v>-2034.6268656723198</v>
      </c>
      <c r="AD23" s="188">
        <f t="shared" si="26"/>
        <v>2034.6268656723198</v>
      </c>
      <c r="AE23" s="188">
        <f t="shared" si="27"/>
        <v>-2034.6268656723198</v>
      </c>
      <c r="AF23" s="188">
        <f t="shared" si="36"/>
        <v>-2034.6268656723198</v>
      </c>
      <c r="AG23" s="188">
        <f t="shared" si="37"/>
        <v>2034.6268656723198</v>
      </c>
      <c r="AH23" s="188">
        <f t="shared" si="38"/>
        <v>2034.6268656723198</v>
      </c>
      <c r="AI23" s="188">
        <f t="shared" si="39"/>
        <v>-2034.6268656723198</v>
      </c>
      <c r="AJ23" s="188">
        <f t="shared" si="28"/>
        <v>-2034.6268656723198</v>
      </c>
      <c r="AK23" s="188">
        <f t="shared" si="29"/>
        <v>-2034.6268656723198</v>
      </c>
      <c r="AL23" s="188">
        <f t="shared" si="30"/>
        <v>-2034.6268656723198</v>
      </c>
      <c r="AM23" s="188">
        <f t="shared" si="31"/>
        <v>-2034.6268656723198</v>
      </c>
      <c r="AN23" s="188">
        <f t="shared" si="32"/>
        <v>-2034.6268656723198</v>
      </c>
      <c r="AO23" s="188">
        <f t="shared" si="33"/>
        <v>-2034.6268656723198</v>
      </c>
    </row>
    <row r="24" spans="1:41" ht="15.75" thickBot="1" x14ac:dyDescent="0.3">
      <c r="A24" s="1" t="s">
        <v>311</v>
      </c>
      <c r="B24" s="149" t="s">
        <v>520</v>
      </c>
      <c r="C24" s="192" t="s">
        <v>304</v>
      </c>
      <c r="E24" s="201">
        <v>1</v>
      </c>
      <c r="F24" s="186">
        <f t="shared" si="19"/>
        <v>3674.0357445555223</v>
      </c>
      <c r="G24" s="202">
        <v>3.3484035038099998E-2</v>
      </c>
      <c r="H24" s="233">
        <v>1</v>
      </c>
      <c r="I24">
        <v>1</v>
      </c>
      <c r="J24">
        <v>-1</v>
      </c>
      <c r="K24">
        <v>1</v>
      </c>
      <c r="L24">
        <v>1</v>
      </c>
      <c r="M24">
        <v>-7</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109725</v>
      </c>
      <c r="Y24" s="137">
        <v>73150</v>
      </c>
      <c r="Z24" s="188">
        <f t="shared" si="25"/>
        <v>3674.0357445555223</v>
      </c>
      <c r="AA24" s="188">
        <f>IF(IF(sym!$Q13=H24,1,0)=1,ABS(X24*G24),-ABS(X24*G24))</f>
        <v>3674.0357445555223</v>
      </c>
      <c r="AB24" s="188">
        <f>IF(IF(sym!$P13=$H24,1,0)=1,ABS($X24*$G24),-ABS($X24*$G24))</f>
        <v>-3674.0357445555223</v>
      </c>
      <c r="AC24" s="188">
        <f t="shared" si="40"/>
        <v>3674.0357445555223</v>
      </c>
      <c r="AD24" s="188">
        <f t="shared" si="26"/>
        <v>-3674.0357445555223</v>
      </c>
      <c r="AE24" s="188">
        <f t="shared" si="27"/>
        <v>-3674.0357445555223</v>
      </c>
      <c r="AF24" s="188">
        <f t="shared" si="36"/>
        <v>3674.0357445555223</v>
      </c>
      <c r="AG24" s="188">
        <f t="shared" si="37"/>
        <v>3674.0357445555223</v>
      </c>
      <c r="AH24" s="188">
        <f t="shared" si="38"/>
        <v>3674.0357445555223</v>
      </c>
      <c r="AI24" s="188">
        <f t="shared" si="39"/>
        <v>-3674.0357445555223</v>
      </c>
      <c r="AJ24" s="188">
        <f t="shared" si="28"/>
        <v>3674.0357445555223</v>
      </c>
      <c r="AK24" s="188">
        <f t="shared" si="29"/>
        <v>-3674.0357445555223</v>
      </c>
      <c r="AL24" s="188">
        <f t="shared" si="30"/>
        <v>-3674.0357445555223</v>
      </c>
      <c r="AM24" s="188">
        <f t="shared" si="31"/>
        <v>-3674.0357445555223</v>
      </c>
      <c r="AN24" s="188">
        <f t="shared" si="32"/>
        <v>3674.0357445555223</v>
      </c>
      <c r="AO24" s="188">
        <f t="shared" si="33"/>
        <v>-3674.0357445555223</v>
      </c>
    </row>
    <row r="25" spans="1:41" ht="15.75" thickBot="1" x14ac:dyDescent="0.3">
      <c r="A25" s="1" t="s">
        <v>1008</v>
      </c>
      <c r="B25" s="149" t="s">
        <v>583</v>
      </c>
      <c r="C25" s="192" t="s">
        <v>1121</v>
      </c>
      <c r="E25" s="201">
        <v>1</v>
      </c>
      <c r="F25" s="186">
        <f t="shared" si="19"/>
        <v>991.01534336624854</v>
      </c>
      <c r="G25" s="202">
        <v>3.55984138428E-3</v>
      </c>
      <c r="H25" s="202">
        <v>1</v>
      </c>
      <c r="I25">
        <v>-1</v>
      </c>
      <c r="J25">
        <v>1</v>
      </c>
      <c r="K25">
        <v>-1</v>
      </c>
      <c r="L25">
        <v>1</v>
      </c>
      <c r="M25">
        <v>-12</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278387.5</v>
      </c>
      <c r="Y25" s="137">
        <v>278387.5</v>
      </c>
      <c r="Z25" s="188">
        <f t="shared" si="25"/>
        <v>991.01534336624854</v>
      </c>
      <c r="AA25" s="188">
        <f>IF(IF(sym!$Q14=H25,1,0)=1,ABS(X25*G25),-ABS(X25*G25))</f>
        <v>991.01534336624854</v>
      </c>
      <c r="AB25" s="188">
        <f>IF(IF(sym!$P14=$H25,1,0)=1,ABS($X25*$G25),-ABS($X25*$G25))</f>
        <v>-991.01534336624854</v>
      </c>
      <c r="AC25" s="188">
        <f t="shared" si="40"/>
        <v>991.01534336624854</v>
      </c>
      <c r="AD25" s="188">
        <f t="shared" si="26"/>
        <v>-991.01534336624854</v>
      </c>
      <c r="AE25" s="188">
        <f t="shared" si="27"/>
        <v>991.01534336624854</v>
      </c>
      <c r="AF25" s="188">
        <f t="shared" si="36"/>
        <v>-991.01534336624854</v>
      </c>
      <c r="AG25" s="188">
        <f t="shared" si="37"/>
        <v>-991.01534336624854</v>
      </c>
      <c r="AH25" s="188">
        <f t="shared" si="38"/>
        <v>991.01534336624854</v>
      </c>
      <c r="AI25" s="188">
        <f t="shared" si="39"/>
        <v>-991.01534336624854</v>
      </c>
      <c r="AJ25" s="188">
        <f t="shared" si="28"/>
        <v>-991.01534336624854</v>
      </c>
      <c r="AK25" s="188">
        <f t="shared" si="29"/>
        <v>-991.01534336624854</v>
      </c>
      <c r="AL25" s="188">
        <f t="shared" si="30"/>
        <v>-991.01534336624854</v>
      </c>
      <c r="AM25" s="188">
        <f t="shared" si="31"/>
        <v>-991.01534336624854</v>
      </c>
      <c r="AN25" s="188">
        <f t="shared" si="32"/>
        <v>991.01534336624854</v>
      </c>
      <c r="AO25" s="188">
        <f t="shared" si="33"/>
        <v>-991.01534336624854</v>
      </c>
    </row>
    <row r="26" spans="1:41" ht="15.75" thickBot="1" x14ac:dyDescent="0.3">
      <c r="A26" s="1" t="s">
        <v>314</v>
      </c>
      <c r="B26" s="149" t="s">
        <v>755</v>
      </c>
      <c r="C26" s="192" t="s">
        <v>1121</v>
      </c>
      <c r="E26" s="201">
        <v>-1</v>
      </c>
      <c r="F26" s="186">
        <f t="shared" si="19"/>
        <v>-834.57974649507696</v>
      </c>
      <c r="G26" s="202">
        <v>-2.8915812492899999E-3</v>
      </c>
      <c r="H26" s="202">
        <v>-1</v>
      </c>
      <c r="I26">
        <v>1</v>
      </c>
      <c r="J26">
        <v>-1</v>
      </c>
      <c r="K26">
        <v>1</v>
      </c>
      <c r="L26">
        <v>-1</v>
      </c>
      <c r="M26">
        <v>-13</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288624</v>
      </c>
      <c r="Y26" s="137">
        <v>192416</v>
      </c>
      <c r="Z26" s="188">
        <f t="shared" si="25"/>
        <v>834.57974649507696</v>
      </c>
      <c r="AA26" s="188">
        <f>IF(IF(sym!$Q15=H26,1,0)=1,ABS(X26*G26),-ABS(X26*G26))</f>
        <v>834.57974649507696</v>
      </c>
      <c r="AB26" s="188">
        <f>IF(IF(sym!$P15=$H26,1,0)=1,ABS($X26*$G26),-ABS($X26*$G26))</f>
        <v>-834.57974649507696</v>
      </c>
      <c r="AC26" s="188">
        <f t="shared" si="40"/>
        <v>834.57974649507696</v>
      </c>
      <c r="AD26" s="188">
        <f t="shared" si="26"/>
        <v>-834.57974649507696</v>
      </c>
      <c r="AE26" s="188">
        <f t="shared" si="27"/>
        <v>834.57974649507696</v>
      </c>
      <c r="AF26" s="188">
        <f t="shared" si="36"/>
        <v>-834.57974649507696</v>
      </c>
      <c r="AG26" s="188">
        <f t="shared" si="37"/>
        <v>-834.57974649507696</v>
      </c>
      <c r="AH26" s="188">
        <f t="shared" si="38"/>
        <v>834.57974649507696</v>
      </c>
      <c r="AI26" s="188">
        <f t="shared" si="39"/>
        <v>-834.57974649507696</v>
      </c>
      <c r="AJ26" s="188">
        <f t="shared" si="28"/>
        <v>-834.57974649507696</v>
      </c>
      <c r="AK26" s="188">
        <f t="shared" si="29"/>
        <v>-834.57974649507696</v>
      </c>
      <c r="AL26" s="188">
        <f t="shared" si="30"/>
        <v>-834.57974649507696</v>
      </c>
      <c r="AM26" s="188">
        <f t="shared" si="31"/>
        <v>-834.57974649507696</v>
      </c>
      <c r="AN26" s="188">
        <f t="shared" si="32"/>
        <v>834.57974649507696</v>
      </c>
      <c r="AO26" s="188">
        <f t="shared" si="33"/>
        <v>-834.57974649507696</v>
      </c>
    </row>
    <row r="27" spans="1:41" ht="15.75" thickBot="1" x14ac:dyDescent="0.3">
      <c r="A27" s="1" t="s">
        <v>316</v>
      </c>
      <c r="B27" s="149" t="s">
        <v>562</v>
      </c>
      <c r="C27" s="192" t="s">
        <v>1122</v>
      </c>
      <c r="E27" s="201">
        <v>-1</v>
      </c>
      <c r="F27" s="186">
        <f t="shared" si="19"/>
        <v>1424.9715019487699</v>
      </c>
      <c r="G27" s="202">
        <v>3.8403840383999998E-3</v>
      </c>
      <c r="H27" s="202">
        <v>1</v>
      </c>
      <c r="I27">
        <v>1</v>
      </c>
      <c r="J27">
        <v>1</v>
      </c>
      <c r="K27">
        <v>1</v>
      </c>
      <c r="L27">
        <v>1</v>
      </c>
      <c r="M27">
        <v>13</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371049.22</v>
      </c>
      <c r="Y27" s="137">
        <v>371049.22</v>
      </c>
      <c r="Z27" s="188">
        <f t="shared" si="25"/>
        <v>1424.9715019487699</v>
      </c>
      <c r="AA27" s="188">
        <f>IF(IF(sym!$Q16=H27,1,0)=1,ABS(X27*G27),-ABS(X27*G27))</f>
        <v>-1424.9715019487699</v>
      </c>
      <c r="AB27" s="188">
        <f>IF(IF(sym!$P16=$H27,1,0)=1,ABS($X27*$G27),-ABS($X27*$G27))</f>
        <v>1424.9715019487699</v>
      </c>
      <c r="AC27" s="188">
        <f t="shared" si="40"/>
        <v>-1424.9715019487699</v>
      </c>
      <c r="AD27" s="188">
        <f t="shared" si="26"/>
        <v>1424.9715019487699</v>
      </c>
      <c r="AE27" s="188">
        <f t="shared" si="27"/>
        <v>1424.9715019487699</v>
      </c>
      <c r="AF27" s="188">
        <f t="shared" si="36"/>
        <v>1424.9715019487699</v>
      </c>
      <c r="AG27" s="188">
        <f t="shared" si="37"/>
        <v>1424.9715019487699</v>
      </c>
      <c r="AH27" s="188">
        <f t="shared" si="38"/>
        <v>1424.9715019487699</v>
      </c>
      <c r="AI27" s="188">
        <f t="shared" si="39"/>
        <v>1424.9715019487699</v>
      </c>
      <c r="AJ27" s="188">
        <f t="shared" si="28"/>
        <v>-1424.9715019487699</v>
      </c>
      <c r="AK27" s="188">
        <f t="shared" si="29"/>
        <v>1424.9715019487699</v>
      </c>
      <c r="AL27" s="188">
        <f t="shared" si="30"/>
        <v>1424.9715019487699</v>
      </c>
      <c r="AM27" s="188">
        <f t="shared" si="31"/>
        <v>1424.9715019487699</v>
      </c>
      <c r="AN27" s="188">
        <f t="shared" si="32"/>
        <v>-1424.9715019487699</v>
      </c>
      <c r="AO27" s="188">
        <f t="shared" si="33"/>
        <v>1424.9715019487699</v>
      </c>
    </row>
    <row r="28" spans="1:41" ht="15.75" thickBot="1" x14ac:dyDescent="0.3">
      <c r="A28" s="1" t="s">
        <v>318</v>
      </c>
      <c r="B28" s="149" t="s">
        <v>560</v>
      </c>
      <c r="C28" s="192" t="s">
        <v>1122</v>
      </c>
      <c r="E28" s="201">
        <v>-1</v>
      </c>
      <c r="F28" s="186">
        <f t="shared" si="19"/>
        <v>776.88062827212684</v>
      </c>
      <c r="G28" s="202">
        <v>7.4794315631999996E-4</v>
      </c>
      <c r="H28" s="202">
        <v>1</v>
      </c>
      <c r="I28">
        <v>1</v>
      </c>
      <c r="J28">
        <v>-1</v>
      </c>
      <c r="K28">
        <v>1</v>
      </c>
      <c r="L28">
        <v>1</v>
      </c>
      <c r="M28">
        <v>13</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1038689.3999999999</v>
      </c>
      <c r="Y28" s="137">
        <v>741920.99999999988</v>
      </c>
      <c r="Z28" s="188">
        <f t="shared" si="25"/>
        <v>776.88062827212684</v>
      </c>
      <c r="AA28" s="188">
        <f>IF(IF(sym!$Q17=H28,1,0)=1,ABS(X28*G28),-ABS(X28*G28))</f>
        <v>-776.88062827212684</v>
      </c>
      <c r="AB28" s="188">
        <f>IF(IF(sym!$P17=$H28,1,0)=1,ABS($X28*$G28),-ABS($X28*$G28))</f>
        <v>776.88062827212684</v>
      </c>
      <c r="AC28" s="188">
        <f t="shared" si="40"/>
        <v>-776.88062827212684</v>
      </c>
      <c r="AD28" s="188">
        <f t="shared" si="26"/>
        <v>776.88062827212684</v>
      </c>
      <c r="AE28" s="188">
        <f t="shared" si="27"/>
        <v>-776.88062827212684</v>
      </c>
      <c r="AF28" s="188">
        <f t="shared" si="36"/>
        <v>776.88062827212684</v>
      </c>
      <c r="AG28" s="188">
        <f t="shared" si="37"/>
        <v>776.88062827212684</v>
      </c>
      <c r="AH28" s="188">
        <f t="shared" si="38"/>
        <v>776.88062827212684</v>
      </c>
      <c r="AI28" s="188">
        <f t="shared" si="39"/>
        <v>776.88062827212684</v>
      </c>
      <c r="AJ28" s="188">
        <f t="shared" si="28"/>
        <v>-776.88062827212684</v>
      </c>
      <c r="AK28" s="188">
        <f t="shared" si="29"/>
        <v>776.88062827212684</v>
      </c>
      <c r="AL28" s="188">
        <f t="shared" si="30"/>
        <v>776.88062827212684</v>
      </c>
      <c r="AM28" s="188">
        <f t="shared" si="31"/>
        <v>776.88062827212684</v>
      </c>
      <c r="AN28" s="188">
        <f t="shared" si="32"/>
        <v>-776.88062827212684</v>
      </c>
      <c r="AO28" s="188">
        <f t="shared" si="33"/>
        <v>-776.88062827212684</v>
      </c>
    </row>
    <row r="29" spans="1:41" ht="15.75" thickBot="1" x14ac:dyDescent="0.3">
      <c r="A29" s="330" t="s">
        <v>320</v>
      </c>
      <c r="B29" s="331" t="s">
        <v>564</v>
      </c>
      <c r="C29" s="332" t="s">
        <v>1288</v>
      </c>
      <c r="E29" s="201">
        <v>-1</v>
      </c>
      <c r="F29" s="186">
        <f t="shared" si="19"/>
        <v>0</v>
      </c>
      <c r="G29" s="202">
        <v>0</v>
      </c>
      <c r="H29" s="202">
        <v>1</v>
      </c>
      <c r="I29">
        <v>-1</v>
      </c>
      <c r="J29">
        <v>-1</v>
      </c>
      <c r="K29">
        <v>-1</v>
      </c>
      <c r="L29">
        <v>1</v>
      </c>
      <c r="M29">
        <v>-1</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1.51179197742E-4</v>
      </c>
      <c r="H30" s="202">
        <v>1</v>
      </c>
      <c r="I30">
        <v>1</v>
      </c>
      <c r="J30">
        <v>1</v>
      </c>
      <c r="K30">
        <v>-1</v>
      </c>
      <c r="L30">
        <v>1</v>
      </c>
      <c r="M30">
        <v>-10</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-369.11155818030477</v>
      </c>
      <c r="G31" s="202">
        <v>-2.4011941073399999E-3</v>
      </c>
      <c r="H31" s="202">
        <v>-1</v>
      </c>
      <c r="I31">
        <v>1</v>
      </c>
      <c r="J31">
        <v>-1</v>
      </c>
      <c r="K31">
        <v>1</v>
      </c>
      <c r="L31">
        <v>-1</v>
      </c>
      <c r="M31">
        <v>10</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153720</v>
      </c>
      <c r="Y31" s="137">
        <v>153720</v>
      </c>
      <c r="Z31" s="188">
        <f t="shared" si="25"/>
        <v>369.11155818030477</v>
      </c>
      <c r="AA31" s="188">
        <f>IF(IF(sym!$Q20=H31,1,0)=1,ABS(X31*G31),-ABS(X31*G31))</f>
        <v>-369.11155818030477</v>
      </c>
      <c r="AB31" s="188">
        <f>IF(IF(sym!$P20=$H31,1,0)=1,ABS($X31*$G31),-ABS($X31*$G31))</f>
        <v>369.11155818030477</v>
      </c>
      <c r="AC31" s="188">
        <f t="shared" si="40"/>
        <v>-369.11155818030477</v>
      </c>
      <c r="AD31" s="188">
        <f t="shared" si="26"/>
        <v>369.11155818030477</v>
      </c>
      <c r="AE31" s="188">
        <f t="shared" si="27"/>
        <v>369.11155818030477</v>
      </c>
      <c r="AF31" s="188">
        <f t="shared" si="36"/>
        <v>-369.11155818030477</v>
      </c>
      <c r="AG31" s="188">
        <f t="shared" si="37"/>
        <v>-369.11155818030477</v>
      </c>
      <c r="AH31" s="188">
        <f t="shared" si="38"/>
        <v>369.11155818030477</v>
      </c>
      <c r="AI31" s="188">
        <f t="shared" si="39"/>
        <v>369.11155818030477</v>
      </c>
      <c r="AJ31" s="188">
        <f t="shared" si="28"/>
        <v>-369.11155818030477</v>
      </c>
      <c r="AK31" s="188">
        <f t="shared" si="29"/>
        <v>369.11155818030477</v>
      </c>
      <c r="AL31" s="188">
        <f t="shared" si="30"/>
        <v>-369.11155818030477</v>
      </c>
      <c r="AM31" s="188">
        <f t="shared" si="31"/>
        <v>-369.11155818030477</v>
      </c>
      <c r="AN31" s="188">
        <f t="shared" si="32"/>
        <v>-369.11155818030477</v>
      </c>
      <c r="AO31" s="188">
        <f t="shared" si="33"/>
        <v>369.11155818030477</v>
      </c>
    </row>
    <row r="32" spans="1:41" ht="15.75" thickBot="1" x14ac:dyDescent="0.3">
      <c r="A32" s="1" t="s">
        <v>327</v>
      </c>
      <c r="B32" s="149" t="s">
        <v>552</v>
      </c>
      <c r="C32" s="192" t="s">
        <v>294</v>
      </c>
      <c r="E32" s="201">
        <v>1</v>
      </c>
      <c r="F32" s="186">
        <f t="shared" si="19"/>
        <v>25.002912734473</v>
      </c>
      <c r="G32" s="202">
        <v>1.16509379005E-4</v>
      </c>
      <c r="H32" s="202">
        <v>1</v>
      </c>
      <c r="I32">
        <v>1</v>
      </c>
      <c r="J32">
        <v>-1</v>
      </c>
      <c r="K32">
        <v>1</v>
      </c>
      <c r="L32">
        <v>1</v>
      </c>
      <c r="M32">
        <v>10</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214600</v>
      </c>
      <c r="Y32" s="137">
        <v>214600</v>
      </c>
      <c r="Z32" s="188">
        <f t="shared" si="25"/>
        <v>25.002912734473</v>
      </c>
      <c r="AA32" s="188">
        <f>IF(IF(sym!$Q21=H32,1,0)=1,ABS(X32*G32),-ABS(X32*G32))</f>
        <v>25.002912734473</v>
      </c>
      <c r="AB32" s="188">
        <f>IF(IF(sym!$P21=$H32,1,0)=1,ABS($X32*$G32),-ABS($X32*$G32))</f>
        <v>-25.002912734473</v>
      </c>
      <c r="AC32" s="188">
        <f t="shared" si="40"/>
        <v>25.002912734473</v>
      </c>
      <c r="AD32" s="188">
        <f t="shared" si="26"/>
        <v>-25.002912734473</v>
      </c>
      <c r="AE32" s="188">
        <f t="shared" si="27"/>
        <v>-25.002912734473</v>
      </c>
      <c r="AF32" s="188">
        <f t="shared" si="36"/>
        <v>25.002912734473</v>
      </c>
      <c r="AG32" s="188">
        <f t="shared" si="37"/>
        <v>25.002912734473</v>
      </c>
      <c r="AH32" s="188">
        <f t="shared" si="38"/>
        <v>25.002912734473</v>
      </c>
      <c r="AI32" s="188">
        <f t="shared" si="39"/>
        <v>25.002912734473</v>
      </c>
      <c r="AJ32" s="188">
        <f t="shared" si="28"/>
        <v>25.002912734473</v>
      </c>
      <c r="AK32" s="188">
        <f t="shared" si="29"/>
        <v>-25.002912734473</v>
      </c>
      <c r="AL32" s="188">
        <f t="shared" si="30"/>
        <v>-25.002912734473</v>
      </c>
      <c r="AM32" s="188">
        <f t="shared" si="31"/>
        <v>-25.002912734473</v>
      </c>
      <c r="AN32" s="188">
        <f t="shared" si="32"/>
        <v>-25.002912734473</v>
      </c>
      <c r="AO32" s="188">
        <f t="shared" si="33"/>
        <v>-25.002912734473</v>
      </c>
    </row>
    <row r="33" spans="1:41" ht="15.75" thickBot="1" x14ac:dyDescent="0.3">
      <c r="A33" s="1" t="s">
        <v>329</v>
      </c>
      <c r="B33" s="149" t="s">
        <v>589</v>
      </c>
      <c r="C33" s="192" t="s">
        <v>313</v>
      </c>
      <c r="E33" s="201">
        <v>-1</v>
      </c>
      <c r="F33" s="186">
        <f t="shared" si="19"/>
        <v>678.28733766235575</v>
      </c>
      <c r="G33" s="202">
        <v>4.8701298701300001E-3</v>
      </c>
      <c r="H33" s="234">
        <v>1</v>
      </c>
      <c r="I33">
        <v>-1</v>
      </c>
      <c r="J33">
        <v>-1</v>
      </c>
      <c r="K33">
        <v>-1</v>
      </c>
      <c r="L33">
        <v>-1</v>
      </c>
      <c r="M33">
        <v>-4</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139275</v>
      </c>
      <c r="Y33" s="137">
        <v>139275</v>
      </c>
      <c r="Z33" s="188">
        <f t="shared" si="25"/>
        <v>678.28733766235575</v>
      </c>
      <c r="AA33" s="188">
        <f>IF(IF(sym!$Q22=H33,1,0)=1,ABS(X33*G33),-ABS(X33*G33))</f>
        <v>678.28733766235575</v>
      </c>
      <c r="AB33" s="188">
        <f>IF(IF(sym!$P22=$H33,1,0)=1,ABS($X33*$G33),-ABS($X33*$G33))</f>
        <v>-678.28733766235575</v>
      </c>
      <c r="AC33" s="188">
        <f t="shared" si="40"/>
        <v>-678.28733766235575</v>
      </c>
      <c r="AD33" s="188">
        <f t="shared" si="26"/>
        <v>678.28733766235575</v>
      </c>
      <c r="AE33" s="188">
        <f t="shared" si="27"/>
        <v>-678.28733766235575</v>
      </c>
      <c r="AF33" s="188">
        <f t="shared" si="36"/>
        <v>-678.28733766235575</v>
      </c>
      <c r="AG33" s="188">
        <f t="shared" si="37"/>
        <v>-678.28733766235575</v>
      </c>
      <c r="AH33" s="188">
        <f t="shared" si="38"/>
        <v>-678.28733766235575</v>
      </c>
      <c r="AI33" s="188">
        <f t="shared" si="39"/>
        <v>678.28733766235575</v>
      </c>
      <c r="AJ33" s="188">
        <f t="shared" si="28"/>
        <v>-678.28733766235575</v>
      </c>
      <c r="AK33" s="188">
        <f t="shared" si="29"/>
        <v>678.28733766235575</v>
      </c>
      <c r="AL33" s="188">
        <f t="shared" si="30"/>
        <v>678.28733766235575</v>
      </c>
      <c r="AM33" s="188">
        <f t="shared" si="31"/>
        <v>678.28733766235575</v>
      </c>
      <c r="AN33" s="188">
        <f t="shared" si="32"/>
        <v>-678.28733766235575</v>
      </c>
      <c r="AO33" s="188">
        <f t="shared" si="33"/>
        <v>678.28733766235575</v>
      </c>
    </row>
    <row r="34" spans="1:41" ht="15.75" thickBot="1" x14ac:dyDescent="0.3">
      <c r="A34" s="1" t="s">
        <v>331</v>
      </c>
      <c r="B34" s="149" t="s">
        <v>481</v>
      </c>
      <c r="C34" s="192" t="s">
        <v>294</v>
      </c>
      <c r="E34" s="201">
        <v>1</v>
      </c>
      <c r="F34" s="186">
        <f t="shared" si="19"/>
        <v>99.913704686775318</v>
      </c>
      <c r="G34" s="202">
        <v>1.03902101131E-3</v>
      </c>
      <c r="H34" s="202">
        <v>1</v>
      </c>
      <c r="I34">
        <v>1</v>
      </c>
      <c r="J34">
        <v>-1</v>
      </c>
      <c r="K34">
        <v>1</v>
      </c>
      <c r="L34">
        <v>-1</v>
      </c>
      <c r="M34">
        <v>-4</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96161.39</v>
      </c>
      <c r="Y34" s="137">
        <v>96161.39</v>
      </c>
      <c r="Z34" s="188">
        <f t="shared" si="25"/>
        <v>99.913704686775318</v>
      </c>
      <c r="AA34" s="188">
        <f>IF(IF(sym!$Q23=H34,1,0)=1,ABS(X34*G34),-ABS(X34*G34))</f>
        <v>99.913704686775318</v>
      </c>
      <c r="AB34" s="188">
        <f>IF(IF(sym!$P23=$H34,1,0)=1,ABS($X34*$G34),-ABS($X34*$G34))</f>
        <v>-99.913704686775318</v>
      </c>
      <c r="AC34" s="188">
        <f t="shared" si="40"/>
        <v>99.913704686775318</v>
      </c>
      <c r="AD34" s="188">
        <f t="shared" si="26"/>
        <v>-99.913704686775318</v>
      </c>
      <c r="AE34" s="188">
        <f t="shared" si="27"/>
        <v>-99.913704686775318</v>
      </c>
      <c r="AF34" s="188">
        <f t="shared" si="36"/>
        <v>99.913704686775318</v>
      </c>
      <c r="AG34" s="188">
        <f t="shared" si="37"/>
        <v>99.913704686775318</v>
      </c>
      <c r="AH34" s="188">
        <f t="shared" si="38"/>
        <v>-99.913704686775318</v>
      </c>
      <c r="AI34" s="188">
        <f t="shared" si="39"/>
        <v>99.913704686775318</v>
      </c>
      <c r="AJ34" s="188">
        <f t="shared" si="28"/>
        <v>99.913704686775318</v>
      </c>
      <c r="AK34" s="188">
        <f t="shared" si="29"/>
        <v>-99.913704686775318</v>
      </c>
      <c r="AL34" s="188">
        <f t="shared" si="30"/>
        <v>99.913704686775318</v>
      </c>
      <c r="AM34" s="188">
        <f t="shared" si="31"/>
        <v>99.913704686775318</v>
      </c>
      <c r="AN34" s="188">
        <f t="shared" si="32"/>
        <v>-99.913704686775318</v>
      </c>
      <c r="AO34" s="188">
        <f t="shared" si="33"/>
        <v>-99.913704686775318</v>
      </c>
    </row>
    <row r="35" spans="1:41" ht="15.75" thickBot="1" x14ac:dyDescent="0.3">
      <c r="A35" s="1" t="s">
        <v>333</v>
      </c>
      <c r="B35" s="149" t="s">
        <v>663</v>
      </c>
      <c r="C35" s="192" t="s">
        <v>294</v>
      </c>
      <c r="E35" s="201">
        <v>1</v>
      </c>
      <c r="F35" s="186">
        <f t="shared" si="19"/>
        <v>-248.96156856884858</v>
      </c>
      <c r="G35" s="202">
        <v>-2.25801595665E-3</v>
      </c>
      <c r="H35" s="202">
        <v>-1</v>
      </c>
      <c r="I35">
        <v>1</v>
      </c>
      <c r="J35">
        <v>-1</v>
      </c>
      <c r="K35">
        <v>1</v>
      </c>
      <c r="L35">
        <v>-1</v>
      </c>
      <c r="M35">
        <v>4</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110256.78</v>
      </c>
      <c r="Y35" s="137">
        <v>110256.78</v>
      </c>
      <c r="Z35" s="188">
        <f t="shared" si="25"/>
        <v>248.96156856884858</v>
      </c>
      <c r="AA35" s="188">
        <f>IF(IF(sym!$Q24=H35,1,0)=1,ABS(X35*G35),-ABS(X35*G35))</f>
        <v>-248.96156856884858</v>
      </c>
      <c r="AB35" s="188">
        <f>IF(IF(sym!$P24=$H35,1,0)=1,ABS($X35*$G35),-ABS($X35*$G35))</f>
        <v>248.96156856884858</v>
      </c>
      <c r="AC35" s="188">
        <f t="shared" si="40"/>
        <v>-248.96156856884858</v>
      </c>
      <c r="AD35" s="188">
        <f t="shared" si="26"/>
        <v>248.96156856884858</v>
      </c>
      <c r="AE35" s="188">
        <f t="shared" si="27"/>
        <v>248.96156856884858</v>
      </c>
      <c r="AF35" s="188">
        <f t="shared" si="36"/>
        <v>-248.96156856884858</v>
      </c>
      <c r="AG35" s="188">
        <f t="shared" si="37"/>
        <v>-248.96156856884858</v>
      </c>
      <c r="AH35" s="188">
        <f t="shared" si="38"/>
        <v>248.96156856884858</v>
      </c>
      <c r="AI35" s="188">
        <f t="shared" si="39"/>
        <v>248.96156856884858</v>
      </c>
      <c r="AJ35" s="188">
        <f t="shared" si="28"/>
        <v>-248.96156856884858</v>
      </c>
      <c r="AK35" s="188">
        <f t="shared" si="29"/>
        <v>248.96156856884858</v>
      </c>
      <c r="AL35" s="188">
        <f t="shared" si="30"/>
        <v>-248.96156856884858</v>
      </c>
      <c r="AM35" s="188">
        <f t="shared" si="31"/>
        <v>-248.96156856884858</v>
      </c>
      <c r="AN35" s="188">
        <f t="shared" si="32"/>
        <v>-248.96156856884858</v>
      </c>
      <c r="AO35" s="188">
        <f t="shared" si="33"/>
        <v>248.96156856884858</v>
      </c>
    </row>
    <row r="36" spans="1:41" ht="15.75" thickBot="1" x14ac:dyDescent="0.3">
      <c r="A36" s="330" t="s">
        <v>335</v>
      </c>
      <c r="B36" s="331" t="s">
        <v>568</v>
      </c>
      <c r="C36" s="332" t="s">
        <v>1288</v>
      </c>
      <c r="E36" s="201">
        <v>-1</v>
      </c>
      <c r="F36" s="186">
        <f t="shared" si="19"/>
        <v>0</v>
      </c>
      <c r="G36" s="291">
        <v>4.9820645675600003E-5</v>
      </c>
      <c r="H36" s="202">
        <v>1</v>
      </c>
      <c r="I36">
        <v>1</v>
      </c>
      <c r="J36">
        <v>1</v>
      </c>
      <c r="K36">
        <v>1</v>
      </c>
      <c r="L36">
        <v>1</v>
      </c>
      <c r="M36">
        <v>18</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210.76382640191261</v>
      </c>
      <c r="G37" s="202">
        <v>2.4152766246500002E-3</v>
      </c>
      <c r="H37" s="202">
        <v>1</v>
      </c>
      <c r="I37">
        <v>1</v>
      </c>
      <c r="J37">
        <v>-1</v>
      </c>
      <c r="K37">
        <v>1</v>
      </c>
      <c r="L37">
        <v>-1</v>
      </c>
      <c r="M37">
        <v>9</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87262.810500000007</v>
      </c>
      <c r="Y37" s="137">
        <v>87262.810500000007</v>
      </c>
      <c r="Z37" s="188">
        <f t="shared" si="25"/>
        <v>210.76382640191261</v>
      </c>
      <c r="AA37" s="188">
        <f>IF(IF(sym!$Q26=H37,1,0)=1,ABS(X37*G37),-ABS(X37*G37))</f>
        <v>210.76382640191261</v>
      </c>
      <c r="AB37" s="188">
        <f>IF(IF(sym!$P26=$H37,1,0)=1,ABS($X37*$G37),-ABS($X37*$G37))</f>
        <v>-210.76382640191261</v>
      </c>
      <c r="AC37" s="188">
        <f t="shared" si="40"/>
        <v>-210.76382640191261</v>
      </c>
      <c r="AD37" s="188">
        <f t="shared" si="26"/>
        <v>210.76382640191261</v>
      </c>
      <c r="AE37" s="188">
        <f t="shared" si="27"/>
        <v>-210.76382640191261</v>
      </c>
      <c r="AF37" s="188">
        <f t="shared" si="36"/>
        <v>210.76382640191261</v>
      </c>
      <c r="AG37" s="188">
        <f t="shared" si="37"/>
        <v>210.76382640191261</v>
      </c>
      <c r="AH37" s="188">
        <f t="shared" si="38"/>
        <v>-210.76382640191261</v>
      </c>
      <c r="AI37" s="188">
        <f t="shared" si="39"/>
        <v>-210.76382640191261</v>
      </c>
      <c r="AJ37" s="188">
        <f t="shared" si="28"/>
        <v>210.76382640191261</v>
      </c>
      <c r="AK37" s="188">
        <f t="shared" si="29"/>
        <v>-210.76382640191261</v>
      </c>
      <c r="AL37" s="188">
        <f t="shared" si="30"/>
        <v>210.76382640191261</v>
      </c>
      <c r="AM37" s="188">
        <f t="shared" si="31"/>
        <v>210.76382640191261</v>
      </c>
      <c r="AN37" s="188">
        <f t="shared" si="32"/>
        <v>-210.76382640191261</v>
      </c>
      <c r="AO37" s="188">
        <f t="shared" si="33"/>
        <v>210.76382640191261</v>
      </c>
    </row>
    <row r="38" spans="1:41" ht="15.75" thickBot="1" x14ac:dyDescent="0.3">
      <c r="A38" s="1" t="s">
        <v>339</v>
      </c>
      <c r="B38" s="149" t="s">
        <v>596</v>
      </c>
      <c r="C38" s="192" t="s">
        <v>1122</v>
      </c>
      <c r="E38" s="201">
        <v>-1</v>
      </c>
      <c r="F38" s="186">
        <f t="shared" si="19"/>
        <v>1849.6776340774538</v>
      </c>
      <c r="G38" s="202">
        <v>5.40165136199E-3</v>
      </c>
      <c r="H38" s="202">
        <v>1</v>
      </c>
      <c r="I38">
        <v>1</v>
      </c>
      <c r="J38">
        <v>-1</v>
      </c>
      <c r="K38">
        <v>1</v>
      </c>
      <c r="L38">
        <v>1</v>
      </c>
      <c r="M38">
        <v>13</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342428.17799999996</v>
      </c>
      <c r="Y38" s="137">
        <v>342428.17799999996</v>
      </c>
      <c r="Z38" s="188">
        <f t="shared" si="25"/>
        <v>1849.6776340774538</v>
      </c>
      <c r="AA38" s="188">
        <f>IF(IF(sym!$Q27=H38,1,0)=1,ABS(X38*G38),-ABS(X38*G38))</f>
        <v>-1849.6776340774538</v>
      </c>
      <c r="AB38" s="188">
        <f>IF(IF(sym!$P27=$H38,1,0)=1,ABS($X38*$G38),-ABS($X38*$G38))</f>
        <v>1849.6776340774538</v>
      </c>
      <c r="AC38" s="188">
        <f t="shared" si="40"/>
        <v>-1849.6776340774538</v>
      </c>
      <c r="AD38" s="188">
        <f t="shared" si="26"/>
        <v>1849.6776340774538</v>
      </c>
      <c r="AE38" s="188">
        <f t="shared" si="27"/>
        <v>-1849.6776340774538</v>
      </c>
      <c r="AF38" s="188">
        <f t="shared" si="36"/>
        <v>1849.6776340774538</v>
      </c>
      <c r="AG38" s="188">
        <f t="shared" si="37"/>
        <v>1849.6776340774538</v>
      </c>
      <c r="AH38" s="188">
        <f t="shared" si="38"/>
        <v>1849.6776340774538</v>
      </c>
      <c r="AI38" s="188">
        <f t="shared" si="39"/>
        <v>1849.6776340774538</v>
      </c>
      <c r="AJ38" s="188">
        <f t="shared" si="28"/>
        <v>-1849.6776340774538</v>
      </c>
      <c r="AK38" s="188">
        <f t="shared" si="29"/>
        <v>1849.6776340774538</v>
      </c>
      <c r="AL38" s="188">
        <f t="shared" si="30"/>
        <v>1849.6776340774538</v>
      </c>
      <c r="AM38" s="188">
        <f t="shared" si="31"/>
        <v>1849.6776340774538</v>
      </c>
      <c r="AN38" s="188">
        <f t="shared" si="32"/>
        <v>-1849.6776340774538</v>
      </c>
      <c r="AO38" s="188">
        <f t="shared" si="33"/>
        <v>-1849.6776340774538</v>
      </c>
    </row>
    <row r="39" spans="1:41" ht="15.75" thickBot="1" x14ac:dyDescent="0.3">
      <c r="A39" s="330" t="s">
        <v>341</v>
      </c>
      <c r="B39" s="331" t="s">
        <v>453</v>
      </c>
      <c r="C39" s="332" t="s">
        <v>1288</v>
      </c>
      <c r="E39" s="201">
        <v>1</v>
      </c>
      <c r="F39" s="186">
        <f t="shared" si="19"/>
        <v>0</v>
      </c>
      <c r="G39" s="202">
        <v>0</v>
      </c>
      <c r="H39" s="202">
        <v>1</v>
      </c>
      <c r="I39">
        <v>-1</v>
      </c>
      <c r="J39">
        <v>-1</v>
      </c>
      <c r="K39">
        <v>-1</v>
      </c>
      <c r="L39">
        <v>-1</v>
      </c>
      <c r="M39">
        <v>16</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586.50151607499799</v>
      </c>
      <c r="G40" s="202">
        <v>9.6258743502499996E-4</v>
      </c>
      <c r="H40" s="202">
        <v>1</v>
      </c>
      <c r="I40">
        <v>1</v>
      </c>
      <c r="J40">
        <v>1</v>
      </c>
      <c r="K40">
        <v>-1</v>
      </c>
      <c r="L40">
        <v>1</v>
      </c>
      <c r="M40">
        <v>-5</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609296.875</v>
      </c>
      <c r="Y40" s="137">
        <v>487437.5</v>
      </c>
      <c r="Z40" s="188">
        <f t="shared" si="25"/>
        <v>586.50151607499799</v>
      </c>
      <c r="AA40" s="188">
        <f>IF(IF(sym!$Q29=H40,1,0)=1,ABS(X40*G40),-ABS(X40*G40))</f>
        <v>-586.50151607499799</v>
      </c>
      <c r="AB40" s="188">
        <f>IF(IF(sym!$P29=$H40,1,0)=1,ABS($X40*$G40),-ABS($X40*$G40))</f>
        <v>586.50151607499799</v>
      </c>
      <c r="AC40" s="188">
        <f t="shared" si="40"/>
        <v>-586.50151607499799</v>
      </c>
      <c r="AD40" s="188">
        <f t="shared" si="26"/>
        <v>586.50151607499799</v>
      </c>
      <c r="AE40" s="188">
        <f t="shared" si="27"/>
        <v>586.50151607499799</v>
      </c>
      <c r="AF40" s="188">
        <f t="shared" si="36"/>
        <v>586.50151607499799</v>
      </c>
      <c r="AG40" s="188">
        <f t="shared" si="37"/>
        <v>-586.50151607499799</v>
      </c>
      <c r="AH40" s="188">
        <f t="shared" si="38"/>
        <v>586.50151607499799</v>
      </c>
      <c r="AI40" s="188">
        <f t="shared" si="39"/>
        <v>-586.50151607499799</v>
      </c>
      <c r="AJ40" s="188">
        <f t="shared" si="28"/>
        <v>-586.50151607499799</v>
      </c>
      <c r="AK40" s="188">
        <f t="shared" si="29"/>
        <v>586.50151607499799</v>
      </c>
      <c r="AL40" s="188">
        <f t="shared" si="30"/>
        <v>586.50151607499799</v>
      </c>
      <c r="AM40" s="188">
        <f t="shared" si="31"/>
        <v>586.50151607499799</v>
      </c>
      <c r="AN40" s="188">
        <f t="shared" si="32"/>
        <v>586.50151607499799</v>
      </c>
      <c r="AO40" s="188">
        <f t="shared" si="33"/>
        <v>586.50151607499799</v>
      </c>
    </row>
    <row r="41" spans="1:41" ht="15.75" thickBot="1" x14ac:dyDescent="0.3">
      <c r="A41" s="1" t="s">
        <v>345</v>
      </c>
      <c r="B41" s="149" t="s">
        <v>602</v>
      </c>
      <c r="C41" s="192" t="s">
        <v>347</v>
      </c>
      <c r="E41" s="201">
        <v>-1</v>
      </c>
      <c r="F41" s="186">
        <f t="shared" si="19"/>
        <v>835.15914026827522</v>
      </c>
      <c r="G41" s="202">
        <v>6.2158316483199999E-3</v>
      </c>
      <c r="H41" s="202">
        <v>1</v>
      </c>
      <c r="I41">
        <v>-1</v>
      </c>
      <c r="J41">
        <v>1</v>
      </c>
      <c r="K41">
        <v>-1</v>
      </c>
      <c r="L41">
        <v>1</v>
      </c>
      <c r="M41">
        <v>4</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134360</v>
      </c>
      <c r="Y41" s="137">
        <v>134360</v>
      </c>
      <c r="Z41" s="188">
        <f t="shared" si="25"/>
        <v>835.15914026827522</v>
      </c>
      <c r="AA41" s="188">
        <f>IF(IF(sym!$Q30=H41,1,0)=1,ABS(X41*G41),-ABS(X41*G41))</f>
        <v>-835.15914026827522</v>
      </c>
      <c r="AB41" s="188">
        <f>IF(IF(sym!$P30=$H41,1,0)=1,ABS($X41*$G41),-ABS($X41*$G41))</f>
        <v>835.15914026827522</v>
      </c>
      <c r="AC41" s="188">
        <f t="shared" si="40"/>
        <v>-835.15914026827522</v>
      </c>
      <c r="AD41" s="188">
        <f t="shared" si="26"/>
        <v>835.15914026827522</v>
      </c>
      <c r="AE41" s="188">
        <f t="shared" si="27"/>
        <v>835.15914026827522</v>
      </c>
      <c r="AF41" s="188">
        <f t="shared" si="36"/>
        <v>-835.15914026827522</v>
      </c>
      <c r="AG41" s="188">
        <f t="shared" si="37"/>
        <v>-835.15914026827522</v>
      </c>
      <c r="AH41" s="188">
        <f t="shared" si="38"/>
        <v>835.15914026827522</v>
      </c>
      <c r="AI41" s="188">
        <f t="shared" si="39"/>
        <v>835.15914026827522</v>
      </c>
      <c r="AJ41" s="188">
        <f t="shared" si="28"/>
        <v>-835.15914026827522</v>
      </c>
      <c r="AK41" s="188">
        <f t="shared" si="29"/>
        <v>835.15914026827522</v>
      </c>
      <c r="AL41" s="188">
        <f t="shared" si="30"/>
        <v>-835.15914026827522</v>
      </c>
      <c r="AM41" s="188">
        <f t="shared" si="31"/>
        <v>-835.15914026827522</v>
      </c>
      <c r="AN41" s="188">
        <f t="shared" si="32"/>
        <v>-835.15914026827522</v>
      </c>
      <c r="AO41" s="188">
        <f t="shared" si="33"/>
        <v>835.15914026827522</v>
      </c>
    </row>
    <row r="42" spans="1:41" ht="15.75" thickBot="1" x14ac:dyDescent="0.3">
      <c r="A42" s="1" t="s">
        <v>1023</v>
      </c>
      <c r="B42" s="149" t="s">
        <v>604</v>
      </c>
      <c r="C42" s="192" t="s">
        <v>294</v>
      </c>
      <c r="E42" s="201">
        <v>1</v>
      </c>
      <c r="F42" s="186">
        <f t="shared" si="19"/>
        <v>335.60140461333128</v>
      </c>
      <c r="G42" s="202">
        <v>2.93188994136E-3</v>
      </c>
      <c r="H42" s="202">
        <v>1</v>
      </c>
      <c r="I42">
        <v>1</v>
      </c>
      <c r="J42">
        <v>-1</v>
      </c>
      <c r="K42">
        <v>1</v>
      </c>
      <c r="L42">
        <v>1</v>
      </c>
      <c r="M42">
        <v>-6</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114465.89446589447</v>
      </c>
      <c r="Y42" s="137">
        <v>114465.89446589447</v>
      </c>
      <c r="Z42" s="188">
        <f t="shared" si="25"/>
        <v>335.60140461333128</v>
      </c>
      <c r="AA42" s="188">
        <f>IF(IF(sym!$Q31=H42,1,0)=1,ABS(X42*G42),-ABS(X42*G42))</f>
        <v>335.60140461333128</v>
      </c>
      <c r="AB42" s="188">
        <f>IF(IF(sym!$P31=$H42,1,0)=1,ABS($X42*$G42),-ABS($X42*$G42))</f>
        <v>-335.60140461333128</v>
      </c>
      <c r="AC42" s="188">
        <f t="shared" si="40"/>
        <v>335.60140461333128</v>
      </c>
      <c r="AD42" s="188">
        <f t="shared" si="26"/>
        <v>-335.60140461333128</v>
      </c>
      <c r="AE42" s="188">
        <f t="shared" si="27"/>
        <v>-335.60140461333128</v>
      </c>
      <c r="AF42" s="188">
        <f t="shared" si="36"/>
        <v>335.60140461333128</v>
      </c>
      <c r="AG42" s="188">
        <f t="shared" si="37"/>
        <v>335.60140461333128</v>
      </c>
      <c r="AH42" s="188">
        <f t="shared" si="38"/>
        <v>335.60140461333128</v>
      </c>
      <c r="AI42" s="188">
        <f t="shared" si="39"/>
        <v>-335.60140461333128</v>
      </c>
      <c r="AJ42" s="188">
        <f t="shared" si="28"/>
        <v>335.60140461333128</v>
      </c>
      <c r="AK42" s="188">
        <f t="shared" si="29"/>
        <v>-335.60140461333128</v>
      </c>
      <c r="AL42" s="188">
        <f t="shared" si="30"/>
        <v>-335.60140461333128</v>
      </c>
      <c r="AM42" s="188">
        <f t="shared" si="31"/>
        <v>-335.60140461333128</v>
      </c>
      <c r="AN42" s="188">
        <f t="shared" si="32"/>
        <v>335.60140461333128</v>
      </c>
      <c r="AO42" s="188">
        <f t="shared" si="33"/>
        <v>-335.60140461333128</v>
      </c>
    </row>
    <row r="43" spans="1:41" ht="15.75" thickBot="1" x14ac:dyDescent="0.3">
      <c r="A43" s="1" t="s">
        <v>349</v>
      </c>
      <c r="B43" s="149" t="s">
        <v>515</v>
      </c>
      <c r="C43" s="192" t="s">
        <v>347</v>
      </c>
      <c r="E43" s="201">
        <v>1</v>
      </c>
      <c r="F43" s="186">
        <f t="shared" si="19"/>
        <v>1366.4708540448</v>
      </c>
      <c r="G43" s="202">
        <v>1.22006326254E-2</v>
      </c>
      <c r="H43" s="202">
        <v>1</v>
      </c>
      <c r="I43">
        <v>1</v>
      </c>
      <c r="J43">
        <v>-1</v>
      </c>
      <c r="K43">
        <v>1</v>
      </c>
      <c r="L43">
        <v>1</v>
      </c>
      <c r="M43">
        <v>2</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112000</v>
      </c>
      <c r="Y43" s="137">
        <v>112000</v>
      </c>
      <c r="Z43" s="188">
        <f t="shared" si="25"/>
        <v>1366.4708540448</v>
      </c>
      <c r="AA43" s="188">
        <f>IF(IF(sym!$Q32=H43,1,0)=1,ABS(X43*G43),-ABS(X43*G43))</f>
        <v>1366.4708540448</v>
      </c>
      <c r="AB43" s="188">
        <f>IF(IF(sym!$P32=$H43,1,0)=1,ABS($X43*$G43),-ABS($X43*$G43))</f>
        <v>-1366.4708540448</v>
      </c>
      <c r="AC43" s="188">
        <f t="shared" si="40"/>
        <v>1366.4708540448</v>
      </c>
      <c r="AD43" s="188">
        <f t="shared" si="26"/>
        <v>-1366.4708540448</v>
      </c>
      <c r="AE43" s="188">
        <f t="shared" si="27"/>
        <v>-1366.4708540448</v>
      </c>
      <c r="AF43" s="188">
        <f t="shared" si="36"/>
        <v>1366.4708540448</v>
      </c>
      <c r="AG43" s="188">
        <f t="shared" si="37"/>
        <v>1366.4708540448</v>
      </c>
      <c r="AH43" s="188">
        <f t="shared" si="38"/>
        <v>1366.4708540448</v>
      </c>
      <c r="AI43" s="188">
        <f t="shared" si="39"/>
        <v>1366.4708540448</v>
      </c>
      <c r="AJ43" s="188">
        <f t="shared" si="28"/>
        <v>1366.4708540448</v>
      </c>
      <c r="AK43" s="188">
        <f t="shared" si="29"/>
        <v>-1366.4708540448</v>
      </c>
      <c r="AL43" s="188">
        <f t="shared" si="30"/>
        <v>-1366.4708540448</v>
      </c>
      <c r="AM43" s="188">
        <f t="shared" si="31"/>
        <v>-1366.4708540448</v>
      </c>
      <c r="AN43" s="188">
        <f t="shared" si="32"/>
        <v>-1366.4708540448</v>
      </c>
      <c r="AO43" s="188">
        <f t="shared" si="33"/>
        <v>-1366.4708540448</v>
      </c>
    </row>
    <row r="44" spans="1:41" ht="15.75" thickBot="1" x14ac:dyDescent="0.3">
      <c r="A44" s="1" t="s">
        <v>1024</v>
      </c>
      <c r="B44" s="149" t="s">
        <v>353</v>
      </c>
      <c r="C44" s="192" t="s">
        <v>294</v>
      </c>
      <c r="E44" s="201">
        <v>1</v>
      </c>
      <c r="F44" s="186">
        <f t="shared" si="19"/>
        <v>251.42526152983632</v>
      </c>
      <c r="G44" s="202">
        <v>1.83296517366E-3</v>
      </c>
      <c r="H44" s="202">
        <v>1</v>
      </c>
      <c r="I44">
        <v>1</v>
      </c>
      <c r="J44">
        <v>-1</v>
      </c>
      <c r="K44">
        <v>1</v>
      </c>
      <c r="L44">
        <v>1</v>
      </c>
      <c r="M44">
        <v>10</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137168.59716859719</v>
      </c>
      <c r="Y44" s="137">
        <v>137168.59716859719</v>
      </c>
      <c r="Z44" s="188">
        <f t="shared" si="25"/>
        <v>251.42526152983632</v>
      </c>
      <c r="AA44" s="188">
        <f>IF(IF(sym!$Q33=H44,1,0)=1,ABS(X44*G44),-ABS(X44*G44))</f>
        <v>251.42526152983632</v>
      </c>
      <c r="AB44" s="188">
        <f>IF(IF(sym!$P33=$H44,1,0)=1,ABS($X44*$G44),-ABS($X44*$G44))</f>
        <v>-251.42526152983632</v>
      </c>
      <c r="AC44" s="188">
        <f t="shared" si="40"/>
        <v>251.42526152983632</v>
      </c>
      <c r="AD44" s="188">
        <f t="shared" si="26"/>
        <v>-251.42526152983632</v>
      </c>
      <c r="AE44" s="188">
        <f t="shared" si="27"/>
        <v>-251.42526152983632</v>
      </c>
      <c r="AF44" s="188">
        <f t="shared" si="36"/>
        <v>251.42526152983632</v>
      </c>
      <c r="AG44" s="188">
        <f t="shared" si="37"/>
        <v>251.42526152983632</v>
      </c>
      <c r="AH44" s="188">
        <f t="shared" si="38"/>
        <v>251.42526152983632</v>
      </c>
      <c r="AI44" s="188">
        <f t="shared" si="39"/>
        <v>251.42526152983632</v>
      </c>
      <c r="AJ44" s="188">
        <f t="shared" si="28"/>
        <v>251.42526152983632</v>
      </c>
      <c r="AK44" s="188">
        <f t="shared" si="29"/>
        <v>-251.42526152983632</v>
      </c>
      <c r="AL44" s="188">
        <f t="shared" si="30"/>
        <v>-251.42526152983632</v>
      </c>
      <c r="AM44" s="188">
        <f t="shared" si="31"/>
        <v>-251.42526152983632</v>
      </c>
      <c r="AN44" s="188">
        <f t="shared" si="32"/>
        <v>-251.42526152983632</v>
      </c>
      <c r="AO44" s="188">
        <f t="shared" si="33"/>
        <v>-251.42526152983632</v>
      </c>
    </row>
    <row r="45" spans="1:41" ht="15.75" thickBot="1" x14ac:dyDescent="0.3">
      <c r="A45" s="1" t="s">
        <v>351</v>
      </c>
      <c r="B45" s="149" t="s">
        <v>617</v>
      </c>
      <c r="C45" s="192" t="s">
        <v>288</v>
      </c>
      <c r="E45" s="201">
        <v>1</v>
      </c>
      <c r="F45" s="186">
        <f t="shared" si="19"/>
        <v>-3137.6978783611876</v>
      </c>
      <c r="G45" s="202">
        <v>-5.3142048898799997E-2</v>
      </c>
      <c r="H45" s="202">
        <v>-1</v>
      </c>
      <c r="I45">
        <v>1</v>
      </c>
      <c r="J45">
        <v>1</v>
      </c>
      <c r="K45">
        <v>-1</v>
      </c>
      <c r="L45">
        <v>1</v>
      </c>
      <c r="M45">
        <v>8</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59043.6</v>
      </c>
      <c r="Y45" s="137">
        <v>59043.6</v>
      </c>
      <c r="Z45" s="188">
        <f t="shared" si="25"/>
        <v>3137.6978783611876</v>
      </c>
      <c r="AA45" s="188">
        <f>IF(IF(sym!$Q34=H45,1,0)=1,ABS(X45*G45),-ABS(X45*G45))</f>
        <v>-3137.6978783611876</v>
      </c>
      <c r="AB45" s="188">
        <f>IF(IF(sym!$P34=$H45,1,0)=1,ABS($X45*$G45),-ABS($X45*$G45))</f>
        <v>3137.6978783611876</v>
      </c>
      <c r="AC45" s="188">
        <f t="shared" si="40"/>
        <v>-3137.6978783611876</v>
      </c>
      <c r="AD45" s="188">
        <f t="shared" si="26"/>
        <v>3137.6978783611876</v>
      </c>
      <c r="AE45" s="188">
        <f t="shared" si="27"/>
        <v>-3137.6978783611876</v>
      </c>
      <c r="AF45" s="188">
        <f t="shared" si="36"/>
        <v>-3137.6978783611876</v>
      </c>
      <c r="AG45" s="188">
        <f t="shared" si="37"/>
        <v>3137.6978783611876</v>
      </c>
      <c r="AH45" s="188">
        <f t="shared" si="38"/>
        <v>-3137.6978783611876</v>
      </c>
      <c r="AI45" s="188">
        <f t="shared" si="39"/>
        <v>-3137.6978783611876</v>
      </c>
      <c r="AJ45" s="188">
        <f t="shared" si="28"/>
        <v>3137.6978783611876</v>
      </c>
      <c r="AK45" s="188">
        <f t="shared" si="29"/>
        <v>-3137.6978783611876</v>
      </c>
      <c r="AL45" s="188">
        <f t="shared" si="30"/>
        <v>3137.6978783611876</v>
      </c>
      <c r="AM45" s="188">
        <f t="shared" si="31"/>
        <v>3137.6978783611876</v>
      </c>
      <c r="AN45" s="188">
        <f t="shared" si="32"/>
        <v>-3137.6978783611876</v>
      </c>
      <c r="AO45" s="188">
        <f t="shared" si="33"/>
        <v>3137.6978783611876</v>
      </c>
    </row>
    <row r="46" spans="1:41" ht="15.75" thickBot="1" x14ac:dyDescent="0.3">
      <c r="A46" s="1" t="s">
        <v>355</v>
      </c>
      <c r="B46" s="149" t="s">
        <v>623</v>
      </c>
      <c r="C46" s="192" t="s">
        <v>1121</v>
      </c>
      <c r="E46" s="201">
        <v>-1</v>
      </c>
      <c r="F46" s="186">
        <f t="shared" si="19"/>
        <v>1029.3933929217003</v>
      </c>
      <c r="G46" s="202">
        <v>4.2862369975399999E-3</v>
      </c>
      <c r="H46" s="202">
        <v>1</v>
      </c>
      <c r="I46">
        <v>-1</v>
      </c>
      <c r="J46">
        <v>-1</v>
      </c>
      <c r="K46">
        <v>-1</v>
      </c>
      <c r="L46">
        <v>1</v>
      </c>
      <c r="M46">
        <v>-2</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240162.5</v>
      </c>
      <c r="Y46" s="137">
        <v>240162.5</v>
      </c>
      <c r="Z46" s="188">
        <f t="shared" si="25"/>
        <v>1029.3933929217003</v>
      </c>
      <c r="AA46" s="188">
        <f>IF(IF(sym!$Q35=H46,1,0)=1,ABS(X46*G46),-ABS(X46*G46))</f>
        <v>-1029.3933929217003</v>
      </c>
      <c r="AB46" s="188">
        <f>IF(IF(sym!$P35=$H46,1,0)=1,ABS($X46*$G46),-ABS($X46*$G46))</f>
        <v>1029.3933929217003</v>
      </c>
      <c r="AC46" s="188">
        <f t="shared" si="40"/>
        <v>-1029.3933929217003</v>
      </c>
      <c r="AD46" s="188">
        <f t="shared" si="26"/>
        <v>1029.3933929217003</v>
      </c>
      <c r="AE46" s="188">
        <f t="shared" si="27"/>
        <v>-1029.3933929217003</v>
      </c>
      <c r="AF46" s="188">
        <f t="shared" si="36"/>
        <v>-1029.3933929217003</v>
      </c>
      <c r="AG46" s="188">
        <f t="shared" si="37"/>
        <v>-1029.3933929217003</v>
      </c>
      <c r="AH46" s="188">
        <f t="shared" si="38"/>
        <v>1029.3933929217003</v>
      </c>
      <c r="AI46" s="188">
        <f t="shared" si="39"/>
        <v>-1029.3933929217003</v>
      </c>
      <c r="AJ46" s="188">
        <f t="shared" si="28"/>
        <v>-1029.3933929217003</v>
      </c>
      <c r="AK46" s="188">
        <f t="shared" si="29"/>
        <v>-1029.3933929217003</v>
      </c>
      <c r="AL46" s="188">
        <f t="shared" si="30"/>
        <v>-1029.3933929217003</v>
      </c>
      <c r="AM46" s="188">
        <f t="shared" si="31"/>
        <v>-1029.3933929217003</v>
      </c>
      <c r="AN46" s="188">
        <f t="shared" ref="AN46:AN77" si="41">IF(IF(T46=$H46,1,0)=1,ABS($X46*$G46),-ABS($X46*$G46))</f>
        <v>1029.3933929217003</v>
      </c>
      <c r="AO46" s="188">
        <f t="shared" ref="AO46:AO77" si="42">IF(IF(U46=$H46,1,0)=1,ABS($X46*$G46),-ABS($X46*$G46))</f>
        <v>-1029.3933929217003</v>
      </c>
    </row>
    <row r="47" spans="1:41" ht="15.75" thickBot="1" x14ac:dyDescent="0.3">
      <c r="A47" s="1" t="s">
        <v>357</v>
      </c>
      <c r="B47" s="149" t="s">
        <v>513</v>
      </c>
      <c r="C47" s="192" t="s">
        <v>304</v>
      </c>
      <c r="E47" s="201">
        <v>-1</v>
      </c>
      <c r="F47" s="186">
        <f t="shared" si="19"/>
        <v>187.81801221156374</v>
      </c>
      <c r="G47" s="202">
        <v>1.6960651288999999E-3</v>
      </c>
      <c r="H47" s="202">
        <v>1</v>
      </c>
      <c r="I47">
        <v>1</v>
      </c>
      <c r="J47">
        <v>1</v>
      </c>
      <c r="K47">
        <v>1</v>
      </c>
      <c r="L47">
        <v>1</v>
      </c>
      <c r="M47">
        <v>-10</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110737.5</v>
      </c>
      <c r="Y47" s="137">
        <v>110737.5</v>
      </c>
      <c r="Z47" s="188">
        <f t="shared" si="25"/>
        <v>187.81801221156374</v>
      </c>
      <c r="AA47" s="188">
        <f>IF(IF(sym!$Q36=H47,1,0)=1,ABS(X47*G47),-ABS(X47*G47))</f>
        <v>187.81801221156374</v>
      </c>
      <c r="AB47" s="188">
        <f>IF(IF(sym!$P36=$H47,1,0)=1,ABS($X47*$G47),-ABS($X47*$G47))</f>
        <v>-187.81801221156374</v>
      </c>
      <c r="AC47" s="188">
        <f t="shared" si="40"/>
        <v>-187.81801221156374</v>
      </c>
      <c r="AD47" s="188">
        <f t="shared" si="26"/>
        <v>187.81801221156374</v>
      </c>
      <c r="AE47" s="188">
        <f t="shared" si="27"/>
        <v>187.81801221156374</v>
      </c>
      <c r="AF47" s="188">
        <f t="shared" si="36"/>
        <v>187.81801221156374</v>
      </c>
      <c r="AG47" s="188">
        <f t="shared" si="37"/>
        <v>187.81801221156374</v>
      </c>
      <c r="AH47" s="188">
        <f t="shared" si="38"/>
        <v>187.81801221156374</v>
      </c>
      <c r="AI47" s="188">
        <f t="shared" si="39"/>
        <v>-187.81801221156374</v>
      </c>
      <c r="AJ47" s="188">
        <f t="shared" si="28"/>
        <v>-187.81801221156374</v>
      </c>
      <c r="AK47" s="188">
        <f t="shared" si="29"/>
        <v>187.81801221156374</v>
      </c>
      <c r="AL47" s="188">
        <f t="shared" si="30"/>
        <v>187.81801221156374</v>
      </c>
      <c r="AM47" s="188">
        <f t="shared" si="31"/>
        <v>187.81801221156374</v>
      </c>
      <c r="AN47" s="188">
        <f t="shared" si="41"/>
        <v>-187.81801221156374</v>
      </c>
      <c r="AO47" s="188">
        <f t="shared" si="42"/>
        <v>187.81801221156374</v>
      </c>
    </row>
    <row r="48" spans="1:41" ht="15.75" thickBot="1" x14ac:dyDescent="0.3">
      <c r="A48" s="1" t="s">
        <v>1051</v>
      </c>
      <c r="B48" s="149" t="s">
        <v>614</v>
      </c>
      <c r="C48" s="192" t="s">
        <v>297</v>
      </c>
      <c r="E48" s="201">
        <v>1</v>
      </c>
      <c r="F48" s="186">
        <f t="shared" si="19"/>
        <v>-99.881796690584991</v>
      </c>
      <c r="G48" s="202">
        <v>-1.1820330969299999E-3</v>
      </c>
      <c r="H48" s="202">
        <v>-1</v>
      </c>
      <c r="I48">
        <v>1</v>
      </c>
      <c r="J48">
        <v>1</v>
      </c>
      <c r="K48">
        <v>1</v>
      </c>
      <c r="L48">
        <v>1</v>
      </c>
      <c r="M48">
        <v>23</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84500</v>
      </c>
      <c r="Y48" s="137">
        <v>63375</v>
      </c>
      <c r="Z48" s="188">
        <f t="shared" si="25"/>
        <v>99.881796690584991</v>
      </c>
      <c r="AA48" s="188">
        <f>IF(IF(sym!$Q37=H48,1,0)=1,ABS(X48*G48),-ABS(X48*G48))</f>
        <v>-99.881796690584991</v>
      </c>
      <c r="AB48" s="188">
        <f>IF(IF(sym!$P37=$H48,1,0)=1,ABS($X48*$G48),-ABS($X48*$G48))</f>
        <v>99.881796690584991</v>
      </c>
      <c r="AC48" s="188">
        <f t="shared" si="40"/>
        <v>-99.881796690584991</v>
      </c>
      <c r="AD48" s="188">
        <f t="shared" si="26"/>
        <v>99.881796690584991</v>
      </c>
      <c r="AE48" s="188">
        <f t="shared" si="27"/>
        <v>-99.881796690584991</v>
      </c>
      <c r="AF48" s="188">
        <f t="shared" si="36"/>
        <v>-99.881796690584991</v>
      </c>
      <c r="AG48" s="188">
        <f t="shared" si="37"/>
        <v>-99.881796690584991</v>
      </c>
      <c r="AH48" s="188">
        <f t="shared" si="38"/>
        <v>-99.881796690584991</v>
      </c>
      <c r="AI48" s="188">
        <f t="shared" si="39"/>
        <v>-99.881796690584991</v>
      </c>
      <c r="AJ48" s="188">
        <f t="shared" si="28"/>
        <v>-99.881796690584991</v>
      </c>
      <c r="AK48" s="188">
        <f t="shared" si="29"/>
        <v>-99.881796690584991</v>
      </c>
      <c r="AL48" s="188">
        <f t="shared" si="30"/>
        <v>99.881796690584991</v>
      </c>
      <c r="AM48" s="188">
        <f t="shared" si="31"/>
        <v>-99.881796690584991</v>
      </c>
      <c r="AN48" s="188">
        <f t="shared" si="41"/>
        <v>99.881796690584991</v>
      </c>
      <c r="AO48" s="188">
        <f t="shared" si="42"/>
        <v>99.881796690584991</v>
      </c>
    </row>
    <row r="49" spans="1:41" ht="15.75" thickBot="1" x14ac:dyDescent="0.3">
      <c r="A49" s="4" t="s">
        <v>359</v>
      </c>
      <c r="B49" s="149" t="s">
        <v>708</v>
      </c>
      <c r="C49" s="192" t="s">
        <v>304</v>
      </c>
      <c r="E49" s="201">
        <v>1</v>
      </c>
      <c r="F49" s="186">
        <f t="shared" si="19"/>
        <v>864.8745762707058</v>
      </c>
      <c r="G49" s="202">
        <v>8.0123266563899998E-3</v>
      </c>
      <c r="H49" s="234">
        <v>1</v>
      </c>
      <c r="I49">
        <v>1</v>
      </c>
      <c r="J49">
        <v>-1</v>
      </c>
      <c r="K49">
        <v>1</v>
      </c>
      <c r="L49">
        <v>-1</v>
      </c>
      <c r="M49">
        <v>9</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107943</v>
      </c>
      <c r="Y49" s="137">
        <v>71962</v>
      </c>
      <c r="Z49" s="188">
        <f t="shared" si="25"/>
        <v>864.8745762707058</v>
      </c>
      <c r="AA49" s="188">
        <f>IF(IF(sym!$Q38=H49,1,0)=1,ABS(X49*G49),-ABS(X49*G49))</f>
        <v>864.8745762707058</v>
      </c>
      <c r="AB49" s="188">
        <f>IF(IF(sym!$P38=$H49,1,0)=1,ABS($X49*$G49),-ABS($X49*$G49))</f>
        <v>-864.8745762707058</v>
      </c>
      <c r="AC49" s="188">
        <f t="shared" si="40"/>
        <v>864.8745762707058</v>
      </c>
      <c r="AD49" s="188">
        <f t="shared" si="26"/>
        <v>-864.8745762707058</v>
      </c>
      <c r="AE49" s="188">
        <f t="shared" si="27"/>
        <v>-864.8745762707058</v>
      </c>
      <c r="AF49" s="188">
        <f t="shared" si="36"/>
        <v>864.8745762707058</v>
      </c>
      <c r="AG49" s="188">
        <f t="shared" si="37"/>
        <v>864.8745762707058</v>
      </c>
      <c r="AH49" s="188">
        <f t="shared" si="38"/>
        <v>-864.8745762707058</v>
      </c>
      <c r="AI49" s="188">
        <f t="shared" si="39"/>
        <v>-864.8745762707058</v>
      </c>
      <c r="AJ49" s="188">
        <f t="shared" si="28"/>
        <v>864.8745762707058</v>
      </c>
      <c r="AK49" s="188">
        <f t="shared" si="29"/>
        <v>-864.8745762707058</v>
      </c>
      <c r="AL49" s="188">
        <f t="shared" si="30"/>
        <v>864.8745762707058</v>
      </c>
      <c r="AM49" s="188">
        <f t="shared" si="31"/>
        <v>864.8745762707058</v>
      </c>
      <c r="AN49" s="188">
        <f t="shared" si="41"/>
        <v>864.8745762707058</v>
      </c>
      <c r="AO49" s="188">
        <f t="shared" si="42"/>
        <v>-864.8745762707058</v>
      </c>
    </row>
    <row r="50" spans="1:41" ht="15.75" thickBot="1" x14ac:dyDescent="0.3">
      <c r="A50" s="1" t="s">
        <v>361</v>
      </c>
      <c r="B50" s="149" t="s">
        <v>631</v>
      </c>
      <c r="C50" s="192" t="s">
        <v>313</v>
      </c>
      <c r="E50" s="201">
        <v>-1</v>
      </c>
      <c r="F50" s="186">
        <f t="shared" si="19"/>
        <v>3131.6528925576358</v>
      </c>
      <c r="G50" s="202">
        <v>2.3415977961399999E-2</v>
      </c>
      <c r="H50" s="202">
        <v>1</v>
      </c>
      <c r="I50">
        <v>1</v>
      </c>
      <c r="J50">
        <v>1</v>
      </c>
      <c r="K50">
        <v>1</v>
      </c>
      <c r="L50">
        <v>1</v>
      </c>
      <c r="M50">
        <v>3</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133740</v>
      </c>
      <c r="Y50" s="137">
        <v>89160</v>
      </c>
      <c r="Z50" s="188">
        <f t="shared" si="25"/>
        <v>3131.6528925576358</v>
      </c>
      <c r="AA50" s="188">
        <f>IF(IF(sym!$Q39=H50,1,0)=1,ABS(X50*G50),-ABS(X50*G50))</f>
        <v>3131.6528925576358</v>
      </c>
      <c r="AB50" s="188">
        <f>IF(IF(sym!$P39=$H50,1,0)=1,ABS($X50*$G50),-ABS($X50*$G50))</f>
        <v>-3131.6528925576358</v>
      </c>
      <c r="AC50" s="188">
        <f t="shared" si="40"/>
        <v>-3131.6528925576358</v>
      </c>
      <c r="AD50" s="188">
        <f t="shared" si="26"/>
        <v>3131.6528925576358</v>
      </c>
      <c r="AE50" s="188">
        <f t="shared" si="27"/>
        <v>3131.6528925576358</v>
      </c>
      <c r="AF50" s="188">
        <f t="shared" si="36"/>
        <v>3131.6528925576358</v>
      </c>
      <c r="AG50" s="188">
        <f t="shared" si="37"/>
        <v>3131.6528925576358</v>
      </c>
      <c r="AH50" s="188">
        <f t="shared" si="38"/>
        <v>3131.6528925576358</v>
      </c>
      <c r="AI50" s="188">
        <f t="shared" si="39"/>
        <v>3131.6528925576358</v>
      </c>
      <c r="AJ50" s="188">
        <f t="shared" si="28"/>
        <v>-3131.6528925576358</v>
      </c>
      <c r="AK50" s="188">
        <f t="shared" si="29"/>
        <v>3131.6528925576358</v>
      </c>
      <c r="AL50" s="188">
        <f t="shared" si="30"/>
        <v>3131.6528925576358</v>
      </c>
      <c r="AM50" s="188">
        <f t="shared" si="31"/>
        <v>3131.6528925576358</v>
      </c>
      <c r="AN50" s="188">
        <f t="shared" si="41"/>
        <v>-3131.6528925576358</v>
      </c>
      <c r="AO50" s="188">
        <f t="shared" si="42"/>
        <v>3131.6528925576358</v>
      </c>
    </row>
    <row r="51" spans="1:41" ht="15.75" thickBot="1" x14ac:dyDescent="0.3">
      <c r="A51" s="1" t="s">
        <v>363</v>
      </c>
      <c r="B51" s="149" t="s">
        <v>476</v>
      </c>
      <c r="C51" s="192" t="s">
        <v>288</v>
      </c>
      <c r="E51" s="201">
        <v>1</v>
      </c>
      <c r="F51" s="186">
        <f t="shared" si="19"/>
        <v>-4316.6719745202754</v>
      </c>
      <c r="G51" s="202">
        <v>-4.4984076433099998E-2</v>
      </c>
      <c r="H51" s="202">
        <v>-1</v>
      </c>
      <c r="I51">
        <v>-1</v>
      </c>
      <c r="J51">
        <v>-1</v>
      </c>
      <c r="K51">
        <v>-1</v>
      </c>
      <c r="L51">
        <v>-1</v>
      </c>
      <c r="M51">
        <v>9</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95960</v>
      </c>
      <c r="Y51" s="137">
        <v>95960</v>
      </c>
      <c r="Z51" s="188">
        <f t="shared" si="25"/>
        <v>4316.6719745202754</v>
      </c>
      <c r="AA51" s="188">
        <f>IF(IF(sym!$Q40=H51,1,0)=1,ABS(X51*G51),-ABS(X51*G51))</f>
        <v>-4316.6719745202754</v>
      </c>
      <c r="AB51" s="188">
        <f>IF(IF(sym!$P40=$H51,1,0)=1,ABS($X51*$G51),-ABS($X51*$G51))</f>
        <v>4316.6719745202754</v>
      </c>
      <c r="AC51" s="188">
        <f t="shared" si="40"/>
        <v>-4316.6719745202754</v>
      </c>
      <c r="AD51" s="188">
        <f t="shared" si="26"/>
        <v>4316.6719745202754</v>
      </c>
      <c r="AE51" s="188">
        <f t="shared" si="27"/>
        <v>4316.6719745202754</v>
      </c>
      <c r="AF51" s="188">
        <f t="shared" si="36"/>
        <v>4316.6719745202754</v>
      </c>
      <c r="AG51" s="188">
        <f t="shared" si="37"/>
        <v>4316.6719745202754</v>
      </c>
      <c r="AH51" s="188">
        <f t="shared" si="38"/>
        <v>4316.6719745202754</v>
      </c>
      <c r="AI51" s="188">
        <f t="shared" si="39"/>
        <v>4316.6719745202754</v>
      </c>
      <c r="AJ51" s="188">
        <f t="shared" si="28"/>
        <v>-4316.6719745202754</v>
      </c>
      <c r="AK51" s="188">
        <f t="shared" si="29"/>
        <v>4316.6719745202754</v>
      </c>
      <c r="AL51" s="188">
        <f t="shared" si="30"/>
        <v>4316.6719745202754</v>
      </c>
      <c r="AM51" s="188">
        <f t="shared" si="31"/>
        <v>4316.6719745202754</v>
      </c>
      <c r="AN51" s="188">
        <f t="shared" si="41"/>
        <v>-4316.6719745202754</v>
      </c>
      <c r="AO51" s="188">
        <f t="shared" si="42"/>
        <v>4316.6719745202754</v>
      </c>
    </row>
    <row r="52" spans="1:41" ht="15.75" thickBot="1" x14ac:dyDescent="0.3">
      <c r="A52" s="1" t="s">
        <v>365</v>
      </c>
      <c r="B52" s="149" t="s">
        <v>1097</v>
      </c>
      <c r="C52" s="192" t="s">
        <v>288</v>
      </c>
      <c r="E52" s="201">
        <v>1</v>
      </c>
      <c r="F52" s="186">
        <f t="shared" si="19"/>
        <v>-3765.7910271531</v>
      </c>
      <c r="G52" s="202">
        <v>-4.6635182998799998E-2</v>
      </c>
      <c r="H52" s="202">
        <v>-1</v>
      </c>
      <c r="I52">
        <v>-1</v>
      </c>
      <c r="J52">
        <v>1</v>
      </c>
      <c r="K52">
        <v>-1</v>
      </c>
      <c r="L52">
        <v>1</v>
      </c>
      <c r="M52">
        <v>-9</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80750</v>
      </c>
      <c r="Y52" s="137">
        <v>80750</v>
      </c>
      <c r="Z52" s="188">
        <f t="shared" si="25"/>
        <v>3765.7910271531</v>
      </c>
      <c r="AA52" s="188">
        <f>IF(IF(sym!$Q41=H52,1,0)=1,ABS(X52*G52),-ABS(X52*G52))</f>
        <v>-3765.7910271531</v>
      </c>
      <c r="AB52" s="188">
        <f>IF(IF(sym!$P41=$H52,1,0)=1,ABS($X52*$G52),-ABS($X52*$G52))</f>
        <v>3765.7910271531</v>
      </c>
      <c r="AC52" s="188">
        <f t="shared" si="40"/>
        <v>-3765.7910271531</v>
      </c>
      <c r="AD52" s="188">
        <f t="shared" si="26"/>
        <v>3765.7910271531</v>
      </c>
      <c r="AE52" s="188">
        <f t="shared" si="27"/>
        <v>-3765.7910271531</v>
      </c>
      <c r="AF52" s="188">
        <f t="shared" si="36"/>
        <v>3765.7910271531</v>
      </c>
      <c r="AG52" s="188">
        <f t="shared" si="37"/>
        <v>3765.7910271531</v>
      </c>
      <c r="AH52" s="188">
        <f t="shared" si="38"/>
        <v>-3765.7910271531</v>
      </c>
      <c r="AI52" s="188">
        <f t="shared" si="39"/>
        <v>3765.7910271531</v>
      </c>
      <c r="AJ52" s="188">
        <f t="shared" si="28"/>
        <v>3765.7910271531</v>
      </c>
      <c r="AK52" s="188">
        <f t="shared" si="29"/>
        <v>3765.7910271531</v>
      </c>
      <c r="AL52" s="188">
        <f t="shared" si="30"/>
        <v>3765.7910271531</v>
      </c>
      <c r="AM52" s="188">
        <f t="shared" si="31"/>
        <v>3765.7910271531</v>
      </c>
      <c r="AN52" s="188">
        <f t="shared" si="41"/>
        <v>-3765.7910271531</v>
      </c>
      <c r="AO52" s="188">
        <f t="shared" si="42"/>
        <v>3765.7910271531</v>
      </c>
    </row>
    <row r="53" spans="1:41" ht="15.75" thickBot="1" x14ac:dyDescent="0.3">
      <c r="A53" s="1" t="s">
        <v>367</v>
      </c>
      <c r="B53" s="149" t="s">
        <v>625</v>
      </c>
      <c r="C53" s="192" t="s">
        <v>313</v>
      </c>
      <c r="E53" s="201">
        <v>1</v>
      </c>
      <c r="F53" s="186">
        <f t="shared" si="19"/>
        <v>-319.05535055402396</v>
      </c>
      <c r="G53" s="202">
        <v>-2.9520295202999998E-3</v>
      </c>
      <c r="H53" s="202">
        <v>-1</v>
      </c>
      <c r="I53">
        <v>-1</v>
      </c>
      <c r="J53">
        <v>1</v>
      </c>
      <c r="K53">
        <v>-1</v>
      </c>
      <c r="L53">
        <v>1</v>
      </c>
      <c r="M53">
        <v>15</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108080</v>
      </c>
      <c r="Y53" s="137">
        <v>81060</v>
      </c>
      <c r="Z53" s="188">
        <f t="shared" si="25"/>
        <v>319.05535055402396</v>
      </c>
      <c r="AA53" s="188">
        <f>IF(IF(sym!$Q42=H53,1,0)=1,ABS(X53*G53),-ABS(X53*G53))</f>
        <v>-319.05535055402396</v>
      </c>
      <c r="AB53" s="188">
        <f>IF(IF(sym!$P42=$H53,1,0)=1,ABS($X53*$G53),-ABS($X53*$G53))</f>
        <v>319.05535055402396</v>
      </c>
      <c r="AC53" s="188">
        <f t="shared" si="40"/>
        <v>-319.05535055402396</v>
      </c>
      <c r="AD53" s="188">
        <f t="shared" si="26"/>
        <v>319.05535055402396</v>
      </c>
      <c r="AE53" s="188">
        <f t="shared" si="27"/>
        <v>-319.05535055402396</v>
      </c>
      <c r="AF53" s="188">
        <f t="shared" si="36"/>
        <v>319.05535055402396</v>
      </c>
      <c r="AG53" s="188">
        <f t="shared" si="37"/>
        <v>319.05535055402396</v>
      </c>
      <c r="AH53" s="188">
        <f t="shared" si="38"/>
        <v>-319.05535055402396</v>
      </c>
      <c r="AI53" s="188">
        <f t="shared" si="39"/>
        <v>-319.05535055402396</v>
      </c>
      <c r="AJ53" s="188">
        <f t="shared" si="28"/>
        <v>319.05535055402396</v>
      </c>
      <c r="AK53" s="188">
        <f t="shared" si="29"/>
        <v>-319.05535055402396</v>
      </c>
      <c r="AL53" s="188">
        <f t="shared" si="30"/>
        <v>319.05535055402396</v>
      </c>
      <c r="AM53" s="188">
        <f t="shared" si="31"/>
        <v>319.05535055402396</v>
      </c>
      <c r="AN53" s="188">
        <f t="shared" si="41"/>
        <v>-319.05535055402396</v>
      </c>
      <c r="AO53" s="188">
        <f t="shared" si="42"/>
        <v>319.05535055402396</v>
      </c>
    </row>
    <row r="54" spans="1:41" ht="15.75" thickBot="1" x14ac:dyDescent="0.3">
      <c r="A54" s="1" t="s">
        <v>511</v>
      </c>
      <c r="B54" s="149" t="s">
        <v>511</v>
      </c>
      <c r="C54" s="192" t="s">
        <v>304</v>
      </c>
      <c r="E54" s="201">
        <v>-1</v>
      </c>
      <c r="F54" s="186">
        <f t="shared" si="19"/>
        <v>491.89607517914641</v>
      </c>
      <c r="G54" s="202">
        <v>3.86954118297E-3</v>
      </c>
      <c r="H54" s="202">
        <v>1</v>
      </c>
      <c r="I54">
        <v>-1</v>
      </c>
      <c r="J54">
        <v>-1</v>
      </c>
      <c r="K54">
        <v>1</v>
      </c>
      <c r="L54">
        <v>-1</v>
      </c>
      <c r="M54">
        <v>-1</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127120</v>
      </c>
      <c r="Y54" s="137">
        <v>90800</v>
      </c>
      <c r="Z54" s="188">
        <f t="shared" si="25"/>
        <v>491.89607517914641</v>
      </c>
      <c r="AA54" s="188">
        <f>IF(IF(sym!$Q43=H54,1,0)=1,ABS(X54*G54),-ABS(X54*G54))</f>
        <v>491.89607517914641</v>
      </c>
      <c r="AB54" s="188">
        <f>IF(IF(sym!$P43=$H54,1,0)=1,ABS($X54*$G54),-ABS($X54*$G54))</f>
        <v>-491.89607517914641</v>
      </c>
      <c r="AC54" s="188">
        <f t="shared" si="40"/>
        <v>-491.89607517914641</v>
      </c>
      <c r="AD54" s="188">
        <f t="shared" si="26"/>
        <v>491.89607517914641</v>
      </c>
      <c r="AE54" s="188">
        <f t="shared" si="27"/>
        <v>-491.89607517914641</v>
      </c>
      <c r="AF54" s="188">
        <f t="shared" si="36"/>
        <v>-491.89607517914641</v>
      </c>
      <c r="AG54" s="188">
        <f t="shared" si="37"/>
        <v>491.89607517914641</v>
      </c>
      <c r="AH54" s="188">
        <f t="shared" si="38"/>
        <v>-491.89607517914641</v>
      </c>
      <c r="AI54" s="188">
        <f t="shared" si="39"/>
        <v>491.89607517914641</v>
      </c>
      <c r="AJ54" s="188">
        <f t="shared" si="28"/>
        <v>491.89607517914641</v>
      </c>
      <c r="AK54" s="188">
        <f t="shared" si="29"/>
        <v>491.89607517914641</v>
      </c>
      <c r="AL54" s="188">
        <f t="shared" si="30"/>
        <v>491.89607517914641</v>
      </c>
      <c r="AM54" s="188">
        <f t="shared" si="31"/>
        <v>491.89607517914641</v>
      </c>
      <c r="AN54" s="188">
        <f t="shared" si="41"/>
        <v>-491.89607517914641</v>
      </c>
      <c r="AO54" s="188">
        <f t="shared" si="42"/>
        <v>491.89607517914641</v>
      </c>
    </row>
    <row r="55" spans="1:41" ht="15.75" thickBot="1" x14ac:dyDescent="0.3">
      <c r="A55" s="1" t="s">
        <v>988</v>
      </c>
      <c r="B55" s="149" t="s">
        <v>629</v>
      </c>
      <c r="C55" s="192" t="s">
        <v>304</v>
      </c>
      <c r="E55" s="201">
        <v>-1</v>
      </c>
      <c r="F55" s="186">
        <f t="shared" si="19"/>
        <v>-1069.2833517088247</v>
      </c>
      <c r="G55" s="202">
        <v>-9.92282249173E-3</v>
      </c>
      <c r="H55" s="202">
        <v>-1</v>
      </c>
      <c r="I55">
        <v>1</v>
      </c>
      <c r="J55">
        <v>1</v>
      </c>
      <c r="K55">
        <v>-1</v>
      </c>
      <c r="L55">
        <v>-1</v>
      </c>
      <c r="M55">
        <v>-9</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107759.99999999999</v>
      </c>
      <c r="Y55" s="137">
        <v>80819.999999999985</v>
      </c>
      <c r="Z55" s="188">
        <f t="shared" si="25"/>
        <v>1069.2833517088247</v>
      </c>
      <c r="AA55" s="188">
        <f>IF(IF(sym!$Q44=H55,1,0)=1,ABS(X55*G55),-ABS(X55*G55))</f>
        <v>-1069.2833517088247</v>
      </c>
      <c r="AB55" s="188">
        <f>IF(IF(sym!$P44=$H55,1,0)=1,ABS($X55*$G55),-ABS($X55*$G55))</f>
        <v>1069.2833517088247</v>
      </c>
      <c r="AC55" s="188">
        <f t="shared" si="40"/>
        <v>1069.2833517088247</v>
      </c>
      <c r="AD55" s="188">
        <f t="shared" si="26"/>
        <v>-1069.2833517088247</v>
      </c>
      <c r="AE55" s="188">
        <f t="shared" si="27"/>
        <v>-1069.2833517088247</v>
      </c>
      <c r="AF55" s="188">
        <f t="shared" si="36"/>
        <v>-1069.2833517088247</v>
      </c>
      <c r="AG55" s="188">
        <f t="shared" si="37"/>
        <v>1069.2833517088247</v>
      </c>
      <c r="AH55" s="188">
        <f t="shared" si="38"/>
        <v>1069.2833517088247</v>
      </c>
      <c r="AI55" s="188">
        <f t="shared" si="39"/>
        <v>-1069.2833517088247</v>
      </c>
      <c r="AJ55" s="188">
        <f t="shared" si="28"/>
        <v>1069.2833517088247</v>
      </c>
      <c r="AK55" s="188">
        <f t="shared" si="29"/>
        <v>-1069.2833517088247</v>
      </c>
      <c r="AL55" s="188">
        <f t="shared" si="30"/>
        <v>-1069.2833517088247</v>
      </c>
      <c r="AM55" s="188">
        <f t="shared" si="31"/>
        <v>-1069.2833517088247</v>
      </c>
      <c r="AN55" s="188">
        <f t="shared" si="41"/>
        <v>1069.2833517088247</v>
      </c>
      <c r="AO55" s="188">
        <f t="shared" si="42"/>
        <v>-1069.2833517088247</v>
      </c>
    </row>
    <row r="56" spans="1:41" ht="15.75" thickBot="1" x14ac:dyDescent="0.3">
      <c r="A56" s="1" t="s">
        <v>989</v>
      </c>
      <c r="B56" s="149" t="s">
        <v>655</v>
      </c>
      <c r="C56" s="192" t="s">
        <v>294</v>
      </c>
      <c r="E56" s="201">
        <v>1</v>
      </c>
      <c r="F56" s="186">
        <f t="shared" si="19"/>
        <v>-164.78868319881391</v>
      </c>
      <c r="G56" s="202">
        <v>-1.2807078821700001E-3</v>
      </c>
      <c r="H56" s="202">
        <v>-1</v>
      </c>
      <c r="I56">
        <v>1</v>
      </c>
      <c r="J56">
        <v>-1</v>
      </c>
      <c r="K56">
        <v>1</v>
      </c>
      <c r="L56">
        <v>1</v>
      </c>
      <c r="M56">
        <v>11</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128670</v>
      </c>
      <c r="Y56" s="137">
        <v>85780</v>
      </c>
      <c r="Z56" s="188">
        <f t="shared" si="25"/>
        <v>164.78868319881391</v>
      </c>
      <c r="AA56" s="188">
        <f>IF(IF(sym!$Q45=H56,1,0)=1,ABS(X56*G56),-ABS(X56*G56))</f>
        <v>-164.78868319881391</v>
      </c>
      <c r="AB56" s="188">
        <f>IF(IF(sym!$P45=$H56,1,0)=1,ABS($X56*$G56),-ABS($X56*$G56))</f>
        <v>164.78868319881391</v>
      </c>
      <c r="AC56" s="188">
        <f t="shared" si="40"/>
        <v>-164.78868319881391</v>
      </c>
      <c r="AD56" s="188">
        <f t="shared" si="26"/>
        <v>164.78868319881391</v>
      </c>
      <c r="AE56" s="188">
        <f t="shared" si="27"/>
        <v>164.78868319881391</v>
      </c>
      <c r="AF56" s="188">
        <f t="shared" si="36"/>
        <v>-164.78868319881391</v>
      </c>
      <c r="AG56" s="188">
        <f t="shared" si="37"/>
        <v>-164.78868319881391</v>
      </c>
      <c r="AH56" s="188">
        <f t="shared" si="38"/>
        <v>-164.78868319881391</v>
      </c>
      <c r="AI56" s="188">
        <f t="shared" si="39"/>
        <v>-164.78868319881391</v>
      </c>
      <c r="AJ56" s="188">
        <f t="shared" si="28"/>
        <v>-164.78868319881391</v>
      </c>
      <c r="AK56" s="188">
        <f t="shared" si="29"/>
        <v>164.78868319881391</v>
      </c>
      <c r="AL56" s="188">
        <f t="shared" si="30"/>
        <v>164.78868319881391</v>
      </c>
      <c r="AM56" s="188">
        <f t="shared" si="31"/>
        <v>164.78868319881391</v>
      </c>
      <c r="AN56" s="188">
        <f t="shared" si="41"/>
        <v>164.78868319881391</v>
      </c>
      <c r="AO56" s="188">
        <f t="shared" si="42"/>
        <v>164.78868319881391</v>
      </c>
    </row>
    <row r="57" spans="1:41" ht="15.75" thickBot="1" x14ac:dyDescent="0.3">
      <c r="A57" s="1" t="s">
        <v>369</v>
      </c>
      <c r="B57" s="149" t="s">
        <v>620</v>
      </c>
      <c r="C57" s="192" t="s">
        <v>294</v>
      </c>
      <c r="E57" s="201">
        <v>1</v>
      </c>
      <c r="F57" s="186">
        <f t="shared" si="19"/>
        <v>-42.123174664348959</v>
      </c>
      <c r="G57" s="202">
        <v>-4.46711964827E-4</v>
      </c>
      <c r="H57" s="202">
        <v>-1</v>
      </c>
      <c r="I57">
        <v>1</v>
      </c>
      <c r="J57">
        <v>-1</v>
      </c>
      <c r="K57">
        <v>1</v>
      </c>
      <c r="L57">
        <v>1</v>
      </c>
      <c r="M57">
        <v>-4</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94296.051999999996</v>
      </c>
      <c r="Y57" s="137">
        <v>94296.051999999996</v>
      </c>
      <c r="Z57" s="188">
        <f t="shared" si="25"/>
        <v>42.123174664348959</v>
      </c>
      <c r="AA57" s="188">
        <f>IF(IF(sym!$Q46=H57,1,0)=1,ABS(X57*G57),-ABS(X57*G57))</f>
        <v>-42.123174664348959</v>
      </c>
      <c r="AB57" s="188">
        <f>IF(IF(sym!$P46=$H57,1,0)=1,ABS($X57*$G57),-ABS($X57*$G57))</f>
        <v>42.123174664348959</v>
      </c>
      <c r="AC57" s="188">
        <f t="shared" si="40"/>
        <v>-42.123174664348959</v>
      </c>
      <c r="AD57" s="188">
        <f t="shared" si="26"/>
        <v>42.123174664348959</v>
      </c>
      <c r="AE57" s="188">
        <f t="shared" si="27"/>
        <v>42.123174664348959</v>
      </c>
      <c r="AF57" s="188">
        <f t="shared" si="36"/>
        <v>-42.123174664348959</v>
      </c>
      <c r="AG57" s="188">
        <f t="shared" si="37"/>
        <v>-42.123174664348959</v>
      </c>
      <c r="AH57" s="188">
        <f t="shared" si="38"/>
        <v>-42.123174664348959</v>
      </c>
      <c r="AI57" s="188">
        <f t="shared" si="39"/>
        <v>42.123174664348959</v>
      </c>
      <c r="AJ57" s="188">
        <f t="shared" si="28"/>
        <v>-42.123174664348959</v>
      </c>
      <c r="AK57" s="188">
        <f t="shared" si="29"/>
        <v>42.123174664348959</v>
      </c>
      <c r="AL57" s="188">
        <f t="shared" si="30"/>
        <v>42.123174664348959</v>
      </c>
      <c r="AM57" s="188">
        <f t="shared" si="31"/>
        <v>42.123174664348959</v>
      </c>
      <c r="AN57" s="188">
        <f t="shared" si="41"/>
        <v>-42.123174664348959</v>
      </c>
      <c r="AO57" s="188">
        <f t="shared" si="42"/>
        <v>42.123174664348959</v>
      </c>
    </row>
    <row r="58" spans="1:41" ht="15.75" thickBot="1" x14ac:dyDescent="0.3">
      <c r="A58" s="1" t="s">
        <v>371</v>
      </c>
      <c r="B58" s="149" t="s">
        <v>635</v>
      </c>
      <c r="C58" s="192" t="s">
        <v>1121</v>
      </c>
      <c r="E58" s="201">
        <v>1</v>
      </c>
      <c r="F58" s="186">
        <f t="shared" si="19"/>
        <v>-373.96141063563977</v>
      </c>
      <c r="G58" s="202">
        <v>-2.7695716395900001E-3</v>
      </c>
      <c r="H58" s="202">
        <v>-1</v>
      </c>
      <c r="I58">
        <v>-1</v>
      </c>
      <c r="J58">
        <v>1</v>
      </c>
      <c r="K58">
        <v>-1</v>
      </c>
      <c r="L58">
        <v>1</v>
      </c>
      <c r="M58">
        <v>3</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135025</v>
      </c>
      <c r="Y58" s="137">
        <v>108020</v>
      </c>
      <c r="Z58" s="188">
        <f t="shared" si="25"/>
        <v>373.96141063563977</v>
      </c>
      <c r="AA58" s="188">
        <f>IF(IF(sym!$Q47=H58,1,0)=1,ABS(X58*G58),-ABS(X58*G58))</f>
        <v>-373.96141063563977</v>
      </c>
      <c r="AB58" s="188">
        <f>IF(IF(sym!$P47=$H58,1,0)=1,ABS($X58*$G58),-ABS($X58*$G58))</f>
        <v>373.96141063563977</v>
      </c>
      <c r="AC58" s="188">
        <f t="shared" si="40"/>
        <v>-373.96141063563977</v>
      </c>
      <c r="AD58" s="188">
        <f t="shared" si="26"/>
        <v>373.96141063563977</v>
      </c>
      <c r="AE58" s="188">
        <f t="shared" si="27"/>
        <v>-373.96141063563977</v>
      </c>
      <c r="AF58" s="188">
        <f t="shared" si="36"/>
        <v>373.96141063563977</v>
      </c>
      <c r="AG58" s="188">
        <f t="shared" si="37"/>
        <v>373.96141063563977</v>
      </c>
      <c r="AH58" s="188">
        <f t="shared" si="38"/>
        <v>-373.96141063563977</v>
      </c>
      <c r="AI58" s="188">
        <f t="shared" si="39"/>
        <v>-373.96141063563977</v>
      </c>
      <c r="AJ58" s="188">
        <f t="shared" si="28"/>
        <v>373.96141063563977</v>
      </c>
      <c r="AK58" s="188">
        <f t="shared" si="29"/>
        <v>-373.96141063563977</v>
      </c>
      <c r="AL58" s="188">
        <f t="shared" si="30"/>
        <v>373.96141063563977</v>
      </c>
      <c r="AM58" s="188">
        <f t="shared" si="31"/>
        <v>373.96141063563977</v>
      </c>
      <c r="AN58" s="188">
        <f t="shared" si="41"/>
        <v>-373.96141063563977</v>
      </c>
      <c r="AO58" s="188">
        <f t="shared" si="42"/>
        <v>373.96141063563977</v>
      </c>
    </row>
    <row r="59" spans="1:41" ht="15.75" thickBot="1" x14ac:dyDescent="0.3">
      <c r="A59" s="1" t="s">
        <v>1052</v>
      </c>
      <c r="B59" s="149" t="s">
        <v>611</v>
      </c>
      <c r="C59" s="192" t="s">
        <v>297</v>
      </c>
      <c r="E59" s="201">
        <v>1</v>
      </c>
      <c r="F59" s="186">
        <f t="shared" si="19"/>
        <v>0</v>
      </c>
      <c r="G59" s="202">
        <v>0</v>
      </c>
      <c r="H59" s="202">
        <v>1</v>
      </c>
      <c r="I59">
        <v>1</v>
      </c>
      <c r="J59">
        <v>-1</v>
      </c>
      <c r="K59">
        <v>1</v>
      </c>
      <c r="L59">
        <v>-1</v>
      </c>
      <c r="M59">
        <v>4</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100500</v>
      </c>
      <c r="Y59" s="137">
        <v>75375</v>
      </c>
      <c r="Z59" s="188">
        <f t="shared" si="25"/>
        <v>0</v>
      </c>
      <c r="AA59" s="188">
        <f>IF(IF(sym!$Q48=H59,1,0)=1,ABS(X59*G59),-ABS(X59*G59))</f>
        <v>0</v>
      </c>
      <c r="AB59" s="188">
        <f>IF(IF(sym!$P48=$H59,1,0)=1,ABS($X59*$G59),-ABS($X59*$G59))</f>
        <v>0</v>
      </c>
      <c r="AC59" s="188">
        <f t="shared" si="40"/>
        <v>0</v>
      </c>
      <c r="AD59" s="188">
        <f t="shared" si="26"/>
        <v>0</v>
      </c>
      <c r="AE59" s="188">
        <f t="shared" si="27"/>
        <v>0</v>
      </c>
      <c r="AF59" s="188">
        <f t="shared" si="36"/>
        <v>0</v>
      </c>
      <c r="AG59" s="188">
        <f t="shared" si="37"/>
        <v>0</v>
      </c>
      <c r="AH59" s="188">
        <f t="shared" si="38"/>
        <v>0</v>
      </c>
      <c r="AI59" s="188">
        <f t="shared" si="39"/>
        <v>0</v>
      </c>
      <c r="AJ59" s="188">
        <f t="shared" si="28"/>
        <v>0</v>
      </c>
      <c r="AK59" s="188">
        <f t="shared" si="29"/>
        <v>0</v>
      </c>
      <c r="AL59" s="188">
        <f t="shared" si="30"/>
        <v>0</v>
      </c>
      <c r="AM59" s="188">
        <f t="shared" si="31"/>
        <v>0</v>
      </c>
      <c r="AN59" s="188">
        <f t="shared" si="41"/>
        <v>0</v>
      </c>
      <c r="AO59" s="188">
        <f t="shared" si="42"/>
        <v>0</v>
      </c>
    </row>
    <row r="60" spans="1:41" ht="15.75" thickBot="1" x14ac:dyDescent="0.3">
      <c r="A60" s="1" t="s">
        <v>373</v>
      </c>
      <c r="B60" s="149" t="s">
        <v>692</v>
      </c>
      <c r="C60" s="192" t="s">
        <v>1121</v>
      </c>
      <c r="E60" s="201">
        <v>1</v>
      </c>
      <c r="F60" s="186">
        <f t="shared" si="19"/>
        <v>-1044.9546952228759</v>
      </c>
      <c r="G60" s="202">
        <v>-4.8050521691400004E-3</v>
      </c>
      <c r="H60" s="202">
        <v>-1</v>
      </c>
      <c r="I60">
        <v>1</v>
      </c>
      <c r="J60">
        <v>-1</v>
      </c>
      <c r="K60">
        <v>1</v>
      </c>
      <c r="L60">
        <v>1</v>
      </c>
      <c r="M60">
        <v>10</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217470</v>
      </c>
      <c r="Y60" s="137">
        <v>144980</v>
      </c>
      <c r="Z60" s="188">
        <f t="shared" si="25"/>
        <v>1044.9546952228759</v>
      </c>
      <c r="AA60" s="188">
        <f>IF(IF(sym!$Q49=H60,1,0)=1,ABS(X60*G60),-ABS(X60*G60))</f>
        <v>-1044.9546952228759</v>
      </c>
      <c r="AB60" s="188">
        <f>IF(IF(sym!$P49=$H60,1,0)=1,ABS($X60*$G60),-ABS($X60*$G60))</f>
        <v>1044.9546952228759</v>
      </c>
      <c r="AC60" s="188">
        <f t="shared" si="40"/>
        <v>-1044.9546952228759</v>
      </c>
      <c r="AD60" s="188">
        <f t="shared" si="26"/>
        <v>1044.9546952228759</v>
      </c>
      <c r="AE60" s="188">
        <f t="shared" si="27"/>
        <v>1044.9546952228759</v>
      </c>
      <c r="AF60" s="188">
        <f t="shared" si="36"/>
        <v>-1044.9546952228759</v>
      </c>
      <c r="AG60" s="188">
        <f t="shared" si="37"/>
        <v>-1044.9546952228759</v>
      </c>
      <c r="AH60" s="188">
        <f t="shared" si="38"/>
        <v>-1044.9546952228759</v>
      </c>
      <c r="AI60" s="188">
        <f t="shared" si="39"/>
        <v>-1044.9546952228759</v>
      </c>
      <c r="AJ60" s="188">
        <f t="shared" si="28"/>
        <v>-1044.9546952228759</v>
      </c>
      <c r="AK60" s="188">
        <f t="shared" si="29"/>
        <v>1044.9546952228759</v>
      </c>
      <c r="AL60" s="188">
        <f t="shared" si="30"/>
        <v>1044.9546952228759</v>
      </c>
      <c r="AM60" s="188">
        <f t="shared" si="31"/>
        <v>1044.9546952228759</v>
      </c>
      <c r="AN60" s="188">
        <f t="shared" si="41"/>
        <v>1044.9546952228759</v>
      </c>
      <c r="AO60" s="188">
        <f t="shared" si="42"/>
        <v>1044.9546952228759</v>
      </c>
    </row>
    <row r="61" spans="1:41" ht="15.75" thickBot="1" x14ac:dyDescent="0.3">
      <c r="A61" s="1" t="s">
        <v>375</v>
      </c>
      <c r="B61" s="149" t="s">
        <v>690</v>
      </c>
      <c r="C61" s="192" t="s">
        <v>288</v>
      </c>
      <c r="E61" s="201">
        <v>1</v>
      </c>
      <c r="F61" s="186">
        <f t="shared" si="19"/>
        <v>140.36296296282259</v>
      </c>
      <c r="G61" s="202">
        <v>2.59259259259E-3</v>
      </c>
      <c r="H61" s="202">
        <v>1</v>
      </c>
      <c r="I61">
        <v>1</v>
      </c>
      <c r="J61">
        <v>1</v>
      </c>
      <c r="K61">
        <v>1</v>
      </c>
      <c r="L61">
        <v>-1</v>
      </c>
      <c r="M61">
        <v>6</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54140</v>
      </c>
      <c r="Y61" s="137">
        <v>54140</v>
      </c>
      <c r="Z61" s="188">
        <f t="shared" si="25"/>
        <v>140.36296296282259</v>
      </c>
      <c r="AA61" s="188">
        <f>IF(IF(sym!$Q50=H61,1,0)=1,ABS(X61*G61),-ABS(X61*G61))</f>
        <v>140.36296296282259</v>
      </c>
      <c r="AB61" s="188">
        <f>IF(IF(sym!$P50=$H61,1,0)=1,ABS($X61*$G61),-ABS($X61*$G61))</f>
        <v>-140.36296296282259</v>
      </c>
      <c r="AC61" s="188">
        <f t="shared" si="40"/>
        <v>140.36296296282259</v>
      </c>
      <c r="AD61" s="188">
        <f t="shared" si="26"/>
        <v>-140.36296296282259</v>
      </c>
      <c r="AE61" s="188">
        <f t="shared" si="27"/>
        <v>140.36296296282259</v>
      </c>
      <c r="AF61" s="188">
        <f t="shared" si="36"/>
        <v>140.36296296282259</v>
      </c>
      <c r="AG61" s="188">
        <f t="shared" si="37"/>
        <v>140.36296296282259</v>
      </c>
      <c r="AH61" s="188">
        <f t="shared" si="38"/>
        <v>-140.36296296282259</v>
      </c>
      <c r="AI61" s="188">
        <f t="shared" si="39"/>
        <v>-140.36296296282259</v>
      </c>
      <c r="AJ61" s="188">
        <f t="shared" si="28"/>
        <v>140.36296296282259</v>
      </c>
      <c r="AK61" s="188">
        <f t="shared" si="29"/>
        <v>-140.36296296282259</v>
      </c>
      <c r="AL61" s="188">
        <f t="shared" si="30"/>
        <v>140.36296296282259</v>
      </c>
      <c r="AM61" s="188">
        <f t="shared" si="31"/>
        <v>140.36296296282259</v>
      </c>
      <c r="AN61" s="188">
        <f t="shared" si="41"/>
        <v>140.36296296282259</v>
      </c>
      <c r="AO61" s="188">
        <f t="shared" si="42"/>
        <v>140.36296296282259</v>
      </c>
    </row>
    <row r="62" spans="1:41" ht="15.75" thickBot="1" x14ac:dyDescent="0.3">
      <c r="A62" s="1" t="s">
        <v>377</v>
      </c>
      <c r="B62" s="149" t="s">
        <v>694</v>
      </c>
      <c r="C62" s="192" t="s">
        <v>294</v>
      </c>
      <c r="E62" s="201">
        <v>1</v>
      </c>
      <c r="F62" s="186">
        <f t="shared" si="19"/>
        <v>-805.56389777149764</v>
      </c>
      <c r="G62" s="202">
        <v>-1.0293672419E-2</v>
      </c>
      <c r="H62" s="202">
        <v>-1</v>
      </c>
      <c r="I62">
        <v>-1</v>
      </c>
      <c r="J62">
        <v>-1</v>
      </c>
      <c r="K62">
        <v>-1</v>
      </c>
      <c r="L62">
        <v>-1</v>
      </c>
      <c r="M62">
        <v>9</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78258.163363018291</v>
      </c>
      <c r="Y62" s="137">
        <v>78258.163363018291</v>
      </c>
      <c r="Z62" s="188">
        <f t="shared" si="25"/>
        <v>805.56389777149764</v>
      </c>
      <c r="AA62" s="188">
        <f>IF(IF(sym!$Q51=H62,1,0)=1,ABS(X62*G62),-ABS(X62*G62))</f>
        <v>-805.56389777149764</v>
      </c>
      <c r="AB62" s="188">
        <f>IF(IF(sym!$P51=$H62,1,0)=1,ABS($X62*$G62),-ABS($X62*$G62))</f>
        <v>805.56389777149764</v>
      </c>
      <c r="AC62" s="188">
        <f t="shared" si="40"/>
        <v>-805.56389777149764</v>
      </c>
      <c r="AD62" s="188">
        <f t="shared" si="26"/>
        <v>805.56389777149764</v>
      </c>
      <c r="AE62" s="188">
        <f t="shared" si="27"/>
        <v>805.56389777149764</v>
      </c>
      <c r="AF62" s="188">
        <f t="shared" si="36"/>
        <v>805.56389777149764</v>
      </c>
      <c r="AG62" s="188">
        <f t="shared" si="37"/>
        <v>805.56389777149764</v>
      </c>
      <c r="AH62" s="188">
        <f t="shared" si="38"/>
        <v>805.56389777149764</v>
      </c>
      <c r="AI62" s="188">
        <f t="shared" si="39"/>
        <v>805.56389777149764</v>
      </c>
      <c r="AJ62" s="188">
        <f t="shared" si="28"/>
        <v>-805.56389777149764</v>
      </c>
      <c r="AK62" s="188">
        <f t="shared" si="29"/>
        <v>805.56389777149764</v>
      </c>
      <c r="AL62" s="188">
        <f t="shared" si="30"/>
        <v>805.56389777149764</v>
      </c>
      <c r="AM62" s="188">
        <f t="shared" si="31"/>
        <v>805.56389777149764</v>
      </c>
      <c r="AN62" s="188">
        <f t="shared" si="41"/>
        <v>-805.56389777149764</v>
      </c>
      <c r="AO62" s="188">
        <f t="shared" si="42"/>
        <v>805.56389777149764</v>
      </c>
    </row>
    <row r="63" spans="1:41" ht="15.75" thickBot="1" x14ac:dyDescent="0.3">
      <c r="A63" s="1" t="s">
        <v>379</v>
      </c>
      <c r="B63" s="149" t="s">
        <v>550</v>
      </c>
      <c r="C63" s="192" t="s">
        <v>294</v>
      </c>
      <c r="E63" s="201">
        <v>1</v>
      </c>
      <c r="F63" s="186">
        <f t="shared" si="19"/>
        <v>-339.36758028279803</v>
      </c>
      <c r="G63" s="202">
        <v>-1.8600579900400001E-3</v>
      </c>
      <c r="H63" s="202">
        <v>-1</v>
      </c>
      <c r="I63">
        <v>1</v>
      </c>
      <c r="J63">
        <v>-1</v>
      </c>
      <c r="K63">
        <v>1</v>
      </c>
      <c r="L63">
        <v>1</v>
      </c>
      <c r="M63">
        <v>10</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182450</v>
      </c>
      <c r="Y63" s="137">
        <v>182450</v>
      </c>
      <c r="Z63" s="188">
        <f t="shared" si="25"/>
        <v>339.36758028279803</v>
      </c>
      <c r="AA63" s="188">
        <f>IF(IF(sym!$Q52=H63,1,0)=1,ABS(X63*G63),-ABS(X63*G63))</f>
        <v>-339.36758028279803</v>
      </c>
      <c r="AB63" s="188">
        <f>IF(IF(sym!$P52=$H63,1,0)=1,ABS($X63*$G63),-ABS($X63*$G63))</f>
        <v>339.36758028279803</v>
      </c>
      <c r="AC63" s="188">
        <f t="shared" si="40"/>
        <v>-339.36758028279803</v>
      </c>
      <c r="AD63" s="188">
        <f t="shared" si="26"/>
        <v>339.36758028279803</v>
      </c>
      <c r="AE63" s="188">
        <f t="shared" si="27"/>
        <v>339.36758028279803</v>
      </c>
      <c r="AF63" s="188">
        <f t="shared" si="36"/>
        <v>-339.36758028279803</v>
      </c>
      <c r="AG63" s="188">
        <f t="shared" si="37"/>
        <v>-339.36758028279803</v>
      </c>
      <c r="AH63" s="188">
        <f t="shared" si="38"/>
        <v>-339.36758028279803</v>
      </c>
      <c r="AI63" s="188">
        <f t="shared" si="39"/>
        <v>-339.36758028279803</v>
      </c>
      <c r="AJ63" s="188">
        <f t="shared" si="28"/>
        <v>-339.36758028279803</v>
      </c>
      <c r="AK63" s="188">
        <f t="shared" si="29"/>
        <v>339.36758028279803</v>
      </c>
      <c r="AL63" s="188">
        <f t="shared" si="30"/>
        <v>339.36758028279803</v>
      </c>
      <c r="AM63" s="188">
        <f t="shared" si="31"/>
        <v>339.36758028279803</v>
      </c>
      <c r="AN63" s="188">
        <f t="shared" si="41"/>
        <v>339.36758028279803</v>
      </c>
      <c r="AO63" s="188">
        <f t="shared" si="42"/>
        <v>339.36758028279803</v>
      </c>
    </row>
    <row r="64" spans="1:41" ht="15.75" thickBot="1" x14ac:dyDescent="0.3">
      <c r="A64" s="4" t="s">
        <v>1050</v>
      </c>
      <c r="B64" s="149" t="s">
        <v>700</v>
      </c>
      <c r="C64" s="192" t="s">
        <v>297</v>
      </c>
      <c r="E64" s="201">
        <v>1</v>
      </c>
      <c r="F64" s="186">
        <f t="shared" si="19"/>
        <v>796.11178614968003</v>
      </c>
      <c r="G64" s="202">
        <v>1.09356014581E-2</v>
      </c>
      <c r="H64" s="202">
        <v>1</v>
      </c>
      <c r="I64">
        <v>1</v>
      </c>
      <c r="J64">
        <v>1</v>
      </c>
      <c r="K64">
        <v>1</v>
      </c>
      <c r="L64">
        <v>-1</v>
      </c>
      <c r="M64">
        <v>5</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72800</v>
      </c>
      <c r="Y64" s="137">
        <v>52000</v>
      </c>
      <c r="Z64" s="188">
        <f t="shared" si="25"/>
        <v>796.11178614968003</v>
      </c>
      <c r="AA64" s="188">
        <f>IF(IF(sym!$Q53=H64,1,0)=1,ABS(X64*G64),-ABS(X64*G64))</f>
        <v>796.11178614968003</v>
      </c>
      <c r="AB64" s="188">
        <f>IF(IF(sym!$P53=$H64,1,0)=1,ABS($X64*$G64),-ABS($X64*$G64))</f>
        <v>-796.11178614968003</v>
      </c>
      <c r="AC64" s="188">
        <f t="shared" si="40"/>
        <v>796.11178614968003</v>
      </c>
      <c r="AD64" s="188">
        <f t="shared" si="26"/>
        <v>-796.11178614968003</v>
      </c>
      <c r="AE64" s="188">
        <f t="shared" si="27"/>
        <v>796.11178614968003</v>
      </c>
      <c r="AF64" s="188">
        <f t="shared" si="36"/>
        <v>796.11178614968003</v>
      </c>
      <c r="AG64" s="188">
        <f t="shared" si="37"/>
        <v>796.11178614968003</v>
      </c>
      <c r="AH64" s="188">
        <f t="shared" si="38"/>
        <v>-796.11178614968003</v>
      </c>
      <c r="AI64" s="188">
        <f t="shared" si="39"/>
        <v>-796.11178614968003</v>
      </c>
      <c r="AJ64" s="188">
        <f t="shared" si="28"/>
        <v>796.11178614968003</v>
      </c>
      <c r="AK64" s="188">
        <f t="shared" si="29"/>
        <v>-796.11178614968003</v>
      </c>
      <c r="AL64" s="188">
        <f t="shared" si="30"/>
        <v>796.11178614968003</v>
      </c>
      <c r="AM64" s="188">
        <f t="shared" si="31"/>
        <v>796.11178614968003</v>
      </c>
      <c r="AN64" s="188">
        <f t="shared" si="41"/>
        <v>796.11178614968003</v>
      </c>
      <c r="AO64" s="188">
        <f t="shared" si="42"/>
        <v>796.11178614968003</v>
      </c>
    </row>
    <row r="65" spans="1:41" ht="15.75" thickBot="1" x14ac:dyDescent="0.3">
      <c r="A65" s="1" t="s">
        <v>0</v>
      </c>
      <c r="B65" s="149" t="s">
        <v>702</v>
      </c>
      <c r="C65" s="192" t="s">
        <v>304</v>
      </c>
      <c r="E65" s="201">
        <v>-1</v>
      </c>
      <c r="F65" s="186">
        <f t="shared" si="19"/>
        <v>1982.0616515816084</v>
      </c>
      <c r="G65" s="202">
        <v>2.43212669683E-2</v>
      </c>
      <c r="H65" s="233">
        <v>1</v>
      </c>
      <c r="I65">
        <v>-1</v>
      </c>
      <c r="J65">
        <v>-1</v>
      </c>
      <c r="K65">
        <v>-1</v>
      </c>
      <c r="L65">
        <v>1</v>
      </c>
      <c r="M65">
        <v>2</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81495</v>
      </c>
      <c r="Y65" s="137">
        <v>54330</v>
      </c>
      <c r="Z65" s="188">
        <f t="shared" si="25"/>
        <v>1982.0616515816084</v>
      </c>
      <c r="AA65" s="188">
        <f>IF(IF(sym!$Q54=H65,1,0)=1,ABS(X65*G65),-ABS(X65*G65))</f>
        <v>1982.0616515816084</v>
      </c>
      <c r="AB65" s="188">
        <f>IF(IF(sym!$P54=$H65,1,0)=1,ABS($X65*$G65),-ABS($X65*$G65))</f>
        <v>-1982.0616515816084</v>
      </c>
      <c r="AC65" s="188">
        <f t="shared" si="40"/>
        <v>-1982.0616515816084</v>
      </c>
      <c r="AD65" s="188">
        <f t="shared" si="26"/>
        <v>1982.0616515816084</v>
      </c>
      <c r="AE65" s="188">
        <f t="shared" si="27"/>
        <v>-1982.0616515816084</v>
      </c>
      <c r="AF65" s="188">
        <f t="shared" si="36"/>
        <v>-1982.0616515816084</v>
      </c>
      <c r="AG65" s="188">
        <f t="shared" si="37"/>
        <v>-1982.0616515816084</v>
      </c>
      <c r="AH65" s="188">
        <f t="shared" si="38"/>
        <v>1982.0616515816084</v>
      </c>
      <c r="AI65" s="188">
        <f t="shared" si="39"/>
        <v>1982.0616515816084</v>
      </c>
      <c r="AJ65" s="188">
        <f t="shared" si="28"/>
        <v>-1982.0616515816084</v>
      </c>
      <c r="AK65" s="188">
        <f t="shared" si="29"/>
        <v>1982.0616515816084</v>
      </c>
      <c r="AL65" s="188">
        <f t="shared" si="30"/>
        <v>-1982.0616515816084</v>
      </c>
      <c r="AM65" s="188">
        <f t="shared" si="31"/>
        <v>-1982.0616515816084</v>
      </c>
      <c r="AN65" s="188">
        <f t="shared" si="41"/>
        <v>-1982.0616515816084</v>
      </c>
      <c r="AO65" s="188">
        <f t="shared" si="42"/>
        <v>-1982.0616515816084</v>
      </c>
    </row>
    <row r="66" spans="1:41" ht="15.75" thickBot="1" x14ac:dyDescent="0.3">
      <c r="A66" s="1" t="s">
        <v>384</v>
      </c>
      <c r="B66" s="149" t="s">
        <v>704</v>
      </c>
      <c r="C66" s="192" t="s">
        <v>347</v>
      </c>
      <c r="E66" s="201">
        <v>1</v>
      </c>
      <c r="F66" s="186">
        <f t="shared" si="19"/>
        <v>3123.952619444392</v>
      </c>
      <c r="G66" s="202">
        <v>2.4246760473799998E-2</v>
      </c>
      <c r="H66" s="202">
        <v>1</v>
      </c>
      <c r="I66">
        <v>1</v>
      </c>
      <c r="J66">
        <v>-1</v>
      </c>
      <c r="K66">
        <v>1</v>
      </c>
      <c r="L66">
        <v>1</v>
      </c>
      <c r="M66">
        <v>10</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128840.00000000001</v>
      </c>
      <c r="Y66" s="137">
        <v>128840.00000000001</v>
      </c>
      <c r="Z66" s="188">
        <f t="shared" si="25"/>
        <v>3123.952619444392</v>
      </c>
      <c r="AA66" s="188">
        <f>IF(IF(sym!$Q55=H66,1,0)=1,ABS(X66*G66),-ABS(X66*G66))</f>
        <v>3123.952619444392</v>
      </c>
      <c r="AB66" s="188">
        <f>IF(IF(sym!$P55=$H66,1,0)=1,ABS($X66*$G66),-ABS($X66*$G66))</f>
        <v>-3123.952619444392</v>
      </c>
      <c r="AC66" s="188">
        <f t="shared" si="40"/>
        <v>3123.952619444392</v>
      </c>
      <c r="AD66" s="188">
        <f t="shared" si="26"/>
        <v>-3123.952619444392</v>
      </c>
      <c r="AE66" s="188">
        <f t="shared" si="27"/>
        <v>-3123.952619444392</v>
      </c>
      <c r="AF66" s="188">
        <f t="shared" si="36"/>
        <v>3123.952619444392</v>
      </c>
      <c r="AG66" s="188">
        <f t="shared" si="37"/>
        <v>3123.952619444392</v>
      </c>
      <c r="AH66" s="188">
        <f t="shared" si="38"/>
        <v>3123.952619444392</v>
      </c>
      <c r="AI66" s="188">
        <f t="shared" si="39"/>
        <v>3123.952619444392</v>
      </c>
      <c r="AJ66" s="188">
        <f t="shared" si="28"/>
        <v>3123.952619444392</v>
      </c>
      <c r="AK66" s="188">
        <f t="shared" si="29"/>
        <v>-3123.952619444392</v>
      </c>
      <c r="AL66" s="188">
        <f t="shared" si="30"/>
        <v>-3123.952619444392</v>
      </c>
      <c r="AM66" s="188">
        <f t="shared" si="31"/>
        <v>-3123.952619444392</v>
      </c>
      <c r="AN66" s="188">
        <f t="shared" si="41"/>
        <v>-3123.952619444392</v>
      </c>
      <c r="AO66" s="188">
        <f t="shared" si="42"/>
        <v>-3123.952619444392</v>
      </c>
    </row>
    <row r="67" spans="1:41" ht="15.75" thickBot="1" x14ac:dyDescent="0.3">
      <c r="A67" s="1" t="s">
        <v>386</v>
      </c>
      <c r="B67" s="149" t="s">
        <v>706</v>
      </c>
      <c r="C67" s="192" t="s">
        <v>347</v>
      </c>
      <c r="E67" s="201">
        <v>-1</v>
      </c>
      <c r="F67" s="186">
        <f t="shared" si="19"/>
        <v>230.48182894633223</v>
      </c>
      <c r="G67" s="202">
        <v>2.0949084616100002E-3</v>
      </c>
      <c r="H67" s="202">
        <v>1</v>
      </c>
      <c r="I67">
        <v>-1</v>
      </c>
      <c r="J67">
        <v>-1</v>
      </c>
      <c r="K67">
        <v>-1</v>
      </c>
      <c r="L67">
        <v>-1</v>
      </c>
      <c r="M67">
        <v>10</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110020</v>
      </c>
      <c r="Y67" s="137">
        <v>110020</v>
      </c>
      <c r="Z67" s="188">
        <f t="shared" si="25"/>
        <v>230.48182894633223</v>
      </c>
      <c r="AA67" s="188">
        <f>IF(IF(sym!$Q56=H67,1,0)=1,ABS(X67*G67),-ABS(X67*G67))</f>
        <v>-230.48182894633223</v>
      </c>
      <c r="AB67" s="188">
        <f>IF(IF(sym!$P56=$H67,1,0)=1,ABS($X67*$G67),-ABS($X67*$G67))</f>
        <v>230.48182894633223</v>
      </c>
      <c r="AC67" s="188">
        <f t="shared" si="40"/>
        <v>-230.48182894633223</v>
      </c>
      <c r="AD67" s="188">
        <f t="shared" si="26"/>
        <v>230.48182894633223</v>
      </c>
      <c r="AE67" s="188">
        <f t="shared" si="27"/>
        <v>-230.48182894633223</v>
      </c>
      <c r="AF67" s="188">
        <f t="shared" si="36"/>
        <v>-230.48182894633223</v>
      </c>
      <c r="AG67" s="188">
        <f t="shared" si="37"/>
        <v>-230.48182894633223</v>
      </c>
      <c r="AH67" s="188">
        <f t="shared" si="38"/>
        <v>-230.48182894633223</v>
      </c>
      <c r="AI67" s="188">
        <f t="shared" si="39"/>
        <v>-230.48182894633223</v>
      </c>
      <c r="AJ67" s="188">
        <f t="shared" si="28"/>
        <v>-230.48182894633223</v>
      </c>
      <c r="AK67" s="188">
        <f t="shared" si="29"/>
        <v>-230.48182894633223</v>
      </c>
      <c r="AL67" s="188">
        <f t="shared" si="30"/>
        <v>230.48182894633223</v>
      </c>
      <c r="AM67" s="188">
        <f t="shared" si="31"/>
        <v>-230.48182894633223</v>
      </c>
      <c r="AN67" s="188">
        <f t="shared" si="41"/>
        <v>230.48182894633223</v>
      </c>
      <c r="AO67" s="188">
        <f t="shared" si="42"/>
        <v>230.48182894633223</v>
      </c>
    </row>
    <row r="68" spans="1:41" ht="15.75" thickBot="1" x14ac:dyDescent="0.3">
      <c r="A68" s="1" t="s">
        <v>388</v>
      </c>
      <c r="B68" s="149" t="s">
        <v>710</v>
      </c>
      <c r="C68" s="192" t="s">
        <v>288</v>
      </c>
      <c r="E68" s="201">
        <v>1</v>
      </c>
      <c r="F68" s="186">
        <f t="shared" si="19"/>
        <v>-2105.8069834662801</v>
      </c>
      <c r="G68" s="202">
        <v>-3.6151316973899998E-2</v>
      </c>
      <c r="H68" s="233">
        <v>-1</v>
      </c>
      <c r="I68">
        <v>1</v>
      </c>
      <c r="J68">
        <v>1</v>
      </c>
      <c r="K68">
        <v>1</v>
      </c>
      <c r="L68">
        <v>-1</v>
      </c>
      <c r="M68">
        <v>-12</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58249.8</v>
      </c>
      <c r="Y68" s="137">
        <v>58249.8</v>
      </c>
      <c r="Z68" s="188">
        <f t="shared" si="25"/>
        <v>2105.8069834662801</v>
      </c>
      <c r="AA68" s="188">
        <f>IF(IF(sym!$Q57=H68,1,0)=1,ABS(X68*G68),-ABS(X68*G68))</f>
        <v>-2105.8069834662801</v>
      </c>
      <c r="AB68" s="188">
        <f>IF(IF(sym!$P57=$H68,1,0)=1,ABS($X68*$G68),-ABS($X68*$G68))</f>
        <v>2105.8069834662801</v>
      </c>
      <c r="AC68" s="188">
        <f t="shared" si="40"/>
        <v>-2105.8069834662801</v>
      </c>
      <c r="AD68" s="188">
        <f t="shared" si="26"/>
        <v>2105.8069834662801</v>
      </c>
      <c r="AE68" s="188">
        <f t="shared" si="27"/>
        <v>-2105.8069834662801</v>
      </c>
      <c r="AF68" s="188">
        <f t="shared" si="36"/>
        <v>-2105.8069834662801</v>
      </c>
      <c r="AG68" s="188">
        <f t="shared" si="37"/>
        <v>-2105.8069834662801</v>
      </c>
      <c r="AH68" s="188">
        <f t="shared" si="38"/>
        <v>2105.8069834662801</v>
      </c>
      <c r="AI68" s="188">
        <f t="shared" si="39"/>
        <v>-2105.8069834662801</v>
      </c>
      <c r="AJ68" s="188">
        <f t="shared" si="28"/>
        <v>-2105.8069834662801</v>
      </c>
      <c r="AK68" s="188">
        <f t="shared" si="29"/>
        <v>-2105.8069834662801</v>
      </c>
      <c r="AL68" s="188">
        <f t="shared" si="30"/>
        <v>-2105.8069834662801</v>
      </c>
      <c r="AM68" s="188">
        <f t="shared" si="31"/>
        <v>-2105.8069834662801</v>
      </c>
      <c r="AN68" s="188">
        <f t="shared" si="41"/>
        <v>2105.8069834662801</v>
      </c>
      <c r="AO68" s="188">
        <f t="shared" si="42"/>
        <v>-2105.8069834662801</v>
      </c>
    </row>
    <row r="69" spans="1:41" s="2" customFormat="1" ht="15.75" thickBot="1" x14ac:dyDescent="0.3">
      <c r="A69" s="1" t="s">
        <v>389</v>
      </c>
      <c r="B69" s="149" t="s">
        <v>712</v>
      </c>
      <c r="C69" s="192" t="s">
        <v>297</v>
      </c>
      <c r="D69"/>
      <c r="E69" s="201">
        <v>-1</v>
      </c>
      <c r="F69" s="186">
        <f t="shared" si="19"/>
        <v>0</v>
      </c>
      <c r="G69" s="202">
        <v>0</v>
      </c>
      <c r="H69" s="202">
        <v>1</v>
      </c>
      <c r="I69">
        <v>1</v>
      </c>
      <c r="J69">
        <v>1</v>
      </c>
      <c r="K69">
        <v>1</v>
      </c>
      <c r="L69">
        <v>1</v>
      </c>
      <c r="M69">
        <v>-5</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85440</v>
      </c>
      <c r="Y69" s="137">
        <v>64080</v>
      </c>
      <c r="Z69" s="188">
        <f t="shared" si="25"/>
        <v>0</v>
      </c>
      <c r="AA69" s="188">
        <f>IF(IF(sym!$Q58=H69,1,0)=1,ABS(X69*G69),-ABS(X69*G69))</f>
        <v>0</v>
      </c>
      <c r="AB69" s="188">
        <f>IF(IF(sym!$P58=$H69,1,0)=1,ABS($X69*$G69),-ABS($X69*$G69))</f>
        <v>0</v>
      </c>
      <c r="AC69" s="188">
        <f t="shared" si="40"/>
        <v>0</v>
      </c>
      <c r="AD69" s="188">
        <f t="shared" si="26"/>
        <v>0</v>
      </c>
      <c r="AE69" s="188">
        <f t="shared" si="27"/>
        <v>0</v>
      </c>
      <c r="AF69" s="188">
        <f t="shared" si="36"/>
        <v>0</v>
      </c>
      <c r="AG69" s="188">
        <f t="shared" si="37"/>
        <v>0</v>
      </c>
      <c r="AH69" s="188">
        <f t="shared" si="38"/>
        <v>0</v>
      </c>
      <c r="AI69" s="188">
        <f t="shared" si="39"/>
        <v>0</v>
      </c>
      <c r="AJ69" s="188">
        <f t="shared" si="28"/>
        <v>0</v>
      </c>
      <c r="AK69" s="188">
        <f t="shared" si="29"/>
        <v>0</v>
      </c>
      <c r="AL69" s="188">
        <f t="shared" si="30"/>
        <v>0</v>
      </c>
      <c r="AM69" s="188">
        <f t="shared" si="31"/>
        <v>0</v>
      </c>
      <c r="AN69" s="188">
        <f t="shared" si="41"/>
        <v>0</v>
      </c>
      <c r="AO69" s="188">
        <f t="shared" si="42"/>
        <v>0</v>
      </c>
    </row>
    <row r="70" spans="1:41" s="2" customFormat="1" ht="15.75" thickBot="1" x14ac:dyDescent="0.3">
      <c r="A70" s="1" t="s">
        <v>391</v>
      </c>
      <c r="B70" s="149" t="s">
        <v>490</v>
      </c>
      <c r="C70" s="192" t="s">
        <v>297</v>
      </c>
      <c r="D70"/>
      <c r="E70" s="201">
        <v>1</v>
      </c>
      <c r="F70" s="186">
        <f t="shared" si="19"/>
        <v>1169.1181149137019</v>
      </c>
      <c r="G70" s="202">
        <v>1.43037442154E-2</v>
      </c>
      <c r="H70" s="202">
        <v>1</v>
      </c>
      <c r="I70">
        <v>-1</v>
      </c>
      <c r="J70">
        <v>-1</v>
      </c>
      <c r="K70">
        <v>1</v>
      </c>
      <c r="L70">
        <v>-1</v>
      </c>
      <c r="M70">
        <v>-3</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81735.110563217502</v>
      </c>
      <c r="Y70" s="137">
        <v>59443.716773249093</v>
      </c>
      <c r="Z70" s="188">
        <f t="shared" si="25"/>
        <v>1169.1181149137019</v>
      </c>
      <c r="AA70" s="188">
        <f>IF(IF(sym!$Q59=H70,1,0)=1,ABS(X70*G70),-ABS(X70*G70))</f>
        <v>1169.1181149137019</v>
      </c>
      <c r="AB70" s="188">
        <f>IF(IF(sym!$P59=$H70,1,0)=1,ABS($X70*$G70),-ABS($X70*$G70))</f>
        <v>-1169.1181149137019</v>
      </c>
      <c r="AC70" s="188">
        <f t="shared" si="40"/>
        <v>1169.1181149137019</v>
      </c>
      <c r="AD70" s="188">
        <f t="shared" si="26"/>
        <v>-1169.1181149137019</v>
      </c>
      <c r="AE70" s="188">
        <f t="shared" si="27"/>
        <v>-1169.1181149137019</v>
      </c>
      <c r="AF70" s="188">
        <f t="shared" si="36"/>
        <v>-1169.1181149137019</v>
      </c>
      <c r="AG70" s="188">
        <f t="shared" si="37"/>
        <v>1169.1181149137019</v>
      </c>
      <c r="AH70" s="188">
        <f t="shared" si="38"/>
        <v>-1169.1181149137019</v>
      </c>
      <c r="AI70" s="188">
        <f t="shared" si="39"/>
        <v>1169.1181149137019</v>
      </c>
      <c r="AJ70" s="188">
        <f t="shared" si="28"/>
        <v>1169.1181149137019</v>
      </c>
      <c r="AK70" s="188">
        <f t="shared" si="29"/>
        <v>-1169.1181149137019</v>
      </c>
      <c r="AL70" s="188">
        <f t="shared" si="30"/>
        <v>-1169.1181149137019</v>
      </c>
      <c r="AM70" s="188">
        <f t="shared" si="31"/>
        <v>-1169.1181149137019</v>
      </c>
      <c r="AN70" s="188">
        <f t="shared" si="41"/>
        <v>-1169.1181149137019</v>
      </c>
      <c r="AO70" s="188">
        <f t="shared" si="42"/>
        <v>-1169.1181149137019</v>
      </c>
    </row>
    <row r="71" spans="1:41" ht="15.75" thickBot="1" x14ac:dyDescent="0.3">
      <c r="A71" s="1" t="s">
        <v>29</v>
      </c>
      <c r="B71" s="149" t="s">
        <v>730</v>
      </c>
      <c r="C71" s="192" t="s">
        <v>297</v>
      </c>
      <c r="D71" s="2"/>
      <c r="E71" s="201">
        <v>1</v>
      </c>
      <c r="F71" s="186">
        <f t="shared" si="19"/>
        <v>1855.6405243831225</v>
      </c>
      <c r="G71" s="202">
        <v>1.6789328426900001E-2</v>
      </c>
      <c r="H71" s="202">
        <v>1</v>
      </c>
      <c r="I71">
        <v>-1</v>
      </c>
      <c r="J71">
        <v>-1</v>
      </c>
      <c r="K71">
        <v>-1</v>
      </c>
      <c r="L71">
        <v>-1</v>
      </c>
      <c r="M71">
        <v>-3</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110525</v>
      </c>
      <c r="Y71" s="137">
        <v>110525</v>
      </c>
      <c r="Z71" s="188">
        <f t="shared" si="25"/>
        <v>1855.6405243831225</v>
      </c>
      <c r="AA71" s="188">
        <f>IF(IF(sym!$Q60=H71,1,0)=1,ABS(X71*G71),-ABS(X71*G71))</f>
        <v>1855.6405243831225</v>
      </c>
      <c r="AB71" s="188">
        <f>IF(IF(sym!$P60=$H71,1,0)=1,ABS($X71*$G71),-ABS($X71*$G71))</f>
        <v>-1855.6405243831225</v>
      </c>
      <c r="AC71" s="188">
        <f t="shared" si="40"/>
        <v>1855.6405243831225</v>
      </c>
      <c r="AD71" s="188">
        <f t="shared" si="26"/>
        <v>-1855.6405243831225</v>
      </c>
      <c r="AE71" s="188">
        <f t="shared" si="27"/>
        <v>-1855.6405243831225</v>
      </c>
      <c r="AF71" s="188">
        <f t="shared" si="36"/>
        <v>-1855.6405243831225</v>
      </c>
      <c r="AG71" s="188">
        <f t="shared" si="37"/>
        <v>-1855.6405243831225</v>
      </c>
      <c r="AH71" s="188">
        <f t="shared" si="38"/>
        <v>-1855.6405243831225</v>
      </c>
      <c r="AI71" s="188">
        <f t="shared" si="39"/>
        <v>1855.6405243831225</v>
      </c>
      <c r="AJ71" s="188">
        <f t="shared" si="28"/>
        <v>1855.6405243831225</v>
      </c>
      <c r="AK71" s="188">
        <f t="shared" si="29"/>
        <v>-1855.6405243831225</v>
      </c>
      <c r="AL71" s="188">
        <f t="shared" si="30"/>
        <v>-1855.6405243831225</v>
      </c>
      <c r="AM71" s="188">
        <f t="shared" si="31"/>
        <v>-1855.6405243831225</v>
      </c>
      <c r="AN71" s="188">
        <f t="shared" si="41"/>
        <v>1855.6405243831225</v>
      </c>
      <c r="AO71" s="188">
        <f t="shared" si="42"/>
        <v>-1855.6405243831225</v>
      </c>
    </row>
    <row r="72" spans="1:41" ht="15.75" thickBot="1" x14ac:dyDescent="0.3">
      <c r="A72" s="1" t="s">
        <v>394</v>
      </c>
      <c r="B72" s="149" t="s">
        <v>742</v>
      </c>
      <c r="C72" s="192" t="s">
        <v>304</v>
      </c>
      <c r="E72" s="201">
        <v>-1</v>
      </c>
      <c r="F72" s="186">
        <f t="shared" si="19"/>
        <v>-796.58580121458237</v>
      </c>
      <c r="G72" s="202">
        <v>-1.21703853955E-2</v>
      </c>
      <c r="H72" s="202">
        <v>-1</v>
      </c>
      <c r="I72">
        <v>-1</v>
      </c>
      <c r="J72">
        <v>1</v>
      </c>
      <c r="K72">
        <v>-1</v>
      </c>
      <c r="L72">
        <v>1</v>
      </c>
      <c r="M72">
        <v>-8</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65452.800000000003</v>
      </c>
      <c r="Y72" s="137">
        <v>43635.200000000004</v>
      </c>
      <c r="Z72" s="188">
        <f t="shared" si="25"/>
        <v>796.58580121458237</v>
      </c>
      <c r="AA72" s="188">
        <f>IF(IF(sym!$Q61=H72,1,0)=1,ABS(X72*G72),-ABS(X72*G72))</f>
        <v>-796.58580121458237</v>
      </c>
      <c r="AB72" s="188">
        <f>IF(IF(sym!$P61=$H72,1,0)=1,ABS($X72*$G72),-ABS($X72*$G72))</f>
        <v>796.58580121458237</v>
      </c>
      <c r="AC72" s="188">
        <f t="shared" si="40"/>
        <v>796.58580121458237</v>
      </c>
      <c r="AD72" s="188">
        <f t="shared" si="26"/>
        <v>-796.58580121458237</v>
      </c>
      <c r="AE72" s="188">
        <f t="shared" si="27"/>
        <v>-796.58580121458237</v>
      </c>
      <c r="AF72" s="188">
        <f t="shared" si="36"/>
        <v>796.58580121458237</v>
      </c>
      <c r="AG72" s="188">
        <f t="shared" si="37"/>
        <v>796.58580121458237</v>
      </c>
      <c r="AH72" s="188">
        <f t="shared" si="38"/>
        <v>-796.58580121458237</v>
      </c>
      <c r="AI72" s="188">
        <f t="shared" si="39"/>
        <v>796.58580121458237</v>
      </c>
      <c r="AJ72" s="188">
        <f t="shared" si="28"/>
        <v>796.58580121458237</v>
      </c>
      <c r="AK72" s="188">
        <f t="shared" si="29"/>
        <v>-796.58580121458237</v>
      </c>
      <c r="AL72" s="188">
        <f t="shared" si="30"/>
        <v>796.58580121458237</v>
      </c>
      <c r="AM72" s="188">
        <f t="shared" si="31"/>
        <v>796.58580121458237</v>
      </c>
      <c r="AN72" s="188">
        <f t="shared" si="41"/>
        <v>-796.58580121458237</v>
      </c>
      <c r="AO72" s="188">
        <f t="shared" si="42"/>
        <v>-796.58580121458237</v>
      </c>
    </row>
    <row r="73" spans="1:41" ht="15.75" thickBot="1" x14ac:dyDescent="0.3">
      <c r="A73" s="1" t="s">
        <v>396</v>
      </c>
      <c r="B73" s="149" t="s">
        <v>744</v>
      </c>
      <c r="C73" s="192" t="s">
        <v>1121</v>
      </c>
      <c r="E73" s="201">
        <v>-1</v>
      </c>
      <c r="F73" s="186">
        <f t="shared" si="19"/>
        <v>1281.401988776624</v>
      </c>
      <c r="G73" s="202">
        <v>5.0211676676200001E-3</v>
      </c>
      <c r="H73" s="202">
        <v>1</v>
      </c>
      <c r="I73">
        <v>-1</v>
      </c>
      <c r="J73">
        <v>1</v>
      </c>
      <c r="K73">
        <v>-1</v>
      </c>
      <c r="L73">
        <v>1</v>
      </c>
      <c r="M73">
        <v>-12</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255199.99999999997</v>
      </c>
      <c r="Y73" s="137">
        <v>255199.99999999997</v>
      </c>
      <c r="Z73" s="188">
        <f t="shared" si="25"/>
        <v>1281.401988776624</v>
      </c>
      <c r="AA73" s="188">
        <f>IF(IF(sym!$Q62=H73,1,0)=1,ABS(X73*G73),-ABS(X73*G73))</f>
        <v>1281.401988776624</v>
      </c>
      <c r="AB73" s="188">
        <f>IF(IF(sym!$P62=$H73,1,0)=1,ABS($X73*$G73),-ABS($X73*$G73))</f>
        <v>-1281.401988776624</v>
      </c>
      <c r="AC73" s="188">
        <f t="shared" si="40"/>
        <v>-1281.401988776624</v>
      </c>
      <c r="AD73" s="188">
        <f t="shared" si="26"/>
        <v>1281.401988776624</v>
      </c>
      <c r="AE73" s="188">
        <f t="shared" si="27"/>
        <v>1281.401988776624</v>
      </c>
      <c r="AF73" s="188">
        <f t="shared" si="36"/>
        <v>-1281.401988776624</v>
      </c>
      <c r="AG73" s="188">
        <f t="shared" si="37"/>
        <v>-1281.401988776624</v>
      </c>
      <c r="AH73" s="188">
        <f t="shared" si="38"/>
        <v>1281.401988776624</v>
      </c>
      <c r="AI73" s="188">
        <f t="shared" si="39"/>
        <v>-1281.401988776624</v>
      </c>
      <c r="AJ73" s="188">
        <f t="shared" si="28"/>
        <v>-1281.401988776624</v>
      </c>
      <c r="AK73" s="188">
        <f t="shared" si="29"/>
        <v>1281.401988776624</v>
      </c>
      <c r="AL73" s="188">
        <f t="shared" si="30"/>
        <v>-1281.401988776624</v>
      </c>
      <c r="AM73" s="188">
        <f t="shared" si="31"/>
        <v>-1281.401988776624</v>
      </c>
      <c r="AN73" s="188">
        <f t="shared" si="41"/>
        <v>1281.401988776624</v>
      </c>
      <c r="AO73" s="188">
        <f t="shared" si="42"/>
        <v>1281.401988776624</v>
      </c>
    </row>
    <row r="74" spans="1:41" ht="15.75" thickBot="1" x14ac:dyDescent="0.3">
      <c r="A74" s="1" t="s">
        <v>398</v>
      </c>
      <c r="B74" s="149" t="s">
        <v>722</v>
      </c>
      <c r="C74" s="192" t="s">
        <v>347</v>
      </c>
      <c r="E74" s="201">
        <v>-1</v>
      </c>
      <c r="F74" s="186">
        <f t="shared" si="19"/>
        <v>1224.5168806656975</v>
      </c>
      <c r="G74" s="202">
        <v>1.19974220415E-2</v>
      </c>
      <c r="H74" s="202">
        <v>1</v>
      </c>
      <c r="I74">
        <v>-1</v>
      </c>
      <c r="J74">
        <v>-1</v>
      </c>
      <c r="K74">
        <v>1</v>
      </c>
      <c r="L74">
        <v>1</v>
      </c>
      <c r="M74">
        <v>10</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102065</v>
      </c>
      <c r="Y74" s="137">
        <v>102065</v>
      </c>
      <c r="Z74" s="188">
        <f t="shared" si="25"/>
        <v>1224.5168806656975</v>
      </c>
      <c r="AA74" s="188">
        <f>IF(IF(sym!$Q63=H74,1,0)=1,ABS(X74*G74),-ABS(X74*G74))</f>
        <v>-1224.5168806656975</v>
      </c>
      <c r="AB74" s="188">
        <f>IF(IF(sym!$P63=$H74,1,0)=1,ABS($X74*$G74),-ABS($X74*$G74))</f>
        <v>1224.5168806656975</v>
      </c>
      <c r="AC74" s="188">
        <f t="shared" si="40"/>
        <v>-1224.5168806656975</v>
      </c>
      <c r="AD74" s="188">
        <f t="shared" si="26"/>
        <v>1224.5168806656975</v>
      </c>
      <c r="AE74" s="188">
        <f t="shared" si="27"/>
        <v>-1224.5168806656975</v>
      </c>
      <c r="AF74" s="188">
        <f t="shared" si="36"/>
        <v>-1224.5168806656975</v>
      </c>
      <c r="AG74" s="188">
        <f t="shared" si="37"/>
        <v>1224.5168806656975</v>
      </c>
      <c r="AH74" s="188">
        <f t="shared" si="38"/>
        <v>1224.5168806656975</v>
      </c>
      <c r="AI74" s="188">
        <f t="shared" si="39"/>
        <v>1224.5168806656975</v>
      </c>
      <c r="AJ74" s="188">
        <f t="shared" si="28"/>
        <v>-1224.5168806656975</v>
      </c>
      <c r="AK74" s="188">
        <f t="shared" si="29"/>
        <v>1224.5168806656975</v>
      </c>
      <c r="AL74" s="188">
        <f t="shared" si="30"/>
        <v>-1224.5168806656975</v>
      </c>
      <c r="AM74" s="188">
        <f t="shared" si="31"/>
        <v>-1224.5168806656975</v>
      </c>
      <c r="AN74" s="188">
        <f t="shared" si="41"/>
        <v>-1224.5168806656975</v>
      </c>
      <c r="AO74" s="188">
        <f t="shared" si="42"/>
        <v>-1224.5168806656975</v>
      </c>
    </row>
    <row r="75" spans="1:41" ht="15.75" thickBot="1" x14ac:dyDescent="0.3">
      <c r="A75" s="1" t="s">
        <v>400</v>
      </c>
      <c r="B75" s="149" t="s">
        <v>732</v>
      </c>
      <c r="C75" s="192" t="s">
        <v>294</v>
      </c>
      <c r="E75" s="201">
        <v>1</v>
      </c>
      <c r="F75" s="186">
        <f t="shared" si="19"/>
        <v>-125.8965274518618</v>
      </c>
      <c r="G75" s="291">
        <v>-8.2121069920199996E-4</v>
      </c>
      <c r="H75" s="202">
        <v>-1</v>
      </c>
      <c r="I75">
        <v>1</v>
      </c>
      <c r="J75">
        <v>-1</v>
      </c>
      <c r="K75">
        <v>1</v>
      </c>
      <c r="L75">
        <v>1</v>
      </c>
      <c r="M75">
        <v>12</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153306</v>
      </c>
      <c r="Y75" s="137">
        <v>119238</v>
      </c>
      <c r="Z75" s="188">
        <f t="shared" si="25"/>
        <v>125.8965274518618</v>
      </c>
      <c r="AA75" s="188">
        <f>IF(IF(sym!$Q64=H75,1,0)=1,ABS(X75*G75),-ABS(X75*G75))</f>
        <v>-125.8965274518618</v>
      </c>
      <c r="AB75" s="188">
        <f>IF(IF(sym!$P64=$H75,1,0)=1,ABS($X75*$G75),-ABS($X75*$G75))</f>
        <v>125.8965274518618</v>
      </c>
      <c r="AC75" s="188">
        <f t="shared" si="40"/>
        <v>-125.8965274518618</v>
      </c>
      <c r="AD75" s="188">
        <f t="shared" si="26"/>
        <v>125.8965274518618</v>
      </c>
      <c r="AE75" s="188">
        <f t="shared" si="27"/>
        <v>125.8965274518618</v>
      </c>
      <c r="AF75" s="188">
        <f t="shared" si="36"/>
        <v>-125.8965274518618</v>
      </c>
      <c r="AG75" s="188">
        <f t="shared" si="37"/>
        <v>-125.8965274518618</v>
      </c>
      <c r="AH75" s="188">
        <f t="shared" si="38"/>
        <v>-125.8965274518618</v>
      </c>
      <c r="AI75" s="188">
        <f t="shared" si="39"/>
        <v>-125.8965274518618</v>
      </c>
      <c r="AJ75" s="188">
        <f t="shared" si="28"/>
        <v>-125.8965274518618</v>
      </c>
      <c r="AK75" s="188">
        <f t="shared" si="29"/>
        <v>125.8965274518618</v>
      </c>
      <c r="AL75" s="188">
        <f t="shared" si="30"/>
        <v>125.8965274518618</v>
      </c>
      <c r="AM75" s="188">
        <f t="shared" si="31"/>
        <v>125.8965274518618</v>
      </c>
      <c r="AN75" s="188">
        <f t="shared" si="41"/>
        <v>125.8965274518618</v>
      </c>
      <c r="AO75" s="188">
        <f t="shared" si="42"/>
        <v>125.8965274518618</v>
      </c>
    </row>
    <row r="76" spans="1:41" ht="15.75" thickBot="1" x14ac:dyDescent="0.3">
      <c r="A76" s="1" t="s">
        <v>992</v>
      </c>
      <c r="B76" s="149" t="s">
        <v>443</v>
      </c>
      <c r="C76" s="192" t="s">
        <v>1122</v>
      </c>
      <c r="E76" s="201">
        <v>1</v>
      </c>
      <c r="F76" s="186">
        <f t="shared" si="19"/>
        <v>-134.04364222833183</v>
      </c>
      <c r="G76" s="202">
        <v>-1.30174433741E-4</v>
      </c>
      <c r="H76" s="202">
        <v>-1</v>
      </c>
      <c r="I76">
        <v>1</v>
      </c>
      <c r="J76">
        <v>-1</v>
      </c>
      <c r="K76">
        <v>1</v>
      </c>
      <c r="L76">
        <v>1</v>
      </c>
      <c r="M76">
        <v>14</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1029723.2595997319</v>
      </c>
      <c r="Y76" s="137">
        <v>735516.61399980844</v>
      </c>
      <c r="Z76" s="188">
        <f t="shared" si="25"/>
        <v>134.04364222833183</v>
      </c>
      <c r="AA76" s="188">
        <f>IF(IF(sym!$Q65=H76,1,0)=1,ABS(X76*G76),-ABS(X76*G76))</f>
        <v>134.04364222833183</v>
      </c>
      <c r="AB76" s="188">
        <f>IF(IF(sym!$P65=$H76,1,0)=1,ABS($X76*$G76),-ABS($X76*$G76))</f>
        <v>-134.04364222833183</v>
      </c>
      <c r="AC76" s="188">
        <f t="shared" si="40"/>
        <v>-134.04364222833183</v>
      </c>
      <c r="AD76" s="188">
        <f t="shared" si="26"/>
        <v>134.04364222833183</v>
      </c>
      <c r="AE76" s="188">
        <f t="shared" si="27"/>
        <v>134.04364222833183</v>
      </c>
      <c r="AF76" s="188">
        <f t="shared" si="36"/>
        <v>-134.04364222833183</v>
      </c>
      <c r="AG76" s="188">
        <f t="shared" si="37"/>
        <v>-134.04364222833183</v>
      </c>
      <c r="AH76" s="188">
        <f t="shared" si="38"/>
        <v>-134.04364222833183</v>
      </c>
      <c r="AI76" s="188">
        <f t="shared" si="39"/>
        <v>-134.04364222833183</v>
      </c>
      <c r="AJ76" s="188">
        <f t="shared" si="28"/>
        <v>-134.04364222833183</v>
      </c>
      <c r="AK76" s="188">
        <f t="shared" si="29"/>
        <v>134.04364222833183</v>
      </c>
      <c r="AL76" s="188">
        <f t="shared" si="30"/>
        <v>134.04364222833183</v>
      </c>
      <c r="AM76" s="188">
        <f t="shared" si="31"/>
        <v>134.04364222833183</v>
      </c>
      <c r="AN76" s="188">
        <f t="shared" si="41"/>
        <v>134.04364222833183</v>
      </c>
      <c r="AO76" s="188">
        <f t="shared" si="42"/>
        <v>134.04364222833183</v>
      </c>
    </row>
    <row r="77" spans="1:41" ht="15.75" thickBot="1" x14ac:dyDescent="0.3">
      <c r="A77" s="1" t="s">
        <v>401</v>
      </c>
      <c r="B77" s="149" t="s">
        <v>726</v>
      </c>
      <c r="C77" s="192" t="s">
        <v>297</v>
      </c>
      <c r="E77" s="201">
        <v>1</v>
      </c>
      <c r="F77" s="186">
        <f t="shared" si="19"/>
        <v>1738.4308510620301</v>
      </c>
      <c r="G77" s="202">
        <v>2.2606382978700001E-2</v>
      </c>
      <c r="H77" s="202">
        <v>1</v>
      </c>
      <c r="I77">
        <v>-1</v>
      </c>
      <c r="J77">
        <v>1</v>
      </c>
      <c r="K77">
        <v>-1</v>
      </c>
      <c r="L77">
        <v>-1</v>
      </c>
      <c r="M77">
        <v>-3</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76900</v>
      </c>
      <c r="Y77" s="137">
        <v>76900</v>
      </c>
      <c r="Z77" s="188">
        <f t="shared" si="25"/>
        <v>1738.4308510620301</v>
      </c>
      <c r="AA77" s="188">
        <f>IF(IF(sym!$Q66=H77,1,0)=1,ABS(X77*G77),-ABS(X77*G77))</f>
        <v>1738.4308510620301</v>
      </c>
      <c r="AB77" s="188">
        <f>IF(IF(sym!$P66=$H77,1,0)=1,ABS($X77*$G77),-ABS($X77*$G77))</f>
        <v>-1738.4308510620301</v>
      </c>
      <c r="AC77" s="188">
        <f t="shared" si="40"/>
        <v>1738.4308510620301</v>
      </c>
      <c r="AD77" s="188">
        <f t="shared" si="26"/>
        <v>-1738.4308510620301</v>
      </c>
      <c r="AE77" s="188">
        <f t="shared" si="27"/>
        <v>1738.4308510620301</v>
      </c>
      <c r="AF77" s="188">
        <f t="shared" si="36"/>
        <v>-1738.4308510620301</v>
      </c>
      <c r="AG77" s="188">
        <f t="shared" si="37"/>
        <v>-1738.4308510620301</v>
      </c>
      <c r="AH77" s="188">
        <f t="shared" si="38"/>
        <v>-1738.4308510620301</v>
      </c>
      <c r="AI77" s="188">
        <f t="shared" si="39"/>
        <v>1738.4308510620301</v>
      </c>
      <c r="AJ77" s="188">
        <f t="shared" si="28"/>
        <v>1738.4308510620301</v>
      </c>
      <c r="AK77" s="188">
        <f t="shared" si="29"/>
        <v>1738.4308510620301</v>
      </c>
      <c r="AL77" s="188">
        <f t="shared" si="30"/>
        <v>-1738.4308510620301</v>
      </c>
      <c r="AM77" s="188">
        <f t="shared" si="31"/>
        <v>1738.4308510620301</v>
      </c>
      <c r="AN77" s="188">
        <f t="shared" si="41"/>
        <v>1738.4308510620301</v>
      </c>
      <c r="AO77" s="188">
        <f t="shared" si="42"/>
        <v>1738.4308510620301</v>
      </c>
    </row>
    <row r="78" spans="1:41" ht="15.75" thickBot="1" x14ac:dyDescent="0.3">
      <c r="A78" s="1" t="s">
        <v>868</v>
      </c>
      <c r="B78" s="149" t="s">
        <v>746</v>
      </c>
      <c r="C78" s="192" t="s">
        <v>294</v>
      </c>
      <c r="E78" s="201">
        <v>1</v>
      </c>
      <c r="F78" s="186">
        <f t="shared" ref="F78:F92" si="43">G78*X78</f>
        <v>-121.68800770953327</v>
      </c>
      <c r="G78" s="202">
        <v>-7.3864335836499998E-4</v>
      </c>
      <c r="H78" s="202">
        <v>-1</v>
      </c>
      <c r="I78">
        <v>1</v>
      </c>
      <c r="J78">
        <v>-1</v>
      </c>
      <c r="K78">
        <v>1</v>
      </c>
      <c r="L78">
        <v>-1</v>
      </c>
      <c r="M78">
        <v>11</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164745.28110412013</v>
      </c>
      <c r="Y78" s="137">
        <v>164745.28110412013</v>
      </c>
      <c r="Z78" s="188">
        <f t="shared" ref="Z78:Z92" si="49">ABS(X78*G78)</f>
        <v>121.68800770953327</v>
      </c>
      <c r="AA78" s="188">
        <f>IF(IF(sym!$Q67=H78,1,0)=1,ABS(X78*G78),-ABS(X78*G78))</f>
        <v>-121.68800770953327</v>
      </c>
      <c r="AB78" s="188">
        <f>IF(IF(sym!$P67=$H78,1,0)=1,ABS($X78*$G78),-ABS($X78*$G78))</f>
        <v>121.68800770953327</v>
      </c>
      <c r="AC78" s="188">
        <f t="shared" si="40"/>
        <v>-121.68800770953327</v>
      </c>
      <c r="AD78" s="188">
        <f t="shared" ref="AD78:AD92" si="50">IF(IF(-E78=H78,1,0)=1,ABS(X78*G78),-ABS(X78*G78))</f>
        <v>121.68800770953327</v>
      </c>
      <c r="AE78" s="188">
        <f t="shared" ref="AE78:AE92" si="51">IF(IF(J78=H78,1,0)=1,ABS(X78*G78),-ABS(X78*G78))</f>
        <v>121.68800770953327</v>
      </c>
      <c r="AF78" s="188">
        <f t="shared" si="36"/>
        <v>-121.68800770953327</v>
      </c>
      <c r="AG78" s="188">
        <f t="shared" si="37"/>
        <v>-121.68800770953327</v>
      </c>
      <c r="AH78" s="188">
        <f t="shared" si="38"/>
        <v>121.68800770953327</v>
      </c>
      <c r="AI78" s="188">
        <f t="shared" si="39"/>
        <v>121.68800770953327</v>
      </c>
      <c r="AJ78" s="188">
        <f t="shared" ref="AJ78:AJ92" si="52">IF(IF(P78=H78,1,0)=1,ABS(X78*G78),-ABS(X78*G78))</f>
        <v>-121.68800770953327</v>
      </c>
      <c r="AK78" s="188">
        <f t="shared" ref="AK78:AK92" si="53">IF(IF(H78=Q78,1,0)=1,ABS(X78*G78),-ABS(X78*G78))</f>
        <v>121.68800770953327</v>
      </c>
      <c r="AL78" s="188">
        <f t="shared" ref="AL78:AL92" si="54">IF(IF(R78=H78,1,0)=1,ABS(X78*G78),-ABS(X78*G78))</f>
        <v>-121.68800770953327</v>
      </c>
      <c r="AM78" s="188">
        <f t="shared" ref="AM78:AM92" si="55">IF(IF(S78=H78,1,0)=1,ABS(X78*G78),-ABS(X78*G78))</f>
        <v>-121.68800770953327</v>
      </c>
      <c r="AN78" s="188">
        <f t="shared" ref="AN78:AN92" si="56">IF(IF(T78=$H78,1,0)=1,ABS($X78*$G78),-ABS($X78*$G78))</f>
        <v>-121.68800770953327</v>
      </c>
      <c r="AO78" s="188">
        <f t="shared" ref="AO78:AO92" si="57">IF(IF(U78=$H78,1,0)=1,ABS($X78*$G78),-ABS($X78*$G78))</f>
        <v>121.68800770953327</v>
      </c>
    </row>
    <row r="79" spans="1:41" ht="15.75" thickBot="1" x14ac:dyDescent="0.3">
      <c r="A79" s="1" t="s">
        <v>403</v>
      </c>
      <c r="B79" s="149" t="s">
        <v>681</v>
      </c>
      <c r="C79" s="192" t="s">
        <v>294</v>
      </c>
      <c r="E79" s="201">
        <v>1</v>
      </c>
      <c r="F79" s="186">
        <f t="shared" si="43"/>
        <v>359.09670975935461</v>
      </c>
      <c r="G79" s="202">
        <v>2.4783147459699999E-3</v>
      </c>
      <c r="H79" s="202">
        <v>1</v>
      </c>
      <c r="I79">
        <v>1</v>
      </c>
      <c r="J79">
        <v>-1</v>
      </c>
      <c r="K79">
        <v>1</v>
      </c>
      <c r="L79">
        <v>1</v>
      </c>
      <c r="M79">
        <v>10</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144895.5223880597</v>
      </c>
      <c r="Y79" s="137">
        <v>96597.014925373136</v>
      </c>
      <c r="Z79" s="188">
        <f t="shared" si="49"/>
        <v>359.09670975935461</v>
      </c>
      <c r="AA79" s="188">
        <f>IF(IF(sym!$Q68=H79,1,0)=1,ABS(X79*G79),-ABS(X79*G79))</f>
        <v>359.09670975935461</v>
      </c>
      <c r="AB79" s="188">
        <f>IF(IF(sym!$P68=$H79,1,0)=1,ABS($X79*$G79),-ABS($X79*$G79))</f>
        <v>-359.09670975935461</v>
      </c>
      <c r="AC79" s="188">
        <f t="shared" si="40"/>
        <v>359.09670975935461</v>
      </c>
      <c r="AD79" s="188">
        <f t="shared" si="50"/>
        <v>-359.09670975935461</v>
      </c>
      <c r="AE79" s="188">
        <f t="shared" si="51"/>
        <v>-359.09670975935461</v>
      </c>
      <c r="AF79" s="188">
        <f t="shared" ref="AF79:AF92" si="60">IF(IF(I79=H79,1,0)=1,ABS(X79*G79),-ABS(X79*G79))</f>
        <v>359.09670975935461</v>
      </c>
      <c r="AG79" s="188">
        <f t="shared" ref="AG79:AG92" si="61">IF(IF(K79=H79,1,0)=1,ABS(X79*G79),-ABS(X79*G79))</f>
        <v>359.09670975935461</v>
      </c>
      <c r="AH79" s="188">
        <f t="shared" ref="AH79:AH92" si="62">IF(IF(L79=H79,1,0)=1,ABS(X79*G79),-ABS(X79*G79))</f>
        <v>359.09670975935461</v>
      </c>
      <c r="AI79" s="188">
        <f t="shared" ref="AI79:AI92" si="63">IF(IF(O79=H79,1,0)=1,ABS(X79*G79),-ABS(X79*G79))</f>
        <v>359.09670975935461</v>
      </c>
      <c r="AJ79" s="188">
        <f t="shared" si="52"/>
        <v>359.09670975935461</v>
      </c>
      <c r="AK79" s="188">
        <f t="shared" si="53"/>
        <v>-359.09670975935461</v>
      </c>
      <c r="AL79" s="188">
        <f t="shared" si="54"/>
        <v>-359.09670975935461</v>
      </c>
      <c r="AM79" s="188">
        <f t="shared" si="55"/>
        <v>-359.09670975935461</v>
      </c>
      <c r="AN79" s="188">
        <f t="shared" si="56"/>
        <v>-359.09670975935461</v>
      </c>
      <c r="AO79" s="188">
        <f t="shared" si="57"/>
        <v>-359.09670975935461</v>
      </c>
    </row>
    <row r="80" spans="1:41" ht="15.75" thickBot="1" x14ac:dyDescent="0.3">
      <c r="A80" s="1" t="s">
        <v>405</v>
      </c>
      <c r="B80" s="149" t="s">
        <v>686</v>
      </c>
      <c r="C80" s="192" t="s">
        <v>294</v>
      </c>
      <c r="E80" s="201">
        <v>1</v>
      </c>
      <c r="F80" s="186">
        <f t="shared" si="43"/>
        <v>-39.987797437419239</v>
      </c>
      <c r="G80" s="202">
        <v>-3.0506406345299998E-4</v>
      </c>
      <c r="H80" s="202">
        <v>-1</v>
      </c>
      <c r="I80">
        <v>1</v>
      </c>
      <c r="J80">
        <v>-1</v>
      </c>
      <c r="K80">
        <v>1</v>
      </c>
      <c r="L80">
        <v>-1</v>
      </c>
      <c r="M80">
        <v>-1</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131080</v>
      </c>
      <c r="Y80" s="137">
        <v>98310</v>
      </c>
      <c r="Z80" s="188">
        <f t="shared" si="49"/>
        <v>39.987797437419239</v>
      </c>
      <c r="AA80" s="188">
        <f>IF(IF(sym!$Q69=H80,1,0)=1,ABS(X80*G80),-ABS(X80*G80))</f>
        <v>-39.987797437419239</v>
      </c>
      <c r="AB80" s="188">
        <f>IF(IF(sym!$P69=$H80,1,0)=1,ABS($X80*$G80),-ABS($X80*$G80))</f>
        <v>39.987797437419239</v>
      </c>
      <c r="AC80" s="188">
        <f t="shared" ref="AC80:AC92" si="64">IF(IF(E80=H80,1,0)=1,ABS(X80*G80),-ABS(X80*G80))</f>
        <v>-39.987797437419239</v>
      </c>
      <c r="AD80" s="188">
        <f t="shared" si="50"/>
        <v>39.987797437419239</v>
      </c>
      <c r="AE80" s="188">
        <f t="shared" si="51"/>
        <v>39.987797437419239</v>
      </c>
      <c r="AF80" s="188">
        <f t="shared" si="60"/>
        <v>-39.987797437419239</v>
      </c>
      <c r="AG80" s="188">
        <f t="shared" si="61"/>
        <v>-39.987797437419239</v>
      </c>
      <c r="AH80" s="188">
        <f t="shared" si="62"/>
        <v>39.987797437419239</v>
      </c>
      <c r="AI80" s="188">
        <f t="shared" si="63"/>
        <v>-39.987797437419239</v>
      </c>
      <c r="AJ80" s="188">
        <f t="shared" si="52"/>
        <v>-39.987797437419239</v>
      </c>
      <c r="AK80" s="188">
        <f t="shared" si="53"/>
        <v>39.987797437419239</v>
      </c>
      <c r="AL80" s="188">
        <f t="shared" si="54"/>
        <v>-39.987797437419239</v>
      </c>
      <c r="AM80" s="188">
        <f t="shared" si="55"/>
        <v>-39.987797437419239</v>
      </c>
      <c r="AN80" s="188">
        <f t="shared" si="56"/>
        <v>39.987797437419239</v>
      </c>
      <c r="AO80" s="188">
        <f t="shared" si="57"/>
        <v>39.987797437419239</v>
      </c>
    </row>
    <row r="81" spans="1:41" ht="15.75" thickBot="1" x14ac:dyDescent="0.3">
      <c r="A81" s="1" t="s">
        <v>408</v>
      </c>
      <c r="B81" s="149" t="s">
        <v>527</v>
      </c>
      <c r="C81" s="192" t="s">
        <v>294</v>
      </c>
      <c r="D81" s="2"/>
      <c r="E81" s="201">
        <v>1</v>
      </c>
      <c r="F81" s="186">
        <f t="shared" si="43"/>
        <v>-33.258641174462603</v>
      </c>
      <c r="G81" s="202">
        <v>-3.4141345169000001E-4</v>
      </c>
      <c r="H81" s="202">
        <v>-1</v>
      </c>
      <c r="I81">
        <v>1</v>
      </c>
      <c r="J81">
        <v>1</v>
      </c>
      <c r="K81">
        <v>1</v>
      </c>
      <c r="L81">
        <v>-1</v>
      </c>
      <c r="M81">
        <v>-4</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97414.56</v>
      </c>
      <c r="Y81" s="137">
        <v>64943.040000000001</v>
      </c>
      <c r="Z81" s="188">
        <f t="shared" si="49"/>
        <v>33.258641174462603</v>
      </c>
      <c r="AA81" s="188">
        <f>IF(IF(sym!$Q70=H81,1,0)=1,ABS(X81*G81),-ABS(X81*G81))</f>
        <v>-33.258641174462603</v>
      </c>
      <c r="AB81" s="188">
        <f>IF(IF(sym!$P70=$H81,1,0)=1,ABS($X81*$G81),-ABS($X81*$G81))</f>
        <v>33.258641174462603</v>
      </c>
      <c r="AC81" s="188">
        <f t="shared" si="64"/>
        <v>-33.258641174462603</v>
      </c>
      <c r="AD81" s="188">
        <f t="shared" si="50"/>
        <v>33.258641174462603</v>
      </c>
      <c r="AE81" s="188">
        <f t="shared" si="51"/>
        <v>-33.258641174462603</v>
      </c>
      <c r="AF81" s="188">
        <f t="shared" si="60"/>
        <v>-33.258641174462603</v>
      </c>
      <c r="AG81" s="188">
        <f t="shared" si="61"/>
        <v>-33.258641174462603</v>
      </c>
      <c r="AH81" s="188">
        <f t="shared" si="62"/>
        <v>33.258641174462603</v>
      </c>
      <c r="AI81" s="188">
        <f t="shared" si="63"/>
        <v>-33.258641174462603</v>
      </c>
      <c r="AJ81" s="188">
        <f t="shared" si="52"/>
        <v>-33.258641174462603</v>
      </c>
      <c r="AK81" s="188">
        <f t="shared" si="53"/>
        <v>-33.258641174462603</v>
      </c>
      <c r="AL81" s="188">
        <f t="shared" si="54"/>
        <v>-33.258641174462603</v>
      </c>
      <c r="AM81" s="188">
        <f t="shared" si="55"/>
        <v>-33.258641174462603</v>
      </c>
      <c r="AN81" s="188">
        <f t="shared" si="56"/>
        <v>33.258641174462603</v>
      </c>
      <c r="AO81" s="188">
        <f t="shared" si="57"/>
        <v>-33.258641174462603</v>
      </c>
    </row>
    <row r="82" spans="1:41" ht="15.75" thickBot="1" x14ac:dyDescent="0.3">
      <c r="A82" s="1" t="s">
        <v>410</v>
      </c>
      <c r="B82" s="149" t="s">
        <v>556</v>
      </c>
      <c r="C82" s="192" t="s">
        <v>294</v>
      </c>
      <c r="E82" s="201">
        <v>1</v>
      </c>
      <c r="F82" s="186">
        <f t="shared" si="43"/>
        <v>-269.39335940787601</v>
      </c>
      <c r="G82" s="202">
        <v>-2.2468170092400002E-3</v>
      </c>
      <c r="H82" s="202">
        <v>-1</v>
      </c>
      <c r="I82">
        <v>1</v>
      </c>
      <c r="J82">
        <v>-1</v>
      </c>
      <c r="K82">
        <v>1</v>
      </c>
      <c r="L82">
        <v>-1</v>
      </c>
      <c r="M82">
        <v>11</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119900</v>
      </c>
      <c r="Y82" s="137">
        <v>119900</v>
      </c>
      <c r="Z82" s="188">
        <f t="shared" si="49"/>
        <v>269.39335940787601</v>
      </c>
      <c r="AA82" s="188">
        <f>IF(IF(sym!$Q71=H82,1,0)=1,ABS(X82*G82),-ABS(X82*G82))</f>
        <v>-269.39335940787601</v>
      </c>
      <c r="AB82" s="188">
        <f>IF(IF(sym!$P71=$H82,1,0)=1,ABS($X82*$G82),-ABS($X82*$G82))</f>
        <v>269.39335940787601</v>
      </c>
      <c r="AC82" s="188">
        <f t="shared" si="64"/>
        <v>-269.39335940787601</v>
      </c>
      <c r="AD82" s="188">
        <f t="shared" si="50"/>
        <v>269.39335940787601</v>
      </c>
      <c r="AE82" s="188">
        <f t="shared" si="51"/>
        <v>269.39335940787601</v>
      </c>
      <c r="AF82" s="188">
        <f t="shared" si="60"/>
        <v>-269.39335940787601</v>
      </c>
      <c r="AG82" s="188">
        <f t="shared" si="61"/>
        <v>-269.39335940787601</v>
      </c>
      <c r="AH82" s="188">
        <f t="shared" si="62"/>
        <v>269.39335940787601</v>
      </c>
      <c r="AI82" s="188">
        <f t="shared" si="63"/>
        <v>269.39335940787601</v>
      </c>
      <c r="AJ82" s="188">
        <f t="shared" si="52"/>
        <v>-269.39335940787601</v>
      </c>
      <c r="AK82" s="188">
        <f t="shared" si="53"/>
        <v>269.39335940787601</v>
      </c>
      <c r="AL82" s="188">
        <f t="shared" si="54"/>
        <v>-269.39335940787601</v>
      </c>
      <c r="AM82" s="188">
        <f t="shared" si="55"/>
        <v>-269.39335940787601</v>
      </c>
      <c r="AN82" s="188">
        <f t="shared" si="56"/>
        <v>-269.39335940787601</v>
      </c>
      <c r="AO82" s="188">
        <f t="shared" si="57"/>
        <v>269.39335940787601</v>
      </c>
    </row>
    <row r="83" spans="1:41" ht="15.75" thickBot="1" x14ac:dyDescent="0.3">
      <c r="A83" s="1" t="s">
        <v>412</v>
      </c>
      <c r="B83" s="149" t="s">
        <v>763</v>
      </c>
      <c r="C83" s="192" t="s">
        <v>1122</v>
      </c>
      <c r="E83" s="201">
        <v>-1</v>
      </c>
      <c r="F83" s="186">
        <f t="shared" si="43"/>
        <v>500.14277555622346</v>
      </c>
      <c r="G83" s="202">
        <v>2.8555111364899998E-4</v>
      </c>
      <c r="H83" s="202">
        <v>1</v>
      </c>
      <c r="I83">
        <v>-1</v>
      </c>
      <c r="J83">
        <v>-1</v>
      </c>
      <c r="K83">
        <v>-1</v>
      </c>
      <c r="L83">
        <v>1</v>
      </c>
      <c r="M83">
        <v>-5</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1751500</v>
      </c>
      <c r="Y83" s="137">
        <v>1313625</v>
      </c>
      <c r="Z83" s="188">
        <f t="shared" si="49"/>
        <v>500.14277555622346</v>
      </c>
      <c r="AA83" s="188">
        <f>IF(IF(sym!$Q72=H83,1,0)=1,ABS(X83*G83),-ABS(X83*G83))</f>
        <v>-500.14277555622346</v>
      </c>
      <c r="AB83" s="188">
        <f>IF(IF(sym!$P72=$H83,1,0)=1,ABS($X83*$G83),-ABS($X83*$G83))</f>
        <v>500.14277555622346</v>
      </c>
      <c r="AC83" s="188">
        <f t="shared" si="64"/>
        <v>-500.14277555622346</v>
      </c>
      <c r="AD83" s="188">
        <f t="shared" si="50"/>
        <v>500.14277555622346</v>
      </c>
      <c r="AE83" s="188">
        <f t="shared" si="51"/>
        <v>-500.14277555622346</v>
      </c>
      <c r="AF83" s="188">
        <f t="shared" si="60"/>
        <v>-500.14277555622346</v>
      </c>
      <c r="AG83" s="188">
        <f t="shared" si="61"/>
        <v>-500.14277555622346</v>
      </c>
      <c r="AH83" s="188">
        <f t="shared" si="62"/>
        <v>500.14277555622346</v>
      </c>
      <c r="AI83" s="188">
        <f t="shared" si="63"/>
        <v>-500.14277555622346</v>
      </c>
      <c r="AJ83" s="188">
        <f t="shared" si="52"/>
        <v>-500.14277555622346</v>
      </c>
      <c r="AK83" s="188">
        <f t="shared" si="53"/>
        <v>-500.14277555622346</v>
      </c>
      <c r="AL83" s="188">
        <f t="shared" si="54"/>
        <v>-500.14277555622346</v>
      </c>
      <c r="AM83" s="188">
        <f t="shared" si="55"/>
        <v>-500.14277555622346</v>
      </c>
      <c r="AN83" s="188">
        <f t="shared" si="56"/>
        <v>500.14277555622346</v>
      </c>
      <c r="AO83" s="188">
        <f t="shared" si="57"/>
        <v>-500.14277555622346</v>
      </c>
    </row>
    <row r="84" spans="1:41" ht="15.75" thickBot="1" x14ac:dyDescent="0.3">
      <c r="A84" s="1" t="s">
        <v>413</v>
      </c>
      <c r="B84" s="149" t="s">
        <v>761</v>
      </c>
      <c r="C84" s="192" t="s">
        <v>1122</v>
      </c>
      <c r="E84" s="201">
        <v>-1</v>
      </c>
      <c r="F84" s="186">
        <f t="shared" si="43"/>
        <v>939.71082419366894</v>
      </c>
      <c r="G84" s="202">
        <v>2.3582124749399998E-3</v>
      </c>
      <c r="H84" s="202">
        <v>1</v>
      </c>
      <c r="I84">
        <v>1</v>
      </c>
      <c r="J84">
        <v>1</v>
      </c>
      <c r="K84">
        <v>-1</v>
      </c>
      <c r="L84">
        <v>1</v>
      </c>
      <c r="M84">
        <v>-5</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398484.375</v>
      </c>
      <c r="Y84" s="137">
        <v>265656.25</v>
      </c>
      <c r="Z84" s="188">
        <f t="shared" si="49"/>
        <v>939.71082419366894</v>
      </c>
      <c r="AA84" s="188">
        <f>IF(IF(sym!$Q73=H84,1,0)=1,ABS(X84*G84),-ABS(X84*G84))</f>
        <v>-939.71082419366894</v>
      </c>
      <c r="AB84" s="188">
        <f>IF(IF(sym!$P73=$H84,1,0)=1,ABS($X84*$G84),-ABS($X84*$G84))</f>
        <v>939.71082419366894</v>
      </c>
      <c r="AC84" s="188">
        <f t="shared" si="64"/>
        <v>-939.71082419366894</v>
      </c>
      <c r="AD84" s="188">
        <f t="shared" si="50"/>
        <v>939.71082419366894</v>
      </c>
      <c r="AE84" s="188">
        <f t="shared" si="51"/>
        <v>939.71082419366894</v>
      </c>
      <c r="AF84" s="188">
        <f t="shared" si="60"/>
        <v>939.71082419366894</v>
      </c>
      <c r="AG84" s="188">
        <f t="shared" si="61"/>
        <v>-939.71082419366894</v>
      </c>
      <c r="AH84" s="188">
        <f t="shared" si="62"/>
        <v>939.71082419366894</v>
      </c>
      <c r="AI84" s="188">
        <f t="shared" si="63"/>
        <v>-939.71082419366894</v>
      </c>
      <c r="AJ84" s="188">
        <f t="shared" si="52"/>
        <v>-939.71082419366894</v>
      </c>
      <c r="AK84" s="188">
        <f t="shared" si="53"/>
        <v>939.71082419366894</v>
      </c>
      <c r="AL84" s="188">
        <f t="shared" si="54"/>
        <v>939.71082419366894</v>
      </c>
      <c r="AM84" s="188">
        <f t="shared" si="55"/>
        <v>939.71082419366894</v>
      </c>
      <c r="AN84" s="188">
        <f t="shared" si="56"/>
        <v>939.71082419366894</v>
      </c>
      <c r="AO84" s="188">
        <f t="shared" si="57"/>
        <v>939.71082419366894</v>
      </c>
    </row>
    <row r="85" spans="1:41" ht="15.75" thickBot="1" x14ac:dyDescent="0.3">
      <c r="A85" s="1" t="s">
        <v>414</v>
      </c>
      <c r="B85" s="149" t="s">
        <v>759</v>
      </c>
      <c r="C85" s="192" t="s">
        <v>1122</v>
      </c>
      <c r="E85" s="201">
        <v>-1</v>
      </c>
      <c r="F85" s="186">
        <f t="shared" si="43"/>
        <v>1163.9417026245217</v>
      </c>
      <c r="G85" s="202">
        <v>6.6522833513100003E-3</v>
      </c>
      <c r="H85" s="202">
        <v>1</v>
      </c>
      <c r="I85">
        <v>1</v>
      </c>
      <c r="J85">
        <v>-1</v>
      </c>
      <c r="K85">
        <v>1</v>
      </c>
      <c r="L85">
        <v>1</v>
      </c>
      <c r="M85">
        <v>-2</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174968.75</v>
      </c>
      <c r="Y85" s="137">
        <v>174968.75</v>
      </c>
      <c r="Z85" s="188">
        <f t="shared" si="49"/>
        <v>1163.9417026245217</v>
      </c>
      <c r="AA85" s="188">
        <f>IF(IF(sym!$Q74=H85,1,0)=1,ABS(X85*G85),-ABS(X85*G85))</f>
        <v>-1163.9417026245217</v>
      </c>
      <c r="AB85" s="188">
        <f>IF(IF(sym!$P74=$H85,1,0)=1,ABS($X85*$G85),-ABS($X85*$G85))</f>
        <v>1163.9417026245217</v>
      </c>
      <c r="AC85" s="188">
        <f t="shared" si="64"/>
        <v>-1163.9417026245217</v>
      </c>
      <c r="AD85" s="188">
        <f t="shared" si="50"/>
        <v>1163.9417026245217</v>
      </c>
      <c r="AE85" s="188">
        <f t="shared" si="51"/>
        <v>-1163.9417026245217</v>
      </c>
      <c r="AF85" s="188">
        <f t="shared" si="60"/>
        <v>1163.9417026245217</v>
      </c>
      <c r="AG85" s="188">
        <f t="shared" si="61"/>
        <v>1163.9417026245217</v>
      </c>
      <c r="AH85" s="188">
        <f t="shared" si="62"/>
        <v>1163.9417026245217</v>
      </c>
      <c r="AI85" s="188">
        <f t="shared" si="63"/>
        <v>-1163.9417026245217</v>
      </c>
      <c r="AJ85" s="188">
        <f t="shared" si="52"/>
        <v>-1163.9417026245217</v>
      </c>
      <c r="AK85" s="188">
        <f t="shared" si="53"/>
        <v>-1163.9417026245217</v>
      </c>
      <c r="AL85" s="188">
        <f t="shared" si="54"/>
        <v>1163.9417026245217</v>
      </c>
      <c r="AM85" s="188">
        <f t="shared" si="55"/>
        <v>-1163.9417026245217</v>
      </c>
      <c r="AN85" s="188">
        <f t="shared" si="56"/>
        <v>-1163.9417026245217</v>
      </c>
      <c r="AO85" s="188">
        <f t="shared" si="57"/>
        <v>-1163.9417026245217</v>
      </c>
    </row>
    <row r="86" spans="1:41" ht="15.75" thickBot="1" x14ac:dyDescent="0.3">
      <c r="A86" s="1" t="s">
        <v>416</v>
      </c>
      <c r="B86" s="149" t="s">
        <v>494</v>
      </c>
      <c r="C86" s="192" t="s">
        <v>294</v>
      </c>
      <c r="E86" s="201">
        <v>-1</v>
      </c>
      <c r="F86" s="186">
        <f t="shared" si="43"/>
        <v>0</v>
      </c>
      <c r="G86" s="202">
        <v>0</v>
      </c>
      <c r="H86" s="202">
        <v>1</v>
      </c>
      <c r="I86">
        <v>-1</v>
      </c>
      <c r="J86">
        <v>1</v>
      </c>
      <c r="K86">
        <v>-1</v>
      </c>
      <c r="L86">
        <v>-1</v>
      </c>
      <c r="M86">
        <v>-4</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16225.000000000002</v>
      </c>
      <c r="Y86" s="137">
        <v>16225.000000000002</v>
      </c>
      <c r="Z86" s="188">
        <f t="shared" si="49"/>
        <v>0</v>
      </c>
      <c r="AA86" s="188">
        <f>IF(IF(sym!$Q75=H86,1,0)=1,ABS(X86*G86),-ABS(X86*G86))</f>
        <v>0</v>
      </c>
      <c r="AB86" s="188">
        <f>IF(IF(sym!$P75=$H86,1,0)=1,ABS($X86*$G86),-ABS($X86*$G86))</f>
        <v>0</v>
      </c>
      <c r="AC86" s="188">
        <f t="shared" si="64"/>
        <v>0</v>
      </c>
      <c r="AD86" s="188">
        <f t="shared" si="50"/>
        <v>0</v>
      </c>
      <c r="AE86" s="188">
        <f t="shared" si="51"/>
        <v>0</v>
      </c>
      <c r="AF86" s="188">
        <f t="shared" si="60"/>
        <v>0</v>
      </c>
      <c r="AG86" s="188">
        <f t="shared" si="61"/>
        <v>0</v>
      </c>
      <c r="AH86" s="188">
        <f t="shared" si="62"/>
        <v>0</v>
      </c>
      <c r="AI86" s="188">
        <f t="shared" si="63"/>
        <v>0</v>
      </c>
      <c r="AJ86" s="188">
        <f t="shared" si="52"/>
        <v>0</v>
      </c>
      <c r="AK86" s="188">
        <f t="shared" si="53"/>
        <v>0</v>
      </c>
      <c r="AL86" s="188">
        <f t="shared" si="54"/>
        <v>0</v>
      </c>
      <c r="AM86" s="188">
        <f t="shared" si="55"/>
        <v>0</v>
      </c>
      <c r="AN86" s="188">
        <f t="shared" si="56"/>
        <v>0</v>
      </c>
      <c r="AO86" s="188">
        <f t="shared" si="57"/>
        <v>0</v>
      </c>
    </row>
    <row r="87" spans="1:41" s="2" customFormat="1" ht="15.75" thickBot="1" x14ac:dyDescent="0.3">
      <c r="A87" s="1" t="s">
        <v>418</v>
      </c>
      <c r="B87" s="149" t="s">
        <v>767</v>
      </c>
      <c r="C87" s="192" t="s">
        <v>297</v>
      </c>
      <c r="D87"/>
      <c r="E87" s="201">
        <v>1</v>
      </c>
      <c r="F87" s="186">
        <f t="shared" si="43"/>
        <v>250.7126567844615</v>
      </c>
      <c r="G87" s="202">
        <v>2.8506271379700001E-3</v>
      </c>
      <c r="H87" s="202">
        <v>1</v>
      </c>
      <c r="I87">
        <v>-1</v>
      </c>
      <c r="J87">
        <v>1</v>
      </c>
      <c r="K87">
        <v>-1</v>
      </c>
      <c r="L87">
        <v>1</v>
      </c>
      <c r="M87">
        <v>9</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87950</v>
      </c>
      <c r="Y87" s="137">
        <v>65962.5</v>
      </c>
      <c r="Z87" s="188">
        <f t="shared" si="49"/>
        <v>250.7126567844615</v>
      </c>
      <c r="AA87" s="188">
        <f>IF(IF(sym!$Q76=H87,1,0)=1,ABS(X87*G87),-ABS(X87*G87))</f>
        <v>250.7126567844615</v>
      </c>
      <c r="AB87" s="188">
        <f>IF(IF(sym!$P76=$H87,1,0)=1,ABS($X87*$G87),-ABS($X87*$G87))</f>
        <v>-250.7126567844615</v>
      </c>
      <c r="AC87" s="188">
        <f t="shared" si="64"/>
        <v>250.7126567844615</v>
      </c>
      <c r="AD87" s="188">
        <f t="shared" si="50"/>
        <v>-250.7126567844615</v>
      </c>
      <c r="AE87" s="188">
        <f t="shared" si="51"/>
        <v>250.7126567844615</v>
      </c>
      <c r="AF87" s="188">
        <f t="shared" si="60"/>
        <v>-250.7126567844615</v>
      </c>
      <c r="AG87" s="188">
        <f t="shared" si="61"/>
        <v>-250.7126567844615</v>
      </c>
      <c r="AH87" s="188">
        <f t="shared" si="62"/>
        <v>250.7126567844615</v>
      </c>
      <c r="AI87" s="188">
        <f t="shared" si="63"/>
        <v>250.7126567844615</v>
      </c>
      <c r="AJ87" s="188">
        <f t="shared" si="52"/>
        <v>-250.7126567844615</v>
      </c>
      <c r="AK87" s="188">
        <f t="shared" si="53"/>
        <v>250.7126567844615</v>
      </c>
      <c r="AL87" s="188">
        <f t="shared" si="54"/>
        <v>-250.7126567844615</v>
      </c>
      <c r="AM87" s="188">
        <f t="shared" si="55"/>
        <v>-250.7126567844615</v>
      </c>
      <c r="AN87" s="188">
        <f t="shared" si="56"/>
        <v>250.7126567844615</v>
      </c>
      <c r="AO87" s="188">
        <f t="shared" si="57"/>
        <v>-250.7126567844615</v>
      </c>
    </row>
    <row r="88" spans="1:41" s="2" customFormat="1" ht="15.75" thickBot="1" x14ac:dyDescent="0.3">
      <c r="A88" s="1" t="s">
        <v>1053</v>
      </c>
      <c r="B88" s="149" t="s">
        <v>738</v>
      </c>
      <c r="C88" s="192" t="s">
        <v>294</v>
      </c>
      <c r="D88"/>
      <c r="E88" s="201">
        <v>1</v>
      </c>
      <c r="F88" s="186">
        <f t="shared" si="43"/>
        <v>1378.900316205659</v>
      </c>
      <c r="G88" s="202">
        <v>6.7758328627899999E-3</v>
      </c>
      <c r="H88" s="202">
        <v>1</v>
      </c>
      <c r="I88">
        <v>-1</v>
      </c>
      <c r="J88">
        <v>-1</v>
      </c>
      <c r="K88">
        <v>1</v>
      </c>
      <c r="L88">
        <v>-1</v>
      </c>
      <c r="M88">
        <v>10</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203502.70500000002</v>
      </c>
      <c r="Y88" s="137">
        <v>203502.70500000002</v>
      </c>
      <c r="Z88" s="188">
        <f t="shared" si="49"/>
        <v>1378.900316205659</v>
      </c>
      <c r="AA88" s="188">
        <f>IF(IF(sym!$Q77=H88,1,0)=1,ABS(X88*G88),-ABS(X88*G88))</f>
        <v>1378.900316205659</v>
      </c>
      <c r="AB88" s="188">
        <f>IF(IF(sym!$P77=$H88,1,0)=1,ABS($X88*$G88),-ABS($X88*$G88))</f>
        <v>-1378.900316205659</v>
      </c>
      <c r="AC88" s="188">
        <f t="shared" si="64"/>
        <v>1378.900316205659</v>
      </c>
      <c r="AD88" s="188">
        <f t="shared" si="50"/>
        <v>-1378.900316205659</v>
      </c>
      <c r="AE88" s="188">
        <f t="shared" si="51"/>
        <v>-1378.900316205659</v>
      </c>
      <c r="AF88" s="188">
        <f t="shared" si="60"/>
        <v>-1378.900316205659</v>
      </c>
      <c r="AG88" s="188">
        <f t="shared" si="61"/>
        <v>1378.900316205659</v>
      </c>
      <c r="AH88" s="188">
        <f t="shared" si="62"/>
        <v>-1378.900316205659</v>
      </c>
      <c r="AI88" s="188">
        <f t="shared" si="63"/>
        <v>-1378.900316205659</v>
      </c>
      <c r="AJ88" s="188">
        <f t="shared" si="52"/>
        <v>1378.900316205659</v>
      </c>
      <c r="AK88" s="188">
        <f t="shared" si="53"/>
        <v>-1378.900316205659</v>
      </c>
      <c r="AL88" s="188">
        <f t="shared" si="54"/>
        <v>-1378.900316205659</v>
      </c>
      <c r="AM88" s="188">
        <f t="shared" si="55"/>
        <v>-1378.900316205659</v>
      </c>
      <c r="AN88" s="188">
        <f t="shared" si="56"/>
        <v>1378.900316205659</v>
      </c>
      <c r="AO88" s="188">
        <f t="shared" si="57"/>
        <v>-1378.900316205659</v>
      </c>
    </row>
    <row r="89" spans="1:41" s="2" customFormat="1" ht="15.75" thickBot="1" x14ac:dyDescent="0.3">
      <c r="A89" s="330" t="s">
        <v>1054</v>
      </c>
      <c r="B89" s="331" t="s">
        <v>463</v>
      </c>
      <c r="C89" s="332" t="s">
        <v>1288</v>
      </c>
      <c r="D89"/>
      <c r="E89" s="201">
        <v>-1</v>
      </c>
      <c r="F89" s="186">
        <f t="shared" si="43"/>
        <v>0</v>
      </c>
      <c r="G89" s="202">
        <v>0</v>
      </c>
      <c r="H89" s="202">
        <v>1</v>
      </c>
      <c r="I89">
        <v>1</v>
      </c>
      <c r="J89">
        <v>1</v>
      </c>
      <c r="K89">
        <v>-1</v>
      </c>
      <c r="L89">
        <v>1</v>
      </c>
      <c r="M89">
        <v>-12</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240.31537450712642</v>
      </c>
      <c r="G90" s="202">
        <v>1.3140604467800001E-3</v>
      </c>
      <c r="H90" s="202">
        <v>1</v>
      </c>
      <c r="I90">
        <v>1</v>
      </c>
      <c r="J90">
        <v>-1</v>
      </c>
      <c r="K90">
        <v>1</v>
      </c>
      <c r="L90">
        <v>1</v>
      </c>
      <c r="M90">
        <v>10</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182880</v>
      </c>
      <c r="Y90" s="137">
        <v>182880</v>
      </c>
      <c r="Z90" s="188">
        <f t="shared" si="49"/>
        <v>240.31537450712642</v>
      </c>
      <c r="AA90" s="188">
        <f>IF(IF(sym!$Q79=H90,1,0)=1,ABS(X90*G90),-ABS(X90*G90))</f>
        <v>240.31537450712642</v>
      </c>
      <c r="AB90" s="188">
        <f>IF(IF(sym!$P79=$H90,1,0)=1,ABS($X90*$G90),-ABS($X90*$G90))</f>
        <v>-240.31537450712642</v>
      </c>
      <c r="AC90" s="188">
        <f t="shared" si="64"/>
        <v>240.31537450712642</v>
      </c>
      <c r="AD90" s="188">
        <f t="shared" si="50"/>
        <v>-240.31537450712642</v>
      </c>
      <c r="AE90" s="188">
        <f t="shared" si="51"/>
        <v>-240.31537450712642</v>
      </c>
      <c r="AF90" s="188">
        <f t="shared" si="60"/>
        <v>240.31537450712642</v>
      </c>
      <c r="AG90" s="188">
        <f t="shared" si="61"/>
        <v>240.31537450712642</v>
      </c>
      <c r="AH90" s="188">
        <f t="shared" si="62"/>
        <v>240.31537450712642</v>
      </c>
      <c r="AI90" s="188">
        <f t="shared" si="63"/>
        <v>240.31537450712642</v>
      </c>
      <c r="AJ90" s="188">
        <f t="shared" si="52"/>
        <v>240.31537450712642</v>
      </c>
      <c r="AK90" s="188">
        <f t="shared" si="53"/>
        <v>-240.31537450712642</v>
      </c>
      <c r="AL90" s="188">
        <f t="shared" si="54"/>
        <v>-240.31537450712642</v>
      </c>
      <c r="AM90" s="188">
        <f t="shared" si="55"/>
        <v>-240.31537450712642</v>
      </c>
      <c r="AN90" s="188">
        <f t="shared" si="56"/>
        <v>-240.31537450712642</v>
      </c>
      <c r="AO90" s="188">
        <f t="shared" si="57"/>
        <v>-240.31537450712642</v>
      </c>
    </row>
    <row r="91" spans="1:41" s="4" customFormat="1" ht="15.75" thickBot="1" x14ac:dyDescent="0.3">
      <c r="A91" s="1" t="s">
        <v>1025</v>
      </c>
      <c r="B91" s="149" t="s">
        <v>459</v>
      </c>
      <c r="C91" s="192" t="s">
        <v>1122</v>
      </c>
      <c r="E91" s="201">
        <v>-1</v>
      </c>
      <c r="F91" s="186">
        <f t="shared" si="43"/>
        <v>-276.93947860788626</v>
      </c>
      <c r="G91" s="202">
        <v>-1.01533150574E-4</v>
      </c>
      <c r="H91" s="202">
        <v>-1</v>
      </c>
      <c r="I91">
        <v>1</v>
      </c>
      <c r="J91">
        <v>-1</v>
      </c>
      <c r="K91">
        <v>1</v>
      </c>
      <c r="L91">
        <v>1</v>
      </c>
      <c r="M91">
        <v>13</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2727576.9248000002</v>
      </c>
      <c r="Y91" s="137">
        <v>2098136.0959999999</v>
      </c>
      <c r="Z91" s="188">
        <f t="shared" si="49"/>
        <v>276.93947860788626</v>
      </c>
      <c r="AA91" s="188">
        <f>IF(IF(sym!$Q80=H91,1,0)=1,ABS(X91*G91),-ABS(X91*G91))</f>
        <v>276.93947860788626</v>
      </c>
      <c r="AB91" s="188">
        <f>IF(IF(sym!$P80=$H91,1,0)=1,ABS($X91*$G91),-ABS($X91*$G91))</f>
        <v>-276.93947860788626</v>
      </c>
      <c r="AC91" s="188">
        <f t="shared" si="64"/>
        <v>276.93947860788626</v>
      </c>
      <c r="AD91" s="188">
        <f t="shared" si="50"/>
        <v>-276.93947860788626</v>
      </c>
      <c r="AE91" s="188">
        <f t="shared" si="51"/>
        <v>276.93947860788626</v>
      </c>
      <c r="AF91" s="188">
        <f t="shared" si="60"/>
        <v>-276.93947860788626</v>
      </c>
      <c r="AG91" s="188">
        <f t="shared" si="61"/>
        <v>-276.93947860788626</v>
      </c>
      <c r="AH91" s="188">
        <f t="shared" si="62"/>
        <v>-276.93947860788626</v>
      </c>
      <c r="AI91" s="188">
        <f t="shared" si="63"/>
        <v>-276.93947860788626</v>
      </c>
      <c r="AJ91" s="188">
        <f t="shared" si="52"/>
        <v>276.93947860788626</v>
      </c>
      <c r="AK91" s="188">
        <f t="shared" si="53"/>
        <v>-276.93947860788626</v>
      </c>
      <c r="AL91" s="188">
        <f t="shared" si="54"/>
        <v>-276.93947860788626</v>
      </c>
      <c r="AM91" s="188">
        <f t="shared" si="55"/>
        <v>-276.93947860788626</v>
      </c>
      <c r="AN91" s="188">
        <f t="shared" si="56"/>
        <v>276.93947860788626</v>
      </c>
      <c r="AO91" s="188">
        <f t="shared" si="57"/>
        <v>276.93947860788626</v>
      </c>
    </row>
    <row r="92" spans="1:41" s="4" customFormat="1" ht="15.75" thickBot="1" x14ac:dyDescent="0.3">
      <c r="A92" s="1" t="s">
        <v>1026</v>
      </c>
      <c r="B92" s="149" t="s">
        <v>447</v>
      </c>
      <c r="C92" s="192" t="s">
        <v>1122</v>
      </c>
      <c r="E92" s="201">
        <v>-1</v>
      </c>
      <c r="F92" s="186">
        <f t="shared" si="43"/>
        <v>-851.90377969384849</v>
      </c>
      <c r="G92" s="203">
        <v>-3.5697893824299999E-4</v>
      </c>
      <c r="H92" s="203">
        <v>-1</v>
      </c>
      <c r="I92">
        <v>-1</v>
      </c>
      <c r="J92">
        <v>-1</v>
      </c>
      <c r="K92">
        <v>-1</v>
      </c>
      <c r="L92">
        <v>1</v>
      </c>
      <c r="M92">
        <v>13</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2386425.8880000003</v>
      </c>
      <c r="Y92" s="137">
        <v>1789819.4160000002</v>
      </c>
      <c r="Z92" s="188">
        <f t="shared" si="49"/>
        <v>851.90377969384849</v>
      </c>
      <c r="AA92" s="188">
        <f>IF(IF(sym!$Q81=H92,1,0)=1,ABS(X92*G92),-ABS(X92*G92))</f>
        <v>851.90377969384849</v>
      </c>
      <c r="AB92" s="188">
        <f>IF(IF(sym!$P81=$H92,1,0)=1,ABS($X92*$G92),-ABS($X92*$G92))</f>
        <v>-851.90377969384849</v>
      </c>
      <c r="AC92" s="188">
        <f t="shared" si="64"/>
        <v>851.90377969384849</v>
      </c>
      <c r="AD92" s="188">
        <f t="shared" si="50"/>
        <v>-851.90377969384849</v>
      </c>
      <c r="AE92" s="188">
        <f t="shared" si="51"/>
        <v>851.90377969384849</v>
      </c>
      <c r="AF92" s="188">
        <f t="shared" si="60"/>
        <v>851.90377969384849</v>
      </c>
      <c r="AG92" s="188">
        <f t="shared" si="61"/>
        <v>851.90377969384849</v>
      </c>
      <c r="AH92" s="188">
        <f t="shared" si="62"/>
        <v>-851.90377969384849</v>
      </c>
      <c r="AI92" s="188">
        <f t="shared" si="63"/>
        <v>-851.90377969384849</v>
      </c>
      <c r="AJ92" s="188">
        <f t="shared" si="52"/>
        <v>851.90377969384849</v>
      </c>
      <c r="AK92" s="188">
        <f t="shared" si="53"/>
        <v>-851.90377969384849</v>
      </c>
      <c r="AL92" s="188">
        <f t="shared" si="54"/>
        <v>851.90377969384849</v>
      </c>
      <c r="AM92" s="188">
        <f t="shared" si="55"/>
        <v>851.90377969384849</v>
      </c>
      <c r="AN92" s="188">
        <f t="shared" si="56"/>
        <v>851.90377969384849</v>
      </c>
      <c r="AO92" s="188">
        <f t="shared" si="57"/>
        <v>851.90377969384849</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0.95833333333333337</v>
      </c>
      <c r="AA94" s="193">
        <f t="shared" ref="AA94:AO94" si="65">COUNTIF(AA14:AA92,"&gt;0")/$B$10</f>
        <v>0.44444444444444442</v>
      </c>
      <c r="AB94" s="193">
        <f t="shared" si="65"/>
        <v>0.51388888888888884</v>
      </c>
      <c r="AC94" s="193">
        <f t="shared" ref="AC94" si="66">COUNTIF(AC14:AC92,"&gt;0")/$B$10</f>
        <v>0.3611111111111111</v>
      </c>
      <c r="AD94" s="193">
        <f t="shared" si="65"/>
        <v>0.59722222222222221</v>
      </c>
      <c r="AE94" s="193">
        <f t="shared" si="65"/>
        <v>0.44444444444444442</v>
      </c>
      <c r="AF94" s="193">
        <f t="shared" si="65"/>
        <v>0.44444444444444442</v>
      </c>
      <c r="AG94" s="193">
        <f t="shared" si="65"/>
        <v>0.51388888888888884</v>
      </c>
      <c r="AH94" s="193">
        <f t="shared" si="65"/>
        <v>0.52777777777777779</v>
      </c>
      <c r="AI94" s="193">
        <f t="shared" si="65"/>
        <v>0.44444444444444442</v>
      </c>
      <c r="AJ94" s="193">
        <f t="shared" si="65"/>
        <v>0.41666666666666669</v>
      </c>
      <c r="AK94" s="193">
        <f t="shared" si="65"/>
        <v>0.45833333333333331</v>
      </c>
      <c r="AL94" s="193">
        <f t="shared" si="65"/>
        <v>0.5</v>
      </c>
      <c r="AM94" s="193">
        <f t="shared" si="65"/>
        <v>0.45833333333333331</v>
      </c>
      <c r="AN94" s="193">
        <f t="shared" si="65"/>
        <v>0.45833333333333331</v>
      </c>
      <c r="AO94" s="193">
        <f t="shared" si="65"/>
        <v>0.54166666666666663</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20160712</v>
      </c>
      <c r="F1" t="s">
        <v>1256</v>
      </c>
      <c r="G1" t="s">
        <v>1060</v>
      </c>
      <c r="H1" s="197" t="s">
        <v>1188</v>
      </c>
      <c r="I1" t="s">
        <v>1297</v>
      </c>
      <c r="K1" s="6" t="str">
        <f>E12&amp;" l% "&amp;ROUND(E13*100,2)&amp;"%"</f>
        <v>prev ACT l% 56.96%</v>
      </c>
      <c r="L1" s="265" t="str">
        <f>I12&amp;" l% "&amp;ROUND(I13*100,2)&amp;"%"</f>
        <v>50/50 l% 60.76%</v>
      </c>
      <c r="M1" s="265" t="str">
        <f>J12&amp;" l% "&amp;ROUND(J13*100,2)&amp;"%"</f>
        <v>&gt;equity l% 41.77%</v>
      </c>
      <c r="N1" s="265" t="str">
        <f>K12&amp;" l% "&amp;ROUND(K13*100,2)&amp;"%"</f>
        <v>&lt;equity l% 53.16%</v>
      </c>
      <c r="O1" s="265" t="str">
        <f>L12&amp;" l% "&amp;ROUND(L13*100,2)&amp;"%"</f>
        <v>SEA1 l% 58.23%</v>
      </c>
      <c r="P1" s="265" t="str">
        <f t="shared" ref="P1:V1" si="0">O12&amp;" l% "&amp;ROUND(O13*100,2)&amp;"%"</f>
        <v>SEA-ADJ l% 54.43%</v>
      </c>
      <c r="Q1" s="265" t="str">
        <f t="shared" si="0"/>
        <v>v1 l% 48.1%</v>
      </c>
      <c r="R1" s="265" t="str">
        <f t="shared" si="0"/>
        <v>v2 l% 40.51%</v>
      </c>
      <c r="S1" s="265" t="str">
        <f t="shared" si="0"/>
        <v>v3 l% 46.84%</v>
      </c>
      <c r="T1" s="265" t="str">
        <f t="shared" si="0"/>
        <v>v4 l% 44.3%</v>
      </c>
      <c r="U1" s="265" t="str">
        <f t="shared" si="0"/>
        <v>v5 l% 54.43%</v>
      </c>
      <c r="V1" s="265" t="str">
        <f t="shared" si="0"/>
        <v>v6 l% 31.65%</v>
      </c>
      <c r="W1" s="6"/>
      <c r="X1" s="285"/>
      <c r="Z1" s="333" t="str">
        <f t="shared" ref="Z1:AO1" si="1">Z12</f>
        <v>MAX ACC 99% PNL 110196</v>
      </c>
      <c r="AA1" s="334" t="str">
        <f t="shared" si="1"/>
        <v>RISK-ON ACC 83% PNL 88278</v>
      </c>
      <c r="AB1" s="334" t="str">
        <f t="shared" si="1"/>
        <v>RISK-OFF ACC 15% PNL -88278</v>
      </c>
      <c r="AC1" s="334" t="str">
        <f t="shared" ref="AC1" si="2">AC12</f>
        <v>Previous ACC 64% PNL 31995</v>
      </c>
      <c r="AD1" s="295" t="str">
        <f t="shared" si="1"/>
        <v>Anti-Previous ACC 35% PNL -31995</v>
      </c>
      <c r="AE1" s="335" t="str">
        <f t="shared" si="1"/>
        <v>&gt;equity ACC 54% PNL 19328</v>
      </c>
      <c r="AF1" s="335" t="str">
        <f t="shared" si="1"/>
        <v>50/50 ACC 61% PNL 19168</v>
      </c>
      <c r="AG1" s="335" t="str">
        <f t="shared" si="1"/>
        <v>&lt;equity ACC 46% PNL -18378</v>
      </c>
      <c r="AH1" s="336" t="str">
        <f t="shared" si="1"/>
        <v>SEASONALITY ACC 36% PNL -25838</v>
      </c>
      <c r="AI1" s="336" t="str">
        <f t="shared" si="1"/>
        <v>ADJ_SEASONALITY ACC 46% PNL -3980</v>
      </c>
      <c r="AJ1" s="337" t="str">
        <f t="shared" si="1"/>
        <v>V1 ACC 57% PNL 14253</v>
      </c>
      <c r="AK1" s="337" t="str">
        <f t="shared" si="1"/>
        <v>V2 ACC 42% PNL -13184</v>
      </c>
      <c r="AL1" s="337" t="str">
        <f t="shared" si="1"/>
        <v>V3 ACC 57% PNL 8314</v>
      </c>
      <c r="AM1" s="337" t="str">
        <f t="shared" si="1"/>
        <v>V4 ACC 54% PNL 8191</v>
      </c>
      <c r="AN1" s="337" t="str">
        <f t="shared" si="1"/>
        <v>V5 ACC 60% PNL 30398</v>
      </c>
      <c r="AO1" s="337" t="str">
        <f t="shared" si="1"/>
        <v>V6 ACC 51% PNL 13328</v>
      </c>
    </row>
    <row r="2" spans="1:41" outlineLevel="1" x14ac:dyDescent="0.25">
      <c r="A2" t="s">
        <v>1121</v>
      </c>
      <c r="B2" s="95">
        <f>COUNTIF($C$14:$C$92,A2)</f>
        <v>9</v>
      </c>
      <c r="C2" s="193">
        <f>B2/$B$10</f>
        <v>0.125</v>
      </c>
      <c r="F2" s="294">
        <f t="shared" ref="F2:F9" si="3">SUMIFS(H$14:H$92,H$14:H$92,1,$C$14:$C$92,A2)/$B2</f>
        <v>0.66666666666666663</v>
      </c>
      <c r="G2" s="137">
        <f t="shared" ref="G2:G9" si="4">SUMIF($C$14:$C$92,A2,Z$14:Z$92)</f>
        <v>17736.767950762125</v>
      </c>
      <c r="H2" s="143">
        <f t="shared" ref="H2:H10" si="5">G2/$B2</f>
        <v>1970.7519945291251</v>
      </c>
      <c r="I2" s="186">
        <f>SUMIF($C$14:$C$92,A2,F$14:F$92)/B2</f>
        <v>579.12978208172808</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0.1111111111111111</v>
      </c>
      <c r="O2" s="344">
        <f t="shared" si="8"/>
        <v>0.55555555555555558</v>
      </c>
      <c r="P2" s="344">
        <f t="shared" ref="P2:V9" si="9">SUMIF($C$14:$C$92,$A2,O$14:O$92)/$B2</f>
        <v>-0.1111111111111111</v>
      </c>
      <c r="Q2" s="344">
        <f t="shared" si="9"/>
        <v>-0.33333333333333331</v>
      </c>
      <c r="R2" s="344">
        <f t="shared" si="9"/>
        <v>-0.33333333333333331</v>
      </c>
      <c r="S2" s="344">
        <f t="shared" si="9"/>
        <v>-0.1111111111111111</v>
      </c>
      <c r="T2" s="344">
        <f t="shared" si="9"/>
        <v>-0.55555555555555558</v>
      </c>
      <c r="U2" s="344">
        <f t="shared" si="9"/>
        <v>0.1111111111111111</v>
      </c>
      <c r="V2" s="344">
        <f t="shared" si="9"/>
        <v>-0.55555555555555558</v>
      </c>
      <c r="W2" s="286"/>
      <c r="X2" s="6"/>
      <c r="Y2" t="s">
        <v>1121</v>
      </c>
      <c r="Z2" s="282">
        <f t="shared" ref="Z2:AO9" si="10">SUMIF($C$14:$C$92,$Y2,Z$14:Z$92)</f>
        <v>17736.767950762125</v>
      </c>
      <c r="AA2" s="282">
        <f t="shared" si="10"/>
        <v>14952.120932256677</v>
      </c>
      <c r="AB2" s="282">
        <f t="shared" si="10"/>
        <v>-14952.120932256677</v>
      </c>
      <c r="AC2" s="282">
        <f t="shared" si="10"/>
        <v>634.41989583883219</v>
      </c>
      <c r="AD2" s="282">
        <f t="shared" si="10"/>
        <v>-634.41989583883219</v>
      </c>
      <c r="AE2" s="282">
        <f t="shared" si="10"/>
        <v>10775.660048816533</v>
      </c>
      <c r="AF2" s="282">
        <f t="shared" si="10"/>
        <v>6650.012470433453</v>
      </c>
      <c r="AG2" s="282">
        <f t="shared" si="10"/>
        <v>2716.7250960018237</v>
      </c>
      <c r="AH2" s="282">
        <f t="shared" si="10"/>
        <v>1896.2216519815454</v>
      </c>
      <c r="AI2" s="282">
        <f t="shared" si="10"/>
        <v>5658.5337133720705</v>
      </c>
      <c r="AJ2" s="282">
        <f t="shared" si="10"/>
        <v>1454.9233398591102</v>
      </c>
      <c r="AK2" s="282">
        <f t="shared" si="10"/>
        <v>6275.8747010496927</v>
      </c>
      <c r="AL2" s="282">
        <f t="shared" si="10"/>
        <v>-634.41989583883219</v>
      </c>
      <c r="AM2" s="282">
        <f t="shared" si="10"/>
        <v>4311.7311265645249</v>
      </c>
      <c r="AN2" s="282">
        <f t="shared" si="10"/>
        <v>634.41989583883219</v>
      </c>
      <c r="AO2" s="282">
        <f t="shared" si="10"/>
        <v>4311.7311265645249</v>
      </c>
    </row>
    <row r="3" spans="1:41" outlineLevel="1" x14ac:dyDescent="0.25">
      <c r="A3" s="1" t="s">
        <v>288</v>
      </c>
      <c r="B3" s="95">
        <f t="shared" ref="B3:B9" si="11">COUNTIF($C$14:$C$92,A3)</f>
        <v>6</v>
      </c>
      <c r="C3" s="193">
        <f t="shared" ref="C3:C10" si="12">B3/$B$10</f>
        <v>8.3333333333333329E-2</v>
      </c>
      <c r="F3" s="294">
        <f t="shared" si="3"/>
        <v>1</v>
      </c>
      <c r="G3" s="137">
        <f t="shared" si="4"/>
        <v>14864.250990041292</v>
      </c>
      <c r="H3" s="143">
        <f t="shared" si="5"/>
        <v>2477.3751650068821</v>
      </c>
      <c r="I3" s="186">
        <f t="shared" ref="I3:I9" si="13">SUMIF($C$14:$C$92,A3,F$14:F$92)/B3</f>
        <v>2477.3751650068821</v>
      </c>
      <c r="J3" t="str">
        <f t="shared" si="6"/>
        <v>energy</v>
      </c>
      <c r="K3" s="344">
        <f t="shared" si="7"/>
        <v>0</v>
      </c>
      <c r="L3" s="344">
        <f t="shared" si="8"/>
        <v>0.33333333333333331</v>
      </c>
      <c r="M3" s="344">
        <f t="shared" si="8"/>
        <v>0.33333333333333331</v>
      </c>
      <c r="N3" s="344">
        <f t="shared" si="8"/>
        <v>-0.66666666666666663</v>
      </c>
      <c r="O3" s="344">
        <f t="shared" si="8"/>
        <v>-0.33333333333333331</v>
      </c>
      <c r="P3" s="344">
        <f t="shared" si="9"/>
        <v>0</v>
      </c>
      <c r="Q3" s="344">
        <f t="shared" si="9"/>
        <v>-0.66666666666666663</v>
      </c>
      <c r="R3" s="344">
        <f t="shared" si="9"/>
        <v>0</v>
      </c>
      <c r="S3" s="344">
        <f t="shared" si="9"/>
        <v>0.33333333333333331</v>
      </c>
      <c r="T3" s="344">
        <f t="shared" si="9"/>
        <v>-0.33333333333333331</v>
      </c>
      <c r="U3" s="344">
        <f t="shared" si="9"/>
        <v>0.33333333333333331</v>
      </c>
      <c r="V3" s="344">
        <f t="shared" si="9"/>
        <v>0.33333333333333331</v>
      </c>
      <c r="W3" s="286"/>
      <c r="X3" s="6"/>
      <c r="Y3" s="1" t="s">
        <v>288</v>
      </c>
      <c r="Z3" s="282">
        <f t="shared" si="10"/>
        <v>14864.250990041292</v>
      </c>
      <c r="AA3" s="282">
        <f t="shared" si="10"/>
        <v>14864.250990041292</v>
      </c>
      <c r="AB3" s="282">
        <f t="shared" si="10"/>
        <v>-14864.250990041292</v>
      </c>
      <c r="AC3" s="282">
        <f t="shared" si="10"/>
        <v>-3322.5781784992951</v>
      </c>
      <c r="AD3" s="282">
        <f t="shared" si="10"/>
        <v>3322.5781784992951</v>
      </c>
      <c r="AE3" s="282">
        <f t="shared" si="10"/>
        <v>5349.7006306680878</v>
      </c>
      <c r="AF3" s="282">
        <f t="shared" si="10"/>
        <v>5349.7006306680878</v>
      </c>
      <c r="AG3" s="282">
        <f t="shared" si="10"/>
        <v>-10818.003472871173</v>
      </c>
      <c r="AH3" s="282">
        <f t="shared" si="10"/>
        <v>-7368.825695669414</v>
      </c>
      <c r="AI3" s="282">
        <f t="shared" si="10"/>
        <v>1984.1377167564276</v>
      </c>
      <c r="AJ3" s="282">
        <f t="shared" si="10"/>
        <v>-10818.003472871173</v>
      </c>
      <c r="AK3" s="282">
        <f t="shared" si="10"/>
        <v>1984.1377167564276</v>
      </c>
      <c r="AL3" s="282">
        <f t="shared" si="10"/>
        <v>7368.825695669414</v>
      </c>
      <c r="AM3" s="282">
        <f t="shared" si="10"/>
        <v>-2145.7246637037897</v>
      </c>
      <c r="AN3" s="282">
        <f t="shared" si="10"/>
        <v>2145.7246637037897</v>
      </c>
      <c r="AO3" s="282">
        <f t="shared" si="10"/>
        <v>7368.825695669414</v>
      </c>
    </row>
    <row r="4" spans="1:41" outlineLevel="1" x14ac:dyDescent="0.25">
      <c r="A4" s="1" t="s">
        <v>297</v>
      </c>
      <c r="B4" s="95">
        <f t="shared" si="11"/>
        <v>10</v>
      </c>
      <c r="C4" s="193">
        <f t="shared" si="12"/>
        <v>0.1388888888888889</v>
      </c>
      <c r="F4" s="294">
        <f t="shared" si="3"/>
        <v>0.9</v>
      </c>
      <c r="G4" s="137">
        <f t="shared" si="4"/>
        <v>11948.007728456274</v>
      </c>
      <c r="H4" s="143">
        <f t="shared" si="5"/>
        <v>1194.8007728456273</v>
      </c>
      <c r="I4" s="186">
        <f t="shared" si="13"/>
        <v>1186.8045164113682</v>
      </c>
      <c r="J4" t="str">
        <f t="shared" si="6"/>
        <v>grain</v>
      </c>
      <c r="K4" s="344">
        <f t="shared" si="7"/>
        <v>-0.4</v>
      </c>
      <c r="L4" s="344">
        <f t="shared" si="8"/>
        <v>-0.2</v>
      </c>
      <c r="M4" s="344">
        <f t="shared" si="8"/>
        <v>0.2</v>
      </c>
      <c r="N4" s="344">
        <f t="shared" si="8"/>
        <v>-0.2</v>
      </c>
      <c r="O4" s="344">
        <f t="shared" si="8"/>
        <v>-0.6</v>
      </c>
      <c r="P4" s="344">
        <f t="shared" si="9"/>
        <v>-0.4</v>
      </c>
      <c r="Q4" s="344">
        <f t="shared" si="9"/>
        <v>-0.2</v>
      </c>
      <c r="R4" s="344">
        <f t="shared" si="9"/>
        <v>0.2</v>
      </c>
      <c r="S4" s="344">
        <f t="shared" si="9"/>
        <v>0.6</v>
      </c>
      <c r="T4" s="344">
        <f t="shared" si="9"/>
        <v>0.6</v>
      </c>
      <c r="U4" s="344">
        <f t="shared" si="9"/>
        <v>0.2</v>
      </c>
      <c r="V4" s="344">
        <f t="shared" si="9"/>
        <v>0.6</v>
      </c>
      <c r="W4" s="286"/>
      <c r="X4" s="6"/>
      <c r="Y4" s="1" t="s">
        <v>297</v>
      </c>
      <c r="Z4" s="282">
        <f t="shared" si="10"/>
        <v>11948.007728456274</v>
      </c>
      <c r="AA4" s="282">
        <f t="shared" si="10"/>
        <v>11868.045164113682</v>
      </c>
      <c r="AB4" s="282">
        <f t="shared" si="10"/>
        <v>-11868.045164113682</v>
      </c>
      <c r="AC4" s="282">
        <f t="shared" si="10"/>
        <v>-10123.303495672566</v>
      </c>
      <c r="AD4" s="282">
        <f t="shared" si="10"/>
        <v>10123.303495672566</v>
      </c>
      <c r="AE4" s="282">
        <f t="shared" si="10"/>
        <v>8.6576817364241379</v>
      </c>
      <c r="AF4" s="282">
        <f t="shared" si="10"/>
        <v>-5309.0351384139685</v>
      </c>
      <c r="AG4" s="282">
        <f t="shared" si="10"/>
        <v>-6602.7809044847254</v>
      </c>
      <c r="AH4" s="282">
        <f t="shared" si="10"/>
        <v>-8688.5419909394532</v>
      </c>
      <c r="AI4" s="282">
        <f t="shared" si="10"/>
        <v>-800.67300212039527</v>
      </c>
      <c r="AJ4" s="282">
        <f t="shared" si="10"/>
        <v>-6602.7809044847254</v>
      </c>
      <c r="AK4" s="282">
        <f t="shared" si="10"/>
        <v>6602.7809044847254</v>
      </c>
      <c r="AL4" s="282">
        <f t="shared" si="10"/>
        <v>8688.5419909394532</v>
      </c>
      <c r="AM4" s="282">
        <f t="shared" si="10"/>
        <v>8688.5419909394532</v>
      </c>
      <c r="AN4" s="282">
        <f t="shared" si="10"/>
        <v>-2719.8495890674449</v>
      </c>
      <c r="AO4" s="282">
        <f t="shared" si="10"/>
        <v>10123.303495672566</v>
      </c>
    </row>
    <row r="5" spans="1:41" outlineLevel="1" x14ac:dyDescent="0.25">
      <c r="A5" s="1" t="s">
        <v>294</v>
      </c>
      <c r="B5" s="95">
        <f t="shared" si="11"/>
        <v>21</v>
      </c>
      <c r="C5" s="193">
        <f t="shared" si="12"/>
        <v>0.29166666666666669</v>
      </c>
      <c r="F5" s="294">
        <f t="shared" si="3"/>
        <v>0.90476190476190477</v>
      </c>
      <c r="G5" s="137">
        <f t="shared" si="4"/>
        <v>27885.48312814677</v>
      </c>
      <c r="H5" s="143">
        <f t="shared" si="5"/>
        <v>1327.88014895937</v>
      </c>
      <c r="I5" s="186">
        <f t="shared" si="13"/>
        <v>1274.1709242131085</v>
      </c>
      <c r="J5" t="str">
        <f t="shared" si="6"/>
        <v>index</v>
      </c>
      <c r="K5" s="344">
        <f t="shared" si="7"/>
        <v>0.90476190476190477</v>
      </c>
      <c r="L5" s="344">
        <f t="shared" si="8"/>
        <v>0.33333333333333331</v>
      </c>
      <c r="M5" s="344">
        <f t="shared" si="8"/>
        <v>-0.42857142857142855</v>
      </c>
      <c r="N5" s="344">
        <f t="shared" si="8"/>
        <v>0.14285714285714285</v>
      </c>
      <c r="O5" s="344">
        <f t="shared" si="8"/>
        <v>-0.14285714285714285</v>
      </c>
      <c r="P5" s="344">
        <f t="shared" si="9"/>
        <v>0.23809523809523808</v>
      </c>
      <c r="Q5" s="344">
        <f t="shared" si="9"/>
        <v>0.61904761904761907</v>
      </c>
      <c r="R5" s="344">
        <f t="shared" si="9"/>
        <v>-0.61904761904761907</v>
      </c>
      <c r="S5" s="344">
        <f t="shared" si="9"/>
        <v>-0.14285714285714285</v>
      </c>
      <c r="T5" s="344">
        <f t="shared" si="9"/>
        <v>4.7619047619047616E-2</v>
      </c>
      <c r="U5" s="344">
        <f t="shared" si="9"/>
        <v>0.23809523809523808</v>
      </c>
      <c r="V5" s="344">
        <f t="shared" si="9"/>
        <v>-0.61904761904761907</v>
      </c>
      <c r="W5" s="286"/>
      <c r="X5" s="6"/>
      <c r="Y5" s="1" t="s">
        <v>294</v>
      </c>
      <c r="Z5" s="282">
        <f t="shared" si="10"/>
        <v>27885.48312814677</v>
      </c>
      <c r="AA5" s="282">
        <f t="shared" si="10"/>
        <v>27727.694042255869</v>
      </c>
      <c r="AB5" s="282">
        <f t="shared" si="10"/>
        <v>-27727.694042255869</v>
      </c>
      <c r="AC5" s="282">
        <f t="shared" si="10"/>
        <v>27727.694042255869</v>
      </c>
      <c r="AD5" s="282">
        <f t="shared" si="10"/>
        <v>-27727.694042255869</v>
      </c>
      <c r="AE5" s="282">
        <f t="shared" si="10"/>
        <v>-11645.84328360765</v>
      </c>
      <c r="AF5" s="282">
        <f t="shared" si="10"/>
        <v>4481.4924868327435</v>
      </c>
      <c r="AG5" s="282">
        <f t="shared" si="10"/>
        <v>-3121.2405168221435</v>
      </c>
      <c r="AH5" s="282">
        <f t="shared" si="10"/>
        <v>-2668.2938409462595</v>
      </c>
      <c r="AI5" s="282">
        <f t="shared" si="10"/>
        <v>9819.5966887712493</v>
      </c>
      <c r="AJ5" s="282">
        <f t="shared" si="10"/>
        <v>14553.116079049792</v>
      </c>
      <c r="AK5" s="282">
        <f t="shared" si="10"/>
        <v>-19248.576287262535</v>
      </c>
      <c r="AL5" s="282">
        <f t="shared" si="10"/>
        <v>-7403.3297512707923</v>
      </c>
      <c r="AM5" s="282">
        <f t="shared" si="10"/>
        <v>-2958.2299481345376</v>
      </c>
      <c r="AN5" s="282">
        <f t="shared" si="10"/>
        <v>9973.2405907600114</v>
      </c>
      <c r="AO5" s="282">
        <f t="shared" si="10"/>
        <v>-15522.072149573829</v>
      </c>
    </row>
    <row r="6" spans="1:41" outlineLevel="1" x14ac:dyDescent="0.25">
      <c r="A6" s="1" t="s">
        <v>313</v>
      </c>
      <c r="B6" s="95">
        <f t="shared" si="11"/>
        <v>3</v>
      </c>
      <c r="C6" s="193">
        <f t="shared" si="12"/>
        <v>4.1666666666666664E-2</v>
      </c>
      <c r="F6" s="294">
        <f t="shared" si="3"/>
        <v>0.33333333333333331</v>
      </c>
      <c r="G6" s="137">
        <f t="shared" si="4"/>
        <v>2524.0134372249477</v>
      </c>
      <c r="H6" s="143">
        <f t="shared" si="5"/>
        <v>841.33781240831593</v>
      </c>
      <c r="I6" s="186">
        <f t="shared" si="13"/>
        <v>-80.393327121675995</v>
      </c>
      <c r="J6" t="str">
        <f t="shared" si="6"/>
        <v>meat</v>
      </c>
      <c r="K6" s="344">
        <f t="shared" si="7"/>
        <v>-1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2524.0134372249477</v>
      </c>
      <c r="AA6" s="282">
        <f t="shared" si="10"/>
        <v>-241.17998136502797</v>
      </c>
      <c r="AB6" s="282">
        <f t="shared" si="10"/>
        <v>241.17998136502797</v>
      </c>
      <c r="AC6" s="282">
        <f t="shared" si="10"/>
        <v>241.17998136502797</v>
      </c>
      <c r="AD6" s="282">
        <f t="shared" si="10"/>
        <v>-241.17998136502797</v>
      </c>
      <c r="AE6" s="282">
        <f t="shared" si="10"/>
        <v>834.37557419090399</v>
      </c>
      <c r="AF6" s="282">
        <f t="shared" si="10"/>
        <v>-1448.4578816690159</v>
      </c>
      <c r="AG6" s="282">
        <f t="shared" si="10"/>
        <v>-1448.4578816690159</v>
      </c>
      <c r="AH6" s="282">
        <f t="shared" si="10"/>
        <v>-834.37557419090399</v>
      </c>
      <c r="AI6" s="282">
        <f t="shared" si="10"/>
        <v>-1448.4578816690159</v>
      </c>
      <c r="AJ6" s="282">
        <f t="shared" si="10"/>
        <v>-1448.4578816690159</v>
      </c>
      <c r="AK6" s="282">
        <f t="shared" si="10"/>
        <v>834.37557419090399</v>
      </c>
      <c r="AL6" s="282">
        <f t="shared" si="10"/>
        <v>834.37557419090399</v>
      </c>
      <c r="AM6" s="282">
        <f t="shared" si="10"/>
        <v>834.37557419090399</v>
      </c>
      <c r="AN6" s="282">
        <f t="shared" si="10"/>
        <v>1448.4578816690159</v>
      </c>
      <c r="AO6" s="282">
        <f t="shared" si="10"/>
        <v>834.37557419090399</v>
      </c>
    </row>
    <row r="7" spans="1:41" outlineLevel="1" x14ac:dyDescent="0.25">
      <c r="A7" s="1" t="s">
        <v>347</v>
      </c>
      <c r="B7" s="95">
        <f t="shared" si="11"/>
        <v>5</v>
      </c>
      <c r="C7" s="193">
        <f t="shared" si="12"/>
        <v>6.9444444444444448E-2</v>
      </c>
      <c r="F7" s="294">
        <f t="shared" si="3"/>
        <v>0.4</v>
      </c>
      <c r="G7" s="137">
        <f t="shared" si="4"/>
        <v>7785.9740295717802</v>
      </c>
      <c r="H7" s="143">
        <f t="shared" si="5"/>
        <v>1557.194805914356</v>
      </c>
      <c r="I7" s="186">
        <f t="shared" si="13"/>
        <v>50.070105622227587</v>
      </c>
      <c r="J7" t="str">
        <f t="shared" si="6"/>
        <v>metal</v>
      </c>
      <c r="K7" s="344">
        <f t="shared" si="7"/>
        <v>0.6</v>
      </c>
      <c r="L7" s="344">
        <f t="shared" si="8"/>
        <v>0.2</v>
      </c>
      <c r="M7" s="344">
        <f t="shared" si="8"/>
        <v>-0.6</v>
      </c>
      <c r="N7" s="344">
        <f t="shared" si="8"/>
        <v>0.2</v>
      </c>
      <c r="O7" s="344">
        <f t="shared" si="8"/>
        <v>1</v>
      </c>
      <c r="P7" s="344">
        <f t="shared" si="9"/>
        <v>0.2</v>
      </c>
      <c r="Q7" s="344">
        <f t="shared" si="9"/>
        <v>0.2</v>
      </c>
      <c r="R7" s="344">
        <f t="shared" si="9"/>
        <v>-1</v>
      </c>
      <c r="S7" s="344">
        <f t="shared" si="9"/>
        <v>-1</v>
      </c>
      <c r="T7" s="344">
        <f t="shared" si="9"/>
        <v>-1</v>
      </c>
      <c r="U7" s="344">
        <f t="shared" si="9"/>
        <v>0.2</v>
      </c>
      <c r="V7" s="344">
        <f t="shared" si="9"/>
        <v>-1</v>
      </c>
      <c r="W7" s="286"/>
      <c r="X7" s="6"/>
      <c r="Y7" s="1" t="s">
        <v>347</v>
      </c>
      <c r="Z7" s="282">
        <f t="shared" si="10"/>
        <v>7785.9740295717802</v>
      </c>
      <c r="AA7" s="282">
        <f t="shared" si="10"/>
        <v>7785.9740295717802</v>
      </c>
      <c r="AB7" s="282">
        <f t="shared" si="10"/>
        <v>-7785.9740295717802</v>
      </c>
      <c r="AC7" s="282">
        <f t="shared" si="10"/>
        <v>4443.4641946290776</v>
      </c>
      <c r="AD7" s="282">
        <f t="shared" si="10"/>
        <v>-4443.4641946290776</v>
      </c>
      <c r="AE7" s="282">
        <f t="shared" si="10"/>
        <v>6499.4282844667232</v>
      </c>
      <c r="AF7" s="282">
        <f t="shared" si="10"/>
        <v>5764.7521181918364</v>
      </c>
      <c r="AG7" s="282">
        <f t="shared" si="10"/>
        <v>5764.7521181918364</v>
      </c>
      <c r="AH7" s="282">
        <f t="shared" si="10"/>
        <v>250.35052811113792</v>
      </c>
      <c r="AI7" s="282">
        <f t="shared" si="10"/>
        <v>-2306.3146179487835</v>
      </c>
      <c r="AJ7" s="282">
        <f t="shared" si="10"/>
        <v>5764.7521181918364</v>
      </c>
      <c r="AK7" s="282">
        <f t="shared" si="10"/>
        <v>-250.35052811113792</v>
      </c>
      <c r="AL7" s="282">
        <f t="shared" si="10"/>
        <v>-250.35052811113792</v>
      </c>
      <c r="AM7" s="282">
        <f t="shared" si="10"/>
        <v>-250.35052811113792</v>
      </c>
      <c r="AN7" s="282">
        <f t="shared" si="10"/>
        <v>985.02669438602425</v>
      </c>
      <c r="AO7" s="282">
        <f t="shared" si="10"/>
        <v>-250.35052811113792</v>
      </c>
    </row>
    <row r="8" spans="1:41" outlineLevel="1" x14ac:dyDescent="0.25">
      <c r="A8" s="1" t="s">
        <v>1122</v>
      </c>
      <c r="B8" s="95">
        <f t="shared" si="11"/>
        <v>10</v>
      </c>
      <c r="C8" s="193">
        <f t="shared" si="12"/>
        <v>0.1388888888888889</v>
      </c>
      <c r="F8" s="294">
        <f t="shared" si="3"/>
        <v>0.1</v>
      </c>
      <c r="G8" s="137">
        <f t="shared" si="4"/>
        <v>13940.583342525066</v>
      </c>
      <c r="H8" s="143">
        <f t="shared" si="5"/>
        <v>1394.0583342525065</v>
      </c>
      <c r="I8" s="186">
        <f t="shared" si="13"/>
        <v>-1286.0502874783524</v>
      </c>
      <c r="J8" t="str">
        <f t="shared" si="6"/>
        <v>rates</v>
      </c>
      <c r="K8" s="344">
        <f t="shared" si="7"/>
        <v>-1</v>
      </c>
      <c r="L8" s="344">
        <f t="shared" si="8"/>
        <v>0.4</v>
      </c>
      <c r="M8" s="344">
        <f t="shared" si="8"/>
        <v>-0.6</v>
      </c>
      <c r="N8" s="344">
        <f t="shared" si="8"/>
        <v>0.4</v>
      </c>
      <c r="O8" s="344">
        <f t="shared" si="8"/>
        <v>1</v>
      </c>
      <c r="P8" s="344">
        <f t="shared" si="9"/>
        <v>0.8</v>
      </c>
      <c r="Q8" s="344">
        <f t="shared" si="9"/>
        <v>-1</v>
      </c>
      <c r="R8" s="344">
        <f t="shared" si="9"/>
        <v>0.8</v>
      </c>
      <c r="S8" s="344">
        <f t="shared" si="9"/>
        <v>0.4</v>
      </c>
      <c r="T8" s="344">
        <f t="shared" si="9"/>
        <v>0.4</v>
      </c>
      <c r="U8" s="344">
        <f t="shared" si="9"/>
        <v>-0.8</v>
      </c>
      <c r="V8" s="344">
        <f t="shared" si="9"/>
        <v>-0.6</v>
      </c>
      <c r="W8" s="286"/>
      <c r="X8" s="6"/>
      <c r="Y8" s="1" t="s">
        <v>1122</v>
      </c>
      <c r="Z8" s="282">
        <f t="shared" si="10"/>
        <v>13940.583342525066</v>
      </c>
      <c r="AA8" s="282">
        <f t="shared" si="10"/>
        <v>12860.502874783524</v>
      </c>
      <c r="AB8" s="282">
        <f t="shared" si="10"/>
        <v>-12860.502874783524</v>
      </c>
      <c r="AC8" s="282">
        <f t="shared" si="10"/>
        <v>12860.502874783524</v>
      </c>
      <c r="AD8" s="282">
        <f t="shared" si="10"/>
        <v>-12860.502874783524</v>
      </c>
      <c r="AE8" s="282">
        <f t="shared" si="10"/>
        <v>5995.4983092388065</v>
      </c>
      <c r="AF8" s="282">
        <f t="shared" si="10"/>
        <v>-3357.7808875859319</v>
      </c>
      <c r="AG8" s="282">
        <f t="shared" si="10"/>
        <v>-3357.7808875859319</v>
      </c>
      <c r="AH8" s="282">
        <f t="shared" si="10"/>
        <v>-12860.502874783524</v>
      </c>
      <c r="AI8" s="282">
        <f t="shared" si="10"/>
        <v>-10893.01696481685</v>
      </c>
      <c r="AJ8" s="282">
        <f t="shared" si="10"/>
        <v>12860.502874783524</v>
      </c>
      <c r="AK8" s="282">
        <f t="shared" si="10"/>
        <v>-10893.01696481685</v>
      </c>
      <c r="AL8" s="282">
        <f t="shared" si="10"/>
        <v>-3357.7808875859319</v>
      </c>
      <c r="AM8" s="282">
        <f t="shared" si="10"/>
        <v>-3357.7808875859319</v>
      </c>
      <c r="AN8" s="282">
        <f t="shared" si="10"/>
        <v>10893.01696481685</v>
      </c>
      <c r="AO8" s="282">
        <f t="shared" si="10"/>
        <v>5995.4983092388065</v>
      </c>
    </row>
    <row r="9" spans="1:41" outlineLevel="1" x14ac:dyDescent="0.25">
      <c r="A9" s="17" t="s">
        <v>304</v>
      </c>
      <c r="B9" s="295">
        <f t="shared" si="11"/>
        <v>8</v>
      </c>
      <c r="C9" s="200">
        <f t="shared" si="12"/>
        <v>0.1111111111111111</v>
      </c>
      <c r="D9" s="126"/>
      <c r="F9" s="294">
        <f t="shared" si="3"/>
        <v>0.375</v>
      </c>
      <c r="G9" s="199">
        <f t="shared" si="4"/>
        <v>13510.693350394575</v>
      </c>
      <c r="H9" s="143">
        <f t="shared" si="5"/>
        <v>1688.8366687993218</v>
      </c>
      <c r="I9" s="186">
        <f t="shared" si="13"/>
        <v>-192.39371808572247</v>
      </c>
      <c r="J9" t="str">
        <f t="shared" si="6"/>
        <v>soft</v>
      </c>
      <c r="K9" s="344">
        <f t="shared" si="7"/>
        <v>0.75</v>
      </c>
      <c r="L9" s="344">
        <f t="shared" si="8"/>
        <v>0.25</v>
      </c>
      <c r="M9" s="344">
        <f t="shared" si="8"/>
        <v>-0.5</v>
      </c>
      <c r="N9" s="344">
        <f t="shared" si="8"/>
        <v>0.5</v>
      </c>
      <c r="O9" s="344">
        <f t="shared" si="8"/>
        <v>0.25</v>
      </c>
      <c r="P9" s="344">
        <f t="shared" si="9"/>
        <v>0</v>
      </c>
      <c r="Q9" s="344">
        <f t="shared" si="9"/>
        <v>0.5</v>
      </c>
      <c r="R9" s="344">
        <f t="shared" si="9"/>
        <v>-0.5</v>
      </c>
      <c r="S9" s="344">
        <f t="shared" si="9"/>
        <v>-0.75</v>
      </c>
      <c r="T9" s="344">
        <f t="shared" si="9"/>
        <v>-0.75</v>
      </c>
      <c r="U9" s="344">
        <f t="shared" si="9"/>
        <v>0.25</v>
      </c>
      <c r="V9" s="344">
        <f t="shared" si="9"/>
        <v>-0.75</v>
      </c>
      <c r="W9" s="286"/>
      <c r="X9" s="6"/>
      <c r="Y9" s="17" t="s">
        <v>304</v>
      </c>
      <c r="Z9" s="283">
        <f t="shared" si="10"/>
        <v>13510.693350394575</v>
      </c>
      <c r="AA9" s="283">
        <f t="shared" si="10"/>
        <v>-1539.1497446857798</v>
      </c>
      <c r="AB9" s="283">
        <f t="shared" si="10"/>
        <v>1539.1497446857798</v>
      </c>
      <c r="AC9" s="283">
        <f t="shared" si="10"/>
        <v>-466.43064356184459</v>
      </c>
      <c r="AD9" s="283">
        <f t="shared" si="10"/>
        <v>466.43064356184459</v>
      </c>
      <c r="AE9" s="283">
        <f t="shared" si="10"/>
        <v>1510.7905274714494</v>
      </c>
      <c r="AF9" s="283">
        <f t="shared" si="10"/>
        <v>7037.6773998182671</v>
      </c>
      <c r="AG9" s="283">
        <f t="shared" si="10"/>
        <v>-1510.7905274714494</v>
      </c>
      <c r="AH9" s="283">
        <f t="shared" si="10"/>
        <v>4436.122172065051</v>
      </c>
      <c r="AI9" s="283">
        <f t="shared" si="10"/>
        <v>-5993.3175159086632</v>
      </c>
      <c r="AJ9" s="283">
        <f t="shared" si="10"/>
        <v>-1510.7905274714494</v>
      </c>
      <c r="AK9" s="283">
        <f t="shared" si="10"/>
        <v>1510.7905274714494</v>
      </c>
      <c r="AL9" s="283">
        <f t="shared" si="10"/>
        <v>3067.9858713150606</v>
      </c>
      <c r="AM9" s="283">
        <f t="shared" si="10"/>
        <v>3067.9858713150606</v>
      </c>
      <c r="AN9" s="283">
        <f t="shared" si="10"/>
        <v>7037.6773998182671</v>
      </c>
      <c r="AO9" s="283">
        <f t="shared" si="10"/>
        <v>466.43064356184459</v>
      </c>
    </row>
    <row r="10" spans="1:41" outlineLevel="1" x14ac:dyDescent="0.25">
      <c r="B10">
        <f>SUM(B2:B9)</f>
        <v>72</v>
      </c>
      <c r="C10" s="193">
        <f t="shared" si="12"/>
        <v>1</v>
      </c>
      <c r="D10" s="126"/>
      <c r="F10" s="294">
        <f>SUMIFS(H$14:H$92,H$14:H$92,1,$C$14:$C$92,"&lt;&gt;offline")/$B10</f>
        <v>0.65277777777777779</v>
      </c>
      <c r="G10" s="167">
        <f>SUM(G2:G9)</f>
        <v>110195.77395712283</v>
      </c>
      <c r="H10" s="143">
        <f t="shared" si="5"/>
        <v>1530.4968605155948</v>
      </c>
      <c r="I10">
        <f>SUM(F14:F92)/B10</f>
        <v>615.43849345336969</v>
      </c>
      <c r="J10" s="137"/>
      <c r="K10" s="6"/>
      <c r="L10" s="292"/>
      <c r="M10" s="286"/>
      <c r="N10" s="292"/>
      <c r="O10" s="6"/>
      <c r="R10" s="6"/>
      <c r="S10" s="286"/>
      <c r="T10" s="286"/>
      <c r="U10" s="286"/>
      <c r="V10" s="6"/>
      <c r="W10" s="286"/>
      <c r="X10" s="6"/>
      <c r="Y10" s="6" t="s">
        <v>1245</v>
      </c>
      <c r="Z10" s="284">
        <f>SUM(Z2:Z9)</f>
        <v>110195.77395712283</v>
      </c>
      <c r="AA10" s="284">
        <f t="shared" ref="AA10:AO10" si="14">SUM(AA2:AA9)</f>
        <v>88278.258306971999</v>
      </c>
      <c r="AB10" s="284">
        <f t="shared" si="14"/>
        <v>-88278.258306971999</v>
      </c>
      <c r="AC10" s="284">
        <f t="shared" si="14"/>
        <v>31994.948671138623</v>
      </c>
      <c r="AD10" s="284">
        <f t="shared" si="14"/>
        <v>-31994.948671138623</v>
      </c>
      <c r="AE10" s="284">
        <f t="shared" si="14"/>
        <v>19328.267772981279</v>
      </c>
      <c r="AF10" s="284">
        <f t="shared" si="14"/>
        <v>19168.361198275474</v>
      </c>
      <c r="AG10" s="284">
        <f t="shared" si="14"/>
        <v>-18377.576976710781</v>
      </c>
      <c r="AH10" s="284">
        <f t="shared" si="14"/>
        <v>-25837.845624371821</v>
      </c>
      <c r="AI10" s="284">
        <f t="shared" si="14"/>
        <v>-3979.5118635639583</v>
      </c>
      <c r="AJ10" s="284">
        <f t="shared" si="14"/>
        <v>14253.261625387899</v>
      </c>
      <c r="AK10" s="284">
        <f t="shared" si="14"/>
        <v>-13183.984356237324</v>
      </c>
      <c r="AL10" s="284">
        <f t="shared" si="14"/>
        <v>8313.8480693081383</v>
      </c>
      <c r="AM10" s="284">
        <f t="shared" si="14"/>
        <v>8190.5485354745451</v>
      </c>
      <c r="AN10" s="284">
        <f t="shared" si="14"/>
        <v>30397.714501925344</v>
      </c>
      <c r="AO10" s="284">
        <f t="shared" si="14"/>
        <v>13327.742167213091</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110196</v>
      </c>
      <c r="AA12" s="310" t="str">
        <f t="shared" si="15"/>
        <v>RISK-ON ACC 83% PNL 88278</v>
      </c>
      <c r="AB12" s="310" t="str">
        <f t="shared" si="15"/>
        <v>RISK-OFF ACC 15% PNL -88278</v>
      </c>
      <c r="AC12" s="310" t="str">
        <f t="shared" si="15"/>
        <v>Previous ACC 64% PNL 31995</v>
      </c>
      <c r="AD12" s="339" t="str">
        <f t="shared" si="15"/>
        <v>Anti-Previous ACC 35% PNL -31995</v>
      </c>
      <c r="AE12" s="340" t="str">
        <f t="shared" si="15"/>
        <v>&gt;equity ACC 54% PNL 19328</v>
      </c>
      <c r="AF12" s="340" t="str">
        <f t="shared" si="15"/>
        <v>50/50 ACC 61% PNL 19168</v>
      </c>
      <c r="AG12" s="340" t="str">
        <f t="shared" si="15"/>
        <v>&lt;equity ACC 46% PNL -18378</v>
      </c>
      <c r="AH12" s="341" t="str">
        <f t="shared" si="15"/>
        <v>SEASONALITY ACC 36% PNL -25838</v>
      </c>
      <c r="AI12" s="341" t="str">
        <f t="shared" si="15"/>
        <v>ADJ_SEASONALITY ACC 46% PNL -3980</v>
      </c>
      <c r="AJ12" s="342" t="str">
        <f t="shared" si="15"/>
        <v>V1 ACC 57% PNL 14253</v>
      </c>
      <c r="AK12" s="342" t="str">
        <f t="shared" si="15"/>
        <v>V2 ACC 42% PNL -13184</v>
      </c>
      <c r="AL12" s="342" t="str">
        <f t="shared" si="15"/>
        <v>V3 ACC 57% PNL 8314</v>
      </c>
      <c r="AM12" s="342" t="str">
        <f t="shared" si="15"/>
        <v>V4 ACC 54% PNL 8191</v>
      </c>
      <c r="AN12" s="342" t="str">
        <f t="shared" si="15"/>
        <v>V5 ACC 60% PNL 30398</v>
      </c>
      <c r="AO12" s="342" t="str">
        <f t="shared" si="15"/>
        <v>V6 ACC 51% PNL 13328</v>
      </c>
    </row>
    <row r="13" spans="1:41" ht="15.75" thickBot="1" x14ac:dyDescent="0.3">
      <c r="A13" s="3"/>
      <c r="B13" s="164"/>
      <c r="C13" s="164"/>
      <c r="E13" s="240">
        <f>COUNTIF(E14:E92,1)/COUNT(E14:E92)</f>
        <v>0.569620253164557</v>
      </c>
      <c r="H13" s="240">
        <f>COUNTIF(H14:H92,1)/COUNT(H14:H92)</f>
        <v>0.620253164556962</v>
      </c>
      <c r="I13" s="240">
        <f>COUNTIF(I14:I92,1)/COUNT(I14:I92)</f>
        <v>0.60759493670886078</v>
      </c>
      <c r="J13" s="240">
        <f t="shared" ref="J13:L13" si="16">COUNTIF(J14:J92,1)/COUNT(J14:J92)</f>
        <v>0.41772151898734178</v>
      </c>
      <c r="K13" s="240">
        <f t="shared" si="16"/>
        <v>0.53164556962025311</v>
      </c>
      <c r="L13" s="240">
        <f t="shared" si="16"/>
        <v>0.58227848101265822</v>
      </c>
      <c r="M13" s="240"/>
      <c r="O13" s="240">
        <f t="shared" ref="O13:U13" si="17">COUNTIF(O14:O92,1)/COUNT(O14:O92)</f>
        <v>0.54430379746835444</v>
      </c>
      <c r="P13" s="240">
        <f t="shared" si="17"/>
        <v>0.48101265822784811</v>
      </c>
      <c r="Q13" s="240">
        <f t="shared" si="17"/>
        <v>0.4050632911392405</v>
      </c>
      <c r="R13" s="240">
        <f t="shared" si="17"/>
        <v>0.46835443037974683</v>
      </c>
      <c r="S13" s="240">
        <f t="shared" si="17"/>
        <v>0.44303797468354428</v>
      </c>
      <c r="T13" s="240">
        <f t="shared" si="17"/>
        <v>0.54430379746835444</v>
      </c>
      <c r="U13" s="240">
        <f t="shared" si="17"/>
        <v>0.31645569620253167</v>
      </c>
      <c r="W13" s="179"/>
      <c r="X13" s="182">
        <v>18446622.180335764</v>
      </c>
      <c r="Y13" s="182">
        <v>20826258.532532953</v>
      </c>
      <c r="Z13" s="187">
        <f t="shared" ref="Z13:AO13" si="18">SUM(Z14:Z92)</f>
        <v>110195.77395712283</v>
      </c>
      <c r="AA13" s="187">
        <f t="shared" si="18"/>
        <v>88278.258306972057</v>
      </c>
      <c r="AB13" s="187">
        <f t="shared" si="18"/>
        <v>-88278.258306972057</v>
      </c>
      <c r="AC13" s="187">
        <f>SUM(AC14:AC92)</f>
        <v>31994.94867113862</v>
      </c>
      <c r="AD13" s="187">
        <f t="shared" si="18"/>
        <v>-31994.94867113862</v>
      </c>
      <c r="AE13" s="187">
        <f t="shared" si="18"/>
        <v>19328.267772981279</v>
      </c>
      <c r="AF13" s="187">
        <f t="shared" si="18"/>
        <v>19168.361198275477</v>
      </c>
      <c r="AG13" s="187">
        <f t="shared" si="18"/>
        <v>-18377.576976710778</v>
      </c>
      <c r="AH13" s="187">
        <f t="shared" si="18"/>
        <v>-25837.845624371821</v>
      </c>
      <c r="AI13" s="187">
        <f>SUM(AI14:AI92)</f>
        <v>-3979.5118635639587</v>
      </c>
      <c r="AJ13" s="187">
        <f>SUM(AJ14:AJ92)</f>
        <v>14253.2616253879</v>
      </c>
      <c r="AK13" s="187">
        <f t="shared" si="18"/>
        <v>-13183.984356237324</v>
      </c>
      <c r="AL13" s="187">
        <f>SUM(AL14:AL92)</f>
        <v>8313.8480693081365</v>
      </c>
      <c r="AM13" s="187">
        <f t="shared" si="18"/>
        <v>8190.5485354745433</v>
      </c>
      <c r="AN13" s="187">
        <f t="shared" si="18"/>
        <v>30397.714501925337</v>
      </c>
      <c r="AO13" s="187">
        <f t="shared" si="18"/>
        <v>13327.742167213091</v>
      </c>
    </row>
    <row r="14" spans="1:41" ht="15.75" thickBot="1" x14ac:dyDescent="0.3">
      <c r="A14" s="330" t="s">
        <v>287</v>
      </c>
      <c r="B14" s="331" t="s">
        <v>558</v>
      </c>
      <c r="C14" s="332" t="s">
        <v>1288</v>
      </c>
      <c r="E14" s="201">
        <v>-1</v>
      </c>
      <c r="F14" s="186">
        <f t="shared" ref="F14:F77" si="19">G14*X14</f>
        <v>0</v>
      </c>
      <c r="G14" s="201">
        <v>7.5997466751100001E-3</v>
      </c>
      <c r="H14" s="202">
        <v>1</v>
      </c>
      <c r="I14">
        <v>1</v>
      </c>
      <c r="J14">
        <v>1</v>
      </c>
      <c r="K14">
        <v>1</v>
      </c>
      <c r="L14">
        <v>-1</v>
      </c>
      <c r="M14">
        <v>-5</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ht="15.75" thickBot="1" x14ac:dyDescent="0.3">
      <c r="A15" s="1" t="s">
        <v>290</v>
      </c>
      <c r="B15" s="149" t="s">
        <v>470</v>
      </c>
      <c r="C15" s="192" t="s">
        <v>1121</v>
      </c>
      <c r="E15" s="201">
        <v>-1</v>
      </c>
      <c r="F15" s="186">
        <f t="shared" si="19"/>
        <v>2088.2304417200721</v>
      </c>
      <c r="G15" s="202">
        <v>1.3704097924399999E-2</v>
      </c>
      <c r="H15" s="202">
        <v>1</v>
      </c>
      <c r="I15">
        <v>1</v>
      </c>
      <c r="J15">
        <v>-1</v>
      </c>
      <c r="K15">
        <v>1</v>
      </c>
      <c r="L15">
        <v>1</v>
      </c>
      <c r="M15">
        <v>-9</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152380</v>
      </c>
      <c r="Y15" s="137">
        <v>228570</v>
      </c>
      <c r="Z15" s="188">
        <f t="shared" si="25"/>
        <v>2088.2304417200721</v>
      </c>
      <c r="AA15" s="188">
        <f>IF(IF(sym!$Q4=H15,1,0)=1,ABS(X15*G15),-ABS(X15*G15))</f>
        <v>2088.2304417200721</v>
      </c>
      <c r="AB15" s="188">
        <f>IF(IF(sym!$P4=$H15,1,0)=1,ABS($X15*$G15),-ABS($X15*$G15))</f>
        <v>-2088.2304417200721</v>
      </c>
      <c r="AC15" s="188">
        <f>IF(IF(E15=H15,1,0)=1,ABS(X15*G15),-ABS(X15*G15))</f>
        <v>-2088.2304417200721</v>
      </c>
      <c r="AD15" s="188">
        <f t="shared" si="26"/>
        <v>2088.2304417200721</v>
      </c>
      <c r="AE15" s="188">
        <f t="shared" si="27"/>
        <v>-2088.2304417200721</v>
      </c>
      <c r="AF15" s="188">
        <f t="shared" ref="AF15:AF78" si="36">IF(IF(I15=H15,1,0)=1,ABS(X15*G15),-ABS(X15*G15))</f>
        <v>2088.2304417200721</v>
      </c>
      <c r="AG15" s="188">
        <f t="shared" ref="AG15:AG78" si="37">IF(IF(K15=H15,1,0)=1,ABS(X15*G15),-ABS(X15*G15))</f>
        <v>2088.2304417200721</v>
      </c>
      <c r="AH15" s="188">
        <f t="shared" ref="AH15:AH78" si="38">IF(IF(L15=H15,1,0)=1,ABS(X15*G15),-ABS(X15*G15))</f>
        <v>2088.2304417200721</v>
      </c>
      <c r="AI15" s="188">
        <f t="shared" ref="AI15:AI78" si="39">IF(IF(O15=H15,1,0)=1,ABS(X15*G15),-ABS(X15*G15))</f>
        <v>-2088.2304417200721</v>
      </c>
      <c r="AJ15" s="188">
        <f t="shared" si="28"/>
        <v>-2088.2304417200721</v>
      </c>
      <c r="AK15" s="188">
        <f t="shared" si="29"/>
        <v>-2088.2304417200721</v>
      </c>
      <c r="AL15" s="188">
        <f t="shared" si="30"/>
        <v>2088.2304417200721</v>
      </c>
      <c r="AM15" s="188">
        <f t="shared" si="31"/>
        <v>-2088.2304417200721</v>
      </c>
      <c r="AN15" s="188">
        <f t="shared" si="32"/>
        <v>-2088.2304417200721</v>
      </c>
      <c r="AO15" s="188">
        <f t="shared" si="33"/>
        <v>-2088.2304417200721</v>
      </c>
    </row>
    <row r="16" spans="1:41" ht="15.75" thickBot="1" x14ac:dyDescent="0.3">
      <c r="A16" s="1" t="s">
        <v>292</v>
      </c>
      <c r="B16" s="149" t="s">
        <v>292</v>
      </c>
      <c r="C16" s="192" t="s">
        <v>294</v>
      </c>
      <c r="E16" s="201">
        <v>1</v>
      </c>
      <c r="F16" s="186">
        <f t="shared" si="19"/>
        <v>1064.8107500264864</v>
      </c>
      <c r="G16" s="202">
        <v>1.0779530239400001E-2</v>
      </c>
      <c r="H16" s="202">
        <v>1</v>
      </c>
      <c r="I16">
        <v>1</v>
      </c>
      <c r="J16">
        <v>-1</v>
      </c>
      <c r="K16">
        <v>1</v>
      </c>
      <c r="L16">
        <v>-1</v>
      </c>
      <c r="M16">
        <v>3</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98780.812000000005</v>
      </c>
      <c r="Y16" s="137">
        <v>98780.812000000005</v>
      </c>
      <c r="Z16" s="188">
        <f t="shared" si="25"/>
        <v>1064.8107500264864</v>
      </c>
      <c r="AA16" s="188">
        <f>IF(IF(sym!$Q5=H16,1,0)=1,ABS(X16*G16),-ABS(X16*G16))</f>
        <v>1064.8107500264864</v>
      </c>
      <c r="AB16" s="188">
        <f>IF(IF(sym!$P5=$H16,1,0)=1,ABS($X16*$G16),-ABS($X16*$G16))</f>
        <v>-1064.8107500264864</v>
      </c>
      <c r="AC16" s="188">
        <f t="shared" ref="AC16:AC79" si="40">IF(IF(E16=H16,1,0)=1,ABS(X16*G16),-ABS(X16*G16))</f>
        <v>1064.8107500264864</v>
      </c>
      <c r="AD16" s="188">
        <f t="shared" si="26"/>
        <v>-1064.8107500264864</v>
      </c>
      <c r="AE16" s="188">
        <f t="shared" si="27"/>
        <v>-1064.8107500264864</v>
      </c>
      <c r="AF16" s="188">
        <f t="shared" si="36"/>
        <v>1064.8107500264864</v>
      </c>
      <c r="AG16" s="188">
        <f t="shared" si="37"/>
        <v>1064.8107500264864</v>
      </c>
      <c r="AH16" s="188">
        <f t="shared" si="38"/>
        <v>-1064.8107500264864</v>
      </c>
      <c r="AI16" s="188">
        <f t="shared" si="39"/>
        <v>-1064.8107500264864</v>
      </c>
      <c r="AJ16" s="188">
        <f t="shared" si="28"/>
        <v>1064.8107500264864</v>
      </c>
      <c r="AK16" s="188">
        <f t="shared" si="29"/>
        <v>-1064.8107500264864</v>
      </c>
      <c r="AL16" s="188">
        <f t="shared" si="30"/>
        <v>1064.8107500264864</v>
      </c>
      <c r="AM16" s="188">
        <f>IF(IF(S16=H16,1,0)=1,ABS(X16*G16),-ABS(X16*G16))</f>
        <v>1064.8107500264864</v>
      </c>
      <c r="AN16" s="188">
        <f t="shared" si="32"/>
        <v>1064.8107500264864</v>
      </c>
      <c r="AO16" s="188">
        <f t="shared" si="33"/>
        <v>-1064.8107500264864</v>
      </c>
    </row>
    <row r="17" spans="1:41" ht="15.75" thickBot="1" x14ac:dyDescent="0.3">
      <c r="A17" s="1" t="s">
        <v>295</v>
      </c>
      <c r="B17" s="149" t="s">
        <v>728</v>
      </c>
      <c r="C17" s="192" t="s">
        <v>297</v>
      </c>
      <c r="E17" s="201">
        <v>-1</v>
      </c>
      <c r="F17" s="186">
        <f t="shared" si="19"/>
        <v>1741.697560979964</v>
      </c>
      <c r="G17" s="202">
        <v>1.8536585365899999E-2</v>
      </c>
      <c r="H17" s="202">
        <v>1</v>
      </c>
      <c r="I17">
        <v>-1</v>
      </c>
      <c r="J17">
        <v>1</v>
      </c>
      <c r="K17">
        <v>-1</v>
      </c>
      <c r="L17">
        <v>-1</v>
      </c>
      <c r="M17">
        <v>3</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93960</v>
      </c>
      <c r="Y17" s="137">
        <v>112752</v>
      </c>
      <c r="Z17" s="188">
        <f t="shared" si="25"/>
        <v>1741.697560979964</v>
      </c>
      <c r="AA17" s="188">
        <f>IF(IF(sym!$Q6=H17,1,0)=1,ABS(X17*G17),-ABS(X17*G17))</f>
        <v>1741.697560979964</v>
      </c>
      <c r="AB17" s="188">
        <f>IF(IF(sym!$P6=$H17,1,0)=1,ABS($X17*$G17),-ABS($X17*$G17))</f>
        <v>-1741.697560979964</v>
      </c>
      <c r="AC17" s="188">
        <f t="shared" si="40"/>
        <v>-1741.697560979964</v>
      </c>
      <c r="AD17" s="188">
        <f t="shared" si="26"/>
        <v>1741.697560979964</v>
      </c>
      <c r="AE17" s="188">
        <f t="shared" si="27"/>
        <v>1741.697560979964</v>
      </c>
      <c r="AF17" s="188">
        <f t="shared" si="36"/>
        <v>-1741.697560979964</v>
      </c>
      <c r="AG17" s="188">
        <f t="shared" si="37"/>
        <v>-1741.697560979964</v>
      </c>
      <c r="AH17" s="188">
        <f t="shared" si="38"/>
        <v>-1741.697560979964</v>
      </c>
      <c r="AI17" s="188">
        <f t="shared" si="39"/>
        <v>-1741.697560979964</v>
      </c>
      <c r="AJ17" s="188">
        <f t="shared" si="28"/>
        <v>-1741.697560979964</v>
      </c>
      <c r="AK17" s="188">
        <f t="shared" si="29"/>
        <v>1741.697560979964</v>
      </c>
      <c r="AL17" s="188">
        <f t="shared" si="30"/>
        <v>1741.697560979964</v>
      </c>
      <c r="AM17" s="188">
        <f t="shared" si="31"/>
        <v>1741.697560979964</v>
      </c>
      <c r="AN17" s="188">
        <f t="shared" si="32"/>
        <v>1741.697560979964</v>
      </c>
      <c r="AO17" s="188">
        <f t="shared" si="33"/>
        <v>1741.697560979964</v>
      </c>
    </row>
    <row r="18" spans="1:41" ht="15.75" thickBot="1" x14ac:dyDescent="0.3">
      <c r="A18" s="1" t="s">
        <v>298</v>
      </c>
      <c r="B18" s="149" t="s">
        <v>479</v>
      </c>
      <c r="C18" s="192" t="s">
        <v>1121</v>
      </c>
      <c r="E18" s="201">
        <v>1</v>
      </c>
      <c r="F18" s="186">
        <f t="shared" si="19"/>
        <v>3366.9432918417001</v>
      </c>
      <c r="G18" s="202">
        <v>2.0285846012000001E-2</v>
      </c>
      <c r="H18" s="202">
        <v>1</v>
      </c>
      <c r="I18">
        <v>1</v>
      </c>
      <c r="J18">
        <v>1</v>
      </c>
      <c r="K18">
        <v>1</v>
      </c>
      <c r="L18">
        <v>1</v>
      </c>
      <c r="M18">
        <v>-1</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165975</v>
      </c>
      <c r="Y18" s="137">
        <v>248962.5</v>
      </c>
      <c r="Z18" s="188">
        <f t="shared" si="25"/>
        <v>3366.9432918417001</v>
      </c>
      <c r="AA18" s="188">
        <f>IF(IF(sym!$Q7=H18,1,0)=1,ABS(X18*G18),-ABS(X18*G18))</f>
        <v>3366.9432918417001</v>
      </c>
      <c r="AB18" s="188">
        <f>IF(IF(sym!$P7=$H18,1,0)=1,ABS($X18*$G18),-ABS($X18*$G18))</f>
        <v>-3366.9432918417001</v>
      </c>
      <c r="AC18" s="188">
        <f t="shared" si="40"/>
        <v>3366.9432918417001</v>
      </c>
      <c r="AD18" s="188">
        <f t="shared" si="26"/>
        <v>-3366.9432918417001</v>
      </c>
      <c r="AE18" s="188">
        <f t="shared" si="27"/>
        <v>3366.9432918417001</v>
      </c>
      <c r="AF18" s="188">
        <f t="shared" si="36"/>
        <v>3366.9432918417001</v>
      </c>
      <c r="AG18" s="188">
        <f t="shared" si="37"/>
        <v>3366.9432918417001</v>
      </c>
      <c r="AH18" s="188">
        <f t="shared" si="38"/>
        <v>3366.9432918417001</v>
      </c>
      <c r="AI18" s="188">
        <f t="shared" si="39"/>
        <v>-3366.9432918417001</v>
      </c>
      <c r="AJ18" s="188">
        <f t="shared" si="28"/>
        <v>3366.9432918417001</v>
      </c>
      <c r="AK18" s="188">
        <f t="shared" si="29"/>
        <v>-3366.9432918417001</v>
      </c>
      <c r="AL18" s="188">
        <f t="shared" si="30"/>
        <v>-3366.9432918417001</v>
      </c>
      <c r="AM18" s="188">
        <f t="shared" si="31"/>
        <v>-3366.9432918417001</v>
      </c>
      <c r="AN18" s="188">
        <f t="shared" si="32"/>
        <v>3366.9432918417001</v>
      </c>
      <c r="AO18" s="188">
        <f t="shared" si="33"/>
        <v>-3366.9432918417001</v>
      </c>
    </row>
    <row r="19" spans="1:41" ht="15.75" thickBot="1" x14ac:dyDescent="0.3">
      <c r="A19" s="1" t="s">
        <v>300</v>
      </c>
      <c r="B19" s="149" t="s">
        <v>518</v>
      </c>
      <c r="C19" s="192" t="s">
        <v>297</v>
      </c>
      <c r="E19" s="201">
        <v>-1</v>
      </c>
      <c r="F19" s="186">
        <f t="shared" si="19"/>
        <v>606.89160086408242</v>
      </c>
      <c r="G19" s="202">
        <v>1.1486001435799999E-2</v>
      </c>
      <c r="H19" s="202">
        <v>1</v>
      </c>
      <c r="I19">
        <v>1</v>
      </c>
      <c r="J19">
        <v>1</v>
      </c>
      <c r="K19">
        <v>-1</v>
      </c>
      <c r="L19">
        <v>-1</v>
      </c>
      <c r="M19">
        <v>-3</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52837.5</v>
      </c>
      <c r="Y19" s="137">
        <v>70450</v>
      </c>
      <c r="Z19" s="188">
        <f t="shared" si="25"/>
        <v>606.89160086408242</v>
      </c>
      <c r="AA19" s="188">
        <f>IF(IF(sym!$Q8=H19,1,0)=1,ABS(X19*G19),-ABS(X19*G19))</f>
        <v>606.89160086408242</v>
      </c>
      <c r="AB19" s="188">
        <f>IF(IF(sym!$P8=$H19,1,0)=1,ABS($X19*$G19),-ABS($X19*$G19))</f>
        <v>-606.89160086408242</v>
      </c>
      <c r="AC19" s="188">
        <f t="shared" si="40"/>
        <v>-606.89160086408242</v>
      </c>
      <c r="AD19" s="188">
        <f t="shared" si="26"/>
        <v>606.89160086408242</v>
      </c>
      <c r="AE19" s="188">
        <f t="shared" si="27"/>
        <v>606.89160086408242</v>
      </c>
      <c r="AF19" s="188">
        <f t="shared" si="36"/>
        <v>606.89160086408242</v>
      </c>
      <c r="AG19" s="188">
        <f t="shared" si="37"/>
        <v>-606.89160086408242</v>
      </c>
      <c r="AH19" s="188">
        <f t="shared" si="38"/>
        <v>-606.89160086408242</v>
      </c>
      <c r="AI19" s="188">
        <f t="shared" si="39"/>
        <v>606.89160086408242</v>
      </c>
      <c r="AJ19" s="188">
        <f t="shared" si="28"/>
        <v>-606.89160086408242</v>
      </c>
      <c r="AK19" s="188">
        <f t="shared" si="29"/>
        <v>606.89160086408242</v>
      </c>
      <c r="AL19" s="188">
        <f t="shared" si="30"/>
        <v>606.89160086408242</v>
      </c>
      <c r="AM19" s="188">
        <f t="shared" si="31"/>
        <v>606.89160086408242</v>
      </c>
      <c r="AN19" s="188">
        <f t="shared" si="32"/>
        <v>-606.89160086408242</v>
      </c>
      <c r="AO19" s="188">
        <f t="shared" si="33"/>
        <v>606.89160086408242</v>
      </c>
    </row>
    <row r="20" spans="1:41" ht="15.75" thickBot="1" x14ac:dyDescent="0.3">
      <c r="A20" s="1" t="s">
        <v>302</v>
      </c>
      <c r="B20" s="149" t="s">
        <v>509</v>
      </c>
      <c r="C20" s="192" t="s">
        <v>304</v>
      </c>
      <c r="E20" s="201">
        <v>1</v>
      </c>
      <c r="F20" s="186">
        <f t="shared" si="19"/>
        <v>522.17994195480242</v>
      </c>
      <c r="G20" s="202">
        <v>4.1921960657899998E-3</v>
      </c>
      <c r="H20" s="202">
        <v>1</v>
      </c>
      <c r="I20">
        <v>1</v>
      </c>
      <c r="J20">
        <v>1</v>
      </c>
      <c r="K20">
        <v>-1</v>
      </c>
      <c r="L20">
        <v>1</v>
      </c>
      <c r="M20">
        <v>6</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124560</v>
      </c>
      <c r="Y20" s="137">
        <v>155700</v>
      </c>
      <c r="Z20" s="188">
        <f t="shared" si="25"/>
        <v>522.17994195480242</v>
      </c>
      <c r="AA20" s="188">
        <f>IF(IF(sym!$Q9=H20,1,0)=1,ABS(X20*G20),-ABS(X20*G20))</f>
        <v>522.17994195480242</v>
      </c>
      <c r="AB20" s="188">
        <f>IF(IF(sym!$P9=$H20,1,0)=1,ABS($X20*$G20),-ABS($X20*$G20))</f>
        <v>-522.17994195480242</v>
      </c>
      <c r="AC20" s="188">
        <f t="shared" si="40"/>
        <v>522.17994195480242</v>
      </c>
      <c r="AD20" s="188">
        <f t="shared" si="26"/>
        <v>-522.17994195480242</v>
      </c>
      <c r="AE20" s="188">
        <f t="shared" si="27"/>
        <v>522.17994195480242</v>
      </c>
      <c r="AF20" s="188">
        <f t="shared" si="36"/>
        <v>522.17994195480242</v>
      </c>
      <c r="AG20" s="188">
        <f t="shared" si="37"/>
        <v>-522.17994195480242</v>
      </c>
      <c r="AH20" s="188">
        <f t="shared" si="38"/>
        <v>522.17994195480242</v>
      </c>
      <c r="AI20" s="188">
        <f t="shared" si="39"/>
        <v>522.17994195480242</v>
      </c>
      <c r="AJ20" s="188">
        <f t="shared" si="28"/>
        <v>-522.17994195480242</v>
      </c>
      <c r="AK20" s="188">
        <f t="shared" si="29"/>
        <v>522.17994195480242</v>
      </c>
      <c r="AL20" s="188">
        <f t="shared" si="30"/>
        <v>-522.17994195480242</v>
      </c>
      <c r="AM20" s="188">
        <f t="shared" si="31"/>
        <v>-522.17994195480242</v>
      </c>
      <c r="AN20" s="188">
        <f t="shared" si="32"/>
        <v>522.17994195480242</v>
      </c>
      <c r="AO20" s="188">
        <f t="shared" si="33"/>
        <v>-522.17994195480242</v>
      </c>
    </row>
    <row r="21" spans="1:41" ht="15.75" thickBot="1" x14ac:dyDescent="0.3">
      <c r="A21" s="1" t="s">
        <v>305</v>
      </c>
      <c r="B21" s="149" t="s">
        <v>488</v>
      </c>
      <c r="C21" s="192" t="s">
        <v>1121</v>
      </c>
      <c r="E21" s="201">
        <v>-1</v>
      </c>
      <c r="F21" s="186">
        <f t="shared" si="19"/>
        <v>1966.6436872158145</v>
      </c>
      <c r="G21" s="202">
        <v>8.5352242137699992E-3</v>
      </c>
      <c r="H21" s="202">
        <v>1</v>
      </c>
      <c r="I21">
        <v>1</v>
      </c>
      <c r="J21">
        <v>1</v>
      </c>
      <c r="K21">
        <v>-1</v>
      </c>
      <c r="L21">
        <v>-1</v>
      </c>
      <c r="M21">
        <v>-5</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230415</v>
      </c>
      <c r="Y21" s="137">
        <v>307220</v>
      </c>
      <c r="Z21" s="188">
        <f t="shared" si="25"/>
        <v>1966.6436872158145</v>
      </c>
      <c r="AA21" s="188">
        <f>IF(IF(sym!$Q10=H21,1,0)=1,ABS(X21*G21),-ABS(X21*G21))</f>
        <v>1966.6436872158145</v>
      </c>
      <c r="AB21" s="188">
        <f>IF(IF(sym!$P10=$H21,1,0)=1,ABS($X21*$G21),-ABS($X21*$G21))</f>
        <v>-1966.6436872158145</v>
      </c>
      <c r="AC21" s="188">
        <f t="shared" si="40"/>
        <v>-1966.6436872158145</v>
      </c>
      <c r="AD21" s="188">
        <f t="shared" si="26"/>
        <v>1966.6436872158145</v>
      </c>
      <c r="AE21" s="188">
        <f t="shared" si="27"/>
        <v>1966.6436872158145</v>
      </c>
      <c r="AF21" s="188">
        <f t="shared" si="36"/>
        <v>1966.6436872158145</v>
      </c>
      <c r="AG21" s="188">
        <f t="shared" si="37"/>
        <v>-1966.6436872158145</v>
      </c>
      <c r="AH21" s="188">
        <f t="shared" si="38"/>
        <v>-1966.6436872158145</v>
      </c>
      <c r="AI21" s="188">
        <f t="shared" si="39"/>
        <v>1966.6436872158145</v>
      </c>
      <c r="AJ21" s="188">
        <f t="shared" si="28"/>
        <v>-1966.6436872158145</v>
      </c>
      <c r="AK21" s="188">
        <f t="shared" si="29"/>
        <v>1966.6436872158145</v>
      </c>
      <c r="AL21" s="188">
        <f t="shared" si="30"/>
        <v>1966.6436872158145</v>
      </c>
      <c r="AM21" s="188">
        <f t="shared" si="31"/>
        <v>1966.6436872158145</v>
      </c>
      <c r="AN21" s="188">
        <f t="shared" si="32"/>
        <v>-1966.6436872158145</v>
      </c>
      <c r="AO21" s="188">
        <f t="shared" si="33"/>
        <v>1966.6436872158145</v>
      </c>
    </row>
    <row r="22" spans="1:41" ht="15.75" thickBot="1" x14ac:dyDescent="0.3">
      <c r="A22" s="330" t="s">
        <v>307</v>
      </c>
      <c r="B22" s="331" t="s">
        <v>484</v>
      </c>
      <c r="C22" s="332" t="s">
        <v>1288</v>
      </c>
      <c r="E22" s="201">
        <v>-1</v>
      </c>
      <c r="F22" s="186">
        <f t="shared" si="19"/>
        <v>0</v>
      </c>
      <c r="G22" s="202">
        <v>-6.2395169406199999E-3</v>
      </c>
      <c r="H22" s="202">
        <v>-1</v>
      </c>
      <c r="I22">
        <v>-1</v>
      </c>
      <c r="J22">
        <v>-1</v>
      </c>
      <c r="K22">
        <v>-1</v>
      </c>
      <c r="L22">
        <v>1</v>
      </c>
      <c r="M22">
        <v>11</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ht="15.75" thickBot="1" x14ac:dyDescent="0.3">
      <c r="A23" s="1" t="s">
        <v>309</v>
      </c>
      <c r="B23" s="149" t="s">
        <v>522</v>
      </c>
      <c r="C23" s="192" t="s">
        <v>288</v>
      </c>
      <c r="E23" s="201">
        <v>-1</v>
      </c>
      <c r="F23" s="186">
        <f t="shared" si="19"/>
        <v>4336.1394045836914</v>
      </c>
      <c r="G23" s="202">
        <v>4.5576407447799998E-2</v>
      </c>
      <c r="H23" s="202">
        <v>1</v>
      </c>
      <c r="I23">
        <v>1</v>
      </c>
      <c r="J23">
        <v>1</v>
      </c>
      <c r="K23">
        <v>-1</v>
      </c>
      <c r="L23">
        <v>-1</v>
      </c>
      <c r="M23">
        <v>-7</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95140</v>
      </c>
      <c r="Y23" s="137">
        <v>142710</v>
      </c>
      <c r="Z23" s="188">
        <f t="shared" si="25"/>
        <v>4336.1394045836914</v>
      </c>
      <c r="AA23" s="188">
        <f>IF(IF(sym!$Q12=H23,1,0)=1,ABS(X23*G23),-ABS(X23*G23))</f>
        <v>4336.1394045836914</v>
      </c>
      <c r="AB23" s="188">
        <f>IF(IF(sym!$P12=$H23,1,0)=1,ABS($X23*$G23),-ABS($X23*$G23))</f>
        <v>-4336.1394045836914</v>
      </c>
      <c r="AC23" s="188">
        <f t="shared" si="40"/>
        <v>-4336.1394045836914</v>
      </c>
      <c r="AD23" s="188">
        <f t="shared" si="26"/>
        <v>4336.1394045836914</v>
      </c>
      <c r="AE23" s="188">
        <f t="shared" si="27"/>
        <v>4336.1394045836914</v>
      </c>
      <c r="AF23" s="188">
        <f t="shared" si="36"/>
        <v>4336.1394045836914</v>
      </c>
      <c r="AG23" s="188">
        <f t="shared" si="37"/>
        <v>-4336.1394045836914</v>
      </c>
      <c r="AH23" s="188">
        <f t="shared" si="38"/>
        <v>-4336.1394045836914</v>
      </c>
      <c r="AI23" s="188">
        <f t="shared" si="39"/>
        <v>4336.1394045836914</v>
      </c>
      <c r="AJ23" s="188">
        <f t="shared" si="28"/>
        <v>-4336.1394045836914</v>
      </c>
      <c r="AK23" s="188">
        <f t="shared" si="29"/>
        <v>4336.1394045836914</v>
      </c>
      <c r="AL23" s="188">
        <f t="shared" si="30"/>
        <v>4336.1394045836914</v>
      </c>
      <c r="AM23" s="188">
        <f t="shared" si="31"/>
        <v>4336.1394045836914</v>
      </c>
      <c r="AN23" s="188">
        <f t="shared" si="32"/>
        <v>-4336.1394045836914</v>
      </c>
      <c r="AO23" s="188">
        <f t="shared" si="33"/>
        <v>4336.1394045836914</v>
      </c>
    </row>
    <row r="24" spans="1:41" ht="15.75" thickBot="1" x14ac:dyDescent="0.3">
      <c r="A24" s="1" t="s">
        <v>311</v>
      </c>
      <c r="B24" s="149" t="s">
        <v>520</v>
      </c>
      <c r="C24" s="192" t="s">
        <v>304</v>
      </c>
      <c r="E24" s="201">
        <v>1</v>
      </c>
      <c r="F24" s="186">
        <f t="shared" si="19"/>
        <v>4699.1737975849555</v>
      </c>
      <c r="G24" s="202">
        <v>4.4260843906799997E-2</v>
      </c>
      <c r="H24" s="233">
        <v>1</v>
      </c>
      <c r="I24">
        <v>1</v>
      </c>
      <c r="J24">
        <v>-1</v>
      </c>
      <c r="K24">
        <v>1</v>
      </c>
      <c r="L24">
        <v>1</v>
      </c>
      <c r="M24">
        <v>-6</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106170</v>
      </c>
      <c r="Y24" s="137">
        <v>70780</v>
      </c>
      <c r="Z24" s="188">
        <f t="shared" si="25"/>
        <v>4699.1737975849555</v>
      </c>
      <c r="AA24" s="188">
        <f>IF(IF(sym!$Q13=H24,1,0)=1,ABS(X24*G24),-ABS(X24*G24))</f>
        <v>4699.1737975849555</v>
      </c>
      <c r="AB24" s="188">
        <f>IF(IF(sym!$P13=$H24,1,0)=1,ABS($X24*$G24),-ABS($X24*$G24))</f>
        <v>-4699.1737975849555</v>
      </c>
      <c r="AC24" s="188">
        <f t="shared" si="40"/>
        <v>4699.1737975849555</v>
      </c>
      <c r="AD24" s="188">
        <f t="shared" si="26"/>
        <v>-4699.1737975849555</v>
      </c>
      <c r="AE24" s="188">
        <f t="shared" si="27"/>
        <v>-4699.1737975849555</v>
      </c>
      <c r="AF24" s="188">
        <f t="shared" si="36"/>
        <v>4699.1737975849555</v>
      </c>
      <c r="AG24" s="188">
        <f t="shared" si="37"/>
        <v>4699.1737975849555</v>
      </c>
      <c r="AH24" s="188">
        <f t="shared" si="38"/>
        <v>4699.1737975849555</v>
      </c>
      <c r="AI24" s="188">
        <f t="shared" si="39"/>
        <v>-4699.1737975849555</v>
      </c>
      <c r="AJ24" s="188">
        <f t="shared" si="28"/>
        <v>4699.1737975849555</v>
      </c>
      <c r="AK24" s="188">
        <f t="shared" si="29"/>
        <v>-4699.1737975849555</v>
      </c>
      <c r="AL24" s="188">
        <f t="shared" si="30"/>
        <v>-4699.1737975849555</v>
      </c>
      <c r="AM24" s="188">
        <f t="shared" si="31"/>
        <v>-4699.1737975849555</v>
      </c>
      <c r="AN24" s="188">
        <f t="shared" si="32"/>
        <v>4699.1737975849555</v>
      </c>
      <c r="AO24" s="188">
        <f t="shared" si="33"/>
        <v>-4699.1737975849555</v>
      </c>
    </row>
    <row r="25" spans="1:41" ht="15.75" thickBot="1" x14ac:dyDescent="0.3">
      <c r="A25" s="1" t="s">
        <v>1008</v>
      </c>
      <c r="B25" s="149" t="s">
        <v>583</v>
      </c>
      <c r="C25" s="192" t="s">
        <v>1121</v>
      </c>
      <c r="E25" s="201">
        <v>1</v>
      </c>
      <c r="F25" s="186">
        <f t="shared" si="19"/>
        <v>275.27289129444216</v>
      </c>
      <c r="G25" s="202">
        <v>9.9233198015299994E-4</v>
      </c>
      <c r="H25" s="202">
        <v>1</v>
      </c>
      <c r="I25">
        <v>1</v>
      </c>
      <c r="J25">
        <v>1</v>
      </c>
      <c r="K25">
        <v>1</v>
      </c>
      <c r="L25">
        <v>1</v>
      </c>
      <c r="M25">
        <v>-17</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277400</v>
      </c>
      <c r="Y25" s="137">
        <v>416100</v>
      </c>
      <c r="Z25" s="188">
        <f t="shared" si="25"/>
        <v>275.27289129444216</v>
      </c>
      <c r="AA25" s="188">
        <f>IF(IF(sym!$Q14=H25,1,0)=1,ABS(X25*G25),-ABS(X25*G25))</f>
        <v>275.27289129444216</v>
      </c>
      <c r="AB25" s="188">
        <f>IF(IF(sym!$P14=$H25,1,0)=1,ABS($X25*$G25),-ABS($X25*$G25))</f>
        <v>-275.27289129444216</v>
      </c>
      <c r="AC25" s="188">
        <f t="shared" si="40"/>
        <v>275.27289129444216</v>
      </c>
      <c r="AD25" s="188">
        <f t="shared" si="26"/>
        <v>-275.27289129444216</v>
      </c>
      <c r="AE25" s="188">
        <f t="shared" si="27"/>
        <v>275.27289129444216</v>
      </c>
      <c r="AF25" s="188">
        <f t="shared" si="36"/>
        <v>275.27289129444216</v>
      </c>
      <c r="AG25" s="188">
        <f t="shared" si="37"/>
        <v>275.27289129444216</v>
      </c>
      <c r="AH25" s="188">
        <f t="shared" si="38"/>
        <v>275.27289129444216</v>
      </c>
      <c r="AI25" s="188">
        <f t="shared" si="39"/>
        <v>-275.27289129444216</v>
      </c>
      <c r="AJ25" s="188">
        <f t="shared" si="28"/>
        <v>275.27289129444216</v>
      </c>
      <c r="AK25" s="188">
        <f t="shared" si="29"/>
        <v>-275.27289129444216</v>
      </c>
      <c r="AL25" s="188">
        <f t="shared" si="30"/>
        <v>-275.27289129444216</v>
      </c>
      <c r="AM25" s="188">
        <f t="shared" si="31"/>
        <v>-275.27289129444216</v>
      </c>
      <c r="AN25" s="188">
        <f t="shared" si="32"/>
        <v>275.27289129444216</v>
      </c>
      <c r="AO25" s="188">
        <f t="shared" si="33"/>
        <v>-275.27289129444216</v>
      </c>
    </row>
    <row r="26" spans="1:41" ht="15.75" thickBot="1" x14ac:dyDescent="0.3">
      <c r="A26" s="1" t="s">
        <v>314</v>
      </c>
      <c r="B26" s="149" t="s">
        <v>755</v>
      </c>
      <c r="C26" s="192" t="s">
        <v>1121</v>
      </c>
      <c r="E26" s="201">
        <v>1</v>
      </c>
      <c r="F26" s="186">
        <f t="shared" si="19"/>
        <v>-308.67049383881135</v>
      </c>
      <c r="G26" s="202">
        <v>-1.06636297753E-3</v>
      </c>
      <c r="H26" s="202">
        <v>-1</v>
      </c>
      <c r="I26">
        <v>-1</v>
      </c>
      <c r="J26">
        <v>-1</v>
      </c>
      <c r="K26">
        <v>-1</v>
      </c>
      <c r="L26">
        <v>-1</v>
      </c>
      <c r="M26">
        <v>-12</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289461</v>
      </c>
      <c r="Y26" s="137">
        <v>192974</v>
      </c>
      <c r="Z26" s="188">
        <f t="shared" si="25"/>
        <v>308.67049383881135</v>
      </c>
      <c r="AA26" s="188">
        <f>IF(IF(sym!$Q15=H26,1,0)=1,ABS(X26*G26),-ABS(X26*G26))</f>
        <v>308.67049383881135</v>
      </c>
      <c r="AB26" s="188">
        <f>IF(IF(sym!$P15=$H26,1,0)=1,ABS($X26*$G26),-ABS($X26*$G26))</f>
        <v>-308.67049383881135</v>
      </c>
      <c r="AC26" s="188">
        <f t="shared" si="40"/>
        <v>-308.67049383881135</v>
      </c>
      <c r="AD26" s="188">
        <f t="shared" si="26"/>
        <v>308.67049383881135</v>
      </c>
      <c r="AE26" s="188">
        <f t="shared" si="27"/>
        <v>308.67049383881135</v>
      </c>
      <c r="AF26" s="188">
        <f t="shared" si="36"/>
        <v>308.67049383881135</v>
      </c>
      <c r="AG26" s="188">
        <f t="shared" si="37"/>
        <v>308.67049383881135</v>
      </c>
      <c r="AH26" s="188">
        <f t="shared" si="38"/>
        <v>308.67049383881135</v>
      </c>
      <c r="AI26" s="188">
        <f t="shared" si="39"/>
        <v>-308.67049383881135</v>
      </c>
      <c r="AJ26" s="188">
        <f t="shared" si="28"/>
        <v>-308.67049383881135</v>
      </c>
      <c r="AK26" s="188">
        <f t="shared" si="29"/>
        <v>308.67049383881135</v>
      </c>
      <c r="AL26" s="188">
        <f t="shared" si="30"/>
        <v>308.67049383881135</v>
      </c>
      <c r="AM26" s="188">
        <f t="shared" si="31"/>
        <v>308.67049383881135</v>
      </c>
      <c r="AN26" s="188">
        <f t="shared" si="32"/>
        <v>-308.67049383881135</v>
      </c>
      <c r="AO26" s="188">
        <f t="shared" si="33"/>
        <v>308.67049383881135</v>
      </c>
    </row>
    <row r="27" spans="1:41" ht="15.75" thickBot="1" x14ac:dyDescent="0.3">
      <c r="A27" s="1" t="s">
        <v>316</v>
      </c>
      <c r="B27" s="149" t="s">
        <v>562</v>
      </c>
      <c r="C27" s="192" t="s">
        <v>1122</v>
      </c>
      <c r="E27" s="201">
        <v>-1</v>
      </c>
      <c r="F27" s="186">
        <f t="shared" si="19"/>
        <v>-2051.1076745452856</v>
      </c>
      <c r="G27" s="202">
        <v>-5.5495882563600003E-3</v>
      </c>
      <c r="H27" s="202">
        <v>-1</v>
      </c>
      <c r="I27">
        <v>1</v>
      </c>
      <c r="J27">
        <v>-1</v>
      </c>
      <c r="K27">
        <v>1</v>
      </c>
      <c r="L27">
        <v>1</v>
      </c>
      <c r="M27">
        <v>12</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369596.37</v>
      </c>
      <c r="Y27" s="137">
        <v>554394.55499999993</v>
      </c>
      <c r="Z27" s="188">
        <f t="shared" si="25"/>
        <v>2051.1076745452856</v>
      </c>
      <c r="AA27" s="188">
        <f>IF(IF(sym!$Q16=H27,1,0)=1,ABS(X27*G27),-ABS(X27*G27))</f>
        <v>2051.1076745452856</v>
      </c>
      <c r="AB27" s="188">
        <f>IF(IF(sym!$P16=$H27,1,0)=1,ABS($X27*$G27),-ABS($X27*$G27))</f>
        <v>-2051.1076745452856</v>
      </c>
      <c r="AC27" s="188">
        <f t="shared" si="40"/>
        <v>2051.1076745452856</v>
      </c>
      <c r="AD27" s="188">
        <f t="shared" si="26"/>
        <v>-2051.1076745452856</v>
      </c>
      <c r="AE27" s="188">
        <f t="shared" si="27"/>
        <v>2051.1076745452856</v>
      </c>
      <c r="AF27" s="188">
        <f t="shared" si="36"/>
        <v>-2051.1076745452856</v>
      </c>
      <c r="AG27" s="188">
        <f t="shared" si="37"/>
        <v>-2051.1076745452856</v>
      </c>
      <c r="AH27" s="188">
        <f t="shared" si="38"/>
        <v>-2051.1076745452856</v>
      </c>
      <c r="AI27" s="188">
        <f t="shared" si="39"/>
        <v>-2051.1076745452856</v>
      </c>
      <c r="AJ27" s="188">
        <f t="shared" si="28"/>
        <v>2051.1076745452856</v>
      </c>
      <c r="AK27" s="188">
        <f t="shared" si="29"/>
        <v>-2051.1076745452856</v>
      </c>
      <c r="AL27" s="188">
        <f t="shared" si="30"/>
        <v>-2051.1076745452856</v>
      </c>
      <c r="AM27" s="188">
        <f t="shared" si="31"/>
        <v>-2051.1076745452856</v>
      </c>
      <c r="AN27" s="188">
        <f t="shared" si="32"/>
        <v>2051.1076745452856</v>
      </c>
      <c r="AO27" s="188">
        <f t="shared" si="33"/>
        <v>2051.1076745452856</v>
      </c>
    </row>
    <row r="28" spans="1:41" ht="15.75" thickBot="1" x14ac:dyDescent="0.3">
      <c r="A28" s="1" t="s">
        <v>318</v>
      </c>
      <c r="B28" s="149" t="s">
        <v>560</v>
      </c>
      <c r="C28" s="192" t="s">
        <v>1122</v>
      </c>
      <c r="E28" s="201">
        <v>-1</v>
      </c>
      <c r="F28" s="186">
        <f t="shared" si="19"/>
        <v>-1704.900628731365</v>
      </c>
      <c r="G28" s="202">
        <v>-1.6427718040599999E-3</v>
      </c>
      <c r="H28" s="202">
        <v>-1</v>
      </c>
      <c r="I28">
        <v>1</v>
      </c>
      <c r="J28">
        <v>-1</v>
      </c>
      <c r="K28">
        <v>1</v>
      </c>
      <c r="L28">
        <v>1</v>
      </c>
      <c r="M28">
        <v>12</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1037819.51</v>
      </c>
      <c r="Y28" s="137">
        <v>741299.64999999991</v>
      </c>
      <c r="Z28" s="188">
        <f t="shared" si="25"/>
        <v>1704.900628731365</v>
      </c>
      <c r="AA28" s="188">
        <f>IF(IF(sym!$Q17=H28,1,0)=1,ABS(X28*G28),-ABS(X28*G28))</f>
        <v>1704.900628731365</v>
      </c>
      <c r="AB28" s="188">
        <f>IF(IF(sym!$P17=$H28,1,0)=1,ABS($X28*$G28),-ABS($X28*$G28))</f>
        <v>-1704.900628731365</v>
      </c>
      <c r="AC28" s="188">
        <f t="shared" si="40"/>
        <v>1704.900628731365</v>
      </c>
      <c r="AD28" s="188">
        <f t="shared" si="26"/>
        <v>-1704.900628731365</v>
      </c>
      <c r="AE28" s="188">
        <f t="shared" si="27"/>
        <v>1704.900628731365</v>
      </c>
      <c r="AF28" s="188">
        <f t="shared" si="36"/>
        <v>-1704.900628731365</v>
      </c>
      <c r="AG28" s="188">
        <f t="shared" si="37"/>
        <v>-1704.900628731365</v>
      </c>
      <c r="AH28" s="188">
        <f t="shared" si="38"/>
        <v>-1704.900628731365</v>
      </c>
      <c r="AI28" s="188">
        <f t="shared" si="39"/>
        <v>-1704.900628731365</v>
      </c>
      <c r="AJ28" s="188">
        <f t="shared" si="28"/>
        <v>1704.900628731365</v>
      </c>
      <c r="AK28" s="188">
        <f t="shared" si="29"/>
        <v>-1704.900628731365</v>
      </c>
      <c r="AL28" s="188">
        <f t="shared" si="30"/>
        <v>-1704.900628731365</v>
      </c>
      <c r="AM28" s="188">
        <f t="shared" si="31"/>
        <v>-1704.900628731365</v>
      </c>
      <c r="AN28" s="188">
        <f t="shared" si="32"/>
        <v>1704.900628731365</v>
      </c>
      <c r="AO28" s="188">
        <f t="shared" si="33"/>
        <v>1704.900628731365</v>
      </c>
    </row>
    <row r="29" spans="1:41" ht="15.75" thickBot="1" x14ac:dyDescent="0.3">
      <c r="A29" s="330" t="s">
        <v>320</v>
      </c>
      <c r="B29" s="331" t="s">
        <v>564</v>
      </c>
      <c r="C29" s="332" t="s">
        <v>1288</v>
      </c>
      <c r="E29" s="201">
        <v>1</v>
      </c>
      <c r="F29" s="186">
        <f t="shared" si="19"/>
        <v>0</v>
      </c>
      <c r="G29" s="202">
        <v>-3.5668108252700001E-4</v>
      </c>
      <c r="H29" s="202">
        <v>-1</v>
      </c>
      <c r="I29">
        <v>1</v>
      </c>
      <c r="J29">
        <v>1</v>
      </c>
      <c r="K29">
        <v>1</v>
      </c>
      <c r="L29">
        <v>1</v>
      </c>
      <c r="M29">
        <v>-11</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ht="15.75" thickBot="1" x14ac:dyDescent="0.3">
      <c r="A30" s="330" t="s">
        <v>323</v>
      </c>
      <c r="B30" s="331" t="s">
        <v>581</v>
      </c>
      <c r="C30" s="332" t="s">
        <v>1288</v>
      </c>
      <c r="E30" s="201">
        <v>-1</v>
      </c>
      <c r="F30" s="186">
        <f t="shared" si="19"/>
        <v>0</v>
      </c>
      <c r="G30" s="202">
        <v>-2.5190185903600001E-4</v>
      </c>
      <c r="H30" s="202">
        <v>-1</v>
      </c>
      <c r="I30">
        <v>-1</v>
      </c>
      <c r="J30">
        <v>-1</v>
      </c>
      <c r="K30">
        <v>-1</v>
      </c>
      <c r="L30">
        <v>1</v>
      </c>
      <c r="M30">
        <v>-9</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ht="15.75" thickBot="1" x14ac:dyDescent="0.3">
      <c r="A31" s="1" t="s">
        <v>325</v>
      </c>
      <c r="B31" s="149" t="s">
        <v>653</v>
      </c>
      <c r="C31" s="192" t="s">
        <v>294</v>
      </c>
      <c r="E31" s="201">
        <v>1</v>
      </c>
      <c r="F31" s="186">
        <f t="shared" si="19"/>
        <v>1555.5463782342699</v>
      </c>
      <c r="G31" s="202">
        <v>1.0095050802999999E-2</v>
      </c>
      <c r="H31" s="202">
        <v>1</v>
      </c>
      <c r="I31">
        <v>1</v>
      </c>
      <c r="J31">
        <v>-1</v>
      </c>
      <c r="K31">
        <v>1</v>
      </c>
      <c r="L31">
        <v>-1</v>
      </c>
      <c r="M31">
        <v>9</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154090</v>
      </c>
      <c r="Y31" s="137">
        <v>154090</v>
      </c>
      <c r="Z31" s="188">
        <f t="shared" si="25"/>
        <v>1555.5463782342699</v>
      </c>
      <c r="AA31" s="188">
        <f>IF(IF(sym!$Q20=H31,1,0)=1,ABS(X31*G31),-ABS(X31*G31))</f>
        <v>1555.5463782342699</v>
      </c>
      <c r="AB31" s="188">
        <f>IF(IF(sym!$P20=$H31,1,0)=1,ABS($X31*$G31),-ABS($X31*$G31))</f>
        <v>-1555.5463782342699</v>
      </c>
      <c r="AC31" s="188">
        <f t="shared" si="40"/>
        <v>1555.5463782342699</v>
      </c>
      <c r="AD31" s="188">
        <f t="shared" si="26"/>
        <v>-1555.5463782342699</v>
      </c>
      <c r="AE31" s="188">
        <f t="shared" si="27"/>
        <v>-1555.5463782342699</v>
      </c>
      <c r="AF31" s="188">
        <f t="shared" si="36"/>
        <v>1555.5463782342699</v>
      </c>
      <c r="AG31" s="188">
        <f t="shared" si="37"/>
        <v>1555.5463782342699</v>
      </c>
      <c r="AH31" s="188">
        <f t="shared" si="38"/>
        <v>-1555.5463782342699</v>
      </c>
      <c r="AI31" s="188">
        <f t="shared" si="39"/>
        <v>-1555.5463782342699</v>
      </c>
      <c r="AJ31" s="188">
        <f t="shared" si="28"/>
        <v>1555.5463782342699</v>
      </c>
      <c r="AK31" s="188">
        <f t="shared" si="29"/>
        <v>-1555.5463782342699</v>
      </c>
      <c r="AL31" s="188">
        <f t="shared" si="30"/>
        <v>1555.5463782342699</v>
      </c>
      <c r="AM31" s="188">
        <f t="shared" si="31"/>
        <v>1555.5463782342699</v>
      </c>
      <c r="AN31" s="188">
        <f t="shared" si="32"/>
        <v>1555.5463782342699</v>
      </c>
      <c r="AO31" s="188">
        <f t="shared" si="33"/>
        <v>-1555.5463782342699</v>
      </c>
    </row>
    <row r="32" spans="1:41" ht="15.75" thickBot="1" x14ac:dyDescent="0.3">
      <c r="A32" s="1" t="s">
        <v>327</v>
      </c>
      <c r="B32" s="149" t="s">
        <v>552</v>
      </c>
      <c r="C32" s="192" t="s">
        <v>294</v>
      </c>
      <c r="E32" s="201">
        <v>1</v>
      </c>
      <c r="F32" s="186">
        <f t="shared" si="19"/>
        <v>1561.2780190119129</v>
      </c>
      <c r="G32" s="202">
        <v>7.2761412979700001E-3</v>
      </c>
      <c r="H32" s="202">
        <v>1</v>
      </c>
      <c r="I32">
        <v>1</v>
      </c>
      <c r="J32">
        <v>-1</v>
      </c>
      <c r="K32">
        <v>1</v>
      </c>
      <c r="L32">
        <v>1</v>
      </c>
      <c r="M32">
        <v>9</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214575</v>
      </c>
      <c r="Y32" s="137">
        <v>214575</v>
      </c>
      <c r="Z32" s="188">
        <f t="shared" si="25"/>
        <v>1561.2780190119129</v>
      </c>
      <c r="AA32" s="188">
        <f>IF(IF(sym!$Q21=H32,1,0)=1,ABS(X32*G32),-ABS(X32*G32))</f>
        <v>1561.2780190119129</v>
      </c>
      <c r="AB32" s="188">
        <f>IF(IF(sym!$P21=$H32,1,0)=1,ABS($X32*$G32),-ABS($X32*$G32))</f>
        <v>-1561.2780190119129</v>
      </c>
      <c r="AC32" s="188">
        <f t="shared" si="40"/>
        <v>1561.2780190119129</v>
      </c>
      <c r="AD32" s="188">
        <f t="shared" si="26"/>
        <v>-1561.2780190119129</v>
      </c>
      <c r="AE32" s="188">
        <f t="shared" si="27"/>
        <v>-1561.2780190119129</v>
      </c>
      <c r="AF32" s="188">
        <f t="shared" si="36"/>
        <v>1561.2780190119129</v>
      </c>
      <c r="AG32" s="188">
        <f t="shared" si="37"/>
        <v>1561.2780190119129</v>
      </c>
      <c r="AH32" s="188">
        <f t="shared" si="38"/>
        <v>1561.2780190119129</v>
      </c>
      <c r="AI32" s="188">
        <f t="shared" si="39"/>
        <v>1561.2780190119129</v>
      </c>
      <c r="AJ32" s="188">
        <f t="shared" si="28"/>
        <v>1561.2780190119129</v>
      </c>
      <c r="AK32" s="188">
        <f t="shared" si="29"/>
        <v>-1561.2780190119129</v>
      </c>
      <c r="AL32" s="188">
        <f t="shared" si="30"/>
        <v>-1561.2780190119129</v>
      </c>
      <c r="AM32" s="188">
        <f t="shared" si="31"/>
        <v>-1561.2780190119129</v>
      </c>
      <c r="AN32" s="188">
        <f t="shared" si="32"/>
        <v>-1561.2780190119129</v>
      </c>
      <c r="AO32" s="188">
        <f t="shared" si="33"/>
        <v>-1561.2780190119129</v>
      </c>
    </row>
    <row r="33" spans="1:41" ht="15.75" thickBot="1" x14ac:dyDescent="0.3">
      <c r="A33" s="1" t="s">
        <v>329</v>
      </c>
      <c r="B33" s="149" t="s">
        <v>589</v>
      </c>
      <c r="C33" s="192" t="s">
        <v>313</v>
      </c>
      <c r="E33" s="201">
        <v>-1</v>
      </c>
      <c r="F33" s="186">
        <f t="shared" si="19"/>
        <v>-844.81893151702195</v>
      </c>
      <c r="G33" s="202">
        <v>-6.0953746862699998E-3</v>
      </c>
      <c r="H33" s="234">
        <v>-1</v>
      </c>
      <c r="I33">
        <v>1</v>
      </c>
      <c r="J33">
        <v>1</v>
      </c>
      <c r="K33">
        <v>1</v>
      </c>
      <c r="L33">
        <v>-1</v>
      </c>
      <c r="M33">
        <v>-3</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138600</v>
      </c>
      <c r="Y33" s="137">
        <v>138600</v>
      </c>
      <c r="Z33" s="188">
        <f t="shared" si="25"/>
        <v>844.81893151702195</v>
      </c>
      <c r="AA33" s="188">
        <f>IF(IF(sym!$Q22=H33,1,0)=1,ABS(X33*G33),-ABS(X33*G33))</f>
        <v>-844.81893151702195</v>
      </c>
      <c r="AB33" s="188">
        <f>IF(IF(sym!$P22=$H33,1,0)=1,ABS($X33*$G33),-ABS($X33*$G33))</f>
        <v>844.81893151702195</v>
      </c>
      <c r="AC33" s="188">
        <f t="shared" si="40"/>
        <v>844.81893151702195</v>
      </c>
      <c r="AD33" s="188">
        <f t="shared" si="26"/>
        <v>-844.81893151702195</v>
      </c>
      <c r="AE33" s="188">
        <f t="shared" si="27"/>
        <v>-844.81893151702195</v>
      </c>
      <c r="AF33" s="188">
        <f t="shared" si="36"/>
        <v>-844.81893151702195</v>
      </c>
      <c r="AG33" s="188">
        <f t="shared" si="37"/>
        <v>-844.81893151702195</v>
      </c>
      <c r="AH33" s="188">
        <f t="shared" si="38"/>
        <v>844.81893151702195</v>
      </c>
      <c r="AI33" s="188">
        <f t="shared" si="39"/>
        <v>-844.81893151702195</v>
      </c>
      <c r="AJ33" s="188">
        <f t="shared" si="28"/>
        <v>-844.81893151702195</v>
      </c>
      <c r="AK33" s="188">
        <f t="shared" si="29"/>
        <v>-844.81893151702195</v>
      </c>
      <c r="AL33" s="188">
        <f t="shared" si="30"/>
        <v>-844.81893151702195</v>
      </c>
      <c r="AM33" s="188">
        <f t="shared" si="31"/>
        <v>-844.81893151702195</v>
      </c>
      <c r="AN33" s="188">
        <f t="shared" si="32"/>
        <v>844.81893151702195</v>
      </c>
      <c r="AO33" s="188">
        <f t="shared" si="33"/>
        <v>-844.81893151702195</v>
      </c>
    </row>
    <row r="34" spans="1:41" ht="15.75" thickBot="1" x14ac:dyDescent="0.3">
      <c r="A34" s="1" t="s">
        <v>331</v>
      </c>
      <c r="B34" s="149" t="s">
        <v>481</v>
      </c>
      <c r="C34" s="192" t="s">
        <v>294</v>
      </c>
      <c r="E34" s="201">
        <v>1</v>
      </c>
      <c r="F34" s="186">
        <f t="shared" si="19"/>
        <v>1497.8353961749074</v>
      </c>
      <c r="G34" s="202">
        <v>1.55938562551E-2</v>
      </c>
      <c r="H34" s="202">
        <v>1</v>
      </c>
      <c r="I34">
        <v>1</v>
      </c>
      <c r="J34">
        <v>-1</v>
      </c>
      <c r="K34">
        <v>1</v>
      </c>
      <c r="L34">
        <v>-1</v>
      </c>
      <c r="M34">
        <v>-3</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96052.918000000005</v>
      </c>
      <c r="Y34" s="137">
        <v>96052.918000000005</v>
      </c>
      <c r="Z34" s="188">
        <f t="shared" si="25"/>
        <v>1497.8353961749074</v>
      </c>
      <c r="AA34" s="188">
        <f>IF(IF(sym!$Q23=H34,1,0)=1,ABS(X34*G34),-ABS(X34*G34))</f>
        <v>1497.8353961749074</v>
      </c>
      <c r="AB34" s="188">
        <f>IF(IF(sym!$P23=$H34,1,0)=1,ABS($X34*$G34),-ABS($X34*$G34))</f>
        <v>-1497.8353961749074</v>
      </c>
      <c r="AC34" s="188">
        <f t="shared" si="40"/>
        <v>1497.8353961749074</v>
      </c>
      <c r="AD34" s="188">
        <f t="shared" si="26"/>
        <v>-1497.8353961749074</v>
      </c>
      <c r="AE34" s="188">
        <f t="shared" si="27"/>
        <v>-1497.8353961749074</v>
      </c>
      <c r="AF34" s="188">
        <f t="shared" si="36"/>
        <v>1497.8353961749074</v>
      </c>
      <c r="AG34" s="188">
        <f t="shared" si="37"/>
        <v>1497.8353961749074</v>
      </c>
      <c r="AH34" s="188">
        <f t="shared" si="38"/>
        <v>-1497.8353961749074</v>
      </c>
      <c r="AI34" s="188">
        <f t="shared" si="39"/>
        <v>1497.8353961749074</v>
      </c>
      <c r="AJ34" s="188">
        <f t="shared" si="28"/>
        <v>1497.8353961749074</v>
      </c>
      <c r="AK34" s="188">
        <f t="shared" si="29"/>
        <v>-1497.8353961749074</v>
      </c>
      <c r="AL34" s="188">
        <f t="shared" si="30"/>
        <v>1497.8353961749074</v>
      </c>
      <c r="AM34" s="188">
        <f t="shared" si="31"/>
        <v>1497.8353961749074</v>
      </c>
      <c r="AN34" s="188">
        <f t="shared" si="32"/>
        <v>-1497.8353961749074</v>
      </c>
      <c r="AO34" s="188">
        <f t="shared" si="33"/>
        <v>-1497.8353961749074</v>
      </c>
    </row>
    <row r="35" spans="1:41" ht="15.75" thickBot="1" x14ac:dyDescent="0.3">
      <c r="A35" s="1" t="s">
        <v>333</v>
      </c>
      <c r="B35" s="149" t="s">
        <v>663</v>
      </c>
      <c r="C35" s="192" t="s">
        <v>294</v>
      </c>
      <c r="E35" s="201">
        <v>1</v>
      </c>
      <c r="F35" s="186">
        <f t="shared" si="19"/>
        <v>1597.4019191619759</v>
      </c>
      <c r="G35" s="202">
        <v>1.4456604733999999E-2</v>
      </c>
      <c r="H35" s="202">
        <v>1</v>
      </c>
      <c r="I35">
        <v>1</v>
      </c>
      <c r="J35">
        <v>1</v>
      </c>
      <c r="K35">
        <v>-1</v>
      </c>
      <c r="L35">
        <v>-1</v>
      </c>
      <c r="M35">
        <v>3</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110496.34050000001</v>
      </c>
      <c r="Y35" s="137">
        <v>165744.51075000002</v>
      </c>
      <c r="Z35" s="188">
        <f t="shared" si="25"/>
        <v>1597.4019191619759</v>
      </c>
      <c r="AA35" s="188">
        <f>IF(IF(sym!$Q24=H35,1,0)=1,ABS(X35*G35),-ABS(X35*G35))</f>
        <v>1597.4019191619759</v>
      </c>
      <c r="AB35" s="188">
        <f>IF(IF(sym!$P24=$H35,1,0)=1,ABS($X35*$G35),-ABS($X35*$G35))</f>
        <v>-1597.4019191619759</v>
      </c>
      <c r="AC35" s="188">
        <f t="shared" si="40"/>
        <v>1597.4019191619759</v>
      </c>
      <c r="AD35" s="188">
        <f t="shared" si="26"/>
        <v>-1597.4019191619759</v>
      </c>
      <c r="AE35" s="188">
        <f t="shared" si="27"/>
        <v>1597.4019191619759</v>
      </c>
      <c r="AF35" s="188">
        <f t="shared" si="36"/>
        <v>1597.4019191619759</v>
      </c>
      <c r="AG35" s="188">
        <f t="shared" si="37"/>
        <v>-1597.4019191619759</v>
      </c>
      <c r="AH35" s="188">
        <f t="shared" si="38"/>
        <v>-1597.4019191619759</v>
      </c>
      <c r="AI35" s="188">
        <f t="shared" si="39"/>
        <v>-1597.4019191619759</v>
      </c>
      <c r="AJ35" s="188">
        <f t="shared" si="28"/>
        <v>1597.4019191619759</v>
      </c>
      <c r="AK35" s="188">
        <f t="shared" si="29"/>
        <v>-1597.4019191619759</v>
      </c>
      <c r="AL35" s="188">
        <f t="shared" si="30"/>
        <v>1597.4019191619759</v>
      </c>
      <c r="AM35" s="188">
        <f t="shared" si="31"/>
        <v>1597.4019191619759</v>
      </c>
      <c r="AN35" s="188">
        <f t="shared" si="32"/>
        <v>1597.4019191619759</v>
      </c>
      <c r="AO35" s="188">
        <f t="shared" si="33"/>
        <v>1597.4019191619759</v>
      </c>
    </row>
    <row r="36" spans="1:41" ht="15.75" thickBot="1" x14ac:dyDescent="0.3">
      <c r="A36" s="330" t="s">
        <v>335</v>
      </c>
      <c r="B36" s="331" t="s">
        <v>568</v>
      </c>
      <c r="C36" s="332" t="s">
        <v>1288</v>
      </c>
      <c r="E36" s="201">
        <v>-1</v>
      </c>
      <c r="F36" s="186">
        <f t="shared" si="19"/>
        <v>0</v>
      </c>
      <c r="G36" s="291">
        <v>-9.9631363953400006E-5</v>
      </c>
      <c r="H36" s="202">
        <v>-1</v>
      </c>
      <c r="I36">
        <v>1</v>
      </c>
      <c r="J36">
        <v>1</v>
      </c>
      <c r="K36">
        <v>1</v>
      </c>
      <c r="L36">
        <v>1</v>
      </c>
      <c r="M36">
        <v>17</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ht="15.75" thickBot="1" x14ac:dyDescent="0.3">
      <c r="A37" s="1" t="s">
        <v>337</v>
      </c>
      <c r="B37" s="149" t="s">
        <v>591</v>
      </c>
      <c r="C37" s="192" t="s">
        <v>294</v>
      </c>
      <c r="E37" s="201">
        <v>1</v>
      </c>
      <c r="F37" s="186">
        <f t="shared" si="19"/>
        <v>-78.894542945450965</v>
      </c>
      <c r="G37" s="202">
        <v>-9.0490913204099995E-4</v>
      </c>
      <c r="H37" s="202">
        <v>-1</v>
      </c>
      <c r="I37">
        <v>1</v>
      </c>
      <c r="J37">
        <v>1</v>
      </c>
      <c r="K37">
        <v>1</v>
      </c>
      <c r="L37">
        <v>1</v>
      </c>
      <c r="M37">
        <v>8</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87185.044500000004</v>
      </c>
      <c r="Y37" s="137">
        <v>87185.044500000004</v>
      </c>
      <c r="Z37" s="188">
        <f t="shared" si="25"/>
        <v>78.894542945450965</v>
      </c>
      <c r="AA37" s="188">
        <f>IF(IF(sym!$Q26=H37,1,0)=1,ABS(X37*G37),-ABS(X37*G37))</f>
        <v>-78.894542945450965</v>
      </c>
      <c r="AB37" s="188">
        <f>IF(IF(sym!$P26=$H37,1,0)=1,ABS($X37*$G37),-ABS($X37*$G37))</f>
        <v>78.894542945450965</v>
      </c>
      <c r="AC37" s="188">
        <f t="shared" si="40"/>
        <v>-78.894542945450965</v>
      </c>
      <c r="AD37" s="188">
        <f t="shared" si="26"/>
        <v>78.894542945450965</v>
      </c>
      <c r="AE37" s="188">
        <f t="shared" si="27"/>
        <v>-78.894542945450965</v>
      </c>
      <c r="AF37" s="188">
        <f t="shared" si="36"/>
        <v>-78.894542945450965</v>
      </c>
      <c r="AG37" s="188">
        <f t="shared" si="37"/>
        <v>-78.894542945450965</v>
      </c>
      <c r="AH37" s="188">
        <f t="shared" si="38"/>
        <v>-78.894542945450965</v>
      </c>
      <c r="AI37" s="188">
        <f t="shared" si="39"/>
        <v>-78.894542945450965</v>
      </c>
      <c r="AJ37" s="188">
        <f t="shared" si="28"/>
        <v>-78.894542945450965</v>
      </c>
      <c r="AK37" s="188">
        <f t="shared" si="29"/>
        <v>-78.894542945450965</v>
      </c>
      <c r="AL37" s="188">
        <f t="shared" si="30"/>
        <v>78.894542945450965</v>
      </c>
      <c r="AM37" s="188">
        <f t="shared" si="31"/>
        <v>-78.894542945450965</v>
      </c>
      <c r="AN37" s="188">
        <f t="shared" si="32"/>
        <v>78.894542945450965</v>
      </c>
      <c r="AO37" s="188">
        <f t="shared" si="33"/>
        <v>78.894542945450965</v>
      </c>
    </row>
    <row r="38" spans="1:41" ht="15.75" thickBot="1" x14ac:dyDescent="0.3">
      <c r="A38" s="1" t="s">
        <v>339</v>
      </c>
      <c r="B38" s="149" t="s">
        <v>596</v>
      </c>
      <c r="C38" s="192" t="s">
        <v>1122</v>
      </c>
      <c r="E38" s="201">
        <v>-1</v>
      </c>
      <c r="F38" s="186">
        <f t="shared" si="19"/>
        <v>-1519.8735717898489</v>
      </c>
      <c r="G38" s="202">
        <v>-4.4557117615399997E-3</v>
      </c>
      <c r="H38" s="202">
        <v>-1</v>
      </c>
      <c r="I38">
        <v>1</v>
      </c>
      <c r="J38">
        <v>1</v>
      </c>
      <c r="K38">
        <v>1</v>
      </c>
      <c r="L38">
        <v>1</v>
      </c>
      <c r="M38">
        <v>12</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341106.79800000001</v>
      </c>
      <c r="Y38" s="137">
        <v>511660.19700000004</v>
      </c>
      <c r="Z38" s="188">
        <f t="shared" si="25"/>
        <v>1519.8735717898489</v>
      </c>
      <c r="AA38" s="188">
        <f>IF(IF(sym!$Q27=H38,1,0)=1,ABS(X38*G38),-ABS(X38*G38))</f>
        <v>1519.8735717898489</v>
      </c>
      <c r="AB38" s="188">
        <f>IF(IF(sym!$P27=$H38,1,0)=1,ABS($X38*$G38),-ABS($X38*$G38))</f>
        <v>-1519.8735717898489</v>
      </c>
      <c r="AC38" s="188">
        <f t="shared" si="40"/>
        <v>1519.8735717898489</v>
      </c>
      <c r="AD38" s="188">
        <f t="shared" si="26"/>
        <v>-1519.8735717898489</v>
      </c>
      <c r="AE38" s="188">
        <f t="shared" si="27"/>
        <v>-1519.8735717898489</v>
      </c>
      <c r="AF38" s="188">
        <f t="shared" si="36"/>
        <v>-1519.8735717898489</v>
      </c>
      <c r="AG38" s="188">
        <f t="shared" si="37"/>
        <v>-1519.8735717898489</v>
      </c>
      <c r="AH38" s="188">
        <f t="shared" si="38"/>
        <v>-1519.8735717898489</v>
      </c>
      <c r="AI38" s="188">
        <f t="shared" si="39"/>
        <v>-1519.8735717898489</v>
      </c>
      <c r="AJ38" s="188">
        <f t="shared" si="28"/>
        <v>1519.8735717898489</v>
      </c>
      <c r="AK38" s="188">
        <f t="shared" si="29"/>
        <v>-1519.8735717898489</v>
      </c>
      <c r="AL38" s="188">
        <f t="shared" si="30"/>
        <v>-1519.8735717898489</v>
      </c>
      <c r="AM38" s="188">
        <f t="shared" si="31"/>
        <v>-1519.8735717898489</v>
      </c>
      <c r="AN38" s="188">
        <f t="shared" si="32"/>
        <v>1519.8735717898489</v>
      </c>
      <c r="AO38" s="188">
        <f t="shared" si="33"/>
        <v>-1519.8735717898489</v>
      </c>
    </row>
    <row r="39" spans="1:41" ht="15.75" thickBot="1" x14ac:dyDescent="0.3">
      <c r="A39" s="330" t="s">
        <v>341</v>
      </c>
      <c r="B39" s="331" t="s">
        <v>453</v>
      </c>
      <c r="C39" s="332" t="s">
        <v>1288</v>
      </c>
      <c r="E39" s="201">
        <v>1</v>
      </c>
      <c r="F39" s="186">
        <f t="shared" si="19"/>
        <v>0</v>
      </c>
      <c r="G39" s="202">
        <v>0</v>
      </c>
      <c r="H39" s="202">
        <v>1</v>
      </c>
      <c r="I39">
        <v>-1</v>
      </c>
      <c r="J39">
        <v>-1</v>
      </c>
      <c r="K39">
        <v>-1</v>
      </c>
      <c r="L39">
        <v>-1</v>
      </c>
      <c r="M39">
        <v>15</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ht="15.75" thickBot="1" x14ac:dyDescent="0.3">
      <c r="A40" s="1" t="s">
        <v>343</v>
      </c>
      <c r="B40" s="149" t="s">
        <v>765</v>
      </c>
      <c r="C40" s="192" t="s">
        <v>1122</v>
      </c>
      <c r="E40" s="201">
        <v>-1</v>
      </c>
      <c r="F40" s="186">
        <f t="shared" si="19"/>
        <v>-1441.8889044489249</v>
      </c>
      <c r="G40" s="202">
        <v>-2.3687580025599998E-3</v>
      </c>
      <c r="H40" s="202">
        <v>-1</v>
      </c>
      <c r="I40">
        <v>1</v>
      </c>
      <c r="J40">
        <v>-1</v>
      </c>
      <c r="K40">
        <v>1</v>
      </c>
      <c r="L40">
        <v>1</v>
      </c>
      <c r="M40">
        <v>11</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608710.9375</v>
      </c>
      <c r="Y40" s="137">
        <v>486968.75</v>
      </c>
      <c r="Z40" s="188">
        <f t="shared" si="25"/>
        <v>1441.8889044489249</v>
      </c>
      <c r="AA40" s="188">
        <f>IF(IF(sym!$Q29=H40,1,0)=1,ABS(X40*G40),-ABS(X40*G40))</f>
        <v>1441.8889044489249</v>
      </c>
      <c r="AB40" s="188">
        <f>IF(IF(sym!$P29=$H40,1,0)=1,ABS($X40*$G40),-ABS($X40*$G40))</f>
        <v>-1441.8889044489249</v>
      </c>
      <c r="AC40" s="188">
        <f t="shared" si="40"/>
        <v>1441.8889044489249</v>
      </c>
      <c r="AD40" s="188">
        <f t="shared" si="26"/>
        <v>-1441.8889044489249</v>
      </c>
      <c r="AE40" s="188">
        <f t="shared" si="27"/>
        <v>1441.8889044489249</v>
      </c>
      <c r="AF40" s="188">
        <f t="shared" si="36"/>
        <v>-1441.8889044489249</v>
      </c>
      <c r="AG40" s="188">
        <f t="shared" si="37"/>
        <v>-1441.8889044489249</v>
      </c>
      <c r="AH40" s="188">
        <f t="shared" si="38"/>
        <v>-1441.8889044489249</v>
      </c>
      <c r="AI40" s="188">
        <f t="shared" si="39"/>
        <v>-1441.8889044489249</v>
      </c>
      <c r="AJ40" s="188">
        <f t="shared" si="28"/>
        <v>1441.8889044489249</v>
      </c>
      <c r="AK40" s="188">
        <f t="shared" si="29"/>
        <v>-1441.8889044489249</v>
      </c>
      <c r="AL40" s="188">
        <f t="shared" si="30"/>
        <v>-1441.8889044489249</v>
      </c>
      <c r="AM40" s="188">
        <f t="shared" si="31"/>
        <v>-1441.8889044489249</v>
      </c>
      <c r="AN40" s="188">
        <f t="shared" si="32"/>
        <v>1441.8889044489249</v>
      </c>
      <c r="AO40" s="188">
        <f t="shared" si="33"/>
        <v>1441.8889044489249</v>
      </c>
    </row>
    <row r="41" spans="1:41" ht="15.75" thickBot="1" x14ac:dyDescent="0.3">
      <c r="A41" s="1" t="s">
        <v>345</v>
      </c>
      <c r="B41" s="149" t="s">
        <v>602</v>
      </c>
      <c r="C41" s="192" t="s">
        <v>347</v>
      </c>
      <c r="E41" s="201">
        <v>-1</v>
      </c>
      <c r="F41" s="186">
        <f t="shared" si="19"/>
        <v>-2096.5568332589696</v>
      </c>
      <c r="G41" s="202">
        <v>-1.5701017248999999E-2</v>
      </c>
      <c r="H41" s="202">
        <v>-1</v>
      </c>
      <c r="I41">
        <v>-1</v>
      </c>
      <c r="J41">
        <v>-1</v>
      </c>
      <c r="K41">
        <v>-1</v>
      </c>
      <c r="L41">
        <v>1</v>
      </c>
      <c r="M41">
        <v>-11</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133530</v>
      </c>
      <c r="Y41" s="137">
        <v>133530</v>
      </c>
      <c r="Z41" s="188">
        <f t="shared" si="25"/>
        <v>2096.5568332589696</v>
      </c>
      <c r="AA41" s="188">
        <f>IF(IF(sym!$Q30=H41,1,0)=1,ABS(X41*G41),-ABS(X41*G41))</f>
        <v>2096.5568332589696</v>
      </c>
      <c r="AB41" s="188">
        <f>IF(IF(sym!$P30=$H41,1,0)=1,ABS($X41*$G41),-ABS($X41*$G41))</f>
        <v>-2096.5568332589696</v>
      </c>
      <c r="AC41" s="188">
        <f t="shared" si="40"/>
        <v>2096.5568332589696</v>
      </c>
      <c r="AD41" s="188">
        <f t="shared" si="26"/>
        <v>-2096.5568332589696</v>
      </c>
      <c r="AE41" s="188">
        <f t="shared" si="27"/>
        <v>2096.5568332589696</v>
      </c>
      <c r="AF41" s="188">
        <f t="shared" si="36"/>
        <v>2096.5568332589696</v>
      </c>
      <c r="AG41" s="188">
        <f t="shared" si="37"/>
        <v>2096.5568332589696</v>
      </c>
      <c r="AH41" s="188">
        <f t="shared" si="38"/>
        <v>-2096.5568332589696</v>
      </c>
      <c r="AI41" s="188">
        <f t="shared" si="39"/>
        <v>2096.5568332589696</v>
      </c>
      <c r="AJ41" s="188">
        <f t="shared" si="28"/>
        <v>2096.5568332589696</v>
      </c>
      <c r="AK41" s="188">
        <f t="shared" si="29"/>
        <v>2096.5568332589696</v>
      </c>
      <c r="AL41" s="188">
        <f t="shared" si="30"/>
        <v>2096.5568332589696</v>
      </c>
      <c r="AM41" s="188">
        <f t="shared" si="31"/>
        <v>2096.5568332589696</v>
      </c>
      <c r="AN41" s="188">
        <f t="shared" si="32"/>
        <v>-2096.5568332589696</v>
      </c>
      <c r="AO41" s="188">
        <f t="shared" si="33"/>
        <v>2096.5568332589696</v>
      </c>
    </row>
    <row r="42" spans="1:41" ht="15.75" thickBot="1" x14ac:dyDescent="0.3">
      <c r="A42" s="1" t="s">
        <v>1023</v>
      </c>
      <c r="B42" s="149" t="s">
        <v>604</v>
      </c>
      <c r="C42" s="192" t="s">
        <v>294</v>
      </c>
      <c r="E42" s="201">
        <v>1</v>
      </c>
      <c r="F42" s="186">
        <f t="shared" si="19"/>
        <v>2017.0089759285406</v>
      </c>
      <c r="G42" s="202">
        <v>1.76727105807E-2</v>
      </c>
      <c r="H42" s="202">
        <v>1</v>
      </c>
      <c r="I42">
        <v>-1</v>
      </c>
      <c r="J42">
        <v>1</v>
      </c>
      <c r="K42">
        <v>-1</v>
      </c>
      <c r="L42">
        <v>1</v>
      </c>
      <c r="M42">
        <v>10</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114131.27413127414</v>
      </c>
      <c r="Y42" s="137">
        <v>114131.27413127414</v>
      </c>
      <c r="Z42" s="188">
        <f t="shared" si="25"/>
        <v>2017.0089759285406</v>
      </c>
      <c r="AA42" s="188">
        <f>IF(IF(sym!$Q31=H42,1,0)=1,ABS(X42*G42),-ABS(X42*G42))</f>
        <v>2017.0089759285406</v>
      </c>
      <c r="AB42" s="188">
        <f>IF(IF(sym!$P31=$H42,1,0)=1,ABS($X42*$G42),-ABS($X42*$G42))</f>
        <v>-2017.0089759285406</v>
      </c>
      <c r="AC42" s="188">
        <f t="shared" si="40"/>
        <v>2017.0089759285406</v>
      </c>
      <c r="AD42" s="188">
        <f t="shared" si="26"/>
        <v>-2017.0089759285406</v>
      </c>
      <c r="AE42" s="188">
        <f t="shared" si="27"/>
        <v>2017.0089759285406</v>
      </c>
      <c r="AF42" s="188">
        <f t="shared" si="36"/>
        <v>-2017.0089759285406</v>
      </c>
      <c r="AG42" s="188">
        <f t="shared" si="37"/>
        <v>-2017.0089759285406</v>
      </c>
      <c r="AH42" s="188">
        <f t="shared" si="38"/>
        <v>2017.0089759285406</v>
      </c>
      <c r="AI42" s="188">
        <f t="shared" si="39"/>
        <v>2017.0089759285406</v>
      </c>
      <c r="AJ42" s="188">
        <f t="shared" si="28"/>
        <v>-2017.0089759285406</v>
      </c>
      <c r="AK42" s="188">
        <f t="shared" si="29"/>
        <v>2017.0089759285406</v>
      </c>
      <c r="AL42" s="188">
        <f t="shared" si="30"/>
        <v>-2017.0089759285406</v>
      </c>
      <c r="AM42" s="188">
        <f t="shared" si="31"/>
        <v>-2017.0089759285406</v>
      </c>
      <c r="AN42" s="188">
        <f t="shared" si="32"/>
        <v>2017.0089759285406</v>
      </c>
      <c r="AO42" s="188">
        <f t="shared" si="33"/>
        <v>-2017.0089759285406</v>
      </c>
    </row>
    <row r="43" spans="1:41" ht="15.75" thickBot="1" x14ac:dyDescent="0.3">
      <c r="A43" s="1" t="s">
        <v>349</v>
      </c>
      <c r="B43" s="149" t="s">
        <v>515</v>
      </c>
      <c r="C43" s="192" t="s">
        <v>347</v>
      </c>
      <c r="E43" s="201">
        <v>1</v>
      </c>
      <c r="F43" s="186">
        <f t="shared" si="19"/>
        <v>3374.8894062889303</v>
      </c>
      <c r="G43" s="202">
        <v>3.0500582072200001E-2</v>
      </c>
      <c r="H43" s="202">
        <v>1</v>
      </c>
      <c r="I43">
        <v>1</v>
      </c>
      <c r="J43">
        <v>1</v>
      </c>
      <c r="K43">
        <v>1</v>
      </c>
      <c r="L43">
        <v>1</v>
      </c>
      <c r="M43">
        <v>-5</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110650</v>
      </c>
      <c r="Y43" s="137">
        <v>110650</v>
      </c>
      <c r="Z43" s="188">
        <f t="shared" si="25"/>
        <v>3374.8894062889303</v>
      </c>
      <c r="AA43" s="188">
        <f>IF(IF(sym!$Q32=H43,1,0)=1,ABS(X43*G43),-ABS(X43*G43))</f>
        <v>3374.8894062889303</v>
      </c>
      <c r="AB43" s="188">
        <f>IF(IF(sym!$P32=$H43,1,0)=1,ABS($X43*$G43),-ABS($X43*$G43))</f>
        <v>-3374.8894062889303</v>
      </c>
      <c r="AC43" s="188">
        <f t="shared" si="40"/>
        <v>3374.8894062889303</v>
      </c>
      <c r="AD43" s="188">
        <f t="shared" si="26"/>
        <v>-3374.8894062889303</v>
      </c>
      <c r="AE43" s="188">
        <f t="shared" si="27"/>
        <v>3374.8894062889303</v>
      </c>
      <c r="AF43" s="188">
        <f t="shared" si="36"/>
        <v>3374.8894062889303</v>
      </c>
      <c r="AG43" s="188">
        <f t="shared" si="37"/>
        <v>3374.8894062889303</v>
      </c>
      <c r="AH43" s="188">
        <f t="shared" si="38"/>
        <v>3374.8894062889303</v>
      </c>
      <c r="AI43" s="188">
        <f t="shared" si="39"/>
        <v>-3374.8894062889303</v>
      </c>
      <c r="AJ43" s="188">
        <f t="shared" si="28"/>
        <v>3374.8894062889303</v>
      </c>
      <c r="AK43" s="188">
        <f t="shared" si="29"/>
        <v>-3374.8894062889303</v>
      </c>
      <c r="AL43" s="188">
        <f t="shared" si="30"/>
        <v>-3374.8894062889303</v>
      </c>
      <c r="AM43" s="188">
        <f t="shared" si="31"/>
        <v>-3374.8894062889303</v>
      </c>
      <c r="AN43" s="188">
        <f t="shared" si="32"/>
        <v>3374.8894062889303</v>
      </c>
      <c r="AO43" s="188">
        <f t="shared" si="33"/>
        <v>-3374.8894062889303</v>
      </c>
    </row>
    <row r="44" spans="1:41" ht="15.75" thickBot="1" x14ac:dyDescent="0.3">
      <c r="A44" s="1" t="s">
        <v>1024</v>
      </c>
      <c r="B44" s="149" t="s">
        <v>353</v>
      </c>
      <c r="C44" s="192" t="s">
        <v>294</v>
      </c>
      <c r="E44" s="201">
        <v>1</v>
      </c>
      <c r="F44" s="186">
        <f t="shared" si="19"/>
        <v>2636.689246983155</v>
      </c>
      <c r="G44" s="202">
        <v>1.92574850299E-2</v>
      </c>
      <c r="H44" s="202">
        <v>1</v>
      </c>
      <c r="I44">
        <v>-1</v>
      </c>
      <c r="J44">
        <v>-1</v>
      </c>
      <c r="K44">
        <v>-1</v>
      </c>
      <c r="L44">
        <v>1</v>
      </c>
      <c r="M44">
        <v>9</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136917.63191763192</v>
      </c>
      <c r="Y44" s="137">
        <v>136917.63191763192</v>
      </c>
      <c r="Z44" s="188">
        <f t="shared" si="25"/>
        <v>2636.689246983155</v>
      </c>
      <c r="AA44" s="188">
        <f>IF(IF(sym!$Q33=H44,1,0)=1,ABS(X44*G44),-ABS(X44*G44))</f>
        <v>2636.689246983155</v>
      </c>
      <c r="AB44" s="188">
        <f>IF(IF(sym!$P33=$H44,1,0)=1,ABS($X44*$G44),-ABS($X44*$G44))</f>
        <v>-2636.689246983155</v>
      </c>
      <c r="AC44" s="188">
        <f t="shared" si="40"/>
        <v>2636.689246983155</v>
      </c>
      <c r="AD44" s="188">
        <f t="shared" si="26"/>
        <v>-2636.689246983155</v>
      </c>
      <c r="AE44" s="188">
        <f t="shared" si="27"/>
        <v>-2636.689246983155</v>
      </c>
      <c r="AF44" s="188">
        <f t="shared" si="36"/>
        <v>-2636.689246983155</v>
      </c>
      <c r="AG44" s="188">
        <f t="shared" si="37"/>
        <v>-2636.689246983155</v>
      </c>
      <c r="AH44" s="188">
        <f t="shared" si="38"/>
        <v>2636.689246983155</v>
      </c>
      <c r="AI44" s="188">
        <f t="shared" si="39"/>
        <v>2636.689246983155</v>
      </c>
      <c r="AJ44" s="188">
        <f t="shared" si="28"/>
        <v>-2636.689246983155</v>
      </c>
      <c r="AK44" s="188">
        <f t="shared" si="29"/>
        <v>-2636.689246983155</v>
      </c>
      <c r="AL44" s="188">
        <f t="shared" si="30"/>
        <v>-2636.689246983155</v>
      </c>
      <c r="AM44" s="188">
        <f t="shared" si="31"/>
        <v>-2636.689246983155</v>
      </c>
      <c r="AN44" s="188">
        <f t="shared" si="32"/>
        <v>2636.689246983155</v>
      </c>
      <c r="AO44" s="188">
        <f t="shared" si="33"/>
        <v>-2636.689246983155</v>
      </c>
    </row>
    <row r="45" spans="1:41" ht="15.75" thickBot="1" x14ac:dyDescent="0.3">
      <c r="A45" s="1" t="s">
        <v>351</v>
      </c>
      <c r="B45" s="149" t="s">
        <v>617</v>
      </c>
      <c r="C45" s="192" t="s">
        <v>288</v>
      </c>
      <c r="E45" s="201">
        <v>1</v>
      </c>
      <c r="F45" s="186">
        <f t="shared" si="19"/>
        <v>2064.9311902301088</v>
      </c>
      <c r="G45" s="202">
        <v>3.3114452979600001E-2</v>
      </c>
      <c r="H45" s="202">
        <v>1</v>
      </c>
      <c r="I45">
        <v>1</v>
      </c>
      <c r="J45">
        <v>1</v>
      </c>
      <c r="K45">
        <v>-1</v>
      </c>
      <c r="L45">
        <v>1</v>
      </c>
      <c r="M45">
        <v>7</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62357.399999999994</v>
      </c>
      <c r="Y45" s="137">
        <v>62357.399999999994</v>
      </c>
      <c r="Z45" s="188">
        <f t="shared" si="25"/>
        <v>2064.9311902301088</v>
      </c>
      <c r="AA45" s="188">
        <f>IF(IF(sym!$Q34=H45,1,0)=1,ABS(X45*G45),-ABS(X45*G45))</f>
        <v>2064.9311902301088</v>
      </c>
      <c r="AB45" s="188">
        <f>IF(IF(sym!$P34=$H45,1,0)=1,ABS($X45*$G45),-ABS($X45*$G45))</f>
        <v>-2064.9311902301088</v>
      </c>
      <c r="AC45" s="188">
        <f t="shared" si="40"/>
        <v>2064.9311902301088</v>
      </c>
      <c r="AD45" s="188">
        <f t="shared" si="26"/>
        <v>-2064.9311902301088</v>
      </c>
      <c r="AE45" s="188">
        <f t="shared" si="27"/>
        <v>2064.9311902301088</v>
      </c>
      <c r="AF45" s="188">
        <f t="shared" si="36"/>
        <v>2064.9311902301088</v>
      </c>
      <c r="AG45" s="188">
        <f t="shared" si="37"/>
        <v>-2064.9311902301088</v>
      </c>
      <c r="AH45" s="188">
        <f t="shared" si="38"/>
        <v>2064.9311902301088</v>
      </c>
      <c r="AI45" s="188">
        <f t="shared" si="39"/>
        <v>2064.9311902301088</v>
      </c>
      <c r="AJ45" s="188">
        <f t="shared" si="28"/>
        <v>-2064.9311902301088</v>
      </c>
      <c r="AK45" s="188">
        <f t="shared" si="29"/>
        <v>2064.9311902301088</v>
      </c>
      <c r="AL45" s="188">
        <f t="shared" si="30"/>
        <v>-2064.9311902301088</v>
      </c>
      <c r="AM45" s="188">
        <f t="shared" si="31"/>
        <v>-2064.9311902301088</v>
      </c>
      <c r="AN45" s="188">
        <f t="shared" si="32"/>
        <v>2064.9311902301088</v>
      </c>
      <c r="AO45" s="188">
        <f t="shared" si="33"/>
        <v>-2064.9311902301088</v>
      </c>
    </row>
    <row r="46" spans="1:41" ht="15.75" thickBot="1" x14ac:dyDescent="0.3">
      <c r="A46" s="1" t="s">
        <v>355</v>
      </c>
      <c r="B46" s="149" t="s">
        <v>623</v>
      </c>
      <c r="C46" s="192" t="s">
        <v>1121</v>
      </c>
      <c r="E46" s="201">
        <v>-1</v>
      </c>
      <c r="F46" s="186">
        <f t="shared" si="19"/>
        <v>-4561.3059529217508</v>
      </c>
      <c r="G46" s="202">
        <v>-1.90739886171E-2</v>
      </c>
      <c r="H46" s="202">
        <v>-1</v>
      </c>
      <c r="I46">
        <v>1</v>
      </c>
      <c r="J46">
        <v>-1</v>
      </c>
      <c r="K46">
        <v>1</v>
      </c>
      <c r="L46">
        <v>1</v>
      </c>
      <c r="M46">
        <v>-1</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239137.5</v>
      </c>
      <c r="Y46" s="137">
        <v>358706.25</v>
      </c>
      <c r="Z46" s="188">
        <f t="shared" si="25"/>
        <v>4561.3059529217508</v>
      </c>
      <c r="AA46" s="188">
        <f>IF(IF(sym!$Q35=H46,1,0)=1,ABS(X46*G46),-ABS(X46*G46))</f>
        <v>4561.3059529217508</v>
      </c>
      <c r="AB46" s="188">
        <f>IF(IF(sym!$P35=$H46,1,0)=1,ABS($X46*$G46),-ABS($X46*$G46))</f>
        <v>-4561.3059529217508</v>
      </c>
      <c r="AC46" s="188">
        <f t="shared" si="40"/>
        <v>4561.3059529217508</v>
      </c>
      <c r="AD46" s="188">
        <f t="shared" si="26"/>
        <v>-4561.3059529217508</v>
      </c>
      <c r="AE46" s="188">
        <f t="shared" si="27"/>
        <v>4561.3059529217508</v>
      </c>
      <c r="AF46" s="188">
        <f t="shared" si="36"/>
        <v>-4561.3059529217508</v>
      </c>
      <c r="AG46" s="188">
        <f t="shared" si="37"/>
        <v>-4561.3059529217508</v>
      </c>
      <c r="AH46" s="188">
        <f t="shared" si="38"/>
        <v>-4561.3059529217508</v>
      </c>
      <c r="AI46" s="188">
        <f t="shared" si="39"/>
        <v>4561.3059529217508</v>
      </c>
      <c r="AJ46" s="188">
        <f t="shared" si="28"/>
        <v>4561.3059529217508</v>
      </c>
      <c r="AK46" s="188">
        <f t="shared" si="29"/>
        <v>4561.3059529217508</v>
      </c>
      <c r="AL46" s="188">
        <f t="shared" si="30"/>
        <v>-4561.3059529217508</v>
      </c>
      <c r="AM46" s="188">
        <f t="shared" si="31"/>
        <v>4561.3059529217508</v>
      </c>
      <c r="AN46" s="188">
        <f t="shared" ref="AN46:AN77" si="41">IF(IF(T46=$H46,1,0)=1,ABS($X46*$G46),-ABS($X46*$G46))</f>
        <v>4561.3059529217508</v>
      </c>
      <c r="AO46" s="188">
        <f t="shared" ref="AO46:AO77" si="42">IF(IF(U46=$H46,1,0)=1,ABS($X46*$G46),-ABS($X46*$G46))</f>
        <v>4561.3059529217508</v>
      </c>
    </row>
    <row r="47" spans="1:41" ht="15.75" thickBot="1" x14ac:dyDescent="0.3">
      <c r="A47" s="1" t="s">
        <v>357</v>
      </c>
      <c r="B47" s="149" t="s">
        <v>513</v>
      </c>
      <c r="C47" s="192" t="s">
        <v>304</v>
      </c>
      <c r="E47" s="201">
        <v>1</v>
      </c>
      <c r="F47" s="186">
        <f t="shared" si="19"/>
        <v>-1406.8653717376501</v>
      </c>
      <c r="G47" s="202">
        <v>-1.2726054923E-2</v>
      </c>
      <c r="H47" s="202">
        <v>-1</v>
      </c>
      <c r="I47">
        <v>1</v>
      </c>
      <c r="J47">
        <v>-1</v>
      </c>
      <c r="K47">
        <v>1</v>
      </c>
      <c r="L47">
        <v>1</v>
      </c>
      <c r="M47">
        <v>-9</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110550</v>
      </c>
      <c r="Y47" s="137">
        <v>110550</v>
      </c>
      <c r="Z47" s="188">
        <f t="shared" si="25"/>
        <v>1406.8653717376501</v>
      </c>
      <c r="AA47" s="188">
        <f>IF(IF(sym!$Q36=H47,1,0)=1,ABS(X47*G47),-ABS(X47*G47))</f>
        <v>-1406.8653717376501</v>
      </c>
      <c r="AB47" s="188">
        <f>IF(IF(sym!$P36=$H47,1,0)=1,ABS($X47*$G47),-ABS($X47*$G47))</f>
        <v>1406.8653717376501</v>
      </c>
      <c r="AC47" s="188">
        <f t="shared" si="40"/>
        <v>-1406.8653717376501</v>
      </c>
      <c r="AD47" s="188">
        <f t="shared" si="26"/>
        <v>1406.8653717376501</v>
      </c>
      <c r="AE47" s="188">
        <f t="shared" si="27"/>
        <v>1406.8653717376501</v>
      </c>
      <c r="AF47" s="188">
        <f t="shared" si="36"/>
        <v>-1406.8653717376501</v>
      </c>
      <c r="AG47" s="188">
        <f t="shared" si="37"/>
        <v>-1406.8653717376501</v>
      </c>
      <c r="AH47" s="188">
        <f t="shared" si="38"/>
        <v>-1406.8653717376501</v>
      </c>
      <c r="AI47" s="188">
        <f t="shared" si="39"/>
        <v>1406.8653717376501</v>
      </c>
      <c r="AJ47" s="188">
        <f t="shared" si="28"/>
        <v>-1406.8653717376501</v>
      </c>
      <c r="AK47" s="188">
        <f t="shared" si="29"/>
        <v>1406.8653717376501</v>
      </c>
      <c r="AL47" s="188">
        <f t="shared" si="30"/>
        <v>1406.8653717376501</v>
      </c>
      <c r="AM47" s="188">
        <f t="shared" si="31"/>
        <v>1406.8653717376501</v>
      </c>
      <c r="AN47" s="188">
        <f t="shared" si="41"/>
        <v>-1406.8653717376501</v>
      </c>
      <c r="AO47" s="188">
        <f t="shared" si="42"/>
        <v>1406.8653717376501</v>
      </c>
    </row>
    <row r="48" spans="1:41" ht="15.75" thickBot="1" x14ac:dyDescent="0.3">
      <c r="A48" s="1" t="s">
        <v>1051</v>
      </c>
      <c r="B48" s="149" t="s">
        <v>614</v>
      </c>
      <c r="C48" s="192" t="s">
        <v>297</v>
      </c>
      <c r="E48" s="201">
        <v>-1</v>
      </c>
      <c r="F48" s="186">
        <f t="shared" si="19"/>
        <v>1268.7462507515399</v>
      </c>
      <c r="G48" s="202">
        <v>1.4997000599899999E-2</v>
      </c>
      <c r="H48" s="202">
        <v>1</v>
      </c>
      <c r="I48">
        <v>-1</v>
      </c>
      <c r="J48">
        <v>1</v>
      </c>
      <c r="K48">
        <v>-1</v>
      </c>
      <c r="L48">
        <v>-1</v>
      </c>
      <c r="M48">
        <v>22</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84600</v>
      </c>
      <c r="Y48" s="137">
        <v>105750</v>
      </c>
      <c r="Z48" s="188">
        <f t="shared" si="25"/>
        <v>1268.7462507515399</v>
      </c>
      <c r="AA48" s="188">
        <f>IF(IF(sym!$Q37=H48,1,0)=1,ABS(X48*G48),-ABS(X48*G48))</f>
        <v>1268.7462507515399</v>
      </c>
      <c r="AB48" s="188">
        <f>IF(IF(sym!$P37=$H48,1,0)=1,ABS($X48*$G48),-ABS($X48*$G48))</f>
        <v>-1268.7462507515399</v>
      </c>
      <c r="AC48" s="188">
        <f t="shared" si="40"/>
        <v>-1268.7462507515399</v>
      </c>
      <c r="AD48" s="188">
        <f t="shared" si="26"/>
        <v>1268.7462507515399</v>
      </c>
      <c r="AE48" s="188">
        <f t="shared" si="27"/>
        <v>1268.7462507515399</v>
      </c>
      <c r="AF48" s="188">
        <f t="shared" si="36"/>
        <v>-1268.7462507515399</v>
      </c>
      <c r="AG48" s="188">
        <f t="shared" si="37"/>
        <v>-1268.7462507515399</v>
      </c>
      <c r="AH48" s="188">
        <f t="shared" si="38"/>
        <v>-1268.7462507515399</v>
      </c>
      <c r="AI48" s="188">
        <f t="shared" si="39"/>
        <v>-1268.7462507515399</v>
      </c>
      <c r="AJ48" s="188">
        <f t="shared" si="28"/>
        <v>-1268.7462507515399</v>
      </c>
      <c r="AK48" s="188">
        <f t="shared" si="29"/>
        <v>1268.7462507515399</v>
      </c>
      <c r="AL48" s="188">
        <f t="shared" si="30"/>
        <v>1268.7462507515399</v>
      </c>
      <c r="AM48" s="188">
        <f t="shared" si="31"/>
        <v>1268.7462507515399</v>
      </c>
      <c r="AN48" s="188">
        <f t="shared" si="41"/>
        <v>1268.7462507515399</v>
      </c>
      <c r="AO48" s="188">
        <f t="shared" si="42"/>
        <v>1268.7462507515399</v>
      </c>
    </row>
    <row r="49" spans="1:41" ht="15.75" thickBot="1" x14ac:dyDescent="0.3">
      <c r="A49" s="4" t="s">
        <v>359</v>
      </c>
      <c r="B49" s="149" t="s">
        <v>708</v>
      </c>
      <c r="C49" s="192" t="s">
        <v>304</v>
      </c>
      <c r="E49" s="201">
        <v>1</v>
      </c>
      <c r="F49" s="186">
        <f t="shared" si="19"/>
        <v>764.4180633146409</v>
      </c>
      <c r="G49" s="202">
        <v>7.1384233395399999E-3</v>
      </c>
      <c r="H49" s="234">
        <v>1</v>
      </c>
      <c r="I49">
        <v>1</v>
      </c>
      <c r="J49">
        <v>-1</v>
      </c>
      <c r="K49">
        <v>1</v>
      </c>
      <c r="L49">
        <v>-1</v>
      </c>
      <c r="M49">
        <v>8</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107085</v>
      </c>
      <c r="Y49" s="137">
        <v>71390</v>
      </c>
      <c r="Z49" s="188">
        <f t="shared" si="25"/>
        <v>764.4180633146409</v>
      </c>
      <c r="AA49" s="188">
        <f>IF(IF(sym!$Q38=H49,1,0)=1,ABS(X49*G49),-ABS(X49*G49))</f>
        <v>764.4180633146409</v>
      </c>
      <c r="AB49" s="188">
        <f>IF(IF(sym!$P38=$H49,1,0)=1,ABS($X49*$G49),-ABS($X49*$G49))</f>
        <v>-764.4180633146409</v>
      </c>
      <c r="AC49" s="188">
        <f t="shared" si="40"/>
        <v>764.4180633146409</v>
      </c>
      <c r="AD49" s="188">
        <f t="shared" si="26"/>
        <v>-764.4180633146409</v>
      </c>
      <c r="AE49" s="188">
        <f t="shared" si="27"/>
        <v>-764.4180633146409</v>
      </c>
      <c r="AF49" s="188">
        <f t="shared" si="36"/>
        <v>764.4180633146409</v>
      </c>
      <c r="AG49" s="188">
        <f t="shared" si="37"/>
        <v>764.4180633146409</v>
      </c>
      <c r="AH49" s="188">
        <f t="shared" si="38"/>
        <v>-764.4180633146409</v>
      </c>
      <c r="AI49" s="188">
        <f t="shared" si="39"/>
        <v>-764.4180633146409</v>
      </c>
      <c r="AJ49" s="188">
        <f t="shared" si="28"/>
        <v>764.4180633146409</v>
      </c>
      <c r="AK49" s="188">
        <f t="shared" si="29"/>
        <v>-764.4180633146409</v>
      </c>
      <c r="AL49" s="188">
        <f t="shared" si="30"/>
        <v>764.4180633146409</v>
      </c>
      <c r="AM49" s="188">
        <f t="shared" si="31"/>
        <v>764.4180633146409</v>
      </c>
      <c r="AN49" s="188">
        <f t="shared" si="41"/>
        <v>764.4180633146409</v>
      </c>
      <c r="AO49" s="188">
        <f t="shared" si="42"/>
        <v>-764.4180633146409</v>
      </c>
    </row>
    <row r="50" spans="1:41" ht="15.75" thickBot="1" x14ac:dyDescent="0.3">
      <c r="A50" s="1" t="s">
        <v>361</v>
      </c>
      <c r="B50" s="149" t="s">
        <v>631</v>
      </c>
      <c r="C50" s="192" t="s">
        <v>313</v>
      </c>
      <c r="E50" s="201">
        <v>-1</v>
      </c>
      <c r="F50" s="186">
        <f t="shared" si="19"/>
        <v>-537.77777777796598</v>
      </c>
      <c r="G50" s="202">
        <v>-4.1152263374499998E-3</v>
      </c>
      <c r="H50" s="202">
        <v>-1</v>
      </c>
      <c r="I50">
        <v>-1</v>
      </c>
      <c r="J50">
        <v>-1</v>
      </c>
      <c r="K50">
        <v>-1</v>
      </c>
      <c r="L50">
        <v>1</v>
      </c>
      <c r="M50">
        <v>-6</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130680</v>
      </c>
      <c r="Y50" s="137">
        <v>87120</v>
      </c>
      <c r="Z50" s="188">
        <f t="shared" si="25"/>
        <v>537.77777777796598</v>
      </c>
      <c r="AA50" s="188">
        <f>IF(IF(sym!$Q39=H50,1,0)=1,ABS(X50*G50),-ABS(X50*G50))</f>
        <v>-537.77777777796598</v>
      </c>
      <c r="AB50" s="188">
        <f>IF(IF(sym!$P39=$H50,1,0)=1,ABS($X50*$G50),-ABS($X50*$G50))</f>
        <v>537.77777777796598</v>
      </c>
      <c r="AC50" s="188">
        <f t="shared" si="40"/>
        <v>537.77777777796598</v>
      </c>
      <c r="AD50" s="188">
        <f t="shared" si="26"/>
        <v>-537.77777777796598</v>
      </c>
      <c r="AE50" s="188">
        <f t="shared" si="27"/>
        <v>537.77777777796598</v>
      </c>
      <c r="AF50" s="188">
        <f t="shared" si="36"/>
        <v>537.77777777796598</v>
      </c>
      <c r="AG50" s="188">
        <f t="shared" si="37"/>
        <v>537.77777777796598</v>
      </c>
      <c r="AH50" s="188">
        <f t="shared" si="38"/>
        <v>-537.77777777796598</v>
      </c>
      <c r="AI50" s="188">
        <f t="shared" si="39"/>
        <v>537.77777777796598</v>
      </c>
      <c r="AJ50" s="188">
        <f t="shared" si="28"/>
        <v>537.77777777796598</v>
      </c>
      <c r="AK50" s="188">
        <f t="shared" si="29"/>
        <v>537.77777777796598</v>
      </c>
      <c r="AL50" s="188">
        <f t="shared" si="30"/>
        <v>537.77777777796598</v>
      </c>
      <c r="AM50" s="188">
        <f t="shared" si="31"/>
        <v>537.77777777796598</v>
      </c>
      <c r="AN50" s="188">
        <f t="shared" si="41"/>
        <v>-537.77777777796598</v>
      </c>
      <c r="AO50" s="188">
        <f t="shared" si="42"/>
        <v>537.77777777796598</v>
      </c>
    </row>
    <row r="51" spans="1:41" ht="15.75" thickBot="1" x14ac:dyDescent="0.3">
      <c r="A51" s="1" t="s">
        <v>363</v>
      </c>
      <c r="B51" s="149" t="s">
        <v>476</v>
      </c>
      <c r="C51" s="192" t="s">
        <v>288</v>
      </c>
      <c r="E51" s="201">
        <v>-1</v>
      </c>
      <c r="F51" s="186">
        <f t="shared" si="19"/>
        <v>4274.4137787925119</v>
      </c>
      <c r="G51" s="202">
        <v>4.25399460469E-2</v>
      </c>
      <c r="H51" s="202">
        <v>1</v>
      </c>
      <c r="I51">
        <v>-1</v>
      </c>
      <c r="J51">
        <v>-1</v>
      </c>
      <c r="K51">
        <v>-1</v>
      </c>
      <c r="L51">
        <v>-1</v>
      </c>
      <c r="M51">
        <v>8</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100480</v>
      </c>
      <c r="Y51" s="137">
        <v>150720</v>
      </c>
      <c r="Z51" s="188">
        <f t="shared" si="25"/>
        <v>4274.4137787925119</v>
      </c>
      <c r="AA51" s="188">
        <f>IF(IF(sym!$Q40=H51,1,0)=1,ABS(X51*G51),-ABS(X51*G51))</f>
        <v>4274.4137787925119</v>
      </c>
      <c r="AB51" s="188">
        <f>IF(IF(sym!$P40=$H51,1,0)=1,ABS($X51*$G51),-ABS($X51*$G51))</f>
        <v>-4274.4137787925119</v>
      </c>
      <c r="AC51" s="188">
        <f t="shared" si="40"/>
        <v>-4274.4137787925119</v>
      </c>
      <c r="AD51" s="188">
        <f t="shared" si="26"/>
        <v>4274.4137787925119</v>
      </c>
      <c r="AE51" s="188">
        <f t="shared" si="27"/>
        <v>-4274.4137787925119</v>
      </c>
      <c r="AF51" s="188">
        <f t="shared" si="36"/>
        <v>-4274.4137787925119</v>
      </c>
      <c r="AG51" s="188">
        <f t="shared" si="37"/>
        <v>-4274.4137787925119</v>
      </c>
      <c r="AH51" s="188">
        <f t="shared" si="38"/>
        <v>-4274.4137787925119</v>
      </c>
      <c r="AI51" s="188">
        <f t="shared" si="39"/>
        <v>-4274.4137787925119</v>
      </c>
      <c r="AJ51" s="188">
        <f t="shared" si="28"/>
        <v>-4274.4137787925119</v>
      </c>
      <c r="AK51" s="188">
        <f t="shared" si="29"/>
        <v>-4274.4137787925119</v>
      </c>
      <c r="AL51" s="188">
        <f t="shared" si="30"/>
        <v>4274.4137787925119</v>
      </c>
      <c r="AM51" s="188">
        <f t="shared" si="31"/>
        <v>-4274.4137787925119</v>
      </c>
      <c r="AN51" s="188">
        <f t="shared" si="41"/>
        <v>4274.4137787925119</v>
      </c>
      <c r="AO51" s="188">
        <f t="shared" si="42"/>
        <v>4274.4137787925119</v>
      </c>
    </row>
    <row r="52" spans="1:41" ht="15.75" thickBot="1" x14ac:dyDescent="0.3">
      <c r="A52" s="1" t="s">
        <v>365</v>
      </c>
      <c r="B52" s="149" t="s">
        <v>1097</v>
      </c>
      <c r="C52" s="192" t="s">
        <v>288</v>
      </c>
      <c r="E52" s="201">
        <v>1</v>
      </c>
      <c r="F52" s="186">
        <f t="shared" si="19"/>
        <v>1682.78145695583</v>
      </c>
      <c r="G52" s="202">
        <v>1.98675496689E-2</v>
      </c>
      <c r="H52" s="202">
        <v>1</v>
      </c>
      <c r="I52">
        <v>1</v>
      </c>
      <c r="J52">
        <v>1</v>
      </c>
      <c r="K52">
        <v>-1</v>
      </c>
      <c r="L52">
        <v>1</v>
      </c>
      <c r="M52">
        <v>-8</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84700</v>
      </c>
      <c r="Y52" s="137">
        <v>127050</v>
      </c>
      <c r="Z52" s="188">
        <f t="shared" si="25"/>
        <v>1682.78145695583</v>
      </c>
      <c r="AA52" s="188">
        <f>IF(IF(sym!$Q41=H52,1,0)=1,ABS(X52*G52),-ABS(X52*G52))</f>
        <v>1682.78145695583</v>
      </c>
      <c r="AB52" s="188">
        <f>IF(IF(sym!$P41=$H52,1,0)=1,ABS($X52*$G52),-ABS($X52*$G52))</f>
        <v>-1682.78145695583</v>
      </c>
      <c r="AC52" s="188">
        <f t="shared" si="40"/>
        <v>1682.78145695583</v>
      </c>
      <c r="AD52" s="188">
        <f t="shared" si="26"/>
        <v>-1682.78145695583</v>
      </c>
      <c r="AE52" s="188">
        <f t="shared" si="27"/>
        <v>1682.78145695583</v>
      </c>
      <c r="AF52" s="188">
        <f t="shared" si="36"/>
        <v>1682.78145695583</v>
      </c>
      <c r="AG52" s="188">
        <f t="shared" si="37"/>
        <v>-1682.78145695583</v>
      </c>
      <c r="AH52" s="188">
        <f t="shared" si="38"/>
        <v>1682.78145695583</v>
      </c>
      <c r="AI52" s="188">
        <f t="shared" si="39"/>
        <v>-1682.78145695583</v>
      </c>
      <c r="AJ52" s="188">
        <f t="shared" si="28"/>
        <v>-1682.78145695583</v>
      </c>
      <c r="AK52" s="188">
        <f t="shared" si="29"/>
        <v>-1682.78145695583</v>
      </c>
      <c r="AL52" s="188">
        <f t="shared" si="30"/>
        <v>-1682.78145695583</v>
      </c>
      <c r="AM52" s="188">
        <f t="shared" si="31"/>
        <v>-1682.78145695583</v>
      </c>
      <c r="AN52" s="188">
        <f t="shared" si="41"/>
        <v>1682.78145695583</v>
      </c>
      <c r="AO52" s="188">
        <f t="shared" si="42"/>
        <v>-1682.78145695583</v>
      </c>
    </row>
    <row r="53" spans="1:41" ht="15.75" thickBot="1" x14ac:dyDescent="0.3">
      <c r="A53" s="1" t="s">
        <v>367</v>
      </c>
      <c r="B53" s="149" t="s">
        <v>625</v>
      </c>
      <c r="C53" s="192" t="s">
        <v>313</v>
      </c>
      <c r="E53" s="201">
        <v>-1</v>
      </c>
      <c r="F53" s="186">
        <f t="shared" si="19"/>
        <v>1141.41672792996</v>
      </c>
      <c r="G53" s="202">
        <v>1.05296746119E-2</v>
      </c>
      <c r="H53" s="202">
        <v>1</v>
      </c>
      <c r="I53">
        <v>-1</v>
      </c>
      <c r="J53">
        <v>1</v>
      </c>
      <c r="K53">
        <v>-1</v>
      </c>
      <c r="L53">
        <v>-1</v>
      </c>
      <c r="M53">
        <v>14</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108400</v>
      </c>
      <c r="Y53" s="137">
        <v>81300</v>
      </c>
      <c r="Z53" s="188">
        <f t="shared" si="25"/>
        <v>1141.41672792996</v>
      </c>
      <c r="AA53" s="188">
        <f>IF(IF(sym!$Q42=H53,1,0)=1,ABS(X53*G53),-ABS(X53*G53))</f>
        <v>1141.41672792996</v>
      </c>
      <c r="AB53" s="188">
        <f>IF(IF(sym!$P42=$H53,1,0)=1,ABS($X53*$G53),-ABS($X53*$G53))</f>
        <v>-1141.41672792996</v>
      </c>
      <c r="AC53" s="188">
        <f t="shared" si="40"/>
        <v>-1141.41672792996</v>
      </c>
      <c r="AD53" s="188">
        <f t="shared" si="26"/>
        <v>1141.41672792996</v>
      </c>
      <c r="AE53" s="188">
        <f t="shared" si="27"/>
        <v>1141.41672792996</v>
      </c>
      <c r="AF53" s="188">
        <f t="shared" si="36"/>
        <v>-1141.41672792996</v>
      </c>
      <c r="AG53" s="188">
        <f t="shared" si="37"/>
        <v>-1141.41672792996</v>
      </c>
      <c r="AH53" s="188">
        <f t="shared" si="38"/>
        <v>-1141.41672792996</v>
      </c>
      <c r="AI53" s="188">
        <f t="shared" si="39"/>
        <v>-1141.41672792996</v>
      </c>
      <c r="AJ53" s="188">
        <f t="shared" si="28"/>
        <v>-1141.41672792996</v>
      </c>
      <c r="AK53" s="188">
        <f t="shared" si="29"/>
        <v>1141.41672792996</v>
      </c>
      <c r="AL53" s="188">
        <f t="shared" si="30"/>
        <v>1141.41672792996</v>
      </c>
      <c r="AM53" s="188">
        <f t="shared" si="31"/>
        <v>1141.41672792996</v>
      </c>
      <c r="AN53" s="188">
        <f t="shared" si="41"/>
        <v>1141.41672792996</v>
      </c>
      <c r="AO53" s="188">
        <f t="shared" si="42"/>
        <v>1141.41672792996</v>
      </c>
    </row>
    <row r="54" spans="1:41" ht="15.75" thickBot="1" x14ac:dyDescent="0.3">
      <c r="A54" s="1" t="s">
        <v>511</v>
      </c>
      <c r="B54" s="149" t="s">
        <v>511</v>
      </c>
      <c r="C54" s="192" t="s">
        <v>304</v>
      </c>
      <c r="E54" s="201">
        <v>1</v>
      </c>
      <c r="F54" s="186">
        <f t="shared" si="19"/>
        <v>-1384.6910880247831</v>
      </c>
      <c r="G54" s="202">
        <v>-1.09349371241E-2</v>
      </c>
      <c r="H54" s="202">
        <v>-1</v>
      </c>
      <c r="I54">
        <v>-1</v>
      </c>
      <c r="J54">
        <v>-1</v>
      </c>
      <c r="K54">
        <v>1</v>
      </c>
      <c r="L54">
        <v>-1</v>
      </c>
      <c r="M54">
        <v>-10</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126630</v>
      </c>
      <c r="Y54" s="137">
        <v>162810</v>
      </c>
      <c r="Z54" s="188">
        <f t="shared" si="25"/>
        <v>1384.6910880247831</v>
      </c>
      <c r="AA54" s="188">
        <f>IF(IF(sym!$Q43=H54,1,0)=1,ABS(X54*G54),-ABS(X54*G54))</f>
        <v>-1384.6910880247831</v>
      </c>
      <c r="AB54" s="188">
        <f>IF(IF(sym!$P43=$H54,1,0)=1,ABS($X54*$G54),-ABS($X54*$G54))</f>
        <v>1384.6910880247831</v>
      </c>
      <c r="AC54" s="188">
        <f t="shared" si="40"/>
        <v>-1384.6910880247831</v>
      </c>
      <c r="AD54" s="188">
        <f t="shared" si="26"/>
        <v>1384.6910880247831</v>
      </c>
      <c r="AE54" s="188">
        <f t="shared" si="27"/>
        <v>1384.6910880247831</v>
      </c>
      <c r="AF54" s="188">
        <f t="shared" si="36"/>
        <v>1384.6910880247831</v>
      </c>
      <c r="AG54" s="188">
        <f t="shared" si="37"/>
        <v>-1384.6910880247831</v>
      </c>
      <c r="AH54" s="188">
        <f t="shared" si="38"/>
        <v>1384.6910880247831</v>
      </c>
      <c r="AI54" s="188">
        <f t="shared" si="39"/>
        <v>-1384.6910880247831</v>
      </c>
      <c r="AJ54" s="188">
        <f t="shared" si="28"/>
        <v>-1384.6910880247831</v>
      </c>
      <c r="AK54" s="188">
        <f t="shared" si="29"/>
        <v>1384.6910880247831</v>
      </c>
      <c r="AL54" s="188">
        <f t="shared" si="30"/>
        <v>1384.6910880247831</v>
      </c>
      <c r="AM54" s="188">
        <f t="shared" si="31"/>
        <v>1384.6910880247831</v>
      </c>
      <c r="AN54" s="188">
        <f t="shared" si="41"/>
        <v>1384.6910880247831</v>
      </c>
      <c r="AO54" s="188">
        <f t="shared" si="42"/>
        <v>1384.6910880247831</v>
      </c>
    </row>
    <row r="55" spans="1:41" ht="15.75" thickBot="1" x14ac:dyDescent="0.3">
      <c r="A55" s="1" t="s">
        <v>988</v>
      </c>
      <c r="B55" s="149" t="s">
        <v>629</v>
      </c>
      <c r="C55" s="192" t="s">
        <v>304</v>
      </c>
      <c r="E55" s="201">
        <v>1</v>
      </c>
      <c r="F55" s="186">
        <f t="shared" si="19"/>
        <v>-2367.3629336652725</v>
      </c>
      <c r="G55" s="202">
        <v>-2.1750853855800001E-2</v>
      </c>
      <c r="H55" s="202">
        <v>-1</v>
      </c>
      <c r="I55">
        <v>-1</v>
      </c>
      <c r="J55">
        <v>-1</v>
      </c>
      <c r="K55">
        <v>1</v>
      </c>
      <c r="L55">
        <v>-1</v>
      </c>
      <c r="M55">
        <v>-8</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108840.00000000001</v>
      </c>
      <c r="Y55" s="137">
        <v>136050.00000000003</v>
      </c>
      <c r="Z55" s="188">
        <f t="shared" si="25"/>
        <v>2367.3629336652725</v>
      </c>
      <c r="AA55" s="188">
        <f>IF(IF(sym!$Q44=H55,1,0)=1,ABS(X55*G55),-ABS(X55*G55))</f>
        <v>-2367.3629336652725</v>
      </c>
      <c r="AB55" s="188">
        <f>IF(IF(sym!$P44=$H55,1,0)=1,ABS($X55*$G55),-ABS($X55*$G55))</f>
        <v>2367.3629336652725</v>
      </c>
      <c r="AC55" s="188">
        <f t="shared" si="40"/>
        <v>-2367.3629336652725</v>
      </c>
      <c r="AD55" s="188">
        <f t="shared" si="26"/>
        <v>2367.3629336652725</v>
      </c>
      <c r="AE55" s="188">
        <f t="shared" si="27"/>
        <v>2367.3629336652725</v>
      </c>
      <c r="AF55" s="188">
        <f t="shared" si="36"/>
        <v>2367.3629336652725</v>
      </c>
      <c r="AG55" s="188">
        <f t="shared" si="37"/>
        <v>-2367.3629336652725</v>
      </c>
      <c r="AH55" s="188">
        <f t="shared" si="38"/>
        <v>2367.3629336652725</v>
      </c>
      <c r="AI55" s="188">
        <f t="shared" si="39"/>
        <v>-2367.3629336652725</v>
      </c>
      <c r="AJ55" s="188">
        <f t="shared" si="28"/>
        <v>-2367.3629336652725</v>
      </c>
      <c r="AK55" s="188">
        <f t="shared" si="29"/>
        <v>2367.3629336652725</v>
      </c>
      <c r="AL55" s="188">
        <f t="shared" si="30"/>
        <v>2367.3629336652725</v>
      </c>
      <c r="AM55" s="188">
        <f t="shared" si="31"/>
        <v>2367.3629336652725</v>
      </c>
      <c r="AN55" s="188">
        <f t="shared" si="41"/>
        <v>2367.3629336652725</v>
      </c>
      <c r="AO55" s="188">
        <f t="shared" si="42"/>
        <v>2367.3629336652725</v>
      </c>
    </row>
    <row r="56" spans="1:41" ht="15.75" thickBot="1" x14ac:dyDescent="0.3">
      <c r="A56" s="1" t="s">
        <v>989</v>
      </c>
      <c r="B56" s="149" t="s">
        <v>655</v>
      </c>
      <c r="C56" s="192" t="s">
        <v>294</v>
      </c>
      <c r="E56" s="201">
        <v>1</v>
      </c>
      <c r="F56" s="186">
        <f t="shared" si="19"/>
        <v>1933.5907586913436</v>
      </c>
      <c r="G56" s="202">
        <v>1.50082722761E-2</v>
      </c>
      <c r="H56" s="202">
        <v>1</v>
      </c>
      <c r="I56">
        <v>-1</v>
      </c>
      <c r="J56">
        <v>-1</v>
      </c>
      <c r="K56">
        <v>-1</v>
      </c>
      <c r="L56">
        <v>1</v>
      </c>
      <c r="M56">
        <v>10</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128835</v>
      </c>
      <c r="Y56" s="137">
        <v>171780</v>
      </c>
      <c r="Z56" s="188">
        <f t="shared" si="25"/>
        <v>1933.5907586913436</v>
      </c>
      <c r="AA56" s="188">
        <f>IF(IF(sym!$Q45=H56,1,0)=1,ABS(X56*G56),-ABS(X56*G56))</f>
        <v>1933.5907586913436</v>
      </c>
      <c r="AB56" s="188">
        <f>IF(IF(sym!$P45=$H56,1,0)=1,ABS($X56*$G56),-ABS($X56*$G56))</f>
        <v>-1933.5907586913436</v>
      </c>
      <c r="AC56" s="188">
        <f t="shared" si="40"/>
        <v>1933.5907586913436</v>
      </c>
      <c r="AD56" s="188">
        <f t="shared" si="26"/>
        <v>-1933.5907586913436</v>
      </c>
      <c r="AE56" s="188">
        <f t="shared" si="27"/>
        <v>-1933.5907586913436</v>
      </c>
      <c r="AF56" s="188">
        <f t="shared" si="36"/>
        <v>-1933.5907586913436</v>
      </c>
      <c r="AG56" s="188">
        <f t="shared" si="37"/>
        <v>-1933.5907586913436</v>
      </c>
      <c r="AH56" s="188">
        <f t="shared" si="38"/>
        <v>1933.5907586913436</v>
      </c>
      <c r="AI56" s="188">
        <f t="shared" si="39"/>
        <v>1933.5907586913436</v>
      </c>
      <c r="AJ56" s="188">
        <f t="shared" si="28"/>
        <v>-1933.5907586913436</v>
      </c>
      <c r="AK56" s="188">
        <f t="shared" si="29"/>
        <v>-1933.5907586913436</v>
      </c>
      <c r="AL56" s="188">
        <f t="shared" si="30"/>
        <v>-1933.5907586913436</v>
      </c>
      <c r="AM56" s="188">
        <f t="shared" si="31"/>
        <v>-1933.5907586913436</v>
      </c>
      <c r="AN56" s="188">
        <f t="shared" si="41"/>
        <v>1933.5907586913436</v>
      </c>
      <c r="AO56" s="188">
        <f t="shared" si="42"/>
        <v>-1933.5907586913436</v>
      </c>
    </row>
    <row r="57" spans="1:41" ht="15.75" thickBot="1" x14ac:dyDescent="0.3">
      <c r="A57" s="1" t="s">
        <v>369</v>
      </c>
      <c r="B57" s="149" t="s">
        <v>620</v>
      </c>
      <c r="C57" s="192" t="s">
        <v>294</v>
      </c>
      <c r="E57" s="201">
        <v>1</v>
      </c>
      <c r="F57" s="186">
        <f t="shared" si="19"/>
        <v>2301.4444445135782</v>
      </c>
      <c r="G57" s="202">
        <v>2.43978805395E-2</v>
      </c>
      <c r="H57" s="202">
        <v>1</v>
      </c>
      <c r="I57">
        <v>-1</v>
      </c>
      <c r="J57">
        <v>1</v>
      </c>
      <c r="K57">
        <v>-1</v>
      </c>
      <c r="L57">
        <v>-1</v>
      </c>
      <c r="M57">
        <v>-3</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94329.687399999995</v>
      </c>
      <c r="Y57" s="137">
        <v>94329.687399999995</v>
      </c>
      <c r="Z57" s="188">
        <f t="shared" si="25"/>
        <v>2301.4444445135782</v>
      </c>
      <c r="AA57" s="188">
        <f>IF(IF(sym!$Q46=H57,1,0)=1,ABS(X57*G57),-ABS(X57*G57))</f>
        <v>2301.4444445135782</v>
      </c>
      <c r="AB57" s="188">
        <f>IF(IF(sym!$P46=$H57,1,0)=1,ABS($X57*$G57),-ABS($X57*$G57))</f>
        <v>-2301.4444445135782</v>
      </c>
      <c r="AC57" s="188">
        <f t="shared" si="40"/>
        <v>2301.4444445135782</v>
      </c>
      <c r="AD57" s="188">
        <f t="shared" si="26"/>
        <v>-2301.4444445135782</v>
      </c>
      <c r="AE57" s="188">
        <f t="shared" si="27"/>
        <v>2301.4444445135782</v>
      </c>
      <c r="AF57" s="188">
        <f t="shared" si="36"/>
        <v>-2301.4444445135782</v>
      </c>
      <c r="AG57" s="188">
        <f t="shared" si="37"/>
        <v>-2301.4444445135782</v>
      </c>
      <c r="AH57" s="188">
        <f t="shared" si="38"/>
        <v>-2301.4444445135782</v>
      </c>
      <c r="AI57" s="188">
        <f t="shared" si="39"/>
        <v>2301.4444445135782</v>
      </c>
      <c r="AJ57" s="188">
        <f t="shared" si="28"/>
        <v>2301.4444445135782</v>
      </c>
      <c r="AK57" s="188">
        <f t="shared" si="29"/>
        <v>2301.4444445135782</v>
      </c>
      <c r="AL57" s="188">
        <f t="shared" si="30"/>
        <v>-2301.4444445135782</v>
      </c>
      <c r="AM57" s="188">
        <f t="shared" si="31"/>
        <v>2301.4444445135782</v>
      </c>
      <c r="AN57" s="188">
        <f t="shared" si="41"/>
        <v>2301.4444445135782</v>
      </c>
      <c r="AO57" s="188">
        <f t="shared" si="42"/>
        <v>2301.4444445135782</v>
      </c>
    </row>
    <row r="58" spans="1:41" ht="15.75" thickBot="1" x14ac:dyDescent="0.3">
      <c r="A58" s="1" t="s">
        <v>371</v>
      </c>
      <c r="B58" s="149" t="s">
        <v>635</v>
      </c>
      <c r="C58" s="192" t="s">
        <v>1121</v>
      </c>
      <c r="E58" s="201">
        <v>1</v>
      </c>
      <c r="F58" s="186">
        <f t="shared" si="19"/>
        <v>982.07178724258404</v>
      </c>
      <c r="G58" s="202">
        <v>7.2531151199600003E-3</v>
      </c>
      <c r="H58" s="202">
        <v>1</v>
      </c>
      <c r="I58">
        <v>-1</v>
      </c>
      <c r="J58">
        <v>1</v>
      </c>
      <c r="K58">
        <v>-1</v>
      </c>
      <c r="L58">
        <v>1</v>
      </c>
      <c r="M58">
        <v>2</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135400</v>
      </c>
      <c r="Y58" s="137">
        <v>108320</v>
      </c>
      <c r="Z58" s="188">
        <f t="shared" si="25"/>
        <v>982.07178724258404</v>
      </c>
      <c r="AA58" s="188">
        <f>IF(IF(sym!$Q47=H58,1,0)=1,ABS(X58*G58),-ABS(X58*G58))</f>
        <v>982.07178724258404</v>
      </c>
      <c r="AB58" s="188">
        <f>IF(IF(sym!$P47=$H58,1,0)=1,ABS($X58*$G58),-ABS($X58*$G58))</f>
        <v>-982.07178724258404</v>
      </c>
      <c r="AC58" s="188">
        <f t="shared" si="40"/>
        <v>982.07178724258404</v>
      </c>
      <c r="AD58" s="188">
        <f t="shared" si="26"/>
        <v>-982.07178724258404</v>
      </c>
      <c r="AE58" s="188">
        <f t="shared" si="27"/>
        <v>982.07178724258404</v>
      </c>
      <c r="AF58" s="188">
        <f t="shared" si="36"/>
        <v>-982.07178724258404</v>
      </c>
      <c r="AG58" s="188">
        <f t="shared" si="37"/>
        <v>-982.07178724258404</v>
      </c>
      <c r="AH58" s="188">
        <f t="shared" si="38"/>
        <v>982.07178724258404</v>
      </c>
      <c r="AI58" s="188">
        <f t="shared" si="39"/>
        <v>982.07178724258404</v>
      </c>
      <c r="AJ58" s="188">
        <f t="shared" si="28"/>
        <v>-982.07178724258404</v>
      </c>
      <c r="AK58" s="188">
        <f t="shared" si="29"/>
        <v>982.07178724258404</v>
      </c>
      <c r="AL58" s="188">
        <f t="shared" si="30"/>
        <v>-982.07178724258404</v>
      </c>
      <c r="AM58" s="188">
        <f t="shared" si="31"/>
        <v>-982.07178724258404</v>
      </c>
      <c r="AN58" s="188">
        <f t="shared" si="41"/>
        <v>982.07178724258404</v>
      </c>
      <c r="AO58" s="188">
        <f t="shared" si="42"/>
        <v>-982.07178724258404</v>
      </c>
    </row>
    <row r="59" spans="1:41" ht="15.75" thickBot="1" x14ac:dyDescent="0.3">
      <c r="A59" s="1" t="s">
        <v>1052</v>
      </c>
      <c r="B59" s="149" t="s">
        <v>611</v>
      </c>
      <c r="C59" s="192" t="s">
        <v>297</v>
      </c>
      <c r="E59" s="201">
        <v>-1</v>
      </c>
      <c r="F59" s="186">
        <f t="shared" si="19"/>
        <v>691.28314157105626</v>
      </c>
      <c r="G59" s="202">
        <v>5.5027513756900001E-3</v>
      </c>
      <c r="H59" s="202">
        <v>1</v>
      </c>
      <c r="I59">
        <v>-1</v>
      </c>
      <c r="J59">
        <v>1</v>
      </c>
      <c r="K59">
        <v>-1</v>
      </c>
      <c r="L59">
        <v>-1</v>
      </c>
      <c r="M59">
        <v>3</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125625</v>
      </c>
      <c r="Y59" s="137">
        <v>150750</v>
      </c>
      <c r="Z59" s="188">
        <f t="shared" si="25"/>
        <v>691.28314157105626</v>
      </c>
      <c r="AA59" s="188">
        <f>IF(IF(sym!$Q48=H59,1,0)=1,ABS(X59*G59),-ABS(X59*G59))</f>
        <v>691.28314157105626</v>
      </c>
      <c r="AB59" s="188">
        <f>IF(IF(sym!$P48=$H59,1,0)=1,ABS($X59*$G59),-ABS($X59*$G59))</f>
        <v>-691.28314157105626</v>
      </c>
      <c r="AC59" s="188">
        <f t="shared" si="40"/>
        <v>-691.28314157105626</v>
      </c>
      <c r="AD59" s="188">
        <f t="shared" si="26"/>
        <v>691.28314157105626</v>
      </c>
      <c r="AE59" s="188">
        <f t="shared" si="27"/>
        <v>691.28314157105626</v>
      </c>
      <c r="AF59" s="188">
        <f t="shared" si="36"/>
        <v>-691.28314157105626</v>
      </c>
      <c r="AG59" s="188">
        <f t="shared" si="37"/>
        <v>-691.28314157105626</v>
      </c>
      <c r="AH59" s="188">
        <f t="shared" si="38"/>
        <v>-691.28314157105626</v>
      </c>
      <c r="AI59" s="188">
        <f t="shared" si="39"/>
        <v>-691.28314157105626</v>
      </c>
      <c r="AJ59" s="188">
        <f t="shared" si="28"/>
        <v>-691.28314157105626</v>
      </c>
      <c r="AK59" s="188">
        <f t="shared" si="29"/>
        <v>691.28314157105626</v>
      </c>
      <c r="AL59" s="188">
        <f t="shared" si="30"/>
        <v>691.28314157105626</v>
      </c>
      <c r="AM59" s="188">
        <f t="shared" si="31"/>
        <v>691.28314157105626</v>
      </c>
      <c r="AN59" s="188">
        <f t="shared" si="41"/>
        <v>691.28314157105626</v>
      </c>
      <c r="AO59" s="188">
        <f t="shared" si="42"/>
        <v>691.28314157105626</v>
      </c>
    </row>
    <row r="60" spans="1:41" ht="15.75" thickBot="1" x14ac:dyDescent="0.3">
      <c r="A60" s="1" t="s">
        <v>373</v>
      </c>
      <c r="B60" s="149" t="s">
        <v>692</v>
      </c>
      <c r="C60" s="192" t="s">
        <v>1121</v>
      </c>
      <c r="E60" s="201">
        <v>-1</v>
      </c>
      <c r="F60" s="186">
        <f t="shared" si="19"/>
        <v>2795.3058954342241</v>
      </c>
      <c r="G60" s="202">
        <v>1.2791991101200001E-2</v>
      </c>
      <c r="H60" s="202">
        <v>1</v>
      </c>
      <c r="I60">
        <v>1</v>
      </c>
      <c r="J60">
        <v>1</v>
      </c>
      <c r="K60">
        <v>1</v>
      </c>
      <c r="L60">
        <v>1</v>
      </c>
      <c r="M60">
        <v>9</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218520</v>
      </c>
      <c r="Y60" s="137">
        <v>291360</v>
      </c>
      <c r="Z60" s="188">
        <f t="shared" si="25"/>
        <v>2795.3058954342241</v>
      </c>
      <c r="AA60" s="188">
        <f>IF(IF(sym!$Q49=H60,1,0)=1,ABS(X60*G60),-ABS(X60*G60))</f>
        <v>2795.3058954342241</v>
      </c>
      <c r="AB60" s="188">
        <f>IF(IF(sym!$P49=$H60,1,0)=1,ABS($X60*$G60),-ABS($X60*$G60))</f>
        <v>-2795.3058954342241</v>
      </c>
      <c r="AC60" s="188">
        <f t="shared" si="40"/>
        <v>-2795.3058954342241</v>
      </c>
      <c r="AD60" s="188">
        <f t="shared" si="26"/>
        <v>2795.3058954342241</v>
      </c>
      <c r="AE60" s="188">
        <f t="shared" si="27"/>
        <v>2795.3058954342241</v>
      </c>
      <c r="AF60" s="188">
        <f t="shared" si="36"/>
        <v>2795.3058954342241</v>
      </c>
      <c r="AG60" s="188">
        <f t="shared" si="37"/>
        <v>2795.3058954342241</v>
      </c>
      <c r="AH60" s="188">
        <f t="shared" si="38"/>
        <v>2795.3058954342241</v>
      </c>
      <c r="AI60" s="188">
        <f t="shared" si="39"/>
        <v>2795.3058954342241</v>
      </c>
      <c r="AJ60" s="188">
        <f t="shared" si="28"/>
        <v>-2795.3058954342241</v>
      </c>
      <c r="AK60" s="188">
        <f t="shared" si="29"/>
        <v>2795.3058954342241</v>
      </c>
      <c r="AL60" s="188">
        <f t="shared" si="30"/>
        <v>2795.3058954342241</v>
      </c>
      <c r="AM60" s="188">
        <f t="shared" si="31"/>
        <v>2795.3058954342241</v>
      </c>
      <c r="AN60" s="188">
        <f t="shared" si="41"/>
        <v>-2795.3058954342241</v>
      </c>
      <c r="AO60" s="188">
        <f t="shared" si="42"/>
        <v>2795.3058954342241</v>
      </c>
    </row>
    <row r="61" spans="1:41" ht="15.75" thickBot="1" x14ac:dyDescent="0.3">
      <c r="A61" s="1" t="s">
        <v>375</v>
      </c>
      <c r="B61" s="149" t="s">
        <v>690</v>
      </c>
      <c r="C61" s="192" t="s">
        <v>288</v>
      </c>
      <c r="E61" s="201">
        <v>-1</v>
      </c>
      <c r="F61" s="186">
        <f t="shared" si="19"/>
        <v>482.86140089408997</v>
      </c>
      <c r="G61" s="202">
        <v>5.9612518628899998E-3</v>
      </c>
      <c r="H61" s="202">
        <v>1</v>
      </c>
      <c r="I61">
        <v>-1</v>
      </c>
      <c r="J61">
        <v>-1</v>
      </c>
      <c r="K61">
        <v>-1</v>
      </c>
      <c r="L61">
        <v>-1</v>
      </c>
      <c r="M61">
        <v>5</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81000</v>
      </c>
      <c r="Y61" s="137">
        <v>108000</v>
      </c>
      <c r="Z61" s="188">
        <f t="shared" si="25"/>
        <v>482.86140089408997</v>
      </c>
      <c r="AA61" s="188">
        <f>IF(IF(sym!$Q50=H61,1,0)=1,ABS(X61*G61),-ABS(X61*G61))</f>
        <v>482.86140089408997</v>
      </c>
      <c r="AB61" s="188">
        <f>IF(IF(sym!$P50=$H61,1,0)=1,ABS($X61*$G61),-ABS($X61*$G61))</f>
        <v>-482.86140089408997</v>
      </c>
      <c r="AC61" s="188">
        <f t="shared" si="40"/>
        <v>-482.86140089408997</v>
      </c>
      <c r="AD61" s="188">
        <f t="shared" si="26"/>
        <v>482.86140089408997</v>
      </c>
      <c r="AE61" s="188">
        <f t="shared" si="27"/>
        <v>-482.86140089408997</v>
      </c>
      <c r="AF61" s="188">
        <f t="shared" si="36"/>
        <v>-482.86140089408997</v>
      </c>
      <c r="AG61" s="188">
        <f t="shared" si="37"/>
        <v>-482.86140089408997</v>
      </c>
      <c r="AH61" s="188">
        <f t="shared" si="38"/>
        <v>-482.86140089408997</v>
      </c>
      <c r="AI61" s="188">
        <f t="shared" si="39"/>
        <v>-482.86140089408997</v>
      </c>
      <c r="AJ61" s="188">
        <f t="shared" si="28"/>
        <v>-482.86140089408997</v>
      </c>
      <c r="AK61" s="188">
        <f t="shared" si="29"/>
        <v>-482.86140089408997</v>
      </c>
      <c r="AL61" s="188">
        <f t="shared" si="30"/>
        <v>482.86140089408997</v>
      </c>
      <c r="AM61" s="188">
        <f t="shared" si="31"/>
        <v>-482.86140089408997</v>
      </c>
      <c r="AN61" s="188">
        <f t="shared" si="41"/>
        <v>482.86140089408997</v>
      </c>
      <c r="AO61" s="188">
        <f t="shared" si="42"/>
        <v>482.86140089408997</v>
      </c>
    </row>
    <row r="62" spans="1:41" ht="15.75" thickBot="1" x14ac:dyDescent="0.3">
      <c r="A62" s="1" t="s">
        <v>377</v>
      </c>
      <c r="B62" s="149" t="s">
        <v>694</v>
      </c>
      <c r="C62" s="192" t="s">
        <v>294</v>
      </c>
      <c r="E62" s="201">
        <v>1</v>
      </c>
      <c r="F62" s="186">
        <f t="shared" si="19"/>
        <v>2203.9645826654673</v>
      </c>
      <c r="G62" s="202">
        <v>2.7691350342300001E-2</v>
      </c>
      <c r="H62" s="202">
        <v>1</v>
      </c>
      <c r="I62">
        <v>1</v>
      </c>
      <c r="J62">
        <v>1</v>
      </c>
      <c r="K62">
        <v>-1</v>
      </c>
      <c r="L62">
        <v>-1</v>
      </c>
      <c r="M62">
        <v>8</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79590.361445783128</v>
      </c>
      <c r="Y62" s="137">
        <v>79590.361445783128</v>
      </c>
      <c r="Z62" s="188">
        <f t="shared" si="25"/>
        <v>2203.9645826654673</v>
      </c>
      <c r="AA62" s="188">
        <f>IF(IF(sym!$Q51=H62,1,0)=1,ABS(X62*G62),-ABS(X62*G62))</f>
        <v>2203.9645826654673</v>
      </c>
      <c r="AB62" s="188">
        <f>IF(IF(sym!$P51=$H62,1,0)=1,ABS($X62*$G62),-ABS($X62*$G62))</f>
        <v>-2203.9645826654673</v>
      </c>
      <c r="AC62" s="188">
        <f t="shared" si="40"/>
        <v>2203.9645826654673</v>
      </c>
      <c r="AD62" s="188">
        <f t="shared" si="26"/>
        <v>-2203.9645826654673</v>
      </c>
      <c r="AE62" s="188">
        <f t="shared" si="27"/>
        <v>2203.9645826654673</v>
      </c>
      <c r="AF62" s="188">
        <f t="shared" si="36"/>
        <v>2203.9645826654673</v>
      </c>
      <c r="AG62" s="188">
        <f t="shared" si="37"/>
        <v>-2203.9645826654673</v>
      </c>
      <c r="AH62" s="188">
        <f t="shared" si="38"/>
        <v>-2203.9645826654673</v>
      </c>
      <c r="AI62" s="188">
        <f t="shared" si="39"/>
        <v>-2203.9645826654673</v>
      </c>
      <c r="AJ62" s="188">
        <f t="shared" si="28"/>
        <v>2203.9645826654673</v>
      </c>
      <c r="AK62" s="188">
        <f t="shared" si="29"/>
        <v>-2203.9645826654673</v>
      </c>
      <c r="AL62" s="188">
        <f t="shared" si="30"/>
        <v>2203.9645826654673</v>
      </c>
      <c r="AM62" s="188">
        <f t="shared" si="31"/>
        <v>2203.9645826654673</v>
      </c>
      <c r="AN62" s="188">
        <f t="shared" si="41"/>
        <v>2203.9645826654673</v>
      </c>
      <c r="AO62" s="188">
        <f t="shared" si="42"/>
        <v>2203.9645826654673</v>
      </c>
    </row>
    <row r="63" spans="1:41" ht="15.75" thickBot="1" x14ac:dyDescent="0.3">
      <c r="A63" s="1" t="s">
        <v>379</v>
      </c>
      <c r="B63" s="149" t="s">
        <v>550</v>
      </c>
      <c r="C63" s="192" t="s">
        <v>294</v>
      </c>
      <c r="E63" s="201">
        <v>1</v>
      </c>
      <c r="F63" s="186">
        <f t="shared" si="19"/>
        <v>813.60534124671938</v>
      </c>
      <c r="G63" s="202">
        <v>4.4510385756700004E-3</v>
      </c>
      <c r="H63" s="202">
        <v>1</v>
      </c>
      <c r="I63">
        <v>1</v>
      </c>
      <c r="J63">
        <v>-1</v>
      </c>
      <c r="K63">
        <v>1</v>
      </c>
      <c r="L63">
        <v>1</v>
      </c>
      <c r="M63">
        <v>9</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182790</v>
      </c>
      <c r="Y63" s="137">
        <v>182790</v>
      </c>
      <c r="Z63" s="188">
        <f t="shared" si="25"/>
        <v>813.60534124671938</v>
      </c>
      <c r="AA63" s="188">
        <f>IF(IF(sym!$Q52=H63,1,0)=1,ABS(X63*G63),-ABS(X63*G63))</f>
        <v>813.60534124671938</v>
      </c>
      <c r="AB63" s="188">
        <f>IF(IF(sym!$P52=$H63,1,0)=1,ABS($X63*$G63),-ABS($X63*$G63))</f>
        <v>-813.60534124671938</v>
      </c>
      <c r="AC63" s="188">
        <f t="shared" si="40"/>
        <v>813.60534124671938</v>
      </c>
      <c r="AD63" s="188">
        <f t="shared" si="26"/>
        <v>-813.60534124671938</v>
      </c>
      <c r="AE63" s="188">
        <f t="shared" si="27"/>
        <v>-813.60534124671938</v>
      </c>
      <c r="AF63" s="188">
        <f t="shared" si="36"/>
        <v>813.60534124671938</v>
      </c>
      <c r="AG63" s="188">
        <f t="shared" si="37"/>
        <v>813.60534124671938</v>
      </c>
      <c r="AH63" s="188">
        <f t="shared" si="38"/>
        <v>813.60534124671938</v>
      </c>
      <c r="AI63" s="188">
        <f t="shared" si="39"/>
        <v>813.60534124671938</v>
      </c>
      <c r="AJ63" s="188">
        <f t="shared" si="28"/>
        <v>813.60534124671938</v>
      </c>
      <c r="AK63" s="188">
        <f t="shared" si="29"/>
        <v>-813.60534124671938</v>
      </c>
      <c r="AL63" s="188">
        <f t="shared" si="30"/>
        <v>-813.60534124671938</v>
      </c>
      <c r="AM63" s="188">
        <f t="shared" si="31"/>
        <v>-813.60534124671938</v>
      </c>
      <c r="AN63" s="188">
        <f t="shared" si="41"/>
        <v>-813.60534124671938</v>
      </c>
      <c r="AO63" s="188">
        <f t="shared" si="42"/>
        <v>-813.60534124671938</v>
      </c>
    </row>
    <row r="64" spans="1:41" ht="15.75" thickBot="1" x14ac:dyDescent="0.3">
      <c r="A64" s="4" t="s">
        <v>1050</v>
      </c>
      <c r="B64" s="149" t="s">
        <v>700</v>
      </c>
      <c r="C64" s="192" t="s">
        <v>297</v>
      </c>
      <c r="E64" s="201">
        <v>1</v>
      </c>
      <c r="F64" s="186">
        <f t="shared" si="19"/>
        <v>0</v>
      </c>
      <c r="G64" s="202">
        <v>0</v>
      </c>
      <c r="H64" s="202">
        <v>1</v>
      </c>
      <c r="I64">
        <v>1</v>
      </c>
      <c r="J64">
        <v>1</v>
      </c>
      <c r="K64">
        <v>1</v>
      </c>
      <c r="L64">
        <v>-1</v>
      </c>
      <c r="M64">
        <v>4</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72012.5</v>
      </c>
      <c r="Y64" s="137">
        <v>92587.5</v>
      </c>
      <c r="Z64" s="188">
        <f t="shared" si="25"/>
        <v>0</v>
      </c>
      <c r="AA64" s="188">
        <f>IF(IF(sym!$Q53=H64,1,0)=1,ABS(X64*G64),-ABS(X64*G64))</f>
        <v>0</v>
      </c>
      <c r="AB64" s="188">
        <f>IF(IF(sym!$P53=$H64,1,0)=1,ABS($X64*$G64),-ABS($X64*$G64))</f>
        <v>0</v>
      </c>
      <c r="AC64" s="188">
        <f t="shared" si="40"/>
        <v>0</v>
      </c>
      <c r="AD64" s="188">
        <f t="shared" si="26"/>
        <v>0</v>
      </c>
      <c r="AE64" s="188">
        <f t="shared" si="27"/>
        <v>0</v>
      </c>
      <c r="AF64" s="188">
        <f t="shared" si="36"/>
        <v>0</v>
      </c>
      <c r="AG64" s="188">
        <f t="shared" si="37"/>
        <v>0</v>
      </c>
      <c r="AH64" s="188">
        <f t="shared" si="38"/>
        <v>0</v>
      </c>
      <c r="AI64" s="188">
        <f t="shared" si="39"/>
        <v>0</v>
      </c>
      <c r="AJ64" s="188">
        <f t="shared" si="28"/>
        <v>0</v>
      </c>
      <c r="AK64" s="188">
        <f t="shared" si="29"/>
        <v>0</v>
      </c>
      <c r="AL64" s="188">
        <f t="shared" si="30"/>
        <v>0</v>
      </c>
      <c r="AM64" s="188">
        <f t="shared" si="31"/>
        <v>0</v>
      </c>
      <c r="AN64" s="188">
        <f t="shared" si="41"/>
        <v>0</v>
      </c>
      <c r="AO64" s="188">
        <f t="shared" si="42"/>
        <v>0</v>
      </c>
    </row>
    <row r="65" spans="1:41" ht="15.75" thickBot="1" x14ac:dyDescent="0.3">
      <c r="A65" s="1" t="s">
        <v>0</v>
      </c>
      <c r="B65" s="149" t="s">
        <v>702</v>
      </c>
      <c r="C65" s="192" t="s">
        <v>304</v>
      </c>
      <c r="E65" s="201">
        <v>-1</v>
      </c>
      <c r="F65" s="186">
        <f t="shared" si="19"/>
        <v>-536.35955056196758</v>
      </c>
      <c r="G65" s="202">
        <v>-6.7415730337099999E-3</v>
      </c>
      <c r="H65" s="233">
        <v>-1</v>
      </c>
      <c r="I65">
        <v>-1</v>
      </c>
      <c r="J65">
        <v>1</v>
      </c>
      <c r="K65">
        <v>-1</v>
      </c>
      <c r="L65">
        <v>1</v>
      </c>
      <c r="M65">
        <v>1</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79560</v>
      </c>
      <c r="Y65" s="137">
        <v>53040</v>
      </c>
      <c r="Z65" s="188">
        <f t="shared" si="25"/>
        <v>536.35955056196758</v>
      </c>
      <c r="AA65" s="188">
        <f>IF(IF(sym!$Q54=H65,1,0)=1,ABS(X65*G65),-ABS(X65*G65))</f>
        <v>-536.35955056196758</v>
      </c>
      <c r="AB65" s="188">
        <f>IF(IF(sym!$P54=$H65,1,0)=1,ABS($X65*$G65),-ABS($X65*$G65))</f>
        <v>536.35955056196758</v>
      </c>
      <c r="AC65" s="188">
        <f t="shared" si="40"/>
        <v>536.35955056196758</v>
      </c>
      <c r="AD65" s="188">
        <f t="shared" si="26"/>
        <v>-536.35955056196758</v>
      </c>
      <c r="AE65" s="188">
        <f t="shared" si="27"/>
        <v>-536.35955056196758</v>
      </c>
      <c r="AF65" s="188">
        <f t="shared" si="36"/>
        <v>536.35955056196758</v>
      </c>
      <c r="AG65" s="188">
        <f t="shared" si="37"/>
        <v>536.35955056196758</v>
      </c>
      <c r="AH65" s="188">
        <f t="shared" si="38"/>
        <v>-536.35955056196758</v>
      </c>
      <c r="AI65" s="188">
        <f t="shared" si="39"/>
        <v>-536.35955056196758</v>
      </c>
      <c r="AJ65" s="188">
        <f t="shared" si="28"/>
        <v>536.35955056196758</v>
      </c>
      <c r="AK65" s="188">
        <f t="shared" si="29"/>
        <v>-536.35955056196758</v>
      </c>
      <c r="AL65" s="188">
        <f t="shared" si="30"/>
        <v>536.35955056196758</v>
      </c>
      <c r="AM65" s="188">
        <f t="shared" si="31"/>
        <v>536.35955056196758</v>
      </c>
      <c r="AN65" s="188">
        <f t="shared" si="41"/>
        <v>536.35955056196758</v>
      </c>
      <c r="AO65" s="188">
        <f t="shared" si="42"/>
        <v>-536.35955056196758</v>
      </c>
    </row>
    <row r="66" spans="1:41" ht="15.75" thickBot="1" x14ac:dyDescent="0.3">
      <c r="A66" s="1" t="s">
        <v>384</v>
      </c>
      <c r="B66" s="149" t="s">
        <v>704</v>
      </c>
      <c r="C66" s="192" t="s">
        <v>347</v>
      </c>
      <c r="E66" s="201">
        <v>1</v>
      </c>
      <c r="F66" s="186">
        <f t="shared" si="19"/>
        <v>643.2728725525285</v>
      </c>
      <c r="G66" s="202">
        <v>5.1138633639599999E-3</v>
      </c>
      <c r="H66" s="202">
        <v>1</v>
      </c>
      <c r="I66">
        <v>1</v>
      </c>
      <c r="J66">
        <v>-1</v>
      </c>
      <c r="K66">
        <v>1</v>
      </c>
      <c r="L66">
        <v>1</v>
      </c>
      <c r="M66">
        <v>9</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125790.00000000001</v>
      </c>
      <c r="Y66" s="137">
        <v>125790.00000000001</v>
      </c>
      <c r="Z66" s="188">
        <f t="shared" si="25"/>
        <v>643.2728725525285</v>
      </c>
      <c r="AA66" s="188">
        <f>IF(IF(sym!$Q55=H66,1,0)=1,ABS(X66*G66),-ABS(X66*G66))</f>
        <v>643.2728725525285</v>
      </c>
      <c r="AB66" s="188">
        <f>IF(IF(sym!$P55=$H66,1,0)=1,ABS($X66*$G66),-ABS($X66*$G66))</f>
        <v>-643.2728725525285</v>
      </c>
      <c r="AC66" s="188">
        <f t="shared" si="40"/>
        <v>643.2728725525285</v>
      </c>
      <c r="AD66" s="188">
        <f t="shared" si="26"/>
        <v>-643.2728725525285</v>
      </c>
      <c r="AE66" s="188">
        <f t="shared" si="27"/>
        <v>-643.2728725525285</v>
      </c>
      <c r="AF66" s="188">
        <f t="shared" si="36"/>
        <v>643.2728725525285</v>
      </c>
      <c r="AG66" s="188">
        <f t="shared" si="37"/>
        <v>643.2728725525285</v>
      </c>
      <c r="AH66" s="188">
        <f t="shared" si="38"/>
        <v>643.2728725525285</v>
      </c>
      <c r="AI66" s="188">
        <f t="shared" si="39"/>
        <v>643.2728725525285</v>
      </c>
      <c r="AJ66" s="188">
        <f t="shared" si="28"/>
        <v>643.2728725525285</v>
      </c>
      <c r="AK66" s="188">
        <f t="shared" si="29"/>
        <v>-643.2728725525285</v>
      </c>
      <c r="AL66" s="188">
        <f t="shared" si="30"/>
        <v>-643.2728725525285</v>
      </c>
      <c r="AM66" s="188">
        <f t="shared" si="31"/>
        <v>-643.2728725525285</v>
      </c>
      <c r="AN66" s="188">
        <f t="shared" si="41"/>
        <v>-643.2728725525285</v>
      </c>
      <c r="AO66" s="188">
        <f t="shared" si="42"/>
        <v>-643.2728725525285</v>
      </c>
    </row>
    <row r="67" spans="1:41" ht="15.75" thickBot="1" x14ac:dyDescent="0.3">
      <c r="A67" s="1" t="s">
        <v>386</v>
      </c>
      <c r="B67" s="149" t="s">
        <v>706</v>
      </c>
      <c r="C67" s="192" t="s">
        <v>347</v>
      </c>
      <c r="E67" s="201">
        <v>1</v>
      </c>
      <c r="F67" s="186">
        <f t="shared" si="19"/>
        <v>-1010.6109556899717</v>
      </c>
      <c r="G67" s="202">
        <v>-9.2049454020399993E-3</v>
      </c>
      <c r="H67" s="202">
        <v>-1</v>
      </c>
      <c r="I67">
        <v>1</v>
      </c>
      <c r="J67">
        <v>-1</v>
      </c>
      <c r="K67">
        <v>1</v>
      </c>
      <c r="L67">
        <v>1</v>
      </c>
      <c r="M67">
        <v>9</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109790.00000000001</v>
      </c>
      <c r="Y67" s="137">
        <v>109790.00000000001</v>
      </c>
      <c r="Z67" s="188">
        <f t="shared" si="25"/>
        <v>1010.6109556899717</v>
      </c>
      <c r="AA67" s="188">
        <f>IF(IF(sym!$Q56=H67,1,0)=1,ABS(X67*G67),-ABS(X67*G67))</f>
        <v>1010.6109556899717</v>
      </c>
      <c r="AB67" s="188">
        <f>IF(IF(sym!$P56=$H67,1,0)=1,ABS($X67*$G67),-ABS($X67*$G67))</f>
        <v>-1010.6109556899717</v>
      </c>
      <c r="AC67" s="188">
        <f t="shared" si="40"/>
        <v>-1010.6109556899717</v>
      </c>
      <c r="AD67" s="188">
        <f t="shared" si="26"/>
        <v>1010.6109556899717</v>
      </c>
      <c r="AE67" s="188">
        <f t="shared" si="27"/>
        <v>1010.6109556899717</v>
      </c>
      <c r="AF67" s="188">
        <f t="shared" si="36"/>
        <v>-1010.6109556899717</v>
      </c>
      <c r="AG67" s="188">
        <f t="shared" si="37"/>
        <v>-1010.6109556899717</v>
      </c>
      <c r="AH67" s="188">
        <f t="shared" si="38"/>
        <v>-1010.6109556899717</v>
      </c>
      <c r="AI67" s="188">
        <f t="shared" si="39"/>
        <v>-1010.6109556899717</v>
      </c>
      <c r="AJ67" s="188">
        <f t="shared" si="28"/>
        <v>-1010.6109556899717</v>
      </c>
      <c r="AK67" s="188">
        <f t="shared" si="29"/>
        <v>1010.6109556899717</v>
      </c>
      <c r="AL67" s="188">
        <f t="shared" si="30"/>
        <v>1010.6109556899717</v>
      </c>
      <c r="AM67" s="188">
        <f t="shared" si="31"/>
        <v>1010.6109556899717</v>
      </c>
      <c r="AN67" s="188">
        <f t="shared" si="41"/>
        <v>1010.6109556899717</v>
      </c>
      <c r="AO67" s="188">
        <f t="shared" si="42"/>
        <v>1010.6109556899717</v>
      </c>
    </row>
    <row r="68" spans="1:41" ht="15.75" thickBot="1" x14ac:dyDescent="0.3">
      <c r="A68" s="1" t="s">
        <v>388</v>
      </c>
      <c r="B68" s="149" t="s">
        <v>710</v>
      </c>
      <c r="C68" s="192" t="s">
        <v>288</v>
      </c>
      <c r="E68" s="201">
        <v>1</v>
      </c>
      <c r="F68" s="186">
        <f t="shared" si="19"/>
        <v>2023.1237585850592</v>
      </c>
      <c r="G68" s="202">
        <v>3.3682688832700002E-2</v>
      </c>
      <c r="H68" s="233">
        <v>1</v>
      </c>
      <c r="I68">
        <v>1</v>
      </c>
      <c r="J68">
        <v>1</v>
      </c>
      <c r="K68">
        <v>1</v>
      </c>
      <c r="L68">
        <v>-1</v>
      </c>
      <c r="M68">
        <v>-11</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60064.2</v>
      </c>
      <c r="Y68" s="137">
        <v>60064.2</v>
      </c>
      <c r="Z68" s="188">
        <f t="shared" si="25"/>
        <v>2023.1237585850592</v>
      </c>
      <c r="AA68" s="188">
        <f>IF(IF(sym!$Q57=H68,1,0)=1,ABS(X68*G68),-ABS(X68*G68))</f>
        <v>2023.1237585850592</v>
      </c>
      <c r="AB68" s="188">
        <f>IF(IF(sym!$P57=$H68,1,0)=1,ABS($X68*$G68),-ABS($X68*$G68))</f>
        <v>-2023.1237585850592</v>
      </c>
      <c r="AC68" s="188">
        <f t="shared" si="40"/>
        <v>2023.1237585850592</v>
      </c>
      <c r="AD68" s="188">
        <f t="shared" si="26"/>
        <v>-2023.1237585850592</v>
      </c>
      <c r="AE68" s="188">
        <f t="shared" si="27"/>
        <v>2023.1237585850592</v>
      </c>
      <c r="AF68" s="188">
        <f t="shared" si="36"/>
        <v>2023.1237585850592</v>
      </c>
      <c r="AG68" s="188">
        <f t="shared" si="37"/>
        <v>2023.1237585850592</v>
      </c>
      <c r="AH68" s="188">
        <f t="shared" si="38"/>
        <v>-2023.1237585850592</v>
      </c>
      <c r="AI68" s="188">
        <f t="shared" si="39"/>
        <v>2023.1237585850592</v>
      </c>
      <c r="AJ68" s="188">
        <f t="shared" si="28"/>
        <v>2023.1237585850592</v>
      </c>
      <c r="AK68" s="188">
        <f t="shared" si="29"/>
        <v>2023.1237585850592</v>
      </c>
      <c r="AL68" s="188">
        <f t="shared" si="30"/>
        <v>2023.1237585850592</v>
      </c>
      <c r="AM68" s="188">
        <f t="shared" si="31"/>
        <v>2023.1237585850592</v>
      </c>
      <c r="AN68" s="188">
        <f t="shared" si="41"/>
        <v>-2023.1237585850592</v>
      </c>
      <c r="AO68" s="188">
        <f t="shared" si="42"/>
        <v>2023.1237585850592</v>
      </c>
    </row>
    <row r="69" spans="1:41" s="2" customFormat="1" ht="15.75" thickBot="1" x14ac:dyDescent="0.3">
      <c r="A69" s="1" t="s">
        <v>389</v>
      </c>
      <c r="B69" s="149" t="s">
        <v>712</v>
      </c>
      <c r="C69" s="192" t="s">
        <v>297</v>
      </c>
      <c r="D69"/>
      <c r="E69" s="201">
        <v>1</v>
      </c>
      <c r="F69" s="186">
        <f t="shared" si="19"/>
        <v>-39.981282171295682</v>
      </c>
      <c r="G69" s="202">
        <v>-4.67945718297E-4</v>
      </c>
      <c r="H69" s="202">
        <v>-1</v>
      </c>
      <c r="I69">
        <v>-1</v>
      </c>
      <c r="J69">
        <v>-1</v>
      </c>
      <c r="K69">
        <v>1</v>
      </c>
      <c r="L69">
        <v>1</v>
      </c>
      <c r="M69">
        <v>-4</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85440</v>
      </c>
      <c r="Y69" s="137">
        <v>106800</v>
      </c>
      <c r="Z69" s="188">
        <f t="shared" si="25"/>
        <v>39.981282171295682</v>
      </c>
      <c r="AA69" s="188">
        <f>IF(IF(sym!$Q58=H69,1,0)=1,ABS(X69*G69),-ABS(X69*G69))</f>
        <v>-39.981282171295682</v>
      </c>
      <c r="AB69" s="188">
        <f>IF(IF(sym!$P58=$H69,1,0)=1,ABS($X69*$G69),-ABS($X69*$G69))</f>
        <v>39.981282171295682</v>
      </c>
      <c r="AC69" s="188">
        <f t="shared" si="40"/>
        <v>-39.981282171295682</v>
      </c>
      <c r="AD69" s="188">
        <f t="shared" si="26"/>
        <v>39.981282171295682</v>
      </c>
      <c r="AE69" s="188">
        <f t="shared" si="27"/>
        <v>39.981282171295682</v>
      </c>
      <c r="AF69" s="188">
        <f t="shared" si="36"/>
        <v>39.981282171295682</v>
      </c>
      <c r="AG69" s="188">
        <f t="shared" si="37"/>
        <v>-39.981282171295682</v>
      </c>
      <c r="AH69" s="188">
        <f t="shared" si="38"/>
        <v>-39.981282171295682</v>
      </c>
      <c r="AI69" s="188">
        <f t="shared" si="39"/>
        <v>39.981282171295682</v>
      </c>
      <c r="AJ69" s="188">
        <f t="shared" si="28"/>
        <v>-39.981282171295682</v>
      </c>
      <c r="AK69" s="188">
        <f t="shared" si="29"/>
        <v>39.981282171295682</v>
      </c>
      <c r="AL69" s="188">
        <f t="shared" si="30"/>
        <v>39.981282171295682</v>
      </c>
      <c r="AM69" s="188">
        <f t="shared" si="31"/>
        <v>39.981282171295682</v>
      </c>
      <c r="AN69" s="188">
        <f t="shared" si="41"/>
        <v>-39.981282171295682</v>
      </c>
      <c r="AO69" s="188">
        <f t="shared" si="42"/>
        <v>39.981282171295682</v>
      </c>
    </row>
    <row r="70" spans="1:41" s="2" customFormat="1" ht="15.75" thickBot="1" x14ac:dyDescent="0.3">
      <c r="A70" s="1" t="s">
        <v>391</v>
      </c>
      <c r="B70" s="149" t="s">
        <v>490</v>
      </c>
      <c r="C70" s="192" t="s">
        <v>297</v>
      </c>
      <c r="D70"/>
      <c r="E70" s="201">
        <v>1</v>
      </c>
      <c r="F70" s="186">
        <f t="shared" si="19"/>
        <v>912.35211639185377</v>
      </c>
      <c r="G70" s="202">
        <v>1.0414452709899999E-2</v>
      </c>
      <c r="H70" s="202">
        <v>1</v>
      </c>
      <c r="I70">
        <v>1</v>
      </c>
      <c r="J70">
        <v>-1</v>
      </c>
      <c r="K70">
        <v>1</v>
      </c>
      <c r="L70">
        <v>-1</v>
      </c>
      <c r="M70">
        <v>6</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87604.422604422609</v>
      </c>
      <c r="Y70" s="137">
        <v>65703.316953316957</v>
      </c>
      <c r="Z70" s="188">
        <f t="shared" si="25"/>
        <v>912.35211639185377</v>
      </c>
      <c r="AA70" s="188">
        <f>IF(IF(sym!$Q59=H70,1,0)=1,ABS(X70*G70),-ABS(X70*G70))</f>
        <v>912.35211639185377</v>
      </c>
      <c r="AB70" s="188">
        <f>IF(IF(sym!$P59=$H70,1,0)=1,ABS($X70*$G70),-ABS($X70*$G70))</f>
        <v>-912.35211639185377</v>
      </c>
      <c r="AC70" s="188">
        <f t="shared" si="40"/>
        <v>912.35211639185377</v>
      </c>
      <c r="AD70" s="188">
        <f t="shared" si="26"/>
        <v>-912.35211639185377</v>
      </c>
      <c r="AE70" s="188">
        <f t="shared" si="27"/>
        <v>-912.35211639185377</v>
      </c>
      <c r="AF70" s="188">
        <f t="shared" si="36"/>
        <v>912.35211639185377</v>
      </c>
      <c r="AG70" s="188">
        <f t="shared" si="37"/>
        <v>912.35211639185377</v>
      </c>
      <c r="AH70" s="188">
        <f t="shared" si="38"/>
        <v>-912.35211639185377</v>
      </c>
      <c r="AI70" s="188">
        <f t="shared" si="39"/>
        <v>-912.35211639185377</v>
      </c>
      <c r="AJ70" s="188">
        <f t="shared" si="28"/>
        <v>912.35211639185377</v>
      </c>
      <c r="AK70" s="188">
        <f t="shared" si="29"/>
        <v>-912.35211639185377</v>
      </c>
      <c r="AL70" s="188">
        <f t="shared" si="30"/>
        <v>912.35211639185377</v>
      </c>
      <c r="AM70" s="188">
        <f t="shared" si="31"/>
        <v>912.35211639185377</v>
      </c>
      <c r="AN70" s="188">
        <f t="shared" si="41"/>
        <v>912.35211639185377</v>
      </c>
      <c r="AO70" s="188">
        <f t="shared" si="42"/>
        <v>-912.35211639185377</v>
      </c>
    </row>
    <row r="71" spans="1:41" ht="15.75" thickBot="1" x14ac:dyDescent="0.3">
      <c r="A71" s="1" t="s">
        <v>29</v>
      </c>
      <c r="B71" s="149" t="s">
        <v>730</v>
      </c>
      <c r="C71" s="192" t="s">
        <v>297</v>
      </c>
      <c r="D71" s="2"/>
      <c r="E71" s="201">
        <v>-1</v>
      </c>
      <c r="F71" s="186">
        <f t="shared" si="19"/>
        <v>3297.0616113741503</v>
      </c>
      <c r="G71" s="202">
        <v>3.0331753554500001E-2</v>
      </c>
      <c r="H71" s="202">
        <v>1</v>
      </c>
      <c r="I71">
        <v>-1</v>
      </c>
      <c r="J71">
        <v>-1</v>
      </c>
      <c r="K71">
        <v>-1</v>
      </c>
      <c r="L71">
        <v>-1</v>
      </c>
      <c r="M71">
        <v>-2</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108700</v>
      </c>
      <c r="Y71" s="137">
        <v>108700</v>
      </c>
      <c r="Z71" s="188">
        <f t="shared" si="25"/>
        <v>3297.0616113741503</v>
      </c>
      <c r="AA71" s="188">
        <f>IF(IF(sym!$Q60=H71,1,0)=1,ABS(X71*G71),-ABS(X71*G71))</f>
        <v>3297.0616113741503</v>
      </c>
      <c r="AB71" s="188">
        <f>IF(IF(sym!$P60=$H71,1,0)=1,ABS($X71*$G71),-ABS($X71*$G71))</f>
        <v>-3297.0616113741503</v>
      </c>
      <c r="AC71" s="188">
        <f t="shared" si="40"/>
        <v>-3297.0616113741503</v>
      </c>
      <c r="AD71" s="188">
        <f t="shared" si="26"/>
        <v>3297.0616113741503</v>
      </c>
      <c r="AE71" s="188">
        <f t="shared" si="27"/>
        <v>-3297.0616113741503</v>
      </c>
      <c r="AF71" s="188">
        <f t="shared" si="36"/>
        <v>-3297.0616113741503</v>
      </c>
      <c r="AG71" s="188">
        <f t="shared" si="37"/>
        <v>-3297.0616113741503</v>
      </c>
      <c r="AH71" s="188">
        <f t="shared" si="38"/>
        <v>-3297.0616113741503</v>
      </c>
      <c r="AI71" s="188">
        <f t="shared" si="39"/>
        <v>3297.0616113741503</v>
      </c>
      <c r="AJ71" s="188">
        <f t="shared" si="28"/>
        <v>-3297.0616113741503</v>
      </c>
      <c r="AK71" s="188">
        <f t="shared" si="29"/>
        <v>3297.0616113741503</v>
      </c>
      <c r="AL71" s="188">
        <f t="shared" si="30"/>
        <v>3297.0616113741503</v>
      </c>
      <c r="AM71" s="188">
        <f t="shared" si="31"/>
        <v>3297.0616113741503</v>
      </c>
      <c r="AN71" s="188">
        <f t="shared" si="41"/>
        <v>-3297.0616113741503</v>
      </c>
      <c r="AO71" s="188">
        <f t="shared" si="42"/>
        <v>3297.0616113741503</v>
      </c>
    </row>
    <row r="72" spans="1:41" ht="15.75" thickBot="1" x14ac:dyDescent="0.3">
      <c r="A72" s="1" t="s">
        <v>394</v>
      </c>
      <c r="B72" s="149" t="s">
        <v>742</v>
      </c>
      <c r="C72" s="192" t="s">
        <v>304</v>
      </c>
      <c r="E72" s="201">
        <v>1</v>
      </c>
      <c r="F72" s="186">
        <f t="shared" si="19"/>
        <v>-1829.6426035505049</v>
      </c>
      <c r="G72" s="202">
        <v>-2.76134122288E-2</v>
      </c>
      <c r="H72" s="202">
        <v>-1</v>
      </c>
      <c r="I72">
        <v>1</v>
      </c>
      <c r="J72">
        <v>-1</v>
      </c>
      <c r="K72">
        <v>1</v>
      </c>
      <c r="L72">
        <v>1</v>
      </c>
      <c r="M72">
        <v>-7</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66259.199999999997</v>
      </c>
      <c r="Y72" s="137">
        <v>44172.799999999996</v>
      </c>
      <c r="Z72" s="188">
        <f t="shared" si="25"/>
        <v>1829.6426035505049</v>
      </c>
      <c r="AA72" s="188">
        <f>IF(IF(sym!$Q61=H72,1,0)=1,ABS(X72*G72),-ABS(X72*G72))</f>
        <v>-1829.6426035505049</v>
      </c>
      <c r="AB72" s="188">
        <f>IF(IF(sym!$P61=$H72,1,0)=1,ABS($X72*$G72),-ABS($X72*$G72))</f>
        <v>1829.6426035505049</v>
      </c>
      <c r="AC72" s="188">
        <f t="shared" si="40"/>
        <v>-1829.6426035505049</v>
      </c>
      <c r="AD72" s="188">
        <f t="shared" si="26"/>
        <v>1829.6426035505049</v>
      </c>
      <c r="AE72" s="188">
        <f t="shared" si="27"/>
        <v>1829.6426035505049</v>
      </c>
      <c r="AF72" s="188">
        <f t="shared" si="36"/>
        <v>-1829.6426035505049</v>
      </c>
      <c r="AG72" s="188">
        <f t="shared" si="37"/>
        <v>-1829.6426035505049</v>
      </c>
      <c r="AH72" s="188">
        <f t="shared" si="38"/>
        <v>-1829.6426035505049</v>
      </c>
      <c r="AI72" s="188">
        <f t="shared" si="39"/>
        <v>1829.6426035505049</v>
      </c>
      <c r="AJ72" s="188">
        <f t="shared" si="28"/>
        <v>-1829.6426035505049</v>
      </c>
      <c r="AK72" s="188">
        <f t="shared" si="29"/>
        <v>1829.6426035505049</v>
      </c>
      <c r="AL72" s="188">
        <f t="shared" si="30"/>
        <v>1829.6426035505049</v>
      </c>
      <c r="AM72" s="188">
        <f t="shared" si="31"/>
        <v>1829.6426035505049</v>
      </c>
      <c r="AN72" s="188">
        <f t="shared" si="41"/>
        <v>-1829.6426035505049</v>
      </c>
      <c r="AO72" s="188">
        <f t="shared" si="42"/>
        <v>1829.6426035505049</v>
      </c>
    </row>
    <row r="73" spans="1:41" ht="15.75" thickBot="1" x14ac:dyDescent="0.3">
      <c r="A73" s="1" t="s">
        <v>396</v>
      </c>
      <c r="B73" s="149" t="s">
        <v>744</v>
      </c>
      <c r="C73" s="192" t="s">
        <v>1121</v>
      </c>
      <c r="E73" s="201">
        <v>1</v>
      </c>
      <c r="F73" s="186">
        <f t="shared" si="19"/>
        <v>-1392.3235092527232</v>
      </c>
      <c r="G73" s="202">
        <v>-5.4832076764899998E-3</v>
      </c>
      <c r="H73" s="202">
        <v>-1</v>
      </c>
      <c r="I73">
        <v>-1</v>
      </c>
      <c r="J73">
        <v>1</v>
      </c>
      <c r="K73">
        <v>-1</v>
      </c>
      <c r="L73">
        <v>1</v>
      </c>
      <c r="M73">
        <v>-11</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253925</v>
      </c>
      <c r="Y73" s="137">
        <v>253925</v>
      </c>
      <c r="Z73" s="188">
        <f t="shared" si="25"/>
        <v>1392.3235092527232</v>
      </c>
      <c r="AA73" s="188">
        <f>IF(IF(sym!$Q62=H73,1,0)=1,ABS(X73*G73),-ABS(X73*G73))</f>
        <v>-1392.3235092527232</v>
      </c>
      <c r="AB73" s="188">
        <f>IF(IF(sym!$P62=$H73,1,0)=1,ABS($X73*$G73),-ABS($X73*$G73))</f>
        <v>1392.3235092527232</v>
      </c>
      <c r="AC73" s="188">
        <f t="shared" si="40"/>
        <v>-1392.3235092527232</v>
      </c>
      <c r="AD73" s="188">
        <f t="shared" si="26"/>
        <v>1392.3235092527232</v>
      </c>
      <c r="AE73" s="188">
        <f t="shared" si="27"/>
        <v>-1392.3235092527232</v>
      </c>
      <c r="AF73" s="188">
        <f t="shared" si="36"/>
        <v>1392.3235092527232</v>
      </c>
      <c r="AG73" s="188">
        <f t="shared" si="37"/>
        <v>1392.3235092527232</v>
      </c>
      <c r="AH73" s="188">
        <f t="shared" si="38"/>
        <v>-1392.3235092527232</v>
      </c>
      <c r="AI73" s="188">
        <f t="shared" si="39"/>
        <v>1392.3235092527232</v>
      </c>
      <c r="AJ73" s="188">
        <f t="shared" si="28"/>
        <v>1392.3235092527232</v>
      </c>
      <c r="AK73" s="188">
        <f t="shared" si="29"/>
        <v>1392.3235092527232</v>
      </c>
      <c r="AL73" s="188">
        <f t="shared" si="30"/>
        <v>1392.3235092527232</v>
      </c>
      <c r="AM73" s="188">
        <f t="shared" si="31"/>
        <v>1392.3235092527232</v>
      </c>
      <c r="AN73" s="188">
        <f t="shared" si="41"/>
        <v>-1392.3235092527232</v>
      </c>
      <c r="AO73" s="188">
        <f t="shared" si="42"/>
        <v>1392.3235092527232</v>
      </c>
    </row>
    <row r="74" spans="1:41" ht="15.75" thickBot="1" x14ac:dyDescent="0.3">
      <c r="A74" s="1" t="s">
        <v>398</v>
      </c>
      <c r="B74" s="149" t="s">
        <v>722</v>
      </c>
      <c r="C74" s="192" t="s">
        <v>347</v>
      </c>
      <c r="E74" s="201">
        <v>1</v>
      </c>
      <c r="F74" s="186">
        <f t="shared" si="19"/>
        <v>-660.64396178137963</v>
      </c>
      <c r="G74" s="202">
        <v>-6.5504334121399997E-3</v>
      </c>
      <c r="H74" s="202">
        <v>-1</v>
      </c>
      <c r="I74">
        <v>-1</v>
      </c>
      <c r="J74">
        <v>-1</v>
      </c>
      <c r="K74">
        <v>-1</v>
      </c>
      <c r="L74">
        <v>1</v>
      </c>
      <c r="M74">
        <v>9</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100855</v>
      </c>
      <c r="Y74" s="137">
        <v>100855</v>
      </c>
      <c r="Z74" s="188">
        <f t="shared" si="25"/>
        <v>660.64396178137963</v>
      </c>
      <c r="AA74" s="188">
        <f>IF(IF(sym!$Q63=H74,1,0)=1,ABS(X74*G74),-ABS(X74*G74))</f>
        <v>660.64396178137963</v>
      </c>
      <c r="AB74" s="188">
        <f>IF(IF(sym!$P63=$H74,1,0)=1,ABS($X74*$G74),-ABS($X74*$G74))</f>
        <v>-660.64396178137963</v>
      </c>
      <c r="AC74" s="188">
        <f t="shared" si="40"/>
        <v>-660.64396178137963</v>
      </c>
      <c r="AD74" s="188">
        <f t="shared" si="26"/>
        <v>660.64396178137963</v>
      </c>
      <c r="AE74" s="188">
        <f t="shared" si="27"/>
        <v>660.64396178137963</v>
      </c>
      <c r="AF74" s="188">
        <f t="shared" si="36"/>
        <v>660.64396178137963</v>
      </c>
      <c r="AG74" s="188">
        <f t="shared" si="37"/>
        <v>660.64396178137963</v>
      </c>
      <c r="AH74" s="188">
        <f t="shared" si="38"/>
        <v>-660.64396178137963</v>
      </c>
      <c r="AI74" s="188">
        <f t="shared" si="39"/>
        <v>-660.64396178137963</v>
      </c>
      <c r="AJ74" s="188">
        <f t="shared" si="28"/>
        <v>660.64396178137963</v>
      </c>
      <c r="AK74" s="188">
        <f t="shared" si="29"/>
        <v>660.64396178137963</v>
      </c>
      <c r="AL74" s="188">
        <f t="shared" si="30"/>
        <v>660.64396178137963</v>
      </c>
      <c r="AM74" s="188">
        <f t="shared" si="31"/>
        <v>660.64396178137963</v>
      </c>
      <c r="AN74" s="188">
        <f t="shared" si="41"/>
        <v>-660.64396178137963</v>
      </c>
      <c r="AO74" s="188">
        <f t="shared" si="42"/>
        <v>660.64396178137963</v>
      </c>
    </row>
    <row r="75" spans="1:41" ht="15.75" thickBot="1" x14ac:dyDescent="0.3">
      <c r="A75" s="1" t="s">
        <v>400</v>
      </c>
      <c r="B75" s="149" t="s">
        <v>732</v>
      </c>
      <c r="C75" s="192" t="s">
        <v>294</v>
      </c>
      <c r="E75" s="201">
        <v>1</v>
      </c>
      <c r="F75" s="186">
        <f t="shared" si="19"/>
        <v>650.74835061208148</v>
      </c>
      <c r="G75" s="291">
        <v>4.2412818096100001E-3</v>
      </c>
      <c r="H75" s="202">
        <v>1</v>
      </c>
      <c r="I75">
        <v>1</v>
      </c>
      <c r="J75">
        <v>-1</v>
      </c>
      <c r="K75">
        <v>1</v>
      </c>
      <c r="L75">
        <v>1</v>
      </c>
      <c r="M75">
        <v>11</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153432</v>
      </c>
      <c r="Y75" s="137">
        <v>119336</v>
      </c>
      <c r="Z75" s="188">
        <f t="shared" si="25"/>
        <v>650.74835061208148</v>
      </c>
      <c r="AA75" s="188">
        <f>IF(IF(sym!$Q64=H75,1,0)=1,ABS(X75*G75),-ABS(X75*G75))</f>
        <v>650.74835061208148</v>
      </c>
      <c r="AB75" s="188">
        <f>IF(IF(sym!$P64=$H75,1,0)=1,ABS($X75*$G75),-ABS($X75*$G75))</f>
        <v>-650.74835061208148</v>
      </c>
      <c r="AC75" s="188">
        <f t="shared" si="40"/>
        <v>650.74835061208148</v>
      </c>
      <c r="AD75" s="188">
        <f t="shared" si="26"/>
        <v>-650.74835061208148</v>
      </c>
      <c r="AE75" s="188">
        <f t="shared" si="27"/>
        <v>-650.74835061208148</v>
      </c>
      <c r="AF75" s="188">
        <f t="shared" si="36"/>
        <v>650.74835061208148</v>
      </c>
      <c r="AG75" s="188">
        <f t="shared" si="37"/>
        <v>650.74835061208148</v>
      </c>
      <c r="AH75" s="188">
        <f t="shared" si="38"/>
        <v>650.74835061208148</v>
      </c>
      <c r="AI75" s="188">
        <f t="shared" si="39"/>
        <v>650.74835061208148</v>
      </c>
      <c r="AJ75" s="188">
        <f t="shared" si="28"/>
        <v>650.74835061208148</v>
      </c>
      <c r="AK75" s="188">
        <f t="shared" si="29"/>
        <v>-650.74835061208148</v>
      </c>
      <c r="AL75" s="188">
        <f t="shared" si="30"/>
        <v>-650.74835061208148</v>
      </c>
      <c r="AM75" s="188">
        <f t="shared" si="31"/>
        <v>-650.74835061208148</v>
      </c>
      <c r="AN75" s="188">
        <f t="shared" si="41"/>
        <v>-650.74835061208148</v>
      </c>
      <c r="AO75" s="188">
        <f t="shared" si="42"/>
        <v>-650.74835061208148</v>
      </c>
    </row>
    <row r="76" spans="1:41" ht="15.75" thickBot="1" x14ac:dyDescent="0.3">
      <c r="A76" s="1" t="s">
        <v>992</v>
      </c>
      <c r="B76" s="149" t="s">
        <v>443</v>
      </c>
      <c r="C76" s="192" t="s">
        <v>1122</v>
      </c>
      <c r="E76" s="201">
        <v>-1</v>
      </c>
      <c r="F76" s="186">
        <f t="shared" si="19"/>
        <v>540.0402338707712</v>
      </c>
      <c r="G76" s="202">
        <v>5.2096900234400003E-4</v>
      </c>
      <c r="H76" s="202">
        <v>1</v>
      </c>
      <c r="I76">
        <v>1</v>
      </c>
      <c r="J76">
        <v>-1</v>
      </c>
      <c r="K76">
        <v>1</v>
      </c>
      <c r="L76">
        <v>1</v>
      </c>
      <c r="M76">
        <v>13</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1036607.2289156626</v>
      </c>
      <c r="Y76" s="137">
        <v>1332780.7228915663</v>
      </c>
      <c r="Z76" s="188">
        <f t="shared" si="25"/>
        <v>540.0402338707712</v>
      </c>
      <c r="AA76" s="188">
        <f>IF(IF(sym!$Q65=H76,1,0)=1,ABS(X76*G76),-ABS(X76*G76))</f>
        <v>-540.0402338707712</v>
      </c>
      <c r="AB76" s="188">
        <f>IF(IF(sym!$P65=$H76,1,0)=1,ABS($X76*$G76),-ABS($X76*$G76))</f>
        <v>540.0402338707712</v>
      </c>
      <c r="AC76" s="188">
        <f t="shared" si="40"/>
        <v>-540.0402338707712</v>
      </c>
      <c r="AD76" s="188">
        <f t="shared" si="26"/>
        <v>540.0402338707712</v>
      </c>
      <c r="AE76" s="188">
        <f t="shared" si="27"/>
        <v>-540.0402338707712</v>
      </c>
      <c r="AF76" s="188">
        <f t="shared" si="36"/>
        <v>540.0402338707712</v>
      </c>
      <c r="AG76" s="188">
        <f t="shared" si="37"/>
        <v>540.0402338707712</v>
      </c>
      <c r="AH76" s="188">
        <f t="shared" si="38"/>
        <v>540.0402338707712</v>
      </c>
      <c r="AI76" s="188">
        <f t="shared" si="39"/>
        <v>540.0402338707712</v>
      </c>
      <c r="AJ76" s="188">
        <f t="shared" si="28"/>
        <v>-540.0402338707712</v>
      </c>
      <c r="AK76" s="188">
        <f t="shared" si="29"/>
        <v>540.0402338707712</v>
      </c>
      <c r="AL76" s="188">
        <f t="shared" si="30"/>
        <v>540.0402338707712</v>
      </c>
      <c r="AM76" s="188">
        <f t="shared" si="31"/>
        <v>540.0402338707712</v>
      </c>
      <c r="AN76" s="188">
        <f t="shared" si="41"/>
        <v>-540.0402338707712</v>
      </c>
      <c r="AO76" s="188">
        <f t="shared" si="42"/>
        <v>-540.0402338707712</v>
      </c>
    </row>
    <row r="77" spans="1:41" ht="15.75" thickBot="1" x14ac:dyDescent="0.3">
      <c r="A77" s="1" t="s">
        <v>401</v>
      </c>
      <c r="B77" s="149" t="s">
        <v>726</v>
      </c>
      <c r="C77" s="192" t="s">
        <v>297</v>
      </c>
      <c r="E77" s="201">
        <v>-1</v>
      </c>
      <c r="F77" s="186">
        <f t="shared" si="19"/>
        <v>1760.2612955939201</v>
      </c>
      <c r="G77" s="202">
        <v>2.3407729994600002E-2</v>
      </c>
      <c r="H77" s="202">
        <v>1</v>
      </c>
      <c r="I77">
        <v>1</v>
      </c>
      <c r="J77">
        <v>-1</v>
      </c>
      <c r="K77">
        <v>1</v>
      </c>
      <c r="L77">
        <v>-1</v>
      </c>
      <c r="M77">
        <v>6</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75200</v>
      </c>
      <c r="Y77" s="137">
        <v>75200</v>
      </c>
      <c r="Z77" s="188">
        <f t="shared" si="25"/>
        <v>1760.2612955939201</v>
      </c>
      <c r="AA77" s="188">
        <f>IF(IF(sym!$Q66=H77,1,0)=1,ABS(X77*G77),-ABS(X77*G77))</f>
        <v>1760.2612955939201</v>
      </c>
      <c r="AB77" s="188">
        <f>IF(IF(sym!$P66=$H77,1,0)=1,ABS($X77*$G77),-ABS($X77*$G77))</f>
        <v>-1760.2612955939201</v>
      </c>
      <c r="AC77" s="188">
        <f t="shared" si="40"/>
        <v>-1760.2612955939201</v>
      </c>
      <c r="AD77" s="188">
        <f t="shared" si="26"/>
        <v>1760.2612955939201</v>
      </c>
      <c r="AE77" s="188">
        <f t="shared" si="27"/>
        <v>-1760.2612955939201</v>
      </c>
      <c r="AF77" s="188">
        <f t="shared" si="36"/>
        <v>1760.2612955939201</v>
      </c>
      <c r="AG77" s="188">
        <f t="shared" si="37"/>
        <v>1760.2612955939201</v>
      </c>
      <c r="AH77" s="188">
        <f t="shared" si="38"/>
        <v>-1760.2612955939201</v>
      </c>
      <c r="AI77" s="188">
        <f t="shared" si="39"/>
        <v>-1760.2612955939201</v>
      </c>
      <c r="AJ77" s="188">
        <f t="shared" si="28"/>
        <v>1760.2612955939201</v>
      </c>
      <c r="AK77" s="188">
        <f t="shared" si="29"/>
        <v>-1760.2612955939201</v>
      </c>
      <c r="AL77" s="188">
        <f t="shared" si="30"/>
        <v>1760.2612955939201</v>
      </c>
      <c r="AM77" s="188">
        <f t="shared" si="31"/>
        <v>1760.2612955939201</v>
      </c>
      <c r="AN77" s="188">
        <f t="shared" si="41"/>
        <v>-1760.2612955939201</v>
      </c>
      <c r="AO77" s="188">
        <f t="shared" si="42"/>
        <v>1760.2612955939201</v>
      </c>
    </row>
    <row r="78" spans="1:41" ht="15.75" thickBot="1" x14ac:dyDescent="0.3">
      <c r="A78" s="1" t="s">
        <v>868</v>
      </c>
      <c r="B78" s="149" t="s">
        <v>746</v>
      </c>
      <c r="C78" s="192" t="s">
        <v>294</v>
      </c>
      <c r="E78" s="201">
        <v>1</v>
      </c>
      <c r="F78" s="186">
        <f t="shared" ref="F78:F92" si="43">G78*X78</f>
        <v>346.74644011800751</v>
      </c>
      <c r="G78" s="202">
        <v>2.09721194177E-3</v>
      </c>
      <c r="H78" s="202">
        <v>1</v>
      </c>
      <c r="I78">
        <v>1</v>
      </c>
      <c r="J78">
        <v>-1</v>
      </c>
      <c r="K78">
        <v>1</v>
      </c>
      <c r="L78">
        <v>-1</v>
      </c>
      <c r="M78">
        <v>10</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165336.86138815386</v>
      </c>
      <c r="Y78" s="137">
        <v>165336.86138815386</v>
      </c>
      <c r="Z78" s="188">
        <f t="shared" ref="Z78:Z92" si="49">ABS(X78*G78)</f>
        <v>346.74644011800751</v>
      </c>
      <c r="AA78" s="188">
        <f>IF(IF(sym!$Q67=H78,1,0)=1,ABS(X78*G78),-ABS(X78*G78))</f>
        <v>346.74644011800751</v>
      </c>
      <c r="AB78" s="188">
        <f>IF(IF(sym!$P67=$H78,1,0)=1,ABS($X78*$G78),-ABS($X78*$G78))</f>
        <v>-346.74644011800751</v>
      </c>
      <c r="AC78" s="188">
        <f t="shared" si="40"/>
        <v>346.74644011800751</v>
      </c>
      <c r="AD78" s="188">
        <f t="shared" ref="AD78:AD92" si="50">IF(IF(-E78=H78,1,0)=1,ABS(X78*G78),-ABS(X78*G78))</f>
        <v>-346.74644011800751</v>
      </c>
      <c r="AE78" s="188">
        <f t="shared" ref="AE78:AE92" si="51">IF(IF(J78=H78,1,0)=1,ABS(X78*G78),-ABS(X78*G78))</f>
        <v>-346.74644011800751</v>
      </c>
      <c r="AF78" s="188">
        <f t="shared" si="36"/>
        <v>346.74644011800751</v>
      </c>
      <c r="AG78" s="188">
        <f t="shared" si="37"/>
        <v>346.74644011800751</v>
      </c>
      <c r="AH78" s="188">
        <f t="shared" si="38"/>
        <v>-346.74644011800751</v>
      </c>
      <c r="AI78" s="188">
        <f t="shared" si="39"/>
        <v>-346.74644011800751</v>
      </c>
      <c r="AJ78" s="188">
        <f t="shared" ref="AJ78:AJ92" si="52">IF(IF(P78=H78,1,0)=1,ABS(X78*G78),-ABS(X78*G78))</f>
        <v>346.74644011800751</v>
      </c>
      <c r="AK78" s="188">
        <f t="shared" ref="AK78:AK92" si="53">IF(IF(H78=Q78,1,0)=1,ABS(X78*G78),-ABS(X78*G78))</f>
        <v>-346.74644011800751</v>
      </c>
      <c r="AL78" s="188">
        <f t="shared" ref="AL78:AL92" si="54">IF(IF(R78=H78,1,0)=1,ABS(X78*G78),-ABS(X78*G78))</f>
        <v>346.74644011800751</v>
      </c>
      <c r="AM78" s="188">
        <f t="shared" ref="AM78:AM92" si="55">IF(IF(S78=H78,1,0)=1,ABS(X78*G78),-ABS(X78*G78))</f>
        <v>346.74644011800751</v>
      </c>
      <c r="AN78" s="188">
        <f t="shared" ref="AN78:AN92" si="56">IF(IF(T78=$H78,1,0)=1,ABS($X78*$G78),-ABS($X78*$G78))</f>
        <v>346.74644011800751</v>
      </c>
      <c r="AO78" s="188">
        <f t="shared" ref="AO78:AO92" si="57">IF(IF(U78=$H78,1,0)=1,ABS($X78*$G78),-ABS($X78*$G78))</f>
        <v>-346.74644011800751</v>
      </c>
    </row>
    <row r="79" spans="1:41" ht="15.75" thickBot="1" x14ac:dyDescent="0.3">
      <c r="A79" s="1" t="s">
        <v>403</v>
      </c>
      <c r="B79" s="149" t="s">
        <v>681</v>
      </c>
      <c r="C79" s="192" t="s">
        <v>294</v>
      </c>
      <c r="E79" s="201">
        <v>1</v>
      </c>
      <c r="F79" s="186">
        <f t="shared" si="43"/>
        <v>1333.0782386337921</v>
      </c>
      <c r="G79" s="202">
        <v>9.2230733156200007E-3</v>
      </c>
      <c r="H79" s="202">
        <v>1</v>
      </c>
      <c r="I79">
        <v>1</v>
      </c>
      <c r="J79">
        <v>-1</v>
      </c>
      <c r="K79">
        <v>1</v>
      </c>
      <c r="L79">
        <v>1</v>
      </c>
      <c r="M79">
        <v>9</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144537.3134328358</v>
      </c>
      <c r="Y79" s="137">
        <v>96358.208955223876</v>
      </c>
      <c r="Z79" s="188">
        <f t="shared" si="49"/>
        <v>1333.0782386337921</v>
      </c>
      <c r="AA79" s="188">
        <f>IF(IF(sym!$Q68=H79,1,0)=1,ABS(X79*G79),-ABS(X79*G79))</f>
        <v>1333.0782386337921</v>
      </c>
      <c r="AB79" s="188">
        <f>IF(IF(sym!$P68=$H79,1,0)=1,ABS($X79*$G79),-ABS($X79*$G79))</f>
        <v>-1333.0782386337921</v>
      </c>
      <c r="AC79" s="188">
        <f t="shared" si="40"/>
        <v>1333.0782386337921</v>
      </c>
      <c r="AD79" s="188">
        <f t="shared" si="50"/>
        <v>-1333.0782386337921</v>
      </c>
      <c r="AE79" s="188">
        <f t="shared" si="51"/>
        <v>-1333.0782386337921</v>
      </c>
      <c r="AF79" s="188">
        <f t="shared" ref="AF79:AF92" si="60">IF(IF(I79=H79,1,0)=1,ABS(X79*G79),-ABS(X79*G79))</f>
        <v>1333.0782386337921</v>
      </c>
      <c r="AG79" s="188">
        <f t="shared" ref="AG79:AG92" si="61">IF(IF(K79=H79,1,0)=1,ABS(X79*G79),-ABS(X79*G79))</f>
        <v>1333.0782386337921</v>
      </c>
      <c r="AH79" s="188">
        <f t="shared" ref="AH79:AH92" si="62">IF(IF(L79=H79,1,0)=1,ABS(X79*G79),-ABS(X79*G79))</f>
        <v>1333.0782386337921</v>
      </c>
      <c r="AI79" s="188">
        <f t="shared" ref="AI79:AI92" si="63">IF(IF(O79=H79,1,0)=1,ABS(X79*G79),-ABS(X79*G79))</f>
        <v>1333.0782386337921</v>
      </c>
      <c r="AJ79" s="188">
        <f t="shared" si="52"/>
        <v>1333.0782386337921</v>
      </c>
      <c r="AK79" s="188">
        <f t="shared" si="53"/>
        <v>-1333.0782386337921</v>
      </c>
      <c r="AL79" s="188">
        <f t="shared" si="54"/>
        <v>-1333.0782386337921</v>
      </c>
      <c r="AM79" s="188">
        <f t="shared" si="55"/>
        <v>-1333.0782386337921</v>
      </c>
      <c r="AN79" s="188">
        <f t="shared" si="56"/>
        <v>-1333.0782386337921</v>
      </c>
      <c r="AO79" s="188">
        <f t="shared" si="57"/>
        <v>-1333.0782386337921</v>
      </c>
    </row>
    <row r="80" spans="1:41" ht="15.75" thickBot="1" x14ac:dyDescent="0.3">
      <c r="A80" s="1" t="s">
        <v>405</v>
      </c>
      <c r="B80" s="149" t="s">
        <v>686</v>
      </c>
      <c r="C80" s="192" t="s">
        <v>294</v>
      </c>
      <c r="E80" s="201">
        <v>1</v>
      </c>
      <c r="F80" s="186">
        <f t="shared" si="43"/>
        <v>1007.6852136490128</v>
      </c>
      <c r="G80" s="202">
        <v>7.6852136489399996E-3</v>
      </c>
      <c r="H80" s="202">
        <v>1</v>
      </c>
      <c r="I80">
        <v>-1</v>
      </c>
      <c r="J80">
        <v>-1</v>
      </c>
      <c r="K80">
        <v>-1</v>
      </c>
      <c r="L80">
        <v>-1</v>
      </c>
      <c r="M80">
        <v>-1</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131120</v>
      </c>
      <c r="Y80" s="137">
        <v>98340</v>
      </c>
      <c r="Z80" s="188">
        <f t="shared" si="49"/>
        <v>1007.6852136490128</v>
      </c>
      <c r="AA80" s="188">
        <f>IF(IF(sym!$Q69=H80,1,0)=1,ABS(X80*G80),-ABS(X80*G80))</f>
        <v>1007.6852136490128</v>
      </c>
      <c r="AB80" s="188">
        <f>IF(IF(sym!$P69=$H80,1,0)=1,ABS($X80*$G80),-ABS($X80*$G80))</f>
        <v>-1007.6852136490128</v>
      </c>
      <c r="AC80" s="188">
        <f t="shared" ref="AC80:AC92" si="64">IF(IF(E80=H80,1,0)=1,ABS(X80*G80),-ABS(X80*G80))</f>
        <v>1007.6852136490128</v>
      </c>
      <c r="AD80" s="188">
        <f t="shared" si="50"/>
        <v>-1007.6852136490128</v>
      </c>
      <c r="AE80" s="188">
        <f t="shared" si="51"/>
        <v>-1007.6852136490128</v>
      </c>
      <c r="AF80" s="188">
        <f t="shared" si="60"/>
        <v>-1007.6852136490128</v>
      </c>
      <c r="AG80" s="188">
        <f t="shared" si="61"/>
        <v>-1007.6852136490128</v>
      </c>
      <c r="AH80" s="188">
        <f t="shared" si="62"/>
        <v>-1007.6852136490128</v>
      </c>
      <c r="AI80" s="188">
        <f t="shared" si="63"/>
        <v>1007.6852136490128</v>
      </c>
      <c r="AJ80" s="188">
        <f t="shared" si="52"/>
        <v>1007.6852136490128</v>
      </c>
      <c r="AK80" s="188">
        <f t="shared" si="53"/>
        <v>-1007.6852136490128</v>
      </c>
      <c r="AL80" s="188">
        <f t="shared" si="54"/>
        <v>-1007.6852136490128</v>
      </c>
      <c r="AM80" s="188">
        <f t="shared" si="55"/>
        <v>-1007.6852136490128</v>
      </c>
      <c r="AN80" s="188">
        <f t="shared" si="56"/>
        <v>1007.6852136490128</v>
      </c>
      <c r="AO80" s="188">
        <f t="shared" si="57"/>
        <v>-1007.6852136490128</v>
      </c>
    </row>
    <row r="81" spans="1:41" ht="15.75" thickBot="1" x14ac:dyDescent="0.3">
      <c r="A81" s="1" t="s">
        <v>408</v>
      </c>
      <c r="B81" s="149" t="s">
        <v>527</v>
      </c>
      <c r="C81" s="192" t="s">
        <v>294</v>
      </c>
      <c r="D81" s="2"/>
      <c r="E81" s="201">
        <v>1</v>
      </c>
      <c r="F81" s="186">
        <f t="shared" si="43"/>
        <v>1726.6821379459345</v>
      </c>
      <c r="G81" s="202">
        <v>1.7720639332899999E-2</v>
      </c>
      <c r="H81" s="202">
        <v>1</v>
      </c>
      <c r="I81">
        <v>-1</v>
      </c>
      <c r="J81">
        <v>-1</v>
      </c>
      <c r="K81">
        <v>-1</v>
      </c>
      <c r="L81">
        <v>-1</v>
      </c>
      <c r="M81">
        <v>3</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97439.043000000005</v>
      </c>
      <c r="Y81" s="137">
        <v>129918.724</v>
      </c>
      <c r="Z81" s="188">
        <f t="shared" si="49"/>
        <v>1726.6821379459345</v>
      </c>
      <c r="AA81" s="188">
        <f>IF(IF(sym!$Q70=H81,1,0)=1,ABS(X81*G81),-ABS(X81*G81))</f>
        <v>1726.6821379459345</v>
      </c>
      <c r="AB81" s="188">
        <f>IF(IF(sym!$P70=$H81,1,0)=1,ABS($X81*$G81),-ABS($X81*$G81))</f>
        <v>-1726.6821379459345</v>
      </c>
      <c r="AC81" s="188">
        <f t="shared" si="64"/>
        <v>1726.6821379459345</v>
      </c>
      <c r="AD81" s="188">
        <f t="shared" si="50"/>
        <v>-1726.6821379459345</v>
      </c>
      <c r="AE81" s="188">
        <f t="shared" si="51"/>
        <v>-1726.6821379459345</v>
      </c>
      <c r="AF81" s="188">
        <f t="shared" si="60"/>
        <v>-1726.6821379459345</v>
      </c>
      <c r="AG81" s="188">
        <f t="shared" si="61"/>
        <v>-1726.6821379459345</v>
      </c>
      <c r="AH81" s="188">
        <f t="shared" si="62"/>
        <v>-1726.6821379459345</v>
      </c>
      <c r="AI81" s="188">
        <f t="shared" si="63"/>
        <v>-1726.6821379459345</v>
      </c>
      <c r="AJ81" s="188">
        <f t="shared" si="52"/>
        <v>1726.6821379459345</v>
      </c>
      <c r="AK81" s="188">
        <f t="shared" si="53"/>
        <v>-1726.6821379459345</v>
      </c>
      <c r="AL81" s="188">
        <f t="shared" si="54"/>
        <v>-1726.6821379459345</v>
      </c>
      <c r="AM81" s="188">
        <f t="shared" si="55"/>
        <v>-1726.6821379459345</v>
      </c>
      <c r="AN81" s="188">
        <f t="shared" si="56"/>
        <v>1726.6821379459345</v>
      </c>
      <c r="AO81" s="188">
        <f t="shared" si="57"/>
        <v>-1726.6821379459345</v>
      </c>
    </row>
    <row r="82" spans="1:41" ht="15.75" thickBot="1" x14ac:dyDescent="0.3">
      <c r="A82" s="1" t="s">
        <v>410</v>
      </c>
      <c r="B82" s="149" t="s">
        <v>556</v>
      </c>
      <c r="C82" s="192" t="s">
        <v>294</v>
      </c>
      <c r="E82" s="201">
        <v>1</v>
      </c>
      <c r="F82" s="186">
        <f t="shared" si="43"/>
        <v>1436.9802105212559</v>
      </c>
      <c r="G82" s="202">
        <v>1.19578947368E-2</v>
      </c>
      <c r="H82" s="202">
        <v>1</v>
      </c>
      <c r="I82">
        <v>1</v>
      </c>
      <c r="J82">
        <v>-1</v>
      </c>
      <c r="K82">
        <v>1</v>
      </c>
      <c r="L82">
        <v>-1</v>
      </c>
      <c r="M82">
        <v>-3</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120170</v>
      </c>
      <c r="Y82" s="137">
        <v>120170</v>
      </c>
      <c r="Z82" s="188">
        <f t="shared" si="49"/>
        <v>1436.9802105212559</v>
      </c>
      <c r="AA82" s="188">
        <f>IF(IF(sym!$Q71=H82,1,0)=1,ABS(X82*G82),-ABS(X82*G82))</f>
        <v>1436.9802105212559</v>
      </c>
      <c r="AB82" s="188">
        <f>IF(IF(sym!$P71=$H82,1,0)=1,ABS($X82*$G82),-ABS($X82*$G82))</f>
        <v>-1436.9802105212559</v>
      </c>
      <c r="AC82" s="188">
        <f t="shared" si="64"/>
        <v>1436.9802105212559</v>
      </c>
      <c r="AD82" s="188">
        <f t="shared" si="50"/>
        <v>-1436.9802105212559</v>
      </c>
      <c r="AE82" s="188">
        <f t="shared" si="51"/>
        <v>-1436.9802105212559</v>
      </c>
      <c r="AF82" s="188">
        <f t="shared" si="60"/>
        <v>1436.9802105212559</v>
      </c>
      <c r="AG82" s="188">
        <f t="shared" si="61"/>
        <v>1436.9802105212559</v>
      </c>
      <c r="AH82" s="188">
        <f t="shared" si="62"/>
        <v>-1436.9802105212559</v>
      </c>
      <c r="AI82" s="188">
        <f t="shared" si="63"/>
        <v>1436.9802105212559</v>
      </c>
      <c r="AJ82" s="188">
        <f t="shared" si="52"/>
        <v>1436.9802105212559</v>
      </c>
      <c r="AK82" s="188">
        <f t="shared" si="53"/>
        <v>-1436.9802105212559</v>
      </c>
      <c r="AL82" s="188">
        <f t="shared" si="54"/>
        <v>1436.9802105212559</v>
      </c>
      <c r="AM82" s="188">
        <f t="shared" si="55"/>
        <v>1436.9802105212559</v>
      </c>
      <c r="AN82" s="188">
        <f t="shared" si="56"/>
        <v>-1436.9802105212559</v>
      </c>
      <c r="AO82" s="188">
        <f t="shared" si="57"/>
        <v>-1436.9802105212559</v>
      </c>
    </row>
    <row r="83" spans="1:41" ht="15.75" thickBot="1" x14ac:dyDescent="0.3">
      <c r="A83" s="1" t="s">
        <v>412</v>
      </c>
      <c r="B83" s="149" t="s">
        <v>763</v>
      </c>
      <c r="C83" s="192" t="s">
        <v>1122</v>
      </c>
      <c r="E83" s="201">
        <v>-1</v>
      </c>
      <c r="F83" s="186">
        <f t="shared" si="43"/>
        <v>-983.74295498333652</v>
      </c>
      <c r="G83" s="202">
        <v>-6.4207747734899997E-4</v>
      </c>
      <c r="H83" s="202">
        <v>-1</v>
      </c>
      <c r="I83">
        <v>-1</v>
      </c>
      <c r="J83">
        <v>-1</v>
      </c>
      <c r="K83">
        <v>-1</v>
      </c>
      <c r="L83">
        <v>1</v>
      </c>
      <c r="M83">
        <v>-4</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1532125</v>
      </c>
      <c r="Y83" s="137">
        <v>1969875</v>
      </c>
      <c r="Z83" s="188">
        <f t="shared" si="49"/>
        <v>983.74295498333652</v>
      </c>
      <c r="AA83" s="188">
        <f>IF(IF(sym!$Q72=H83,1,0)=1,ABS(X83*G83),-ABS(X83*G83))</f>
        <v>983.74295498333652</v>
      </c>
      <c r="AB83" s="188">
        <f>IF(IF(sym!$P72=$H83,1,0)=1,ABS($X83*$G83),-ABS($X83*$G83))</f>
        <v>-983.74295498333652</v>
      </c>
      <c r="AC83" s="188">
        <f t="shared" si="64"/>
        <v>983.74295498333652</v>
      </c>
      <c r="AD83" s="188">
        <f t="shared" si="50"/>
        <v>-983.74295498333652</v>
      </c>
      <c r="AE83" s="188">
        <f t="shared" si="51"/>
        <v>983.74295498333652</v>
      </c>
      <c r="AF83" s="188">
        <f t="shared" si="60"/>
        <v>983.74295498333652</v>
      </c>
      <c r="AG83" s="188">
        <f t="shared" si="61"/>
        <v>983.74295498333652</v>
      </c>
      <c r="AH83" s="188">
        <f t="shared" si="62"/>
        <v>-983.74295498333652</v>
      </c>
      <c r="AI83" s="188">
        <f t="shared" si="63"/>
        <v>983.74295498333652</v>
      </c>
      <c r="AJ83" s="188">
        <f t="shared" si="52"/>
        <v>983.74295498333652</v>
      </c>
      <c r="AK83" s="188">
        <f t="shared" si="53"/>
        <v>983.74295498333652</v>
      </c>
      <c r="AL83" s="188">
        <f t="shared" si="54"/>
        <v>983.74295498333652</v>
      </c>
      <c r="AM83" s="188">
        <f t="shared" si="55"/>
        <v>983.74295498333652</v>
      </c>
      <c r="AN83" s="188">
        <f t="shared" si="56"/>
        <v>-983.74295498333652</v>
      </c>
      <c r="AO83" s="188">
        <f t="shared" si="57"/>
        <v>983.74295498333652</v>
      </c>
    </row>
    <row r="84" spans="1:41" ht="15.75" thickBot="1" x14ac:dyDescent="0.3">
      <c r="A84" s="1" t="s">
        <v>413</v>
      </c>
      <c r="B84" s="149" t="s">
        <v>761</v>
      </c>
      <c r="C84" s="192" t="s">
        <v>1122</v>
      </c>
      <c r="E84" s="201">
        <v>-1</v>
      </c>
      <c r="F84" s="186">
        <f t="shared" si="43"/>
        <v>-1912.6287109825089</v>
      </c>
      <c r="G84" s="202">
        <v>-4.8110772119200002E-3</v>
      </c>
      <c r="H84" s="202">
        <v>-1</v>
      </c>
      <c r="I84">
        <v>-1</v>
      </c>
      <c r="J84">
        <v>1</v>
      </c>
      <c r="K84">
        <v>-1</v>
      </c>
      <c r="L84">
        <v>1</v>
      </c>
      <c r="M84">
        <v>11</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397546.875</v>
      </c>
      <c r="Y84" s="137">
        <v>265031.25</v>
      </c>
      <c r="Z84" s="188">
        <f t="shared" si="49"/>
        <v>1912.6287109825089</v>
      </c>
      <c r="AA84" s="188">
        <f>IF(IF(sym!$Q73=H84,1,0)=1,ABS(X84*G84),-ABS(X84*G84))</f>
        <v>1912.6287109825089</v>
      </c>
      <c r="AB84" s="188">
        <f>IF(IF(sym!$P73=$H84,1,0)=1,ABS($X84*$G84),-ABS($X84*$G84))</f>
        <v>-1912.6287109825089</v>
      </c>
      <c r="AC84" s="188">
        <f t="shared" si="64"/>
        <v>1912.6287109825089</v>
      </c>
      <c r="AD84" s="188">
        <f t="shared" si="50"/>
        <v>-1912.6287109825089</v>
      </c>
      <c r="AE84" s="188">
        <f t="shared" si="51"/>
        <v>-1912.6287109825089</v>
      </c>
      <c r="AF84" s="188">
        <f t="shared" si="60"/>
        <v>1912.6287109825089</v>
      </c>
      <c r="AG84" s="188">
        <f t="shared" si="61"/>
        <v>1912.6287109825089</v>
      </c>
      <c r="AH84" s="188">
        <f t="shared" si="62"/>
        <v>-1912.6287109825089</v>
      </c>
      <c r="AI84" s="188">
        <f t="shared" si="63"/>
        <v>-1912.6287109825089</v>
      </c>
      <c r="AJ84" s="188">
        <f t="shared" si="52"/>
        <v>1912.6287109825089</v>
      </c>
      <c r="AK84" s="188">
        <f t="shared" si="53"/>
        <v>-1912.6287109825089</v>
      </c>
      <c r="AL84" s="188">
        <f t="shared" si="54"/>
        <v>1912.6287109825089</v>
      </c>
      <c r="AM84" s="188">
        <f t="shared" si="55"/>
        <v>1912.6287109825089</v>
      </c>
      <c r="AN84" s="188">
        <f t="shared" si="56"/>
        <v>1912.6287109825089</v>
      </c>
      <c r="AO84" s="188">
        <f t="shared" si="57"/>
        <v>-1912.6287109825089</v>
      </c>
    </row>
    <row r="85" spans="1:41" ht="15.75" thickBot="1" x14ac:dyDescent="0.3">
      <c r="A85" s="1" t="s">
        <v>414</v>
      </c>
      <c r="B85" s="149" t="s">
        <v>759</v>
      </c>
      <c r="C85" s="192" t="s">
        <v>1122</v>
      </c>
      <c r="E85" s="201">
        <v>-1</v>
      </c>
      <c r="F85" s="186">
        <f t="shared" si="43"/>
        <v>-1854.9893276329501</v>
      </c>
      <c r="G85" s="202">
        <v>-1.06723585912E-2</v>
      </c>
      <c r="H85" s="202">
        <v>-1</v>
      </c>
      <c r="I85">
        <v>-1</v>
      </c>
      <c r="J85">
        <v>-1</v>
      </c>
      <c r="K85">
        <v>-1</v>
      </c>
      <c r="L85">
        <v>1</v>
      </c>
      <c r="M85">
        <v>11</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173812.5</v>
      </c>
      <c r="Y85" s="137">
        <v>173812.5</v>
      </c>
      <c r="Z85" s="188">
        <f t="shared" si="49"/>
        <v>1854.9893276329501</v>
      </c>
      <c r="AA85" s="188">
        <f>IF(IF(sym!$Q74=H85,1,0)=1,ABS(X85*G85),-ABS(X85*G85))</f>
        <v>1854.9893276329501</v>
      </c>
      <c r="AB85" s="188">
        <f>IF(IF(sym!$P74=$H85,1,0)=1,ABS($X85*$G85),-ABS($X85*$G85))</f>
        <v>-1854.9893276329501</v>
      </c>
      <c r="AC85" s="188">
        <f t="shared" si="64"/>
        <v>1854.9893276329501</v>
      </c>
      <c r="AD85" s="188">
        <f t="shared" si="50"/>
        <v>-1854.9893276329501</v>
      </c>
      <c r="AE85" s="188">
        <f t="shared" si="51"/>
        <v>1854.9893276329501</v>
      </c>
      <c r="AF85" s="188">
        <f t="shared" si="60"/>
        <v>1854.9893276329501</v>
      </c>
      <c r="AG85" s="188">
        <f t="shared" si="61"/>
        <v>1854.9893276329501</v>
      </c>
      <c r="AH85" s="188">
        <f t="shared" si="62"/>
        <v>-1854.9893276329501</v>
      </c>
      <c r="AI85" s="188">
        <f t="shared" si="63"/>
        <v>-1854.9893276329501</v>
      </c>
      <c r="AJ85" s="188">
        <f t="shared" si="52"/>
        <v>1854.9893276329501</v>
      </c>
      <c r="AK85" s="188">
        <f t="shared" si="53"/>
        <v>-1854.9893276329501</v>
      </c>
      <c r="AL85" s="188">
        <f t="shared" si="54"/>
        <v>1854.9893276329501</v>
      </c>
      <c r="AM85" s="188">
        <f t="shared" si="55"/>
        <v>1854.9893276329501</v>
      </c>
      <c r="AN85" s="188">
        <f t="shared" si="56"/>
        <v>1854.9893276329501</v>
      </c>
      <c r="AO85" s="188">
        <f t="shared" si="57"/>
        <v>1854.9893276329501</v>
      </c>
    </row>
    <row r="86" spans="1:41" ht="15.75" thickBot="1" x14ac:dyDescent="0.3">
      <c r="A86" s="1" t="s">
        <v>416</v>
      </c>
      <c r="B86" s="149" t="s">
        <v>494</v>
      </c>
      <c r="C86" s="192" t="s">
        <v>294</v>
      </c>
      <c r="E86" s="201">
        <v>-1</v>
      </c>
      <c r="F86" s="186">
        <f t="shared" si="43"/>
        <v>-485.05231689029506</v>
      </c>
      <c r="G86" s="202">
        <v>-2.9895366218199999E-2</v>
      </c>
      <c r="H86" s="202">
        <v>-1</v>
      </c>
      <c r="I86">
        <v>-1</v>
      </c>
      <c r="J86">
        <v>1</v>
      </c>
      <c r="K86">
        <v>-1</v>
      </c>
      <c r="L86">
        <v>-1</v>
      </c>
      <c r="M86">
        <v>9</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16225.000000000002</v>
      </c>
      <c r="Y86" s="137">
        <v>16225.000000000002</v>
      </c>
      <c r="Z86" s="188">
        <f t="shared" si="49"/>
        <v>485.05231689029506</v>
      </c>
      <c r="AA86" s="188">
        <f>IF(IF(sym!$Q75=H86,1,0)=1,ABS(X86*G86),-ABS(X86*G86))</f>
        <v>485.05231689029506</v>
      </c>
      <c r="AB86" s="188">
        <f>IF(IF(sym!$P75=$H86,1,0)=1,ABS($X86*$G86),-ABS($X86*$G86))</f>
        <v>-485.05231689029506</v>
      </c>
      <c r="AC86" s="188">
        <f t="shared" si="64"/>
        <v>485.05231689029506</v>
      </c>
      <c r="AD86" s="188">
        <f t="shared" si="50"/>
        <v>-485.05231689029506</v>
      </c>
      <c r="AE86" s="188">
        <f t="shared" si="51"/>
        <v>-485.05231689029506</v>
      </c>
      <c r="AF86" s="188">
        <f t="shared" si="60"/>
        <v>485.05231689029506</v>
      </c>
      <c r="AG86" s="188">
        <f t="shared" si="61"/>
        <v>485.05231689029506</v>
      </c>
      <c r="AH86" s="188">
        <f t="shared" si="62"/>
        <v>485.05231689029506</v>
      </c>
      <c r="AI86" s="188">
        <f t="shared" si="63"/>
        <v>485.05231689029506</v>
      </c>
      <c r="AJ86" s="188">
        <f t="shared" si="52"/>
        <v>485.05231689029506</v>
      </c>
      <c r="AK86" s="188">
        <f t="shared" si="53"/>
        <v>-485.05231689029506</v>
      </c>
      <c r="AL86" s="188">
        <f t="shared" si="54"/>
        <v>-485.05231689029506</v>
      </c>
      <c r="AM86" s="188">
        <f t="shared" si="55"/>
        <v>-485.05231689029506</v>
      </c>
      <c r="AN86" s="188">
        <f t="shared" si="56"/>
        <v>-485.05231689029506</v>
      </c>
      <c r="AO86" s="188">
        <f t="shared" si="57"/>
        <v>-485.05231689029506</v>
      </c>
    </row>
    <row r="87" spans="1:41" s="2" customFormat="1" ht="15.75" thickBot="1" x14ac:dyDescent="0.3">
      <c r="A87" s="1" t="s">
        <v>418</v>
      </c>
      <c r="B87" s="149" t="s">
        <v>767</v>
      </c>
      <c r="C87" s="192" t="s">
        <v>297</v>
      </c>
      <c r="D87"/>
      <c r="E87" s="201">
        <v>-1</v>
      </c>
      <c r="F87" s="186">
        <f t="shared" si="43"/>
        <v>1629.7328687584099</v>
      </c>
      <c r="G87" s="202">
        <v>1.8583042973300001E-2</v>
      </c>
      <c r="H87" s="202">
        <v>1</v>
      </c>
      <c r="I87">
        <v>-1</v>
      </c>
      <c r="J87">
        <v>1</v>
      </c>
      <c r="K87">
        <v>-1</v>
      </c>
      <c r="L87">
        <v>1</v>
      </c>
      <c r="M87">
        <v>8</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87700</v>
      </c>
      <c r="Y87" s="137">
        <v>65775</v>
      </c>
      <c r="Z87" s="188">
        <f t="shared" si="49"/>
        <v>1629.7328687584099</v>
      </c>
      <c r="AA87" s="188">
        <f>IF(IF(sym!$Q76=H87,1,0)=1,ABS(X87*G87),-ABS(X87*G87))</f>
        <v>1629.7328687584099</v>
      </c>
      <c r="AB87" s="188">
        <f>IF(IF(sym!$P76=$H87,1,0)=1,ABS($X87*$G87),-ABS($X87*$G87))</f>
        <v>-1629.7328687584099</v>
      </c>
      <c r="AC87" s="188">
        <f t="shared" si="64"/>
        <v>-1629.7328687584099</v>
      </c>
      <c r="AD87" s="188">
        <f t="shared" si="50"/>
        <v>1629.7328687584099</v>
      </c>
      <c r="AE87" s="188">
        <f t="shared" si="51"/>
        <v>1629.7328687584099</v>
      </c>
      <c r="AF87" s="188">
        <f t="shared" si="60"/>
        <v>-1629.7328687584099</v>
      </c>
      <c r="AG87" s="188">
        <f t="shared" si="61"/>
        <v>-1629.7328687584099</v>
      </c>
      <c r="AH87" s="188">
        <f t="shared" si="62"/>
        <v>1629.7328687584099</v>
      </c>
      <c r="AI87" s="188">
        <f t="shared" si="63"/>
        <v>1629.7328687584099</v>
      </c>
      <c r="AJ87" s="188">
        <f t="shared" si="52"/>
        <v>-1629.7328687584099</v>
      </c>
      <c r="AK87" s="188">
        <f t="shared" si="53"/>
        <v>1629.7328687584099</v>
      </c>
      <c r="AL87" s="188">
        <f t="shared" si="54"/>
        <v>-1629.7328687584099</v>
      </c>
      <c r="AM87" s="188">
        <f t="shared" si="55"/>
        <v>-1629.7328687584099</v>
      </c>
      <c r="AN87" s="188">
        <f t="shared" si="56"/>
        <v>-1629.7328687584099</v>
      </c>
      <c r="AO87" s="188">
        <f t="shared" si="57"/>
        <v>1629.7328687584099</v>
      </c>
    </row>
    <row r="88" spans="1:41" s="2" customFormat="1" ht="15.75" thickBot="1" x14ac:dyDescent="0.3">
      <c r="A88" s="1" t="s">
        <v>1053</v>
      </c>
      <c r="B88" s="149" t="s">
        <v>738</v>
      </c>
      <c r="C88" s="192" t="s">
        <v>294</v>
      </c>
      <c r="D88"/>
      <c r="E88" s="201">
        <v>1</v>
      </c>
      <c r="F88" s="186">
        <f t="shared" si="43"/>
        <v>458.89646859017</v>
      </c>
      <c r="G88" s="202">
        <v>2.2637238256899999E-3</v>
      </c>
      <c r="H88" s="202">
        <v>1</v>
      </c>
      <c r="I88">
        <v>1</v>
      </c>
      <c r="J88">
        <v>-1</v>
      </c>
      <c r="K88">
        <v>1</v>
      </c>
      <c r="L88">
        <v>-1</v>
      </c>
      <c r="M88">
        <v>9</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202717.51500000001</v>
      </c>
      <c r="Y88" s="137">
        <v>202717.51500000001</v>
      </c>
      <c r="Z88" s="188">
        <f t="shared" si="49"/>
        <v>458.89646859017</v>
      </c>
      <c r="AA88" s="188">
        <f>IF(IF(sym!$Q77=H88,1,0)=1,ABS(X88*G88),-ABS(X88*G88))</f>
        <v>458.89646859017</v>
      </c>
      <c r="AB88" s="188">
        <f>IF(IF(sym!$P77=$H88,1,0)=1,ABS($X88*$G88),-ABS($X88*$G88))</f>
        <v>-458.89646859017</v>
      </c>
      <c r="AC88" s="188">
        <f t="shared" si="64"/>
        <v>458.89646859017</v>
      </c>
      <c r="AD88" s="188">
        <f t="shared" si="50"/>
        <v>-458.89646859017</v>
      </c>
      <c r="AE88" s="188">
        <f t="shared" si="51"/>
        <v>-458.89646859017</v>
      </c>
      <c r="AF88" s="188">
        <f t="shared" si="60"/>
        <v>458.89646859017</v>
      </c>
      <c r="AG88" s="188">
        <f t="shared" si="61"/>
        <v>458.89646859017</v>
      </c>
      <c r="AH88" s="188">
        <f t="shared" si="62"/>
        <v>-458.89646859017</v>
      </c>
      <c r="AI88" s="188">
        <f t="shared" si="63"/>
        <v>-458.89646859017</v>
      </c>
      <c r="AJ88" s="188">
        <f t="shared" si="52"/>
        <v>458.89646859017</v>
      </c>
      <c r="AK88" s="188">
        <f t="shared" si="53"/>
        <v>-458.89646859017</v>
      </c>
      <c r="AL88" s="188">
        <f t="shared" si="54"/>
        <v>458.89646859017</v>
      </c>
      <c r="AM88" s="188">
        <f t="shared" si="55"/>
        <v>458.89646859017</v>
      </c>
      <c r="AN88" s="188">
        <f t="shared" si="56"/>
        <v>458.89646859017</v>
      </c>
      <c r="AO88" s="188">
        <f t="shared" si="57"/>
        <v>-458.89646859017</v>
      </c>
    </row>
    <row r="89" spans="1:41" s="2" customFormat="1" ht="15.75" thickBot="1" x14ac:dyDescent="0.3">
      <c r="A89" s="330" t="s">
        <v>1054</v>
      </c>
      <c r="B89" s="331" t="s">
        <v>463</v>
      </c>
      <c r="C89" s="332" t="s">
        <v>1288</v>
      </c>
      <c r="D89"/>
      <c r="E89" s="201">
        <v>1</v>
      </c>
      <c r="F89" s="186">
        <f t="shared" si="43"/>
        <v>0</v>
      </c>
      <c r="G89" s="202">
        <v>-2.03811270763E-4</v>
      </c>
      <c r="H89" s="202">
        <v>-1</v>
      </c>
      <c r="I89">
        <v>1</v>
      </c>
      <c r="J89">
        <v>1</v>
      </c>
      <c r="K89">
        <v>-1</v>
      </c>
      <c r="L89">
        <v>1</v>
      </c>
      <c r="M89">
        <v>-11</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ht="15.75" thickBot="1" x14ac:dyDescent="0.3">
      <c r="A90" s="1" t="s">
        <v>422</v>
      </c>
      <c r="B90" s="149" t="s">
        <v>639</v>
      </c>
      <c r="C90" s="192" t="s">
        <v>294</v>
      </c>
      <c r="E90" s="201">
        <v>1</v>
      </c>
      <c r="F90" s="186">
        <f t="shared" si="43"/>
        <v>1177.5433956024167</v>
      </c>
      <c r="G90" s="202">
        <v>6.4473466688699998E-3</v>
      </c>
      <c r="H90" s="202">
        <v>1</v>
      </c>
      <c r="I90">
        <v>1</v>
      </c>
      <c r="J90">
        <v>-1</v>
      </c>
      <c r="K90">
        <v>1</v>
      </c>
      <c r="L90">
        <v>1</v>
      </c>
      <c r="M90">
        <v>9</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182640</v>
      </c>
      <c r="Y90" s="137">
        <v>182640</v>
      </c>
      <c r="Z90" s="188">
        <f t="shared" si="49"/>
        <v>1177.5433956024167</v>
      </c>
      <c r="AA90" s="188">
        <f>IF(IF(sym!$Q79=H90,1,0)=1,ABS(X90*G90),-ABS(X90*G90))</f>
        <v>1177.5433956024167</v>
      </c>
      <c r="AB90" s="188">
        <f>IF(IF(sym!$P79=$H90,1,0)=1,ABS($X90*$G90),-ABS($X90*$G90))</f>
        <v>-1177.5433956024167</v>
      </c>
      <c r="AC90" s="188">
        <f t="shared" si="64"/>
        <v>1177.5433956024167</v>
      </c>
      <c r="AD90" s="188">
        <f t="shared" si="50"/>
        <v>-1177.5433956024167</v>
      </c>
      <c r="AE90" s="188">
        <f t="shared" si="51"/>
        <v>-1177.5433956024167</v>
      </c>
      <c r="AF90" s="188">
        <f t="shared" si="60"/>
        <v>1177.5433956024167</v>
      </c>
      <c r="AG90" s="188">
        <f t="shared" si="61"/>
        <v>1177.5433956024167</v>
      </c>
      <c r="AH90" s="188">
        <f t="shared" si="62"/>
        <v>1177.5433956024167</v>
      </c>
      <c r="AI90" s="188">
        <f t="shared" si="63"/>
        <v>1177.5433956024167</v>
      </c>
      <c r="AJ90" s="188">
        <f t="shared" si="52"/>
        <v>1177.5433956024167</v>
      </c>
      <c r="AK90" s="188">
        <f t="shared" si="53"/>
        <v>-1177.5433956024167</v>
      </c>
      <c r="AL90" s="188">
        <f t="shared" si="54"/>
        <v>-1177.5433956024167</v>
      </c>
      <c r="AM90" s="188">
        <f t="shared" si="55"/>
        <v>-1177.5433956024167</v>
      </c>
      <c r="AN90" s="188">
        <f t="shared" si="56"/>
        <v>-1177.5433956024167</v>
      </c>
      <c r="AO90" s="188">
        <f t="shared" si="57"/>
        <v>-1177.5433956024167</v>
      </c>
    </row>
    <row r="91" spans="1:41" s="4" customFormat="1" ht="15.75" thickBot="1" x14ac:dyDescent="0.3">
      <c r="A91" s="1" t="s">
        <v>1025</v>
      </c>
      <c r="B91" s="149" t="s">
        <v>459</v>
      </c>
      <c r="C91" s="192" t="s">
        <v>1122</v>
      </c>
      <c r="E91" s="201">
        <v>-1</v>
      </c>
      <c r="F91" s="186">
        <f t="shared" si="43"/>
        <v>-833.05145298312277</v>
      </c>
      <c r="G91" s="202">
        <v>-3.0450669914700002E-4</v>
      </c>
      <c r="H91" s="202">
        <v>-1</v>
      </c>
      <c r="I91">
        <v>1</v>
      </c>
      <c r="J91">
        <v>-1</v>
      </c>
      <c r="K91">
        <v>1</v>
      </c>
      <c r="L91">
        <v>1</v>
      </c>
      <c r="M91">
        <v>12</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2735740.9716000003</v>
      </c>
      <c r="Y91" s="137">
        <v>3367065.8112000003</v>
      </c>
      <c r="Z91" s="188">
        <f t="shared" si="49"/>
        <v>833.05145298312277</v>
      </c>
      <c r="AA91" s="188">
        <f>IF(IF(sym!$Q80=H91,1,0)=1,ABS(X91*G91),-ABS(X91*G91))</f>
        <v>833.05145298312277</v>
      </c>
      <c r="AB91" s="188">
        <f>IF(IF(sym!$P80=$H91,1,0)=1,ABS($X91*$G91),-ABS($X91*$G91))</f>
        <v>-833.05145298312277</v>
      </c>
      <c r="AC91" s="188">
        <f t="shared" si="64"/>
        <v>833.05145298312277</v>
      </c>
      <c r="AD91" s="188">
        <f t="shared" si="50"/>
        <v>-833.05145298312277</v>
      </c>
      <c r="AE91" s="188">
        <f t="shared" si="51"/>
        <v>833.05145298312277</v>
      </c>
      <c r="AF91" s="188">
        <f t="shared" si="60"/>
        <v>-833.05145298312277</v>
      </c>
      <c r="AG91" s="188">
        <f t="shared" si="61"/>
        <v>-833.05145298312277</v>
      </c>
      <c r="AH91" s="188">
        <f t="shared" si="62"/>
        <v>-833.05145298312277</v>
      </c>
      <c r="AI91" s="188">
        <f t="shared" si="63"/>
        <v>-833.05145298312277</v>
      </c>
      <c r="AJ91" s="188">
        <f t="shared" si="52"/>
        <v>833.05145298312277</v>
      </c>
      <c r="AK91" s="188">
        <f t="shared" si="53"/>
        <v>-833.05145298312277</v>
      </c>
      <c r="AL91" s="188">
        <f t="shared" si="54"/>
        <v>-833.05145298312277</v>
      </c>
      <c r="AM91" s="188">
        <f t="shared" si="55"/>
        <v>-833.05145298312277</v>
      </c>
      <c r="AN91" s="188">
        <f t="shared" si="56"/>
        <v>833.05145298312277</v>
      </c>
      <c r="AO91" s="188">
        <f t="shared" si="57"/>
        <v>833.05145298312277</v>
      </c>
    </row>
    <row r="92" spans="1:41" s="4" customFormat="1" ht="15.75" thickBot="1" x14ac:dyDescent="0.3">
      <c r="A92" s="1" t="s">
        <v>1026</v>
      </c>
      <c r="B92" s="149" t="s">
        <v>447</v>
      </c>
      <c r="C92" s="192" t="s">
        <v>1122</v>
      </c>
      <c r="E92" s="201">
        <v>-1</v>
      </c>
      <c r="F92" s="186">
        <f t="shared" si="43"/>
        <v>-1098.3598825569511</v>
      </c>
      <c r="G92" s="203">
        <v>-4.5876236109699999E-4</v>
      </c>
      <c r="H92" s="203">
        <v>-1</v>
      </c>
      <c r="I92">
        <v>1</v>
      </c>
      <c r="J92">
        <v>-1</v>
      </c>
      <c r="K92">
        <v>1</v>
      </c>
      <c r="L92">
        <v>1</v>
      </c>
      <c r="M92">
        <v>12</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2394180.4640000002</v>
      </c>
      <c r="Y92" s="137">
        <v>2992725.58</v>
      </c>
      <c r="Z92" s="188">
        <f t="shared" si="49"/>
        <v>1098.3598825569511</v>
      </c>
      <c r="AA92" s="188">
        <f>IF(IF(sym!$Q81=H92,1,0)=1,ABS(X92*G92),-ABS(X92*G92))</f>
        <v>1098.3598825569511</v>
      </c>
      <c r="AB92" s="188">
        <f>IF(IF(sym!$P81=$H92,1,0)=1,ABS($X92*$G92),-ABS($X92*$G92))</f>
        <v>-1098.3598825569511</v>
      </c>
      <c r="AC92" s="188">
        <f t="shared" si="64"/>
        <v>1098.3598825569511</v>
      </c>
      <c r="AD92" s="188">
        <f t="shared" si="50"/>
        <v>-1098.3598825569511</v>
      </c>
      <c r="AE92" s="188">
        <f t="shared" si="51"/>
        <v>1098.3598825569511</v>
      </c>
      <c r="AF92" s="188">
        <f t="shared" si="60"/>
        <v>-1098.3598825569511</v>
      </c>
      <c r="AG92" s="188">
        <f t="shared" si="61"/>
        <v>-1098.3598825569511</v>
      </c>
      <c r="AH92" s="188">
        <f t="shared" si="62"/>
        <v>-1098.3598825569511</v>
      </c>
      <c r="AI92" s="188">
        <f t="shared" si="63"/>
        <v>-1098.3598825569511</v>
      </c>
      <c r="AJ92" s="188">
        <f t="shared" si="52"/>
        <v>1098.3598825569511</v>
      </c>
      <c r="AK92" s="188">
        <f t="shared" si="53"/>
        <v>-1098.3598825569511</v>
      </c>
      <c r="AL92" s="188">
        <f t="shared" si="54"/>
        <v>-1098.3598825569511</v>
      </c>
      <c r="AM92" s="188">
        <f t="shared" si="55"/>
        <v>-1098.3598825569511</v>
      </c>
      <c r="AN92" s="188">
        <f t="shared" si="56"/>
        <v>1098.3598825569511</v>
      </c>
      <c r="AO92" s="188">
        <f t="shared" si="57"/>
        <v>1098.3598825569511</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0.83333333333333337</v>
      </c>
      <c r="AB94" s="193">
        <f t="shared" si="65"/>
        <v>0.15277777777777779</v>
      </c>
      <c r="AC94" s="193">
        <f t="shared" ref="AC94" si="66">COUNTIF(AC14:AC92,"&gt;0")/$B$10</f>
        <v>0.63888888888888884</v>
      </c>
      <c r="AD94" s="193">
        <f t="shared" si="65"/>
        <v>0.34722222222222221</v>
      </c>
      <c r="AE94" s="193">
        <f t="shared" si="65"/>
        <v>0.54166666666666663</v>
      </c>
      <c r="AF94" s="193">
        <f t="shared" si="65"/>
        <v>0.61111111111111116</v>
      </c>
      <c r="AG94" s="193">
        <f t="shared" si="65"/>
        <v>0.45833333333333331</v>
      </c>
      <c r="AH94" s="193">
        <f t="shared" si="65"/>
        <v>0.3611111111111111</v>
      </c>
      <c r="AI94" s="193">
        <f t="shared" si="65"/>
        <v>0.45833333333333331</v>
      </c>
      <c r="AJ94" s="193">
        <f t="shared" si="65"/>
        <v>0.56944444444444442</v>
      </c>
      <c r="AK94" s="193">
        <f t="shared" si="65"/>
        <v>0.41666666666666669</v>
      </c>
      <c r="AL94" s="193">
        <f t="shared" si="65"/>
        <v>0.56944444444444442</v>
      </c>
      <c r="AM94" s="193">
        <f t="shared" si="65"/>
        <v>0.54166666666666663</v>
      </c>
      <c r="AN94" s="193">
        <f t="shared" si="65"/>
        <v>0.59722222222222221</v>
      </c>
      <c r="AO94" s="193">
        <f t="shared" si="65"/>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E14:E92">
    <cfRule type="colorScale" priority="42">
      <colorScale>
        <cfvo type="min"/>
        <cfvo type="percentile" val="50"/>
        <cfvo type="max"/>
        <color rgb="FFF8696B"/>
        <color rgb="FFFFEB84"/>
        <color rgb="FF63BE7B"/>
      </colorScale>
    </cfRule>
  </conditionalFormatting>
  <conditionalFormatting sqref="V14:V92">
    <cfRule type="colorScale" priority="41">
      <colorScale>
        <cfvo type="min"/>
        <cfvo type="percentile" val="50"/>
        <cfvo type="max"/>
        <color rgb="FF63BE7B"/>
        <color rgb="FFFFEB84"/>
        <color rgb="FFF8696B"/>
      </colorScale>
    </cfRule>
  </conditionalFormatting>
  <conditionalFormatting sqref="M10">
    <cfRule type="colorScale" priority="40">
      <colorScale>
        <cfvo type="min"/>
        <cfvo type="percentile" val="50"/>
        <cfvo type="max"/>
        <color rgb="FFF8696B"/>
        <color rgb="FFFFEB84"/>
        <color rgb="FF63BE7B"/>
      </colorScale>
    </cfRule>
  </conditionalFormatting>
  <conditionalFormatting sqref="N10">
    <cfRule type="colorScale" priority="39">
      <colorScale>
        <cfvo type="min"/>
        <cfvo type="percentile" val="50"/>
        <cfvo type="max"/>
        <color rgb="FFF8696B"/>
        <color rgb="FFFFEB84"/>
        <color rgb="FF63BE7B"/>
      </colorScale>
    </cfRule>
  </conditionalFormatting>
  <conditionalFormatting sqref="O14:O92">
    <cfRule type="colorScale" priority="38">
      <colorScale>
        <cfvo type="min"/>
        <cfvo type="percentile" val="50"/>
        <cfvo type="max"/>
        <color rgb="FFF8696B"/>
        <color rgb="FFFFEB84"/>
        <color rgb="FF63BE7B"/>
      </colorScale>
    </cfRule>
  </conditionalFormatting>
  <conditionalFormatting sqref="AE14:AE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N14:N92">
    <cfRule type="colorScale" priority="35">
      <colorScale>
        <cfvo type="min"/>
        <cfvo type="percentile" val="50"/>
        <cfvo type="max"/>
        <color rgb="FFF8696B"/>
        <color rgb="FFFFEB84"/>
        <color rgb="FF63BE7B"/>
      </colorScale>
    </cfRule>
  </conditionalFormatting>
  <conditionalFormatting sqref="AG14:AG92">
    <cfRule type="colorScale" priority="34">
      <colorScale>
        <cfvo type="min"/>
        <cfvo type="percentile" val="50"/>
        <cfvo type="max"/>
        <color rgb="FFF8696B"/>
        <color rgb="FFFFEB84"/>
        <color rgb="FF63BE7B"/>
      </colorScale>
    </cfRule>
  </conditionalFormatting>
  <conditionalFormatting sqref="Z14:AA92">
    <cfRule type="colorScale" priority="33">
      <colorScale>
        <cfvo type="min"/>
        <cfvo type="percentile" val="50"/>
        <cfvo type="max"/>
        <color rgb="FFF8696B"/>
        <color rgb="FFFFEB84"/>
        <color rgb="FF63BE7B"/>
      </colorScale>
    </cfRule>
  </conditionalFormatting>
  <conditionalFormatting sqref="G10">
    <cfRule type="colorScale" priority="32">
      <colorScale>
        <cfvo type="min"/>
        <cfvo type="percentile" val="50"/>
        <cfvo type="max"/>
        <color rgb="FFF8696B"/>
        <color rgb="FFFFEB84"/>
        <color rgb="FF63BE7B"/>
      </colorScale>
    </cfRule>
  </conditionalFormatting>
  <conditionalFormatting sqref="G2:G9">
    <cfRule type="colorScale" priority="31">
      <colorScale>
        <cfvo type="min"/>
        <cfvo type="percentile" val="50"/>
        <cfvo type="max"/>
        <color rgb="FFF8696B"/>
        <color rgb="FFFFEB84"/>
        <color rgb="FF63BE7B"/>
      </colorScale>
    </cfRule>
  </conditionalFormatting>
  <conditionalFormatting sqref="AC14:AD92">
    <cfRule type="colorScale" priority="30">
      <colorScale>
        <cfvo type="min"/>
        <cfvo type="percentile" val="50"/>
        <cfvo type="max"/>
        <color rgb="FFF8696B"/>
        <color rgb="FFFFEB84"/>
        <color rgb="FF63BE7B"/>
      </colorScale>
    </cfRule>
  </conditionalFormatting>
  <conditionalFormatting sqref="AJ14:AJ92">
    <cfRule type="colorScale" priority="29">
      <colorScale>
        <cfvo type="min"/>
        <cfvo type="percentile" val="50"/>
        <cfvo type="max"/>
        <color rgb="FFF8696B"/>
        <color rgb="FFFFEB84"/>
        <color rgb="FF63BE7B"/>
      </colorScale>
    </cfRule>
  </conditionalFormatting>
  <conditionalFormatting sqref="H2:H10">
    <cfRule type="colorScale" priority="28">
      <colorScale>
        <cfvo type="min"/>
        <cfvo type="percentile" val="50"/>
        <cfvo type="max"/>
        <color rgb="FF63BE7B"/>
        <color rgb="FFFFEB84"/>
        <color rgb="FFF8696B"/>
      </colorScale>
    </cfRule>
  </conditionalFormatting>
  <conditionalFormatting sqref="AF14:AF92">
    <cfRule type="colorScale" priority="27">
      <colorScale>
        <cfvo type="min"/>
        <cfvo type="percentile" val="50"/>
        <cfvo type="max"/>
        <color rgb="FFF8696B"/>
        <color rgb="FFFFEB84"/>
        <color rgb="FF63BE7B"/>
      </colorScale>
    </cfRule>
  </conditionalFormatting>
  <conditionalFormatting sqref="R14:R92">
    <cfRule type="colorScale" priority="26">
      <colorScale>
        <cfvo type="min"/>
        <cfvo type="percentile" val="50"/>
        <cfvo type="max"/>
        <color rgb="FFF8696B"/>
        <color rgb="FFFFEB84"/>
        <color rgb="FF63BE7B"/>
      </colorScale>
    </cfRule>
  </conditionalFormatting>
  <conditionalFormatting sqref="AL14:AL92">
    <cfRule type="colorScale" priority="25">
      <colorScale>
        <cfvo type="min"/>
        <cfvo type="percentile" val="50"/>
        <cfvo type="max"/>
        <color rgb="FFF8696B"/>
        <color rgb="FFFFEB84"/>
        <color rgb="FF63BE7B"/>
      </colorScale>
    </cfRule>
  </conditionalFormatting>
  <conditionalFormatting sqref="S10:T10">
    <cfRule type="colorScale" priority="24">
      <colorScale>
        <cfvo type="min"/>
        <cfvo type="percentile" val="50"/>
        <cfvo type="max"/>
        <color rgb="FFF8696B"/>
        <color rgb="FFFFEB84"/>
        <color rgb="FF63BE7B"/>
      </colorScale>
    </cfRule>
  </conditionalFormatting>
  <conditionalFormatting sqref="W2:W10">
    <cfRule type="colorScale" priority="23">
      <colorScale>
        <cfvo type="min"/>
        <cfvo type="percentile" val="50"/>
        <cfvo type="max"/>
        <color rgb="FFF8696B"/>
        <color rgb="FFFFEB84"/>
        <color rgb="FF63BE7B"/>
      </colorScale>
    </cfRule>
  </conditionalFormatting>
  <conditionalFormatting sqref="AM14:AO92">
    <cfRule type="colorScale" priority="22">
      <colorScale>
        <cfvo type="min"/>
        <cfvo type="percentile" val="50"/>
        <cfvo type="max"/>
        <color rgb="FFF8696B"/>
        <color rgb="FFFFEB84"/>
        <color rgb="FF63BE7B"/>
      </colorScale>
    </cfRule>
  </conditionalFormatting>
  <conditionalFormatting sqref="Q14:Q92">
    <cfRule type="colorScale" priority="21">
      <colorScale>
        <cfvo type="min"/>
        <cfvo type="percentile" val="50"/>
        <cfvo type="max"/>
        <color rgb="FFF8696B"/>
        <color rgb="FFFFEB84"/>
        <color rgb="FF63BE7B"/>
      </colorScale>
    </cfRule>
  </conditionalFormatting>
  <conditionalFormatting sqref="AK14:AK92">
    <cfRule type="colorScale" priority="20">
      <colorScale>
        <cfvo type="min"/>
        <cfvo type="percentile" val="50"/>
        <cfvo type="max"/>
        <color rgb="FFF8696B"/>
        <color rgb="FFFFEB84"/>
        <color rgb="FF63BE7B"/>
      </colorScale>
    </cfRule>
  </conditionalFormatting>
  <conditionalFormatting sqref="S14:T92">
    <cfRule type="colorScale" priority="19">
      <colorScale>
        <cfvo type="min"/>
        <cfvo type="percentile" val="50"/>
        <cfvo type="max"/>
        <color rgb="FFF8696B"/>
        <color rgb="FFFFEB84"/>
        <color rgb="FF63BE7B"/>
      </colorScale>
    </cfRule>
  </conditionalFormatting>
  <conditionalFormatting sqref="P14:P92">
    <cfRule type="colorScale" priority="18">
      <colorScale>
        <cfvo type="min"/>
        <cfvo type="percentile" val="50"/>
        <cfvo type="max"/>
        <color rgb="FFF8696B"/>
        <color rgb="FFFFEB84"/>
        <color rgb="FF63BE7B"/>
      </colorScale>
    </cfRule>
  </conditionalFormatting>
  <conditionalFormatting sqref="AH14:AH92">
    <cfRule type="colorScale" priority="17">
      <colorScale>
        <cfvo type="min"/>
        <cfvo type="percentile" val="50"/>
        <cfvo type="max"/>
        <color rgb="FFF8696B"/>
        <color rgb="FFFFEB84"/>
        <color rgb="FF63BE7B"/>
      </colorScale>
    </cfRule>
  </conditionalFormatting>
  <conditionalFormatting sqref="AI14:AI92">
    <cfRule type="colorScale" priority="16">
      <colorScale>
        <cfvo type="min"/>
        <cfvo type="percentile" val="50"/>
        <cfvo type="max"/>
        <color rgb="FFF8696B"/>
        <color rgb="FFFFEB84"/>
        <color rgb="FF63BE7B"/>
      </colorScale>
    </cfRule>
  </conditionalFormatting>
  <conditionalFormatting sqref="H82:H92 H14:H24">
    <cfRule type="colorScale" priority="14">
      <colorScale>
        <cfvo type="min"/>
        <cfvo type="percentile" val="50"/>
        <cfvo type="max"/>
        <color rgb="FFF8696B"/>
        <color rgb="FFFFEB84"/>
        <color rgb="FF63BE7B"/>
      </colorScale>
    </cfRule>
  </conditionalFormatting>
  <conditionalFormatting sqref="H25:H81">
    <cfRule type="colorScale" priority="15">
      <colorScale>
        <cfvo type="min"/>
        <cfvo type="percentile" val="50"/>
        <cfvo type="max"/>
        <color rgb="FFF8696B"/>
        <color rgb="FFFFEB84"/>
        <color rgb="FF63BE7B"/>
      </colorScale>
    </cfRule>
  </conditionalFormatting>
  <conditionalFormatting sqref="H14">
    <cfRule type="colorScale" priority="13">
      <colorScale>
        <cfvo type="min"/>
        <cfvo type="percentile" val="50"/>
        <cfvo type="max"/>
        <color rgb="FFF8696B"/>
        <color rgb="FFFFEB84"/>
        <color rgb="FF63BE7B"/>
      </colorScale>
    </cfRule>
  </conditionalFormatting>
  <conditionalFormatting sqref="H14:H92">
    <cfRule type="colorScale" priority="12">
      <colorScale>
        <cfvo type="min"/>
        <cfvo type="percentile" val="50"/>
        <cfvo type="max"/>
        <color rgb="FFF8696B"/>
        <color rgb="FFFFEB84"/>
        <color rgb="FF63BE7B"/>
      </colorScale>
    </cfRule>
  </conditionalFormatting>
  <conditionalFormatting sqref="AB14:AB92">
    <cfRule type="colorScale" priority="11">
      <colorScale>
        <cfvo type="min"/>
        <cfvo type="percentile" val="50"/>
        <cfvo type="max"/>
        <color rgb="FFF8696B"/>
        <color rgb="FFFFEB84"/>
        <color rgb="FF63BE7B"/>
      </colorScale>
    </cfRule>
  </conditionalFormatting>
  <conditionalFormatting sqref="K2:T9 J10">
    <cfRule type="colorScale" priority="10">
      <colorScale>
        <cfvo type="min"/>
        <cfvo type="percentile" val="50"/>
        <cfvo type="max"/>
        <color rgb="FFF8696B"/>
        <color rgb="FFFFEB84"/>
        <color rgb="FF63BE7B"/>
      </colorScale>
    </cfRule>
  </conditionalFormatting>
  <conditionalFormatting sqref="U10">
    <cfRule type="colorScale" priority="9">
      <colorScale>
        <cfvo type="min"/>
        <cfvo type="percentile" val="50"/>
        <cfvo type="max"/>
        <color rgb="FFF8696B"/>
        <color rgb="FFFFEB84"/>
        <color rgb="FF63BE7B"/>
      </colorScale>
    </cfRule>
  </conditionalFormatting>
  <conditionalFormatting sqref="U14:U92">
    <cfRule type="colorScale" priority="8">
      <colorScale>
        <cfvo type="min"/>
        <cfvo type="percentile" val="50"/>
        <cfvo type="max"/>
        <color rgb="FFF8696B"/>
        <color rgb="FFFFEB84"/>
        <color rgb="FF63BE7B"/>
      </colorScale>
    </cfRule>
  </conditionalFormatting>
  <conditionalFormatting sqref="U2:V9">
    <cfRule type="colorScale" priority="7">
      <colorScale>
        <cfvo type="min"/>
        <cfvo type="percentile" val="50"/>
        <cfvo type="max"/>
        <color rgb="FFF8696B"/>
        <color rgb="FFFFEB84"/>
        <color rgb="FF63BE7B"/>
      </colorScale>
    </cfRule>
  </conditionalFormatting>
  <conditionalFormatting sqref="I82:K92 I15:K24">
    <cfRule type="colorScale" priority="5">
      <colorScale>
        <cfvo type="min"/>
        <cfvo type="percentile" val="50"/>
        <cfvo type="max"/>
        <color rgb="FFF8696B"/>
        <color rgb="FFFFEB84"/>
        <color rgb="FF63BE7B"/>
      </colorScale>
    </cfRule>
  </conditionalFormatting>
  <conditionalFormatting sqref="I25:K81">
    <cfRule type="colorScale" priority="6">
      <colorScale>
        <cfvo type="min"/>
        <cfvo type="percentile" val="50"/>
        <cfvo type="max"/>
        <color rgb="FFF8696B"/>
        <color rgb="FFFFEB84"/>
        <color rgb="FF63BE7B"/>
      </colorScale>
    </cfRule>
  </conditionalFormatting>
  <conditionalFormatting sqref="I14:K14">
    <cfRule type="colorScale" priority="4">
      <colorScale>
        <cfvo type="min"/>
        <cfvo type="percentile" val="50"/>
        <cfvo type="max"/>
        <color rgb="FFF8696B"/>
        <color rgb="FFFFEB84"/>
        <color rgb="FF63BE7B"/>
      </colorScale>
    </cfRule>
  </conditionalFormatting>
  <conditionalFormatting sqref="L14:M92">
    <cfRule type="colorScale" priority="3">
      <colorScale>
        <cfvo type="min"/>
        <cfvo type="percentile" val="50"/>
        <cfvo type="max"/>
        <color rgb="FFF8696B"/>
        <color rgb="FFFFEB84"/>
        <color rgb="FF63BE7B"/>
      </colorScale>
    </cfRule>
  </conditionalFormatting>
  <conditionalFormatting sqref="L14:L92">
    <cfRule type="colorScale" priority="2">
      <colorScale>
        <cfvo type="min"/>
        <cfvo type="percentile" val="50"/>
        <cfvo type="max"/>
        <color rgb="FFF8696B"/>
        <color rgb="FFFFEB84"/>
        <color rgb="FF63BE7B"/>
      </colorScale>
    </cfRule>
  </conditionalFormatting>
  <conditionalFormatting sqref="I14:K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20160711</v>
      </c>
      <c r="F1" t="s">
        <v>1256</v>
      </c>
      <c r="G1" t="s">
        <v>1060</v>
      </c>
      <c r="H1" s="197" t="s">
        <v>1188</v>
      </c>
      <c r="I1" t="s">
        <v>1297</v>
      </c>
      <c r="K1" s="6" t="str">
        <f>E12&amp;" l% "&amp;ROUND(E13*100,2)&amp;"%"</f>
        <v>prev ACT l% 69.62%</v>
      </c>
      <c r="L1" s="265" t="str">
        <f>I12&amp;" l% "&amp;ROUND(I13*100,2)&amp;"%"</f>
        <v>50/50 l% 59.49%</v>
      </c>
      <c r="M1" s="265" t="str">
        <f>J12&amp;" l% "&amp;ROUND(J13*100,2)&amp;"%"</f>
        <v>&gt;equity l% 45.57%</v>
      </c>
      <c r="N1" s="265" t="str">
        <f>K12&amp;" l% "&amp;ROUND(K13*100,2)&amp;"%"</f>
        <v>&lt;equity l% 56.96%</v>
      </c>
      <c r="O1" s="265" t="str">
        <f>L12&amp;" l% "&amp;ROUND(L13*100,2)&amp;"%"</f>
        <v>SEA1 l% 68.35%</v>
      </c>
      <c r="P1" s="265" t="str">
        <f t="shared" ref="P1:V1" si="0">O12&amp;" l% "&amp;ROUND(O13*100,2)&amp;"%"</f>
        <v>SEA-ADJ l% 58.23%</v>
      </c>
      <c r="Q1" s="265" t="str">
        <f t="shared" si="0"/>
        <v>v1 l% 62.03%</v>
      </c>
      <c r="R1" s="265" t="str">
        <f t="shared" si="0"/>
        <v>v2 l% 41.77%</v>
      </c>
      <c r="S1" s="265" t="str">
        <f t="shared" si="0"/>
        <v>v3 l% 30.38%</v>
      </c>
      <c r="T1" s="265" t="str">
        <f t="shared" si="0"/>
        <v>v4 l% 36.71%</v>
      </c>
      <c r="U1" s="265" t="str">
        <f t="shared" si="0"/>
        <v>v5 l% 54.43%</v>
      </c>
      <c r="V1" s="265" t="str">
        <f t="shared" si="0"/>
        <v>v6 l% 34.18%</v>
      </c>
      <c r="W1" s="6"/>
      <c r="X1" s="285"/>
      <c r="Z1" s="333" t="str">
        <f t="shared" ref="Z1:AO1" si="1">Z12</f>
        <v>MAX ACC 100% PNL 105529</v>
      </c>
      <c r="AA1" s="334" t="str">
        <f t="shared" si="1"/>
        <v>RISK-ON ACC 72% PNL 50809</v>
      </c>
      <c r="AB1" s="334" t="str">
        <f t="shared" si="1"/>
        <v>RISK-OFF ACC 28% PNL -50809</v>
      </c>
      <c r="AC1" s="334" t="str">
        <f t="shared" ref="AC1" si="2">AC12</f>
        <v>Previous ACC 50% PNL -827</v>
      </c>
      <c r="AD1" s="295" t="str">
        <f t="shared" si="1"/>
        <v>Anti-Previous ACC 50% PNL 827</v>
      </c>
      <c r="AE1" s="335" t="str">
        <f t="shared" si="1"/>
        <v>&gt;equity ACC 49% PNL 3498</v>
      </c>
      <c r="AF1" s="335" t="str">
        <f t="shared" si="1"/>
        <v>50/50 ACC 47% PNL -18356</v>
      </c>
      <c r="AG1" s="335" t="str">
        <f t="shared" si="1"/>
        <v>&lt;equity ACC 49% PNL -10496</v>
      </c>
      <c r="AH1" s="336" t="str">
        <f t="shared" si="1"/>
        <v>SEASONALITY ACC 54% PNL -6998</v>
      </c>
      <c r="AI1" s="336" t="str">
        <f t="shared" si="1"/>
        <v>ADJ_SEASONALITY ACC 46% PNL -8344</v>
      </c>
      <c r="AJ1" s="337" t="str">
        <f t="shared" si="1"/>
        <v>V1 ACC 51% PNL 7731</v>
      </c>
      <c r="AK1" s="337" t="str">
        <f t="shared" si="1"/>
        <v>V2 ACC 51% PNL 5569</v>
      </c>
      <c r="AL1" s="337" t="str">
        <f t="shared" si="1"/>
        <v>V3 ACC 44% PNL -11848</v>
      </c>
      <c r="AM1" s="337" t="str">
        <f t="shared" si="1"/>
        <v>V4 ACC 50% PNL -544</v>
      </c>
      <c r="AN1" s="337" t="str">
        <f t="shared" si="1"/>
        <v>V5 ACC 53% PNL 7576</v>
      </c>
      <c r="AO1" s="337" t="str">
        <f t="shared" si="1"/>
        <v>V6 ACC 47% PNL 3881</v>
      </c>
    </row>
    <row r="2" spans="1:41" outlineLevel="1" x14ac:dyDescent="0.25">
      <c r="A2" t="s">
        <v>1121</v>
      </c>
      <c r="B2" s="95">
        <f>COUNTIF($C$14:$C$92,A2)</f>
        <v>9</v>
      </c>
      <c r="C2" s="193">
        <f>B2/$B$10</f>
        <v>0.125</v>
      </c>
      <c r="F2" s="294">
        <f t="shared" ref="F2:F9" si="3">SUMIFS(H$14:H$92,H$14:H$92,1,$C$14:$C$92,A2)/$B2</f>
        <v>0.55555555555555558</v>
      </c>
      <c r="G2" s="137">
        <f t="shared" ref="G2:G9" si="4">SUMIF($C$14:$C$92,A2,Z$14:Z$92)</f>
        <v>11989.809960856604</v>
      </c>
      <c r="H2" s="143">
        <f t="shared" ref="H2:H10" si="5">G2/$B2</f>
        <v>1332.201106761845</v>
      </c>
      <c r="I2" s="186">
        <f>SUMIF($C$14:$C$92,A2,F$14:F$92)/B2</f>
        <v>-900.05282808766481</v>
      </c>
      <c r="J2" t="str">
        <f t="shared" ref="J2:J9" si="6">A2</f>
        <v>currency</v>
      </c>
      <c r="K2" s="344">
        <f t="shared" ref="K2:K9" si="7">SUMIF($C$14:$C$92,$A2,E$14:E$92)/$B2</f>
        <v>0.1111111111111111</v>
      </c>
      <c r="L2" s="344">
        <f t="shared" ref="L2:O9" si="8">SUMIF($C$14:$C$92,$A2,I$14:I$92)/$B2</f>
        <v>0.33333333333333331</v>
      </c>
      <c r="M2" s="344">
        <f t="shared" si="8"/>
        <v>0.33333333333333331</v>
      </c>
      <c r="N2" s="344">
        <f t="shared" si="8"/>
        <v>0.33333333333333331</v>
      </c>
      <c r="O2" s="344">
        <f t="shared" si="8"/>
        <v>0.55555555555555558</v>
      </c>
      <c r="P2" s="344">
        <f t="shared" ref="P2:V9" si="9">SUMIF($C$14:$C$92,$A2,O$14:O$92)/$B2</f>
        <v>0.1111111111111111</v>
      </c>
      <c r="Q2" s="344">
        <f t="shared" si="9"/>
        <v>0.1111111111111111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O9" si="10">SUMIF($C$14:$C$92,$Y2,Z$14:Z$92)</f>
        <v>11989.809960856604</v>
      </c>
      <c r="AA2" s="282">
        <f t="shared" si="10"/>
        <v>1432.8903258889895</v>
      </c>
      <c r="AB2" s="282">
        <f t="shared" si="10"/>
        <v>-1432.8903258889895</v>
      </c>
      <c r="AC2" s="282">
        <f t="shared" si="10"/>
        <v>-7098.0028430017319</v>
      </c>
      <c r="AD2" s="282">
        <f t="shared" si="10"/>
        <v>7098.0028430017319</v>
      </c>
      <c r="AE2" s="282">
        <f t="shared" si="10"/>
        <v>10596.299167584566</v>
      </c>
      <c r="AF2" s="282">
        <f t="shared" si="10"/>
        <v>-5641.3721820745959</v>
      </c>
      <c r="AG2" s="282">
        <f t="shared" si="10"/>
        <v>-5641.3721820745959</v>
      </c>
      <c r="AH2" s="282">
        <f t="shared" si="10"/>
        <v>-6672.7440537747734</v>
      </c>
      <c r="AI2" s="282">
        <f t="shared" si="10"/>
        <v>-4122.1836626747699</v>
      </c>
      <c r="AJ2" s="282">
        <f t="shared" si="10"/>
        <v>-6016.6260751010013</v>
      </c>
      <c r="AK2" s="282">
        <f t="shared" si="10"/>
        <v>11989.809960856604</v>
      </c>
      <c r="AL2" s="282">
        <f t="shared" si="10"/>
        <v>7047.9979468011788</v>
      </c>
      <c r="AM2" s="282">
        <f t="shared" si="10"/>
        <v>11438.873445501857</v>
      </c>
      <c r="AN2" s="282">
        <f t="shared" si="10"/>
        <v>4247.8613888025575</v>
      </c>
      <c r="AO2" s="282">
        <f t="shared" si="10"/>
        <v>7098.0028430017319</v>
      </c>
    </row>
    <row r="3" spans="1:41" outlineLevel="1" x14ac:dyDescent="0.25">
      <c r="A3" s="1" t="s">
        <v>288</v>
      </c>
      <c r="B3" s="95">
        <f t="shared" ref="B3:B9" si="11">COUNTIF($C$14:$C$92,A3)</f>
        <v>6</v>
      </c>
      <c r="C3" s="193">
        <f t="shared" ref="C3:C10" si="12">B3/$B$10</f>
        <v>8.3333333333333329E-2</v>
      </c>
      <c r="F3" s="294">
        <f t="shared" si="3"/>
        <v>0.5</v>
      </c>
      <c r="G3" s="137">
        <f t="shared" si="4"/>
        <v>4886.055101366841</v>
      </c>
      <c r="H3" s="143">
        <f t="shared" si="5"/>
        <v>814.34251689447353</v>
      </c>
      <c r="I3" s="186">
        <f t="shared" ref="I3:I9" si="13">SUMIF($C$14:$C$92,A3,F$14:F$92)/B3</f>
        <v>-511.90905320955409</v>
      </c>
      <c r="J3" t="str">
        <f t="shared" si="6"/>
        <v>energy</v>
      </c>
      <c r="K3" s="344">
        <f t="shared" si="7"/>
        <v>0.66666666666666663</v>
      </c>
      <c r="L3" s="344">
        <f t="shared" si="8"/>
        <v>0.33333333333333331</v>
      </c>
      <c r="M3" s="344">
        <f t="shared" si="8"/>
        <v>0.33333333333333331</v>
      </c>
      <c r="N3" s="344">
        <f t="shared" si="8"/>
        <v>-0.66666666666666663</v>
      </c>
      <c r="O3" s="344">
        <f t="shared" si="8"/>
        <v>0.66666666666666663</v>
      </c>
      <c r="P3" s="344">
        <f t="shared" si="9"/>
        <v>0.33333333333333331</v>
      </c>
      <c r="Q3" s="344">
        <f t="shared" si="9"/>
        <v>-0.66666666666666663</v>
      </c>
      <c r="R3" s="344">
        <f t="shared" si="9"/>
        <v>0</v>
      </c>
      <c r="S3" s="344">
        <f t="shared" si="9"/>
        <v>-0.33333333333333331</v>
      </c>
      <c r="T3" s="344">
        <f t="shared" si="9"/>
        <v>-0.33333333333333331</v>
      </c>
      <c r="U3" s="344">
        <f t="shared" si="9"/>
        <v>1</v>
      </c>
      <c r="V3" s="344">
        <f t="shared" si="9"/>
        <v>-0.33333333333333331</v>
      </c>
      <c r="W3" s="286"/>
      <c r="X3" s="6"/>
      <c r="Y3" s="1" t="s">
        <v>288</v>
      </c>
      <c r="Z3" s="282">
        <f t="shared" si="10"/>
        <v>4886.055101366841</v>
      </c>
      <c r="AA3" s="282">
        <f t="shared" si="10"/>
        <v>-3071.4543192573246</v>
      </c>
      <c r="AB3" s="282">
        <f t="shared" si="10"/>
        <v>3071.4543192573246</v>
      </c>
      <c r="AC3" s="282">
        <f t="shared" si="10"/>
        <v>-3472.4199197400249</v>
      </c>
      <c r="AD3" s="282">
        <f t="shared" si="10"/>
        <v>3472.4199197400249</v>
      </c>
      <c r="AE3" s="282">
        <f t="shared" si="10"/>
        <v>-4485.0895008841417</v>
      </c>
      <c r="AF3" s="282">
        <f t="shared" si="10"/>
        <v>-4485.0895008841417</v>
      </c>
      <c r="AG3" s="282">
        <f t="shared" si="10"/>
        <v>-933.36634071009928</v>
      </c>
      <c r="AH3" s="282">
        <f t="shared" si="10"/>
        <v>933.36634071009928</v>
      </c>
      <c r="AI3" s="282">
        <f t="shared" si="10"/>
        <v>532.40074022739907</v>
      </c>
      <c r="AJ3" s="282">
        <f t="shared" si="10"/>
        <v>-933.36634071009928</v>
      </c>
      <c r="AK3" s="282">
        <f t="shared" si="10"/>
        <v>-480.26884091671752</v>
      </c>
      <c r="AL3" s="282">
        <f t="shared" si="10"/>
        <v>-532.40074022739907</v>
      </c>
      <c r="AM3" s="282">
        <f t="shared" si="10"/>
        <v>-532.40074022739907</v>
      </c>
      <c r="AN3" s="282">
        <f t="shared" si="10"/>
        <v>-3071.4543192573246</v>
      </c>
      <c r="AO3" s="282">
        <f t="shared" si="10"/>
        <v>-532.40074022739907</v>
      </c>
    </row>
    <row r="4" spans="1:41" outlineLevel="1" x14ac:dyDescent="0.25">
      <c r="A4" s="1" t="s">
        <v>297</v>
      </c>
      <c r="B4" s="95">
        <f t="shared" si="11"/>
        <v>10</v>
      </c>
      <c r="C4" s="193">
        <f t="shared" si="12"/>
        <v>0.1388888888888889</v>
      </c>
      <c r="F4" s="294">
        <f t="shared" si="3"/>
        <v>0.3</v>
      </c>
      <c r="G4" s="137">
        <f t="shared" si="4"/>
        <v>7608.0595039681693</v>
      </c>
      <c r="H4" s="143">
        <f t="shared" si="5"/>
        <v>760.80595039681691</v>
      </c>
      <c r="I4" s="186">
        <f t="shared" si="13"/>
        <v>-44.333853069865484</v>
      </c>
      <c r="J4" t="str">
        <f t="shared" si="6"/>
        <v>grain</v>
      </c>
      <c r="K4" s="344">
        <f t="shared" si="7"/>
        <v>0.8</v>
      </c>
      <c r="L4" s="344">
        <f t="shared" si="8"/>
        <v>0.6</v>
      </c>
      <c r="M4" s="344">
        <f t="shared" si="8"/>
        <v>0.6</v>
      </c>
      <c r="N4" s="344">
        <f t="shared" si="8"/>
        <v>0</v>
      </c>
      <c r="O4" s="344">
        <f t="shared" si="8"/>
        <v>-0.6</v>
      </c>
      <c r="P4" s="344">
        <f t="shared" si="9"/>
        <v>0</v>
      </c>
      <c r="Q4" s="344">
        <f t="shared" si="9"/>
        <v>0.6</v>
      </c>
      <c r="R4" s="344">
        <f t="shared" si="9"/>
        <v>0</v>
      </c>
      <c r="S4" s="344">
        <f t="shared" si="9"/>
        <v>0.4</v>
      </c>
      <c r="T4" s="344">
        <f t="shared" si="9"/>
        <v>0.6</v>
      </c>
      <c r="U4" s="344">
        <f t="shared" si="9"/>
        <v>0.8</v>
      </c>
      <c r="V4" s="344">
        <f t="shared" si="9"/>
        <v>0.4</v>
      </c>
      <c r="W4" s="286"/>
      <c r="X4" s="6"/>
      <c r="Y4" s="1" t="s">
        <v>297</v>
      </c>
      <c r="Z4" s="282">
        <f t="shared" si="10"/>
        <v>7608.0595039681693</v>
      </c>
      <c r="AA4" s="282">
        <f t="shared" si="10"/>
        <v>-443.33853069865484</v>
      </c>
      <c r="AB4" s="282">
        <f t="shared" si="10"/>
        <v>443.33853069865484</v>
      </c>
      <c r="AC4" s="282">
        <f t="shared" si="10"/>
        <v>-1408.7597071693435</v>
      </c>
      <c r="AD4" s="282">
        <f t="shared" si="10"/>
        <v>1408.7597071693435</v>
      </c>
      <c r="AE4" s="282">
        <f t="shared" si="10"/>
        <v>-6642.6383274974805</v>
      </c>
      <c r="AF4" s="282">
        <f t="shared" si="10"/>
        <v>-5911.0026299138726</v>
      </c>
      <c r="AG4" s="282">
        <f t="shared" si="10"/>
        <v>-3108.5480171720956</v>
      </c>
      <c r="AH4" s="282">
        <f t="shared" si="10"/>
        <v>-372.61960317429623</v>
      </c>
      <c r="AI4" s="282">
        <f t="shared" si="10"/>
        <v>1963.302279297845</v>
      </c>
      <c r="AJ4" s="282">
        <f t="shared" si="10"/>
        <v>372.61960317429623</v>
      </c>
      <c r="AK4" s="282">
        <f t="shared" si="10"/>
        <v>-3087.5107214417335</v>
      </c>
      <c r="AL4" s="282">
        <f t="shared" si="10"/>
        <v>-4129.6233195702325</v>
      </c>
      <c r="AM4" s="282">
        <f t="shared" si="10"/>
        <v>-4678.1933975652819</v>
      </c>
      <c r="AN4" s="282">
        <f t="shared" si="10"/>
        <v>-263.51396929509258</v>
      </c>
      <c r="AO4" s="282">
        <f t="shared" si="10"/>
        <v>-4861.2590171538404</v>
      </c>
    </row>
    <row r="5" spans="1:41" outlineLevel="1" x14ac:dyDescent="0.25">
      <c r="A5" s="1" t="s">
        <v>294</v>
      </c>
      <c r="B5" s="95">
        <f t="shared" si="11"/>
        <v>21</v>
      </c>
      <c r="C5" s="193">
        <f t="shared" si="12"/>
        <v>0.29166666666666669</v>
      </c>
      <c r="F5" s="294">
        <f t="shared" si="3"/>
        <v>0.95238095238095233</v>
      </c>
      <c r="G5" s="137">
        <f t="shared" si="4"/>
        <v>38391.01861230217</v>
      </c>
      <c r="H5" s="143">
        <f t="shared" si="5"/>
        <v>1828.1437434429604</v>
      </c>
      <c r="I5" s="186">
        <f t="shared" si="13"/>
        <v>1823.3960321378649</v>
      </c>
      <c r="J5" t="str">
        <f t="shared" si="6"/>
        <v>index</v>
      </c>
      <c r="K5" s="344">
        <f t="shared" si="7"/>
        <v>0.42857142857142855</v>
      </c>
      <c r="L5" s="344">
        <f t="shared" si="8"/>
        <v>0.14285714285714285</v>
      </c>
      <c r="M5" s="344">
        <f t="shared" si="8"/>
        <v>-0.23809523809523808</v>
      </c>
      <c r="N5" s="344">
        <f t="shared" si="8"/>
        <v>0.14285714285714285</v>
      </c>
      <c r="O5" s="344">
        <f t="shared" si="8"/>
        <v>0.14285714285714285</v>
      </c>
      <c r="P5" s="344">
        <f t="shared" si="9"/>
        <v>0.23809523809523808</v>
      </c>
      <c r="Q5" s="344">
        <f t="shared" si="9"/>
        <v>0.42857142857142855</v>
      </c>
      <c r="R5" s="344">
        <f t="shared" si="9"/>
        <v>-0.33333333333333331</v>
      </c>
      <c r="S5" s="344">
        <f t="shared" si="9"/>
        <v>-0.42857142857142855</v>
      </c>
      <c r="T5" s="344">
        <f t="shared" si="9"/>
        <v>-0.23809523809523808</v>
      </c>
      <c r="U5" s="344">
        <f t="shared" si="9"/>
        <v>-0.14285714285714285</v>
      </c>
      <c r="V5" s="344">
        <f t="shared" si="9"/>
        <v>-0.33333333333333331</v>
      </c>
      <c r="W5" s="286"/>
      <c r="X5" s="6"/>
      <c r="Y5" s="1" t="s">
        <v>294</v>
      </c>
      <c r="Z5" s="282">
        <f t="shared" si="10"/>
        <v>38391.01861230217</v>
      </c>
      <c r="AA5" s="282">
        <f t="shared" si="10"/>
        <v>38391.01861230217</v>
      </c>
      <c r="AB5" s="282">
        <f t="shared" si="10"/>
        <v>-38391.01861230217</v>
      </c>
      <c r="AC5" s="282">
        <f t="shared" si="10"/>
        <v>11797.036581482347</v>
      </c>
      <c r="AD5" s="282">
        <f t="shared" si="10"/>
        <v>-11797.036581482347</v>
      </c>
      <c r="AE5" s="282">
        <f t="shared" si="10"/>
        <v>-10330.70143623456</v>
      </c>
      <c r="AF5" s="282">
        <f t="shared" si="10"/>
        <v>2474.2309196876554</v>
      </c>
      <c r="AG5" s="282">
        <f t="shared" si="10"/>
        <v>2474.2309196876554</v>
      </c>
      <c r="AH5" s="282">
        <f t="shared" si="10"/>
        <v>4515.2463169917355</v>
      </c>
      <c r="AI5" s="282">
        <f t="shared" si="10"/>
        <v>4230.7091354119157</v>
      </c>
      <c r="AJ5" s="282">
        <f t="shared" si="10"/>
        <v>14952.657975877506</v>
      </c>
      <c r="AK5" s="282">
        <f t="shared" si="10"/>
        <v>-13069.084986457639</v>
      </c>
      <c r="AL5" s="282">
        <f t="shared" si="10"/>
        <v>-16993.673373181588</v>
      </c>
      <c r="AM5" s="282">
        <f t="shared" si="10"/>
        <v>-12656.615119474294</v>
      </c>
      <c r="AN5" s="282">
        <f t="shared" si="10"/>
        <v>-4284.7489535372888</v>
      </c>
      <c r="AO5" s="282">
        <f t="shared" si="10"/>
        <v>-9058.6530312592677</v>
      </c>
    </row>
    <row r="6" spans="1:41" outlineLevel="1" x14ac:dyDescent="0.25">
      <c r="A6" s="1" t="s">
        <v>313</v>
      </c>
      <c r="B6" s="95">
        <f t="shared" si="11"/>
        <v>3</v>
      </c>
      <c r="C6" s="193">
        <f t="shared" si="12"/>
        <v>4.1666666666666664E-2</v>
      </c>
      <c r="F6" s="294">
        <f t="shared" si="3"/>
        <v>0</v>
      </c>
      <c r="G6" s="137">
        <f t="shared" si="4"/>
        <v>8005.5004004503808</v>
      </c>
      <c r="H6" s="143">
        <f t="shared" si="5"/>
        <v>2668.5001334834601</v>
      </c>
      <c r="I6" s="186">
        <f t="shared" si="13"/>
        <v>-2668.5001334834601</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8005.5004004503808</v>
      </c>
      <c r="AA6" s="282">
        <f t="shared" si="10"/>
        <v>-8005.5004004503808</v>
      </c>
      <c r="AB6" s="282">
        <f t="shared" si="10"/>
        <v>8005.5004004503808</v>
      </c>
      <c r="AC6" s="282">
        <f t="shared" si="10"/>
        <v>1282.2658270427046</v>
      </c>
      <c r="AD6" s="282">
        <f t="shared" si="10"/>
        <v>-1282.2658270427046</v>
      </c>
      <c r="AE6" s="282">
        <f t="shared" si="10"/>
        <v>-228.57464235108091</v>
      </c>
      <c r="AF6" s="282">
        <f t="shared" si="10"/>
        <v>1282.2658270427046</v>
      </c>
      <c r="AG6" s="282">
        <f t="shared" si="10"/>
        <v>1282.2658270427046</v>
      </c>
      <c r="AH6" s="282">
        <f t="shared" si="10"/>
        <v>1282.2658270427046</v>
      </c>
      <c r="AI6" s="282">
        <f t="shared" si="10"/>
        <v>1282.2658270427046</v>
      </c>
      <c r="AJ6" s="282">
        <f t="shared" si="10"/>
        <v>1282.2658270427046</v>
      </c>
      <c r="AK6" s="282">
        <f t="shared" si="10"/>
        <v>-228.57464235108091</v>
      </c>
      <c r="AL6" s="282">
        <f t="shared" si="10"/>
        <v>-1282.2658270427046</v>
      </c>
      <c r="AM6" s="282">
        <f t="shared" si="10"/>
        <v>-228.57464235108091</v>
      </c>
      <c r="AN6" s="282">
        <f t="shared" si="10"/>
        <v>-1282.2658270427046</v>
      </c>
      <c r="AO6" s="282">
        <f t="shared" si="10"/>
        <v>-1282.2658270427046</v>
      </c>
    </row>
    <row r="7" spans="1:41" outlineLevel="1" x14ac:dyDescent="0.25">
      <c r="A7" s="1" t="s">
        <v>347</v>
      </c>
      <c r="B7" s="95">
        <f t="shared" si="11"/>
        <v>5</v>
      </c>
      <c r="C7" s="193">
        <f t="shared" si="12"/>
        <v>6.9444444444444448E-2</v>
      </c>
      <c r="F7" s="294">
        <f t="shared" si="3"/>
        <v>0.8</v>
      </c>
      <c r="G7" s="137">
        <f t="shared" si="4"/>
        <v>5209.3041858579245</v>
      </c>
      <c r="H7" s="143">
        <f t="shared" si="5"/>
        <v>1041.860837171585</v>
      </c>
      <c r="I7" s="186">
        <f t="shared" si="13"/>
        <v>969.95624353215067</v>
      </c>
      <c r="J7" t="str">
        <f t="shared" si="6"/>
        <v>metal</v>
      </c>
      <c r="K7" s="344">
        <f t="shared" si="7"/>
        <v>0.2</v>
      </c>
      <c r="L7" s="344">
        <f t="shared" si="8"/>
        <v>0.2</v>
      </c>
      <c r="M7" s="344">
        <f t="shared" si="8"/>
        <v>-0.2</v>
      </c>
      <c r="N7" s="344">
        <f t="shared" si="8"/>
        <v>0.2</v>
      </c>
      <c r="O7" s="344">
        <f t="shared" si="8"/>
        <v>1</v>
      </c>
      <c r="P7" s="344">
        <f t="shared" si="9"/>
        <v>0.2</v>
      </c>
      <c r="Q7" s="344">
        <f t="shared" si="9"/>
        <v>0.2</v>
      </c>
      <c r="R7" s="344">
        <f t="shared" si="9"/>
        <v>-0.2</v>
      </c>
      <c r="S7" s="344">
        <f t="shared" si="9"/>
        <v>-1</v>
      </c>
      <c r="T7" s="344">
        <f t="shared" si="9"/>
        <v>-0.6</v>
      </c>
      <c r="U7" s="344">
        <f t="shared" si="9"/>
        <v>-0.2</v>
      </c>
      <c r="V7" s="344">
        <f t="shared" si="9"/>
        <v>-0.6</v>
      </c>
      <c r="W7" s="286"/>
      <c r="X7" s="6"/>
      <c r="Y7" s="1" t="s">
        <v>347</v>
      </c>
      <c r="Z7" s="282">
        <f t="shared" si="10"/>
        <v>5209.3041858579245</v>
      </c>
      <c r="AA7" s="282">
        <f t="shared" si="10"/>
        <v>1547.0499754379869</v>
      </c>
      <c r="AB7" s="282">
        <f t="shared" si="10"/>
        <v>-1547.0499754379869</v>
      </c>
      <c r="AC7" s="282">
        <f t="shared" si="10"/>
        <v>2320.972425594824</v>
      </c>
      <c r="AD7" s="282">
        <f t="shared" si="10"/>
        <v>-2320.972425594824</v>
      </c>
      <c r="AE7" s="282">
        <f t="shared" si="10"/>
        <v>109.45954305969065</v>
      </c>
      <c r="AF7" s="282">
        <f t="shared" si="10"/>
        <v>2320.972425594824</v>
      </c>
      <c r="AG7" s="282">
        <f t="shared" si="10"/>
        <v>2320.972425594824</v>
      </c>
      <c r="AH7" s="282">
        <f t="shared" si="10"/>
        <v>4849.7812176607531</v>
      </c>
      <c r="AI7" s="282">
        <f t="shared" si="10"/>
        <v>2320.972425594824</v>
      </c>
      <c r="AJ7" s="282">
        <f t="shared" si="10"/>
        <v>2320.972425594824</v>
      </c>
      <c r="AK7" s="282">
        <f t="shared" si="10"/>
        <v>109.45954305969065</v>
      </c>
      <c r="AL7" s="282">
        <f t="shared" si="10"/>
        <v>-4849.7812176607531</v>
      </c>
      <c r="AM7" s="282">
        <f t="shared" si="10"/>
        <v>-2778.8722172034095</v>
      </c>
      <c r="AN7" s="282">
        <f t="shared" si="10"/>
        <v>-2320.972425594824</v>
      </c>
      <c r="AO7" s="282">
        <f t="shared" si="10"/>
        <v>-1961.4494573976535</v>
      </c>
    </row>
    <row r="8" spans="1:41" outlineLevel="1" x14ac:dyDescent="0.25">
      <c r="A8" s="1" t="s">
        <v>1122</v>
      </c>
      <c r="B8" s="95">
        <f t="shared" si="11"/>
        <v>10</v>
      </c>
      <c r="C8" s="193">
        <f t="shared" si="12"/>
        <v>0.1388888888888889</v>
      </c>
      <c r="F8" s="294">
        <f t="shared" si="3"/>
        <v>0</v>
      </c>
      <c r="G8" s="137">
        <f t="shared" si="4"/>
        <v>9014.5841573387879</v>
      </c>
      <c r="H8" s="143">
        <f t="shared" si="5"/>
        <v>901.45841573387884</v>
      </c>
      <c r="I8" s="186">
        <f t="shared" si="13"/>
        <v>-901.45841573387884</v>
      </c>
      <c r="J8" t="str">
        <f t="shared" si="6"/>
        <v>rates</v>
      </c>
      <c r="K8" s="344">
        <f t="shared" si="7"/>
        <v>0.4</v>
      </c>
      <c r="L8" s="344">
        <f t="shared" si="8"/>
        <v>0.2</v>
      </c>
      <c r="M8" s="344">
        <f t="shared" si="8"/>
        <v>-1</v>
      </c>
      <c r="N8" s="344">
        <f t="shared" si="8"/>
        <v>0.6</v>
      </c>
      <c r="O8" s="344">
        <f t="shared" si="8"/>
        <v>1</v>
      </c>
      <c r="P8" s="344">
        <f t="shared" si="9"/>
        <v>1</v>
      </c>
      <c r="Q8" s="344">
        <f t="shared" si="9"/>
        <v>0.4</v>
      </c>
      <c r="R8" s="344">
        <f t="shared" si="9"/>
        <v>-0.4</v>
      </c>
      <c r="S8" s="344">
        <f t="shared" si="9"/>
        <v>-0.8</v>
      </c>
      <c r="T8" s="344">
        <f t="shared" si="9"/>
        <v>-0.8</v>
      </c>
      <c r="U8" s="344">
        <f t="shared" si="9"/>
        <v>-1</v>
      </c>
      <c r="V8" s="344">
        <f t="shared" si="9"/>
        <v>-1</v>
      </c>
      <c r="W8" s="286"/>
      <c r="X8" s="6"/>
      <c r="Y8" s="1" t="s">
        <v>1122</v>
      </c>
      <c r="Z8" s="282">
        <f t="shared" si="10"/>
        <v>9014.5841573387879</v>
      </c>
      <c r="AA8" s="282">
        <f t="shared" si="10"/>
        <v>9014.5841573387879</v>
      </c>
      <c r="AB8" s="282">
        <f t="shared" si="10"/>
        <v>-9014.5841573387879</v>
      </c>
      <c r="AC8" s="282">
        <f t="shared" si="10"/>
        <v>-4549.6113794998255</v>
      </c>
      <c r="AD8" s="282">
        <f t="shared" si="10"/>
        <v>4549.6113794998255</v>
      </c>
      <c r="AE8" s="282">
        <f t="shared" si="10"/>
        <v>9014.5841573387879</v>
      </c>
      <c r="AF8" s="282">
        <f t="shared" si="10"/>
        <v>-2460.1790488131992</v>
      </c>
      <c r="AG8" s="282">
        <f t="shared" si="10"/>
        <v>-5513.6388197189808</v>
      </c>
      <c r="AH8" s="282">
        <f t="shared" si="10"/>
        <v>-9014.5841573387879</v>
      </c>
      <c r="AI8" s="282">
        <f t="shared" si="10"/>
        <v>-9014.5841573387879</v>
      </c>
      <c r="AJ8" s="282">
        <f t="shared" si="10"/>
        <v>-4549.6113794998255</v>
      </c>
      <c r="AK8" s="282">
        <f t="shared" si="10"/>
        <v>4549.6113794998255</v>
      </c>
      <c r="AL8" s="282">
        <f t="shared" si="10"/>
        <v>8050.5567171196317</v>
      </c>
      <c r="AM8" s="282">
        <f t="shared" si="10"/>
        <v>8050.5567171196317</v>
      </c>
      <c r="AN8" s="282">
        <f t="shared" si="10"/>
        <v>9014.5841573387879</v>
      </c>
      <c r="AO8" s="282">
        <f t="shared" si="10"/>
        <v>9014.5841573387879</v>
      </c>
    </row>
    <row r="9" spans="1:41" outlineLevel="1" x14ac:dyDescent="0.25">
      <c r="A9" s="17" t="s">
        <v>304</v>
      </c>
      <c r="B9" s="295">
        <f t="shared" si="11"/>
        <v>8</v>
      </c>
      <c r="C9" s="200">
        <f t="shared" si="12"/>
        <v>0.1111111111111111</v>
      </c>
      <c r="D9" s="126"/>
      <c r="F9" s="294">
        <f t="shared" si="3"/>
        <v>0.875</v>
      </c>
      <c r="G9" s="199">
        <f t="shared" si="4"/>
        <v>20425.054745892507</v>
      </c>
      <c r="H9" s="143">
        <f t="shared" si="5"/>
        <v>2553.1318432365633</v>
      </c>
      <c r="I9" s="186">
        <f t="shared" si="13"/>
        <v>1493.0161209705934</v>
      </c>
      <c r="J9" t="str">
        <f t="shared" si="6"/>
        <v>soft</v>
      </c>
      <c r="K9" s="344">
        <f t="shared" si="7"/>
        <v>0.25</v>
      </c>
      <c r="L9" s="344">
        <f t="shared" si="8"/>
        <v>0</v>
      </c>
      <c r="M9" s="344">
        <f t="shared" si="8"/>
        <v>-0.25</v>
      </c>
      <c r="N9" s="344">
        <f t="shared" si="8"/>
        <v>0.25</v>
      </c>
      <c r="O9" s="344">
        <f t="shared" si="8"/>
        <v>0.25</v>
      </c>
      <c r="P9" s="344">
        <f t="shared" si="9"/>
        <v>-0.5</v>
      </c>
      <c r="Q9" s="344">
        <f t="shared" si="9"/>
        <v>0.25</v>
      </c>
      <c r="R9" s="344">
        <f t="shared" si="9"/>
        <v>0</v>
      </c>
      <c r="S9" s="344">
        <f t="shared" si="9"/>
        <v>-0.25</v>
      </c>
      <c r="T9" s="344">
        <f t="shared" si="9"/>
        <v>-0.25</v>
      </c>
      <c r="U9" s="344">
        <f t="shared" si="9"/>
        <v>0.5</v>
      </c>
      <c r="V9" s="344">
        <f t="shared" si="9"/>
        <v>-0.25</v>
      </c>
      <c r="W9" s="286"/>
      <c r="X9" s="6"/>
      <c r="Y9" s="17" t="s">
        <v>304</v>
      </c>
      <c r="Z9" s="283">
        <f t="shared" si="10"/>
        <v>20425.054745892507</v>
      </c>
      <c r="AA9" s="283">
        <f t="shared" si="10"/>
        <v>11944.128967764747</v>
      </c>
      <c r="AB9" s="283">
        <f t="shared" si="10"/>
        <v>-11944.128967764747</v>
      </c>
      <c r="AC9" s="283">
        <f t="shared" si="10"/>
        <v>301.7167268999001</v>
      </c>
      <c r="AD9" s="283">
        <f t="shared" si="10"/>
        <v>-301.7167268999001</v>
      </c>
      <c r="AE9" s="283">
        <f t="shared" si="10"/>
        <v>5464.7838127916984</v>
      </c>
      <c r="AF9" s="283">
        <f t="shared" si="10"/>
        <v>-5936.2563992564847</v>
      </c>
      <c r="AG9" s="283">
        <f t="shared" si="10"/>
        <v>-1376.4789924585293</v>
      </c>
      <c r="AH9" s="283">
        <f t="shared" si="10"/>
        <v>-2519.0936018336342</v>
      </c>
      <c r="AI9" s="283">
        <f t="shared" si="10"/>
        <v>-5536.8018216778673</v>
      </c>
      <c r="AJ9" s="283">
        <f t="shared" si="10"/>
        <v>301.7167268999001</v>
      </c>
      <c r="AK9" s="283">
        <f t="shared" si="10"/>
        <v>5785.1971159893401</v>
      </c>
      <c r="AL9" s="283">
        <f t="shared" si="10"/>
        <v>840.89788247520437</v>
      </c>
      <c r="AM9" s="283">
        <f t="shared" si="10"/>
        <v>840.89788247520437</v>
      </c>
      <c r="AN9" s="283">
        <f t="shared" si="10"/>
        <v>5536.8018216778673</v>
      </c>
      <c r="AO9" s="283">
        <f t="shared" si="10"/>
        <v>5464.7838127916984</v>
      </c>
    </row>
    <row r="10" spans="1:41" outlineLevel="1" x14ac:dyDescent="0.25">
      <c r="B10">
        <f>SUM(B2:B9)</f>
        <v>72</v>
      </c>
      <c r="C10" s="193">
        <f t="shared" si="12"/>
        <v>1</v>
      </c>
      <c r="D10" s="126"/>
      <c r="F10" s="294">
        <f>SUMIFS(H$14:H$92,H$14:H$92,1,$C$14:$C$92,"&lt;&gt;offline")/$B10</f>
        <v>0.58333333333333337</v>
      </c>
      <c r="G10" s="167">
        <f>SUM(G2:G9)</f>
        <v>105529.38666803337</v>
      </c>
      <c r="H10" s="143">
        <f t="shared" si="5"/>
        <v>1465.6859259449079</v>
      </c>
      <c r="I10">
        <f>SUM(F14:F92)/B10</f>
        <v>367.35936110814623</v>
      </c>
      <c r="J10" s="137"/>
      <c r="K10" s="6"/>
      <c r="L10" s="292"/>
      <c r="M10" s="286"/>
      <c r="N10" s="292"/>
      <c r="O10" s="6"/>
      <c r="R10" s="6"/>
      <c r="S10" s="286"/>
      <c r="T10" s="286"/>
      <c r="U10" s="286"/>
      <c r="V10" s="6"/>
      <c r="W10" s="286"/>
      <c r="X10" s="6"/>
      <c r="Y10" s="6" t="s">
        <v>1245</v>
      </c>
      <c r="Z10" s="284">
        <f>SUM(Z2:Z9)</f>
        <v>105529.38666803337</v>
      </c>
      <c r="AA10" s="284">
        <f t="shared" ref="AA10:AO10" si="14">SUM(AA2:AA9)</f>
        <v>50809.378788326329</v>
      </c>
      <c r="AB10" s="284">
        <f t="shared" si="14"/>
        <v>-50809.378788326329</v>
      </c>
      <c r="AC10" s="284">
        <f t="shared" si="14"/>
        <v>-826.80228839114989</v>
      </c>
      <c r="AD10" s="284">
        <f t="shared" si="14"/>
        <v>826.80228839114989</v>
      </c>
      <c r="AE10" s="284">
        <f t="shared" si="14"/>
        <v>3498.1227738074813</v>
      </c>
      <c r="AF10" s="284">
        <f t="shared" si="14"/>
        <v>-18356.430588617106</v>
      </c>
      <c r="AG10" s="284">
        <f t="shared" si="14"/>
        <v>-10495.935179809117</v>
      </c>
      <c r="AH10" s="284">
        <f t="shared" si="14"/>
        <v>-6998.3817137161996</v>
      </c>
      <c r="AI10" s="284">
        <f t="shared" si="14"/>
        <v>-8343.9192341167363</v>
      </c>
      <c r="AJ10" s="284">
        <f t="shared" si="14"/>
        <v>7730.6287632783042</v>
      </c>
      <c r="AK10" s="284">
        <f t="shared" si="14"/>
        <v>5568.6388082382909</v>
      </c>
      <c r="AL10" s="284">
        <f t="shared" si="14"/>
        <v>-11848.291931286665</v>
      </c>
      <c r="AM10" s="284">
        <f t="shared" si="14"/>
        <v>-544.32807172477214</v>
      </c>
      <c r="AN10" s="284">
        <f t="shared" si="14"/>
        <v>7576.2918730919782</v>
      </c>
      <c r="AO10" s="284">
        <f t="shared" si="14"/>
        <v>3881.3427400513519</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100% PNL 105529</v>
      </c>
      <c r="AA12" s="310" t="str">
        <f t="shared" si="15"/>
        <v>RISK-ON ACC 72% PNL 50809</v>
      </c>
      <c r="AB12" s="310" t="str">
        <f t="shared" si="15"/>
        <v>RISK-OFF ACC 28% PNL -50809</v>
      </c>
      <c r="AC12" s="310" t="str">
        <f t="shared" si="15"/>
        <v>Previous ACC 50% PNL -827</v>
      </c>
      <c r="AD12" s="339" t="str">
        <f t="shared" si="15"/>
        <v>Anti-Previous ACC 50% PNL 827</v>
      </c>
      <c r="AE12" s="340" t="str">
        <f t="shared" si="15"/>
        <v>&gt;equity ACC 49% PNL 3498</v>
      </c>
      <c r="AF12" s="340" t="str">
        <f t="shared" si="15"/>
        <v>50/50 ACC 47% PNL -18356</v>
      </c>
      <c r="AG12" s="340" t="str">
        <f t="shared" si="15"/>
        <v>&lt;equity ACC 49% PNL -10496</v>
      </c>
      <c r="AH12" s="341" t="str">
        <f t="shared" si="15"/>
        <v>SEASONALITY ACC 54% PNL -6998</v>
      </c>
      <c r="AI12" s="341" t="str">
        <f t="shared" si="15"/>
        <v>ADJ_SEASONALITY ACC 46% PNL -8344</v>
      </c>
      <c r="AJ12" s="342" t="str">
        <f t="shared" si="15"/>
        <v>V1 ACC 51% PNL 7731</v>
      </c>
      <c r="AK12" s="342" t="str">
        <f t="shared" si="15"/>
        <v>V2 ACC 51% PNL 5569</v>
      </c>
      <c r="AL12" s="342" t="str">
        <f t="shared" si="15"/>
        <v>V3 ACC 44% PNL -11848</v>
      </c>
      <c r="AM12" s="342" t="str">
        <f t="shared" si="15"/>
        <v>V4 ACC 50% PNL -544</v>
      </c>
      <c r="AN12" s="342" t="str">
        <f t="shared" si="15"/>
        <v>V5 ACC 53% PNL 7576</v>
      </c>
      <c r="AO12" s="342" t="str">
        <f t="shared" si="15"/>
        <v>V6 ACC 47% PNL 3881</v>
      </c>
    </row>
    <row r="13" spans="1:41" ht="15.75" thickBot="1" x14ac:dyDescent="0.3">
      <c r="A13" s="3"/>
      <c r="B13" s="164"/>
      <c r="C13" s="164"/>
      <c r="E13" s="240">
        <f>COUNTIF(E14:E92,1)/COUNT(E14:E92)</f>
        <v>0.69620253164556967</v>
      </c>
      <c r="H13" s="240">
        <f>COUNTIF(H14:H92,1)/COUNT(H14:H92)</f>
        <v>0.569620253164557</v>
      </c>
      <c r="I13" s="240">
        <f>COUNTIF(I14:I92,1)/COUNT(I14:I92)</f>
        <v>0.59493670886075944</v>
      </c>
      <c r="J13" s="240">
        <f t="shared" ref="J13:L13" si="16">COUNTIF(J14:J92,1)/COUNT(J14:J92)</f>
        <v>0.45569620253164556</v>
      </c>
      <c r="K13" s="240">
        <f t="shared" si="16"/>
        <v>0.569620253164557</v>
      </c>
      <c r="L13" s="240">
        <f t="shared" si="16"/>
        <v>0.68354430379746833</v>
      </c>
      <c r="M13" s="240"/>
      <c r="O13" s="240">
        <f t="shared" ref="O13:U13" si="17">COUNTIF(O14:O92,1)/COUNT(O14:O92)</f>
        <v>0.58227848101265822</v>
      </c>
      <c r="P13" s="240">
        <f t="shared" si="17"/>
        <v>0.620253164556962</v>
      </c>
      <c r="Q13" s="240">
        <f t="shared" si="17"/>
        <v>0.41772151898734178</v>
      </c>
      <c r="R13" s="240">
        <f t="shared" si="17"/>
        <v>0.30379746835443039</v>
      </c>
      <c r="S13" s="240">
        <f t="shared" si="17"/>
        <v>0.36708860759493672</v>
      </c>
      <c r="T13" s="240">
        <f t="shared" si="17"/>
        <v>0.54430379746835444</v>
      </c>
      <c r="U13" s="240">
        <f t="shared" si="17"/>
        <v>0.34177215189873417</v>
      </c>
      <c r="W13" s="179"/>
      <c r="X13" s="182">
        <v>18323116.225859556</v>
      </c>
      <c r="Y13" s="182">
        <v>18738039.144084875</v>
      </c>
      <c r="Z13" s="187">
        <f t="shared" ref="Z13:AO13" si="18">SUM(Z14:Z92)</f>
        <v>105529.38666803343</v>
      </c>
      <c r="AA13" s="187">
        <f t="shared" si="18"/>
        <v>50809.378788326329</v>
      </c>
      <c r="AB13" s="187">
        <f t="shared" si="18"/>
        <v>-50809.378788326329</v>
      </c>
      <c r="AC13" s="187">
        <f>SUM(AC14:AC92)</f>
        <v>-826.80228839114955</v>
      </c>
      <c r="AD13" s="187">
        <f t="shared" si="18"/>
        <v>826.80228839114955</v>
      </c>
      <c r="AE13" s="187">
        <f t="shared" si="18"/>
        <v>3498.122773807479</v>
      </c>
      <c r="AF13" s="187">
        <f t="shared" si="18"/>
        <v>-18356.43058861711</v>
      </c>
      <c r="AG13" s="187">
        <f t="shared" si="18"/>
        <v>-10495.935179809116</v>
      </c>
      <c r="AH13" s="187">
        <f t="shared" si="18"/>
        <v>-6998.381713716195</v>
      </c>
      <c r="AI13" s="187">
        <f>SUM(AI14:AI92)</f>
        <v>-8343.9192341167345</v>
      </c>
      <c r="AJ13" s="187">
        <f>SUM(AJ14:AJ92)</f>
        <v>7730.6287632783078</v>
      </c>
      <c r="AK13" s="187">
        <f t="shared" si="18"/>
        <v>5568.6388082382928</v>
      </c>
      <c r="AL13" s="187">
        <f>SUM(AL14:AL92)</f>
        <v>-11848.291931286662</v>
      </c>
      <c r="AM13" s="187">
        <f t="shared" si="18"/>
        <v>-544.32807172477374</v>
      </c>
      <c r="AN13" s="187">
        <f t="shared" si="18"/>
        <v>7576.2918730919755</v>
      </c>
      <c r="AO13" s="187">
        <f t="shared" si="18"/>
        <v>3881.3427400513519</v>
      </c>
    </row>
    <row r="14" spans="1:41" x14ac:dyDescent="0.25">
      <c r="A14" s="330" t="s">
        <v>287</v>
      </c>
      <c r="B14" s="331" t="s">
        <v>558</v>
      </c>
      <c r="C14" s="332" t="s">
        <v>1288</v>
      </c>
      <c r="E14">
        <v>1</v>
      </c>
      <c r="F14" s="186">
        <f t="shared" ref="F14:F77" si="19">G14*X14</f>
        <v>0</v>
      </c>
      <c r="G14" s="201">
        <v>-5.6675062972300003E-3</v>
      </c>
      <c r="H14" s="202">
        <v>-1</v>
      </c>
      <c r="I14">
        <v>1</v>
      </c>
      <c r="J14">
        <v>1</v>
      </c>
      <c r="K14">
        <v>1</v>
      </c>
      <c r="L14">
        <v>1</v>
      </c>
      <c r="M14">
        <v>-4</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-696.75539663601921</v>
      </c>
      <c r="G15" s="202">
        <v>-4.63514766256E-3</v>
      </c>
      <c r="H15" s="202">
        <v>-1</v>
      </c>
      <c r="I15">
        <v>1</v>
      </c>
      <c r="J15">
        <v>1</v>
      </c>
      <c r="K15">
        <v>1</v>
      </c>
      <c r="L15">
        <v>1</v>
      </c>
      <c r="M15">
        <v>-8</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150320</v>
      </c>
      <c r="Y15" s="137">
        <v>150320</v>
      </c>
      <c r="Z15" s="188">
        <f t="shared" si="25"/>
        <v>696.75539663601921</v>
      </c>
      <c r="AA15" s="188">
        <f>IF(IF(sym!$Q4=H15,1,0)=1,ABS(X15*G15),-ABS(X15*G15))</f>
        <v>-696.75539663601921</v>
      </c>
      <c r="AB15" s="188">
        <f>IF(IF(sym!$P4=$H15,1,0)=1,ABS($X15*$G15),-ABS($X15*$G15))</f>
        <v>696.75539663601921</v>
      </c>
      <c r="AC15" s="188">
        <f>IF(IF(E15=H15,1,0)=1,ABS(X15*G15),-ABS(X15*G15))</f>
        <v>-696.75539663601921</v>
      </c>
      <c r="AD15" s="188">
        <f t="shared" si="26"/>
        <v>696.75539663601921</v>
      </c>
      <c r="AE15" s="188">
        <f t="shared" si="27"/>
        <v>-696.75539663601921</v>
      </c>
      <c r="AF15" s="188">
        <f t="shared" ref="AF15:AF78" si="36">IF(IF(I15=H15,1,0)=1,ABS(X15*G15),-ABS(X15*G15))</f>
        <v>-696.75539663601921</v>
      </c>
      <c r="AG15" s="188">
        <f t="shared" ref="AG15:AG78" si="37">IF(IF(K15=H15,1,0)=1,ABS(X15*G15),-ABS(X15*G15))</f>
        <v>-696.75539663601921</v>
      </c>
      <c r="AH15" s="188">
        <f t="shared" ref="AH15:AH78" si="38">IF(IF(L15=H15,1,0)=1,ABS(X15*G15),-ABS(X15*G15))</f>
        <v>-696.75539663601921</v>
      </c>
      <c r="AI15" s="188">
        <f t="shared" ref="AI15:AI78" si="39">IF(IF(O15=H15,1,0)=1,ABS(X15*G15),-ABS(X15*G15))</f>
        <v>696.75539663601921</v>
      </c>
      <c r="AJ15" s="188">
        <f t="shared" si="28"/>
        <v>-696.75539663601921</v>
      </c>
      <c r="AK15" s="188">
        <f t="shared" si="29"/>
        <v>696.75539663601921</v>
      </c>
      <c r="AL15" s="188">
        <f t="shared" si="30"/>
        <v>696.75539663601921</v>
      </c>
      <c r="AM15" s="188">
        <f t="shared" si="31"/>
        <v>696.75539663601921</v>
      </c>
      <c r="AN15" s="188">
        <f t="shared" si="32"/>
        <v>-696.75539663601921</v>
      </c>
      <c r="AO15" s="188">
        <f t="shared" si="33"/>
        <v>696.75539663601921</v>
      </c>
    </row>
    <row r="16" spans="1:41" x14ac:dyDescent="0.25">
      <c r="A16" s="1" t="s">
        <v>292</v>
      </c>
      <c r="B16" s="149" t="s">
        <v>292</v>
      </c>
      <c r="C16" s="192" t="s">
        <v>294</v>
      </c>
      <c r="E16">
        <v>1</v>
      </c>
      <c r="F16" s="186">
        <f t="shared" si="19"/>
        <v>1550.2793374037001</v>
      </c>
      <c r="G16" s="202">
        <v>1.5907780979800001E-2</v>
      </c>
      <c r="H16" s="202">
        <v>1</v>
      </c>
      <c r="I16">
        <v>1</v>
      </c>
      <c r="J16">
        <v>-1</v>
      </c>
      <c r="K16">
        <v>1</v>
      </c>
      <c r="L16">
        <v>-1</v>
      </c>
      <c r="M16">
        <v>1</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97454.153999999995</v>
      </c>
      <c r="Y16" s="137">
        <v>97454.153999999995</v>
      </c>
      <c r="Z16" s="188">
        <f t="shared" si="25"/>
        <v>1550.2793374037001</v>
      </c>
      <c r="AA16" s="188">
        <f>IF(IF(sym!$Q5=H16,1,0)=1,ABS(X16*G16),-ABS(X16*G16))</f>
        <v>1550.2793374037001</v>
      </c>
      <c r="AB16" s="188">
        <f>IF(IF(sym!$P5=$H16,1,0)=1,ABS($X16*$G16),-ABS($X16*$G16))</f>
        <v>-1550.2793374037001</v>
      </c>
      <c r="AC16" s="188">
        <f t="shared" ref="AC16:AC79" si="40">IF(IF(E16=H16,1,0)=1,ABS(X16*G16),-ABS(X16*G16))</f>
        <v>1550.2793374037001</v>
      </c>
      <c r="AD16" s="188">
        <f t="shared" si="26"/>
        <v>-1550.2793374037001</v>
      </c>
      <c r="AE16" s="188">
        <f t="shared" si="27"/>
        <v>-1550.2793374037001</v>
      </c>
      <c r="AF16" s="188">
        <f t="shared" si="36"/>
        <v>1550.2793374037001</v>
      </c>
      <c r="AG16" s="188">
        <f t="shared" si="37"/>
        <v>1550.2793374037001</v>
      </c>
      <c r="AH16" s="188">
        <f t="shared" si="38"/>
        <v>-1550.2793374037001</v>
      </c>
      <c r="AI16" s="188">
        <f t="shared" si="39"/>
        <v>-1550.2793374037001</v>
      </c>
      <c r="AJ16" s="188">
        <f t="shared" si="28"/>
        <v>1550.2793374037001</v>
      </c>
      <c r="AK16" s="188">
        <f t="shared" si="29"/>
        <v>-1550.2793374037001</v>
      </c>
      <c r="AL16" s="188">
        <f t="shared" si="30"/>
        <v>1550.2793374037001</v>
      </c>
      <c r="AM16" s="188">
        <f>IF(IF(S16=H16,1,0)=1,ABS(X16*G16),-ABS(X16*G16))</f>
        <v>1550.2793374037001</v>
      </c>
      <c r="AN16" s="188">
        <f t="shared" si="32"/>
        <v>1550.2793374037001</v>
      </c>
      <c r="AO16" s="188">
        <f t="shared" si="33"/>
        <v>-1550.2793374037001</v>
      </c>
    </row>
    <row r="17" spans="1:41" x14ac:dyDescent="0.25">
      <c r="A17" s="1" t="s">
        <v>295</v>
      </c>
      <c r="B17" s="149" t="s">
        <v>728</v>
      </c>
      <c r="C17" s="192" t="s">
        <v>297</v>
      </c>
      <c r="E17">
        <v>1</v>
      </c>
      <c r="F17" s="186">
        <f t="shared" si="19"/>
        <v>-89.912280701781</v>
      </c>
      <c r="G17" s="202">
        <v>-9.7465886939599995E-4</v>
      </c>
      <c r="H17" s="202">
        <v>-1</v>
      </c>
      <c r="I17">
        <v>1</v>
      </c>
      <c r="J17">
        <v>1</v>
      </c>
      <c r="K17">
        <v>1</v>
      </c>
      <c r="L17">
        <v>-1</v>
      </c>
      <c r="M17">
        <v>-7</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92250</v>
      </c>
      <c r="Y17" s="137">
        <v>110700</v>
      </c>
      <c r="Z17" s="188">
        <f t="shared" si="25"/>
        <v>89.912280701781</v>
      </c>
      <c r="AA17" s="188">
        <f>IF(IF(sym!$Q6=H17,1,0)=1,ABS(X17*G17),-ABS(X17*G17))</f>
        <v>-89.912280701781</v>
      </c>
      <c r="AB17" s="188">
        <f>IF(IF(sym!$P6=$H17,1,0)=1,ABS($X17*$G17),-ABS($X17*$G17))</f>
        <v>89.912280701781</v>
      </c>
      <c r="AC17" s="188">
        <f t="shared" si="40"/>
        <v>-89.912280701781</v>
      </c>
      <c r="AD17" s="188">
        <f t="shared" si="26"/>
        <v>89.912280701781</v>
      </c>
      <c r="AE17" s="188">
        <f t="shared" si="27"/>
        <v>-89.912280701781</v>
      </c>
      <c r="AF17" s="188">
        <f t="shared" si="36"/>
        <v>-89.912280701781</v>
      </c>
      <c r="AG17" s="188">
        <f t="shared" si="37"/>
        <v>-89.912280701781</v>
      </c>
      <c r="AH17" s="188">
        <f t="shared" si="38"/>
        <v>89.912280701781</v>
      </c>
      <c r="AI17" s="188">
        <f t="shared" si="39"/>
        <v>-89.912280701781</v>
      </c>
      <c r="AJ17" s="188">
        <f t="shared" si="28"/>
        <v>-89.912280701781</v>
      </c>
      <c r="AK17" s="188">
        <f t="shared" si="29"/>
        <v>-89.912280701781</v>
      </c>
      <c r="AL17" s="188">
        <f t="shared" si="30"/>
        <v>-89.912280701781</v>
      </c>
      <c r="AM17" s="188">
        <f t="shared" si="31"/>
        <v>-89.912280701781</v>
      </c>
      <c r="AN17" s="188">
        <f t="shared" si="32"/>
        <v>89.912280701781</v>
      </c>
      <c r="AO17" s="188">
        <f t="shared" si="33"/>
        <v>-89.912280701781</v>
      </c>
    </row>
    <row r="18" spans="1:41" x14ac:dyDescent="0.25">
      <c r="A18" s="1" t="s">
        <v>298</v>
      </c>
      <c r="B18" s="149" t="s">
        <v>479</v>
      </c>
      <c r="C18" s="192" t="s">
        <v>1121</v>
      </c>
      <c r="E18">
        <v>1</v>
      </c>
      <c r="F18" s="186">
        <f t="shared" si="19"/>
        <v>690.41785631577307</v>
      </c>
      <c r="G18" s="202">
        <v>4.2441546415600004E-3</v>
      </c>
      <c r="H18" s="202">
        <v>1</v>
      </c>
      <c r="I18">
        <v>1</v>
      </c>
      <c r="J18">
        <v>1</v>
      </c>
      <c r="K18">
        <v>1</v>
      </c>
      <c r="L18">
        <v>1</v>
      </c>
      <c r="M18">
        <v>6</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162675</v>
      </c>
      <c r="Y18" s="137">
        <v>244012.5</v>
      </c>
      <c r="Z18" s="188">
        <f t="shared" si="25"/>
        <v>690.41785631577307</v>
      </c>
      <c r="AA18" s="188">
        <f>IF(IF(sym!$Q7=H18,1,0)=1,ABS(X18*G18),-ABS(X18*G18))</f>
        <v>690.41785631577307</v>
      </c>
      <c r="AB18" s="188">
        <f>IF(IF(sym!$P7=$H18,1,0)=1,ABS($X18*$G18),-ABS($X18*$G18))</f>
        <v>-690.41785631577307</v>
      </c>
      <c r="AC18" s="188">
        <f t="shared" si="40"/>
        <v>690.41785631577307</v>
      </c>
      <c r="AD18" s="188">
        <f t="shared" si="26"/>
        <v>-690.41785631577307</v>
      </c>
      <c r="AE18" s="188">
        <f t="shared" si="27"/>
        <v>690.41785631577307</v>
      </c>
      <c r="AF18" s="188">
        <f t="shared" si="36"/>
        <v>690.41785631577307</v>
      </c>
      <c r="AG18" s="188">
        <f t="shared" si="37"/>
        <v>690.41785631577307</v>
      </c>
      <c r="AH18" s="188">
        <f t="shared" si="38"/>
        <v>690.41785631577307</v>
      </c>
      <c r="AI18" s="188">
        <f t="shared" si="39"/>
        <v>690.41785631577307</v>
      </c>
      <c r="AJ18" s="188">
        <f t="shared" si="28"/>
        <v>690.41785631577307</v>
      </c>
      <c r="AK18" s="188">
        <f t="shared" si="29"/>
        <v>690.41785631577307</v>
      </c>
      <c r="AL18" s="188">
        <f t="shared" si="30"/>
        <v>-690.41785631577307</v>
      </c>
      <c r="AM18" s="188">
        <f t="shared" si="31"/>
        <v>690.41785631577307</v>
      </c>
      <c r="AN18" s="188">
        <f t="shared" si="32"/>
        <v>-690.41785631577307</v>
      </c>
      <c r="AO18" s="188">
        <f t="shared" si="33"/>
        <v>-690.41785631577307</v>
      </c>
    </row>
    <row r="19" spans="1:41" x14ac:dyDescent="0.25">
      <c r="A19" s="1" t="s">
        <v>300</v>
      </c>
      <c r="B19" s="149" t="s">
        <v>518</v>
      </c>
      <c r="C19" s="192" t="s">
        <v>297</v>
      </c>
      <c r="E19">
        <v>1</v>
      </c>
      <c r="F19" s="186">
        <f t="shared" si="19"/>
        <v>-993.24823943441254</v>
      </c>
      <c r="G19" s="202">
        <v>-1.9014084507000002E-2</v>
      </c>
      <c r="H19" s="202">
        <v>-1</v>
      </c>
      <c r="I19">
        <v>1</v>
      </c>
      <c r="J19">
        <v>1</v>
      </c>
      <c r="K19">
        <v>-1</v>
      </c>
      <c r="L19">
        <v>-1</v>
      </c>
      <c r="M19">
        <v>-2</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52237.5</v>
      </c>
      <c r="Y19" s="137">
        <v>69650</v>
      </c>
      <c r="Z19" s="188">
        <f t="shared" si="25"/>
        <v>993.24823943441254</v>
      </c>
      <c r="AA19" s="188">
        <f>IF(IF(sym!$Q8=H19,1,0)=1,ABS(X19*G19),-ABS(X19*G19))</f>
        <v>-993.24823943441254</v>
      </c>
      <c r="AB19" s="188">
        <f>IF(IF(sym!$P8=$H19,1,0)=1,ABS($X19*$G19),-ABS($X19*$G19))</f>
        <v>993.24823943441254</v>
      </c>
      <c r="AC19" s="188">
        <f t="shared" si="40"/>
        <v>-993.24823943441254</v>
      </c>
      <c r="AD19" s="188">
        <f t="shared" si="26"/>
        <v>993.24823943441254</v>
      </c>
      <c r="AE19" s="188">
        <f t="shared" si="27"/>
        <v>-993.24823943441254</v>
      </c>
      <c r="AF19" s="188">
        <f t="shared" si="36"/>
        <v>-993.24823943441254</v>
      </c>
      <c r="AG19" s="188">
        <f t="shared" si="37"/>
        <v>993.24823943441254</v>
      </c>
      <c r="AH19" s="188">
        <f t="shared" si="38"/>
        <v>993.24823943441254</v>
      </c>
      <c r="AI19" s="188">
        <f t="shared" si="39"/>
        <v>-993.24823943441254</v>
      </c>
      <c r="AJ19" s="188">
        <f t="shared" si="28"/>
        <v>-993.24823943441254</v>
      </c>
      <c r="AK19" s="188">
        <f t="shared" si="29"/>
        <v>-993.24823943441254</v>
      </c>
      <c r="AL19" s="188">
        <f t="shared" si="30"/>
        <v>-993.24823943441254</v>
      </c>
      <c r="AM19" s="188">
        <f t="shared" si="31"/>
        <v>-993.24823943441254</v>
      </c>
      <c r="AN19" s="188">
        <f t="shared" si="32"/>
        <v>-993.24823943441254</v>
      </c>
      <c r="AO19" s="188">
        <f t="shared" si="33"/>
        <v>-993.24823943441254</v>
      </c>
    </row>
    <row r="20" spans="1:41" x14ac:dyDescent="0.25">
      <c r="A20" s="1" t="s">
        <v>302</v>
      </c>
      <c r="B20" s="149" t="s">
        <v>509</v>
      </c>
      <c r="C20" s="192" t="s">
        <v>304</v>
      </c>
      <c r="E20">
        <v>-1</v>
      </c>
      <c r="F20" s="186">
        <f t="shared" si="19"/>
        <v>160.2066515988204</v>
      </c>
      <c r="G20" s="202">
        <v>1.29157248951E-3</v>
      </c>
      <c r="H20" s="202">
        <v>1</v>
      </c>
      <c r="I20">
        <v>1</v>
      </c>
      <c r="J20">
        <v>-1</v>
      </c>
      <c r="K20">
        <v>1</v>
      </c>
      <c r="L20">
        <v>1</v>
      </c>
      <c r="M20">
        <v>5</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124040</v>
      </c>
      <c r="Y20" s="137">
        <v>93030</v>
      </c>
      <c r="Z20" s="188">
        <f t="shared" si="25"/>
        <v>160.2066515988204</v>
      </c>
      <c r="AA20" s="188">
        <f>IF(IF(sym!$Q9=H20,1,0)=1,ABS(X20*G20),-ABS(X20*G20))</f>
        <v>160.2066515988204</v>
      </c>
      <c r="AB20" s="188">
        <f>IF(IF(sym!$P9=$H20,1,0)=1,ABS($X20*$G20),-ABS($X20*$G20))</f>
        <v>-160.2066515988204</v>
      </c>
      <c r="AC20" s="188">
        <f t="shared" si="40"/>
        <v>-160.2066515988204</v>
      </c>
      <c r="AD20" s="188">
        <f t="shared" si="26"/>
        <v>160.2066515988204</v>
      </c>
      <c r="AE20" s="188">
        <f t="shared" si="27"/>
        <v>-160.2066515988204</v>
      </c>
      <c r="AF20" s="188">
        <f t="shared" si="36"/>
        <v>160.2066515988204</v>
      </c>
      <c r="AG20" s="188">
        <f t="shared" si="37"/>
        <v>160.2066515988204</v>
      </c>
      <c r="AH20" s="188">
        <f t="shared" si="38"/>
        <v>160.2066515988204</v>
      </c>
      <c r="AI20" s="188">
        <f t="shared" si="39"/>
        <v>160.2066515988204</v>
      </c>
      <c r="AJ20" s="188">
        <f t="shared" si="28"/>
        <v>-160.2066515988204</v>
      </c>
      <c r="AK20" s="188">
        <f t="shared" si="29"/>
        <v>160.2066515988204</v>
      </c>
      <c r="AL20" s="188">
        <f t="shared" si="30"/>
        <v>160.2066515988204</v>
      </c>
      <c r="AM20" s="188">
        <f t="shared" si="31"/>
        <v>160.2066515988204</v>
      </c>
      <c r="AN20" s="188">
        <f t="shared" si="32"/>
        <v>-160.2066515988204</v>
      </c>
      <c r="AO20" s="188">
        <f t="shared" si="33"/>
        <v>-160.2066515988204</v>
      </c>
    </row>
    <row r="21" spans="1:41" x14ac:dyDescent="0.25">
      <c r="A21" s="1" t="s">
        <v>305</v>
      </c>
      <c r="B21" s="149" t="s">
        <v>488</v>
      </c>
      <c r="C21" s="192" t="s">
        <v>1121</v>
      </c>
      <c r="E21">
        <v>-1</v>
      </c>
      <c r="F21" s="186">
        <f t="shared" si="19"/>
        <v>-1505.0198930345666</v>
      </c>
      <c r="G21" s="202">
        <v>-6.5875293503800001E-3</v>
      </c>
      <c r="H21" s="202">
        <v>-1</v>
      </c>
      <c r="I21">
        <v>-1</v>
      </c>
      <c r="J21">
        <v>-1</v>
      </c>
      <c r="K21">
        <v>-1</v>
      </c>
      <c r="L21">
        <v>-1</v>
      </c>
      <c r="M21">
        <v>8</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228465</v>
      </c>
      <c r="Y21" s="137">
        <v>152310</v>
      </c>
      <c r="Z21" s="188">
        <f t="shared" si="25"/>
        <v>1505.0198930345666</v>
      </c>
      <c r="AA21" s="188">
        <f>IF(IF(sym!$Q10=H21,1,0)=1,ABS(X21*G21),-ABS(X21*G21))</f>
        <v>-1505.0198930345666</v>
      </c>
      <c r="AB21" s="188">
        <f>IF(IF(sym!$P10=$H21,1,0)=1,ABS($X21*$G21),-ABS($X21*$G21))</f>
        <v>1505.0198930345666</v>
      </c>
      <c r="AC21" s="188">
        <f t="shared" si="40"/>
        <v>1505.0198930345666</v>
      </c>
      <c r="AD21" s="188">
        <f t="shared" si="26"/>
        <v>-1505.0198930345666</v>
      </c>
      <c r="AE21" s="188">
        <f t="shared" si="27"/>
        <v>1505.0198930345666</v>
      </c>
      <c r="AF21" s="188">
        <f t="shared" si="36"/>
        <v>1505.0198930345666</v>
      </c>
      <c r="AG21" s="188">
        <f t="shared" si="37"/>
        <v>1505.0198930345666</v>
      </c>
      <c r="AH21" s="188">
        <f t="shared" si="38"/>
        <v>1505.0198930345666</v>
      </c>
      <c r="AI21" s="188">
        <f t="shared" si="39"/>
        <v>1505.0198930345666</v>
      </c>
      <c r="AJ21" s="188">
        <f t="shared" si="28"/>
        <v>1505.0198930345666</v>
      </c>
      <c r="AK21" s="188">
        <f t="shared" si="29"/>
        <v>1505.0198930345666</v>
      </c>
      <c r="AL21" s="188">
        <f t="shared" si="30"/>
        <v>-1505.0198930345666</v>
      </c>
      <c r="AM21" s="188">
        <f t="shared" si="31"/>
        <v>1505.0198930345666</v>
      </c>
      <c r="AN21" s="188">
        <f t="shared" si="32"/>
        <v>-1505.0198930345666</v>
      </c>
      <c r="AO21" s="188">
        <f t="shared" si="33"/>
        <v>-1505.0198930345666</v>
      </c>
    </row>
    <row r="22" spans="1:41" x14ac:dyDescent="0.25">
      <c r="A22" s="330" t="s">
        <v>307</v>
      </c>
      <c r="B22" s="331" t="s">
        <v>484</v>
      </c>
      <c r="C22" s="332" t="s">
        <v>1288</v>
      </c>
      <c r="E22">
        <v>1</v>
      </c>
      <c r="F22" s="186">
        <f t="shared" si="19"/>
        <v>0</v>
      </c>
      <c r="G22" s="202">
        <v>-1.60760935093E-3</v>
      </c>
      <c r="H22" s="202">
        <v>-1</v>
      </c>
      <c r="I22">
        <v>-1</v>
      </c>
      <c r="J22">
        <v>-1</v>
      </c>
      <c r="K22">
        <v>-1</v>
      </c>
      <c r="L22">
        <v>1</v>
      </c>
      <c r="M22">
        <v>10</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-1281.3917639293441</v>
      </c>
      <c r="G23" s="202">
        <v>-1.43140277472E-2</v>
      </c>
      <c r="H23" s="202">
        <v>-1</v>
      </c>
      <c r="I23">
        <v>1</v>
      </c>
      <c r="J23">
        <v>1</v>
      </c>
      <c r="K23">
        <v>-1</v>
      </c>
      <c r="L23">
        <v>1</v>
      </c>
      <c r="M23">
        <v>6</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89520</v>
      </c>
      <c r="Y23" s="137">
        <v>134280</v>
      </c>
      <c r="Z23" s="188">
        <f t="shared" si="25"/>
        <v>1281.3917639293441</v>
      </c>
      <c r="AA23" s="188">
        <f>IF(IF(sym!$Q12=H23,1,0)=1,ABS(X23*G23),-ABS(X23*G23))</f>
        <v>-1281.3917639293441</v>
      </c>
      <c r="AB23" s="188">
        <f>IF(IF(sym!$P12=$H23,1,0)=1,ABS($X23*$G23),-ABS($X23*$G23))</f>
        <v>1281.3917639293441</v>
      </c>
      <c r="AC23" s="188">
        <f t="shared" si="40"/>
        <v>-1281.3917639293441</v>
      </c>
      <c r="AD23" s="188">
        <f t="shared" si="26"/>
        <v>1281.3917639293441</v>
      </c>
      <c r="AE23" s="188">
        <f t="shared" si="27"/>
        <v>-1281.3917639293441</v>
      </c>
      <c r="AF23" s="188">
        <f t="shared" si="36"/>
        <v>-1281.3917639293441</v>
      </c>
      <c r="AG23" s="188">
        <f t="shared" si="37"/>
        <v>1281.3917639293441</v>
      </c>
      <c r="AH23" s="188">
        <f t="shared" si="38"/>
        <v>-1281.3917639293441</v>
      </c>
      <c r="AI23" s="188">
        <f t="shared" si="39"/>
        <v>-1281.3917639293441</v>
      </c>
      <c r="AJ23" s="188">
        <f t="shared" si="28"/>
        <v>1281.3917639293441</v>
      </c>
      <c r="AK23" s="188">
        <f t="shared" si="29"/>
        <v>-1281.3917639293441</v>
      </c>
      <c r="AL23" s="188">
        <f t="shared" si="30"/>
        <v>1281.3917639293441</v>
      </c>
      <c r="AM23" s="188">
        <f t="shared" si="31"/>
        <v>1281.3917639293441</v>
      </c>
      <c r="AN23" s="188">
        <f t="shared" si="32"/>
        <v>-1281.3917639293441</v>
      </c>
      <c r="AO23" s="188">
        <f t="shared" si="33"/>
        <v>1281.3917639293441</v>
      </c>
    </row>
    <row r="24" spans="1:41" x14ac:dyDescent="0.25">
      <c r="A24" s="1" t="s">
        <v>311</v>
      </c>
      <c r="B24" s="149" t="s">
        <v>520</v>
      </c>
      <c r="C24" s="192" t="s">
        <v>304</v>
      </c>
      <c r="E24">
        <v>1</v>
      </c>
      <c r="F24" s="186">
        <f t="shared" si="19"/>
        <v>3043.4569214446201</v>
      </c>
      <c r="G24" s="202">
        <v>2.9934660386000001E-2</v>
      </c>
      <c r="H24" s="233">
        <v>1</v>
      </c>
      <c r="I24">
        <v>1</v>
      </c>
      <c r="J24">
        <v>1</v>
      </c>
      <c r="K24">
        <v>1</v>
      </c>
      <c r="L24">
        <v>-1</v>
      </c>
      <c r="M24">
        <v>-5</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101670</v>
      </c>
      <c r="Y24" s="137">
        <v>67780</v>
      </c>
      <c r="Z24" s="188">
        <f t="shared" si="25"/>
        <v>3043.4569214446201</v>
      </c>
      <c r="AA24" s="188">
        <f>IF(IF(sym!$Q13=H24,1,0)=1,ABS(X24*G24),-ABS(X24*G24))</f>
        <v>3043.4569214446201</v>
      </c>
      <c r="AB24" s="188">
        <f>IF(IF(sym!$P13=$H24,1,0)=1,ABS($X24*$G24),-ABS($X24*$G24))</f>
        <v>-3043.4569214446201</v>
      </c>
      <c r="AC24" s="188">
        <f t="shared" si="40"/>
        <v>3043.4569214446201</v>
      </c>
      <c r="AD24" s="188">
        <f t="shared" si="26"/>
        <v>-3043.4569214446201</v>
      </c>
      <c r="AE24" s="188">
        <f t="shared" si="27"/>
        <v>3043.4569214446201</v>
      </c>
      <c r="AF24" s="188">
        <f t="shared" si="36"/>
        <v>3043.4569214446201</v>
      </c>
      <c r="AG24" s="188">
        <f t="shared" si="37"/>
        <v>3043.4569214446201</v>
      </c>
      <c r="AH24" s="188">
        <f t="shared" si="38"/>
        <v>-3043.4569214446201</v>
      </c>
      <c r="AI24" s="188">
        <f t="shared" si="39"/>
        <v>3043.4569214446201</v>
      </c>
      <c r="AJ24" s="188">
        <f t="shared" si="28"/>
        <v>3043.4569214446201</v>
      </c>
      <c r="AK24" s="188">
        <f t="shared" si="29"/>
        <v>3043.4569214446201</v>
      </c>
      <c r="AL24" s="188">
        <f t="shared" si="30"/>
        <v>3043.4569214446201</v>
      </c>
      <c r="AM24" s="188">
        <f t="shared" si="31"/>
        <v>3043.4569214446201</v>
      </c>
      <c r="AN24" s="188">
        <f t="shared" si="32"/>
        <v>-3043.4569214446201</v>
      </c>
      <c r="AO24" s="188">
        <f t="shared" si="33"/>
        <v>3043.4569214446201</v>
      </c>
    </row>
    <row r="25" spans="1:41" x14ac:dyDescent="0.25">
      <c r="A25" s="1" t="s">
        <v>1008</v>
      </c>
      <c r="B25" s="149" t="s">
        <v>583</v>
      </c>
      <c r="C25" s="192" t="s">
        <v>1121</v>
      </c>
      <c r="E25">
        <v>-1</v>
      </c>
      <c r="F25" s="186">
        <f t="shared" si="19"/>
        <v>187.6269465132026</v>
      </c>
      <c r="G25" s="202">
        <v>6.7704807041299995E-4</v>
      </c>
      <c r="H25" s="202">
        <v>1</v>
      </c>
      <c r="I25">
        <v>1</v>
      </c>
      <c r="J25">
        <v>1</v>
      </c>
      <c r="K25">
        <v>1</v>
      </c>
      <c r="L25">
        <v>1</v>
      </c>
      <c r="M25">
        <v>-16</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277125</v>
      </c>
      <c r="Y25" s="137">
        <v>415687.5</v>
      </c>
      <c r="Z25" s="188">
        <f t="shared" si="25"/>
        <v>187.6269465132026</v>
      </c>
      <c r="AA25" s="188">
        <f>IF(IF(sym!$Q14=H25,1,0)=1,ABS(X25*G25),-ABS(X25*G25))</f>
        <v>187.6269465132026</v>
      </c>
      <c r="AB25" s="188">
        <f>IF(IF(sym!$P14=$H25,1,0)=1,ABS($X25*$G25),-ABS($X25*$G25))</f>
        <v>-187.6269465132026</v>
      </c>
      <c r="AC25" s="188">
        <f t="shared" si="40"/>
        <v>-187.6269465132026</v>
      </c>
      <c r="AD25" s="188">
        <f t="shared" si="26"/>
        <v>187.6269465132026</v>
      </c>
      <c r="AE25" s="188">
        <f t="shared" si="27"/>
        <v>187.6269465132026</v>
      </c>
      <c r="AF25" s="188">
        <f t="shared" si="36"/>
        <v>187.6269465132026</v>
      </c>
      <c r="AG25" s="188">
        <f t="shared" si="37"/>
        <v>187.6269465132026</v>
      </c>
      <c r="AH25" s="188">
        <f t="shared" si="38"/>
        <v>187.6269465132026</v>
      </c>
      <c r="AI25" s="188">
        <f t="shared" si="39"/>
        <v>-187.6269465132026</v>
      </c>
      <c r="AJ25" s="188">
        <f t="shared" si="28"/>
        <v>-187.6269465132026</v>
      </c>
      <c r="AK25" s="188">
        <f t="shared" si="29"/>
        <v>187.6269465132026</v>
      </c>
      <c r="AL25" s="188">
        <f t="shared" si="30"/>
        <v>187.6269465132026</v>
      </c>
      <c r="AM25" s="188">
        <f t="shared" si="31"/>
        <v>187.6269465132026</v>
      </c>
      <c r="AN25" s="188">
        <f t="shared" si="32"/>
        <v>-187.6269465132026</v>
      </c>
      <c r="AO25" s="188">
        <f t="shared" si="33"/>
        <v>187.6269465132026</v>
      </c>
    </row>
    <row r="26" spans="1:41" x14ac:dyDescent="0.25">
      <c r="A26" s="1" t="s">
        <v>314</v>
      </c>
      <c r="B26" s="149" t="s">
        <v>755</v>
      </c>
      <c r="C26" s="192" t="s">
        <v>1121</v>
      </c>
      <c r="E26">
        <v>-1</v>
      </c>
      <c r="F26" s="186">
        <f t="shared" si="19"/>
        <v>791.15419352746142</v>
      </c>
      <c r="G26" s="202">
        <v>2.73028330582E-3</v>
      </c>
      <c r="H26" s="202">
        <v>1</v>
      </c>
      <c r="I26">
        <v>1</v>
      </c>
      <c r="J26">
        <v>1</v>
      </c>
      <c r="K26">
        <v>1</v>
      </c>
      <c r="L26">
        <v>-1</v>
      </c>
      <c r="M26">
        <v>-11</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289770</v>
      </c>
      <c r="Y26" s="137">
        <v>193180</v>
      </c>
      <c r="Z26" s="188">
        <f t="shared" si="25"/>
        <v>791.15419352746142</v>
      </c>
      <c r="AA26" s="188">
        <f>IF(IF(sym!$Q15=H26,1,0)=1,ABS(X26*G26),-ABS(X26*G26))</f>
        <v>-791.15419352746142</v>
      </c>
      <c r="AB26" s="188">
        <f>IF(IF(sym!$P15=$H26,1,0)=1,ABS($X26*$G26),-ABS($X26*$G26))</f>
        <v>791.15419352746142</v>
      </c>
      <c r="AC26" s="188">
        <f t="shared" si="40"/>
        <v>-791.15419352746142</v>
      </c>
      <c r="AD26" s="188">
        <f t="shared" si="26"/>
        <v>791.15419352746142</v>
      </c>
      <c r="AE26" s="188">
        <f t="shared" si="27"/>
        <v>791.15419352746142</v>
      </c>
      <c r="AF26" s="188">
        <f t="shared" si="36"/>
        <v>791.15419352746142</v>
      </c>
      <c r="AG26" s="188">
        <f t="shared" si="37"/>
        <v>791.15419352746142</v>
      </c>
      <c r="AH26" s="188">
        <f t="shared" si="38"/>
        <v>-791.15419352746142</v>
      </c>
      <c r="AI26" s="188">
        <f t="shared" si="39"/>
        <v>791.15419352746142</v>
      </c>
      <c r="AJ26" s="188">
        <f t="shared" si="28"/>
        <v>791.15419352746142</v>
      </c>
      <c r="AK26" s="188">
        <f t="shared" si="29"/>
        <v>791.15419352746142</v>
      </c>
      <c r="AL26" s="188">
        <f t="shared" si="30"/>
        <v>791.15419352746142</v>
      </c>
      <c r="AM26" s="188">
        <f t="shared" si="31"/>
        <v>791.15419352746142</v>
      </c>
      <c r="AN26" s="188">
        <f t="shared" si="32"/>
        <v>-791.15419352746142</v>
      </c>
      <c r="AO26" s="188">
        <f t="shared" si="33"/>
        <v>791.15419352746142</v>
      </c>
    </row>
    <row r="27" spans="1:41" x14ac:dyDescent="0.25">
      <c r="A27" s="1" t="s">
        <v>316</v>
      </c>
      <c r="B27" s="149" t="s">
        <v>562</v>
      </c>
      <c r="C27" s="192" t="s">
        <v>1122</v>
      </c>
      <c r="E27">
        <v>1</v>
      </c>
      <c r="F27" s="186">
        <f t="shared" si="19"/>
        <v>-463.85472841071254</v>
      </c>
      <c r="G27" s="202">
        <v>-1.2515644555700001E-3</v>
      </c>
      <c r="H27" s="202">
        <v>-1</v>
      </c>
      <c r="I27">
        <v>1</v>
      </c>
      <c r="J27">
        <v>-1</v>
      </c>
      <c r="K27">
        <v>1</v>
      </c>
      <c r="L27">
        <v>1</v>
      </c>
      <c r="M27">
        <v>11</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370619.92799999996</v>
      </c>
      <c r="Y27" s="137">
        <v>370619.92799999996</v>
      </c>
      <c r="Z27" s="188">
        <f t="shared" si="25"/>
        <v>463.85472841071254</v>
      </c>
      <c r="AA27" s="188">
        <f>IF(IF(sym!$Q16=H27,1,0)=1,ABS(X27*G27),-ABS(X27*G27))</f>
        <v>463.85472841071254</v>
      </c>
      <c r="AB27" s="188">
        <f>IF(IF(sym!$P16=$H27,1,0)=1,ABS($X27*$G27),-ABS($X27*$G27))</f>
        <v>-463.85472841071254</v>
      </c>
      <c r="AC27" s="188">
        <f t="shared" si="40"/>
        <v>-463.85472841071254</v>
      </c>
      <c r="AD27" s="188">
        <f t="shared" si="26"/>
        <v>463.85472841071254</v>
      </c>
      <c r="AE27" s="188">
        <f t="shared" si="27"/>
        <v>463.85472841071254</v>
      </c>
      <c r="AF27" s="188">
        <f t="shared" si="36"/>
        <v>-463.85472841071254</v>
      </c>
      <c r="AG27" s="188">
        <f t="shared" si="37"/>
        <v>-463.85472841071254</v>
      </c>
      <c r="AH27" s="188">
        <f t="shared" si="38"/>
        <v>-463.85472841071254</v>
      </c>
      <c r="AI27" s="188">
        <f t="shared" si="39"/>
        <v>-463.85472841071254</v>
      </c>
      <c r="AJ27" s="188">
        <f t="shared" si="28"/>
        <v>-463.85472841071254</v>
      </c>
      <c r="AK27" s="188">
        <f t="shared" si="29"/>
        <v>463.85472841071254</v>
      </c>
      <c r="AL27" s="188">
        <f t="shared" si="30"/>
        <v>463.85472841071254</v>
      </c>
      <c r="AM27" s="188">
        <f t="shared" si="31"/>
        <v>463.85472841071254</v>
      </c>
      <c r="AN27" s="188">
        <f t="shared" si="32"/>
        <v>463.85472841071254</v>
      </c>
      <c r="AO27" s="188">
        <f t="shared" si="33"/>
        <v>463.85472841071254</v>
      </c>
    </row>
    <row r="28" spans="1:41" x14ac:dyDescent="0.25">
      <c r="A28" s="1" t="s">
        <v>318</v>
      </c>
      <c r="B28" s="149" t="s">
        <v>560</v>
      </c>
      <c r="C28" s="192" t="s">
        <v>1122</v>
      </c>
      <c r="E28">
        <v>1</v>
      </c>
      <c r="F28" s="186">
        <f t="shared" si="19"/>
        <v>-232.16599148886132</v>
      </c>
      <c r="G28" s="202">
        <v>-2.23964165733E-4</v>
      </c>
      <c r="H28" s="202">
        <v>-1</v>
      </c>
      <c r="I28">
        <v>1</v>
      </c>
      <c r="J28">
        <v>-1</v>
      </c>
      <c r="K28">
        <v>1</v>
      </c>
      <c r="L28">
        <v>1</v>
      </c>
      <c r="M28">
        <v>11</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1036621.1519999998</v>
      </c>
      <c r="Y28" s="137">
        <v>740443.67999999993</v>
      </c>
      <c r="Z28" s="188">
        <f t="shared" si="25"/>
        <v>232.16599148886132</v>
      </c>
      <c r="AA28" s="188">
        <f>IF(IF(sym!$Q17=H28,1,0)=1,ABS(X28*G28),-ABS(X28*G28))</f>
        <v>232.16599148886132</v>
      </c>
      <c r="AB28" s="188">
        <f>IF(IF(sym!$P17=$H28,1,0)=1,ABS($X28*$G28),-ABS($X28*$G28))</f>
        <v>-232.16599148886132</v>
      </c>
      <c r="AC28" s="188">
        <f t="shared" si="40"/>
        <v>-232.16599148886132</v>
      </c>
      <c r="AD28" s="188">
        <f t="shared" si="26"/>
        <v>232.16599148886132</v>
      </c>
      <c r="AE28" s="188">
        <f t="shared" si="27"/>
        <v>232.16599148886132</v>
      </c>
      <c r="AF28" s="188">
        <f t="shared" si="36"/>
        <v>-232.16599148886132</v>
      </c>
      <c r="AG28" s="188">
        <f t="shared" si="37"/>
        <v>-232.16599148886132</v>
      </c>
      <c r="AH28" s="188">
        <f t="shared" si="38"/>
        <v>-232.16599148886132</v>
      </c>
      <c r="AI28" s="188">
        <f t="shared" si="39"/>
        <v>-232.16599148886132</v>
      </c>
      <c r="AJ28" s="188">
        <f t="shared" si="28"/>
        <v>-232.16599148886132</v>
      </c>
      <c r="AK28" s="188">
        <f t="shared" si="29"/>
        <v>232.16599148886132</v>
      </c>
      <c r="AL28" s="188">
        <f t="shared" si="30"/>
        <v>232.16599148886132</v>
      </c>
      <c r="AM28" s="188">
        <f t="shared" si="31"/>
        <v>232.16599148886132</v>
      </c>
      <c r="AN28" s="188">
        <f t="shared" si="32"/>
        <v>232.16599148886132</v>
      </c>
      <c r="AO28" s="188">
        <f t="shared" si="33"/>
        <v>232.16599148886132</v>
      </c>
    </row>
    <row r="29" spans="1:41" x14ac:dyDescent="0.25">
      <c r="A29" s="330" t="s">
        <v>320</v>
      </c>
      <c r="B29" s="331" t="s">
        <v>564</v>
      </c>
      <c r="C29" s="332" t="s">
        <v>1288</v>
      </c>
      <c r="E29">
        <v>1</v>
      </c>
      <c r="F29" s="186">
        <f t="shared" si="19"/>
        <v>0</v>
      </c>
      <c r="G29" s="202">
        <v>4.4587123238800002E-5</v>
      </c>
      <c r="H29" s="202">
        <v>1</v>
      </c>
      <c r="I29">
        <v>1</v>
      </c>
      <c r="J29">
        <v>-1</v>
      </c>
      <c r="K29">
        <v>1</v>
      </c>
      <c r="L29">
        <v>1</v>
      </c>
      <c r="M29">
        <v>-10</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-3.0219088390799999E-4</v>
      </c>
      <c r="H30" s="202">
        <v>-1</v>
      </c>
      <c r="I30">
        <v>-1</v>
      </c>
      <c r="J30">
        <v>-1</v>
      </c>
      <c r="K30">
        <v>-1</v>
      </c>
      <c r="L30">
        <v>1</v>
      </c>
      <c r="M30">
        <v>-8</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874.99011075935846</v>
      </c>
      <c r="G31" s="202">
        <v>5.7357594936699998E-3</v>
      </c>
      <c r="H31" s="202">
        <v>1</v>
      </c>
      <c r="I31">
        <v>1</v>
      </c>
      <c r="J31">
        <v>-1</v>
      </c>
      <c r="K31">
        <v>1</v>
      </c>
      <c r="L31">
        <v>1</v>
      </c>
      <c r="M31">
        <v>-2</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152550</v>
      </c>
      <c r="Y31" s="137">
        <v>152550</v>
      </c>
      <c r="Z31" s="188">
        <f t="shared" si="25"/>
        <v>874.99011075935846</v>
      </c>
      <c r="AA31" s="188">
        <f>IF(IF(sym!$Q20=H31,1,0)=1,ABS(X31*G31),-ABS(X31*G31))</f>
        <v>874.99011075935846</v>
      </c>
      <c r="AB31" s="188">
        <f>IF(IF(sym!$P20=$H31,1,0)=1,ABS($X31*$G31),-ABS($X31*$G31))</f>
        <v>-874.99011075935846</v>
      </c>
      <c r="AC31" s="188">
        <f t="shared" si="40"/>
        <v>874.99011075935846</v>
      </c>
      <c r="AD31" s="188">
        <f t="shared" si="26"/>
        <v>-874.99011075935846</v>
      </c>
      <c r="AE31" s="188">
        <f t="shared" si="27"/>
        <v>-874.99011075935846</v>
      </c>
      <c r="AF31" s="188">
        <f t="shared" si="36"/>
        <v>874.99011075935846</v>
      </c>
      <c r="AG31" s="188">
        <f t="shared" si="37"/>
        <v>874.99011075935846</v>
      </c>
      <c r="AH31" s="188">
        <f t="shared" si="38"/>
        <v>874.99011075935846</v>
      </c>
      <c r="AI31" s="188">
        <f t="shared" si="39"/>
        <v>-874.99011075935846</v>
      </c>
      <c r="AJ31" s="188">
        <f t="shared" si="28"/>
        <v>874.99011075935846</v>
      </c>
      <c r="AK31" s="188">
        <f t="shared" si="29"/>
        <v>-874.99011075935846</v>
      </c>
      <c r="AL31" s="188">
        <f t="shared" si="30"/>
        <v>-874.99011075935846</v>
      </c>
      <c r="AM31" s="188">
        <f t="shared" si="31"/>
        <v>-874.99011075935846</v>
      </c>
      <c r="AN31" s="188">
        <f t="shared" si="32"/>
        <v>874.99011075935846</v>
      </c>
      <c r="AO31" s="188">
        <f t="shared" si="33"/>
        <v>-874.99011075935846</v>
      </c>
    </row>
    <row r="32" spans="1:41" x14ac:dyDescent="0.25">
      <c r="A32" s="1" t="s">
        <v>327</v>
      </c>
      <c r="B32" s="149" t="s">
        <v>552</v>
      </c>
      <c r="C32" s="192" t="s">
        <v>294</v>
      </c>
      <c r="E32">
        <v>1</v>
      </c>
      <c r="F32" s="186">
        <f t="shared" si="19"/>
        <v>979.48302287121919</v>
      </c>
      <c r="G32" s="202">
        <v>4.5979721763699999E-3</v>
      </c>
      <c r="H32" s="202">
        <v>1</v>
      </c>
      <c r="I32">
        <v>1</v>
      </c>
      <c r="J32">
        <v>-1</v>
      </c>
      <c r="K32">
        <v>1</v>
      </c>
      <c r="L32">
        <v>1</v>
      </c>
      <c r="M32">
        <v>8</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213025</v>
      </c>
      <c r="Y32" s="137">
        <v>213025</v>
      </c>
      <c r="Z32" s="188">
        <f t="shared" si="25"/>
        <v>979.48302287121919</v>
      </c>
      <c r="AA32" s="188">
        <f>IF(IF(sym!$Q21=H32,1,0)=1,ABS(X32*G32),-ABS(X32*G32))</f>
        <v>979.48302287121919</v>
      </c>
      <c r="AB32" s="188">
        <f>IF(IF(sym!$P21=$H32,1,0)=1,ABS($X32*$G32),-ABS($X32*$G32))</f>
        <v>-979.48302287121919</v>
      </c>
      <c r="AC32" s="188">
        <f t="shared" si="40"/>
        <v>979.48302287121919</v>
      </c>
      <c r="AD32" s="188">
        <f t="shared" si="26"/>
        <v>-979.48302287121919</v>
      </c>
      <c r="AE32" s="188">
        <f t="shared" si="27"/>
        <v>-979.48302287121919</v>
      </c>
      <c r="AF32" s="188">
        <f t="shared" si="36"/>
        <v>979.48302287121919</v>
      </c>
      <c r="AG32" s="188">
        <f t="shared" si="37"/>
        <v>979.48302287121919</v>
      </c>
      <c r="AH32" s="188">
        <f t="shared" si="38"/>
        <v>979.48302287121919</v>
      </c>
      <c r="AI32" s="188">
        <f t="shared" si="39"/>
        <v>979.48302287121919</v>
      </c>
      <c r="AJ32" s="188">
        <f t="shared" si="28"/>
        <v>979.48302287121919</v>
      </c>
      <c r="AK32" s="188">
        <f t="shared" si="29"/>
        <v>-979.48302287121919</v>
      </c>
      <c r="AL32" s="188">
        <f t="shared" si="30"/>
        <v>-979.48302287121919</v>
      </c>
      <c r="AM32" s="188">
        <f t="shared" si="31"/>
        <v>-979.48302287121919</v>
      </c>
      <c r="AN32" s="188">
        <f t="shared" si="32"/>
        <v>-979.48302287121919</v>
      </c>
      <c r="AO32" s="188">
        <f t="shared" si="33"/>
        <v>-979.48302287121919</v>
      </c>
    </row>
    <row r="33" spans="1:41" x14ac:dyDescent="0.25">
      <c r="A33" s="1" t="s">
        <v>329</v>
      </c>
      <c r="B33" s="149" t="s">
        <v>589</v>
      </c>
      <c r="C33" s="192" t="s">
        <v>313</v>
      </c>
      <c r="E33">
        <v>-1</v>
      </c>
      <c r="F33" s="186">
        <f t="shared" si="19"/>
        <v>-3888.4628790496499</v>
      </c>
      <c r="G33" s="202">
        <v>-2.7884280237E-2</v>
      </c>
      <c r="H33" s="234">
        <v>-1</v>
      </c>
      <c r="I33">
        <v>-1</v>
      </c>
      <c r="J33">
        <v>-1</v>
      </c>
      <c r="K33">
        <v>-1</v>
      </c>
      <c r="L33">
        <v>-1</v>
      </c>
      <c r="M33">
        <v>13</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139450</v>
      </c>
      <c r="Y33" s="137">
        <v>209175</v>
      </c>
      <c r="Z33" s="188">
        <f t="shared" si="25"/>
        <v>3888.4628790496499</v>
      </c>
      <c r="AA33" s="188">
        <f>IF(IF(sym!$Q22=H33,1,0)=1,ABS(X33*G33),-ABS(X33*G33))</f>
        <v>-3888.4628790496499</v>
      </c>
      <c r="AB33" s="188">
        <f>IF(IF(sym!$P22=$H33,1,0)=1,ABS($X33*$G33),-ABS($X33*$G33))</f>
        <v>3888.4628790496499</v>
      </c>
      <c r="AC33" s="188">
        <f t="shared" si="40"/>
        <v>3888.4628790496499</v>
      </c>
      <c r="AD33" s="188">
        <f t="shared" si="26"/>
        <v>-3888.4628790496499</v>
      </c>
      <c r="AE33" s="188">
        <f t="shared" si="27"/>
        <v>3888.4628790496499</v>
      </c>
      <c r="AF33" s="188">
        <f t="shared" si="36"/>
        <v>3888.4628790496499</v>
      </c>
      <c r="AG33" s="188">
        <f t="shared" si="37"/>
        <v>3888.4628790496499</v>
      </c>
      <c r="AH33" s="188">
        <f t="shared" si="38"/>
        <v>3888.4628790496499</v>
      </c>
      <c r="AI33" s="188">
        <f t="shared" si="39"/>
        <v>3888.4628790496499</v>
      </c>
      <c r="AJ33" s="188">
        <f t="shared" si="28"/>
        <v>3888.4628790496499</v>
      </c>
      <c r="AK33" s="188">
        <f t="shared" si="29"/>
        <v>3888.4628790496499</v>
      </c>
      <c r="AL33" s="188">
        <f t="shared" si="30"/>
        <v>-3888.4628790496499</v>
      </c>
      <c r="AM33" s="188">
        <f t="shared" si="31"/>
        <v>3888.4628790496499</v>
      </c>
      <c r="AN33" s="188">
        <f t="shared" si="32"/>
        <v>-3888.4628790496499</v>
      </c>
      <c r="AO33" s="188">
        <f t="shared" si="33"/>
        <v>-3888.4628790496499</v>
      </c>
    </row>
    <row r="34" spans="1:41" x14ac:dyDescent="0.25">
      <c r="A34" s="1" t="s">
        <v>331</v>
      </c>
      <c r="B34" s="149" t="s">
        <v>481</v>
      </c>
      <c r="C34" s="192" t="s">
        <v>294</v>
      </c>
      <c r="E34">
        <v>1</v>
      </c>
      <c r="F34" s="186">
        <f t="shared" si="19"/>
        <v>1665.4844214278019</v>
      </c>
      <c r="G34" s="202">
        <v>1.76589905739E-2</v>
      </c>
      <c r="H34" s="202">
        <v>1</v>
      </c>
      <c r="I34">
        <v>-1</v>
      </c>
      <c r="J34">
        <v>-1</v>
      </c>
      <c r="K34">
        <v>-1</v>
      </c>
      <c r="L34">
        <v>-1</v>
      </c>
      <c r="M34">
        <v>11</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94313.681999999986</v>
      </c>
      <c r="Y34" s="137">
        <v>141470.52299999999</v>
      </c>
      <c r="Z34" s="188">
        <f t="shared" si="25"/>
        <v>1665.4844214278019</v>
      </c>
      <c r="AA34" s="188">
        <f>IF(IF(sym!$Q23=H34,1,0)=1,ABS(X34*G34),-ABS(X34*G34))</f>
        <v>1665.4844214278019</v>
      </c>
      <c r="AB34" s="188">
        <f>IF(IF(sym!$P23=$H34,1,0)=1,ABS($X34*$G34),-ABS($X34*$G34))</f>
        <v>-1665.4844214278019</v>
      </c>
      <c r="AC34" s="188">
        <f t="shared" si="40"/>
        <v>1665.4844214278019</v>
      </c>
      <c r="AD34" s="188">
        <f t="shared" si="26"/>
        <v>-1665.4844214278019</v>
      </c>
      <c r="AE34" s="188">
        <f t="shared" si="27"/>
        <v>-1665.4844214278019</v>
      </c>
      <c r="AF34" s="188">
        <f t="shared" si="36"/>
        <v>-1665.4844214278019</v>
      </c>
      <c r="AG34" s="188">
        <f t="shared" si="37"/>
        <v>-1665.4844214278019</v>
      </c>
      <c r="AH34" s="188">
        <f t="shared" si="38"/>
        <v>-1665.4844214278019</v>
      </c>
      <c r="AI34" s="188">
        <f t="shared" si="39"/>
        <v>-1665.4844214278019</v>
      </c>
      <c r="AJ34" s="188">
        <f t="shared" si="28"/>
        <v>1665.4844214278019</v>
      </c>
      <c r="AK34" s="188">
        <f t="shared" si="29"/>
        <v>-1665.4844214278019</v>
      </c>
      <c r="AL34" s="188">
        <f t="shared" si="30"/>
        <v>-1665.4844214278019</v>
      </c>
      <c r="AM34" s="188">
        <f t="shared" si="31"/>
        <v>-1665.4844214278019</v>
      </c>
      <c r="AN34" s="188">
        <f t="shared" si="32"/>
        <v>1665.4844214278019</v>
      </c>
      <c r="AO34" s="188">
        <f t="shared" si="33"/>
        <v>-1665.4844214278019</v>
      </c>
    </row>
    <row r="35" spans="1:41" x14ac:dyDescent="0.25">
      <c r="A35" s="1" t="s">
        <v>333</v>
      </c>
      <c r="B35" s="149" t="s">
        <v>663</v>
      </c>
      <c r="C35" s="192" t="s">
        <v>294</v>
      </c>
      <c r="E35">
        <v>1</v>
      </c>
      <c r="F35" s="186">
        <f t="shared" si="19"/>
        <v>2176.9687486331418</v>
      </c>
      <c r="G35" s="202">
        <v>2.00425774962E-2</v>
      </c>
      <c r="H35" s="202">
        <v>1</v>
      </c>
      <c r="I35">
        <v>1</v>
      </c>
      <c r="J35">
        <v>-1</v>
      </c>
      <c r="K35">
        <v>1</v>
      </c>
      <c r="L35">
        <v>-1</v>
      </c>
      <c r="M35">
        <v>-5</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108617.20499999999</v>
      </c>
      <c r="Y35" s="137">
        <v>108617.20499999999</v>
      </c>
      <c r="Z35" s="188">
        <f t="shared" si="25"/>
        <v>2176.9687486331418</v>
      </c>
      <c r="AA35" s="188">
        <f>IF(IF(sym!$Q24=H35,1,0)=1,ABS(X35*G35),-ABS(X35*G35))</f>
        <v>2176.9687486331418</v>
      </c>
      <c r="AB35" s="188">
        <f>IF(IF(sym!$P24=$H35,1,0)=1,ABS($X35*$G35),-ABS($X35*$G35))</f>
        <v>-2176.9687486331418</v>
      </c>
      <c r="AC35" s="188">
        <f t="shared" si="40"/>
        <v>2176.9687486331418</v>
      </c>
      <c r="AD35" s="188">
        <f t="shared" si="26"/>
        <v>-2176.9687486331418</v>
      </c>
      <c r="AE35" s="188">
        <f t="shared" si="27"/>
        <v>-2176.9687486331418</v>
      </c>
      <c r="AF35" s="188">
        <f t="shared" si="36"/>
        <v>2176.9687486331418</v>
      </c>
      <c r="AG35" s="188">
        <f t="shared" si="37"/>
        <v>2176.9687486331418</v>
      </c>
      <c r="AH35" s="188">
        <f t="shared" si="38"/>
        <v>-2176.9687486331418</v>
      </c>
      <c r="AI35" s="188">
        <f t="shared" si="39"/>
        <v>2176.9687486331418</v>
      </c>
      <c r="AJ35" s="188">
        <f t="shared" si="28"/>
        <v>2176.9687486331418</v>
      </c>
      <c r="AK35" s="188">
        <f t="shared" si="29"/>
        <v>-2176.9687486331418</v>
      </c>
      <c r="AL35" s="188">
        <f t="shared" si="30"/>
        <v>2176.9687486331418</v>
      </c>
      <c r="AM35" s="188">
        <f t="shared" si="31"/>
        <v>2176.9687486331418</v>
      </c>
      <c r="AN35" s="188">
        <f t="shared" si="32"/>
        <v>-2176.9687486331418</v>
      </c>
      <c r="AO35" s="188">
        <f t="shared" si="33"/>
        <v>-2176.9687486331418</v>
      </c>
    </row>
    <row r="36" spans="1:41" x14ac:dyDescent="0.25">
      <c r="A36" s="330" t="s">
        <v>335</v>
      </c>
      <c r="B36" s="331" t="s">
        <v>568</v>
      </c>
      <c r="C36" s="332" t="s">
        <v>1288</v>
      </c>
      <c r="E36">
        <v>1</v>
      </c>
      <c r="F36" s="186">
        <f t="shared" si="19"/>
        <v>0</v>
      </c>
      <c r="G36" s="291">
        <v>-4.9813200498100001E-5</v>
      </c>
      <c r="H36" s="202">
        <v>-1</v>
      </c>
      <c r="I36">
        <v>1</v>
      </c>
      <c r="J36">
        <v>1</v>
      </c>
      <c r="K36">
        <v>1</v>
      </c>
      <c r="L36">
        <v>1</v>
      </c>
      <c r="M36">
        <v>16</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1071.9424764495095</v>
      </c>
      <c r="G37" s="202">
        <v>1.24446480379E-2</v>
      </c>
      <c r="H37" s="202">
        <v>1</v>
      </c>
      <c r="I37">
        <v>1</v>
      </c>
      <c r="J37">
        <v>1</v>
      </c>
      <c r="K37">
        <v>1</v>
      </c>
      <c r="L37">
        <v>1</v>
      </c>
      <c r="M37">
        <v>7</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86136.825499999992</v>
      </c>
      <c r="Y37" s="137">
        <v>86136.825499999992</v>
      </c>
      <c r="Z37" s="188">
        <f t="shared" si="25"/>
        <v>1071.9424764495095</v>
      </c>
      <c r="AA37" s="188">
        <f>IF(IF(sym!$Q26=H37,1,0)=1,ABS(X37*G37),-ABS(X37*G37))</f>
        <v>1071.9424764495095</v>
      </c>
      <c r="AB37" s="188">
        <f>IF(IF(sym!$P26=$H37,1,0)=1,ABS($X37*$G37),-ABS($X37*$G37))</f>
        <v>-1071.9424764495095</v>
      </c>
      <c r="AC37" s="188">
        <f t="shared" si="40"/>
        <v>1071.9424764495095</v>
      </c>
      <c r="AD37" s="188">
        <f t="shared" si="26"/>
        <v>-1071.9424764495095</v>
      </c>
      <c r="AE37" s="188">
        <f t="shared" si="27"/>
        <v>1071.9424764495095</v>
      </c>
      <c r="AF37" s="188">
        <f t="shared" si="36"/>
        <v>1071.9424764495095</v>
      </c>
      <c r="AG37" s="188">
        <f t="shared" si="37"/>
        <v>1071.9424764495095</v>
      </c>
      <c r="AH37" s="188">
        <f t="shared" si="38"/>
        <v>1071.9424764495095</v>
      </c>
      <c r="AI37" s="188">
        <f t="shared" si="39"/>
        <v>1071.9424764495095</v>
      </c>
      <c r="AJ37" s="188">
        <f t="shared" si="28"/>
        <v>1071.9424764495095</v>
      </c>
      <c r="AK37" s="188">
        <f t="shared" si="29"/>
        <v>1071.9424764495095</v>
      </c>
      <c r="AL37" s="188">
        <f t="shared" si="30"/>
        <v>-1071.9424764495095</v>
      </c>
      <c r="AM37" s="188">
        <f t="shared" si="31"/>
        <v>1071.9424764495095</v>
      </c>
      <c r="AN37" s="188">
        <f t="shared" si="32"/>
        <v>-1071.9424764495095</v>
      </c>
      <c r="AO37" s="188">
        <f t="shared" si="33"/>
        <v>-1071.9424764495095</v>
      </c>
    </row>
    <row r="38" spans="1:41" x14ac:dyDescent="0.25">
      <c r="A38" s="1" t="s">
        <v>339</v>
      </c>
      <c r="B38" s="149" t="s">
        <v>596</v>
      </c>
      <c r="C38" s="192" t="s">
        <v>1122</v>
      </c>
      <c r="E38">
        <v>1</v>
      </c>
      <c r="F38" s="186">
        <f t="shared" si="19"/>
        <v>-285.56068728889443</v>
      </c>
      <c r="G38" s="202">
        <v>-8.4433527786299996E-4</v>
      </c>
      <c r="H38" s="202">
        <v>-1</v>
      </c>
      <c r="I38">
        <v>-1</v>
      </c>
      <c r="J38">
        <v>-1</v>
      </c>
      <c r="K38">
        <v>1</v>
      </c>
      <c r="L38">
        <v>1</v>
      </c>
      <c r="M38">
        <v>11</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338207.69399999996</v>
      </c>
      <c r="Y38" s="137">
        <v>507311.54099999997</v>
      </c>
      <c r="Z38" s="188">
        <f t="shared" si="25"/>
        <v>285.56068728889443</v>
      </c>
      <c r="AA38" s="188">
        <f>IF(IF(sym!$Q27=H38,1,0)=1,ABS(X38*G38),-ABS(X38*G38))</f>
        <v>285.56068728889443</v>
      </c>
      <c r="AB38" s="188">
        <f>IF(IF(sym!$P27=$H38,1,0)=1,ABS($X38*$G38),-ABS($X38*$G38))</f>
        <v>-285.56068728889443</v>
      </c>
      <c r="AC38" s="188">
        <f t="shared" si="40"/>
        <v>-285.56068728889443</v>
      </c>
      <c r="AD38" s="188">
        <f t="shared" si="26"/>
        <v>285.56068728889443</v>
      </c>
      <c r="AE38" s="188">
        <f t="shared" si="27"/>
        <v>285.56068728889443</v>
      </c>
      <c r="AF38" s="188">
        <f t="shared" si="36"/>
        <v>285.56068728889443</v>
      </c>
      <c r="AG38" s="188">
        <f t="shared" si="37"/>
        <v>-285.56068728889443</v>
      </c>
      <c r="AH38" s="188">
        <f t="shared" si="38"/>
        <v>-285.56068728889443</v>
      </c>
      <c r="AI38" s="188">
        <f t="shared" si="39"/>
        <v>-285.56068728889443</v>
      </c>
      <c r="AJ38" s="188">
        <f t="shared" si="28"/>
        <v>-285.56068728889443</v>
      </c>
      <c r="AK38" s="188">
        <f t="shared" si="29"/>
        <v>285.56068728889443</v>
      </c>
      <c r="AL38" s="188">
        <f t="shared" si="30"/>
        <v>285.56068728889443</v>
      </c>
      <c r="AM38" s="188">
        <f t="shared" si="31"/>
        <v>285.56068728889443</v>
      </c>
      <c r="AN38" s="188">
        <f t="shared" si="32"/>
        <v>285.56068728889443</v>
      </c>
      <c r="AO38" s="188">
        <f t="shared" si="33"/>
        <v>285.56068728889443</v>
      </c>
    </row>
    <row r="39" spans="1:41" x14ac:dyDescent="0.25">
      <c r="A39" s="330" t="s">
        <v>341</v>
      </c>
      <c r="B39" s="331" t="s">
        <v>453</v>
      </c>
      <c r="C39" s="332" t="s">
        <v>1288</v>
      </c>
      <c r="E39">
        <v>1</v>
      </c>
      <c r="F39" s="186">
        <f t="shared" si="19"/>
        <v>0</v>
      </c>
      <c r="G39" s="202">
        <v>1.00300902708E-4</v>
      </c>
      <c r="H39" s="202">
        <v>1</v>
      </c>
      <c r="I39">
        <v>-1</v>
      </c>
      <c r="J39">
        <v>-1</v>
      </c>
      <c r="K39">
        <v>1</v>
      </c>
      <c r="L39">
        <v>1</v>
      </c>
      <c r="M39">
        <v>14</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-1830.4298046845076</v>
      </c>
      <c r="G40" s="202">
        <v>-2.9999361715699999E-3</v>
      </c>
      <c r="H40" s="202">
        <v>-1</v>
      </c>
      <c r="I40">
        <v>1</v>
      </c>
      <c r="J40">
        <v>-1</v>
      </c>
      <c r="K40">
        <v>1</v>
      </c>
      <c r="L40">
        <v>1</v>
      </c>
      <c r="M40">
        <v>10</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610156.25</v>
      </c>
      <c r="Y40" s="137">
        <v>732187.5</v>
      </c>
      <c r="Z40" s="188">
        <f t="shared" si="25"/>
        <v>1830.4298046845076</v>
      </c>
      <c r="AA40" s="188">
        <f>IF(IF(sym!$Q29=H40,1,0)=1,ABS(X40*G40),-ABS(X40*G40))</f>
        <v>1830.4298046845076</v>
      </c>
      <c r="AB40" s="188">
        <f>IF(IF(sym!$P29=$H40,1,0)=1,ABS($X40*$G40),-ABS($X40*$G40))</f>
        <v>-1830.4298046845076</v>
      </c>
      <c r="AC40" s="188">
        <f t="shared" si="40"/>
        <v>-1830.4298046845076</v>
      </c>
      <c r="AD40" s="188">
        <f t="shared" si="26"/>
        <v>1830.4298046845076</v>
      </c>
      <c r="AE40" s="188">
        <f t="shared" si="27"/>
        <v>1830.4298046845076</v>
      </c>
      <c r="AF40" s="188">
        <f t="shared" si="36"/>
        <v>-1830.4298046845076</v>
      </c>
      <c r="AG40" s="188">
        <f t="shared" si="37"/>
        <v>-1830.4298046845076</v>
      </c>
      <c r="AH40" s="188">
        <f t="shared" si="38"/>
        <v>-1830.4298046845076</v>
      </c>
      <c r="AI40" s="188">
        <f t="shared" si="39"/>
        <v>-1830.4298046845076</v>
      </c>
      <c r="AJ40" s="188">
        <f t="shared" si="28"/>
        <v>-1830.4298046845076</v>
      </c>
      <c r="AK40" s="188">
        <f t="shared" si="29"/>
        <v>1830.4298046845076</v>
      </c>
      <c r="AL40" s="188">
        <f t="shared" si="30"/>
        <v>1830.4298046845076</v>
      </c>
      <c r="AM40" s="188">
        <f t="shared" si="31"/>
        <v>1830.4298046845076</v>
      </c>
      <c r="AN40" s="188">
        <f t="shared" si="32"/>
        <v>1830.4298046845076</v>
      </c>
      <c r="AO40" s="188">
        <f t="shared" si="33"/>
        <v>1830.4298046845076</v>
      </c>
    </row>
    <row r="41" spans="1:41" x14ac:dyDescent="0.25">
      <c r="A41" s="1" t="s">
        <v>345</v>
      </c>
      <c r="B41" s="149" t="s">
        <v>602</v>
      </c>
      <c r="C41" s="192" t="s">
        <v>347</v>
      </c>
      <c r="E41">
        <v>-1</v>
      </c>
      <c r="F41" s="186">
        <f t="shared" si="19"/>
        <v>-179.76148409858521</v>
      </c>
      <c r="G41" s="202">
        <v>-1.3250883392200001E-3</v>
      </c>
      <c r="H41" s="202">
        <v>-1</v>
      </c>
      <c r="I41">
        <v>-1</v>
      </c>
      <c r="J41">
        <v>-1</v>
      </c>
      <c r="K41">
        <v>-1</v>
      </c>
      <c r="L41">
        <v>1</v>
      </c>
      <c r="M41">
        <v>-10</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135660</v>
      </c>
      <c r="Y41" s="137">
        <v>135660</v>
      </c>
      <c r="Z41" s="188">
        <f t="shared" si="25"/>
        <v>179.76148409858521</v>
      </c>
      <c r="AA41" s="188">
        <f>IF(IF(sym!$Q30=H41,1,0)=1,ABS(X41*G41),-ABS(X41*G41))</f>
        <v>179.76148409858521</v>
      </c>
      <c r="AB41" s="188">
        <f>IF(IF(sym!$P30=$H41,1,0)=1,ABS($X41*$G41),-ABS($X41*$G41))</f>
        <v>-179.76148409858521</v>
      </c>
      <c r="AC41" s="188">
        <f t="shared" si="40"/>
        <v>179.76148409858521</v>
      </c>
      <c r="AD41" s="188">
        <f t="shared" si="26"/>
        <v>-179.76148409858521</v>
      </c>
      <c r="AE41" s="188">
        <f t="shared" si="27"/>
        <v>179.76148409858521</v>
      </c>
      <c r="AF41" s="188">
        <f t="shared" si="36"/>
        <v>179.76148409858521</v>
      </c>
      <c r="AG41" s="188">
        <f t="shared" si="37"/>
        <v>179.76148409858521</v>
      </c>
      <c r="AH41" s="188">
        <f t="shared" si="38"/>
        <v>-179.76148409858521</v>
      </c>
      <c r="AI41" s="188">
        <f t="shared" si="39"/>
        <v>179.76148409858521</v>
      </c>
      <c r="AJ41" s="188">
        <f t="shared" si="28"/>
        <v>179.76148409858521</v>
      </c>
      <c r="AK41" s="188">
        <f t="shared" si="29"/>
        <v>179.76148409858521</v>
      </c>
      <c r="AL41" s="188">
        <f t="shared" si="30"/>
        <v>179.76148409858521</v>
      </c>
      <c r="AM41" s="188">
        <f t="shared" si="31"/>
        <v>179.76148409858521</v>
      </c>
      <c r="AN41" s="188">
        <f t="shared" si="32"/>
        <v>-179.76148409858521</v>
      </c>
      <c r="AO41" s="188">
        <f t="shared" si="33"/>
        <v>179.76148409858521</v>
      </c>
    </row>
    <row r="42" spans="1:41" x14ac:dyDescent="0.25">
      <c r="A42" s="1" t="s">
        <v>1023</v>
      </c>
      <c r="B42" s="149" t="s">
        <v>604</v>
      </c>
      <c r="C42" s="192" t="s">
        <v>294</v>
      </c>
      <c r="E42">
        <v>-1</v>
      </c>
      <c r="F42" s="186">
        <f t="shared" si="19"/>
        <v>2419.1640979421109</v>
      </c>
      <c r="G42" s="202">
        <v>2.1570926143000001E-2</v>
      </c>
      <c r="H42" s="202">
        <v>1</v>
      </c>
      <c r="I42">
        <v>-1</v>
      </c>
      <c r="J42">
        <v>1</v>
      </c>
      <c r="K42">
        <v>-1</v>
      </c>
      <c r="L42">
        <v>1</v>
      </c>
      <c r="M42">
        <v>9</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112149.29214929216</v>
      </c>
      <c r="Y42" s="137">
        <v>168223.93822393822</v>
      </c>
      <c r="Z42" s="188">
        <f t="shared" si="25"/>
        <v>2419.1640979421109</v>
      </c>
      <c r="AA42" s="188">
        <f>IF(IF(sym!$Q31=H42,1,0)=1,ABS(X42*G42),-ABS(X42*G42))</f>
        <v>2419.1640979421109</v>
      </c>
      <c r="AB42" s="188">
        <f>IF(IF(sym!$P31=$H42,1,0)=1,ABS($X42*$G42),-ABS($X42*$G42))</f>
        <v>-2419.1640979421109</v>
      </c>
      <c r="AC42" s="188">
        <f t="shared" si="40"/>
        <v>-2419.1640979421109</v>
      </c>
      <c r="AD42" s="188">
        <f t="shared" si="26"/>
        <v>2419.1640979421109</v>
      </c>
      <c r="AE42" s="188">
        <f t="shared" si="27"/>
        <v>2419.1640979421109</v>
      </c>
      <c r="AF42" s="188">
        <f t="shared" si="36"/>
        <v>-2419.1640979421109</v>
      </c>
      <c r="AG42" s="188">
        <f t="shared" si="37"/>
        <v>-2419.1640979421109</v>
      </c>
      <c r="AH42" s="188">
        <f t="shared" si="38"/>
        <v>2419.1640979421109</v>
      </c>
      <c r="AI42" s="188">
        <f t="shared" si="39"/>
        <v>2419.1640979421109</v>
      </c>
      <c r="AJ42" s="188">
        <f t="shared" si="28"/>
        <v>-2419.1640979421109</v>
      </c>
      <c r="AK42" s="188">
        <f t="shared" si="29"/>
        <v>2419.1640979421109</v>
      </c>
      <c r="AL42" s="188">
        <f t="shared" si="30"/>
        <v>-2419.1640979421109</v>
      </c>
      <c r="AM42" s="188">
        <f t="shared" si="31"/>
        <v>-2419.1640979421109</v>
      </c>
      <c r="AN42" s="188">
        <f t="shared" si="32"/>
        <v>-2419.1640979421109</v>
      </c>
      <c r="AO42" s="188">
        <f t="shared" si="33"/>
        <v>2419.1640979421109</v>
      </c>
    </row>
    <row r="43" spans="1:41" x14ac:dyDescent="0.25">
      <c r="A43" s="1" t="s">
        <v>349</v>
      </c>
      <c r="B43" s="149" t="s">
        <v>515</v>
      </c>
      <c r="C43" s="192" t="s">
        <v>347</v>
      </c>
      <c r="E43">
        <v>-1</v>
      </c>
      <c r="F43" s="186">
        <f t="shared" si="19"/>
        <v>1444.16588013155</v>
      </c>
      <c r="G43" s="202">
        <v>1.34497404436E-2</v>
      </c>
      <c r="H43" s="202">
        <v>1</v>
      </c>
      <c r="I43">
        <v>-1</v>
      </c>
      <c r="J43">
        <v>1</v>
      </c>
      <c r="K43">
        <v>-1</v>
      </c>
      <c r="L43">
        <v>1</v>
      </c>
      <c r="M43">
        <v>-4</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107375</v>
      </c>
      <c r="Y43" s="137">
        <v>107375</v>
      </c>
      <c r="Z43" s="188">
        <f t="shared" si="25"/>
        <v>1444.16588013155</v>
      </c>
      <c r="AA43" s="188">
        <f>IF(IF(sym!$Q32=H43,1,0)=1,ABS(X43*G43),-ABS(X43*G43))</f>
        <v>1444.16588013155</v>
      </c>
      <c r="AB43" s="188">
        <f>IF(IF(sym!$P32=$H43,1,0)=1,ABS($X43*$G43),-ABS($X43*$G43))</f>
        <v>-1444.16588013155</v>
      </c>
      <c r="AC43" s="188">
        <f t="shared" si="40"/>
        <v>-1444.16588013155</v>
      </c>
      <c r="AD43" s="188">
        <f t="shared" si="26"/>
        <v>1444.16588013155</v>
      </c>
      <c r="AE43" s="188">
        <f t="shared" si="27"/>
        <v>1444.16588013155</v>
      </c>
      <c r="AF43" s="188">
        <f t="shared" si="36"/>
        <v>-1444.16588013155</v>
      </c>
      <c r="AG43" s="188">
        <f t="shared" si="37"/>
        <v>-1444.16588013155</v>
      </c>
      <c r="AH43" s="188">
        <f t="shared" si="38"/>
        <v>1444.16588013155</v>
      </c>
      <c r="AI43" s="188">
        <f t="shared" si="39"/>
        <v>-1444.16588013155</v>
      </c>
      <c r="AJ43" s="188">
        <f t="shared" si="28"/>
        <v>-1444.16588013155</v>
      </c>
      <c r="AK43" s="188">
        <f t="shared" si="29"/>
        <v>1444.16588013155</v>
      </c>
      <c r="AL43" s="188">
        <f t="shared" si="30"/>
        <v>-1444.16588013155</v>
      </c>
      <c r="AM43" s="188">
        <f t="shared" si="31"/>
        <v>-1444.16588013155</v>
      </c>
      <c r="AN43" s="188">
        <f t="shared" si="32"/>
        <v>1444.16588013155</v>
      </c>
      <c r="AO43" s="188">
        <f t="shared" si="33"/>
        <v>1444.16588013155</v>
      </c>
    </row>
    <row r="44" spans="1:41" x14ac:dyDescent="0.25">
      <c r="A44" s="1" t="s">
        <v>1024</v>
      </c>
      <c r="B44" s="149" t="s">
        <v>353</v>
      </c>
      <c r="C44" s="192" t="s">
        <v>294</v>
      </c>
      <c r="E44">
        <v>-1</v>
      </c>
      <c r="F44" s="186">
        <f t="shared" si="19"/>
        <v>2064.7171530037808</v>
      </c>
      <c r="G44" s="202">
        <v>1.53703973929E-2</v>
      </c>
      <c r="H44" s="202">
        <v>1</v>
      </c>
      <c r="I44">
        <v>1</v>
      </c>
      <c r="J44">
        <v>1</v>
      </c>
      <c r="K44">
        <v>1</v>
      </c>
      <c r="L44">
        <v>1</v>
      </c>
      <c r="M44">
        <v>8</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134330.75933075935</v>
      </c>
      <c r="Y44" s="137">
        <v>134330.75933075935</v>
      </c>
      <c r="Z44" s="188">
        <f t="shared" si="25"/>
        <v>2064.7171530037808</v>
      </c>
      <c r="AA44" s="188">
        <f>IF(IF(sym!$Q33=H44,1,0)=1,ABS(X44*G44),-ABS(X44*G44))</f>
        <v>2064.7171530037808</v>
      </c>
      <c r="AB44" s="188">
        <f>IF(IF(sym!$P33=$H44,1,0)=1,ABS($X44*$G44),-ABS($X44*$G44))</f>
        <v>-2064.7171530037808</v>
      </c>
      <c r="AC44" s="188">
        <f t="shared" si="40"/>
        <v>-2064.7171530037808</v>
      </c>
      <c r="AD44" s="188">
        <f t="shared" si="26"/>
        <v>2064.7171530037808</v>
      </c>
      <c r="AE44" s="188">
        <f t="shared" si="27"/>
        <v>2064.7171530037808</v>
      </c>
      <c r="AF44" s="188">
        <f t="shared" si="36"/>
        <v>2064.7171530037808</v>
      </c>
      <c r="AG44" s="188">
        <f t="shared" si="37"/>
        <v>2064.7171530037808</v>
      </c>
      <c r="AH44" s="188">
        <f t="shared" si="38"/>
        <v>2064.7171530037808</v>
      </c>
      <c r="AI44" s="188">
        <f t="shared" si="39"/>
        <v>2064.7171530037808</v>
      </c>
      <c r="AJ44" s="188">
        <f t="shared" si="28"/>
        <v>-2064.7171530037808</v>
      </c>
      <c r="AK44" s="188">
        <f t="shared" si="29"/>
        <v>2064.7171530037808</v>
      </c>
      <c r="AL44" s="188">
        <f t="shared" si="30"/>
        <v>2064.7171530037808</v>
      </c>
      <c r="AM44" s="188">
        <f t="shared" si="31"/>
        <v>2064.7171530037808</v>
      </c>
      <c r="AN44" s="188">
        <f t="shared" si="32"/>
        <v>-2064.7171530037808</v>
      </c>
      <c r="AO44" s="188">
        <f t="shared" si="33"/>
        <v>2064.7171530037808</v>
      </c>
    </row>
    <row r="45" spans="1:41" x14ac:dyDescent="0.25">
      <c r="A45" s="1" t="s">
        <v>351</v>
      </c>
      <c r="B45" s="149" t="s">
        <v>617</v>
      </c>
      <c r="C45" s="192" t="s">
        <v>288</v>
      </c>
      <c r="E45">
        <v>1</v>
      </c>
      <c r="F45" s="186">
        <f t="shared" si="19"/>
        <v>168.47581958482161</v>
      </c>
      <c r="G45" s="202">
        <v>2.83225943496E-3</v>
      </c>
      <c r="H45" s="202">
        <v>1</v>
      </c>
      <c r="I45">
        <v>-1</v>
      </c>
      <c r="J45">
        <v>-1</v>
      </c>
      <c r="K45">
        <v>-1</v>
      </c>
      <c r="L45">
        <v>1</v>
      </c>
      <c r="M45">
        <v>6</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59484.6</v>
      </c>
      <c r="Y45" s="137">
        <v>59484.6</v>
      </c>
      <c r="Z45" s="188">
        <f t="shared" si="25"/>
        <v>168.47581958482161</v>
      </c>
      <c r="AA45" s="188">
        <f>IF(IF(sym!$Q34=H45,1,0)=1,ABS(X45*G45),-ABS(X45*G45))</f>
        <v>168.47581958482161</v>
      </c>
      <c r="AB45" s="188">
        <f>IF(IF(sym!$P34=$H45,1,0)=1,ABS($X45*$G45),-ABS($X45*$G45))</f>
        <v>-168.47581958482161</v>
      </c>
      <c r="AC45" s="188">
        <f t="shared" si="40"/>
        <v>168.47581958482161</v>
      </c>
      <c r="AD45" s="188">
        <f t="shared" si="26"/>
        <v>-168.47581958482161</v>
      </c>
      <c r="AE45" s="188">
        <f t="shared" si="27"/>
        <v>-168.47581958482161</v>
      </c>
      <c r="AF45" s="188">
        <f t="shared" si="36"/>
        <v>-168.47581958482161</v>
      </c>
      <c r="AG45" s="188">
        <f t="shared" si="37"/>
        <v>-168.47581958482161</v>
      </c>
      <c r="AH45" s="188">
        <f t="shared" si="38"/>
        <v>168.47581958482161</v>
      </c>
      <c r="AI45" s="188">
        <f t="shared" si="39"/>
        <v>168.47581958482161</v>
      </c>
      <c r="AJ45" s="188">
        <f t="shared" si="28"/>
        <v>-168.47581958482161</v>
      </c>
      <c r="AK45" s="188">
        <f t="shared" si="29"/>
        <v>-168.47581958482161</v>
      </c>
      <c r="AL45" s="188">
        <f t="shared" si="30"/>
        <v>-168.47581958482161</v>
      </c>
      <c r="AM45" s="188">
        <f t="shared" si="31"/>
        <v>-168.47581958482161</v>
      </c>
      <c r="AN45" s="188">
        <f t="shared" si="32"/>
        <v>168.47581958482161</v>
      </c>
      <c r="AO45" s="188">
        <f t="shared" si="33"/>
        <v>-168.47581958482161</v>
      </c>
    </row>
    <row r="46" spans="1:41" x14ac:dyDescent="0.25">
      <c r="A46" s="1" t="s">
        <v>355</v>
      </c>
      <c r="B46" s="149" t="s">
        <v>623</v>
      </c>
      <c r="C46" s="192" t="s">
        <v>1121</v>
      </c>
      <c r="E46">
        <v>1</v>
      </c>
      <c r="F46" s="186">
        <f t="shared" si="19"/>
        <v>-5557.8370828664474</v>
      </c>
      <c r="G46" s="202">
        <v>-2.27978755386E-2</v>
      </c>
      <c r="H46" s="202">
        <v>-1</v>
      </c>
      <c r="I46">
        <v>1</v>
      </c>
      <c r="J46">
        <v>-1</v>
      </c>
      <c r="K46">
        <v>1</v>
      </c>
      <c r="L46">
        <v>1</v>
      </c>
      <c r="M46">
        <v>10</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243787.5</v>
      </c>
      <c r="Y46" s="137">
        <v>243787.5</v>
      </c>
      <c r="Z46" s="188">
        <f t="shared" si="25"/>
        <v>5557.8370828664474</v>
      </c>
      <c r="AA46" s="188">
        <f>IF(IF(sym!$Q35=H46,1,0)=1,ABS(X46*G46),-ABS(X46*G46))</f>
        <v>5557.8370828664474</v>
      </c>
      <c r="AB46" s="188">
        <f>IF(IF(sym!$P35=$H46,1,0)=1,ABS($X46*$G46),-ABS($X46*$G46))</f>
        <v>-5557.8370828664474</v>
      </c>
      <c r="AC46" s="188">
        <f t="shared" si="40"/>
        <v>-5557.8370828664474</v>
      </c>
      <c r="AD46" s="188">
        <f t="shared" si="26"/>
        <v>5557.8370828664474</v>
      </c>
      <c r="AE46" s="188">
        <f t="shared" si="27"/>
        <v>5557.8370828664474</v>
      </c>
      <c r="AF46" s="188">
        <f t="shared" si="36"/>
        <v>-5557.8370828664474</v>
      </c>
      <c r="AG46" s="188">
        <f t="shared" si="37"/>
        <v>-5557.8370828664474</v>
      </c>
      <c r="AH46" s="188">
        <f t="shared" si="38"/>
        <v>-5557.8370828664474</v>
      </c>
      <c r="AI46" s="188">
        <f t="shared" si="39"/>
        <v>-5557.8370828664474</v>
      </c>
      <c r="AJ46" s="188">
        <f t="shared" si="28"/>
        <v>-5557.8370828664474</v>
      </c>
      <c r="AK46" s="188">
        <f t="shared" si="29"/>
        <v>5557.8370828664474</v>
      </c>
      <c r="AL46" s="188">
        <f t="shared" si="30"/>
        <v>5557.8370828664474</v>
      </c>
      <c r="AM46" s="188">
        <f t="shared" si="31"/>
        <v>5557.8370828664474</v>
      </c>
      <c r="AN46" s="188">
        <f t="shared" ref="AN46:AN77" si="41">IF(IF(T46=$H46,1,0)=1,ABS($X46*$G46),-ABS($X46*$G46))</f>
        <v>5557.8370828664474</v>
      </c>
      <c r="AO46" s="188">
        <f t="shared" ref="AO46:AO77" si="42">IF(IF(U46=$H46,1,0)=1,ABS($X46*$G46),-ABS($X46*$G46))</f>
        <v>5557.8370828664474</v>
      </c>
    </row>
    <row r="47" spans="1:41" x14ac:dyDescent="0.25">
      <c r="A47" s="1" t="s">
        <v>357</v>
      </c>
      <c r="B47" s="149" t="s">
        <v>513</v>
      </c>
      <c r="C47" s="192" t="s">
        <v>304</v>
      </c>
      <c r="E47">
        <v>1</v>
      </c>
      <c r="F47" s="186">
        <f t="shared" si="19"/>
        <v>4040.7356002745705</v>
      </c>
      <c r="G47" s="202">
        <v>3.6086051353199998E-2</v>
      </c>
      <c r="H47" s="202">
        <v>1</v>
      </c>
      <c r="I47">
        <v>1</v>
      </c>
      <c r="J47">
        <v>-1</v>
      </c>
      <c r="K47">
        <v>1</v>
      </c>
      <c r="L47">
        <v>1</v>
      </c>
      <c r="M47">
        <v>-8</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111975.00000000001</v>
      </c>
      <c r="Y47" s="137">
        <v>167962.50000000003</v>
      </c>
      <c r="Z47" s="188">
        <f t="shared" si="25"/>
        <v>4040.7356002745705</v>
      </c>
      <c r="AA47" s="188">
        <f>IF(IF(sym!$Q36=H47,1,0)=1,ABS(X47*G47),-ABS(X47*G47))</f>
        <v>4040.7356002745705</v>
      </c>
      <c r="AB47" s="188">
        <f>IF(IF(sym!$P36=$H47,1,0)=1,ABS($X47*$G47),-ABS($X47*$G47))</f>
        <v>-4040.7356002745705</v>
      </c>
      <c r="AC47" s="188">
        <f t="shared" si="40"/>
        <v>4040.7356002745705</v>
      </c>
      <c r="AD47" s="188">
        <f t="shared" si="26"/>
        <v>-4040.7356002745705</v>
      </c>
      <c r="AE47" s="188">
        <f t="shared" si="27"/>
        <v>-4040.7356002745705</v>
      </c>
      <c r="AF47" s="188">
        <f t="shared" si="36"/>
        <v>4040.7356002745705</v>
      </c>
      <c r="AG47" s="188">
        <f t="shared" si="37"/>
        <v>4040.7356002745705</v>
      </c>
      <c r="AH47" s="188">
        <f t="shared" si="38"/>
        <v>4040.7356002745705</v>
      </c>
      <c r="AI47" s="188">
        <f t="shared" si="39"/>
        <v>-4040.7356002745705</v>
      </c>
      <c r="AJ47" s="188">
        <f t="shared" si="28"/>
        <v>4040.7356002745705</v>
      </c>
      <c r="AK47" s="188">
        <f t="shared" si="29"/>
        <v>-4040.7356002745705</v>
      </c>
      <c r="AL47" s="188">
        <f t="shared" si="30"/>
        <v>-4040.7356002745705</v>
      </c>
      <c r="AM47" s="188">
        <f t="shared" si="31"/>
        <v>-4040.7356002745705</v>
      </c>
      <c r="AN47" s="188">
        <f t="shared" si="41"/>
        <v>4040.7356002745705</v>
      </c>
      <c r="AO47" s="188">
        <f t="shared" si="42"/>
        <v>-4040.7356002745705</v>
      </c>
    </row>
    <row r="48" spans="1:41" x14ac:dyDescent="0.25">
      <c r="A48" s="1" t="s">
        <v>1051</v>
      </c>
      <c r="B48" s="149" t="s">
        <v>614</v>
      </c>
      <c r="C48" s="192" t="s">
        <v>297</v>
      </c>
      <c r="E48">
        <v>1</v>
      </c>
      <c r="F48" s="186">
        <f t="shared" si="19"/>
        <v>-890.38575667636007</v>
      </c>
      <c r="G48" s="202">
        <v>-1.0682492581600001E-2</v>
      </c>
      <c r="H48" s="202">
        <v>-1</v>
      </c>
      <c r="I48">
        <v>1</v>
      </c>
      <c r="J48">
        <v>1</v>
      </c>
      <c r="K48">
        <v>1</v>
      </c>
      <c r="L48">
        <v>-1</v>
      </c>
      <c r="M48">
        <v>21</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83350</v>
      </c>
      <c r="Y48" s="137">
        <v>62512.5</v>
      </c>
      <c r="Z48" s="188">
        <f t="shared" si="25"/>
        <v>890.38575667636007</v>
      </c>
      <c r="AA48" s="188">
        <f>IF(IF(sym!$Q37=H48,1,0)=1,ABS(X48*G48),-ABS(X48*G48))</f>
        <v>-890.38575667636007</v>
      </c>
      <c r="AB48" s="188">
        <f>IF(IF(sym!$P37=$H48,1,0)=1,ABS($X48*$G48),-ABS($X48*$G48))</f>
        <v>890.38575667636007</v>
      </c>
      <c r="AC48" s="188">
        <f t="shared" si="40"/>
        <v>-890.38575667636007</v>
      </c>
      <c r="AD48" s="188">
        <f t="shared" si="26"/>
        <v>890.38575667636007</v>
      </c>
      <c r="AE48" s="188">
        <f t="shared" si="27"/>
        <v>-890.38575667636007</v>
      </c>
      <c r="AF48" s="188">
        <f t="shared" si="36"/>
        <v>-890.38575667636007</v>
      </c>
      <c r="AG48" s="188">
        <f t="shared" si="37"/>
        <v>-890.38575667636007</v>
      </c>
      <c r="AH48" s="188">
        <f t="shared" si="38"/>
        <v>890.38575667636007</v>
      </c>
      <c r="AI48" s="188">
        <f t="shared" si="39"/>
        <v>890.38575667636007</v>
      </c>
      <c r="AJ48" s="188">
        <f t="shared" si="28"/>
        <v>-890.38575667636007</v>
      </c>
      <c r="AK48" s="188">
        <f t="shared" si="29"/>
        <v>890.38575667636007</v>
      </c>
      <c r="AL48" s="188">
        <f t="shared" si="30"/>
        <v>-890.38575667636007</v>
      </c>
      <c r="AM48" s="188">
        <f t="shared" si="31"/>
        <v>-890.38575667636007</v>
      </c>
      <c r="AN48" s="188">
        <f t="shared" si="41"/>
        <v>-890.38575667636007</v>
      </c>
      <c r="AO48" s="188">
        <f t="shared" si="42"/>
        <v>-890.38575667636007</v>
      </c>
    </row>
    <row r="49" spans="1:41" x14ac:dyDescent="0.25">
      <c r="A49" s="4" t="s">
        <v>359</v>
      </c>
      <c r="B49" s="149" t="s">
        <v>708</v>
      </c>
      <c r="C49" s="192" t="s">
        <v>304</v>
      </c>
      <c r="E49">
        <v>1</v>
      </c>
      <c r="F49" s="186">
        <f t="shared" si="19"/>
        <v>999.30451127803553</v>
      </c>
      <c r="G49" s="202">
        <v>9.3984962405999992E-3</v>
      </c>
      <c r="H49" s="234">
        <v>1</v>
      </c>
      <c r="I49">
        <v>-1</v>
      </c>
      <c r="J49">
        <v>-1</v>
      </c>
      <c r="K49">
        <v>-1</v>
      </c>
      <c r="L49">
        <v>-1</v>
      </c>
      <c r="M49">
        <v>7</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106326</v>
      </c>
      <c r="Y49" s="137">
        <v>141768</v>
      </c>
      <c r="Z49" s="188">
        <f t="shared" si="25"/>
        <v>999.30451127803553</v>
      </c>
      <c r="AA49" s="188">
        <f>IF(IF(sym!$Q38=H49,1,0)=1,ABS(X49*G49),-ABS(X49*G49))</f>
        <v>999.30451127803553</v>
      </c>
      <c r="AB49" s="188">
        <f>IF(IF(sym!$P38=$H49,1,0)=1,ABS($X49*$G49),-ABS($X49*$G49))</f>
        <v>-999.30451127803553</v>
      </c>
      <c r="AC49" s="188">
        <f t="shared" si="40"/>
        <v>999.30451127803553</v>
      </c>
      <c r="AD49" s="188">
        <f t="shared" si="26"/>
        <v>-999.30451127803553</v>
      </c>
      <c r="AE49" s="188">
        <f t="shared" si="27"/>
        <v>-999.30451127803553</v>
      </c>
      <c r="AF49" s="188">
        <f t="shared" si="36"/>
        <v>-999.30451127803553</v>
      </c>
      <c r="AG49" s="188">
        <f t="shared" si="37"/>
        <v>-999.30451127803553</v>
      </c>
      <c r="AH49" s="188">
        <f t="shared" si="38"/>
        <v>-999.30451127803553</v>
      </c>
      <c r="AI49" s="188">
        <f t="shared" si="39"/>
        <v>-999.30451127803553</v>
      </c>
      <c r="AJ49" s="188">
        <f t="shared" si="28"/>
        <v>999.30451127803553</v>
      </c>
      <c r="AK49" s="188">
        <f t="shared" si="29"/>
        <v>-999.30451127803553</v>
      </c>
      <c r="AL49" s="188">
        <f t="shared" si="30"/>
        <v>-999.30451127803553</v>
      </c>
      <c r="AM49" s="188">
        <f t="shared" si="31"/>
        <v>-999.30451127803553</v>
      </c>
      <c r="AN49" s="188">
        <f t="shared" si="41"/>
        <v>999.30451127803553</v>
      </c>
      <c r="AO49" s="188">
        <f t="shared" si="42"/>
        <v>-999.30451127803553</v>
      </c>
    </row>
    <row r="50" spans="1:41" x14ac:dyDescent="0.25">
      <c r="A50" s="1" t="s">
        <v>361</v>
      </c>
      <c r="B50" s="149" t="s">
        <v>631</v>
      </c>
      <c r="C50" s="192" t="s">
        <v>313</v>
      </c>
      <c r="E50">
        <v>1</v>
      </c>
      <c r="F50" s="186">
        <f t="shared" si="19"/>
        <v>-3361.6172867038381</v>
      </c>
      <c r="G50" s="202">
        <v>-2.5618177767899999E-2</v>
      </c>
      <c r="H50" s="202">
        <v>-1</v>
      </c>
      <c r="I50">
        <v>1</v>
      </c>
      <c r="J50">
        <v>1</v>
      </c>
      <c r="K50">
        <v>1</v>
      </c>
      <c r="L50">
        <v>1</v>
      </c>
      <c r="M50">
        <v>1</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131220</v>
      </c>
      <c r="Y50" s="137">
        <v>87480</v>
      </c>
      <c r="Z50" s="188">
        <f t="shared" si="25"/>
        <v>3361.6172867038381</v>
      </c>
      <c r="AA50" s="188">
        <f>IF(IF(sym!$Q39=H50,1,0)=1,ABS(X50*G50),-ABS(X50*G50))</f>
        <v>-3361.6172867038381</v>
      </c>
      <c r="AB50" s="188">
        <f>IF(IF(sym!$P39=$H50,1,0)=1,ABS($X50*$G50),-ABS($X50*$G50))</f>
        <v>3361.6172867038381</v>
      </c>
      <c r="AC50" s="188">
        <f t="shared" si="40"/>
        <v>-3361.6172867038381</v>
      </c>
      <c r="AD50" s="188">
        <f t="shared" si="26"/>
        <v>3361.6172867038381</v>
      </c>
      <c r="AE50" s="188">
        <f t="shared" si="27"/>
        <v>-3361.6172867038381</v>
      </c>
      <c r="AF50" s="188">
        <f t="shared" si="36"/>
        <v>-3361.6172867038381</v>
      </c>
      <c r="AG50" s="188">
        <f t="shared" si="37"/>
        <v>-3361.6172867038381</v>
      </c>
      <c r="AH50" s="188">
        <f t="shared" si="38"/>
        <v>-3361.6172867038381</v>
      </c>
      <c r="AI50" s="188">
        <f t="shared" si="39"/>
        <v>-3361.6172867038381</v>
      </c>
      <c r="AJ50" s="188">
        <f t="shared" si="28"/>
        <v>-3361.6172867038381</v>
      </c>
      <c r="AK50" s="188">
        <f t="shared" si="29"/>
        <v>-3361.6172867038381</v>
      </c>
      <c r="AL50" s="188">
        <f t="shared" si="30"/>
        <v>3361.6172867038381</v>
      </c>
      <c r="AM50" s="188">
        <f t="shared" si="31"/>
        <v>-3361.6172867038381</v>
      </c>
      <c r="AN50" s="188">
        <f t="shared" si="41"/>
        <v>3361.6172867038381</v>
      </c>
      <c r="AO50" s="188">
        <f t="shared" si="42"/>
        <v>3361.6172867038381</v>
      </c>
    </row>
    <row r="51" spans="1:41" x14ac:dyDescent="0.25">
      <c r="A51" s="1" t="s">
        <v>363</v>
      </c>
      <c r="B51" s="149" t="s">
        <v>476</v>
      </c>
      <c r="C51" s="192" t="s">
        <v>288</v>
      </c>
      <c r="E51">
        <v>1</v>
      </c>
      <c r="F51" s="186">
        <f t="shared" si="19"/>
        <v>-694.95261639902708</v>
      </c>
      <c r="G51" s="202">
        <v>-7.2105480016500002E-3</v>
      </c>
      <c r="H51" s="202">
        <v>-1</v>
      </c>
      <c r="I51">
        <v>1</v>
      </c>
      <c r="J51">
        <v>1</v>
      </c>
      <c r="K51">
        <v>-1</v>
      </c>
      <c r="L51">
        <v>1</v>
      </c>
      <c r="M51">
        <v>7</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96380</v>
      </c>
      <c r="Y51" s="137">
        <v>144570</v>
      </c>
      <c r="Z51" s="188">
        <f t="shared" si="25"/>
        <v>694.95261639902708</v>
      </c>
      <c r="AA51" s="188">
        <f>IF(IF(sym!$Q40=H51,1,0)=1,ABS(X51*G51),-ABS(X51*G51))</f>
        <v>-694.95261639902708</v>
      </c>
      <c r="AB51" s="188">
        <f>IF(IF(sym!$P40=$H51,1,0)=1,ABS($X51*$G51),-ABS($X51*$G51))</f>
        <v>694.95261639902708</v>
      </c>
      <c r="AC51" s="188">
        <f t="shared" si="40"/>
        <v>-694.95261639902708</v>
      </c>
      <c r="AD51" s="188">
        <f t="shared" si="26"/>
        <v>694.95261639902708</v>
      </c>
      <c r="AE51" s="188">
        <f t="shared" si="27"/>
        <v>-694.95261639902708</v>
      </c>
      <c r="AF51" s="188">
        <f t="shared" si="36"/>
        <v>-694.95261639902708</v>
      </c>
      <c r="AG51" s="188">
        <f t="shared" si="37"/>
        <v>694.95261639902708</v>
      </c>
      <c r="AH51" s="188">
        <f t="shared" si="38"/>
        <v>-694.95261639902708</v>
      </c>
      <c r="AI51" s="188">
        <f t="shared" si="39"/>
        <v>-694.95261639902708</v>
      </c>
      <c r="AJ51" s="188">
        <f t="shared" si="28"/>
        <v>694.95261639902708</v>
      </c>
      <c r="AK51" s="188">
        <f t="shared" si="29"/>
        <v>-694.95261639902708</v>
      </c>
      <c r="AL51" s="188">
        <f t="shared" si="30"/>
        <v>694.95261639902708</v>
      </c>
      <c r="AM51" s="188">
        <f t="shared" si="31"/>
        <v>694.95261639902708</v>
      </c>
      <c r="AN51" s="188">
        <f t="shared" si="41"/>
        <v>-694.95261639902708</v>
      </c>
      <c r="AO51" s="188">
        <f t="shared" si="42"/>
        <v>694.95261639902708</v>
      </c>
    </row>
    <row r="52" spans="1:41" x14ac:dyDescent="0.25">
      <c r="A52" s="1" t="s">
        <v>365</v>
      </c>
      <c r="B52" s="149" t="s">
        <v>1097</v>
      </c>
      <c r="C52" s="192" t="s">
        <v>288</v>
      </c>
      <c r="E52">
        <v>-1</v>
      </c>
      <c r="F52" s="186">
        <f t="shared" si="19"/>
        <v>200.48280024134999</v>
      </c>
      <c r="G52" s="202">
        <v>2.4140012069999999E-3</v>
      </c>
      <c r="H52" s="202">
        <v>1</v>
      </c>
      <c r="I52">
        <v>1</v>
      </c>
      <c r="J52">
        <v>1</v>
      </c>
      <c r="K52">
        <v>-1</v>
      </c>
      <c r="L52">
        <v>1</v>
      </c>
      <c r="M52">
        <v>-7</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83050</v>
      </c>
      <c r="Y52" s="137">
        <v>124575</v>
      </c>
      <c r="Z52" s="188">
        <f t="shared" si="25"/>
        <v>200.48280024134999</v>
      </c>
      <c r="AA52" s="188">
        <f>IF(IF(sym!$Q41=H52,1,0)=1,ABS(X52*G52),-ABS(X52*G52))</f>
        <v>200.48280024134999</v>
      </c>
      <c r="AB52" s="188">
        <f>IF(IF(sym!$P41=$H52,1,0)=1,ABS($X52*$G52),-ABS($X52*$G52))</f>
        <v>-200.48280024134999</v>
      </c>
      <c r="AC52" s="188">
        <f t="shared" si="40"/>
        <v>-200.48280024134999</v>
      </c>
      <c r="AD52" s="188">
        <f t="shared" si="26"/>
        <v>200.48280024134999</v>
      </c>
      <c r="AE52" s="188">
        <f t="shared" si="27"/>
        <v>200.48280024134999</v>
      </c>
      <c r="AF52" s="188">
        <f t="shared" si="36"/>
        <v>200.48280024134999</v>
      </c>
      <c r="AG52" s="188">
        <f t="shared" si="37"/>
        <v>-200.48280024134999</v>
      </c>
      <c r="AH52" s="188">
        <f t="shared" si="38"/>
        <v>200.48280024134999</v>
      </c>
      <c r="AI52" s="188">
        <f t="shared" si="39"/>
        <v>-200.48280024134999</v>
      </c>
      <c r="AJ52" s="188">
        <f t="shared" si="28"/>
        <v>-200.48280024134999</v>
      </c>
      <c r="AK52" s="188">
        <f t="shared" si="29"/>
        <v>200.48280024134999</v>
      </c>
      <c r="AL52" s="188">
        <f t="shared" si="30"/>
        <v>200.48280024134999</v>
      </c>
      <c r="AM52" s="188">
        <f t="shared" si="31"/>
        <v>200.48280024134999</v>
      </c>
      <c r="AN52" s="188">
        <f t="shared" si="41"/>
        <v>200.48280024134999</v>
      </c>
      <c r="AO52" s="188">
        <f t="shared" si="42"/>
        <v>200.48280024134999</v>
      </c>
    </row>
    <row r="53" spans="1:41" x14ac:dyDescent="0.25">
      <c r="A53" s="1" t="s">
        <v>367</v>
      </c>
      <c r="B53" s="149" t="s">
        <v>625</v>
      </c>
      <c r="C53" s="192" t="s">
        <v>313</v>
      </c>
      <c r="E53">
        <v>-1</v>
      </c>
      <c r="F53" s="186">
        <f t="shared" si="19"/>
        <v>-755.42023469689275</v>
      </c>
      <c r="G53" s="202">
        <v>-6.0260069774800001E-3</v>
      </c>
      <c r="H53" s="202">
        <v>-1</v>
      </c>
      <c r="I53">
        <v>-1</v>
      </c>
      <c r="J53">
        <v>1</v>
      </c>
      <c r="K53">
        <v>-1</v>
      </c>
      <c r="L53">
        <v>-1</v>
      </c>
      <c r="M53">
        <v>13</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125359.99999999999</v>
      </c>
      <c r="Y53" s="137">
        <v>94019.999999999985</v>
      </c>
      <c r="Z53" s="188">
        <f t="shared" si="25"/>
        <v>755.42023469689275</v>
      </c>
      <c r="AA53" s="188">
        <f>IF(IF(sym!$Q42=H53,1,0)=1,ABS(X53*G53),-ABS(X53*G53))</f>
        <v>-755.42023469689275</v>
      </c>
      <c r="AB53" s="188">
        <f>IF(IF(sym!$P42=$H53,1,0)=1,ABS($X53*$G53),-ABS($X53*$G53))</f>
        <v>755.42023469689275</v>
      </c>
      <c r="AC53" s="188">
        <f t="shared" si="40"/>
        <v>755.42023469689275</v>
      </c>
      <c r="AD53" s="188">
        <f t="shared" si="26"/>
        <v>-755.42023469689275</v>
      </c>
      <c r="AE53" s="188">
        <f t="shared" si="27"/>
        <v>-755.42023469689275</v>
      </c>
      <c r="AF53" s="188">
        <f t="shared" si="36"/>
        <v>755.42023469689275</v>
      </c>
      <c r="AG53" s="188">
        <f t="shared" si="37"/>
        <v>755.42023469689275</v>
      </c>
      <c r="AH53" s="188">
        <f t="shared" si="38"/>
        <v>755.42023469689275</v>
      </c>
      <c r="AI53" s="188">
        <f t="shared" si="39"/>
        <v>755.42023469689275</v>
      </c>
      <c r="AJ53" s="188">
        <f t="shared" si="28"/>
        <v>755.42023469689275</v>
      </c>
      <c r="AK53" s="188">
        <f t="shared" si="29"/>
        <v>-755.42023469689275</v>
      </c>
      <c r="AL53" s="188">
        <f t="shared" si="30"/>
        <v>-755.42023469689275</v>
      </c>
      <c r="AM53" s="188">
        <f t="shared" si="31"/>
        <v>-755.42023469689275</v>
      </c>
      <c r="AN53" s="188">
        <f t="shared" si="41"/>
        <v>-755.42023469689275</v>
      </c>
      <c r="AO53" s="188">
        <f t="shared" si="42"/>
        <v>-755.42023469689275</v>
      </c>
    </row>
    <row r="54" spans="1:41" x14ac:dyDescent="0.25">
      <c r="A54" s="1" t="s">
        <v>511</v>
      </c>
      <c r="B54" s="149" t="s">
        <v>511</v>
      </c>
      <c r="C54" s="192" t="s">
        <v>304</v>
      </c>
      <c r="E54">
        <v>1</v>
      </c>
      <c r="F54" s="186">
        <f t="shared" si="19"/>
        <v>2279.8887033989777</v>
      </c>
      <c r="G54" s="202">
        <v>1.7807456872599998E-2</v>
      </c>
      <c r="H54" s="202">
        <v>1</v>
      </c>
      <c r="I54">
        <v>-1</v>
      </c>
      <c r="J54">
        <v>-1</v>
      </c>
      <c r="K54">
        <v>1</v>
      </c>
      <c r="L54">
        <v>1</v>
      </c>
      <c r="M54">
        <v>-9</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128030</v>
      </c>
      <c r="Y54" s="137">
        <v>164610</v>
      </c>
      <c r="Z54" s="188">
        <f t="shared" si="25"/>
        <v>2279.8887033989777</v>
      </c>
      <c r="AA54" s="188">
        <f>IF(IF(sym!$Q43=H54,1,0)=1,ABS(X54*G54),-ABS(X54*G54))</f>
        <v>2279.8887033989777</v>
      </c>
      <c r="AB54" s="188">
        <f>IF(IF(sym!$P43=$H54,1,0)=1,ABS($X54*$G54),-ABS($X54*$G54))</f>
        <v>-2279.8887033989777</v>
      </c>
      <c r="AC54" s="188">
        <f t="shared" si="40"/>
        <v>2279.8887033989777</v>
      </c>
      <c r="AD54" s="188">
        <f t="shared" si="26"/>
        <v>-2279.8887033989777</v>
      </c>
      <c r="AE54" s="188">
        <f t="shared" si="27"/>
        <v>-2279.8887033989777</v>
      </c>
      <c r="AF54" s="188">
        <f t="shared" si="36"/>
        <v>-2279.8887033989777</v>
      </c>
      <c r="AG54" s="188">
        <f t="shared" si="37"/>
        <v>2279.8887033989777</v>
      </c>
      <c r="AH54" s="188">
        <f t="shared" si="38"/>
        <v>2279.8887033989777</v>
      </c>
      <c r="AI54" s="188">
        <f t="shared" si="39"/>
        <v>-2279.8887033989777</v>
      </c>
      <c r="AJ54" s="188">
        <f t="shared" si="28"/>
        <v>2279.8887033989777</v>
      </c>
      <c r="AK54" s="188">
        <f t="shared" si="29"/>
        <v>-2279.8887033989777</v>
      </c>
      <c r="AL54" s="188">
        <f t="shared" si="30"/>
        <v>-2279.8887033989777</v>
      </c>
      <c r="AM54" s="188">
        <f t="shared" si="31"/>
        <v>-2279.8887033989777</v>
      </c>
      <c r="AN54" s="188">
        <f t="shared" si="41"/>
        <v>2279.8887033989777</v>
      </c>
      <c r="AO54" s="188">
        <f t="shared" si="42"/>
        <v>-2279.8887033989777</v>
      </c>
    </row>
    <row r="55" spans="1:41" x14ac:dyDescent="0.25">
      <c r="A55" s="1" t="s">
        <v>988</v>
      </c>
      <c r="B55" s="149" t="s">
        <v>629</v>
      </c>
      <c r="C55" s="192" t="s">
        <v>304</v>
      </c>
      <c r="E55">
        <v>-1</v>
      </c>
      <c r="F55" s="186">
        <f t="shared" si="19"/>
        <v>3188.8498520765356</v>
      </c>
      <c r="G55" s="202">
        <v>2.86612426036E-2</v>
      </c>
      <c r="H55" s="202">
        <v>1</v>
      </c>
      <c r="I55">
        <v>-1</v>
      </c>
      <c r="J55">
        <v>1</v>
      </c>
      <c r="K55">
        <v>-1</v>
      </c>
      <c r="L55">
        <v>-1</v>
      </c>
      <c r="M55">
        <v>7</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111259.99999999999</v>
      </c>
      <c r="Y55" s="137">
        <v>83444.999999999985</v>
      </c>
      <c r="Z55" s="188">
        <f t="shared" si="25"/>
        <v>3188.8498520765356</v>
      </c>
      <c r="AA55" s="188">
        <f>IF(IF(sym!$Q44=H55,1,0)=1,ABS(X55*G55),-ABS(X55*G55))</f>
        <v>3188.8498520765356</v>
      </c>
      <c r="AB55" s="188">
        <f>IF(IF(sym!$P44=$H55,1,0)=1,ABS($X55*$G55),-ABS($X55*$G55))</f>
        <v>-3188.8498520765356</v>
      </c>
      <c r="AC55" s="188">
        <f t="shared" si="40"/>
        <v>-3188.8498520765356</v>
      </c>
      <c r="AD55" s="188">
        <f t="shared" si="26"/>
        <v>3188.8498520765356</v>
      </c>
      <c r="AE55" s="188">
        <f t="shared" si="27"/>
        <v>3188.8498520765356</v>
      </c>
      <c r="AF55" s="188">
        <f t="shared" si="36"/>
        <v>-3188.8498520765356</v>
      </c>
      <c r="AG55" s="188">
        <f t="shared" si="37"/>
        <v>-3188.8498520765356</v>
      </c>
      <c r="AH55" s="188">
        <f t="shared" si="38"/>
        <v>-3188.8498520765356</v>
      </c>
      <c r="AI55" s="188">
        <f t="shared" si="39"/>
        <v>-3188.8498520765356</v>
      </c>
      <c r="AJ55" s="188">
        <f t="shared" si="28"/>
        <v>-3188.8498520765356</v>
      </c>
      <c r="AK55" s="188">
        <f t="shared" si="29"/>
        <v>3188.8498520765356</v>
      </c>
      <c r="AL55" s="188">
        <f t="shared" si="30"/>
        <v>3188.8498520765356</v>
      </c>
      <c r="AM55" s="188">
        <f t="shared" si="31"/>
        <v>3188.8498520765356</v>
      </c>
      <c r="AN55" s="188">
        <f t="shared" si="41"/>
        <v>3188.8498520765356</v>
      </c>
      <c r="AO55" s="188">
        <f t="shared" si="42"/>
        <v>3188.8498520765356</v>
      </c>
    </row>
    <row r="56" spans="1:41" x14ac:dyDescent="0.25">
      <c r="A56" s="1" t="s">
        <v>989</v>
      </c>
      <c r="B56" s="149" t="s">
        <v>655</v>
      </c>
      <c r="C56" s="192" t="s">
        <v>294</v>
      </c>
      <c r="E56">
        <v>1</v>
      </c>
      <c r="F56" s="186">
        <f t="shared" si="19"/>
        <v>1226.7426321437131</v>
      </c>
      <c r="G56" s="202">
        <v>9.6647178141000007E-3</v>
      </c>
      <c r="H56" s="202">
        <v>1</v>
      </c>
      <c r="I56">
        <v>-1</v>
      </c>
      <c r="J56">
        <v>-1</v>
      </c>
      <c r="K56">
        <v>-1</v>
      </c>
      <c r="L56">
        <v>1</v>
      </c>
      <c r="M56">
        <v>9</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126930</v>
      </c>
      <c r="Y56" s="137">
        <v>84620</v>
      </c>
      <c r="Z56" s="188">
        <f t="shared" si="25"/>
        <v>1226.7426321437131</v>
      </c>
      <c r="AA56" s="188">
        <f>IF(IF(sym!$Q45=H56,1,0)=1,ABS(X56*G56),-ABS(X56*G56))</f>
        <v>1226.7426321437131</v>
      </c>
      <c r="AB56" s="188">
        <f>IF(IF(sym!$P45=$H56,1,0)=1,ABS($X56*$G56),-ABS($X56*$G56))</f>
        <v>-1226.7426321437131</v>
      </c>
      <c r="AC56" s="188">
        <f t="shared" si="40"/>
        <v>1226.7426321437131</v>
      </c>
      <c r="AD56" s="188">
        <f t="shared" si="26"/>
        <v>-1226.7426321437131</v>
      </c>
      <c r="AE56" s="188">
        <f t="shared" si="27"/>
        <v>-1226.7426321437131</v>
      </c>
      <c r="AF56" s="188">
        <f t="shared" si="36"/>
        <v>-1226.7426321437131</v>
      </c>
      <c r="AG56" s="188">
        <f t="shared" si="37"/>
        <v>-1226.7426321437131</v>
      </c>
      <c r="AH56" s="188">
        <f t="shared" si="38"/>
        <v>1226.7426321437131</v>
      </c>
      <c r="AI56" s="188">
        <f t="shared" si="39"/>
        <v>1226.7426321437131</v>
      </c>
      <c r="AJ56" s="188">
        <f t="shared" si="28"/>
        <v>-1226.7426321437131</v>
      </c>
      <c r="AK56" s="188">
        <f t="shared" si="29"/>
        <v>-1226.7426321437131</v>
      </c>
      <c r="AL56" s="188">
        <f t="shared" si="30"/>
        <v>-1226.7426321437131</v>
      </c>
      <c r="AM56" s="188">
        <f t="shared" si="31"/>
        <v>-1226.7426321437131</v>
      </c>
      <c r="AN56" s="188">
        <f t="shared" si="41"/>
        <v>1226.7426321437131</v>
      </c>
      <c r="AO56" s="188">
        <f t="shared" si="42"/>
        <v>-1226.7426321437131</v>
      </c>
    </row>
    <row r="57" spans="1:41" x14ac:dyDescent="0.25">
      <c r="A57" s="1" t="s">
        <v>369</v>
      </c>
      <c r="B57" s="149" t="s">
        <v>620</v>
      </c>
      <c r="C57" s="192" t="s">
        <v>294</v>
      </c>
      <c r="E57">
        <v>1</v>
      </c>
      <c r="F57" s="186">
        <f t="shared" si="19"/>
        <v>1369.1917751115386</v>
      </c>
      <c r="G57" s="202">
        <v>1.4910779760400001E-2</v>
      </c>
      <c r="H57" s="202">
        <v>1</v>
      </c>
      <c r="I57">
        <v>-1</v>
      </c>
      <c r="J57">
        <v>1</v>
      </c>
      <c r="K57">
        <v>-1</v>
      </c>
      <c r="L57">
        <v>-1</v>
      </c>
      <c r="M57">
        <v>4</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91825.631999999998</v>
      </c>
      <c r="Y57" s="137">
        <v>91825.631999999998</v>
      </c>
      <c r="Z57" s="188">
        <f t="shared" si="25"/>
        <v>1369.1917751115386</v>
      </c>
      <c r="AA57" s="188">
        <f>IF(IF(sym!$Q46=H57,1,0)=1,ABS(X57*G57),-ABS(X57*G57))</f>
        <v>1369.1917751115386</v>
      </c>
      <c r="AB57" s="188">
        <f>IF(IF(sym!$P46=$H57,1,0)=1,ABS($X57*$G57),-ABS($X57*$G57))</f>
        <v>-1369.1917751115386</v>
      </c>
      <c r="AC57" s="188">
        <f t="shared" si="40"/>
        <v>1369.1917751115386</v>
      </c>
      <c r="AD57" s="188">
        <f t="shared" si="26"/>
        <v>-1369.1917751115386</v>
      </c>
      <c r="AE57" s="188">
        <f t="shared" si="27"/>
        <v>1369.1917751115386</v>
      </c>
      <c r="AF57" s="188">
        <f t="shared" si="36"/>
        <v>-1369.1917751115386</v>
      </c>
      <c r="AG57" s="188">
        <f t="shared" si="37"/>
        <v>-1369.1917751115386</v>
      </c>
      <c r="AH57" s="188">
        <f t="shared" si="38"/>
        <v>-1369.1917751115386</v>
      </c>
      <c r="AI57" s="188">
        <f t="shared" si="39"/>
        <v>-1369.1917751115386</v>
      </c>
      <c r="AJ57" s="188">
        <f t="shared" si="28"/>
        <v>1369.1917751115386</v>
      </c>
      <c r="AK57" s="188">
        <f t="shared" si="29"/>
        <v>-1369.1917751115386</v>
      </c>
      <c r="AL57" s="188">
        <f t="shared" si="30"/>
        <v>-1369.1917751115386</v>
      </c>
      <c r="AM57" s="188">
        <f t="shared" si="31"/>
        <v>-1369.1917751115386</v>
      </c>
      <c r="AN57" s="188">
        <f t="shared" si="41"/>
        <v>1369.1917751115386</v>
      </c>
      <c r="AO57" s="188">
        <f t="shared" si="42"/>
        <v>1369.1917751115386</v>
      </c>
    </row>
    <row r="58" spans="1:41" x14ac:dyDescent="0.25">
      <c r="A58" s="1" t="s">
        <v>371</v>
      </c>
      <c r="B58" s="149" t="s">
        <v>635</v>
      </c>
      <c r="C58" s="192" t="s">
        <v>1121</v>
      </c>
      <c r="E58">
        <v>1</v>
      </c>
      <c r="F58" s="186">
        <f t="shared" si="19"/>
        <v>250.46580957709651</v>
      </c>
      <c r="G58" s="202">
        <v>1.8632383081800001E-3</v>
      </c>
      <c r="H58" s="202">
        <v>1</v>
      </c>
      <c r="I58">
        <v>-1</v>
      </c>
      <c r="J58">
        <v>1</v>
      </c>
      <c r="K58">
        <v>-1</v>
      </c>
      <c r="L58">
        <v>1</v>
      </c>
      <c r="M58">
        <v>1</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134425</v>
      </c>
      <c r="Y58" s="137">
        <v>107540</v>
      </c>
      <c r="Z58" s="188">
        <f t="shared" si="25"/>
        <v>250.46580957709651</v>
      </c>
      <c r="AA58" s="188">
        <f>IF(IF(sym!$Q47=H58,1,0)=1,ABS(X58*G58),-ABS(X58*G58))</f>
        <v>250.46580957709651</v>
      </c>
      <c r="AB58" s="188">
        <f>IF(IF(sym!$P47=$H58,1,0)=1,ABS($X58*$G58),-ABS($X58*$G58))</f>
        <v>-250.46580957709651</v>
      </c>
      <c r="AC58" s="188">
        <f t="shared" si="40"/>
        <v>250.46580957709651</v>
      </c>
      <c r="AD58" s="188">
        <f t="shared" si="26"/>
        <v>-250.46580957709651</v>
      </c>
      <c r="AE58" s="188">
        <f t="shared" si="27"/>
        <v>250.46580957709651</v>
      </c>
      <c r="AF58" s="188">
        <f t="shared" si="36"/>
        <v>-250.46580957709651</v>
      </c>
      <c r="AG58" s="188">
        <f t="shared" si="37"/>
        <v>-250.46580957709651</v>
      </c>
      <c r="AH58" s="188">
        <f t="shared" si="38"/>
        <v>250.46580957709651</v>
      </c>
      <c r="AI58" s="188">
        <f t="shared" si="39"/>
        <v>250.46580957709651</v>
      </c>
      <c r="AJ58" s="188">
        <f t="shared" si="28"/>
        <v>-250.46580957709651</v>
      </c>
      <c r="AK58" s="188">
        <f t="shared" si="29"/>
        <v>250.46580957709651</v>
      </c>
      <c r="AL58" s="188">
        <f t="shared" si="30"/>
        <v>-250.46580957709651</v>
      </c>
      <c r="AM58" s="188">
        <f t="shared" si="31"/>
        <v>-250.46580957709651</v>
      </c>
      <c r="AN58" s="188">
        <f t="shared" si="41"/>
        <v>250.46580957709651</v>
      </c>
      <c r="AO58" s="188">
        <f t="shared" si="42"/>
        <v>-250.46580957709651</v>
      </c>
    </row>
    <row r="59" spans="1:41" x14ac:dyDescent="0.25">
      <c r="A59" s="1" t="s">
        <v>1052</v>
      </c>
      <c r="B59" s="149" t="s">
        <v>611</v>
      </c>
      <c r="C59" s="192" t="s">
        <v>297</v>
      </c>
      <c r="E59">
        <v>1</v>
      </c>
      <c r="F59" s="186">
        <f t="shared" si="19"/>
        <v>-311.72030938124749</v>
      </c>
      <c r="G59" s="202">
        <v>-2.49500998004E-3</v>
      </c>
      <c r="H59" s="202">
        <v>-1</v>
      </c>
      <c r="I59">
        <v>1</v>
      </c>
      <c r="J59">
        <v>1</v>
      </c>
      <c r="K59">
        <v>1</v>
      </c>
      <c r="L59">
        <v>-1</v>
      </c>
      <c r="M59">
        <v>2</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124937.5</v>
      </c>
      <c r="Y59" s="137">
        <v>99950</v>
      </c>
      <c r="Z59" s="188">
        <f t="shared" si="25"/>
        <v>311.72030938124749</v>
      </c>
      <c r="AA59" s="188">
        <f>IF(IF(sym!$Q48=H59,1,0)=1,ABS(X59*G59),-ABS(X59*G59))</f>
        <v>-311.72030938124749</v>
      </c>
      <c r="AB59" s="188">
        <f>IF(IF(sym!$P48=$H59,1,0)=1,ABS($X59*$G59),-ABS($X59*$G59))</f>
        <v>311.72030938124749</v>
      </c>
      <c r="AC59" s="188">
        <f t="shared" si="40"/>
        <v>-311.72030938124749</v>
      </c>
      <c r="AD59" s="188">
        <f t="shared" si="26"/>
        <v>311.72030938124749</v>
      </c>
      <c r="AE59" s="188">
        <f t="shared" si="27"/>
        <v>-311.72030938124749</v>
      </c>
      <c r="AF59" s="188">
        <f t="shared" si="36"/>
        <v>-311.72030938124749</v>
      </c>
      <c r="AG59" s="188">
        <f t="shared" si="37"/>
        <v>-311.72030938124749</v>
      </c>
      <c r="AH59" s="188">
        <f t="shared" si="38"/>
        <v>311.72030938124749</v>
      </c>
      <c r="AI59" s="188">
        <f t="shared" si="39"/>
        <v>311.72030938124749</v>
      </c>
      <c r="AJ59" s="188">
        <f t="shared" si="28"/>
        <v>-311.72030938124749</v>
      </c>
      <c r="AK59" s="188">
        <f t="shared" si="29"/>
        <v>311.72030938124749</v>
      </c>
      <c r="AL59" s="188">
        <f t="shared" si="30"/>
        <v>-311.72030938124749</v>
      </c>
      <c r="AM59" s="188">
        <f t="shared" si="31"/>
        <v>-311.72030938124749</v>
      </c>
      <c r="AN59" s="188">
        <f t="shared" si="41"/>
        <v>-311.72030938124749</v>
      </c>
      <c r="AO59" s="188">
        <f t="shared" si="42"/>
        <v>-311.72030938124749</v>
      </c>
    </row>
    <row r="60" spans="1:41" x14ac:dyDescent="0.25">
      <c r="A60" s="1" t="s">
        <v>373</v>
      </c>
      <c r="B60" s="149" t="s">
        <v>692</v>
      </c>
      <c r="C60" s="192" t="s">
        <v>1121</v>
      </c>
      <c r="E60">
        <v>1</v>
      </c>
      <c r="F60" s="186">
        <f t="shared" si="19"/>
        <v>-2285.5303342857601</v>
      </c>
      <c r="G60" s="202">
        <v>-1.0592928876E-2</v>
      </c>
      <c r="H60" s="202">
        <v>-1</v>
      </c>
      <c r="I60">
        <v>1</v>
      </c>
      <c r="J60">
        <v>-1</v>
      </c>
      <c r="K60">
        <v>1</v>
      </c>
      <c r="L60">
        <v>1</v>
      </c>
      <c r="M60">
        <v>8</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215760</v>
      </c>
      <c r="Y60" s="137">
        <v>143840</v>
      </c>
      <c r="Z60" s="188">
        <f t="shared" si="25"/>
        <v>2285.5303342857601</v>
      </c>
      <c r="AA60" s="188">
        <f>IF(IF(sym!$Q49=H60,1,0)=1,ABS(X60*G60),-ABS(X60*G60))</f>
        <v>-2285.5303342857601</v>
      </c>
      <c r="AB60" s="188">
        <f>IF(IF(sym!$P49=$H60,1,0)=1,ABS($X60*$G60),-ABS($X60*$G60))</f>
        <v>2285.5303342857601</v>
      </c>
      <c r="AC60" s="188">
        <f t="shared" si="40"/>
        <v>-2285.5303342857601</v>
      </c>
      <c r="AD60" s="188">
        <f t="shared" si="26"/>
        <v>2285.5303342857601</v>
      </c>
      <c r="AE60" s="188">
        <f t="shared" si="27"/>
        <v>2285.5303342857601</v>
      </c>
      <c r="AF60" s="188">
        <f t="shared" si="36"/>
        <v>-2285.5303342857601</v>
      </c>
      <c r="AG60" s="188">
        <f t="shared" si="37"/>
        <v>-2285.5303342857601</v>
      </c>
      <c r="AH60" s="188">
        <f t="shared" si="38"/>
        <v>-2285.5303342857601</v>
      </c>
      <c r="AI60" s="188">
        <f t="shared" si="39"/>
        <v>-2285.5303342857601</v>
      </c>
      <c r="AJ60" s="188">
        <f t="shared" si="28"/>
        <v>-2285.5303342857601</v>
      </c>
      <c r="AK60" s="188">
        <f t="shared" si="29"/>
        <v>2285.5303342857601</v>
      </c>
      <c r="AL60" s="188">
        <f t="shared" si="30"/>
        <v>2285.5303342857601</v>
      </c>
      <c r="AM60" s="188">
        <f t="shared" si="31"/>
        <v>2285.5303342857601</v>
      </c>
      <c r="AN60" s="188">
        <f t="shared" si="41"/>
        <v>2285.5303342857601</v>
      </c>
      <c r="AO60" s="188">
        <f t="shared" si="42"/>
        <v>2285.5303342857601</v>
      </c>
    </row>
    <row r="61" spans="1:41" x14ac:dyDescent="0.25">
      <c r="A61" s="1" t="s">
        <v>375</v>
      </c>
      <c r="B61" s="149" t="s">
        <v>690</v>
      </c>
      <c r="C61" s="192" t="s">
        <v>288</v>
      </c>
      <c r="E61">
        <v>1</v>
      </c>
      <c r="F61" s="186">
        <f t="shared" si="19"/>
        <v>-2002.410329983712</v>
      </c>
      <c r="G61" s="202">
        <v>-3.7302725968400001E-2</v>
      </c>
      <c r="H61" s="202">
        <v>-1</v>
      </c>
      <c r="I61">
        <v>1</v>
      </c>
      <c r="J61">
        <v>1</v>
      </c>
      <c r="K61">
        <v>1</v>
      </c>
      <c r="L61">
        <v>-1</v>
      </c>
      <c r="M61">
        <v>4</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53680</v>
      </c>
      <c r="Y61" s="137">
        <v>53680</v>
      </c>
      <c r="Z61" s="188">
        <f t="shared" si="25"/>
        <v>2002.410329983712</v>
      </c>
      <c r="AA61" s="188">
        <f>IF(IF(sym!$Q50=H61,1,0)=1,ABS(X61*G61),-ABS(X61*G61))</f>
        <v>-2002.410329983712</v>
      </c>
      <c r="AB61" s="188">
        <f>IF(IF(sym!$P50=$H61,1,0)=1,ABS($X61*$G61),-ABS($X61*$G61))</f>
        <v>2002.410329983712</v>
      </c>
      <c r="AC61" s="188">
        <f t="shared" si="40"/>
        <v>-2002.410329983712</v>
      </c>
      <c r="AD61" s="188">
        <f t="shared" si="26"/>
        <v>2002.410329983712</v>
      </c>
      <c r="AE61" s="188">
        <f t="shared" si="27"/>
        <v>-2002.410329983712</v>
      </c>
      <c r="AF61" s="188">
        <f t="shared" si="36"/>
        <v>-2002.410329983712</v>
      </c>
      <c r="AG61" s="188">
        <f t="shared" si="37"/>
        <v>-2002.410329983712</v>
      </c>
      <c r="AH61" s="188">
        <f t="shared" si="38"/>
        <v>2002.410329983712</v>
      </c>
      <c r="AI61" s="188">
        <f t="shared" si="39"/>
        <v>2002.410329983712</v>
      </c>
      <c r="AJ61" s="188">
        <f t="shared" si="28"/>
        <v>-2002.410329983712</v>
      </c>
      <c r="AK61" s="188">
        <f t="shared" si="29"/>
        <v>2002.410329983712</v>
      </c>
      <c r="AL61" s="188">
        <f t="shared" si="30"/>
        <v>-2002.410329983712</v>
      </c>
      <c r="AM61" s="188">
        <f t="shared" si="31"/>
        <v>-2002.410329983712</v>
      </c>
      <c r="AN61" s="188">
        <f t="shared" si="41"/>
        <v>-2002.410329983712</v>
      </c>
      <c r="AO61" s="188">
        <f t="shared" si="42"/>
        <v>-2002.410329983712</v>
      </c>
    </row>
    <row r="62" spans="1:41" x14ac:dyDescent="0.25">
      <c r="A62" s="1" t="s">
        <v>377</v>
      </c>
      <c r="B62" s="149" t="s">
        <v>694</v>
      </c>
      <c r="C62" s="192" t="s">
        <v>294</v>
      </c>
      <c r="E62">
        <v>1</v>
      </c>
      <c r="F62" s="186">
        <f t="shared" si="19"/>
        <v>3718.4636964244728</v>
      </c>
      <c r="G62" s="202">
        <v>4.7588005215100003E-2</v>
      </c>
      <c r="H62" s="202">
        <v>1</v>
      </c>
      <c r="I62">
        <v>-1</v>
      </c>
      <c r="J62">
        <v>-1</v>
      </c>
      <c r="K62">
        <v>-1</v>
      </c>
      <c r="L62">
        <v>-1</v>
      </c>
      <c r="M62">
        <v>7</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78138.675483808227</v>
      </c>
      <c r="Y62" s="137">
        <v>78138.675483808227</v>
      </c>
      <c r="Z62" s="188">
        <f t="shared" si="25"/>
        <v>3718.4636964244728</v>
      </c>
      <c r="AA62" s="188">
        <f>IF(IF(sym!$Q51=H62,1,0)=1,ABS(X62*G62),-ABS(X62*G62))</f>
        <v>3718.4636964244728</v>
      </c>
      <c r="AB62" s="188">
        <f>IF(IF(sym!$P51=$H62,1,0)=1,ABS($X62*$G62),-ABS($X62*$G62))</f>
        <v>-3718.4636964244728</v>
      </c>
      <c r="AC62" s="188">
        <f t="shared" si="40"/>
        <v>3718.4636964244728</v>
      </c>
      <c r="AD62" s="188">
        <f t="shared" si="26"/>
        <v>-3718.4636964244728</v>
      </c>
      <c r="AE62" s="188">
        <f t="shared" si="27"/>
        <v>-3718.4636964244728</v>
      </c>
      <c r="AF62" s="188">
        <f t="shared" si="36"/>
        <v>-3718.4636964244728</v>
      </c>
      <c r="AG62" s="188">
        <f t="shared" si="37"/>
        <v>-3718.4636964244728</v>
      </c>
      <c r="AH62" s="188">
        <f t="shared" si="38"/>
        <v>-3718.4636964244728</v>
      </c>
      <c r="AI62" s="188">
        <f t="shared" si="39"/>
        <v>-3718.4636964244728</v>
      </c>
      <c r="AJ62" s="188">
        <f t="shared" si="28"/>
        <v>3718.4636964244728</v>
      </c>
      <c r="AK62" s="188">
        <f t="shared" si="29"/>
        <v>-3718.4636964244728</v>
      </c>
      <c r="AL62" s="188">
        <f t="shared" si="30"/>
        <v>-3718.4636964244728</v>
      </c>
      <c r="AM62" s="188">
        <f t="shared" si="31"/>
        <v>-3718.4636964244728</v>
      </c>
      <c r="AN62" s="188">
        <f t="shared" si="41"/>
        <v>3718.4636964244728</v>
      </c>
      <c r="AO62" s="188">
        <f t="shared" si="42"/>
        <v>-3718.4636964244728</v>
      </c>
    </row>
    <row r="63" spans="1:41" x14ac:dyDescent="0.25">
      <c r="A63" s="1" t="s">
        <v>379</v>
      </c>
      <c r="B63" s="149" t="s">
        <v>550</v>
      </c>
      <c r="C63" s="192" t="s">
        <v>294</v>
      </c>
      <c r="E63">
        <v>1</v>
      </c>
      <c r="F63" s="186">
        <f t="shared" si="19"/>
        <v>1299.2096961643103</v>
      </c>
      <c r="G63" s="202">
        <v>7.13929935248E-3</v>
      </c>
      <c r="H63" s="202">
        <v>1</v>
      </c>
      <c r="I63">
        <v>1</v>
      </c>
      <c r="J63">
        <v>-1</v>
      </c>
      <c r="K63">
        <v>1</v>
      </c>
      <c r="L63">
        <v>1</v>
      </c>
      <c r="M63">
        <v>8</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181980</v>
      </c>
      <c r="Y63" s="137">
        <v>181980</v>
      </c>
      <c r="Z63" s="188">
        <f t="shared" si="25"/>
        <v>1299.2096961643103</v>
      </c>
      <c r="AA63" s="188">
        <f>IF(IF(sym!$Q52=H63,1,0)=1,ABS(X63*G63),-ABS(X63*G63))</f>
        <v>1299.2096961643103</v>
      </c>
      <c r="AB63" s="188">
        <f>IF(IF(sym!$P52=$H63,1,0)=1,ABS($X63*$G63),-ABS($X63*$G63))</f>
        <v>-1299.2096961643103</v>
      </c>
      <c r="AC63" s="188">
        <f t="shared" si="40"/>
        <v>1299.2096961643103</v>
      </c>
      <c r="AD63" s="188">
        <f t="shared" si="26"/>
        <v>-1299.2096961643103</v>
      </c>
      <c r="AE63" s="188">
        <f t="shared" si="27"/>
        <v>-1299.2096961643103</v>
      </c>
      <c r="AF63" s="188">
        <f t="shared" si="36"/>
        <v>1299.2096961643103</v>
      </c>
      <c r="AG63" s="188">
        <f t="shared" si="37"/>
        <v>1299.2096961643103</v>
      </c>
      <c r="AH63" s="188">
        <f t="shared" si="38"/>
        <v>1299.2096961643103</v>
      </c>
      <c r="AI63" s="188">
        <f t="shared" si="39"/>
        <v>1299.2096961643103</v>
      </c>
      <c r="AJ63" s="188">
        <f t="shared" si="28"/>
        <v>1299.2096961643103</v>
      </c>
      <c r="AK63" s="188">
        <f t="shared" si="29"/>
        <v>-1299.2096961643103</v>
      </c>
      <c r="AL63" s="188">
        <f t="shared" si="30"/>
        <v>-1299.2096961643103</v>
      </c>
      <c r="AM63" s="188">
        <f t="shared" si="31"/>
        <v>-1299.2096961643103</v>
      </c>
      <c r="AN63" s="188">
        <f t="shared" si="41"/>
        <v>-1299.2096961643103</v>
      </c>
      <c r="AO63" s="188">
        <f t="shared" si="42"/>
        <v>-1299.2096961643103</v>
      </c>
    </row>
    <row r="64" spans="1:41" x14ac:dyDescent="0.25">
      <c r="A64" s="4" t="s">
        <v>1050</v>
      </c>
      <c r="B64" s="149" t="s">
        <v>700</v>
      </c>
      <c r="C64" s="192" t="s">
        <v>297</v>
      </c>
      <c r="E64">
        <v>1</v>
      </c>
      <c r="F64" s="186">
        <f t="shared" si="19"/>
        <v>3008.1170886051336</v>
      </c>
      <c r="G64" s="202">
        <v>4.1772151898699997E-2</v>
      </c>
      <c r="H64" s="202">
        <v>1</v>
      </c>
      <c r="I64">
        <v>-1</v>
      </c>
      <c r="J64">
        <v>-1</v>
      </c>
      <c r="K64">
        <v>-1</v>
      </c>
      <c r="L64">
        <v>-1</v>
      </c>
      <c r="M64">
        <v>-8</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72012.5</v>
      </c>
      <c r="Y64" s="137">
        <v>92587.5</v>
      </c>
      <c r="Z64" s="188">
        <f t="shared" si="25"/>
        <v>3008.1170886051336</v>
      </c>
      <c r="AA64" s="188">
        <f>IF(IF(sym!$Q53=H64,1,0)=1,ABS(X64*G64),-ABS(X64*G64))</f>
        <v>3008.1170886051336</v>
      </c>
      <c r="AB64" s="188">
        <f>IF(IF(sym!$P53=$H64,1,0)=1,ABS($X64*$G64),-ABS($X64*$G64))</f>
        <v>-3008.1170886051336</v>
      </c>
      <c r="AC64" s="188">
        <f t="shared" si="40"/>
        <v>3008.1170886051336</v>
      </c>
      <c r="AD64" s="188">
        <f t="shared" si="26"/>
        <v>-3008.1170886051336</v>
      </c>
      <c r="AE64" s="188">
        <f t="shared" si="27"/>
        <v>-3008.1170886051336</v>
      </c>
      <c r="AF64" s="188">
        <f t="shared" si="36"/>
        <v>-3008.1170886051336</v>
      </c>
      <c r="AG64" s="188">
        <f t="shared" si="37"/>
        <v>-3008.1170886051336</v>
      </c>
      <c r="AH64" s="188">
        <f t="shared" si="38"/>
        <v>-3008.1170886051336</v>
      </c>
      <c r="AI64" s="188">
        <f t="shared" si="39"/>
        <v>3008.1170886051336</v>
      </c>
      <c r="AJ64" s="188">
        <f t="shared" si="28"/>
        <v>3008.1170886051336</v>
      </c>
      <c r="AK64" s="188">
        <f t="shared" si="29"/>
        <v>-3008.1170886051336</v>
      </c>
      <c r="AL64" s="188">
        <f t="shared" si="30"/>
        <v>-3008.1170886051336</v>
      </c>
      <c r="AM64" s="188">
        <f t="shared" si="31"/>
        <v>-3008.1170886051336</v>
      </c>
      <c r="AN64" s="188">
        <f t="shared" si="41"/>
        <v>3008.1170886051336</v>
      </c>
      <c r="AO64" s="188">
        <f t="shared" si="42"/>
        <v>-3008.1170886051336</v>
      </c>
    </row>
    <row r="65" spans="1:41" x14ac:dyDescent="0.25">
      <c r="A65" s="1" t="s">
        <v>0</v>
      </c>
      <c r="B65" s="149" t="s">
        <v>702</v>
      </c>
      <c r="C65" s="192" t="s">
        <v>304</v>
      </c>
      <c r="E65">
        <v>1</v>
      </c>
      <c r="F65" s="186">
        <f t="shared" si="19"/>
        <v>-4240.4628890638796</v>
      </c>
      <c r="G65" s="202">
        <v>-5.29396115988E-2</v>
      </c>
      <c r="H65" s="233">
        <v>-1</v>
      </c>
      <c r="I65">
        <v>1</v>
      </c>
      <c r="J65">
        <v>-1</v>
      </c>
      <c r="K65">
        <v>1</v>
      </c>
      <c r="L65">
        <v>1</v>
      </c>
      <c r="M65">
        <v>-2</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80100</v>
      </c>
      <c r="Y65" s="137">
        <v>53400</v>
      </c>
      <c r="Z65" s="188">
        <f t="shared" si="25"/>
        <v>4240.4628890638796</v>
      </c>
      <c r="AA65" s="188">
        <f>IF(IF(sym!$Q54=H65,1,0)=1,ABS(X65*G65),-ABS(X65*G65))</f>
        <v>-4240.4628890638796</v>
      </c>
      <c r="AB65" s="188">
        <f>IF(IF(sym!$P54=$H65,1,0)=1,ABS($X65*$G65),-ABS($X65*$G65))</f>
        <v>4240.4628890638796</v>
      </c>
      <c r="AC65" s="188">
        <f t="shared" si="40"/>
        <v>-4240.4628890638796</v>
      </c>
      <c r="AD65" s="188">
        <f t="shared" si="26"/>
        <v>4240.4628890638796</v>
      </c>
      <c r="AE65" s="188">
        <f t="shared" si="27"/>
        <v>4240.4628890638796</v>
      </c>
      <c r="AF65" s="188">
        <f t="shared" si="36"/>
        <v>-4240.4628890638796</v>
      </c>
      <c r="AG65" s="188">
        <f t="shared" si="37"/>
        <v>-4240.4628890638796</v>
      </c>
      <c r="AH65" s="188">
        <f t="shared" si="38"/>
        <v>-4240.4628890638796</v>
      </c>
      <c r="AI65" s="188">
        <f t="shared" si="39"/>
        <v>4240.4628890638796</v>
      </c>
      <c r="AJ65" s="188">
        <f t="shared" si="28"/>
        <v>-4240.4628890638796</v>
      </c>
      <c r="AK65" s="188">
        <f t="shared" si="29"/>
        <v>4240.4628890638796</v>
      </c>
      <c r="AL65" s="188">
        <f t="shared" si="30"/>
        <v>4240.4628890638796</v>
      </c>
      <c r="AM65" s="188">
        <f t="shared" si="31"/>
        <v>4240.4628890638796</v>
      </c>
      <c r="AN65" s="188">
        <f t="shared" si="41"/>
        <v>-4240.4628890638796</v>
      </c>
      <c r="AO65" s="188">
        <f t="shared" si="42"/>
        <v>4240.4628890638796</v>
      </c>
    </row>
    <row r="66" spans="1:41" x14ac:dyDescent="0.25">
      <c r="A66" s="1" t="s">
        <v>384</v>
      </c>
      <c r="B66" s="149" t="s">
        <v>704</v>
      </c>
      <c r="C66" s="192" t="s">
        <v>347</v>
      </c>
      <c r="E66">
        <v>1</v>
      </c>
      <c r="F66" s="186">
        <f t="shared" si="19"/>
        <v>1754.2497164178201</v>
      </c>
      <c r="G66" s="202">
        <v>1.40171771188E-2</v>
      </c>
      <c r="H66" s="202">
        <v>1</v>
      </c>
      <c r="I66">
        <v>1</v>
      </c>
      <c r="J66">
        <v>-1</v>
      </c>
      <c r="K66">
        <v>1</v>
      </c>
      <c r="L66">
        <v>1</v>
      </c>
      <c r="M66">
        <v>8</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125150</v>
      </c>
      <c r="Y66" s="137">
        <v>125150</v>
      </c>
      <c r="Z66" s="188">
        <f t="shared" si="25"/>
        <v>1754.2497164178201</v>
      </c>
      <c r="AA66" s="188">
        <f>IF(IF(sym!$Q55=H66,1,0)=1,ABS(X66*G66),-ABS(X66*G66))</f>
        <v>1754.2497164178201</v>
      </c>
      <c r="AB66" s="188">
        <f>IF(IF(sym!$P55=$H66,1,0)=1,ABS($X66*$G66),-ABS($X66*$G66))</f>
        <v>-1754.2497164178201</v>
      </c>
      <c r="AC66" s="188">
        <f t="shared" si="40"/>
        <v>1754.2497164178201</v>
      </c>
      <c r="AD66" s="188">
        <f t="shared" si="26"/>
        <v>-1754.2497164178201</v>
      </c>
      <c r="AE66" s="188">
        <f t="shared" si="27"/>
        <v>-1754.2497164178201</v>
      </c>
      <c r="AF66" s="188">
        <f t="shared" si="36"/>
        <v>1754.2497164178201</v>
      </c>
      <c r="AG66" s="188">
        <f t="shared" si="37"/>
        <v>1754.2497164178201</v>
      </c>
      <c r="AH66" s="188">
        <f t="shared" si="38"/>
        <v>1754.2497164178201</v>
      </c>
      <c r="AI66" s="188">
        <f t="shared" si="39"/>
        <v>1754.2497164178201</v>
      </c>
      <c r="AJ66" s="188">
        <f t="shared" si="28"/>
        <v>1754.2497164178201</v>
      </c>
      <c r="AK66" s="188">
        <f t="shared" si="29"/>
        <v>-1754.2497164178201</v>
      </c>
      <c r="AL66" s="188">
        <f t="shared" si="30"/>
        <v>-1754.2497164178201</v>
      </c>
      <c r="AM66" s="188">
        <f t="shared" si="31"/>
        <v>-1754.2497164178201</v>
      </c>
      <c r="AN66" s="188">
        <f t="shared" si="41"/>
        <v>-1754.2497164178201</v>
      </c>
      <c r="AO66" s="188">
        <f t="shared" si="42"/>
        <v>-1754.2497164178201</v>
      </c>
    </row>
    <row r="67" spans="1:41" x14ac:dyDescent="0.25">
      <c r="A67" s="1" t="s">
        <v>386</v>
      </c>
      <c r="B67" s="149" t="s">
        <v>706</v>
      </c>
      <c r="C67" s="192" t="s">
        <v>347</v>
      </c>
      <c r="E67">
        <v>1</v>
      </c>
      <c r="F67" s="186">
        <f t="shared" si="19"/>
        <v>795.67260498129656</v>
      </c>
      <c r="G67" s="202">
        <v>7.1805126340699996E-3</v>
      </c>
      <c r="H67" s="202">
        <v>1</v>
      </c>
      <c r="I67">
        <v>1</v>
      </c>
      <c r="J67">
        <v>-1</v>
      </c>
      <c r="K67">
        <v>1</v>
      </c>
      <c r="L67">
        <v>1</v>
      </c>
      <c r="M67">
        <v>8</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110809.99999999999</v>
      </c>
      <c r="Y67" s="137">
        <v>110809.99999999999</v>
      </c>
      <c r="Z67" s="188">
        <f t="shared" si="25"/>
        <v>795.67260498129656</v>
      </c>
      <c r="AA67" s="188">
        <f>IF(IF(sym!$Q56=H67,1,0)=1,ABS(X67*G67),-ABS(X67*G67))</f>
        <v>-795.67260498129656</v>
      </c>
      <c r="AB67" s="188">
        <f>IF(IF(sym!$P56=$H67,1,0)=1,ABS($X67*$G67),-ABS($X67*$G67))</f>
        <v>795.67260498129656</v>
      </c>
      <c r="AC67" s="188">
        <f t="shared" si="40"/>
        <v>795.67260498129656</v>
      </c>
      <c r="AD67" s="188">
        <f t="shared" si="26"/>
        <v>-795.67260498129656</v>
      </c>
      <c r="AE67" s="188">
        <f t="shared" si="27"/>
        <v>-795.67260498129656</v>
      </c>
      <c r="AF67" s="188">
        <f t="shared" si="36"/>
        <v>795.67260498129656</v>
      </c>
      <c r="AG67" s="188">
        <f t="shared" si="37"/>
        <v>795.67260498129656</v>
      </c>
      <c r="AH67" s="188">
        <f t="shared" si="38"/>
        <v>795.67260498129656</v>
      </c>
      <c r="AI67" s="188">
        <f t="shared" si="39"/>
        <v>795.67260498129656</v>
      </c>
      <c r="AJ67" s="188">
        <f t="shared" si="28"/>
        <v>795.67260498129656</v>
      </c>
      <c r="AK67" s="188">
        <f t="shared" si="29"/>
        <v>-795.67260498129656</v>
      </c>
      <c r="AL67" s="188">
        <f t="shared" si="30"/>
        <v>-795.67260498129656</v>
      </c>
      <c r="AM67" s="188">
        <f t="shared" si="31"/>
        <v>-795.67260498129656</v>
      </c>
      <c r="AN67" s="188">
        <f t="shared" si="41"/>
        <v>-795.67260498129656</v>
      </c>
      <c r="AO67" s="188">
        <f t="shared" si="42"/>
        <v>-795.67260498129656</v>
      </c>
    </row>
    <row r="68" spans="1:41" x14ac:dyDescent="0.25">
      <c r="A68" s="1" t="s">
        <v>388</v>
      </c>
      <c r="B68" s="149" t="s">
        <v>710</v>
      </c>
      <c r="C68" s="192" t="s">
        <v>288</v>
      </c>
      <c r="E68">
        <v>1</v>
      </c>
      <c r="F68" s="186">
        <f t="shared" si="19"/>
        <v>538.34177122858671</v>
      </c>
      <c r="G68" s="202">
        <v>9.26466297053E-3</v>
      </c>
      <c r="H68" s="233">
        <v>1</v>
      </c>
      <c r="I68">
        <v>-1</v>
      </c>
      <c r="J68">
        <v>-1</v>
      </c>
      <c r="K68">
        <v>-1</v>
      </c>
      <c r="L68">
        <v>1</v>
      </c>
      <c r="M68">
        <v>10</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58107</v>
      </c>
      <c r="Y68" s="137">
        <v>58107</v>
      </c>
      <c r="Z68" s="188">
        <f t="shared" si="25"/>
        <v>538.34177122858671</v>
      </c>
      <c r="AA68" s="188">
        <f>IF(IF(sym!$Q57=H68,1,0)=1,ABS(X68*G68),-ABS(X68*G68))</f>
        <v>538.34177122858671</v>
      </c>
      <c r="AB68" s="188">
        <f>IF(IF(sym!$P57=$H68,1,0)=1,ABS($X68*$G68),-ABS($X68*$G68))</f>
        <v>-538.34177122858671</v>
      </c>
      <c r="AC68" s="188">
        <f t="shared" si="40"/>
        <v>538.34177122858671</v>
      </c>
      <c r="AD68" s="188">
        <f t="shared" si="26"/>
        <v>-538.34177122858671</v>
      </c>
      <c r="AE68" s="188">
        <f t="shared" si="27"/>
        <v>-538.34177122858671</v>
      </c>
      <c r="AF68" s="188">
        <f t="shared" si="36"/>
        <v>-538.34177122858671</v>
      </c>
      <c r="AG68" s="188">
        <f t="shared" si="37"/>
        <v>-538.34177122858671</v>
      </c>
      <c r="AH68" s="188">
        <f t="shared" si="38"/>
        <v>538.34177122858671</v>
      </c>
      <c r="AI68" s="188">
        <f t="shared" si="39"/>
        <v>538.34177122858671</v>
      </c>
      <c r="AJ68" s="188">
        <f t="shared" si="28"/>
        <v>-538.34177122858671</v>
      </c>
      <c r="AK68" s="188">
        <f t="shared" si="29"/>
        <v>-538.34177122858671</v>
      </c>
      <c r="AL68" s="188">
        <f t="shared" si="30"/>
        <v>-538.34177122858671</v>
      </c>
      <c r="AM68" s="188">
        <f t="shared" si="31"/>
        <v>-538.34177122858671</v>
      </c>
      <c r="AN68" s="188">
        <f t="shared" si="41"/>
        <v>538.34177122858671</v>
      </c>
      <c r="AO68" s="188">
        <f t="shared" si="42"/>
        <v>-538.34177122858671</v>
      </c>
    </row>
    <row r="69" spans="1:41" s="2" customFormat="1" x14ac:dyDescent="0.25">
      <c r="A69" s="1" t="s">
        <v>389</v>
      </c>
      <c r="B69" s="149" t="s">
        <v>712</v>
      </c>
      <c r="C69" s="192" t="s">
        <v>297</v>
      </c>
      <c r="D69"/>
      <c r="E69">
        <v>-1</v>
      </c>
      <c r="F69" s="186">
        <f t="shared" si="19"/>
        <v>482.7105882353444</v>
      </c>
      <c r="G69" s="202">
        <v>5.6470588235300002E-3</v>
      </c>
      <c r="H69" s="202">
        <v>1</v>
      </c>
      <c r="I69">
        <v>1</v>
      </c>
      <c r="J69">
        <v>1</v>
      </c>
      <c r="K69">
        <v>-1</v>
      </c>
      <c r="L69">
        <v>1</v>
      </c>
      <c r="M69">
        <v>-3</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85480</v>
      </c>
      <c r="Y69" s="137">
        <v>106850</v>
      </c>
      <c r="Z69" s="188">
        <f t="shared" si="25"/>
        <v>482.7105882353444</v>
      </c>
      <c r="AA69" s="188">
        <f>IF(IF(sym!$Q58=H69,1,0)=1,ABS(X69*G69),-ABS(X69*G69))</f>
        <v>482.7105882353444</v>
      </c>
      <c r="AB69" s="188">
        <f>IF(IF(sym!$P58=$H69,1,0)=1,ABS($X69*$G69),-ABS($X69*$G69))</f>
        <v>-482.7105882353444</v>
      </c>
      <c r="AC69" s="188">
        <f t="shared" si="40"/>
        <v>-482.7105882353444</v>
      </c>
      <c r="AD69" s="188">
        <f t="shared" si="26"/>
        <v>482.7105882353444</v>
      </c>
      <c r="AE69" s="188">
        <f t="shared" si="27"/>
        <v>482.7105882353444</v>
      </c>
      <c r="AF69" s="188">
        <f t="shared" si="36"/>
        <v>482.7105882353444</v>
      </c>
      <c r="AG69" s="188">
        <f t="shared" si="37"/>
        <v>-482.7105882353444</v>
      </c>
      <c r="AH69" s="188">
        <f t="shared" si="38"/>
        <v>482.7105882353444</v>
      </c>
      <c r="AI69" s="188">
        <f t="shared" si="39"/>
        <v>-482.7105882353444</v>
      </c>
      <c r="AJ69" s="188">
        <f t="shared" si="28"/>
        <v>-482.7105882353444</v>
      </c>
      <c r="AK69" s="188">
        <f t="shared" si="29"/>
        <v>482.7105882353444</v>
      </c>
      <c r="AL69" s="188">
        <f t="shared" si="30"/>
        <v>482.7105882353444</v>
      </c>
      <c r="AM69" s="188">
        <f t="shared" si="31"/>
        <v>482.7105882353444</v>
      </c>
      <c r="AN69" s="188">
        <f t="shared" si="41"/>
        <v>482.7105882353444</v>
      </c>
      <c r="AO69" s="188">
        <f t="shared" si="42"/>
        <v>482.7105882353444</v>
      </c>
    </row>
    <row r="70" spans="1:41" s="2" customFormat="1" x14ac:dyDescent="0.25">
      <c r="A70" s="1" t="s">
        <v>391</v>
      </c>
      <c r="B70" s="149" t="s">
        <v>490</v>
      </c>
      <c r="C70" s="192" t="s">
        <v>297</v>
      </c>
      <c r="D70"/>
      <c r="E70">
        <v>1</v>
      </c>
      <c r="F70" s="186">
        <f t="shared" si="19"/>
        <v>91.532809794278876</v>
      </c>
      <c r="G70" s="202">
        <v>1.06382978723E-3</v>
      </c>
      <c r="H70" s="202">
        <v>1</v>
      </c>
      <c r="I70">
        <v>1</v>
      </c>
      <c r="J70">
        <v>-1</v>
      </c>
      <c r="K70">
        <v>1</v>
      </c>
      <c r="L70">
        <v>-1</v>
      </c>
      <c r="M70">
        <v>5</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86040.841206949102</v>
      </c>
      <c r="Y70" s="137">
        <v>64530.630905211823</v>
      </c>
      <c r="Z70" s="188">
        <f t="shared" si="25"/>
        <v>91.532809794278876</v>
      </c>
      <c r="AA70" s="188">
        <f>IF(IF(sym!$Q59=H70,1,0)=1,ABS(X70*G70),-ABS(X70*G70))</f>
        <v>91.532809794278876</v>
      </c>
      <c r="AB70" s="188">
        <f>IF(IF(sym!$P59=$H70,1,0)=1,ABS($X70*$G70),-ABS($X70*$G70))</f>
        <v>-91.532809794278876</v>
      </c>
      <c r="AC70" s="188">
        <f t="shared" si="40"/>
        <v>91.532809794278876</v>
      </c>
      <c r="AD70" s="188">
        <f t="shared" si="26"/>
        <v>-91.532809794278876</v>
      </c>
      <c r="AE70" s="188">
        <f t="shared" si="27"/>
        <v>-91.532809794278876</v>
      </c>
      <c r="AF70" s="188">
        <f t="shared" si="36"/>
        <v>91.532809794278876</v>
      </c>
      <c r="AG70" s="188">
        <f t="shared" si="37"/>
        <v>91.532809794278876</v>
      </c>
      <c r="AH70" s="188">
        <f t="shared" si="38"/>
        <v>-91.532809794278876</v>
      </c>
      <c r="AI70" s="188">
        <f t="shared" si="39"/>
        <v>-91.532809794278876</v>
      </c>
      <c r="AJ70" s="188">
        <f t="shared" si="28"/>
        <v>91.532809794278876</v>
      </c>
      <c r="AK70" s="188">
        <f t="shared" si="29"/>
        <v>-91.532809794278876</v>
      </c>
      <c r="AL70" s="188">
        <f t="shared" si="30"/>
        <v>91.532809794278876</v>
      </c>
      <c r="AM70" s="188">
        <f t="shared" si="31"/>
        <v>91.532809794278876</v>
      </c>
      <c r="AN70" s="188">
        <f t="shared" si="41"/>
        <v>91.532809794278876</v>
      </c>
      <c r="AO70" s="188">
        <f t="shared" si="42"/>
        <v>-91.532809794278876</v>
      </c>
    </row>
    <row r="71" spans="1:41" x14ac:dyDescent="0.25">
      <c r="A71" s="1" t="s">
        <v>29</v>
      </c>
      <c r="B71" s="149" t="s">
        <v>730</v>
      </c>
      <c r="C71" s="192" t="s">
        <v>297</v>
      </c>
      <c r="D71" s="2"/>
      <c r="E71">
        <v>1</v>
      </c>
      <c r="F71" s="186">
        <f t="shared" si="19"/>
        <v>-274.28503899752496</v>
      </c>
      <c r="G71" s="202">
        <v>-2.5998581895499999E-3</v>
      </c>
      <c r="H71" s="202">
        <v>-1</v>
      </c>
      <c r="I71">
        <v>-1</v>
      </c>
      <c r="J71">
        <v>1</v>
      </c>
      <c r="K71">
        <v>-1</v>
      </c>
      <c r="L71">
        <v>-1</v>
      </c>
      <c r="M71">
        <v>-1</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105500</v>
      </c>
      <c r="Y71" s="137">
        <v>105500</v>
      </c>
      <c r="Z71" s="188">
        <f t="shared" si="25"/>
        <v>274.28503899752496</v>
      </c>
      <c r="AA71" s="188">
        <f>IF(IF(sym!$Q60=H71,1,0)=1,ABS(X71*G71),-ABS(X71*G71))</f>
        <v>-274.28503899752496</v>
      </c>
      <c r="AB71" s="188">
        <f>IF(IF(sym!$P60=$H71,1,0)=1,ABS($X71*$G71),-ABS($X71*$G71))</f>
        <v>274.28503899752496</v>
      </c>
      <c r="AC71" s="188">
        <f t="shared" si="40"/>
        <v>-274.28503899752496</v>
      </c>
      <c r="AD71" s="188">
        <f t="shared" si="26"/>
        <v>274.28503899752496</v>
      </c>
      <c r="AE71" s="188">
        <f t="shared" si="27"/>
        <v>-274.28503899752496</v>
      </c>
      <c r="AF71" s="188">
        <f t="shared" si="36"/>
        <v>274.28503899752496</v>
      </c>
      <c r="AG71" s="188">
        <f t="shared" si="37"/>
        <v>274.28503899752496</v>
      </c>
      <c r="AH71" s="188">
        <f t="shared" si="38"/>
        <v>274.28503899752496</v>
      </c>
      <c r="AI71" s="188">
        <f t="shared" si="39"/>
        <v>-274.28503899752496</v>
      </c>
      <c r="AJ71" s="188">
        <f t="shared" si="28"/>
        <v>-274.28503899752496</v>
      </c>
      <c r="AK71" s="188">
        <f t="shared" si="29"/>
        <v>-274.28503899752496</v>
      </c>
      <c r="AL71" s="188">
        <f t="shared" si="30"/>
        <v>274.28503899752496</v>
      </c>
      <c r="AM71" s="188">
        <f t="shared" si="31"/>
        <v>-274.28503899752496</v>
      </c>
      <c r="AN71" s="188">
        <f t="shared" si="41"/>
        <v>-274.28503899752496</v>
      </c>
      <c r="AO71" s="188">
        <f t="shared" si="42"/>
        <v>-274.28503899752496</v>
      </c>
    </row>
    <row r="72" spans="1:41" x14ac:dyDescent="0.25">
      <c r="A72" s="1" t="s">
        <v>394</v>
      </c>
      <c r="B72" s="149" t="s">
        <v>742</v>
      </c>
      <c r="C72" s="192" t="s">
        <v>304</v>
      </c>
      <c r="E72">
        <v>-1</v>
      </c>
      <c r="F72" s="186">
        <f t="shared" si="19"/>
        <v>2472.1496167570676</v>
      </c>
      <c r="G72" s="202">
        <v>3.6280020439399999E-2</v>
      </c>
      <c r="H72" s="202">
        <v>1</v>
      </c>
      <c r="I72">
        <v>-1</v>
      </c>
      <c r="J72">
        <v>1</v>
      </c>
      <c r="K72">
        <v>-1</v>
      </c>
      <c r="L72">
        <v>1</v>
      </c>
      <c r="M72">
        <v>-6</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68140.800000000003</v>
      </c>
      <c r="Y72" s="137">
        <v>45427.200000000004</v>
      </c>
      <c r="Z72" s="188">
        <f t="shared" si="25"/>
        <v>2472.1496167570676</v>
      </c>
      <c r="AA72" s="188">
        <f>IF(IF(sym!$Q61=H72,1,0)=1,ABS(X72*G72),-ABS(X72*G72))</f>
        <v>2472.1496167570676</v>
      </c>
      <c r="AB72" s="188">
        <f>IF(IF(sym!$P61=$H72,1,0)=1,ABS($X72*$G72),-ABS($X72*$G72))</f>
        <v>-2472.1496167570676</v>
      </c>
      <c r="AC72" s="188">
        <f t="shared" si="40"/>
        <v>-2472.1496167570676</v>
      </c>
      <c r="AD72" s="188">
        <f t="shared" si="26"/>
        <v>2472.1496167570676</v>
      </c>
      <c r="AE72" s="188">
        <f t="shared" si="27"/>
        <v>2472.1496167570676</v>
      </c>
      <c r="AF72" s="188">
        <f t="shared" si="36"/>
        <v>-2472.1496167570676</v>
      </c>
      <c r="AG72" s="188">
        <f t="shared" si="37"/>
        <v>-2472.1496167570676</v>
      </c>
      <c r="AH72" s="188">
        <f t="shared" si="38"/>
        <v>2472.1496167570676</v>
      </c>
      <c r="AI72" s="188">
        <f t="shared" si="39"/>
        <v>-2472.1496167570676</v>
      </c>
      <c r="AJ72" s="188">
        <f t="shared" si="28"/>
        <v>-2472.1496167570676</v>
      </c>
      <c r="AK72" s="188">
        <f t="shared" si="29"/>
        <v>2472.1496167570676</v>
      </c>
      <c r="AL72" s="188">
        <f t="shared" si="30"/>
        <v>-2472.1496167570676</v>
      </c>
      <c r="AM72" s="188">
        <f t="shared" si="31"/>
        <v>-2472.1496167570676</v>
      </c>
      <c r="AN72" s="188">
        <f t="shared" si="41"/>
        <v>2472.1496167570676</v>
      </c>
      <c r="AO72" s="188">
        <f t="shared" si="42"/>
        <v>2472.1496167570676</v>
      </c>
    </row>
    <row r="73" spans="1:41" x14ac:dyDescent="0.25">
      <c r="A73" s="1" t="s">
        <v>396</v>
      </c>
      <c r="B73" s="149" t="s">
        <v>744</v>
      </c>
      <c r="C73" s="192" t="s">
        <v>1121</v>
      </c>
      <c r="E73">
        <v>-1</v>
      </c>
      <c r="F73" s="186">
        <f t="shared" si="19"/>
        <v>25.00244810027694</v>
      </c>
      <c r="G73" s="202">
        <v>9.7924010967499999E-5</v>
      </c>
      <c r="H73" s="202">
        <v>1</v>
      </c>
      <c r="I73">
        <v>-1</v>
      </c>
      <c r="J73">
        <v>1</v>
      </c>
      <c r="K73">
        <v>-1</v>
      </c>
      <c r="L73">
        <v>1</v>
      </c>
      <c r="M73">
        <v>-10</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255325.00000000003</v>
      </c>
      <c r="Y73" s="137">
        <v>255325.00000000003</v>
      </c>
      <c r="Z73" s="188">
        <f t="shared" si="25"/>
        <v>25.00244810027694</v>
      </c>
      <c r="AA73" s="188">
        <f>IF(IF(sym!$Q62=H73,1,0)=1,ABS(X73*G73),-ABS(X73*G73))</f>
        <v>25.00244810027694</v>
      </c>
      <c r="AB73" s="188">
        <f>IF(IF(sym!$P62=$H73,1,0)=1,ABS($X73*$G73),-ABS($X73*$G73))</f>
        <v>-25.00244810027694</v>
      </c>
      <c r="AC73" s="188">
        <f t="shared" si="40"/>
        <v>-25.00244810027694</v>
      </c>
      <c r="AD73" s="188">
        <f t="shared" si="26"/>
        <v>25.00244810027694</v>
      </c>
      <c r="AE73" s="188">
        <f t="shared" si="27"/>
        <v>25.00244810027694</v>
      </c>
      <c r="AF73" s="188">
        <f t="shared" si="36"/>
        <v>-25.00244810027694</v>
      </c>
      <c r="AG73" s="188">
        <f t="shared" si="37"/>
        <v>-25.00244810027694</v>
      </c>
      <c r="AH73" s="188">
        <f t="shared" si="38"/>
        <v>25.00244810027694</v>
      </c>
      <c r="AI73" s="188">
        <f t="shared" si="39"/>
        <v>-25.00244810027694</v>
      </c>
      <c r="AJ73" s="188">
        <f t="shared" si="28"/>
        <v>-25.00244810027694</v>
      </c>
      <c r="AK73" s="188">
        <f t="shared" si="29"/>
        <v>25.00244810027694</v>
      </c>
      <c r="AL73" s="188">
        <f t="shared" si="30"/>
        <v>-25.00244810027694</v>
      </c>
      <c r="AM73" s="188">
        <f t="shared" si="31"/>
        <v>-25.00244810027694</v>
      </c>
      <c r="AN73" s="188">
        <f t="shared" si="41"/>
        <v>25.00244810027694</v>
      </c>
      <c r="AO73" s="188">
        <f t="shared" si="42"/>
        <v>25.00244810027694</v>
      </c>
    </row>
    <row r="74" spans="1:41" x14ac:dyDescent="0.25">
      <c r="A74" s="1" t="s">
        <v>398</v>
      </c>
      <c r="B74" s="149" t="s">
        <v>722</v>
      </c>
      <c r="C74" s="192" t="s">
        <v>347</v>
      </c>
      <c r="E74">
        <v>1</v>
      </c>
      <c r="F74" s="186">
        <f t="shared" si="19"/>
        <v>1035.454500228672</v>
      </c>
      <c r="G74" s="202">
        <v>1.0199512413600001E-2</v>
      </c>
      <c r="H74" s="202">
        <v>1</v>
      </c>
      <c r="I74">
        <v>1</v>
      </c>
      <c r="J74">
        <v>1</v>
      </c>
      <c r="K74">
        <v>1</v>
      </c>
      <c r="L74">
        <v>1</v>
      </c>
      <c r="M74">
        <v>8</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101520</v>
      </c>
      <c r="Y74" s="137">
        <v>101520</v>
      </c>
      <c r="Z74" s="188">
        <f t="shared" si="25"/>
        <v>1035.454500228672</v>
      </c>
      <c r="AA74" s="188">
        <f>IF(IF(sym!$Q63=H74,1,0)=1,ABS(X74*G74),-ABS(X74*G74))</f>
        <v>-1035.454500228672</v>
      </c>
      <c r="AB74" s="188">
        <f>IF(IF(sym!$P63=$H74,1,0)=1,ABS($X74*$G74),-ABS($X74*$G74))</f>
        <v>1035.454500228672</v>
      </c>
      <c r="AC74" s="188">
        <f t="shared" si="40"/>
        <v>1035.454500228672</v>
      </c>
      <c r="AD74" s="188">
        <f t="shared" si="26"/>
        <v>-1035.454500228672</v>
      </c>
      <c r="AE74" s="188">
        <f t="shared" si="27"/>
        <v>1035.454500228672</v>
      </c>
      <c r="AF74" s="188">
        <f t="shared" si="36"/>
        <v>1035.454500228672</v>
      </c>
      <c r="AG74" s="188">
        <f t="shared" si="37"/>
        <v>1035.454500228672</v>
      </c>
      <c r="AH74" s="188">
        <f t="shared" si="38"/>
        <v>1035.454500228672</v>
      </c>
      <c r="AI74" s="188">
        <f t="shared" si="39"/>
        <v>1035.454500228672</v>
      </c>
      <c r="AJ74" s="188">
        <f t="shared" si="28"/>
        <v>1035.454500228672</v>
      </c>
      <c r="AK74" s="188">
        <f t="shared" si="29"/>
        <v>1035.454500228672</v>
      </c>
      <c r="AL74" s="188">
        <f t="shared" si="30"/>
        <v>-1035.454500228672</v>
      </c>
      <c r="AM74" s="188">
        <f t="shared" si="31"/>
        <v>1035.454500228672</v>
      </c>
      <c r="AN74" s="188">
        <f t="shared" si="41"/>
        <v>-1035.454500228672</v>
      </c>
      <c r="AO74" s="188">
        <f t="shared" si="42"/>
        <v>-1035.454500228672</v>
      </c>
    </row>
    <row r="75" spans="1:41" x14ac:dyDescent="0.25">
      <c r="A75" s="1" t="s">
        <v>400</v>
      </c>
      <c r="B75" s="149" t="s">
        <v>732</v>
      </c>
      <c r="C75" s="192" t="s">
        <v>294</v>
      </c>
      <c r="E75">
        <v>-1</v>
      </c>
      <c r="F75" s="186">
        <f t="shared" si="19"/>
        <v>2804.5533293412914</v>
      </c>
      <c r="G75" s="291">
        <v>1.8356328734300001E-2</v>
      </c>
      <c r="H75" s="202">
        <v>1</v>
      </c>
      <c r="I75">
        <v>1</v>
      </c>
      <c r="J75">
        <v>-1</v>
      </c>
      <c r="K75">
        <v>1</v>
      </c>
      <c r="L75">
        <v>-1</v>
      </c>
      <c r="M75">
        <v>10</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152784</v>
      </c>
      <c r="Y75" s="137">
        <v>118832</v>
      </c>
      <c r="Z75" s="188">
        <f t="shared" si="25"/>
        <v>2804.5533293412914</v>
      </c>
      <c r="AA75" s="188">
        <f>IF(IF(sym!$Q64=H75,1,0)=1,ABS(X75*G75),-ABS(X75*G75))</f>
        <v>2804.5533293412914</v>
      </c>
      <c r="AB75" s="188">
        <f>IF(IF(sym!$P64=$H75,1,0)=1,ABS($X75*$G75),-ABS($X75*$G75))</f>
        <v>-2804.5533293412914</v>
      </c>
      <c r="AC75" s="188">
        <f t="shared" si="40"/>
        <v>-2804.5533293412914</v>
      </c>
      <c r="AD75" s="188">
        <f t="shared" si="26"/>
        <v>2804.5533293412914</v>
      </c>
      <c r="AE75" s="188">
        <f t="shared" si="27"/>
        <v>-2804.5533293412914</v>
      </c>
      <c r="AF75" s="188">
        <f t="shared" si="36"/>
        <v>2804.5533293412914</v>
      </c>
      <c r="AG75" s="188">
        <f t="shared" si="37"/>
        <v>2804.5533293412914</v>
      </c>
      <c r="AH75" s="188">
        <f t="shared" si="38"/>
        <v>-2804.5533293412914</v>
      </c>
      <c r="AI75" s="188">
        <f t="shared" si="39"/>
        <v>-2804.5533293412914</v>
      </c>
      <c r="AJ75" s="188">
        <f t="shared" si="28"/>
        <v>2804.5533293412914</v>
      </c>
      <c r="AK75" s="188">
        <f t="shared" si="29"/>
        <v>-2804.5533293412914</v>
      </c>
      <c r="AL75" s="188">
        <f t="shared" si="30"/>
        <v>2804.5533293412914</v>
      </c>
      <c r="AM75" s="188">
        <f t="shared" si="31"/>
        <v>2804.5533293412914</v>
      </c>
      <c r="AN75" s="188">
        <f t="shared" si="41"/>
        <v>-2804.5533293412914</v>
      </c>
      <c r="AO75" s="188">
        <f t="shared" si="42"/>
        <v>2804.5533293412914</v>
      </c>
    </row>
    <row r="76" spans="1:41" x14ac:dyDescent="0.25">
      <c r="A76" s="1" t="s">
        <v>992</v>
      </c>
      <c r="B76" s="149" t="s">
        <v>443</v>
      </c>
      <c r="C76" s="192" t="s">
        <v>1122</v>
      </c>
      <c r="E76">
        <v>1</v>
      </c>
      <c r="F76" s="186">
        <f t="shared" si="19"/>
        <v>-816.24437578463278</v>
      </c>
      <c r="G76" s="202">
        <v>-7.8084331077600002E-4</v>
      </c>
      <c r="H76" s="202">
        <v>-1</v>
      </c>
      <c r="I76">
        <v>1</v>
      </c>
      <c r="J76">
        <v>-1</v>
      </c>
      <c r="K76">
        <v>1</v>
      </c>
      <c r="L76">
        <v>1</v>
      </c>
      <c r="M76">
        <v>12</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1045336.9639210347</v>
      </c>
      <c r="Y76" s="137">
        <v>746669.25994359632</v>
      </c>
      <c r="Z76" s="188">
        <f t="shared" si="25"/>
        <v>816.24437578463278</v>
      </c>
      <c r="AA76" s="188">
        <f>IF(IF(sym!$Q65=H76,1,0)=1,ABS(X76*G76),-ABS(X76*G76))</f>
        <v>816.24437578463278</v>
      </c>
      <c r="AB76" s="188">
        <f>IF(IF(sym!$P65=$H76,1,0)=1,ABS($X76*$G76),-ABS($X76*$G76))</f>
        <v>-816.24437578463278</v>
      </c>
      <c r="AC76" s="188">
        <f t="shared" si="40"/>
        <v>-816.24437578463278</v>
      </c>
      <c r="AD76" s="188">
        <f t="shared" si="26"/>
        <v>816.24437578463278</v>
      </c>
      <c r="AE76" s="188">
        <f t="shared" si="27"/>
        <v>816.24437578463278</v>
      </c>
      <c r="AF76" s="188">
        <f t="shared" si="36"/>
        <v>-816.24437578463278</v>
      </c>
      <c r="AG76" s="188">
        <f t="shared" si="37"/>
        <v>-816.24437578463278</v>
      </c>
      <c r="AH76" s="188">
        <f t="shared" si="38"/>
        <v>-816.24437578463278</v>
      </c>
      <c r="AI76" s="188">
        <f t="shared" si="39"/>
        <v>-816.24437578463278</v>
      </c>
      <c r="AJ76" s="188">
        <f t="shared" si="28"/>
        <v>-816.24437578463278</v>
      </c>
      <c r="AK76" s="188">
        <f t="shared" si="29"/>
        <v>816.24437578463278</v>
      </c>
      <c r="AL76" s="188">
        <f t="shared" si="30"/>
        <v>816.24437578463278</v>
      </c>
      <c r="AM76" s="188">
        <f t="shared" si="31"/>
        <v>816.24437578463278</v>
      </c>
      <c r="AN76" s="188">
        <f t="shared" si="41"/>
        <v>816.24437578463278</v>
      </c>
      <c r="AO76" s="188">
        <f t="shared" si="42"/>
        <v>816.24437578463278</v>
      </c>
    </row>
    <row r="77" spans="1:41" x14ac:dyDescent="0.25">
      <c r="A77" s="1" t="s">
        <v>401</v>
      </c>
      <c r="B77" s="149" t="s">
        <v>726</v>
      </c>
      <c r="C77" s="192" t="s">
        <v>297</v>
      </c>
      <c r="E77">
        <v>1</v>
      </c>
      <c r="F77" s="186">
        <f t="shared" si="19"/>
        <v>-575.45773697026561</v>
      </c>
      <c r="G77" s="202">
        <v>-7.8314879827200007E-3</v>
      </c>
      <c r="H77" s="202">
        <v>-1</v>
      </c>
      <c r="I77">
        <v>1</v>
      </c>
      <c r="J77">
        <v>1</v>
      </c>
      <c r="K77">
        <v>1</v>
      </c>
      <c r="L77">
        <v>-1</v>
      </c>
      <c r="M77">
        <v>5</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73480</v>
      </c>
      <c r="Y77" s="137">
        <v>73480</v>
      </c>
      <c r="Z77" s="188">
        <f t="shared" si="25"/>
        <v>575.45773697026561</v>
      </c>
      <c r="AA77" s="188">
        <f>IF(IF(sym!$Q66=H77,1,0)=1,ABS(X77*G77),-ABS(X77*G77))</f>
        <v>-575.45773697026561</v>
      </c>
      <c r="AB77" s="188">
        <f>IF(IF(sym!$P66=$H77,1,0)=1,ABS($X77*$G77),-ABS($X77*$G77))</f>
        <v>575.45773697026561</v>
      </c>
      <c r="AC77" s="188">
        <f t="shared" si="40"/>
        <v>-575.45773697026561</v>
      </c>
      <c r="AD77" s="188">
        <f t="shared" si="26"/>
        <v>575.45773697026561</v>
      </c>
      <c r="AE77" s="188">
        <f t="shared" si="27"/>
        <v>-575.45773697026561</v>
      </c>
      <c r="AF77" s="188">
        <f t="shared" si="36"/>
        <v>-575.45773697026561</v>
      </c>
      <c r="AG77" s="188">
        <f t="shared" si="37"/>
        <v>-575.45773697026561</v>
      </c>
      <c r="AH77" s="188">
        <f t="shared" si="38"/>
        <v>575.45773697026561</v>
      </c>
      <c r="AI77" s="188">
        <f t="shared" si="39"/>
        <v>575.45773697026561</v>
      </c>
      <c r="AJ77" s="188">
        <f t="shared" si="28"/>
        <v>-575.45773697026561</v>
      </c>
      <c r="AK77" s="188">
        <f t="shared" si="29"/>
        <v>575.45773697026561</v>
      </c>
      <c r="AL77" s="188">
        <f t="shared" si="30"/>
        <v>-575.45773697026561</v>
      </c>
      <c r="AM77" s="188">
        <f t="shared" si="31"/>
        <v>-575.45773697026561</v>
      </c>
      <c r="AN77" s="188">
        <f t="shared" si="41"/>
        <v>-575.45773697026561</v>
      </c>
      <c r="AO77" s="188">
        <f t="shared" si="42"/>
        <v>-575.45773697026561</v>
      </c>
    </row>
    <row r="78" spans="1:41" x14ac:dyDescent="0.25">
      <c r="A78" s="1" t="s">
        <v>868</v>
      </c>
      <c r="B78" s="149" t="s">
        <v>746</v>
      </c>
      <c r="C78" s="192" t="s">
        <v>294</v>
      </c>
      <c r="E78">
        <v>1</v>
      </c>
      <c r="F78" s="186">
        <f t="shared" ref="F78:F92" si="43">G78*X78</f>
        <v>2102.1540511783764</v>
      </c>
      <c r="G78" s="202">
        <v>1.27436281859E-2</v>
      </c>
      <c r="H78" s="202">
        <v>1</v>
      </c>
      <c r="I78">
        <v>1</v>
      </c>
      <c r="J78">
        <v>-1</v>
      </c>
      <c r="K78">
        <v>1</v>
      </c>
      <c r="L78">
        <v>-1</v>
      </c>
      <c r="M78">
        <v>9</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164957.26495726497</v>
      </c>
      <c r="Y78" s="137">
        <v>164957.26495726497</v>
      </c>
      <c r="Z78" s="188">
        <f t="shared" ref="Z78:Z92" si="49">ABS(X78*G78)</f>
        <v>2102.1540511783764</v>
      </c>
      <c r="AA78" s="188">
        <f>IF(IF(sym!$Q67=H78,1,0)=1,ABS(X78*G78),-ABS(X78*G78))</f>
        <v>2102.1540511783764</v>
      </c>
      <c r="AB78" s="188">
        <f>IF(IF(sym!$P67=$H78,1,0)=1,ABS($X78*$G78),-ABS($X78*$G78))</f>
        <v>-2102.1540511783764</v>
      </c>
      <c r="AC78" s="188">
        <f t="shared" si="40"/>
        <v>2102.1540511783764</v>
      </c>
      <c r="AD78" s="188">
        <f t="shared" ref="AD78:AD92" si="50">IF(IF(-E78=H78,1,0)=1,ABS(X78*G78),-ABS(X78*G78))</f>
        <v>-2102.1540511783764</v>
      </c>
      <c r="AE78" s="188">
        <f t="shared" ref="AE78:AE92" si="51">IF(IF(J78=H78,1,0)=1,ABS(X78*G78),-ABS(X78*G78))</f>
        <v>-2102.1540511783764</v>
      </c>
      <c r="AF78" s="188">
        <f t="shared" si="36"/>
        <v>2102.1540511783764</v>
      </c>
      <c r="AG78" s="188">
        <f t="shared" si="37"/>
        <v>2102.1540511783764</v>
      </c>
      <c r="AH78" s="188">
        <f t="shared" si="38"/>
        <v>-2102.1540511783764</v>
      </c>
      <c r="AI78" s="188">
        <f t="shared" si="39"/>
        <v>-2102.1540511783764</v>
      </c>
      <c r="AJ78" s="188">
        <f t="shared" ref="AJ78:AJ92" si="52">IF(IF(P78=H78,1,0)=1,ABS(X78*G78),-ABS(X78*G78))</f>
        <v>2102.1540511783764</v>
      </c>
      <c r="AK78" s="188">
        <f t="shared" ref="AK78:AK92" si="53">IF(IF(H78=Q78,1,0)=1,ABS(X78*G78),-ABS(X78*G78))</f>
        <v>-2102.1540511783764</v>
      </c>
      <c r="AL78" s="188">
        <f t="shared" ref="AL78:AL92" si="54">IF(IF(R78=H78,1,0)=1,ABS(X78*G78),-ABS(X78*G78))</f>
        <v>2102.1540511783764</v>
      </c>
      <c r="AM78" s="188">
        <f t="shared" ref="AM78:AM92" si="55">IF(IF(S78=H78,1,0)=1,ABS(X78*G78),-ABS(X78*G78))</f>
        <v>2102.1540511783764</v>
      </c>
      <c r="AN78" s="188">
        <f t="shared" ref="AN78:AN92" si="56">IF(IF(T78=$H78,1,0)=1,ABS($X78*$G78),-ABS($X78*$G78))</f>
        <v>2102.1540511783764</v>
      </c>
      <c r="AO78" s="188">
        <f t="shared" ref="AO78:AO92" si="57">IF(IF(U78=$H78,1,0)=1,ABS($X78*$G78),-ABS($X78*$G78))</f>
        <v>-2102.1540511783764</v>
      </c>
    </row>
    <row r="79" spans="1:41" x14ac:dyDescent="0.25">
      <c r="A79" s="1" t="s">
        <v>403</v>
      </c>
      <c r="B79" s="149" t="s">
        <v>681</v>
      </c>
      <c r="C79" s="192" t="s">
        <v>294</v>
      </c>
      <c r="E79">
        <v>-1</v>
      </c>
      <c r="F79" s="186">
        <f t="shared" si="43"/>
        <v>1699.0242555088723</v>
      </c>
      <c r="G79" s="202">
        <v>1.18633343879E-2</v>
      </c>
      <c r="H79" s="202">
        <v>1</v>
      </c>
      <c r="I79">
        <v>-1</v>
      </c>
      <c r="J79">
        <v>1</v>
      </c>
      <c r="K79">
        <v>-1</v>
      </c>
      <c r="L79">
        <v>1</v>
      </c>
      <c r="M79">
        <v>8</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143216.41791044775</v>
      </c>
      <c r="Y79" s="137">
        <v>95477.611940298506</v>
      </c>
      <c r="Z79" s="188">
        <f t="shared" si="49"/>
        <v>1699.0242555088723</v>
      </c>
      <c r="AA79" s="188">
        <f>IF(IF(sym!$Q68=H79,1,0)=1,ABS(X79*G79),-ABS(X79*G79))</f>
        <v>1699.0242555088723</v>
      </c>
      <c r="AB79" s="188">
        <f>IF(IF(sym!$P68=$H79,1,0)=1,ABS($X79*$G79),-ABS($X79*$G79))</f>
        <v>-1699.0242555088723</v>
      </c>
      <c r="AC79" s="188">
        <f t="shared" si="40"/>
        <v>-1699.0242555088723</v>
      </c>
      <c r="AD79" s="188">
        <f t="shared" si="50"/>
        <v>1699.0242555088723</v>
      </c>
      <c r="AE79" s="188">
        <f t="shared" si="51"/>
        <v>1699.0242555088723</v>
      </c>
      <c r="AF79" s="188">
        <f t="shared" ref="AF79:AF92" si="60">IF(IF(I79=H79,1,0)=1,ABS(X79*G79),-ABS(X79*G79))</f>
        <v>-1699.0242555088723</v>
      </c>
      <c r="AG79" s="188">
        <f t="shared" ref="AG79:AG92" si="61">IF(IF(K79=H79,1,0)=1,ABS(X79*G79),-ABS(X79*G79))</f>
        <v>-1699.0242555088723</v>
      </c>
      <c r="AH79" s="188">
        <f t="shared" ref="AH79:AH92" si="62">IF(IF(L79=H79,1,0)=1,ABS(X79*G79),-ABS(X79*G79))</f>
        <v>1699.0242555088723</v>
      </c>
      <c r="AI79" s="188">
        <f t="shared" ref="AI79:AI92" si="63">IF(IF(O79=H79,1,0)=1,ABS(X79*G79),-ABS(X79*G79))</f>
        <v>1699.0242555088723</v>
      </c>
      <c r="AJ79" s="188">
        <f t="shared" si="52"/>
        <v>-1699.0242555088723</v>
      </c>
      <c r="AK79" s="188">
        <f t="shared" si="53"/>
        <v>1699.0242555088723</v>
      </c>
      <c r="AL79" s="188">
        <f t="shared" si="54"/>
        <v>-1699.0242555088723</v>
      </c>
      <c r="AM79" s="188">
        <f t="shared" si="55"/>
        <v>-1699.0242555088723</v>
      </c>
      <c r="AN79" s="188">
        <f t="shared" si="56"/>
        <v>-1699.0242555088723</v>
      </c>
      <c r="AO79" s="188">
        <f t="shared" si="57"/>
        <v>1699.0242555088723</v>
      </c>
    </row>
    <row r="80" spans="1:41" x14ac:dyDescent="0.25">
      <c r="A80" s="1" t="s">
        <v>405</v>
      </c>
      <c r="B80" s="149" t="s">
        <v>686</v>
      </c>
      <c r="C80" s="192" t="s">
        <v>294</v>
      </c>
      <c r="E80">
        <v>1</v>
      </c>
      <c r="F80" s="186">
        <f t="shared" si="43"/>
        <v>2945.1870480950843</v>
      </c>
      <c r="G80" s="202">
        <v>2.2634391700700002E-2</v>
      </c>
      <c r="H80" s="202">
        <v>1</v>
      </c>
      <c r="I80">
        <v>1</v>
      </c>
      <c r="J80">
        <v>-1</v>
      </c>
      <c r="K80">
        <v>1</v>
      </c>
      <c r="L80">
        <v>1</v>
      </c>
      <c r="M80">
        <v>-1</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130120</v>
      </c>
      <c r="Y80" s="137">
        <v>162650</v>
      </c>
      <c r="Z80" s="188">
        <f t="shared" si="49"/>
        <v>2945.1870480950843</v>
      </c>
      <c r="AA80" s="188">
        <f>IF(IF(sym!$Q69=H80,1,0)=1,ABS(X80*G80),-ABS(X80*G80))</f>
        <v>2945.1870480950843</v>
      </c>
      <c r="AB80" s="188">
        <f>IF(IF(sym!$P69=$H80,1,0)=1,ABS($X80*$G80),-ABS($X80*$G80))</f>
        <v>-2945.1870480950843</v>
      </c>
      <c r="AC80" s="188">
        <f t="shared" ref="AC80:AC92" si="64">IF(IF(E80=H80,1,0)=1,ABS(X80*G80),-ABS(X80*G80))</f>
        <v>2945.1870480950843</v>
      </c>
      <c r="AD80" s="188">
        <f t="shared" si="50"/>
        <v>-2945.1870480950843</v>
      </c>
      <c r="AE80" s="188">
        <f t="shared" si="51"/>
        <v>-2945.1870480950843</v>
      </c>
      <c r="AF80" s="188">
        <f t="shared" si="60"/>
        <v>2945.1870480950843</v>
      </c>
      <c r="AG80" s="188">
        <f t="shared" si="61"/>
        <v>2945.1870480950843</v>
      </c>
      <c r="AH80" s="188">
        <f t="shared" si="62"/>
        <v>2945.1870480950843</v>
      </c>
      <c r="AI80" s="188">
        <f t="shared" si="63"/>
        <v>-2945.1870480950843</v>
      </c>
      <c r="AJ80" s="188">
        <f t="shared" si="52"/>
        <v>2945.1870480950843</v>
      </c>
      <c r="AK80" s="188">
        <f t="shared" si="53"/>
        <v>-2945.1870480950843</v>
      </c>
      <c r="AL80" s="188">
        <f t="shared" si="54"/>
        <v>-2945.1870480950843</v>
      </c>
      <c r="AM80" s="188">
        <f t="shared" si="55"/>
        <v>-2945.1870480950843</v>
      </c>
      <c r="AN80" s="188">
        <f t="shared" si="56"/>
        <v>2945.1870480950843</v>
      </c>
      <c r="AO80" s="188">
        <f t="shared" si="57"/>
        <v>-2945.1870480950843</v>
      </c>
    </row>
    <row r="81" spans="1:41" x14ac:dyDescent="0.25">
      <c r="A81" s="1" t="s">
        <v>408</v>
      </c>
      <c r="B81" s="149" t="s">
        <v>527</v>
      </c>
      <c r="C81" s="192" t="s">
        <v>294</v>
      </c>
      <c r="D81" s="2"/>
      <c r="E81">
        <v>1</v>
      </c>
      <c r="F81" s="186">
        <f t="shared" si="43"/>
        <v>1550.790788134892</v>
      </c>
      <c r="G81" s="202">
        <v>1.6242937853099999E-2</v>
      </c>
      <c r="H81" s="202">
        <v>1</v>
      </c>
      <c r="I81">
        <v>-1</v>
      </c>
      <c r="J81">
        <v>-1</v>
      </c>
      <c r="K81">
        <v>-1</v>
      </c>
      <c r="L81">
        <v>-1</v>
      </c>
      <c r="M81">
        <v>-5</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95474.771999999997</v>
      </c>
      <c r="Y81" s="137">
        <v>63649.847999999998</v>
      </c>
      <c r="Z81" s="188">
        <f t="shared" si="49"/>
        <v>1550.790788134892</v>
      </c>
      <c r="AA81" s="188">
        <f>IF(IF(sym!$Q70=H81,1,0)=1,ABS(X81*G81),-ABS(X81*G81))</f>
        <v>1550.790788134892</v>
      </c>
      <c r="AB81" s="188">
        <f>IF(IF(sym!$P70=$H81,1,0)=1,ABS($X81*$G81),-ABS($X81*$G81))</f>
        <v>-1550.790788134892</v>
      </c>
      <c r="AC81" s="188">
        <f t="shared" si="64"/>
        <v>1550.790788134892</v>
      </c>
      <c r="AD81" s="188">
        <f t="shared" si="50"/>
        <v>-1550.790788134892</v>
      </c>
      <c r="AE81" s="188">
        <f t="shared" si="51"/>
        <v>-1550.790788134892</v>
      </c>
      <c r="AF81" s="188">
        <f t="shared" si="60"/>
        <v>-1550.790788134892</v>
      </c>
      <c r="AG81" s="188">
        <f t="shared" si="61"/>
        <v>-1550.790788134892</v>
      </c>
      <c r="AH81" s="188">
        <f t="shared" si="62"/>
        <v>-1550.790788134892</v>
      </c>
      <c r="AI81" s="188">
        <f t="shared" si="63"/>
        <v>1550.790788134892</v>
      </c>
      <c r="AJ81" s="188">
        <f t="shared" si="52"/>
        <v>1550.790788134892</v>
      </c>
      <c r="AK81" s="188">
        <f t="shared" si="53"/>
        <v>-1550.790788134892</v>
      </c>
      <c r="AL81" s="188">
        <f t="shared" si="54"/>
        <v>-1550.790788134892</v>
      </c>
      <c r="AM81" s="188">
        <f t="shared" si="55"/>
        <v>-1550.790788134892</v>
      </c>
      <c r="AN81" s="188">
        <f t="shared" si="56"/>
        <v>1550.790788134892</v>
      </c>
      <c r="AO81" s="188">
        <f t="shared" si="57"/>
        <v>-1550.790788134892</v>
      </c>
    </row>
    <row r="82" spans="1:41" x14ac:dyDescent="0.25">
      <c r="A82" s="1" t="s">
        <v>410</v>
      </c>
      <c r="B82" s="149" t="s">
        <v>556</v>
      </c>
      <c r="C82" s="192" t="s">
        <v>294</v>
      </c>
      <c r="E82">
        <v>1</v>
      </c>
      <c r="F82" s="186">
        <f t="shared" si="43"/>
        <v>1416.7021729875</v>
      </c>
      <c r="G82" s="202">
        <v>1.1930123561999999E-2</v>
      </c>
      <c r="H82" s="202">
        <v>1</v>
      </c>
      <c r="I82">
        <v>1</v>
      </c>
      <c r="J82">
        <v>-1</v>
      </c>
      <c r="K82">
        <v>1</v>
      </c>
      <c r="L82">
        <v>1</v>
      </c>
      <c r="M82">
        <v>9</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118750</v>
      </c>
      <c r="Y82" s="137">
        <v>118750</v>
      </c>
      <c r="Z82" s="188">
        <f t="shared" si="49"/>
        <v>1416.7021729875</v>
      </c>
      <c r="AA82" s="188">
        <f>IF(IF(sym!$Q71=H82,1,0)=1,ABS(X82*G82),-ABS(X82*G82))</f>
        <v>1416.7021729875</v>
      </c>
      <c r="AB82" s="188">
        <f>IF(IF(sym!$P71=$H82,1,0)=1,ABS($X82*$G82),-ABS($X82*$G82))</f>
        <v>-1416.7021729875</v>
      </c>
      <c r="AC82" s="188">
        <f t="shared" si="64"/>
        <v>1416.7021729875</v>
      </c>
      <c r="AD82" s="188">
        <f t="shared" si="50"/>
        <v>-1416.7021729875</v>
      </c>
      <c r="AE82" s="188">
        <f t="shared" si="51"/>
        <v>-1416.7021729875</v>
      </c>
      <c r="AF82" s="188">
        <f t="shared" si="60"/>
        <v>1416.7021729875</v>
      </c>
      <c r="AG82" s="188">
        <f t="shared" si="61"/>
        <v>1416.7021729875</v>
      </c>
      <c r="AH82" s="188">
        <f t="shared" si="62"/>
        <v>1416.7021729875</v>
      </c>
      <c r="AI82" s="188">
        <f t="shared" si="63"/>
        <v>1416.7021729875</v>
      </c>
      <c r="AJ82" s="188">
        <f t="shared" si="52"/>
        <v>1416.7021729875</v>
      </c>
      <c r="AK82" s="188">
        <f t="shared" si="53"/>
        <v>-1416.7021729875</v>
      </c>
      <c r="AL82" s="188">
        <f t="shared" si="54"/>
        <v>-1416.7021729875</v>
      </c>
      <c r="AM82" s="188">
        <f t="shared" si="55"/>
        <v>-1416.7021729875</v>
      </c>
      <c r="AN82" s="188">
        <f t="shared" si="56"/>
        <v>-1416.7021729875</v>
      </c>
      <c r="AO82" s="188">
        <f t="shared" si="57"/>
        <v>-1416.7021729875</v>
      </c>
    </row>
    <row r="83" spans="1:41" x14ac:dyDescent="0.25">
      <c r="A83" s="1" t="s">
        <v>412</v>
      </c>
      <c r="B83" s="149" t="s">
        <v>763</v>
      </c>
      <c r="C83" s="192" t="s">
        <v>1122</v>
      </c>
      <c r="E83">
        <v>-1</v>
      </c>
      <c r="F83" s="186">
        <f t="shared" si="43"/>
        <v>-1202.1815743515549</v>
      </c>
      <c r="G83" s="202">
        <v>-7.8414599372699997E-4</v>
      </c>
      <c r="H83" s="202">
        <v>-1</v>
      </c>
      <c r="I83">
        <v>-1</v>
      </c>
      <c r="J83">
        <v>-1</v>
      </c>
      <c r="K83">
        <v>-1</v>
      </c>
      <c r="L83">
        <v>1</v>
      </c>
      <c r="M83">
        <v>14</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1533109.375</v>
      </c>
      <c r="Y83" s="137">
        <v>1095078.125</v>
      </c>
      <c r="Z83" s="188">
        <f t="shared" si="49"/>
        <v>1202.1815743515549</v>
      </c>
      <c r="AA83" s="188">
        <f>IF(IF(sym!$Q72=H83,1,0)=1,ABS(X83*G83),-ABS(X83*G83))</f>
        <v>1202.1815743515549</v>
      </c>
      <c r="AB83" s="188">
        <f>IF(IF(sym!$P72=$H83,1,0)=1,ABS($X83*$G83),-ABS($X83*$G83))</f>
        <v>-1202.1815743515549</v>
      </c>
      <c r="AC83" s="188">
        <f t="shared" si="64"/>
        <v>1202.1815743515549</v>
      </c>
      <c r="AD83" s="188">
        <f t="shared" si="50"/>
        <v>-1202.1815743515549</v>
      </c>
      <c r="AE83" s="188">
        <f t="shared" si="51"/>
        <v>1202.1815743515549</v>
      </c>
      <c r="AF83" s="188">
        <f t="shared" si="60"/>
        <v>1202.1815743515549</v>
      </c>
      <c r="AG83" s="188">
        <f t="shared" si="61"/>
        <v>1202.1815743515549</v>
      </c>
      <c r="AH83" s="188">
        <f t="shared" si="62"/>
        <v>-1202.1815743515549</v>
      </c>
      <c r="AI83" s="188">
        <f t="shared" si="63"/>
        <v>-1202.1815743515549</v>
      </c>
      <c r="AJ83" s="188">
        <f t="shared" si="52"/>
        <v>1202.1815743515549</v>
      </c>
      <c r="AK83" s="188">
        <f t="shared" si="53"/>
        <v>-1202.1815743515549</v>
      </c>
      <c r="AL83" s="188">
        <f t="shared" si="54"/>
        <v>1202.1815743515549</v>
      </c>
      <c r="AM83" s="188">
        <f t="shared" si="55"/>
        <v>1202.1815743515549</v>
      </c>
      <c r="AN83" s="188">
        <f t="shared" si="56"/>
        <v>1202.1815743515549</v>
      </c>
      <c r="AO83" s="188">
        <f t="shared" si="57"/>
        <v>1202.1815743515549</v>
      </c>
    </row>
    <row r="84" spans="1:41" x14ac:dyDescent="0.25">
      <c r="A84" s="1" t="s">
        <v>413</v>
      </c>
      <c r="B84" s="149" t="s">
        <v>761</v>
      </c>
      <c r="C84" s="192" t="s">
        <v>1122</v>
      </c>
      <c r="E84">
        <v>1</v>
      </c>
      <c r="F84" s="186">
        <f t="shared" si="43"/>
        <v>-1912.6729825977009</v>
      </c>
      <c r="G84" s="202">
        <v>-4.7880415742099997E-3</v>
      </c>
      <c r="H84" s="202">
        <v>-1</v>
      </c>
      <c r="I84">
        <v>1</v>
      </c>
      <c r="J84">
        <v>-1</v>
      </c>
      <c r="K84">
        <v>1</v>
      </c>
      <c r="L84">
        <v>1</v>
      </c>
      <c r="M84">
        <v>10</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399468.75</v>
      </c>
      <c r="Y84" s="137">
        <v>266312.5</v>
      </c>
      <c r="Z84" s="188">
        <f t="shared" si="49"/>
        <v>1912.6729825977009</v>
      </c>
      <c r="AA84" s="188">
        <f>IF(IF(sym!$Q73=H84,1,0)=1,ABS(X84*G84),-ABS(X84*G84))</f>
        <v>1912.6729825977009</v>
      </c>
      <c r="AB84" s="188">
        <f>IF(IF(sym!$P73=$H84,1,0)=1,ABS($X84*$G84),-ABS($X84*$G84))</f>
        <v>-1912.6729825977009</v>
      </c>
      <c r="AC84" s="188">
        <f t="shared" si="64"/>
        <v>-1912.6729825977009</v>
      </c>
      <c r="AD84" s="188">
        <f t="shared" si="50"/>
        <v>1912.6729825977009</v>
      </c>
      <c r="AE84" s="188">
        <f t="shared" si="51"/>
        <v>1912.6729825977009</v>
      </c>
      <c r="AF84" s="188">
        <f t="shared" si="60"/>
        <v>-1912.6729825977009</v>
      </c>
      <c r="AG84" s="188">
        <f t="shared" si="61"/>
        <v>-1912.6729825977009</v>
      </c>
      <c r="AH84" s="188">
        <f t="shared" si="62"/>
        <v>-1912.6729825977009</v>
      </c>
      <c r="AI84" s="188">
        <f t="shared" si="63"/>
        <v>-1912.6729825977009</v>
      </c>
      <c r="AJ84" s="188">
        <f t="shared" si="52"/>
        <v>-1912.6729825977009</v>
      </c>
      <c r="AK84" s="188">
        <f t="shared" si="53"/>
        <v>1912.6729825977009</v>
      </c>
      <c r="AL84" s="188">
        <f t="shared" si="54"/>
        <v>1912.6729825977009</v>
      </c>
      <c r="AM84" s="188">
        <f t="shared" si="55"/>
        <v>1912.6729825977009</v>
      </c>
      <c r="AN84" s="188">
        <f t="shared" si="56"/>
        <v>1912.6729825977009</v>
      </c>
      <c r="AO84" s="188">
        <f t="shared" si="57"/>
        <v>1912.6729825977009</v>
      </c>
    </row>
    <row r="85" spans="1:41" x14ac:dyDescent="0.25">
      <c r="A85" s="1" t="s">
        <v>414</v>
      </c>
      <c r="B85" s="149" t="s">
        <v>759</v>
      </c>
      <c r="C85" s="192" t="s">
        <v>1122</v>
      </c>
      <c r="E85">
        <v>1</v>
      </c>
      <c r="F85" s="186">
        <f t="shared" si="43"/>
        <v>-1241.1691981639967</v>
      </c>
      <c r="G85" s="202">
        <v>-7.0646414694499997E-3</v>
      </c>
      <c r="H85" s="202">
        <v>-1</v>
      </c>
      <c r="I85">
        <v>-1</v>
      </c>
      <c r="J85">
        <v>-1</v>
      </c>
      <c r="K85">
        <v>1</v>
      </c>
      <c r="L85">
        <v>1</v>
      </c>
      <c r="M85">
        <v>10</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175687.5</v>
      </c>
      <c r="Y85" s="137">
        <v>175687.5</v>
      </c>
      <c r="Z85" s="188">
        <f t="shared" si="49"/>
        <v>1241.1691981639967</v>
      </c>
      <c r="AA85" s="188">
        <f>IF(IF(sym!$Q74=H85,1,0)=1,ABS(X85*G85),-ABS(X85*G85))</f>
        <v>1241.1691981639967</v>
      </c>
      <c r="AB85" s="188">
        <f>IF(IF(sym!$P74=$H85,1,0)=1,ABS($X85*$G85),-ABS($X85*$G85))</f>
        <v>-1241.1691981639967</v>
      </c>
      <c r="AC85" s="188">
        <f t="shared" si="64"/>
        <v>-1241.1691981639967</v>
      </c>
      <c r="AD85" s="188">
        <f t="shared" si="50"/>
        <v>1241.1691981639967</v>
      </c>
      <c r="AE85" s="188">
        <f t="shared" si="51"/>
        <v>1241.1691981639967</v>
      </c>
      <c r="AF85" s="188">
        <f t="shared" si="60"/>
        <v>1241.1691981639967</v>
      </c>
      <c r="AG85" s="188">
        <f t="shared" si="61"/>
        <v>-1241.1691981639967</v>
      </c>
      <c r="AH85" s="188">
        <f t="shared" si="62"/>
        <v>-1241.1691981639967</v>
      </c>
      <c r="AI85" s="188">
        <f t="shared" si="63"/>
        <v>-1241.1691981639967</v>
      </c>
      <c r="AJ85" s="188">
        <f t="shared" si="52"/>
        <v>-1241.1691981639967</v>
      </c>
      <c r="AK85" s="188">
        <f t="shared" si="53"/>
        <v>1241.1691981639967</v>
      </c>
      <c r="AL85" s="188">
        <f t="shared" si="54"/>
        <v>1241.1691981639967</v>
      </c>
      <c r="AM85" s="188">
        <f t="shared" si="55"/>
        <v>1241.1691981639967</v>
      </c>
      <c r="AN85" s="188">
        <f t="shared" si="56"/>
        <v>1241.1691981639967</v>
      </c>
      <c r="AO85" s="188">
        <f t="shared" si="57"/>
        <v>1241.1691981639967</v>
      </c>
    </row>
    <row r="86" spans="1:41" x14ac:dyDescent="0.25">
      <c r="A86" s="1" t="s">
        <v>416</v>
      </c>
      <c r="B86" s="149" t="s">
        <v>494</v>
      </c>
      <c r="C86" s="192" t="s">
        <v>294</v>
      </c>
      <c r="E86">
        <v>-1</v>
      </c>
      <c r="F86" s="186">
        <f t="shared" si="43"/>
        <v>-49.850968703501245</v>
      </c>
      <c r="G86" s="202">
        <v>-2.9806259314499998E-3</v>
      </c>
      <c r="H86" s="202">
        <v>-1</v>
      </c>
      <c r="I86">
        <v>-1</v>
      </c>
      <c r="J86">
        <v>1</v>
      </c>
      <c r="K86">
        <v>-1</v>
      </c>
      <c r="L86">
        <v>-1</v>
      </c>
      <c r="M86">
        <v>-2</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16725</v>
      </c>
      <c r="Y86" s="137">
        <v>16725</v>
      </c>
      <c r="Z86" s="188">
        <f t="shared" si="49"/>
        <v>49.850968703501245</v>
      </c>
      <c r="AA86" s="188">
        <f>IF(IF(sym!$Q75=H86,1,0)=1,ABS(X86*G86),-ABS(X86*G86))</f>
        <v>49.850968703501245</v>
      </c>
      <c r="AB86" s="188">
        <f>IF(IF(sym!$P75=$H86,1,0)=1,ABS($X86*$G86),-ABS($X86*$G86))</f>
        <v>-49.850968703501245</v>
      </c>
      <c r="AC86" s="188">
        <f t="shared" si="64"/>
        <v>49.850968703501245</v>
      </c>
      <c r="AD86" s="188">
        <f t="shared" si="50"/>
        <v>-49.850968703501245</v>
      </c>
      <c r="AE86" s="188">
        <f t="shared" si="51"/>
        <v>-49.850968703501245</v>
      </c>
      <c r="AF86" s="188">
        <f t="shared" si="60"/>
        <v>49.850968703501245</v>
      </c>
      <c r="AG86" s="188">
        <f t="shared" si="61"/>
        <v>49.850968703501245</v>
      </c>
      <c r="AH86" s="188">
        <f t="shared" si="62"/>
        <v>49.850968703501245</v>
      </c>
      <c r="AI86" s="188">
        <f t="shared" si="63"/>
        <v>-49.850968703501245</v>
      </c>
      <c r="AJ86" s="188">
        <f t="shared" si="52"/>
        <v>49.850968703501245</v>
      </c>
      <c r="AK86" s="188">
        <f t="shared" si="53"/>
        <v>-49.850968703501245</v>
      </c>
      <c r="AL86" s="188">
        <f t="shared" si="54"/>
        <v>-49.850968703501245</v>
      </c>
      <c r="AM86" s="188">
        <f t="shared" si="55"/>
        <v>-49.850968703501245</v>
      </c>
      <c r="AN86" s="188">
        <f t="shared" si="56"/>
        <v>49.850968703501245</v>
      </c>
      <c r="AO86" s="188">
        <f t="shared" si="57"/>
        <v>-49.850968703501245</v>
      </c>
    </row>
    <row r="87" spans="1:41" s="2" customFormat="1" x14ac:dyDescent="0.25">
      <c r="A87" s="1" t="s">
        <v>418</v>
      </c>
      <c r="B87" s="149" t="s">
        <v>767</v>
      </c>
      <c r="C87" s="192" t="s">
        <v>297</v>
      </c>
      <c r="D87"/>
      <c r="E87">
        <v>1</v>
      </c>
      <c r="F87" s="186">
        <f t="shared" si="43"/>
        <v>-890.68965517181994</v>
      </c>
      <c r="G87" s="202">
        <v>-1.0344827586199999E-2</v>
      </c>
      <c r="H87" s="202">
        <v>-1</v>
      </c>
      <c r="I87">
        <v>1</v>
      </c>
      <c r="J87">
        <v>1</v>
      </c>
      <c r="K87">
        <v>-1</v>
      </c>
      <c r="L87">
        <v>1</v>
      </c>
      <c r="M87">
        <v>7</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86100</v>
      </c>
      <c r="Y87" s="137">
        <v>107625</v>
      </c>
      <c r="Z87" s="188">
        <f t="shared" si="49"/>
        <v>890.68965517181994</v>
      </c>
      <c r="AA87" s="188">
        <f>IF(IF(sym!$Q76=H87,1,0)=1,ABS(X87*G87),-ABS(X87*G87))</f>
        <v>-890.68965517181994</v>
      </c>
      <c r="AB87" s="188">
        <f>IF(IF(sym!$P76=$H87,1,0)=1,ABS($X87*$G87),-ABS($X87*$G87))</f>
        <v>890.68965517181994</v>
      </c>
      <c r="AC87" s="188">
        <f t="shared" si="64"/>
        <v>-890.68965517181994</v>
      </c>
      <c r="AD87" s="188">
        <f t="shared" si="50"/>
        <v>890.68965517181994</v>
      </c>
      <c r="AE87" s="188">
        <f t="shared" si="51"/>
        <v>-890.68965517181994</v>
      </c>
      <c r="AF87" s="188">
        <f t="shared" si="60"/>
        <v>-890.68965517181994</v>
      </c>
      <c r="AG87" s="188">
        <f t="shared" si="61"/>
        <v>890.68965517181994</v>
      </c>
      <c r="AH87" s="188">
        <f t="shared" si="62"/>
        <v>-890.68965517181994</v>
      </c>
      <c r="AI87" s="188">
        <f t="shared" si="63"/>
        <v>-890.68965517181994</v>
      </c>
      <c r="AJ87" s="188">
        <f t="shared" si="52"/>
        <v>890.68965517181994</v>
      </c>
      <c r="AK87" s="188">
        <f t="shared" si="53"/>
        <v>-890.68965517181994</v>
      </c>
      <c r="AL87" s="188">
        <f t="shared" si="54"/>
        <v>890.68965517181994</v>
      </c>
      <c r="AM87" s="188">
        <f t="shared" si="55"/>
        <v>890.68965517181994</v>
      </c>
      <c r="AN87" s="188">
        <f t="shared" si="56"/>
        <v>-890.68965517181994</v>
      </c>
      <c r="AO87" s="188">
        <f t="shared" si="57"/>
        <v>890.68965517181994</v>
      </c>
    </row>
    <row r="88" spans="1:41" s="2" customFormat="1" x14ac:dyDescent="0.25">
      <c r="A88" s="1" t="s">
        <v>1053</v>
      </c>
      <c r="B88" s="149" t="s">
        <v>738</v>
      </c>
      <c r="C88" s="192" t="s">
        <v>294</v>
      </c>
      <c r="D88"/>
      <c r="E88">
        <v>-1</v>
      </c>
      <c r="F88" s="186">
        <f t="shared" si="43"/>
        <v>4309.5321796138542</v>
      </c>
      <c r="G88" s="202">
        <v>2.1584120254399999E-2</v>
      </c>
      <c r="H88" s="202">
        <v>1</v>
      </c>
      <c r="I88">
        <v>-1</v>
      </c>
      <c r="J88">
        <v>1</v>
      </c>
      <c r="K88">
        <v>-1</v>
      </c>
      <c r="L88">
        <v>1</v>
      </c>
      <c r="M88">
        <v>8</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199662.16499999998</v>
      </c>
      <c r="Y88" s="137">
        <v>199662.16499999998</v>
      </c>
      <c r="Z88" s="188">
        <f t="shared" si="49"/>
        <v>4309.5321796138542</v>
      </c>
      <c r="AA88" s="188">
        <f>IF(IF(sym!$Q77=H88,1,0)=1,ABS(X88*G88),-ABS(X88*G88))</f>
        <v>4309.5321796138542</v>
      </c>
      <c r="AB88" s="188">
        <f>IF(IF(sym!$P77=$H88,1,0)=1,ABS($X88*$G88),-ABS($X88*$G88))</f>
        <v>-4309.5321796138542</v>
      </c>
      <c r="AC88" s="188">
        <f t="shared" si="64"/>
        <v>-4309.5321796138542</v>
      </c>
      <c r="AD88" s="188">
        <f t="shared" si="50"/>
        <v>4309.5321796138542</v>
      </c>
      <c r="AE88" s="188">
        <f t="shared" si="51"/>
        <v>4309.5321796138542</v>
      </c>
      <c r="AF88" s="188">
        <f t="shared" si="60"/>
        <v>-4309.5321796138542</v>
      </c>
      <c r="AG88" s="188">
        <f t="shared" si="61"/>
        <v>-4309.5321796138542</v>
      </c>
      <c r="AH88" s="188">
        <f t="shared" si="62"/>
        <v>4309.5321796138542</v>
      </c>
      <c r="AI88" s="188">
        <f t="shared" si="63"/>
        <v>4309.5321796138542</v>
      </c>
      <c r="AJ88" s="188">
        <f t="shared" si="52"/>
        <v>-4309.5321796138542</v>
      </c>
      <c r="AK88" s="188">
        <f t="shared" si="53"/>
        <v>4309.5321796138542</v>
      </c>
      <c r="AL88" s="188">
        <f t="shared" si="54"/>
        <v>-4309.5321796138542</v>
      </c>
      <c r="AM88" s="188">
        <f t="shared" si="55"/>
        <v>-4309.5321796138542</v>
      </c>
      <c r="AN88" s="188">
        <f t="shared" si="56"/>
        <v>-4309.5321796138542</v>
      </c>
      <c r="AO88" s="188">
        <f t="shared" si="57"/>
        <v>4309.5321796138542</v>
      </c>
    </row>
    <row r="89" spans="1:41" s="2" customFormat="1" x14ac:dyDescent="0.25">
      <c r="A89" s="330" t="s">
        <v>1054</v>
      </c>
      <c r="B89" s="331" t="s">
        <v>463</v>
      </c>
      <c r="C89" s="332" t="s">
        <v>1288</v>
      </c>
      <c r="D89"/>
      <c r="E89">
        <v>-1</v>
      </c>
      <c r="F89" s="186">
        <f t="shared" si="43"/>
        <v>0</v>
      </c>
      <c r="G89" s="202">
        <v>0</v>
      </c>
      <c r="H89" s="202">
        <v>1</v>
      </c>
      <c r="I89">
        <v>-1</v>
      </c>
      <c r="J89">
        <v>1</v>
      </c>
      <c r="K89">
        <v>-1</v>
      </c>
      <c r="L89">
        <v>1</v>
      </c>
      <c r="M89">
        <v>-10</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1096.5866504041373</v>
      </c>
      <c r="G90" s="202">
        <v>6.0427985364199998E-3</v>
      </c>
      <c r="H90" s="202">
        <v>1</v>
      </c>
      <c r="I90">
        <v>1</v>
      </c>
      <c r="J90">
        <v>1</v>
      </c>
      <c r="K90">
        <v>1</v>
      </c>
      <c r="L90">
        <v>1</v>
      </c>
      <c r="M90">
        <v>8</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181470</v>
      </c>
      <c r="Y90" s="137">
        <v>181470</v>
      </c>
      <c r="Z90" s="188">
        <f t="shared" si="49"/>
        <v>1096.5866504041373</v>
      </c>
      <c r="AA90" s="188">
        <f>IF(IF(sym!$Q79=H90,1,0)=1,ABS(X90*G90),-ABS(X90*G90))</f>
        <v>1096.5866504041373</v>
      </c>
      <c r="AB90" s="188">
        <f>IF(IF(sym!$P79=$H90,1,0)=1,ABS($X90*$G90),-ABS($X90*$G90))</f>
        <v>-1096.5866504041373</v>
      </c>
      <c r="AC90" s="188">
        <f t="shared" si="64"/>
        <v>1096.5866504041373</v>
      </c>
      <c r="AD90" s="188">
        <f t="shared" si="50"/>
        <v>-1096.5866504041373</v>
      </c>
      <c r="AE90" s="188">
        <f t="shared" si="51"/>
        <v>1096.5866504041373</v>
      </c>
      <c r="AF90" s="188">
        <f t="shared" si="60"/>
        <v>1096.5866504041373</v>
      </c>
      <c r="AG90" s="188">
        <f t="shared" si="61"/>
        <v>1096.5866504041373</v>
      </c>
      <c r="AH90" s="188">
        <f t="shared" si="62"/>
        <v>1096.5866504041373</v>
      </c>
      <c r="AI90" s="188">
        <f t="shared" si="63"/>
        <v>1096.5866504041373</v>
      </c>
      <c r="AJ90" s="188">
        <f t="shared" si="52"/>
        <v>1096.5866504041373</v>
      </c>
      <c r="AK90" s="188">
        <f t="shared" si="53"/>
        <v>1096.5866504041373</v>
      </c>
      <c r="AL90" s="188">
        <f t="shared" si="54"/>
        <v>-1096.5866504041373</v>
      </c>
      <c r="AM90" s="188">
        <f t="shared" si="55"/>
        <v>1096.5866504041373</v>
      </c>
      <c r="AN90" s="188">
        <f t="shared" si="56"/>
        <v>-1096.5866504041373</v>
      </c>
      <c r="AO90" s="188">
        <f t="shared" si="57"/>
        <v>-1096.5866504041373</v>
      </c>
    </row>
    <row r="91" spans="1:41" s="4" customFormat="1" x14ac:dyDescent="0.25">
      <c r="A91" s="1" t="s">
        <v>1025</v>
      </c>
      <c r="B91" s="149" t="s">
        <v>459</v>
      </c>
      <c r="C91" s="192" t="s">
        <v>1122</v>
      </c>
      <c r="E91">
        <v>-1</v>
      </c>
      <c r="F91" s="186">
        <f t="shared" si="43"/>
        <v>-548.29109445834786</v>
      </c>
      <c r="G91" s="202">
        <v>-2.02963263649E-4</v>
      </c>
      <c r="H91" s="202">
        <v>-1</v>
      </c>
      <c r="I91">
        <v>-1</v>
      </c>
      <c r="J91">
        <v>-1</v>
      </c>
      <c r="K91">
        <v>-1</v>
      </c>
      <c r="L91">
        <v>1</v>
      </c>
      <c r="M91">
        <v>11</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2701430.2223999999</v>
      </c>
      <c r="Y91" s="137">
        <v>3324837.1968</v>
      </c>
      <c r="Z91" s="188">
        <f t="shared" si="49"/>
        <v>548.29109445834786</v>
      </c>
      <c r="AA91" s="188">
        <f>IF(IF(sym!$Q80=H91,1,0)=1,ABS(X91*G91),-ABS(X91*G91))</f>
        <v>548.29109445834786</v>
      </c>
      <c r="AB91" s="188">
        <f>IF(IF(sym!$P80=$H91,1,0)=1,ABS($X91*$G91),-ABS($X91*$G91))</f>
        <v>-548.29109445834786</v>
      </c>
      <c r="AC91" s="188">
        <f t="shared" si="64"/>
        <v>548.29109445834786</v>
      </c>
      <c r="AD91" s="188">
        <f t="shared" si="50"/>
        <v>-548.29109445834786</v>
      </c>
      <c r="AE91" s="188">
        <f t="shared" si="51"/>
        <v>548.29109445834786</v>
      </c>
      <c r="AF91" s="188">
        <f t="shared" si="60"/>
        <v>548.29109445834786</v>
      </c>
      <c r="AG91" s="188">
        <f t="shared" si="61"/>
        <v>548.29109445834786</v>
      </c>
      <c r="AH91" s="188">
        <f t="shared" si="62"/>
        <v>-548.29109445834786</v>
      </c>
      <c r="AI91" s="188">
        <f t="shared" si="63"/>
        <v>-548.29109445834786</v>
      </c>
      <c r="AJ91" s="188">
        <f t="shared" si="52"/>
        <v>548.29109445834786</v>
      </c>
      <c r="AK91" s="188">
        <f t="shared" si="53"/>
        <v>-548.29109445834786</v>
      </c>
      <c r="AL91" s="188">
        <f t="shared" si="54"/>
        <v>548.29109445834786</v>
      </c>
      <c r="AM91" s="188">
        <f t="shared" si="55"/>
        <v>548.29109445834786</v>
      </c>
      <c r="AN91" s="188">
        <f t="shared" si="56"/>
        <v>548.29109445834786</v>
      </c>
      <c r="AO91" s="188">
        <f t="shared" si="57"/>
        <v>548.29109445834786</v>
      </c>
    </row>
    <row r="92" spans="1:41" s="4" customFormat="1" ht="15.75" thickBot="1" x14ac:dyDescent="0.3">
      <c r="A92" s="1" t="s">
        <v>1026</v>
      </c>
      <c r="B92" s="149" t="s">
        <v>447</v>
      </c>
      <c r="C92" s="192" t="s">
        <v>1122</v>
      </c>
      <c r="E92">
        <v>-1</v>
      </c>
      <c r="F92" s="186">
        <f t="shared" si="43"/>
        <v>-482.013720109578</v>
      </c>
      <c r="G92" s="203">
        <v>-2.03852818265E-4</v>
      </c>
      <c r="H92" s="203">
        <v>-1</v>
      </c>
      <c r="I92">
        <v>1</v>
      </c>
      <c r="J92">
        <v>-1</v>
      </c>
      <c r="K92">
        <v>1</v>
      </c>
      <c r="L92">
        <v>1</v>
      </c>
      <c r="M92">
        <v>11</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2364518.304</v>
      </c>
      <c r="Y92" s="137">
        <v>2955647.88</v>
      </c>
      <c r="Z92" s="188">
        <f t="shared" si="49"/>
        <v>482.013720109578</v>
      </c>
      <c r="AA92" s="188">
        <f>IF(IF(sym!$Q81=H92,1,0)=1,ABS(X92*G92),-ABS(X92*G92))</f>
        <v>482.013720109578</v>
      </c>
      <c r="AB92" s="188">
        <f>IF(IF(sym!$P81=$H92,1,0)=1,ABS($X92*$G92),-ABS($X92*$G92))</f>
        <v>-482.013720109578</v>
      </c>
      <c r="AC92" s="188">
        <f t="shared" si="64"/>
        <v>482.013720109578</v>
      </c>
      <c r="AD92" s="188">
        <f t="shared" si="50"/>
        <v>-482.013720109578</v>
      </c>
      <c r="AE92" s="188">
        <f t="shared" si="51"/>
        <v>482.013720109578</v>
      </c>
      <c r="AF92" s="188">
        <f t="shared" si="60"/>
        <v>-482.013720109578</v>
      </c>
      <c r="AG92" s="188">
        <f t="shared" si="61"/>
        <v>-482.013720109578</v>
      </c>
      <c r="AH92" s="188">
        <f t="shared" si="62"/>
        <v>-482.013720109578</v>
      </c>
      <c r="AI92" s="188">
        <f t="shared" si="63"/>
        <v>-482.013720109578</v>
      </c>
      <c r="AJ92" s="188">
        <f t="shared" si="52"/>
        <v>482.013720109578</v>
      </c>
      <c r="AK92" s="188">
        <f t="shared" si="53"/>
        <v>-482.013720109578</v>
      </c>
      <c r="AL92" s="188">
        <f t="shared" si="54"/>
        <v>-482.013720109578</v>
      </c>
      <c r="AM92" s="188">
        <f t="shared" si="55"/>
        <v>-482.013720109578</v>
      </c>
      <c r="AN92" s="188">
        <f t="shared" si="56"/>
        <v>482.013720109578</v>
      </c>
      <c r="AO92" s="188">
        <f t="shared" si="57"/>
        <v>482.013720109578</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1</v>
      </c>
      <c r="AA94" s="193">
        <f t="shared" ref="AA94:AO94" si="65">COUNTIF(AA14:AA92,"&gt;0")/$B$10</f>
        <v>0.72222222222222221</v>
      </c>
      <c r="AB94" s="193">
        <f t="shared" si="65"/>
        <v>0.27777777777777779</v>
      </c>
      <c r="AC94" s="193">
        <f t="shared" ref="AC94" si="66">COUNTIF(AC14:AC92,"&gt;0")/$B$10</f>
        <v>0.5</v>
      </c>
      <c r="AD94" s="193">
        <f t="shared" si="65"/>
        <v>0.5</v>
      </c>
      <c r="AE94" s="193">
        <f t="shared" si="65"/>
        <v>0.4861111111111111</v>
      </c>
      <c r="AF94" s="193">
        <f t="shared" si="65"/>
        <v>0.47222222222222221</v>
      </c>
      <c r="AG94" s="193">
        <f t="shared" si="65"/>
        <v>0.4861111111111111</v>
      </c>
      <c r="AH94" s="193">
        <f t="shared" si="65"/>
        <v>0.54166666666666663</v>
      </c>
      <c r="AI94" s="193">
        <f t="shared" si="65"/>
        <v>0.45833333333333331</v>
      </c>
      <c r="AJ94" s="193">
        <f t="shared" si="65"/>
        <v>0.51388888888888884</v>
      </c>
      <c r="AK94" s="193">
        <f t="shared" si="65"/>
        <v>0.51388888888888884</v>
      </c>
      <c r="AL94" s="193">
        <f t="shared" si="65"/>
        <v>0.44444444444444442</v>
      </c>
      <c r="AM94" s="193">
        <f t="shared" si="65"/>
        <v>0.5</v>
      </c>
      <c r="AN94" s="193">
        <f t="shared" si="65"/>
        <v>0.52777777777777779</v>
      </c>
      <c r="AO94" s="193">
        <f t="shared" si="65"/>
        <v>0.47222222222222221</v>
      </c>
    </row>
  </sheetData>
  <conditionalFormatting sqref="G82:G92 G15:G24">
    <cfRule type="colorScale" priority="45">
      <colorScale>
        <cfvo type="min"/>
        <cfvo type="percentile" val="50"/>
        <cfvo type="max"/>
        <color rgb="FFF8696B"/>
        <color rgb="FFFFEB84"/>
        <color rgb="FF63BE7B"/>
      </colorScale>
    </cfRule>
  </conditionalFormatting>
  <conditionalFormatting sqref="G25:G81">
    <cfRule type="colorScale" priority="46">
      <colorScale>
        <cfvo type="min"/>
        <cfvo type="percentile" val="50"/>
        <cfvo type="max"/>
        <color rgb="FFF8696B"/>
        <color rgb="FFFFEB84"/>
        <color rgb="FF63BE7B"/>
      </colorScale>
    </cfRule>
  </conditionalFormatting>
  <conditionalFormatting sqref="N12:N13">
    <cfRule type="colorScale" priority="47">
      <colorScale>
        <cfvo type="min"/>
        <cfvo type="percentile" val="50"/>
        <cfvo type="max"/>
        <color rgb="FFF8696B"/>
        <color rgb="FFFFEB84"/>
        <color rgb="FF63BE7B"/>
      </colorScale>
    </cfRule>
  </conditionalFormatting>
  <conditionalFormatting sqref="G14:G92">
    <cfRule type="colorScale" priority="44">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20160708</v>
      </c>
      <c r="F1" t="s">
        <v>1256</v>
      </c>
      <c r="G1" t="s">
        <v>1060</v>
      </c>
      <c r="H1" s="197" t="s">
        <v>1188</v>
      </c>
      <c r="I1" t="s">
        <v>1297</v>
      </c>
      <c r="K1" s="6" t="str">
        <f>E12&amp;" l% "&amp;ROUND(E13*100,2)&amp;"%"</f>
        <v>prev ACT l% 45.57%</v>
      </c>
      <c r="L1" s="265" t="str">
        <f>I12&amp;" l% "&amp;ROUND(I13*100,2)&amp;"%"</f>
        <v>50/50 l% 49.37%</v>
      </c>
      <c r="M1" s="265" t="str">
        <f>J12&amp;" l% "&amp;ROUND(J13*100,2)&amp;"%"</f>
        <v>&gt;equity l% 45.57%</v>
      </c>
      <c r="N1" s="265" t="str">
        <f>K12&amp;" l% "&amp;ROUND(K13*100,2)&amp;"%"</f>
        <v>&lt;equity l% 46.84%</v>
      </c>
      <c r="O1" s="265" t="str">
        <f>L12&amp;" l% "&amp;ROUND(L13*100,2)&amp;"%"</f>
        <v>SEA1 l% 70.89%</v>
      </c>
      <c r="P1" s="265" t="str">
        <f t="shared" ref="P1:V1" si="0">O12&amp;" l% "&amp;ROUND(O13*100,2)&amp;"%"</f>
        <v>SEA-ADJ l% 55.7%</v>
      </c>
      <c r="Q1" s="265" t="str">
        <f t="shared" si="0"/>
        <v>v1 l% 35.44%</v>
      </c>
      <c r="R1" s="265" t="str">
        <f t="shared" si="0"/>
        <v>v2 l% 51.9%</v>
      </c>
      <c r="S1" s="265" t="str">
        <f t="shared" si="0"/>
        <v>v3 l% 43.04%</v>
      </c>
      <c r="T1" s="265" t="str">
        <f t="shared" si="0"/>
        <v>v4 l% 36.71%</v>
      </c>
      <c r="U1" s="265" t="str">
        <f t="shared" si="0"/>
        <v>v5 l% 45.57%</v>
      </c>
      <c r="V1" s="265" t="str">
        <f t="shared" si="0"/>
        <v>v6 l% 43.04%</v>
      </c>
      <c r="W1" s="6"/>
      <c r="X1" s="285"/>
      <c r="Z1" s="333" t="str">
        <f t="shared" ref="Z1:AO1" si="1">Z12</f>
        <v>MAX ACC 99% PNL 85336</v>
      </c>
      <c r="AA1" s="334" t="str">
        <f t="shared" si="1"/>
        <v>RISK-ON ACC 63% PNL 45531</v>
      </c>
      <c r="AB1" s="334" t="str">
        <f t="shared" si="1"/>
        <v>RISK-OFF ACC 36% PNL -45531</v>
      </c>
      <c r="AC1" s="334" t="str">
        <f t="shared" ref="AC1" si="2">AC12</f>
        <v>Previous ACC 50% PNL -1570</v>
      </c>
      <c r="AD1" s="295" t="str">
        <f t="shared" si="1"/>
        <v>Anti-Previous ACC 49% PNL 1570</v>
      </c>
      <c r="AE1" s="335" t="str">
        <f t="shared" si="1"/>
        <v>&gt;equity ACC 42% PNL -3316</v>
      </c>
      <c r="AF1" s="335" t="str">
        <f t="shared" si="1"/>
        <v>50/50 ACC 54% PNL 7045</v>
      </c>
      <c r="AG1" s="335" t="str">
        <f t="shared" si="1"/>
        <v>&lt;equity ACC 51% PNL 489</v>
      </c>
      <c r="AH1" s="336" t="str">
        <f t="shared" si="1"/>
        <v>SEASONALITY ACC 53% PNL 10953</v>
      </c>
      <c r="AI1" s="336" t="str">
        <f t="shared" si="1"/>
        <v>ADJ_SEASONALITY ACC 61% PNL 18796</v>
      </c>
      <c r="AJ1" s="337" t="str">
        <f t="shared" si="1"/>
        <v>V1 ACC 53% PNL -2824</v>
      </c>
      <c r="AK1" s="337" t="str">
        <f t="shared" si="1"/>
        <v>V2 ACC 51% PNL 8937</v>
      </c>
      <c r="AL1" s="337" t="str">
        <f t="shared" si="1"/>
        <v>V3 ACC 51% PNL 5584</v>
      </c>
      <c r="AM1" s="337" t="str">
        <f t="shared" si="1"/>
        <v>V4 ACC 47% PNL -3688</v>
      </c>
      <c r="AN1" s="337" t="str">
        <f t="shared" si="1"/>
        <v>V5 ACC 42% PNL -8497</v>
      </c>
      <c r="AO1" s="337" t="str">
        <f t="shared" si="1"/>
        <v>V6 ACC 50% PNL 7517</v>
      </c>
    </row>
    <row r="2" spans="1:41" outlineLevel="1" x14ac:dyDescent="0.25">
      <c r="A2" t="s">
        <v>1121</v>
      </c>
      <c r="B2" s="95">
        <f>COUNTIF($C$14:$C$92,A2)</f>
        <v>9</v>
      </c>
      <c r="C2" s="193">
        <f>B2/$B$10</f>
        <v>0.125</v>
      </c>
      <c r="F2" s="294">
        <f t="shared" ref="F2:F9" si="3">SUMIFS(H$14:H$92,H$14:H$92,1,$C$14:$C$92,A2)/$B2</f>
        <v>0.55555555555555558</v>
      </c>
      <c r="G2" s="137">
        <f t="shared" ref="G2:G9" si="4">SUMIF($C$14:$C$92,A2,Z$14:Z$92)</f>
        <v>10098.268076810897</v>
      </c>
      <c r="H2" s="143">
        <f t="shared" ref="H2:H10" si="5">G2/$B2</f>
        <v>1122.0297863123219</v>
      </c>
      <c r="I2" s="186">
        <f>SUMIF($C$14:$C$92,A2,F$14:F$92)/B2</f>
        <v>723.08740659504156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-0.1111111111111111</v>
      </c>
      <c r="Q2" s="344">
        <f t="shared" si="9"/>
        <v>-0.33333333333333331</v>
      </c>
      <c r="R2" s="344">
        <f t="shared" si="9"/>
        <v>0.1111111111111111</v>
      </c>
      <c r="S2" s="344">
        <f t="shared" si="9"/>
        <v>-0.33333333333333331</v>
      </c>
      <c r="T2" s="344">
        <f t="shared" si="9"/>
        <v>-0.33333333333333331</v>
      </c>
      <c r="U2" s="344">
        <f t="shared" si="9"/>
        <v>-0.1111111111111111</v>
      </c>
      <c r="V2" s="344">
        <f t="shared" si="9"/>
        <v>0.1111111111111111</v>
      </c>
      <c r="W2" s="286"/>
      <c r="X2" s="6"/>
      <c r="Y2" t="s">
        <v>1121</v>
      </c>
      <c r="Z2" s="282">
        <f t="shared" ref="Z2:AO9" si="10">SUMIF($C$14:$C$92,$Y2,Z$14:Z$92)</f>
        <v>10098.268076810897</v>
      </c>
      <c r="AA2" s="282">
        <f t="shared" si="10"/>
        <v>5238.4441576216013</v>
      </c>
      <c r="AB2" s="282">
        <f t="shared" si="10"/>
        <v>-5238.4441576216013</v>
      </c>
      <c r="AC2" s="282">
        <f t="shared" si="10"/>
        <v>-875.22615011911103</v>
      </c>
      <c r="AD2" s="282">
        <f t="shared" si="10"/>
        <v>875.22615011911103</v>
      </c>
      <c r="AE2" s="282">
        <f t="shared" si="10"/>
        <v>3984.0892254445548</v>
      </c>
      <c r="AF2" s="282">
        <f t="shared" si="10"/>
        <v>4639.4372783301751</v>
      </c>
      <c r="AG2" s="282">
        <f t="shared" si="10"/>
        <v>1217.5975320594684</v>
      </c>
      <c r="AH2" s="282">
        <f t="shared" si="10"/>
        <v>7682.0601882078463</v>
      </c>
      <c r="AI2" s="282">
        <f t="shared" si="10"/>
        <v>455.21511750887612</v>
      </c>
      <c r="AJ2" s="282">
        <f t="shared" si="10"/>
        <v>-875.22615011911103</v>
      </c>
      <c r="AK2" s="282">
        <f t="shared" si="10"/>
        <v>3984.0892254445548</v>
      </c>
      <c r="AL2" s="282">
        <f t="shared" si="10"/>
        <v>-2167.3967597585611</v>
      </c>
      <c r="AM2" s="282">
        <f t="shared" si="10"/>
        <v>-1149.9321630758363</v>
      </c>
      <c r="AN2" s="282">
        <f t="shared" si="10"/>
        <v>-2548.0387996874556</v>
      </c>
      <c r="AO2" s="282">
        <f t="shared" si="10"/>
        <v>-1217.5975320594684</v>
      </c>
    </row>
    <row r="3" spans="1:41" outlineLevel="1" x14ac:dyDescent="0.25">
      <c r="A3" s="1" t="s">
        <v>288</v>
      </c>
      <c r="B3" s="95">
        <f t="shared" ref="B3:B9" si="11">COUNTIF($C$14:$C$92,A3)</f>
        <v>6</v>
      </c>
      <c r="C3" s="193">
        <f t="shared" ref="C3:C10" si="12">B3/$B$10</f>
        <v>8.3333333333333329E-2</v>
      </c>
      <c r="F3" s="294">
        <f t="shared" si="3"/>
        <v>0.83333333333333337</v>
      </c>
      <c r="G3" s="137">
        <f t="shared" si="4"/>
        <v>4398.3391056880109</v>
      </c>
      <c r="H3" s="143">
        <f t="shared" si="5"/>
        <v>733.05651761466845</v>
      </c>
      <c r="I3" s="186">
        <f t="shared" ref="I3:I9" si="13">SUMIF($C$14:$C$92,A3,F$14:F$92)/B3</f>
        <v>98.003451576046885</v>
      </c>
      <c r="J3" t="str">
        <f t="shared" si="6"/>
        <v>energy</v>
      </c>
      <c r="K3" s="344">
        <f t="shared" si="7"/>
        <v>-0.66666666666666663</v>
      </c>
      <c r="L3" s="344">
        <f t="shared" si="8"/>
        <v>-0.33333333333333331</v>
      </c>
      <c r="M3" s="344">
        <f t="shared" si="8"/>
        <v>-0.33333333333333331</v>
      </c>
      <c r="N3" s="344">
        <f t="shared" si="8"/>
        <v>-0.33333333333333331</v>
      </c>
      <c r="O3" s="344">
        <f t="shared" si="8"/>
        <v>0.66666666666666663</v>
      </c>
      <c r="P3" s="344">
        <f t="shared" si="9"/>
        <v>0.33333333333333331</v>
      </c>
      <c r="Q3" s="344">
        <f t="shared" si="9"/>
        <v>-0.66666666666666663</v>
      </c>
      <c r="R3" s="344">
        <f t="shared" si="9"/>
        <v>0.66666666666666663</v>
      </c>
      <c r="S3" s="344">
        <f t="shared" si="9"/>
        <v>-0.66666666666666663</v>
      </c>
      <c r="T3" s="344">
        <f t="shared" si="9"/>
        <v>-0.66666666666666663</v>
      </c>
      <c r="U3" s="344">
        <f t="shared" si="9"/>
        <v>-0.66666666666666663</v>
      </c>
      <c r="V3" s="344">
        <f t="shared" si="9"/>
        <v>-0.66666666666666663</v>
      </c>
      <c r="W3" s="286"/>
      <c r="X3" s="6"/>
      <c r="Y3" s="1" t="s">
        <v>288</v>
      </c>
      <c r="Z3" s="282">
        <f t="shared" si="10"/>
        <v>4398.3391056880109</v>
      </c>
      <c r="AA3" s="282">
        <f t="shared" si="10"/>
        <v>588.02070945628134</v>
      </c>
      <c r="AB3" s="282">
        <f t="shared" si="10"/>
        <v>-588.02070945628134</v>
      </c>
      <c r="AC3" s="282">
        <f t="shared" si="10"/>
        <v>-4398.3391056880109</v>
      </c>
      <c r="AD3" s="282">
        <f t="shared" si="10"/>
        <v>4398.3391056880109</v>
      </c>
      <c r="AE3" s="282">
        <f t="shared" si="10"/>
        <v>-2945.8354877423581</v>
      </c>
      <c r="AF3" s="282">
        <f t="shared" si="10"/>
        <v>-2945.8354877423581</v>
      </c>
      <c r="AG3" s="282">
        <f t="shared" si="10"/>
        <v>1514.9366096112706</v>
      </c>
      <c r="AH3" s="282">
        <f t="shared" si="10"/>
        <v>-864.48290848937199</v>
      </c>
      <c r="AI3" s="282">
        <f t="shared" si="10"/>
        <v>2945.8354877423581</v>
      </c>
      <c r="AJ3" s="282">
        <f t="shared" si="10"/>
        <v>864.48290848937199</v>
      </c>
      <c r="AK3" s="282">
        <f t="shared" si="10"/>
        <v>4398.3391056880109</v>
      </c>
      <c r="AL3" s="282">
        <f t="shared" si="10"/>
        <v>864.48290848937199</v>
      </c>
      <c r="AM3" s="282">
        <f t="shared" si="10"/>
        <v>864.48290848937199</v>
      </c>
      <c r="AN3" s="282">
        <f t="shared" si="10"/>
        <v>-4398.3391056880109</v>
      </c>
      <c r="AO3" s="282">
        <f t="shared" si="10"/>
        <v>864.48290848937199</v>
      </c>
    </row>
    <row r="4" spans="1:41" outlineLevel="1" x14ac:dyDescent="0.25">
      <c r="A4" s="1" t="s">
        <v>297</v>
      </c>
      <c r="B4" s="95">
        <f t="shared" si="11"/>
        <v>10</v>
      </c>
      <c r="C4" s="193">
        <f t="shared" si="12"/>
        <v>0.1388888888888889</v>
      </c>
      <c r="F4" s="294">
        <f t="shared" si="3"/>
        <v>0.9</v>
      </c>
      <c r="G4" s="137">
        <f t="shared" si="4"/>
        <v>18553.321180615476</v>
      </c>
      <c r="H4" s="143">
        <f t="shared" si="5"/>
        <v>1855.3321180615476</v>
      </c>
      <c r="I4" s="186">
        <f t="shared" si="13"/>
        <v>1418.8350983457474</v>
      </c>
      <c r="J4" t="str">
        <f t="shared" si="6"/>
        <v>grain</v>
      </c>
      <c r="K4" s="344">
        <f t="shared" si="7"/>
        <v>-0.4</v>
      </c>
      <c r="L4" s="344">
        <f t="shared" si="8"/>
        <v>0</v>
      </c>
      <c r="M4" s="344">
        <f t="shared" si="8"/>
        <v>0</v>
      </c>
      <c r="N4" s="344">
        <f t="shared" si="8"/>
        <v>-0.8</v>
      </c>
      <c r="O4" s="344">
        <f t="shared" si="8"/>
        <v>-0.6</v>
      </c>
      <c r="P4" s="344">
        <f t="shared" si="9"/>
        <v>-0.4</v>
      </c>
      <c r="Q4" s="344">
        <f t="shared" si="9"/>
        <v>-0.4</v>
      </c>
      <c r="R4" s="344">
        <f t="shared" si="9"/>
        <v>-0.2</v>
      </c>
      <c r="S4" s="344">
        <f t="shared" si="9"/>
        <v>0.8</v>
      </c>
      <c r="T4" s="344">
        <f t="shared" si="9"/>
        <v>0</v>
      </c>
      <c r="U4" s="344">
        <f t="shared" si="9"/>
        <v>0.6</v>
      </c>
      <c r="V4" s="344">
        <f t="shared" si="9"/>
        <v>0.8</v>
      </c>
      <c r="W4" s="286"/>
      <c r="X4" s="6"/>
      <c r="Y4" s="1" t="s">
        <v>297</v>
      </c>
      <c r="Z4" s="282">
        <f t="shared" si="10"/>
        <v>18553.321180615476</v>
      </c>
      <c r="AA4" s="282">
        <f t="shared" si="10"/>
        <v>14188.350983457474</v>
      </c>
      <c r="AB4" s="282">
        <f t="shared" si="10"/>
        <v>-14188.350983457474</v>
      </c>
      <c r="AC4" s="282">
        <f t="shared" si="10"/>
        <v>-13009.884079948599</v>
      </c>
      <c r="AD4" s="282">
        <f t="shared" si="10"/>
        <v>13009.884079948599</v>
      </c>
      <c r="AE4" s="282">
        <f t="shared" si="10"/>
        <v>-5446.4496301186</v>
      </c>
      <c r="AF4" s="282">
        <f t="shared" si="10"/>
        <v>-5446.4496301186</v>
      </c>
      <c r="AG4" s="282">
        <f t="shared" si="10"/>
        <v>-18553.321180615476</v>
      </c>
      <c r="AH4" s="282">
        <f t="shared" si="10"/>
        <v>-14668.479817511075</v>
      </c>
      <c r="AI4" s="282">
        <f t="shared" si="10"/>
        <v>-5217.616793171107</v>
      </c>
      <c r="AJ4" s="282">
        <f t="shared" si="10"/>
        <v>-13009.884079948599</v>
      </c>
      <c r="AK4" s="282">
        <f t="shared" si="10"/>
        <v>-1539.0237064455071</v>
      </c>
      <c r="AL4" s="282">
        <f t="shared" si="10"/>
        <v>18553.321180615476</v>
      </c>
      <c r="AM4" s="282">
        <f t="shared" si="10"/>
        <v>2590.0911435865432</v>
      </c>
      <c r="AN4" s="282">
        <f t="shared" si="10"/>
        <v>6631.9390438059318</v>
      </c>
      <c r="AO4" s="282">
        <f t="shared" si="10"/>
        <v>18553.321180615476</v>
      </c>
    </row>
    <row r="5" spans="1:41" outlineLevel="1" x14ac:dyDescent="0.25">
      <c r="A5" s="1" t="s">
        <v>294</v>
      </c>
      <c r="B5" s="95">
        <f t="shared" si="11"/>
        <v>21</v>
      </c>
      <c r="C5" s="193">
        <f t="shared" si="12"/>
        <v>0.29166666666666669</v>
      </c>
      <c r="F5" s="294">
        <f t="shared" si="3"/>
        <v>0.7142857142857143</v>
      </c>
      <c r="G5" s="137">
        <f t="shared" si="4"/>
        <v>32529.099084795685</v>
      </c>
      <c r="H5" s="143">
        <f t="shared" si="5"/>
        <v>1549.004718323604</v>
      </c>
      <c r="I5" s="186">
        <f t="shared" si="13"/>
        <v>1128.7509886316714</v>
      </c>
      <c r="J5" t="str">
        <f t="shared" si="6"/>
        <v>index</v>
      </c>
      <c r="K5" s="344">
        <f t="shared" si="7"/>
        <v>0.42857142857142855</v>
      </c>
      <c r="L5" s="344">
        <f t="shared" si="8"/>
        <v>-4.7619047619047616E-2</v>
      </c>
      <c r="M5" s="344">
        <f t="shared" si="8"/>
        <v>4.7619047619047616E-2</v>
      </c>
      <c r="N5" s="344">
        <f t="shared" si="8"/>
        <v>-4.7619047619047616E-2</v>
      </c>
      <c r="O5" s="344">
        <f t="shared" si="8"/>
        <v>0.33333333333333331</v>
      </c>
      <c r="P5" s="344">
        <f t="shared" si="9"/>
        <v>0.33333333333333331</v>
      </c>
      <c r="Q5" s="344">
        <f t="shared" si="9"/>
        <v>-0.14285714285714285</v>
      </c>
      <c r="R5" s="344">
        <f t="shared" si="9"/>
        <v>-4.7619047619047616E-2</v>
      </c>
      <c r="S5" s="344">
        <f t="shared" si="9"/>
        <v>-0.23809523809523808</v>
      </c>
      <c r="T5" s="344">
        <f t="shared" si="9"/>
        <v>-0.23809523809523808</v>
      </c>
      <c r="U5" s="344">
        <f t="shared" si="9"/>
        <v>0.14285714285714285</v>
      </c>
      <c r="V5" s="344">
        <f t="shared" si="9"/>
        <v>-0.33333333333333331</v>
      </c>
      <c r="W5" s="286"/>
      <c r="X5" s="6"/>
      <c r="Y5" s="1" t="s">
        <v>294</v>
      </c>
      <c r="Z5" s="282">
        <f t="shared" si="10"/>
        <v>32529.099084795685</v>
      </c>
      <c r="AA5" s="282">
        <f t="shared" si="10"/>
        <v>26126.533714812795</v>
      </c>
      <c r="AB5" s="282">
        <f t="shared" si="10"/>
        <v>-26126.533714812795</v>
      </c>
      <c r="AC5" s="282">
        <f t="shared" si="10"/>
        <v>11761.179839160024</v>
      </c>
      <c r="AD5" s="282">
        <f t="shared" si="10"/>
        <v>-11761.179839160024</v>
      </c>
      <c r="AE5" s="282">
        <f t="shared" si="10"/>
        <v>9060.1041607120897</v>
      </c>
      <c r="AF5" s="282">
        <f t="shared" si="10"/>
        <v>8580.4246454267432</v>
      </c>
      <c r="AG5" s="282">
        <f t="shared" si="10"/>
        <v>8109.4973022396989</v>
      </c>
      <c r="AH5" s="282">
        <f t="shared" si="10"/>
        <v>7437.3399426274482</v>
      </c>
      <c r="AI5" s="282">
        <f t="shared" si="10"/>
        <v>16598.608703867158</v>
      </c>
      <c r="AJ5" s="282">
        <f t="shared" si="10"/>
        <v>6902.173310338263</v>
      </c>
      <c r="AK5" s="282">
        <f t="shared" si="10"/>
        <v>6133.9426045176024</v>
      </c>
      <c r="AL5" s="282">
        <f t="shared" si="10"/>
        <v>-6230.0159507260141</v>
      </c>
      <c r="AM5" s="282">
        <f t="shared" si="10"/>
        <v>-1118.3427954904873</v>
      </c>
      <c r="AN5" s="282">
        <f t="shared" si="10"/>
        <v>-3507.2298667789878</v>
      </c>
      <c r="AO5" s="282">
        <f t="shared" si="10"/>
        <v>-4025.916473385817</v>
      </c>
    </row>
    <row r="6" spans="1:41" outlineLevel="1" x14ac:dyDescent="0.25">
      <c r="A6" s="1" t="s">
        <v>313</v>
      </c>
      <c r="B6" s="95">
        <f t="shared" si="11"/>
        <v>3</v>
      </c>
      <c r="C6" s="193">
        <f t="shared" si="12"/>
        <v>4.1666666666666664E-2</v>
      </c>
      <c r="F6" s="294">
        <f t="shared" si="3"/>
        <v>0.33333333333333331</v>
      </c>
      <c r="G6" s="137">
        <f t="shared" si="4"/>
        <v>2732.9782310946512</v>
      </c>
      <c r="H6" s="143">
        <f t="shared" si="5"/>
        <v>910.99274369821705</v>
      </c>
      <c r="I6" s="186">
        <f t="shared" si="13"/>
        <v>-569.70025711525932</v>
      </c>
      <c r="J6" t="str">
        <f t="shared" si="6"/>
        <v>meat</v>
      </c>
      <c r="K6" s="344">
        <f t="shared" si="7"/>
        <v>-1</v>
      </c>
      <c r="L6" s="344">
        <f t="shared" si="8"/>
        <v>1</v>
      </c>
      <c r="M6" s="344">
        <f t="shared" si="8"/>
        <v>0.33333333333333331</v>
      </c>
      <c r="N6" s="344">
        <f t="shared" si="8"/>
        <v>-0.33333333333333331</v>
      </c>
      <c r="O6" s="344">
        <f t="shared" si="8"/>
        <v>-0.33333333333333331</v>
      </c>
      <c r="P6" s="344">
        <f t="shared" si="9"/>
        <v>-1</v>
      </c>
      <c r="Q6" s="344">
        <f t="shared" si="9"/>
        <v>-0.33333333333333331</v>
      </c>
      <c r="R6" s="344">
        <f t="shared" si="9"/>
        <v>0.33333333333333331</v>
      </c>
      <c r="S6" s="344">
        <f t="shared" si="9"/>
        <v>1</v>
      </c>
      <c r="T6" s="344">
        <f t="shared" si="9"/>
        <v>1</v>
      </c>
      <c r="U6" s="344">
        <f t="shared" si="9"/>
        <v>0.33333333333333331</v>
      </c>
      <c r="V6" s="344">
        <f t="shared" si="9"/>
        <v>1</v>
      </c>
      <c r="W6" s="286"/>
      <c r="X6" s="6"/>
      <c r="Y6" s="1" t="s">
        <v>313</v>
      </c>
      <c r="Z6" s="282">
        <f t="shared" si="10"/>
        <v>2732.9782310946512</v>
      </c>
      <c r="AA6" s="282">
        <f t="shared" si="10"/>
        <v>-1709.100771345778</v>
      </c>
      <c r="AB6" s="282">
        <f t="shared" si="10"/>
        <v>1709.100771345778</v>
      </c>
      <c r="AC6" s="282">
        <f t="shared" si="10"/>
        <v>1709.100771345778</v>
      </c>
      <c r="AD6" s="282">
        <f t="shared" si="10"/>
        <v>-1709.100771345778</v>
      </c>
      <c r="AE6" s="282">
        <f t="shared" si="10"/>
        <v>-1359.5272291339891</v>
      </c>
      <c r="AF6" s="282">
        <f t="shared" si="10"/>
        <v>-1709.100771345778</v>
      </c>
      <c r="AG6" s="282">
        <f t="shared" si="10"/>
        <v>1359.5272291339891</v>
      </c>
      <c r="AH6" s="282">
        <f t="shared" si="10"/>
        <v>2732.9782310946512</v>
      </c>
      <c r="AI6" s="282">
        <f t="shared" si="10"/>
        <v>1709.100771345778</v>
      </c>
      <c r="AJ6" s="282">
        <f t="shared" si="10"/>
        <v>1359.5272291339891</v>
      </c>
      <c r="AK6" s="282">
        <f t="shared" si="10"/>
        <v>-1359.5272291339891</v>
      </c>
      <c r="AL6" s="282">
        <f t="shared" si="10"/>
        <v>-1709.100771345778</v>
      </c>
      <c r="AM6" s="282">
        <f t="shared" si="10"/>
        <v>-1709.100771345778</v>
      </c>
      <c r="AN6" s="282">
        <f t="shared" si="10"/>
        <v>-1359.5272291339891</v>
      </c>
      <c r="AO6" s="282">
        <f t="shared" si="10"/>
        <v>-1709.100771345778</v>
      </c>
    </row>
    <row r="7" spans="1:41" outlineLevel="1" x14ac:dyDescent="0.25">
      <c r="A7" s="1" t="s">
        <v>347</v>
      </c>
      <c r="B7" s="95">
        <f t="shared" si="11"/>
        <v>5</v>
      </c>
      <c r="C7" s="193">
        <f t="shared" si="12"/>
        <v>6.9444444444444448E-2</v>
      </c>
      <c r="F7" s="294">
        <f t="shared" si="3"/>
        <v>0.6</v>
      </c>
      <c r="G7" s="137">
        <f t="shared" si="4"/>
        <v>3385.4317258242409</v>
      </c>
      <c r="H7" s="143">
        <f t="shared" si="5"/>
        <v>677.08634516484813</v>
      </c>
      <c r="I7" s="186">
        <f t="shared" si="13"/>
        <v>439.67909431062878</v>
      </c>
      <c r="J7" t="str">
        <f t="shared" si="6"/>
        <v>metal</v>
      </c>
      <c r="K7" s="344">
        <f t="shared" si="7"/>
        <v>-0.2</v>
      </c>
      <c r="L7" s="344">
        <f t="shared" si="8"/>
        <v>0.2</v>
      </c>
      <c r="M7" s="344">
        <f t="shared" si="8"/>
        <v>-1</v>
      </c>
      <c r="N7" s="344">
        <f t="shared" si="8"/>
        <v>0.2</v>
      </c>
      <c r="O7" s="344">
        <f t="shared" si="8"/>
        <v>1</v>
      </c>
      <c r="P7" s="344">
        <f t="shared" si="9"/>
        <v>0.2</v>
      </c>
      <c r="Q7" s="344">
        <f t="shared" si="9"/>
        <v>-0.6</v>
      </c>
      <c r="R7" s="344">
        <f t="shared" si="9"/>
        <v>-0.6</v>
      </c>
      <c r="S7" s="344">
        <f t="shared" si="9"/>
        <v>-0.2</v>
      </c>
      <c r="T7" s="344">
        <f t="shared" si="9"/>
        <v>-1</v>
      </c>
      <c r="U7" s="344">
        <f t="shared" si="9"/>
        <v>-0.6</v>
      </c>
      <c r="V7" s="344">
        <f t="shared" si="9"/>
        <v>-1</v>
      </c>
      <c r="W7" s="286"/>
      <c r="X7" s="6"/>
      <c r="Y7" s="1" t="s">
        <v>347</v>
      </c>
      <c r="Z7" s="282">
        <f t="shared" si="10"/>
        <v>3385.4317258242409</v>
      </c>
      <c r="AA7" s="282">
        <f t="shared" si="10"/>
        <v>-732.70355397872549</v>
      </c>
      <c r="AB7" s="282">
        <f t="shared" si="10"/>
        <v>732.70355397872549</v>
      </c>
      <c r="AC7" s="282">
        <f t="shared" si="10"/>
        <v>741.09308282386496</v>
      </c>
      <c r="AD7" s="282">
        <f t="shared" si="10"/>
        <v>-741.09308282386496</v>
      </c>
      <c r="AE7" s="282">
        <f t="shared" si="10"/>
        <v>-2198.395471553144</v>
      </c>
      <c r="AF7" s="282">
        <f t="shared" si="10"/>
        <v>-2360.6814747062485</v>
      </c>
      <c r="AG7" s="282">
        <f t="shared" si="10"/>
        <v>-2360.6814747062485</v>
      </c>
      <c r="AH7" s="282">
        <f t="shared" si="10"/>
        <v>2198.395471553144</v>
      </c>
      <c r="AI7" s="282">
        <f t="shared" si="10"/>
        <v>3385.4317258242409</v>
      </c>
      <c r="AJ7" s="282">
        <f t="shared" si="10"/>
        <v>-1173.6452204351513</v>
      </c>
      <c r="AK7" s="282">
        <f t="shared" si="10"/>
        <v>445.94317144723209</v>
      </c>
      <c r="AL7" s="282">
        <f t="shared" si="10"/>
        <v>-3385.4317258242409</v>
      </c>
      <c r="AM7" s="282">
        <f t="shared" si="10"/>
        <v>-2198.395471553144</v>
      </c>
      <c r="AN7" s="282">
        <f t="shared" si="10"/>
        <v>-283.65716829412759</v>
      </c>
      <c r="AO7" s="282">
        <f t="shared" si="10"/>
        <v>-2198.395471553144</v>
      </c>
    </row>
    <row r="8" spans="1:41" outlineLevel="1" x14ac:dyDescent="0.25">
      <c r="A8" s="1" t="s">
        <v>1122</v>
      </c>
      <c r="B8" s="95">
        <f t="shared" si="11"/>
        <v>10</v>
      </c>
      <c r="C8" s="193">
        <f t="shared" si="12"/>
        <v>0.1388888888888889</v>
      </c>
      <c r="F8" s="294">
        <f t="shared" si="3"/>
        <v>0.7</v>
      </c>
      <c r="G8" s="137">
        <f t="shared" si="4"/>
        <v>5714.1691185263408</v>
      </c>
      <c r="H8" s="143">
        <f t="shared" si="5"/>
        <v>571.41691185263403</v>
      </c>
      <c r="I8" s="186">
        <f t="shared" si="13"/>
        <v>287.69983704357571</v>
      </c>
      <c r="J8" t="str">
        <f t="shared" si="6"/>
        <v>rates</v>
      </c>
      <c r="K8" s="344">
        <f t="shared" si="7"/>
        <v>0.2</v>
      </c>
      <c r="L8" s="344">
        <f t="shared" si="8"/>
        <v>0.2</v>
      </c>
      <c r="M8" s="344">
        <f t="shared" si="8"/>
        <v>-0.2</v>
      </c>
      <c r="N8" s="344">
        <f t="shared" si="8"/>
        <v>0.6</v>
      </c>
      <c r="O8" s="344">
        <f t="shared" si="8"/>
        <v>1</v>
      </c>
      <c r="P8" s="344">
        <f t="shared" si="9"/>
        <v>1</v>
      </c>
      <c r="Q8" s="344">
        <f t="shared" si="9"/>
        <v>0</v>
      </c>
      <c r="R8" s="344">
        <f t="shared" si="9"/>
        <v>0.2</v>
      </c>
      <c r="S8" s="344">
        <f t="shared" si="9"/>
        <v>-0.4</v>
      </c>
      <c r="T8" s="344">
        <f t="shared" si="9"/>
        <v>0</v>
      </c>
      <c r="U8" s="344">
        <f t="shared" si="9"/>
        <v>-0.8</v>
      </c>
      <c r="V8" s="344">
        <f t="shared" si="9"/>
        <v>-0.6</v>
      </c>
      <c r="W8" s="286"/>
      <c r="X8" s="6"/>
      <c r="Y8" s="1" t="s">
        <v>1122</v>
      </c>
      <c r="Z8" s="282">
        <f t="shared" si="10"/>
        <v>5714.1691185263408</v>
      </c>
      <c r="AA8" s="282">
        <f t="shared" si="10"/>
        <v>-2876.9983704357574</v>
      </c>
      <c r="AB8" s="282">
        <f t="shared" si="10"/>
        <v>2876.9983704357574</v>
      </c>
      <c r="AC8" s="282">
        <f t="shared" si="10"/>
        <v>1383.3171791586642</v>
      </c>
      <c r="AD8" s="282">
        <f t="shared" si="10"/>
        <v>-1383.3171791586642</v>
      </c>
      <c r="AE8" s="282">
        <f t="shared" si="10"/>
        <v>-1991.1520223418972</v>
      </c>
      <c r="AF8" s="282">
        <f t="shared" si="10"/>
        <v>-337.79172118124347</v>
      </c>
      <c r="AG8" s="282">
        <f t="shared" si="10"/>
        <v>2576.6182202814489</v>
      </c>
      <c r="AH8" s="282">
        <f t="shared" si="10"/>
        <v>2876.9983704357574</v>
      </c>
      <c r="AI8" s="282">
        <f t="shared" si="10"/>
        <v>2876.9983704357574</v>
      </c>
      <c r="AJ8" s="282">
        <f t="shared" si="10"/>
        <v>-10.423264588516872</v>
      </c>
      <c r="AK8" s="282">
        <f t="shared" si="10"/>
        <v>-1743.7318206857947</v>
      </c>
      <c r="AL8" s="282">
        <f t="shared" si="10"/>
        <v>-289.95688556579194</v>
      </c>
      <c r="AM8" s="282">
        <f t="shared" si="10"/>
        <v>-650.37152709292241</v>
      </c>
      <c r="AN8" s="282">
        <f t="shared" si="10"/>
        <v>-1483.2579266885762</v>
      </c>
      <c r="AO8" s="282">
        <f t="shared" si="10"/>
        <v>-1630.7373808147665</v>
      </c>
    </row>
    <row r="9" spans="1:41" outlineLevel="1" x14ac:dyDescent="0.25">
      <c r="A9" s="17" t="s">
        <v>304</v>
      </c>
      <c r="B9" s="295">
        <f t="shared" si="11"/>
        <v>8</v>
      </c>
      <c r="C9" s="200">
        <f t="shared" si="12"/>
        <v>0.1111111111111111</v>
      </c>
      <c r="D9" s="126"/>
      <c r="F9" s="294">
        <f t="shared" si="3"/>
        <v>0.625</v>
      </c>
      <c r="G9" s="199">
        <f t="shared" si="4"/>
        <v>7924.6956668060393</v>
      </c>
      <c r="H9" s="143">
        <f t="shared" si="5"/>
        <v>990.58695835075491</v>
      </c>
      <c r="I9" s="186">
        <f t="shared" si="13"/>
        <v>588.54139901711164</v>
      </c>
      <c r="J9" t="str">
        <f t="shared" si="6"/>
        <v>soft</v>
      </c>
      <c r="K9" s="344">
        <f t="shared" si="7"/>
        <v>-0.25</v>
      </c>
      <c r="L9" s="344">
        <f t="shared" si="8"/>
        <v>0.25</v>
      </c>
      <c r="M9" s="344">
        <f t="shared" si="8"/>
        <v>0.25</v>
      </c>
      <c r="N9" s="344">
        <f t="shared" si="8"/>
        <v>0.25</v>
      </c>
      <c r="O9" s="344">
        <f t="shared" si="8"/>
        <v>0.25</v>
      </c>
      <c r="P9" s="344">
        <f t="shared" si="9"/>
        <v>-0.5</v>
      </c>
      <c r="Q9" s="344">
        <f t="shared" si="9"/>
        <v>0</v>
      </c>
      <c r="R9" s="344">
        <f t="shared" si="9"/>
        <v>0</v>
      </c>
      <c r="S9" s="344">
        <f t="shared" si="9"/>
        <v>0</v>
      </c>
      <c r="T9" s="344">
        <f t="shared" si="9"/>
        <v>-0.25</v>
      </c>
      <c r="U9" s="344">
        <f t="shared" si="9"/>
        <v>0</v>
      </c>
      <c r="V9" s="344">
        <f t="shared" si="9"/>
        <v>0.25</v>
      </c>
      <c r="W9" s="286"/>
      <c r="X9" s="6"/>
      <c r="Y9" s="17" t="s">
        <v>304</v>
      </c>
      <c r="Z9" s="283">
        <f t="shared" si="10"/>
        <v>7924.6956668060393</v>
      </c>
      <c r="AA9" s="283">
        <f t="shared" si="10"/>
        <v>4708.3311921368932</v>
      </c>
      <c r="AB9" s="283">
        <f t="shared" si="10"/>
        <v>-4708.3311921368932</v>
      </c>
      <c r="AC9" s="283">
        <f t="shared" si="10"/>
        <v>1118.6942672856424</v>
      </c>
      <c r="AD9" s="283">
        <f t="shared" si="10"/>
        <v>-1118.6942672856424</v>
      </c>
      <c r="AE9" s="283">
        <f t="shared" si="10"/>
        <v>-2418.6782425620627</v>
      </c>
      <c r="AF9" s="283">
        <f t="shared" si="10"/>
        <v>6624.7116915296192</v>
      </c>
      <c r="AG9" s="283">
        <f t="shared" si="10"/>
        <v>6624.7116915296192</v>
      </c>
      <c r="AH9" s="283">
        <f t="shared" si="10"/>
        <v>3558.1726752901027</v>
      </c>
      <c r="AI9" s="283">
        <f t="shared" si="10"/>
        <v>-3957.2166284516552</v>
      </c>
      <c r="AJ9" s="283">
        <f t="shared" si="10"/>
        <v>3118.7525942191151</v>
      </c>
      <c r="AK9" s="283">
        <f t="shared" si="10"/>
        <v>-1383.0255094435054</v>
      </c>
      <c r="AL9" s="283">
        <f t="shared" si="10"/>
        <v>-52.21357797959763</v>
      </c>
      <c r="AM9" s="283">
        <f t="shared" si="10"/>
        <v>-316.54482013746065</v>
      </c>
      <c r="AN9" s="283">
        <f t="shared" si="10"/>
        <v>-1548.8007957923214</v>
      </c>
      <c r="AO9" s="283">
        <f t="shared" si="10"/>
        <v>-1118.6942672856424</v>
      </c>
    </row>
    <row r="10" spans="1:41" outlineLevel="1" x14ac:dyDescent="0.25">
      <c r="B10">
        <f>SUM(B2:B9)</f>
        <v>72</v>
      </c>
      <c r="C10" s="193">
        <f t="shared" si="12"/>
        <v>1</v>
      </c>
      <c r="D10" s="126"/>
      <c r="F10" s="294">
        <f>SUMIFS(H$14:H$92,H$14:H$92,1,$C$14:$C$92,"&lt;&gt;offline")/$B10</f>
        <v>0.69444444444444442</v>
      </c>
      <c r="G10" s="167">
        <f>SUM(G2:G9)</f>
        <v>85336.302190161339</v>
      </c>
      <c r="H10" s="143">
        <f t="shared" si="5"/>
        <v>1185.2264193077963</v>
      </c>
      <c r="I10">
        <f>SUM(F14:F92)/B10</f>
        <v>736.97990800436446</v>
      </c>
      <c r="J10" s="137"/>
      <c r="K10" s="6"/>
      <c r="L10" s="292"/>
      <c r="M10" s="286"/>
      <c r="N10" s="292"/>
      <c r="O10" s="6"/>
      <c r="R10" s="6"/>
      <c r="S10" s="286"/>
      <c r="T10" s="286"/>
      <c r="U10" s="286"/>
      <c r="V10" s="6"/>
      <c r="W10" s="286"/>
      <c r="X10" s="6"/>
      <c r="Y10" s="6" t="s">
        <v>1245</v>
      </c>
      <c r="Z10" s="284">
        <f>SUM(Z2:Z9)</f>
        <v>85336.302190161339</v>
      </c>
      <c r="AA10" s="284">
        <f t="shared" ref="AA10:AO10" si="14">SUM(AA2:AA9)</f>
        <v>45530.878061724783</v>
      </c>
      <c r="AB10" s="284">
        <f t="shared" si="14"/>
        <v>-45530.878061724783</v>
      </c>
      <c r="AC10" s="284">
        <f t="shared" si="14"/>
        <v>-1570.0641959817478</v>
      </c>
      <c r="AD10" s="284">
        <f t="shared" si="14"/>
        <v>1570.0641959817478</v>
      </c>
      <c r="AE10" s="284">
        <f t="shared" si="14"/>
        <v>-3315.8446972954061</v>
      </c>
      <c r="AF10" s="284">
        <f t="shared" si="14"/>
        <v>7044.7145301923092</v>
      </c>
      <c r="AG10" s="284">
        <f t="shared" si="14"/>
        <v>488.88592953376974</v>
      </c>
      <c r="AH10" s="284">
        <f t="shared" si="14"/>
        <v>10952.982153208502</v>
      </c>
      <c r="AI10" s="284">
        <f t="shared" si="14"/>
        <v>18796.356755101406</v>
      </c>
      <c r="AJ10" s="284">
        <f t="shared" si="14"/>
        <v>-2824.2426729106392</v>
      </c>
      <c r="AK10" s="284">
        <f t="shared" si="14"/>
        <v>8937.0058413886036</v>
      </c>
      <c r="AL10" s="284">
        <f t="shared" si="14"/>
        <v>5583.6884179048629</v>
      </c>
      <c r="AM10" s="284">
        <f t="shared" si="14"/>
        <v>-3688.1134966197137</v>
      </c>
      <c r="AN10" s="284">
        <f t="shared" si="14"/>
        <v>-8496.9118482575359</v>
      </c>
      <c r="AO10" s="284">
        <f t="shared" si="14"/>
        <v>7517.3621926602318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85336</v>
      </c>
      <c r="AA12" s="310" t="str">
        <f t="shared" si="15"/>
        <v>RISK-ON ACC 63% PNL 45531</v>
      </c>
      <c r="AB12" s="310" t="str">
        <f t="shared" si="15"/>
        <v>RISK-OFF ACC 36% PNL -45531</v>
      </c>
      <c r="AC12" s="310" t="str">
        <f t="shared" si="15"/>
        <v>Previous ACC 50% PNL -1570</v>
      </c>
      <c r="AD12" s="339" t="str">
        <f t="shared" si="15"/>
        <v>Anti-Previous ACC 49% PNL 1570</v>
      </c>
      <c r="AE12" s="340" t="str">
        <f t="shared" si="15"/>
        <v>&gt;equity ACC 42% PNL -3316</v>
      </c>
      <c r="AF12" s="340" t="str">
        <f t="shared" si="15"/>
        <v>50/50 ACC 54% PNL 7045</v>
      </c>
      <c r="AG12" s="340" t="str">
        <f t="shared" si="15"/>
        <v>&lt;equity ACC 51% PNL 489</v>
      </c>
      <c r="AH12" s="341" t="str">
        <f t="shared" si="15"/>
        <v>SEASONALITY ACC 53% PNL 10953</v>
      </c>
      <c r="AI12" s="341" t="str">
        <f t="shared" si="15"/>
        <v>ADJ_SEASONALITY ACC 61% PNL 18796</v>
      </c>
      <c r="AJ12" s="342" t="str">
        <f t="shared" si="15"/>
        <v>V1 ACC 53% PNL -2824</v>
      </c>
      <c r="AK12" s="342" t="str">
        <f t="shared" si="15"/>
        <v>V2 ACC 51% PNL 8937</v>
      </c>
      <c r="AL12" s="342" t="str">
        <f t="shared" si="15"/>
        <v>V3 ACC 51% PNL 5584</v>
      </c>
      <c r="AM12" s="342" t="str">
        <f t="shared" si="15"/>
        <v>V4 ACC 47% PNL -3688</v>
      </c>
      <c r="AN12" s="342" t="str">
        <f t="shared" si="15"/>
        <v>V5 ACC 42% PNL -8497</v>
      </c>
      <c r="AO12" s="342" t="str">
        <f t="shared" si="15"/>
        <v>V6 ACC 50% PNL 7517</v>
      </c>
    </row>
    <row r="13" spans="1:41" ht="15.75" thickBot="1" x14ac:dyDescent="0.3">
      <c r="A13" s="3"/>
      <c r="B13" s="164"/>
      <c r="C13" s="164"/>
      <c r="E13" s="240">
        <f>COUNTIF(E14:E92,1)/COUNT(E14:E92)</f>
        <v>0.45569620253164556</v>
      </c>
      <c r="H13" s="240">
        <f>COUNTIF(H14:H92,1)/COUNT(H14:H92)</f>
        <v>0.69620253164556967</v>
      </c>
      <c r="I13" s="240">
        <f>COUNTIF(I14:I92,1)/COUNT(I14:I92)</f>
        <v>0.49367088607594939</v>
      </c>
      <c r="J13" s="240">
        <f t="shared" ref="J13:L13" si="16">COUNTIF(J14:J92,1)/COUNT(J14:J92)</f>
        <v>0.45569620253164556</v>
      </c>
      <c r="K13" s="240">
        <f t="shared" si="16"/>
        <v>0.46835443037974683</v>
      </c>
      <c r="L13" s="240">
        <f t="shared" si="16"/>
        <v>0.70886075949367089</v>
      </c>
      <c r="M13" s="240"/>
      <c r="O13" s="240">
        <f t="shared" ref="O13:U13" si="17">COUNTIF(O14:O92,1)/COUNT(O14:O92)</f>
        <v>0.55696202531645567</v>
      </c>
      <c r="P13" s="240">
        <f t="shared" si="17"/>
        <v>0.35443037974683544</v>
      </c>
      <c r="Q13" s="240">
        <f t="shared" si="17"/>
        <v>0.51898734177215189</v>
      </c>
      <c r="R13" s="240">
        <f t="shared" si="17"/>
        <v>0.43037974683544306</v>
      </c>
      <c r="S13" s="240">
        <f t="shared" si="17"/>
        <v>0.36708860759493672</v>
      </c>
      <c r="T13" s="240">
        <f t="shared" si="17"/>
        <v>0.45569620253164556</v>
      </c>
      <c r="U13" s="240">
        <f t="shared" si="17"/>
        <v>0.43037974683544306</v>
      </c>
      <c r="W13" s="179"/>
      <c r="X13" s="182">
        <v>18143582.860010549</v>
      </c>
      <c r="Y13" s="182">
        <v>23451368.825224001</v>
      </c>
      <c r="Z13" s="187">
        <f t="shared" ref="Z13:AO13" si="18">SUM(Z14:Z92)</f>
        <v>85336.302190161354</v>
      </c>
      <c r="AA13" s="187">
        <f t="shared" si="18"/>
        <v>45530.878061724761</v>
      </c>
      <c r="AB13" s="187">
        <f t="shared" si="18"/>
        <v>-45530.878061724761</v>
      </c>
      <c r="AC13" s="187">
        <f>SUM(AC14:AC92)</f>
        <v>-1570.0641959817483</v>
      </c>
      <c r="AD13" s="187">
        <f t="shared" si="18"/>
        <v>1570.0641959817483</v>
      </c>
      <c r="AE13" s="187">
        <f t="shared" si="18"/>
        <v>-3315.8446972954089</v>
      </c>
      <c r="AF13" s="187">
        <f t="shared" si="18"/>
        <v>7044.7145301923119</v>
      </c>
      <c r="AG13" s="187">
        <f t="shared" si="18"/>
        <v>488.88592953376781</v>
      </c>
      <c r="AH13" s="187">
        <f t="shared" si="18"/>
        <v>10952.982153208502</v>
      </c>
      <c r="AI13" s="187">
        <f>SUM(AI14:AI92)</f>
        <v>18796.356755101406</v>
      </c>
      <c r="AJ13" s="187">
        <f>SUM(AJ14:AJ92)</f>
        <v>-2824.2426729106373</v>
      </c>
      <c r="AK13" s="187">
        <f t="shared" si="18"/>
        <v>8937.005841388609</v>
      </c>
      <c r="AL13" s="187">
        <f>SUM(AL14:AL92)</f>
        <v>5583.6884179048648</v>
      </c>
      <c r="AM13" s="187">
        <f t="shared" si="18"/>
        <v>-3688.113496619716</v>
      </c>
      <c r="AN13" s="187">
        <f t="shared" si="18"/>
        <v>-8496.9118482575359</v>
      </c>
      <c r="AO13" s="187">
        <f t="shared" si="18"/>
        <v>7517.36219266023</v>
      </c>
    </row>
    <row r="14" spans="1:41" x14ac:dyDescent="0.25">
      <c r="A14" s="330" t="s">
        <v>287</v>
      </c>
      <c r="B14" s="331" t="s">
        <v>558</v>
      </c>
      <c r="C14" s="332" t="s">
        <v>1288</v>
      </c>
      <c r="E14">
        <v>-1</v>
      </c>
      <c r="F14" s="186">
        <f t="shared" ref="F14:F77" si="19">G14*X14</f>
        <v>0</v>
      </c>
      <c r="G14" s="201">
        <v>1.86016677357E-2</v>
      </c>
      <c r="H14" s="202">
        <v>1</v>
      </c>
      <c r="I14">
        <v>-1</v>
      </c>
      <c r="J14">
        <v>1</v>
      </c>
      <c r="K14">
        <v>-1</v>
      </c>
      <c r="L14">
        <v>1</v>
      </c>
      <c r="M14">
        <v>-3</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1924.2086909851798</v>
      </c>
      <c r="G15" s="202">
        <v>1.2741416308999999E-2</v>
      </c>
      <c r="H15" s="202">
        <v>1</v>
      </c>
      <c r="I15">
        <v>1</v>
      </c>
      <c r="J15">
        <v>-1</v>
      </c>
      <c r="K15">
        <v>1</v>
      </c>
      <c r="L15">
        <v>1</v>
      </c>
      <c r="M15">
        <v>-7</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151020</v>
      </c>
      <c r="Y15" s="137">
        <v>226530</v>
      </c>
      <c r="Z15" s="188">
        <f t="shared" si="25"/>
        <v>1924.2086909851798</v>
      </c>
      <c r="AA15" s="188">
        <f>IF(IF(sym!$Q4=H15,1,0)=1,ABS(X15*G15),-ABS(X15*G15))</f>
        <v>1924.2086909851798</v>
      </c>
      <c r="AB15" s="188">
        <f>IF(IF(sym!$P4=$H15,1,0)=1,ABS($X15*$G15),-ABS($X15*$G15))</f>
        <v>-1924.2086909851798</v>
      </c>
      <c r="AC15" s="188">
        <f>IF(IF(E15=H15,1,0)=1,ABS(X15*G15),-ABS(X15*G15))</f>
        <v>-1924.2086909851798</v>
      </c>
      <c r="AD15" s="188">
        <f t="shared" si="26"/>
        <v>1924.2086909851798</v>
      </c>
      <c r="AE15" s="188">
        <f t="shared" si="27"/>
        <v>-1924.2086909851798</v>
      </c>
      <c r="AF15" s="188">
        <f t="shared" ref="AF15:AF78" si="36">IF(IF(I15=H15,1,0)=1,ABS(X15*G15),-ABS(X15*G15))</f>
        <v>1924.2086909851798</v>
      </c>
      <c r="AG15" s="188">
        <f t="shared" ref="AG15:AG78" si="37">IF(IF(K15=H15,1,0)=1,ABS(X15*G15),-ABS(X15*G15))</f>
        <v>1924.2086909851798</v>
      </c>
      <c r="AH15" s="188">
        <f t="shared" ref="AH15:AH78" si="38">IF(IF(L15=H15,1,0)=1,ABS(X15*G15),-ABS(X15*G15))</f>
        <v>1924.2086909851798</v>
      </c>
      <c r="AI15" s="188">
        <f t="shared" ref="AI15:AI78" si="39">IF(IF(O15=H15,1,0)=1,ABS(X15*G15),-ABS(X15*G15))</f>
        <v>-1924.2086909851798</v>
      </c>
      <c r="AJ15" s="188">
        <f t="shared" si="28"/>
        <v>-1924.2086909851798</v>
      </c>
      <c r="AK15" s="188">
        <f t="shared" si="29"/>
        <v>-1924.2086909851798</v>
      </c>
      <c r="AL15" s="188">
        <f t="shared" si="30"/>
        <v>1924.2086909851798</v>
      </c>
      <c r="AM15" s="188">
        <f t="shared" si="31"/>
        <v>-1924.2086909851798</v>
      </c>
      <c r="AN15" s="188">
        <f t="shared" si="32"/>
        <v>-1924.2086909851798</v>
      </c>
      <c r="AO15" s="188">
        <f t="shared" si="33"/>
        <v>-1924.2086909851798</v>
      </c>
    </row>
    <row r="16" spans="1:41" x14ac:dyDescent="0.25">
      <c r="A16" s="1" t="s">
        <v>292</v>
      </c>
      <c r="B16" s="149" t="s">
        <v>292</v>
      </c>
      <c r="C16" s="192" t="s">
        <v>294</v>
      </c>
      <c r="E16">
        <v>1</v>
      </c>
      <c r="F16" s="186">
        <f t="shared" si="19"/>
        <v>1675.8297032604976</v>
      </c>
      <c r="G16" s="202">
        <v>1.74759558996E-2</v>
      </c>
      <c r="H16" s="202">
        <v>1</v>
      </c>
      <c r="I16">
        <v>1</v>
      </c>
      <c r="J16">
        <v>1</v>
      </c>
      <c r="K16">
        <v>1</v>
      </c>
      <c r="L16">
        <v>-1</v>
      </c>
      <c r="M16">
        <v>-4</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95893.45</v>
      </c>
      <c r="Y16" s="137">
        <v>95893.45</v>
      </c>
      <c r="Z16" s="188">
        <f t="shared" si="25"/>
        <v>1675.8297032604976</v>
      </c>
      <c r="AA16" s="188">
        <f>IF(IF(sym!$Q5=H16,1,0)=1,ABS(X16*G16),-ABS(X16*G16))</f>
        <v>1675.8297032604976</v>
      </c>
      <c r="AB16" s="188">
        <f>IF(IF(sym!$P5=$H16,1,0)=1,ABS($X16*$G16),-ABS($X16*$G16))</f>
        <v>-1675.8297032604976</v>
      </c>
      <c r="AC16" s="188">
        <f t="shared" ref="AC16:AC79" si="40">IF(IF(E16=H16,1,0)=1,ABS(X16*G16),-ABS(X16*G16))</f>
        <v>1675.8297032604976</v>
      </c>
      <c r="AD16" s="188">
        <f t="shared" si="26"/>
        <v>-1675.8297032604976</v>
      </c>
      <c r="AE16" s="188">
        <f t="shared" si="27"/>
        <v>1675.8297032604976</v>
      </c>
      <c r="AF16" s="188">
        <f t="shared" si="36"/>
        <v>1675.8297032604976</v>
      </c>
      <c r="AG16" s="188">
        <f t="shared" si="37"/>
        <v>1675.8297032604976</v>
      </c>
      <c r="AH16" s="188">
        <f t="shared" si="38"/>
        <v>-1675.8297032604976</v>
      </c>
      <c r="AI16" s="188">
        <f t="shared" si="39"/>
        <v>1675.8297032604976</v>
      </c>
      <c r="AJ16" s="188">
        <f t="shared" si="28"/>
        <v>1675.8297032604976</v>
      </c>
      <c r="AK16" s="188">
        <f t="shared" si="29"/>
        <v>1675.8297032604976</v>
      </c>
      <c r="AL16" s="188">
        <f t="shared" si="30"/>
        <v>1675.8297032604976</v>
      </c>
      <c r="AM16" s="188">
        <f>IF(IF(S16=H16,1,0)=1,ABS(X16*G16),-ABS(X16*G16))</f>
        <v>1675.8297032604976</v>
      </c>
      <c r="AN16" s="188">
        <f t="shared" si="32"/>
        <v>-1675.8297032604976</v>
      </c>
      <c r="AO16" s="188">
        <f t="shared" si="33"/>
        <v>1675.8297032604976</v>
      </c>
    </row>
    <row r="17" spans="1:41" x14ac:dyDescent="0.25">
      <c r="A17" s="1" t="s">
        <v>295</v>
      </c>
      <c r="B17" s="149" t="s">
        <v>728</v>
      </c>
      <c r="C17" s="192" t="s">
        <v>297</v>
      </c>
      <c r="E17">
        <v>-1</v>
      </c>
      <c r="F17" s="186">
        <f t="shared" si="19"/>
        <v>1835.785288273572</v>
      </c>
      <c r="G17" s="202">
        <v>1.9880715705799998E-2</v>
      </c>
      <c r="H17" s="202">
        <v>1</v>
      </c>
      <c r="I17">
        <v>-1</v>
      </c>
      <c r="J17">
        <v>-1</v>
      </c>
      <c r="K17">
        <v>-1</v>
      </c>
      <c r="L17">
        <v>-1</v>
      </c>
      <c r="M17">
        <v>-6</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92340</v>
      </c>
      <c r="Y17" s="137">
        <v>110808</v>
      </c>
      <c r="Z17" s="188">
        <f t="shared" si="25"/>
        <v>1835.785288273572</v>
      </c>
      <c r="AA17" s="188">
        <f>IF(IF(sym!$Q6=H17,1,0)=1,ABS(X17*G17),-ABS(X17*G17))</f>
        <v>1835.785288273572</v>
      </c>
      <c r="AB17" s="188">
        <f>IF(IF(sym!$P6=$H17,1,0)=1,ABS($X17*$G17),-ABS($X17*$G17))</f>
        <v>-1835.785288273572</v>
      </c>
      <c r="AC17" s="188">
        <f t="shared" si="40"/>
        <v>-1835.785288273572</v>
      </c>
      <c r="AD17" s="188">
        <f t="shared" si="26"/>
        <v>1835.785288273572</v>
      </c>
      <c r="AE17" s="188">
        <f t="shared" si="27"/>
        <v>-1835.785288273572</v>
      </c>
      <c r="AF17" s="188">
        <f t="shared" si="36"/>
        <v>-1835.785288273572</v>
      </c>
      <c r="AG17" s="188">
        <f t="shared" si="37"/>
        <v>-1835.785288273572</v>
      </c>
      <c r="AH17" s="188">
        <f t="shared" si="38"/>
        <v>-1835.785288273572</v>
      </c>
      <c r="AI17" s="188">
        <f t="shared" si="39"/>
        <v>1835.785288273572</v>
      </c>
      <c r="AJ17" s="188">
        <f t="shared" si="28"/>
        <v>-1835.785288273572</v>
      </c>
      <c r="AK17" s="188">
        <f t="shared" si="29"/>
        <v>1835.785288273572</v>
      </c>
      <c r="AL17" s="188">
        <f t="shared" si="30"/>
        <v>1835.785288273572</v>
      </c>
      <c r="AM17" s="188">
        <f t="shared" si="31"/>
        <v>1835.785288273572</v>
      </c>
      <c r="AN17" s="188">
        <f t="shared" si="32"/>
        <v>-1835.785288273572</v>
      </c>
      <c r="AO17" s="188">
        <f t="shared" si="33"/>
        <v>1835.785288273572</v>
      </c>
    </row>
    <row r="18" spans="1:41" x14ac:dyDescent="0.25">
      <c r="A18" s="1" t="s">
        <v>298</v>
      </c>
      <c r="B18" s="149" t="s">
        <v>479</v>
      </c>
      <c r="C18" s="192" t="s">
        <v>1121</v>
      </c>
      <c r="E18">
        <v>-1</v>
      </c>
      <c r="F18" s="186">
        <f t="shared" si="19"/>
        <v>665.22063381399335</v>
      </c>
      <c r="G18" s="202">
        <v>4.1066170773299999E-3</v>
      </c>
      <c r="H18" s="202">
        <v>1</v>
      </c>
      <c r="I18">
        <v>1</v>
      </c>
      <c r="J18">
        <v>1</v>
      </c>
      <c r="K18">
        <v>-1</v>
      </c>
      <c r="L18">
        <v>1</v>
      </c>
      <c r="M18">
        <v>5</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161987.5</v>
      </c>
      <c r="Y18" s="137">
        <v>242981.25</v>
      </c>
      <c r="Z18" s="188">
        <f t="shared" si="25"/>
        <v>665.22063381399335</v>
      </c>
      <c r="AA18" s="188">
        <f>IF(IF(sym!$Q7=H18,1,0)=1,ABS(X18*G18),-ABS(X18*G18))</f>
        <v>665.22063381399335</v>
      </c>
      <c r="AB18" s="188">
        <f>IF(IF(sym!$P7=$H18,1,0)=1,ABS($X18*$G18),-ABS($X18*$G18))</f>
        <v>-665.22063381399335</v>
      </c>
      <c r="AC18" s="188">
        <f t="shared" si="40"/>
        <v>-665.22063381399335</v>
      </c>
      <c r="AD18" s="188">
        <f t="shared" si="26"/>
        <v>665.22063381399335</v>
      </c>
      <c r="AE18" s="188">
        <f t="shared" si="27"/>
        <v>665.22063381399335</v>
      </c>
      <c r="AF18" s="188">
        <f t="shared" si="36"/>
        <v>665.22063381399335</v>
      </c>
      <c r="AG18" s="188">
        <f t="shared" si="37"/>
        <v>-665.22063381399335</v>
      </c>
      <c r="AH18" s="188">
        <f t="shared" si="38"/>
        <v>665.22063381399335</v>
      </c>
      <c r="AI18" s="188">
        <f t="shared" si="39"/>
        <v>665.22063381399335</v>
      </c>
      <c r="AJ18" s="188">
        <f t="shared" si="28"/>
        <v>-665.22063381399335</v>
      </c>
      <c r="AK18" s="188">
        <f t="shared" si="29"/>
        <v>665.22063381399335</v>
      </c>
      <c r="AL18" s="188">
        <f t="shared" si="30"/>
        <v>665.22063381399335</v>
      </c>
      <c r="AM18" s="188">
        <f t="shared" si="31"/>
        <v>665.22063381399335</v>
      </c>
      <c r="AN18" s="188">
        <f t="shared" si="32"/>
        <v>-665.22063381399335</v>
      </c>
      <c r="AO18" s="188">
        <f t="shared" si="33"/>
        <v>665.22063381399335</v>
      </c>
    </row>
    <row r="19" spans="1:41" x14ac:dyDescent="0.25">
      <c r="A19" s="1" t="s">
        <v>300</v>
      </c>
      <c r="B19" s="149" t="s">
        <v>518</v>
      </c>
      <c r="C19" s="192" t="s">
        <v>297</v>
      </c>
      <c r="E19">
        <v>1</v>
      </c>
      <c r="F19" s="186">
        <f t="shared" si="19"/>
        <v>2064.5574250160253</v>
      </c>
      <c r="G19" s="202">
        <v>3.8771031455700003E-2</v>
      </c>
      <c r="H19" s="202">
        <v>1</v>
      </c>
      <c r="I19">
        <v>1</v>
      </c>
      <c r="J19">
        <v>1</v>
      </c>
      <c r="K19">
        <v>-1</v>
      </c>
      <c r="L19">
        <v>-1</v>
      </c>
      <c r="M19">
        <v>12</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53250</v>
      </c>
      <c r="Y19" s="137">
        <v>71000</v>
      </c>
      <c r="Z19" s="188">
        <f t="shared" si="25"/>
        <v>2064.5574250160253</v>
      </c>
      <c r="AA19" s="188">
        <f>IF(IF(sym!$Q8=H19,1,0)=1,ABS(X19*G19),-ABS(X19*G19))</f>
        <v>2064.5574250160253</v>
      </c>
      <c r="AB19" s="188">
        <f>IF(IF(sym!$P8=$H19,1,0)=1,ABS($X19*$G19),-ABS($X19*$G19))</f>
        <v>-2064.5574250160253</v>
      </c>
      <c r="AC19" s="188">
        <f t="shared" si="40"/>
        <v>2064.5574250160253</v>
      </c>
      <c r="AD19" s="188">
        <f t="shared" si="26"/>
        <v>-2064.5574250160253</v>
      </c>
      <c r="AE19" s="188">
        <f t="shared" si="27"/>
        <v>2064.5574250160253</v>
      </c>
      <c r="AF19" s="188">
        <f t="shared" si="36"/>
        <v>2064.5574250160253</v>
      </c>
      <c r="AG19" s="188">
        <f t="shared" si="37"/>
        <v>-2064.5574250160253</v>
      </c>
      <c r="AH19" s="188">
        <f t="shared" si="38"/>
        <v>-2064.5574250160253</v>
      </c>
      <c r="AI19" s="188">
        <f t="shared" si="39"/>
        <v>-2064.5574250160253</v>
      </c>
      <c r="AJ19" s="188">
        <f t="shared" si="28"/>
        <v>2064.5574250160253</v>
      </c>
      <c r="AK19" s="188">
        <f t="shared" si="29"/>
        <v>-2064.5574250160253</v>
      </c>
      <c r="AL19" s="188">
        <f t="shared" si="30"/>
        <v>2064.5574250160253</v>
      </c>
      <c r="AM19" s="188">
        <f t="shared" si="31"/>
        <v>2064.5574250160253</v>
      </c>
      <c r="AN19" s="188">
        <f t="shared" si="32"/>
        <v>2064.5574250160253</v>
      </c>
      <c r="AO19" s="188">
        <f t="shared" si="33"/>
        <v>2064.5574250160253</v>
      </c>
    </row>
    <row r="20" spans="1:41" x14ac:dyDescent="0.25">
      <c r="A20" s="1" t="s">
        <v>302</v>
      </c>
      <c r="B20" s="149" t="s">
        <v>509</v>
      </c>
      <c r="C20" s="192" t="s">
        <v>304</v>
      </c>
      <c r="E20">
        <v>1</v>
      </c>
      <c r="F20" s="186">
        <f t="shared" si="19"/>
        <v>-517.82636655927843</v>
      </c>
      <c r="G20" s="202">
        <v>-4.1800643086799998E-3</v>
      </c>
      <c r="H20" s="202">
        <v>-1</v>
      </c>
      <c r="I20">
        <v>1</v>
      </c>
      <c r="J20">
        <v>1</v>
      </c>
      <c r="K20">
        <v>1</v>
      </c>
      <c r="L20">
        <v>1</v>
      </c>
      <c r="M20">
        <v>-2</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123880</v>
      </c>
      <c r="Y20" s="137">
        <v>154850</v>
      </c>
      <c r="Z20" s="188">
        <f t="shared" si="25"/>
        <v>517.82636655927843</v>
      </c>
      <c r="AA20" s="188">
        <f>IF(IF(sym!$Q9=H20,1,0)=1,ABS(X20*G20),-ABS(X20*G20))</f>
        <v>-517.82636655927843</v>
      </c>
      <c r="AB20" s="188">
        <f>IF(IF(sym!$P9=$H20,1,0)=1,ABS($X20*$G20),-ABS($X20*$G20))</f>
        <v>517.82636655927843</v>
      </c>
      <c r="AC20" s="188">
        <f t="shared" si="40"/>
        <v>-517.82636655927843</v>
      </c>
      <c r="AD20" s="188">
        <f t="shared" si="26"/>
        <v>517.82636655927843</v>
      </c>
      <c r="AE20" s="188">
        <f t="shared" si="27"/>
        <v>-517.82636655927843</v>
      </c>
      <c r="AF20" s="188">
        <f t="shared" si="36"/>
        <v>-517.82636655927843</v>
      </c>
      <c r="AG20" s="188">
        <f t="shared" si="37"/>
        <v>-517.82636655927843</v>
      </c>
      <c r="AH20" s="188">
        <f t="shared" si="38"/>
        <v>-517.82636655927843</v>
      </c>
      <c r="AI20" s="188">
        <f t="shared" si="39"/>
        <v>517.82636655927843</v>
      </c>
      <c r="AJ20" s="188">
        <f t="shared" si="28"/>
        <v>-517.82636655927843</v>
      </c>
      <c r="AK20" s="188">
        <f t="shared" si="29"/>
        <v>517.82636655927843</v>
      </c>
      <c r="AL20" s="188">
        <f t="shared" si="30"/>
        <v>517.82636655927843</v>
      </c>
      <c r="AM20" s="188">
        <f t="shared" si="31"/>
        <v>517.82636655927843</v>
      </c>
      <c r="AN20" s="188">
        <f t="shared" si="32"/>
        <v>-517.82636655927843</v>
      </c>
      <c r="AO20" s="188">
        <f t="shared" si="33"/>
        <v>517.82636655927843</v>
      </c>
    </row>
    <row r="21" spans="1:41" x14ac:dyDescent="0.25">
      <c r="A21" s="1" t="s">
        <v>305</v>
      </c>
      <c r="B21" s="149" t="s">
        <v>488</v>
      </c>
      <c r="C21" s="192" t="s">
        <v>1121</v>
      </c>
      <c r="E21">
        <v>-1</v>
      </c>
      <c r="F21" s="186">
        <f t="shared" si="19"/>
        <v>-419.23437500076659</v>
      </c>
      <c r="G21" s="202">
        <v>-1.82291666667E-3</v>
      </c>
      <c r="H21" s="202">
        <v>-1</v>
      </c>
      <c r="I21">
        <v>-1</v>
      </c>
      <c r="J21">
        <v>-1</v>
      </c>
      <c r="K21">
        <v>-1</v>
      </c>
      <c r="L21">
        <v>-1</v>
      </c>
      <c r="M21">
        <v>7</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229980</v>
      </c>
      <c r="Y21" s="137">
        <v>306640</v>
      </c>
      <c r="Z21" s="188">
        <f t="shared" si="25"/>
        <v>419.23437500076659</v>
      </c>
      <c r="AA21" s="188">
        <f>IF(IF(sym!$Q10=H21,1,0)=1,ABS(X21*G21),-ABS(X21*G21))</f>
        <v>-419.23437500076659</v>
      </c>
      <c r="AB21" s="188">
        <f>IF(IF(sym!$P10=$H21,1,0)=1,ABS($X21*$G21),-ABS($X21*$G21))</f>
        <v>419.23437500076659</v>
      </c>
      <c r="AC21" s="188">
        <f t="shared" si="40"/>
        <v>419.23437500076659</v>
      </c>
      <c r="AD21" s="188">
        <f t="shared" si="26"/>
        <v>-419.23437500076659</v>
      </c>
      <c r="AE21" s="188">
        <f t="shared" si="27"/>
        <v>419.23437500076659</v>
      </c>
      <c r="AF21" s="188">
        <f t="shared" si="36"/>
        <v>419.23437500076659</v>
      </c>
      <c r="AG21" s="188">
        <f t="shared" si="37"/>
        <v>419.23437500076659</v>
      </c>
      <c r="AH21" s="188">
        <f t="shared" si="38"/>
        <v>419.23437500076659</v>
      </c>
      <c r="AI21" s="188">
        <f t="shared" si="39"/>
        <v>419.23437500076659</v>
      </c>
      <c r="AJ21" s="188">
        <f t="shared" si="28"/>
        <v>419.23437500076659</v>
      </c>
      <c r="AK21" s="188">
        <f t="shared" si="29"/>
        <v>419.23437500076659</v>
      </c>
      <c r="AL21" s="188">
        <f t="shared" si="30"/>
        <v>-419.23437500076659</v>
      </c>
      <c r="AM21" s="188">
        <f t="shared" si="31"/>
        <v>419.23437500076659</v>
      </c>
      <c r="AN21" s="188">
        <f t="shared" si="32"/>
        <v>-419.23437500076659</v>
      </c>
      <c r="AO21" s="188">
        <f t="shared" si="33"/>
        <v>-419.23437500076659</v>
      </c>
    </row>
    <row r="22" spans="1:41" x14ac:dyDescent="0.25">
      <c r="A22" s="330" t="s">
        <v>307</v>
      </c>
      <c r="B22" s="331" t="s">
        <v>484</v>
      </c>
      <c r="C22" s="332" t="s">
        <v>1288</v>
      </c>
      <c r="E22">
        <v>1</v>
      </c>
      <c r="F22" s="186">
        <f t="shared" si="19"/>
        <v>0</v>
      </c>
      <c r="G22" s="202">
        <v>2.6192075218299999E-3</v>
      </c>
      <c r="H22" s="202">
        <v>1</v>
      </c>
      <c r="I22">
        <v>-1</v>
      </c>
      <c r="J22">
        <v>-1</v>
      </c>
      <c r="K22">
        <v>1</v>
      </c>
      <c r="L22">
        <v>1</v>
      </c>
      <c r="M22">
        <v>9</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543.22995126247781</v>
      </c>
      <c r="G23" s="202">
        <v>5.9813912272900002E-3</v>
      </c>
      <c r="H23" s="202">
        <v>1</v>
      </c>
      <c r="I23">
        <v>-1</v>
      </c>
      <c r="J23">
        <v>-1</v>
      </c>
      <c r="K23">
        <v>-1</v>
      </c>
      <c r="L23">
        <v>1</v>
      </c>
      <c r="M23">
        <v>5</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90820</v>
      </c>
      <c r="Y23" s="137">
        <v>136230</v>
      </c>
      <c r="Z23" s="188">
        <f t="shared" si="25"/>
        <v>543.22995126247781</v>
      </c>
      <c r="AA23" s="188">
        <f>IF(IF(sym!$Q12=H23,1,0)=1,ABS(X23*G23),-ABS(X23*G23))</f>
        <v>543.22995126247781</v>
      </c>
      <c r="AB23" s="188">
        <f>IF(IF(sym!$P12=$H23,1,0)=1,ABS($X23*$G23),-ABS($X23*$G23))</f>
        <v>-543.22995126247781</v>
      </c>
      <c r="AC23" s="188">
        <f t="shared" si="40"/>
        <v>-543.22995126247781</v>
      </c>
      <c r="AD23" s="188">
        <f t="shared" si="26"/>
        <v>543.22995126247781</v>
      </c>
      <c r="AE23" s="188">
        <f t="shared" si="27"/>
        <v>-543.22995126247781</v>
      </c>
      <c r="AF23" s="188">
        <f t="shared" si="36"/>
        <v>-543.22995126247781</v>
      </c>
      <c r="AG23" s="188">
        <f t="shared" si="37"/>
        <v>-543.22995126247781</v>
      </c>
      <c r="AH23" s="188">
        <f t="shared" si="38"/>
        <v>543.22995126247781</v>
      </c>
      <c r="AI23" s="188">
        <f t="shared" si="39"/>
        <v>543.22995126247781</v>
      </c>
      <c r="AJ23" s="188">
        <f t="shared" si="28"/>
        <v>-543.22995126247781</v>
      </c>
      <c r="AK23" s="188">
        <f t="shared" si="29"/>
        <v>543.22995126247781</v>
      </c>
      <c r="AL23" s="188">
        <f t="shared" si="30"/>
        <v>-543.22995126247781</v>
      </c>
      <c r="AM23" s="188">
        <f t="shared" si="31"/>
        <v>-543.22995126247781</v>
      </c>
      <c r="AN23" s="188">
        <f t="shared" si="32"/>
        <v>-543.22995126247781</v>
      </c>
      <c r="AO23" s="188">
        <f t="shared" si="33"/>
        <v>-543.22995126247781</v>
      </c>
    </row>
    <row r="24" spans="1:41" x14ac:dyDescent="0.25">
      <c r="A24" s="1" t="s">
        <v>311</v>
      </c>
      <c r="B24" s="149" t="s">
        <v>520</v>
      </c>
      <c r="C24" s="192" t="s">
        <v>304</v>
      </c>
      <c r="E24">
        <v>-1</v>
      </c>
      <c r="F24" s="186">
        <f t="shared" si="19"/>
        <v>1000.029163466736</v>
      </c>
      <c r="G24" s="202">
        <v>1.01304681504E-2</v>
      </c>
      <c r="H24" s="233">
        <v>1</v>
      </c>
      <c r="I24">
        <v>1</v>
      </c>
      <c r="J24">
        <v>1</v>
      </c>
      <c r="K24">
        <v>1</v>
      </c>
      <c r="L24">
        <v>-1</v>
      </c>
      <c r="M24">
        <v>6</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98715</v>
      </c>
      <c r="Y24" s="137">
        <v>131620</v>
      </c>
      <c r="Z24" s="188">
        <f t="shared" si="25"/>
        <v>1000.029163466736</v>
      </c>
      <c r="AA24" s="188">
        <f>IF(IF(sym!$Q13=H24,1,0)=1,ABS(X24*G24),-ABS(X24*G24))</f>
        <v>1000.029163466736</v>
      </c>
      <c r="AB24" s="188">
        <f>IF(IF(sym!$P13=$H24,1,0)=1,ABS($X24*$G24),-ABS($X24*$G24))</f>
        <v>-1000.029163466736</v>
      </c>
      <c r="AC24" s="188">
        <f t="shared" si="40"/>
        <v>-1000.029163466736</v>
      </c>
      <c r="AD24" s="188">
        <f t="shared" si="26"/>
        <v>1000.029163466736</v>
      </c>
      <c r="AE24" s="188">
        <f t="shared" si="27"/>
        <v>1000.029163466736</v>
      </c>
      <c r="AF24" s="188">
        <f t="shared" si="36"/>
        <v>1000.029163466736</v>
      </c>
      <c r="AG24" s="188">
        <f t="shared" si="37"/>
        <v>1000.029163466736</v>
      </c>
      <c r="AH24" s="188">
        <f t="shared" si="38"/>
        <v>-1000.029163466736</v>
      </c>
      <c r="AI24" s="188">
        <f t="shared" si="39"/>
        <v>-1000.029163466736</v>
      </c>
      <c r="AJ24" s="188">
        <f t="shared" si="28"/>
        <v>1000.029163466736</v>
      </c>
      <c r="AK24" s="188">
        <f t="shared" si="29"/>
        <v>1000.029163466736</v>
      </c>
      <c r="AL24" s="188">
        <f t="shared" si="30"/>
        <v>1000.029163466736</v>
      </c>
      <c r="AM24" s="188">
        <f t="shared" si="31"/>
        <v>1000.029163466736</v>
      </c>
      <c r="AN24" s="188">
        <f t="shared" si="32"/>
        <v>-1000.029163466736</v>
      </c>
      <c r="AO24" s="188">
        <f t="shared" si="33"/>
        <v>1000.029163466736</v>
      </c>
    </row>
    <row r="25" spans="1:41" x14ac:dyDescent="0.25">
      <c r="A25" s="1" t="s">
        <v>1008</v>
      </c>
      <c r="B25" s="149" t="s">
        <v>583</v>
      </c>
      <c r="C25" s="192" t="s">
        <v>1121</v>
      </c>
      <c r="E25">
        <v>-1</v>
      </c>
      <c r="F25" s="186">
        <f t="shared" si="19"/>
        <v>-162.40470498016407</v>
      </c>
      <c r="G25" s="202">
        <v>-5.8643089137500005E-4</v>
      </c>
      <c r="H25" s="202">
        <v>-1</v>
      </c>
      <c r="I25">
        <v>-1</v>
      </c>
      <c r="J25">
        <v>1</v>
      </c>
      <c r="K25">
        <v>-1</v>
      </c>
      <c r="L25">
        <v>1</v>
      </c>
      <c r="M25">
        <v>-15</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276937.5</v>
      </c>
      <c r="Y25" s="137">
        <v>415406.25</v>
      </c>
      <c r="Z25" s="188">
        <f t="shared" si="25"/>
        <v>162.40470498016407</v>
      </c>
      <c r="AA25" s="188">
        <f>IF(IF(sym!$Q14=H25,1,0)=1,ABS(X25*G25),-ABS(X25*G25))</f>
        <v>-162.40470498016407</v>
      </c>
      <c r="AB25" s="188">
        <f>IF(IF(sym!$P14=$H25,1,0)=1,ABS($X25*$G25),-ABS($X25*$G25))</f>
        <v>162.40470498016407</v>
      </c>
      <c r="AC25" s="188">
        <f t="shared" si="40"/>
        <v>162.40470498016407</v>
      </c>
      <c r="AD25" s="188">
        <f t="shared" si="26"/>
        <v>-162.40470498016407</v>
      </c>
      <c r="AE25" s="188">
        <f t="shared" si="27"/>
        <v>-162.40470498016407</v>
      </c>
      <c r="AF25" s="188">
        <f t="shared" si="36"/>
        <v>162.40470498016407</v>
      </c>
      <c r="AG25" s="188">
        <f t="shared" si="37"/>
        <v>162.40470498016407</v>
      </c>
      <c r="AH25" s="188">
        <f t="shared" si="38"/>
        <v>-162.40470498016407</v>
      </c>
      <c r="AI25" s="188">
        <f t="shared" si="39"/>
        <v>162.40470498016407</v>
      </c>
      <c r="AJ25" s="188">
        <f t="shared" si="28"/>
        <v>162.40470498016407</v>
      </c>
      <c r="AK25" s="188">
        <f t="shared" si="29"/>
        <v>-162.40470498016407</v>
      </c>
      <c r="AL25" s="188">
        <f t="shared" si="30"/>
        <v>162.40470498016407</v>
      </c>
      <c r="AM25" s="188">
        <f t="shared" si="31"/>
        <v>162.40470498016407</v>
      </c>
      <c r="AN25" s="188">
        <f t="shared" si="32"/>
        <v>-162.40470498016407</v>
      </c>
      <c r="AO25" s="188">
        <f t="shared" si="33"/>
        <v>-162.40470498016407</v>
      </c>
    </row>
    <row r="26" spans="1:41" x14ac:dyDescent="0.25">
      <c r="A26" s="1" t="s">
        <v>314</v>
      </c>
      <c r="B26" s="149" t="s">
        <v>755</v>
      </c>
      <c r="C26" s="192" t="s">
        <v>1121</v>
      </c>
      <c r="E26">
        <v>1</v>
      </c>
      <c r="F26" s="186">
        <f t="shared" si="19"/>
        <v>-167.90238942546969</v>
      </c>
      <c r="G26" s="202">
        <v>-5.8101532427899997E-4</v>
      </c>
      <c r="H26" s="202">
        <v>-1</v>
      </c>
      <c r="I26">
        <v>-1</v>
      </c>
      <c r="J26">
        <v>1</v>
      </c>
      <c r="K26">
        <v>-1</v>
      </c>
      <c r="L26">
        <v>-1</v>
      </c>
      <c r="M26">
        <v>-10</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288981</v>
      </c>
      <c r="Y26" s="137">
        <v>385308</v>
      </c>
      <c r="Z26" s="188">
        <f t="shared" si="25"/>
        <v>167.90238942546969</v>
      </c>
      <c r="AA26" s="188">
        <f>IF(IF(sym!$Q15=H26,1,0)=1,ABS(X26*G26),-ABS(X26*G26))</f>
        <v>167.90238942546969</v>
      </c>
      <c r="AB26" s="188">
        <f>IF(IF(sym!$P15=$H26,1,0)=1,ABS($X26*$G26),-ABS($X26*$G26))</f>
        <v>-167.90238942546969</v>
      </c>
      <c r="AC26" s="188">
        <f t="shared" si="40"/>
        <v>-167.90238942546969</v>
      </c>
      <c r="AD26" s="188">
        <f t="shared" si="26"/>
        <v>167.90238942546969</v>
      </c>
      <c r="AE26" s="188">
        <f t="shared" si="27"/>
        <v>-167.90238942546969</v>
      </c>
      <c r="AF26" s="188">
        <f t="shared" si="36"/>
        <v>167.90238942546969</v>
      </c>
      <c r="AG26" s="188">
        <f t="shared" si="37"/>
        <v>167.90238942546969</v>
      </c>
      <c r="AH26" s="188">
        <f t="shared" si="38"/>
        <v>167.90238942546969</v>
      </c>
      <c r="AI26" s="188">
        <f t="shared" si="39"/>
        <v>-167.90238942546969</v>
      </c>
      <c r="AJ26" s="188">
        <f t="shared" si="28"/>
        <v>-167.90238942546969</v>
      </c>
      <c r="AK26" s="188">
        <f t="shared" si="29"/>
        <v>-167.90238942546969</v>
      </c>
      <c r="AL26" s="188">
        <f t="shared" si="30"/>
        <v>167.90238942546969</v>
      </c>
      <c r="AM26" s="188">
        <f t="shared" si="31"/>
        <v>-167.90238942546969</v>
      </c>
      <c r="AN26" s="188">
        <f t="shared" si="32"/>
        <v>-167.90238942546969</v>
      </c>
      <c r="AO26" s="188">
        <f t="shared" si="33"/>
        <v>-167.90238942546969</v>
      </c>
    </row>
    <row r="27" spans="1:41" x14ac:dyDescent="0.25">
      <c r="A27" s="1" t="s">
        <v>316</v>
      </c>
      <c r="B27" s="149" t="s">
        <v>562</v>
      </c>
      <c r="C27" s="192" t="s">
        <v>1122</v>
      </c>
      <c r="E27">
        <v>-1</v>
      </c>
      <c r="F27" s="186">
        <f t="shared" si="19"/>
        <v>487.01455534982961</v>
      </c>
      <c r="G27" s="202">
        <v>1.3128841678099999E-3</v>
      </c>
      <c r="H27" s="202">
        <v>1</v>
      </c>
      <c r="I27">
        <v>1</v>
      </c>
      <c r="J27">
        <v>-1</v>
      </c>
      <c r="K27">
        <v>1</v>
      </c>
      <c r="L27">
        <v>1</v>
      </c>
      <c r="M27">
        <v>10</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370950.13199999998</v>
      </c>
      <c r="Y27" s="137">
        <v>556425.19799999997</v>
      </c>
      <c r="Z27" s="188">
        <f t="shared" si="25"/>
        <v>487.01455534982961</v>
      </c>
      <c r="AA27" s="188">
        <f>IF(IF(sym!$Q16=H27,1,0)=1,ABS(X27*G27),-ABS(X27*G27))</f>
        <v>-487.01455534982961</v>
      </c>
      <c r="AB27" s="188">
        <f>IF(IF(sym!$P16=$H27,1,0)=1,ABS($X27*$G27),-ABS($X27*$G27))</f>
        <v>487.01455534982961</v>
      </c>
      <c r="AC27" s="188">
        <f t="shared" si="40"/>
        <v>-487.01455534982961</v>
      </c>
      <c r="AD27" s="188">
        <f t="shared" si="26"/>
        <v>487.01455534982961</v>
      </c>
      <c r="AE27" s="188">
        <f t="shared" si="27"/>
        <v>-487.01455534982961</v>
      </c>
      <c r="AF27" s="188">
        <f t="shared" si="36"/>
        <v>487.01455534982961</v>
      </c>
      <c r="AG27" s="188">
        <f t="shared" si="37"/>
        <v>487.01455534982961</v>
      </c>
      <c r="AH27" s="188">
        <f t="shared" si="38"/>
        <v>487.01455534982961</v>
      </c>
      <c r="AI27" s="188">
        <f t="shared" si="39"/>
        <v>487.01455534982961</v>
      </c>
      <c r="AJ27" s="188">
        <f t="shared" si="28"/>
        <v>-487.01455534982961</v>
      </c>
      <c r="AK27" s="188">
        <f t="shared" si="29"/>
        <v>487.01455534982961</v>
      </c>
      <c r="AL27" s="188">
        <f t="shared" si="30"/>
        <v>487.01455534982961</v>
      </c>
      <c r="AM27" s="188">
        <f t="shared" si="31"/>
        <v>487.01455534982961</v>
      </c>
      <c r="AN27" s="188">
        <f t="shared" si="32"/>
        <v>-487.01455534982961</v>
      </c>
      <c r="AO27" s="188">
        <f t="shared" si="33"/>
        <v>-487.01455534982961</v>
      </c>
    </row>
    <row r="28" spans="1:41" x14ac:dyDescent="0.25">
      <c r="A28" s="1" t="s">
        <v>318</v>
      </c>
      <c r="B28" s="149" t="s">
        <v>560</v>
      </c>
      <c r="C28" s="192" t="s">
        <v>1122</v>
      </c>
      <c r="E28">
        <v>1</v>
      </c>
      <c r="F28" s="186">
        <f t="shared" si="19"/>
        <v>696.87022187359048</v>
      </c>
      <c r="G28" s="202">
        <v>6.7234424025100004E-4</v>
      </c>
      <c r="H28" s="202">
        <v>1</v>
      </c>
      <c r="I28">
        <v>-1</v>
      </c>
      <c r="J28">
        <v>-1</v>
      </c>
      <c r="K28">
        <v>-1</v>
      </c>
      <c r="L28">
        <v>1</v>
      </c>
      <c r="M28">
        <v>10</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1036478.3099999999</v>
      </c>
      <c r="Y28" s="137">
        <v>1332614.97</v>
      </c>
      <c r="Z28" s="188">
        <f t="shared" si="25"/>
        <v>696.87022187359048</v>
      </c>
      <c r="AA28" s="188">
        <f>IF(IF(sym!$Q17=H28,1,0)=1,ABS(X28*G28),-ABS(X28*G28))</f>
        <v>-696.87022187359048</v>
      </c>
      <c r="AB28" s="188">
        <f>IF(IF(sym!$P17=$H28,1,0)=1,ABS($X28*$G28),-ABS($X28*$G28))</f>
        <v>696.87022187359048</v>
      </c>
      <c r="AC28" s="188">
        <f t="shared" si="40"/>
        <v>696.87022187359048</v>
      </c>
      <c r="AD28" s="188">
        <f t="shared" si="26"/>
        <v>-696.87022187359048</v>
      </c>
      <c r="AE28" s="188">
        <f t="shared" si="27"/>
        <v>-696.87022187359048</v>
      </c>
      <c r="AF28" s="188">
        <f t="shared" si="36"/>
        <v>-696.87022187359048</v>
      </c>
      <c r="AG28" s="188">
        <f t="shared" si="37"/>
        <v>-696.87022187359048</v>
      </c>
      <c r="AH28" s="188">
        <f t="shared" si="38"/>
        <v>696.87022187359048</v>
      </c>
      <c r="AI28" s="188">
        <f t="shared" si="39"/>
        <v>696.87022187359048</v>
      </c>
      <c r="AJ28" s="188">
        <f t="shared" si="28"/>
        <v>-696.87022187359048</v>
      </c>
      <c r="AK28" s="188">
        <f t="shared" si="29"/>
        <v>-696.87022187359048</v>
      </c>
      <c r="AL28" s="188">
        <f t="shared" si="30"/>
        <v>-696.87022187359048</v>
      </c>
      <c r="AM28" s="188">
        <f t="shared" si="31"/>
        <v>-696.87022187359048</v>
      </c>
      <c r="AN28" s="188">
        <f t="shared" si="32"/>
        <v>696.87022187359048</v>
      </c>
      <c r="AO28" s="188">
        <f t="shared" si="33"/>
        <v>-696.87022187359048</v>
      </c>
    </row>
    <row r="29" spans="1:41" x14ac:dyDescent="0.25">
      <c r="A29" s="330" t="s">
        <v>320</v>
      </c>
      <c r="B29" s="331" t="s">
        <v>564</v>
      </c>
      <c r="C29" s="332" t="s">
        <v>1288</v>
      </c>
      <c r="E29">
        <v>1</v>
      </c>
      <c r="F29" s="186">
        <f t="shared" si="19"/>
        <v>0</v>
      </c>
      <c r="G29" s="202">
        <v>1.78380306814E-4</v>
      </c>
      <c r="H29" s="202">
        <v>1</v>
      </c>
      <c r="I29">
        <v>-1</v>
      </c>
      <c r="J29">
        <v>-1</v>
      </c>
      <c r="K29">
        <v>-1</v>
      </c>
      <c r="L29">
        <v>1</v>
      </c>
      <c r="M29">
        <v>-9</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-1.51072615571E-4</v>
      </c>
      <c r="H30" s="202">
        <v>-1</v>
      </c>
      <c r="I30">
        <v>-1</v>
      </c>
      <c r="J30">
        <v>-1</v>
      </c>
      <c r="K30">
        <v>-1</v>
      </c>
      <c r="L30">
        <v>1</v>
      </c>
      <c r="M30">
        <v>9</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2873.4220072627199</v>
      </c>
      <c r="G31" s="202">
        <v>1.8943974204E-2</v>
      </c>
      <c r="H31" s="202">
        <v>1</v>
      </c>
      <c r="I31">
        <v>1</v>
      </c>
      <c r="J31">
        <v>1</v>
      </c>
      <c r="K31">
        <v>-1</v>
      </c>
      <c r="L31">
        <v>1</v>
      </c>
      <c r="M31">
        <v>7</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151680</v>
      </c>
      <c r="Y31" s="137">
        <v>151680</v>
      </c>
      <c r="Z31" s="188">
        <f t="shared" si="25"/>
        <v>2873.4220072627199</v>
      </c>
      <c r="AA31" s="188">
        <f>IF(IF(sym!$Q20=H31,1,0)=1,ABS(X31*G31),-ABS(X31*G31))</f>
        <v>2873.4220072627199</v>
      </c>
      <c r="AB31" s="188">
        <f>IF(IF(sym!$P20=$H31,1,0)=1,ABS($X31*$G31),-ABS($X31*$G31))</f>
        <v>-2873.4220072627199</v>
      </c>
      <c r="AC31" s="188">
        <f t="shared" si="40"/>
        <v>2873.4220072627199</v>
      </c>
      <c r="AD31" s="188">
        <f t="shared" si="26"/>
        <v>-2873.4220072627199</v>
      </c>
      <c r="AE31" s="188">
        <f t="shared" si="27"/>
        <v>2873.4220072627199</v>
      </c>
      <c r="AF31" s="188">
        <f t="shared" si="36"/>
        <v>2873.4220072627199</v>
      </c>
      <c r="AG31" s="188">
        <f t="shared" si="37"/>
        <v>-2873.4220072627199</v>
      </c>
      <c r="AH31" s="188">
        <f t="shared" si="38"/>
        <v>2873.4220072627199</v>
      </c>
      <c r="AI31" s="188">
        <f t="shared" si="39"/>
        <v>2873.4220072627199</v>
      </c>
      <c r="AJ31" s="188">
        <f t="shared" si="28"/>
        <v>-2873.4220072627199</v>
      </c>
      <c r="AK31" s="188">
        <f t="shared" si="29"/>
        <v>2873.4220072627199</v>
      </c>
      <c r="AL31" s="188">
        <f t="shared" si="30"/>
        <v>-2873.4220072627199</v>
      </c>
      <c r="AM31" s="188">
        <f t="shared" si="31"/>
        <v>-2873.4220072627199</v>
      </c>
      <c r="AN31" s="188">
        <f t="shared" si="32"/>
        <v>2873.4220072627199</v>
      </c>
      <c r="AO31" s="188">
        <f t="shared" si="33"/>
        <v>-2873.4220072627199</v>
      </c>
    </row>
    <row r="32" spans="1:41" x14ac:dyDescent="0.25">
      <c r="A32" s="1" t="s">
        <v>327</v>
      </c>
      <c r="B32" s="149" t="s">
        <v>552</v>
      </c>
      <c r="C32" s="192" t="s">
        <v>294</v>
      </c>
      <c r="E32">
        <v>-1</v>
      </c>
      <c r="F32" s="186">
        <f t="shared" si="19"/>
        <v>2888.8264818255898</v>
      </c>
      <c r="G32" s="202">
        <v>1.36233269598E-2</v>
      </c>
      <c r="H32" s="202">
        <v>1</v>
      </c>
      <c r="I32">
        <v>1</v>
      </c>
      <c r="J32">
        <v>1</v>
      </c>
      <c r="K32">
        <v>1</v>
      </c>
      <c r="L32">
        <v>1</v>
      </c>
      <c r="M32">
        <v>7</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212050</v>
      </c>
      <c r="Y32" s="137">
        <v>318075</v>
      </c>
      <c r="Z32" s="188">
        <f t="shared" si="25"/>
        <v>2888.8264818255898</v>
      </c>
      <c r="AA32" s="188">
        <f>IF(IF(sym!$Q21=H32,1,0)=1,ABS(X32*G32),-ABS(X32*G32))</f>
        <v>2888.8264818255898</v>
      </c>
      <c r="AB32" s="188">
        <f>IF(IF(sym!$P21=$H32,1,0)=1,ABS($X32*$G32),-ABS($X32*$G32))</f>
        <v>-2888.8264818255898</v>
      </c>
      <c r="AC32" s="188">
        <f t="shared" si="40"/>
        <v>-2888.8264818255898</v>
      </c>
      <c r="AD32" s="188">
        <f t="shared" si="26"/>
        <v>2888.8264818255898</v>
      </c>
      <c r="AE32" s="188">
        <f t="shared" si="27"/>
        <v>2888.8264818255898</v>
      </c>
      <c r="AF32" s="188">
        <f t="shared" si="36"/>
        <v>2888.8264818255898</v>
      </c>
      <c r="AG32" s="188">
        <f t="shared" si="37"/>
        <v>2888.8264818255898</v>
      </c>
      <c r="AH32" s="188">
        <f t="shared" si="38"/>
        <v>2888.8264818255898</v>
      </c>
      <c r="AI32" s="188">
        <f t="shared" si="39"/>
        <v>2888.8264818255898</v>
      </c>
      <c r="AJ32" s="188">
        <f t="shared" si="28"/>
        <v>-2888.8264818255898</v>
      </c>
      <c r="AK32" s="188">
        <f t="shared" si="29"/>
        <v>2888.8264818255898</v>
      </c>
      <c r="AL32" s="188">
        <f t="shared" si="30"/>
        <v>2888.8264818255898</v>
      </c>
      <c r="AM32" s="188">
        <f t="shared" si="31"/>
        <v>2888.8264818255898</v>
      </c>
      <c r="AN32" s="188">
        <f t="shared" si="32"/>
        <v>-2888.8264818255898</v>
      </c>
      <c r="AO32" s="188">
        <f t="shared" si="33"/>
        <v>2888.8264818255898</v>
      </c>
    </row>
    <row r="33" spans="1:41" x14ac:dyDescent="0.25">
      <c r="A33" s="1" t="s">
        <v>329</v>
      </c>
      <c r="B33" s="149" t="s">
        <v>589</v>
      </c>
      <c r="C33" s="192" t="s">
        <v>313</v>
      </c>
      <c r="E33">
        <v>-1</v>
      </c>
      <c r="F33" s="186">
        <f t="shared" si="19"/>
        <v>-174.7867711058945</v>
      </c>
      <c r="G33" s="202">
        <v>-1.2184508268100001E-3</v>
      </c>
      <c r="H33" s="234">
        <v>-1</v>
      </c>
      <c r="I33">
        <v>1</v>
      </c>
      <c r="J33">
        <v>-1</v>
      </c>
      <c r="K33">
        <v>1</v>
      </c>
      <c r="L33">
        <v>-1</v>
      </c>
      <c r="M33">
        <v>12</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143450</v>
      </c>
      <c r="Y33" s="137">
        <v>215175</v>
      </c>
      <c r="Z33" s="188">
        <f t="shared" si="25"/>
        <v>174.7867711058945</v>
      </c>
      <c r="AA33" s="188">
        <f>IF(IF(sym!$Q22=H33,1,0)=1,ABS(X33*G33),-ABS(X33*G33))</f>
        <v>-174.7867711058945</v>
      </c>
      <c r="AB33" s="188">
        <f>IF(IF(sym!$P22=$H33,1,0)=1,ABS($X33*$G33),-ABS($X33*$G33))</f>
        <v>174.7867711058945</v>
      </c>
      <c r="AC33" s="188">
        <f t="shared" si="40"/>
        <v>174.7867711058945</v>
      </c>
      <c r="AD33" s="188">
        <f t="shared" si="26"/>
        <v>-174.7867711058945</v>
      </c>
      <c r="AE33" s="188">
        <f t="shared" si="27"/>
        <v>174.7867711058945</v>
      </c>
      <c r="AF33" s="188">
        <f t="shared" si="36"/>
        <v>-174.7867711058945</v>
      </c>
      <c r="AG33" s="188">
        <f t="shared" si="37"/>
        <v>-174.7867711058945</v>
      </c>
      <c r="AH33" s="188">
        <f t="shared" si="38"/>
        <v>174.7867711058945</v>
      </c>
      <c r="AI33" s="188">
        <f t="shared" si="39"/>
        <v>174.7867711058945</v>
      </c>
      <c r="AJ33" s="188">
        <f t="shared" si="28"/>
        <v>-174.7867711058945</v>
      </c>
      <c r="AK33" s="188">
        <f t="shared" si="29"/>
        <v>174.7867711058945</v>
      </c>
      <c r="AL33" s="188">
        <f t="shared" si="30"/>
        <v>-174.7867711058945</v>
      </c>
      <c r="AM33" s="188">
        <f t="shared" si="31"/>
        <v>-174.7867711058945</v>
      </c>
      <c r="AN33" s="188">
        <f t="shared" si="32"/>
        <v>174.7867711058945</v>
      </c>
      <c r="AO33" s="188">
        <f t="shared" si="33"/>
        <v>-174.7867711058945</v>
      </c>
    </row>
    <row r="34" spans="1:41" x14ac:dyDescent="0.25">
      <c r="A34" s="1" t="s">
        <v>331</v>
      </c>
      <c r="B34" s="149" t="s">
        <v>481</v>
      </c>
      <c r="C34" s="192" t="s">
        <v>294</v>
      </c>
      <c r="E34">
        <v>1</v>
      </c>
      <c r="F34" s="186">
        <f t="shared" si="19"/>
        <v>1653.9477019716217</v>
      </c>
      <c r="G34" s="202">
        <v>1.78528054409E-2</v>
      </c>
      <c r="H34" s="202">
        <v>1</v>
      </c>
      <c r="I34">
        <v>-1</v>
      </c>
      <c r="J34">
        <v>1</v>
      </c>
      <c r="K34">
        <v>-1</v>
      </c>
      <c r="L34">
        <v>-1</v>
      </c>
      <c r="M34">
        <v>10</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92643.573999999993</v>
      </c>
      <c r="Y34" s="137">
        <v>138965.36099999998</v>
      </c>
      <c r="Z34" s="188">
        <f t="shared" si="25"/>
        <v>1653.9477019716217</v>
      </c>
      <c r="AA34" s="188">
        <f>IF(IF(sym!$Q23=H34,1,0)=1,ABS(X34*G34),-ABS(X34*G34))</f>
        <v>1653.9477019716217</v>
      </c>
      <c r="AB34" s="188">
        <f>IF(IF(sym!$P23=$H34,1,0)=1,ABS($X34*$G34),-ABS($X34*$G34))</f>
        <v>-1653.9477019716217</v>
      </c>
      <c r="AC34" s="188">
        <f t="shared" si="40"/>
        <v>1653.9477019716217</v>
      </c>
      <c r="AD34" s="188">
        <f t="shared" si="26"/>
        <v>-1653.9477019716217</v>
      </c>
      <c r="AE34" s="188">
        <f t="shared" si="27"/>
        <v>1653.9477019716217</v>
      </c>
      <c r="AF34" s="188">
        <f t="shared" si="36"/>
        <v>-1653.9477019716217</v>
      </c>
      <c r="AG34" s="188">
        <f t="shared" si="37"/>
        <v>-1653.9477019716217</v>
      </c>
      <c r="AH34" s="188">
        <f t="shared" si="38"/>
        <v>-1653.9477019716217</v>
      </c>
      <c r="AI34" s="188">
        <f t="shared" si="39"/>
        <v>-1653.9477019716217</v>
      </c>
      <c r="AJ34" s="188">
        <f t="shared" si="28"/>
        <v>1653.9477019716217</v>
      </c>
      <c r="AK34" s="188">
        <f t="shared" si="29"/>
        <v>-1653.9477019716217</v>
      </c>
      <c r="AL34" s="188">
        <f t="shared" si="30"/>
        <v>-1653.9477019716217</v>
      </c>
      <c r="AM34" s="188">
        <f t="shared" si="31"/>
        <v>-1653.9477019716217</v>
      </c>
      <c r="AN34" s="188">
        <f t="shared" si="32"/>
        <v>1653.9477019716217</v>
      </c>
      <c r="AO34" s="188">
        <f t="shared" si="33"/>
        <v>1653.9477019716217</v>
      </c>
    </row>
    <row r="35" spans="1:41" x14ac:dyDescent="0.25">
      <c r="A35" s="1" t="s">
        <v>333</v>
      </c>
      <c r="B35" s="149" t="s">
        <v>663</v>
      </c>
      <c r="C35" s="192" t="s">
        <v>294</v>
      </c>
      <c r="E35">
        <v>1</v>
      </c>
      <c r="F35" s="186">
        <f t="shared" si="19"/>
        <v>2448.2346472478025</v>
      </c>
      <c r="G35" s="202">
        <v>2.30001062361E-2</v>
      </c>
      <c r="H35" s="202">
        <v>1</v>
      </c>
      <c r="I35">
        <v>-1</v>
      </c>
      <c r="J35">
        <v>-1</v>
      </c>
      <c r="K35">
        <v>-1</v>
      </c>
      <c r="L35">
        <v>-1</v>
      </c>
      <c r="M35">
        <v>-4</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106444.49299999999</v>
      </c>
      <c r="Y35" s="137">
        <v>159666.73949999997</v>
      </c>
      <c r="Z35" s="188">
        <f t="shared" si="25"/>
        <v>2448.2346472478025</v>
      </c>
      <c r="AA35" s="188">
        <f>IF(IF(sym!$Q24=H35,1,0)=1,ABS(X35*G35),-ABS(X35*G35))</f>
        <v>2448.2346472478025</v>
      </c>
      <c r="AB35" s="188">
        <f>IF(IF(sym!$P24=$H35,1,0)=1,ABS($X35*$G35),-ABS($X35*$G35))</f>
        <v>-2448.2346472478025</v>
      </c>
      <c r="AC35" s="188">
        <f t="shared" si="40"/>
        <v>2448.2346472478025</v>
      </c>
      <c r="AD35" s="188">
        <f t="shared" si="26"/>
        <v>-2448.2346472478025</v>
      </c>
      <c r="AE35" s="188">
        <f t="shared" si="27"/>
        <v>-2448.2346472478025</v>
      </c>
      <c r="AF35" s="188">
        <f t="shared" si="36"/>
        <v>-2448.2346472478025</v>
      </c>
      <c r="AG35" s="188">
        <f t="shared" si="37"/>
        <v>-2448.2346472478025</v>
      </c>
      <c r="AH35" s="188">
        <f t="shared" si="38"/>
        <v>-2448.2346472478025</v>
      </c>
      <c r="AI35" s="188">
        <f t="shared" si="39"/>
        <v>2448.2346472478025</v>
      </c>
      <c r="AJ35" s="188">
        <f t="shared" si="28"/>
        <v>2448.2346472478025</v>
      </c>
      <c r="AK35" s="188">
        <f t="shared" si="29"/>
        <v>-2448.2346472478025</v>
      </c>
      <c r="AL35" s="188">
        <f t="shared" si="30"/>
        <v>-2448.2346472478025</v>
      </c>
      <c r="AM35" s="188">
        <f t="shared" si="31"/>
        <v>-2448.2346472478025</v>
      </c>
      <c r="AN35" s="188">
        <f t="shared" si="32"/>
        <v>2448.2346472478025</v>
      </c>
      <c r="AO35" s="188">
        <f t="shared" si="33"/>
        <v>-2448.2346472478025</v>
      </c>
    </row>
    <row r="36" spans="1:41" x14ac:dyDescent="0.25">
      <c r="A36" s="330" t="s">
        <v>335</v>
      </c>
      <c r="B36" s="331" t="s">
        <v>568</v>
      </c>
      <c r="C36" s="332" t="s">
        <v>1288</v>
      </c>
      <c r="E36">
        <v>-1</v>
      </c>
      <c r="F36" s="186">
        <f t="shared" si="19"/>
        <v>0</v>
      </c>
      <c r="G36" s="291">
        <v>9.9636327405099999E-5</v>
      </c>
      <c r="H36" s="202">
        <v>1</v>
      </c>
      <c r="I36">
        <v>1</v>
      </c>
      <c r="J36">
        <v>1</v>
      </c>
      <c r="K36">
        <v>1</v>
      </c>
      <c r="L36">
        <v>1</v>
      </c>
      <c r="M36">
        <v>15</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764.58023642204739</v>
      </c>
      <c r="G37" s="202">
        <v>9.0131730991399994E-3</v>
      </c>
      <c r="H37" s="202">
        <v>1</v>
      </c>
      <c r="I37">
        <v>1</v>
      </c>
      <c r="J37">
        <v>-1</v>
      </c>
      <c r="K37">
        <v>1</v>
      </c>
      <c r="L37">
        <v>1</v>
      </c>
      <c r="M37">
        <v>6</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84829.196999999986</v>
      </c>
      <c r="Y37" s="137">
        <v>84829.196999999986</v>
      </c>
      <c r="Z37" s="188">
        <f t="shared" si="25"/>
        <v>764.58023642204739</v>
      </c>
      <c r="AA37" s="188">
        <f>IF(IF(sym!$Q26=H37,1,0)=1,ABS(X37*G37),-ABS(X37*G37))</f>
        <v>764.58023642204739</v>
      </c>
      <c r="AB37" s="188">
        <f>IF(IF(sym!$P26=$H37,1,0)=1,ABS($X37*$G37),-ABS($X37*$G37))</f>
        <v>-764.58023642204739</v>
      </c>
      <c r="AC37" s="188">
        <f t="shared" si="40"/>
        <v>764.58023642204739</v>
      </c>
      <c r="AD37" s="188">
        <f t="shared" si="26"/>
        <v>-764.58023642204739</v>
      </c>
      <c r="AE37" s="188">
        <f t="shared" si="27"/>
        <v>-764.58023642204739</v>
      </c>
      <c r="AF37" s="188">
        <f t="shared" si="36"/>
        <v>764.58023642204739</v>
      </c>
      <c r="AG37" s="188">
        <f t="shared" si="37"/>
        <v>764.58023642204739</v>
      </c>
      <c r="AH37" s="188">
        <f t="shared" si="38"/>
        <v>764.58023642204739</v>
      </c>
      <c r="AI37" s="188">
        <f t="shared" si="39"/>
        <v>764.58023642204739</v>
      </c>
      <c r="AJ37" s="188">
        <f t="shared" si="28"/>
        <v>764.58023642204739</v>
      </c>
      <c r="AK37" s="188">
        <f t="shared" si="29"/>
        <v>-764.58023642204739</v>
      </c>
      <c r="AL37" s="188">
        <f t="shared" si="30"/>
        <v>-764.58023642204739</v>
      </c>
      <c r="AM37" s="188">
        <f t="shared" si="31"/>
        <v>-764.58023642204739</v>
      </c>
      <c r="AN37" s="188">
        <f t="shared" si="32"/>
        <v>-764.58023642204739</v>
      </c>
      <c r="AO37" s="188">
        <f t="shared" si="33"/>
        <v>-764.58023642204739</v>
      </c>
    </row>
    <row r="38" spans="1:41" x14ac:dyDescent="0.25">
      <c r="A38" s="1" t="s">
        <v>339</v>
      </c>
      <c r="B38" s="149" t="s">
        <v>596</v>
      </c>
      <c r="C38" s="192" t="s">
        <v>1122</v>
      </c>
      <c r="E38">
        <v>-1</v>
      </c>
      <c r="F38" s="186">
        <f t="shared" si="19"/>
        <v>1169.8106416069315</v>
      </c>
      <c r="G38" s="202">
        <v>3.46607101594E-3</v>
      </c>
      <c r="H38" s="202">
        <v>1</v>
      </c>
      <c r="I38">
        <v>1</v>
      </c>
      <c r="J38">
        <v>1</v>
      </c>
      <c r="K38">
        <v>1</v>
      </c>
      <c r="L38">
        <v>1</v>
      </c>
      <c r="M38">
        <v>10</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337503.36799999996</v>
      </c>
      <c r="Y38" s="137">
        <v>506255.05199999991</v>
      </c>
      <c r="Z38" s="188">
        <f t="shared" si="25"/>
        <v>1169.8106416069315</v>
      </c>
      <c r="AA38" s="188">
        <f>IF(IF(sym!$Q27=H38,1,0)=1,ABS(X38*G38),-ABS(X38*G38))</f>
        <v>-1169.8106416069315</v>
      </c>
      <c r="AB38" s="188">
        <f>IF(IF(sym!$P27=$H38,1,0)=1,ABS($X38*$G38),-ABS($X38*$G38))</f>
        <v>1169.8106416069315</v>
      </c>
      <c r="AC38" s="188">
        <f t="shared" si="40"/>
        <v>-1169.8106416069315</v>
      </c>
      <c r="AD38" s="188">
        <f t="shared" si="26"/>
        <v>1169.8106416069315</v>
      </c>
      <c r="AE38" s="188">
        <f t="shared" si="27"/>
        <v>1169.8106416069315</v>
      </c>
      <c r="AF38" s="188">
        <f t="shared" si="36"/>
        <v>1169.8106416069315</v>
      </c>
      <c r="AG38" s="188">
        <f t="shared" si="37"/>
        <v>1169.8106416069315</v>
      </c>
      <c r="AH38" s="188">
        <f t="shared" si="38"/>
        <v>1169.8106416069315</v>
      </c>
      <c r="AI38" s="188">
        <f t="shared" si="39"/>
        <v>1169.8106416069315</v>
      </c>
      <c r="AJ38" s="188">
        <f t="shared" si="28"/>
        <v>-1169.8106416069315</v>
      </c>
      <c r="AK38" s="188">
        <f t="shared" si="29"/>
        <v>1169.8106416069315</v>
      </c>
      <c r="AL38" s="188">
        <f t="shared" si="30"/>
        <v>1169.8106416069315</v>
      </c>
      <c r="AM38" s="188">
        <f t="shared" si="31"/>
        <v>1169.8106416069315</v>
      </c>
      <c r="AN38" s="188">
        <f t="shared" si="32"/>
        <v>-1169.8106416069315</v>
      </c>
      <c r="AO38" s="188">
        <f t="shared" si="33"/>
        <v>1169.8106416069315</v>
      </c>
    </row>
    <row r="39" spans="1:41" x14ac:dyDescent="0.25">
      <c r="A39" s="330" t="s">
        <v>341</v>
      </c>
      <c r="B39" s="331" t="s">
        <v>453</v>
      </c>
      <c r="C39" s="332" t="s">
        <v>1288</v>
      </c>
      <c r="E39">
        <v>-1</v>
      </c>
      <c r="F39" s="186">
        <f t="shared" si="19"/>
        <v>0</v>
      </c>
      <c r="G39" s="202">
        <v>0</v>
      </c>
      <c r="H39" s="202">
        <v>1</v>
      </c>
      <c r="I39">
        <v>-1</v>
      </c>
      <c r="J39">
        <v>-1</v>
      </c>
      <c r="K39">
        <v>1</v>
      </c>
      <c r="L39">
        <v>1</v>
      </c>
      <c r="M39">
        <v>13</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156.28990295583944</v>
      </c>
      <c r="G40" s="202">
        <v>2.5537891846999999E-4</v>
      </c>
      <c r="H40" s="202">
        <v>1</v>
      </c>
      <c r="I40">
        <v>1</v>
      </c>
      <c r="J40">
        <v>-1</v>
      </c>
      <c r="K40">
        <v>1</v>
      </c>
      <c r="L40">
        <v>1</v>
      </c>
      <c r="M40">
        <v>9</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611992.1875</v>
      </c>
      <c r="Y40" s="137">
        <v>734390.625</v>
      </c>
      <c r="Z40" s="188">
        <f t="shared" si="25"/>
        <v>156.28990295583944</v>
      </c>
      <c r="AA40" s="188">
        <f>IF(IF(sym!$Q29=H40,1,0)=1,ABS(X40*G40),-ABS(X40*G40))</f>
        <v>-156.28990295583944</v>
      </c>
      <c r="AB40" s="188">
        <f>IF(IF(sym!$P29=$H40,1,0)=1,ABS($X40*$G40),-ABS($X40*$G40))</f>
        <v>156.28990295583944</v>
      </c>
      <c r="AC40" s="188">
        <f t="shared" si="40"/>
        <v>156.28990295583944</v>
      </c>
      <c r="AD40" s="188">
        <f t="shared" si="26"/>
        <v>-156.28990295583944</v>
      </c>
      <c r="AE40" s="188">
        <f t="shared" si="27"/>
        <v>-156.28990295583944</v>
      </c>
      <c r="AF40" s="188">
        <f t="shared" si="36"/>
        <v>156.28990295583944</v>
      </c>
      <c r="AG40" s="188">
        <f t="shared" si="37"/>
        <v>156.28990295583944</v>
      </c>
      <c r="AH40" s="188">
        <f t="shared" si="38"/>
        <v>156.28990295583944</v>
      </c>
      <c r="AI40" s="188">
        <f t="shared" si="39"/>
        <v>156.28990295583944</v>
      </c>
      <c r="AJ40" s="188">
        <f t="shared" si="28"/>
        <v>156.28990295583944</v>
      </c>
      <c r="AK40" s="188">
        <f t="shared" si="29"/>
        <v>-156.28990295583944</v>
      </c>
      <c r="AL40" s="188">
        <f t="shared" si="30"/>
        <v>-156.28990295583944</v>
      </c>
      <c r="AM40" s="188">
        <f t="shared" si="31"/>
        <v>-156.28990295583944</v>
      </c>
      <c r="AN40" s="188">
        <f t="shared" si="32"/>
        <v>-156.28990295583944</v>
      </c>
      <c r="AO40" s="188">
        <f t="shared" si="33"/>
        <v>-156.28990295583944</v>
      </c>
    </row>
    <row r="41" spans="1:41" x14ac:dyDescent="0.25">
      <c r="A41" s="1" t="s">
        <v>345</v>
      </c>
      <c r="B41" s="149" t="s">
        <v>602</v>
      </c>
      <c r="C41" s="192" t="s">
        <v>347</v>
      </c>
      <c r="E41">
        <v>-1</v>
      </c>
      <c r="F41" s="186">
        <f t="shared" si="19"/>
        <v>-368.99493429324963</v>
      </c>
      <c r="G41" s="202">
        <v>-2.7163938036900001E-3</v>
      </c>
      <c r="H41" s="202">
        <v>-1</v>
      </c>
      <c r="I41">
        <v>1</v>
      </c>
      <c r="J41">
        <v>-1</v>
      </c>
      <c r="K41">
        <v>1</v>
      </c>
      <c r="L41">
        <v>1</v>
      </c>
      <c r="M41">
        <v>-9</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135840</v>
      </c>
      <c r="Y41" s="137">
        <v>135840</v>
      </c>
      <c r="Z41" s="188">
        <f t="shared" si="25"/>
        <v>368.99493429324963</v>
      </c>
      <c r="AA41" s="188">
        <f>IF(IF(sym!$Q30=H41,1,0)=1,ABS(X41*G41),-ABS(X41*G41))</f>
        <v>368.99493429324963</v>
      </c>
      <c r="AB41" s="188">
        <f>IF(IF(sym!$P30=$H41,1,0)=1,ABS($X41*$G41),-ABS($X41*$G41))</f>
        <v>-368.99493429324963</v>
      </c>
      <c r="AC41" s="188">
        <f t="shared" si="40"/>
        <v>368.99493429324963</v>
      </c>
      <c r="AD41" s="188">
        <f t="shared" si="26"/>
        <v>-368.99493429324963</v>
      </c>
      <c r="AE41" s="188">
        <f t="shared" si="27"/>
        <v>368.99493429324963</v>
      </c>
      <c r="AF41" s="188">
        <f t="shared" si="36"/>
        <v>-368.99493429324963</v>
      </c>
      <c r="AG41" s="188">
        <f t="shared" si="37"/>
        <v>-368.99493429324963</v>
      </c>
      <c r="AH41" s="188">
        <f t="shared" si="38"/>
        <v>-368.99493429324963</v>
      </c>
      <c r="AI41" s="188">
        <f t="shared" si="39"/>
        <v>368.99493429324963</v>
      </c>
      <c r="AJ41" s="188">
        <f t="shared" si="28"/>
        <v>368.99493429324963</v>
      </c>
      <c r="AK41" s="188">
        <f t="shared" si="29"/>
        <v>368.99493429324963</v>
      </c>
      <c r="AL41" s="188">
        <f t="shared" si="30"/>
        <v>-368.99493429324963</v>
      </c>
      <c r="AM41" s="188">
        <f t="shared" si="31"/>
        <v>368.99493429324963</v>
      </c>
      <c r="AN41" s="188">
        <f t="shared" si="32"/>
        <v>368.99493429324963</v>
      </c>
      <c r="AO41" s="188">
        <f t="shared" si="33"/>
        <v>368.99493429324963</v>
      </c>
    </row>
    <row r="42" spans="1:41" x14ac:dyDescent="0.25">
      <c r="A42" s="1" t="s">
        <v>1023</v>
      </c>
      <c r="B42" s="149" t="s">
        <v>604</v>
      </c>
      <c r="C42" s="192" t="s">
        <v>294</v>
      </c>
      <c r="E42">
        <v>1</v>
      </c>
      <c r="F42" s="186">
        <f t="shared" si="19"/>
        <v>-728.72120152936429</v>
      </c>
      <c r="G42" s="202">
        <v>-6.6379410737200002E-3</v>
      </c>
      <c r="H42" s="202">
        <v>-1</v>
      </c>
      <c r="I42">
        <v>-1</v>
      </c>
      <c r="J42">
        <v>1</v>
      </c>
      <c r="K42">
        <v>-1</v>
      </c>
      <c r="L42">
        <v>1</v>
      </c>
      <c r="M42">
        <v>-3</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109781.20978120979</v>
      </c>
      <c r="Y42" s="137">
        <v>164671.81467181467</v>
      </c>
      <c r="Z42" s="188">
        <f t="shared" si="25"/>
        <v>728.72120152936429</v>
      </c>
      <c r="AA42" s="188">
        <f>IF(IF(sym!$Q31=H42,1,0)=1,ABS(X42*G42),-ABS(X42*G42))</f>
        <v>-728.72120152936429</v>
      </c>
      <c r="AB42" s="188">
        <f>IF(IF(sym!$P31=$H42,1,0)=1,ABS($X42*$G42),-ABS($X42*$G42))</f>
        <v>728.72120152936429</v>
      </c>
      <c r="AC42" s="188">
        <f t="shared" si="40"/>
        <v>-728.72120152936429</v>
      </c>
      <c r="AD42" s="188">
        <f t="shared" si="26"/>
        <v>728.72120152936429</v>
      </c>
      <c r="AE42" s="188">
        <f t="shared" si="27"/>
        <v>-728.72120152936429</v>
      </c>
      <c r="AF42" s="188">
        <f t="shared" si="36"/>
        <v>728.72120152936429</v>
      </c>
      <c r="AG42" s="188">
        <f t="shared" si="37"/>
        <v>728.72120152936429</v>
      </c>
      <c r="AH42" s="188">
        <f t="shared" si="38"/>
        <v>-728.72120152936429</v>
      </c>
      <c r="AI42" s="188">
        <f t="shared" si="39"/>
        <v>728.72120152936429</v>
      </c>
      <c r="AJ42" s="188">
        <f t="shared" si="28"/>
        <v>728.72120152936429</v>
      </c>
      <c r="AK42" s="188">
        <f t="shared" si="29"/>
        <v>728.72120152936429</v>
      </c>
      <c r="AL42" s="188">
        <f t="shared" si="30"/>
        <v>728.72120152936429</v>
      </c>
      <c r="AM42" s="188">
        <f t="shared" si="31"/>
        <v>728.72120152936429</v>
      </c>
      <c r="AN42" s="188">
        <f t="shared" si="32"/>
        <v>-728.72120152936429</v>
      </c>
      <c r="AO42" s="188">
        <f t="shared" si="33"/>
        <v>728.72120152936429</v>
      </c>
    </row>
    <row r="43" spans="1:41" x14ac:dyDescent="0.25">
      <c r="A43" s="1" t="s">
        <v>349</v>
      </c>
      <c r="B43" s="149" t="s">
        <v>515</v>
      </c>
      <c r="C43" s="192" t="s">
        <v>347</v>
      </c>
      <c r="E43">
        <v>-1</v>
      </c>
      <c r="F43" s="186">
        <f t="shared" si="19"/>
        <v>-224.52319284229898</v>
      </c>
      <c r="G43" s="202">
        <v>-2.1191429244199998E-3</v>
      </c>
      <c r="H43" s="202">
        <v>-1</v>
      </c>
      <c r="I43">
        <v>1</v>
      </c>
      <c r="J43">
        <v>-1</v>
      </c>
      <c r="K43">
        <v>1</v>
      </c>
      <c r="L43">
        <v>1</v>
      </c>
      <c r="M43">
        <v>-3</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105950</v>
      </c>
      <c r="Y43" s="137">
        <v>105950</v>
      </c>
      <c r="Z43" s="188">
        <f t="shared" si="25"/>
        <v>224.52319284229898</v>
      </c>
      <c r="AA43" s="188">
        <f>IF(IF(sym!$Q32=H43,1,0)=1,ABS(X43*G43),-ABS(X43*G43))</f>
        <v>-224.52319284229898</v>
      </c>
      <c r="AB43" s="188">
        <f>IF(IF(sym!$P32=$H43,1,0)=1,ABS($X43*$G43),-ABS($X43*$G43))</f>
        <v>224.52319284229898</v>
      </c>
      <c r="AC43" s="188">
        <f t="shared" si="40"/>
        <v>224.52319284229898</v>
      </c>
      <c r="AD43" s="188">
        <f t="shared" si="26"/>
        <v>-224.52319284229898</v>
      </c>
      <c r="AE43" s="188">
        <f t="shared" si="27"/>
        <v>224.52319284229898</v>
      </c>
      <c r="AF43" s="188">
        <f t="shared" si="36"/>
        <v>-224.52319284229898</v>
      </c>
      <c r="AG43" s="188">
        <f t="shared" si="37"/>
        <v>-224.52319284229898</v>
      </c>
      <c r="AH43" s="188">
        <f t="shared" si="38"/>
        <v>-224.52319284229898</v>
      </c>
      <c r="AI43" s="188">
        <f t="shared" si="39"/>
        <v>224.52319284229898</v>
      </c>
      <c r="AJ43" s="188">
        <f t="shared" si="28"/>
        <v>224.52319284229898</v>
      </c>
      <c r="AK43" s="188">
        <f t="shared" si="29"/>
        <v>224.52319284229898</v>
      </c>
      <c r="AL43" s="188">
        <f t="shared" si="30"/>
        <v>-224.52319284229898</v>
      </c>
      <c r="AM43" s="188">
        <f t="shared" si="31"/>
        <v>224.52319284229898</v>
      </c>
      <c r="AN43" s="188">
        <f t="shared" si="32"/>
        <v>224.52319284229898</v>
      </c>
      <c r="AO43" s="188">
        <f t="shared" si="33"/>
        <v>224.52319284229898</v>
      </c>
    </row>
    <row r="44" spans="1:41" x14ac:dyDescent="0.25">
      <c r="A44" s="1" t="s">
        <v>1024</v>
      </c>
      <c r="B44" s="149" t="s">
        <v>353</v>
      </c>
      <c r="C44" s="192" t="s">
        <v>294</v>
      </c>
      <c r="E44">
        <v>1</v>
      </c>
      <c r="F44" s="186">
        <f t="shared" si="19"/>
        <v>-939.23030535603652</v>
      </c>
      <c r="G44" s="202">
        <v>-7.0993914807300001E-3</v>
      </c>
      <c r="H44" s="202">
        <v>-1</v>
      </c>
      <c r="I44">
        <v>-1</v>
      </c>
      <c r="J44">
        <v>-1</v>
      </c>
      <c r="K44">
        <v>-1</v>
      </c>
      <c r="L44">
        <v>1</v>
      </c>
      <c r="M44">
        <v>-2</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132297.29729729731</v>
      </c>
      <c r="Y44" s="137">
        <v>132297.29729729731</v>
      </c>
      <c r="Z44" s="188">
        <f t="shared" si="25"/>
        <v>939.23030535603652</v>
      </c>
      <c r="AA44" s="188">
        <f>IF(IF(sym!$Q33=H44,1,0)=1,ABS(X44*G44),-ABS(X44*G44))</f>
        <v>-939.23030535603652</v>
      </c>
      <c r="AB44" s="188">
        <f>IF(IF(sym!$P33=$H44,1,0)=1,ABS($X44*$G44),-ABS($X44*$G44))</f>
        <v>939.23030535603652</v>
      </c>
      <c r="AC44" s="188">
        <f t="shared" si="40"/>
        <v>-939.23030535603652</v>
      </c>
      <c r="AD44" s="188">
        <f t="shared" si="26"/>
        <v>939.23030535603652</v>
      </c>
      <c r="AE44" s="188">
        <f t="shared" si="27"/>
        <v>939.23030535603652</v>
      </c>
      <c r="AF44" s="188">
        <f t="shared" si="36"/>
        <v>939.23030535603652</v>
      </c>
      <c r="AG44" s="188">
        <f t="shared" si="37"/>
        <v>939.23030535603652</v>
      </c>
      <c r="AH44" s="188">
        <f t="shared" si="38"/>
        <v>-939.23030535603652</v>
      </c>
      <c r="AI44" s="188">
        <f t="shared" si="39"/>
        <v>939.23030535603652</v>
      </c>
      <c r="AJ44" s="188">
        <f t="shared" si="28"/>
        <v>939.23030535603652</v>
      </c>
      <c r="AK44" s="188">
        <f t="shared" si="29"/>
        <v>939.23030535603652</v>
      </c>
      <c r="AL44" s="188">
        <f t="shared" si="30"/>
        <v>939.23030535603652</v>
      </c>
      <c r="AM44" s="188">
        <f t="shared" si="31"/>
        <v>939.23030535603652</v>
      </c>
      <c r="AN44" s="188">
        <f t="shared" si="32"/>
        <v>-939.23030535603652</v>
      </c>
      <c r="AO44" s="188">
        <f t="shared" si="33"/>
        <v>939.23030535603652</v>
      </c>
    </row>
    <row r="45" spans="1:41" x14ac:dyDescent="0.25">
      <c r="A45" s="1" t="s">
        <v>351</v>
      </c>
      <c r="B45" s="149" t="s">
        <v>617</v>
      </c>
      <c r="C45" s="192" t="s">
        <v>288</v>
      </c>
      <c r="E45">
        <v>-1</v>
      </c>
      <c r="F45" s="186">
        <f t="shared" si="19"/>
        <v>71.486048490044553</v>
      </c>
      <c r="G45" s="202">
        <v>1.20516092443E-3</v>
      </c>
      <c r="H45" s="202">
        <v>1</v>
      </c>
      <c r="I45">
        <v>-1</v>
      </c>
      <c r="J45">
        <v>-1</v>
      </c>
      <c r="K45">
        <v>-1</v>
      </c>
      <c r="L45">
        <v>1</v>
      </c>
      <c r="M45">
        <v>5</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59316.600000000006</v>
      </c>
      <c r="Y45" s="137">
        <v>59316.600000000006</v>
      </c>
      <c r="Z45" s="188">
        <f t="shared" si="25"/>
        <v>71.486048490044553</v>
      </c>
      <c r="AA45" s="188">
        <f>IF(IF(sym!$Q34=H45,1,0)=1,ABS(X45*G45),-ABS(X45*G45))</f>
        <v>71.486048490044553</v>
      </c>
      <c r="AB45" s="188">
        <f>IF(IF(sym!$P34=$H45,1,0)=1,ABS($X45*$G45),-ABS($X45*$G45))</f>
        <v>-71.486048490044553</v>
      </c>
      <c r="AC45" s="188">
        <f t="shared" si="40"/>
        <v>-71.486048490044553</v>
      </c>
      <c r="AD45" s="188">
        <f t="shared" si="26"/>
        <v>71.486048490044553</v>
      </c>
      <c r="AE45" s="188">
        <f t="shared" si="27"/>
        <v>-71.486048490044553</v>
      </c>
      <c r="AF45" s="188">
        <f t="shared" si="36"/>
        <v>-71.486048490044553</v>
      </c>
      <c r="AG45" s="188">
        <f t="shared" si="37"/>
        <v>-71.486048490044553</v>
      </c>
      <c r="AH45" s="188">
        <f t="shared" si="38"/>
        <v>71.486048490044553</v>
      </c>
      <c r="AI45" s="188">
        <f t="shared" si="39"/>
        <v>71.486048490044553</v>
      </c>
      <c r="AJ45" s="188">
        <f t="shared" si="28"/>
        <v>-71.486048490044553</v>
      </c>
      <c r="AK45" s="188">
        <f t="shared" si="29"/>
        <v>71.486048490044553</v>
      </c>
      <c r="AL45" s="188">
        <f t="shared" si="30"/>
        <v>-71.486048490044553</v>
      </c>
      <c r="AM45" s="188">
        <f t="shared" si="31"/>
        <v>-71.486048490044553</v>
      </c>
      <c r="AN45" s="188">
        <f t="shared" si="32"/>
        <v>-71.486048490044553</v>
      </c>
      <c r="AO45" s="188">
        <f t="shared" si="33"/>
        <v>-71.486048490044553</v>
      </c>
    </row>
    <row r="46" spans="1:41" x14ac:dyDescent="0.25">
      <c r="A46" s="1" t="s">
        <v>355</v>
      </c>
      <c r="B46" s="149" t="s">
        <v>623</v>
      </c>
      <c r="C46" s="192" t="s">
        <v>1121</v>
      </c>
      <c r="E46">
        <v>1</v>
      </c>
      <c r="F46" s="186">
        <f t="shared" si="19"/>
        <v>802.57364029235646</v>
      </c>
      <c r="G46" s="202">
        <v>3.21705036694E-3</v>
      </c>
      <c r="H46" s="202">
        <v>1</v>
      </c>
      <c r="I46">
        <v>1</v>
      </c>
      <c r="J46">
        <v>-1</v>
      </c>
      <c r="K46">
        <v>1</v>
      </c>
      <c r="L46">
        <v>1</v>
      </c>
      <c r="M46">
        <v>9</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249475</v>
      </c>
      <c r="Y46" s="137">
        <v>374212.5</v>
      </c>
      <c r="Z46" s="188">
        <f t="shared" si="25"/>
        <v>802.57364029235646</v>
      </c>
      <c r="AA46" s="188">
        <f>IF(IF(sym!$Q35=H46,1,0)=1,ABS(X46*G46),-ABS(X46*G46))</f>
        <v>-802.57364029235646</v>
      </c>
      <c r="AB46" s="188">
        <f>IF(IF(sym!$P35=$H46,1,0)=1,ABS($X46*$G46),-ABS($X46*$G46))</f>
        <v>802.57364029235646</v>
      </c>
      <c r="AC46" s="188">
        <f t="shared" si="40"/>
        <v>802.57364029235646</v>
      </c>
      <c r="AD46" s="188">
        <f t="shared" si="26"/>
        <v>-802.57364029235646</v>
      </c>
      <c r="AE46" s="188">
        <f t="shared" si="27"/>
        <v>-802.57364029235646</v>
      </c>
      <c r="AF46" s="188">
        <f t="shared" si="36"/>
        <v>802.57364029235646</v>
      </c>
      <c r="AG46" s="188">
        <f t="shared" si="37"/>
        <v>802.57364029235646</v>
      </c>
      <c r="AH46" s="188">
        <f t="shared" si="38"/>
        <v>802.57364029235646</v>
      </c>
      <c r="AI46" s="188">
        <f t="shared" si="39"/>
        <v>802.57364029235646</v>
      </c>
      <c r="AJ46" s="188">
        <f t="shared" si="28"/>
        <v>802.57364029235646</v>
      </c>
      <c r="AK46" s="188">
        <f t="shared" si="29"/>
        <v>-802.57364029235646</v>
      </c>
      <c r="AL46" s="188">
        <f t="shared" si="30"/>
        <v>-802.57364029235646</v>
      </c>
      <c r="AM46" s="188">
        <f t="shared" si="31"/>
        <v>-802.57364029235646</v>
      </c>
      <c r="AN46" s="188">
        <f t="shared" ref="AN46:AN77" si="41">IF(IF(T46=$H46,1,0)=1,ABS($X46*$G46),-ABS($X46*$G46))</f>
        <v>-802.57364029235646</v>
      </c>
      <c r="AO46" s="188">
        <f t="shared" ref="AO46:AO77" si="42">IF(IF(U46=$H46,1,0)=1,ABS($X46*$G46),-ABS($X46*$G46))</f>
        <v>-802.57364029235646</v>
      </c>
    </row>
    <row r="47" spans="1:41" x14ac:dyDescent="0.25">
      <c r="A47" s="1" t="s">
        <v>357</v>
      </c>
      <c r="B47" s="149" t="s">
        <v>513</v>
      </c>
      <c r="C47" s="192" t="s">
        <v>304</v>
      </c>
      <c r="E47">
        <v>-1</v>
      </c>
      <c r="F47" s="186">
        <f t="shared" si="19"/>
        <v>1752.9795486552523</v>
      </c>
      <c r="G47" s="202">
        <v>1.6220028208699999E-2</v>
      </c>
      <c r="H47" s="202">
        <v>1</v>
      </c>
      <c r="I47">
        <v>1</v>
      </c>
      <c r="J47">
        <v>1</v>
      </c>
      <c r="K47">
        <v>1</v>
      </c>
      <c r="L47">
        <v>1</v>
      </c>
      <c r="M47">
        <v>-7</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108075</v>
      </c>
      <c r="Y47" s="137">
        <v>162112.5</v>
      </c>
      <c r="Z47" s="188">
        <f t="shared" si="25"/>
        <v>1752.9795486552523</v>
      </c>
      <c r="AA47" s="188">
        <f>IF(IF(sym!$Q36=H47,1,0)=1,ABS(X47*G47),-ABS(X47*G47))</f>
        <v>1752.9795486552523</v>
      </c>
      <c r="AB47" s="188">
        <f>IF(IF(sym!$P36=$H47,1,0)=1,ABS($X47*$G47),-ABS($X47*$G47))</f>
        <v>-1752.9795486552523</v>
      </c>
      <c r="AC47" s="188">
        <f t="shared" si="40"/>
        <v>-1752.9795486552523</v>
      </c>
      <c r="AD47" s="188">
        <f t="shared" si="26"/>
        <v>1752.9795486552523</v>
      </c>
      <c r="AE47" s="188">
        <f t="shared" si="27"/>
        <v>1752.9795486552523</v>
      </c>
      <c r="AF47" s="188">
        <f t="shared" si="36"/>
        <v>1752.9795486552523</v>
      </c>
      <c r="AG47" s="188">
        <f t="shared" si="37"/>
        <v>1752.9795486552523</v>
      </c>
      <c r="AH47" s="188">
        <f t="shared" si="38"/>
        <v>1752.9795486552523</v>
      </c>
      <c r="AI47" s="188">
        <f t="shared" si="39"/>
        <v>-1752.9795486552523</v>
      </c>
      <c r="AJ47" s="188">
        <f t="shared" si="28"/>
        <v>-1752.9795486552523</v>
      </c>
      <c r="AK47" s="188">
        <f t="shared" si="29"/>
        <v>1752.9795486552523</v>
      </c>
      <c r="AL47" s="188">
        <f t="shared" si="30"/>
        <v>1752.9795486552523</v>
      </c>
      <c r="AM47" s="188">
        <f t="shared" si="31"/>
        <v>1752.9795486552523</v>
      </c>
      <c r="AN47" s="188">
        <f t="shared" si="41"/>
        <v>-1752.9795486552523</v>
      </c>
      <c r="AO47" s="188">
        <f t="shared" si="42"/>
        <v>1752.9795486552523</v>
      </c>
    </row>
    <row r="48" spans="1:41" x14ac:dyDescent="0.25">
      <c r="A48" s="1" t="s">
        <v>1051</v>
      </c>
      <c r="B48" s="149" t="s">
        <v>614</v>
      </c>
      <c r="C48" s="192" t="s">
        <v>297</v>
      </c>
      <c r="E48">
        <v>-1</v>
      </c>
      <c r="F48" s="186">
        <f t="shared" si="19"/>
        <v>1839.2965433627999</v>
      </c>
      <c r="G48" s="202">
        <v>2.1831412977599999E-2</v>
      </c>
      <c r="H48" s="202">
        <v>1</v>
      </c>
      <c r="I48">
        <v>1</v>
      </c>
      <c r="J48">
        <v>1</v>
      </c>
      <c r="K48">
        <v>-1</v>
      </c>
      <c r="L48">
        <v>-1</v>
      </c>
      <c r="M48">
        <v>20</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84250</v>
      </c>
      <c r="Y48" s="137">
        <v>105312.5</v>
      </c>
      <c r="Z48" s="188">
        <f t="shared" si="25"/>
        <v>1839.2965433627999</v>
      </c>
      <c r="AA48" s="188">
        <f>IF(IF(sym!$Q37=H48,1,0)=1,ABS(X48*G48),-ABS(X48*G48))</f>
        <v>1839.2965433627999</v>
      </c>
      <c r="AB48" s="188">
        <f>IF(IF(sym!$P37=$H48,1,0)=1,ABS($X48*$G48),-ABS($X48*$G48))</f>
        <v>-1839.2965433627999</v>
      </c>
      <c r="AC48" s="188">
        <f t="shared" si="40"/>
        <v>-1839.2965433627999</v>
      </c>
      <c r="AD48" s="188">
        <f t="shared" si="26"/>
        <v>1839.2965433627999</v>
      </c>
      <c r="AE48" s="188">
        <f t="shared" si="27"/>
        <v>1839.2965433627999</v>
      </c>
      <c r="AF48" s="188">
        <f t="shared" si="36"/>
        <v>1839.2965433627999</v>
      </c>
      <c r="AG48" s="188">
        <f t="shared" si="37"/>
        <v>-1839.2965433627999</v>
      </c>
      <c r="AH48" s="188">
        <f t="shared" si="38"/>
        <v>-1839.2965433627999</v>
      </c>
      <c r="AI48" s="188">
        <f t="shared" si="39"/>
        <v>-1839.2965433627999</v>
      </c>
      <c r="AJ48" s="188">
        <f t="shared" si="28"/>
        <v>-1839.2965433627999</v>
      </c>
      <c r="AK48" s="188">
        <f t="shared" si="29"/>
        <v>1839.2965433627999</v>
      </c>
      <c r="AL48" s="188">
        <f t="shared" si="30"/>
        <v>1839.2965433627999</v>
      </c>
      <c r="AM48" s="188">
        <f t="shared" si="31"/>
        <v>1839.2965433627999</v>
      </c>
      <c r="AN48" s="188">
        <f t="shared" si="41"/>
        <v>1839.2965433627999</v>
      </c>
      <c r="AO48" s="188">
        <f t="shared" si="42"/>
        <v>1839.2965433627999</v>
      </c>
    </row>
    <row r="49" spans="1:41" x14ac:dyDescent="0.25">
      <c r="A49" s="4" t="s">
        <v>359</v>
      </c>
      <c r="B49" s="149" t="s">
        <v>708</v>
      </c>
      <c r="C49" s="192" t="s">
        <v>304</v>
      </c>
      <c r="E49">
        <v>-1</v>
      </c>
      <c r="F49" s="186">
        <f t="shared" si="19"/>
        <v>132.16562107893142</v>
      </c>
      <c r="G49" s="202">
        <v>1.2547051442899999E-3</v>
      </c>
      <c r="H49" s="234">
        <v>1</v>
      </c>
      <c r="I49">
        <v>-1</v>
      </c>
      <c r="J49">
        <v>-1</v>
      </c>
      <c r="K49">
        <v>-1</v>
      </c>
      <c r="L49">
        <v>-1</v>
      </c>
      <c r="M49">
        <v>6</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105336</v>
      </c>
      <c r="Y49" s="137">
        <v>140448</v>
      </c>
      <c r="Z49" s="188">
        <f t="shared" si="25"/>
        <v>132.16562107893142</v>
      </c>
      <c r="AA49" s="188">
        <f>IF(IF(sym!$Q38=H49,1,0)=1,ABS(X49*G49),-ABS(X49*G49))</f>
        <v>132.16562107893142</v>
      </c>
      <c r="AB49" s="188">
        <f>IF(IF(sym!$P38=$H49,1,0)=1,ABS($X49*$G49),-ABS($X49*$G49))</f>
        <v>-132.16562107893142</v>
      </c>
      <c r="AC49" s="188">
        <f t="shared" si="40"/>
        <v>-132.16562107893142</v>
      </c>
      <c r="AD49" s="188">
        <f t="shared" si="26"/>
        <v>132.16562107893142</v>
      </c>
      <c r="AE49" s="188">
        <f t="shared" si="27"/>
        <v>-132.16562107893142</v>
      </c>
      <c r="AF49" s="188">
        <f t="shared" si="36"/>
        <v>-132.16562107893142</v>
      </c>
      <c r="AG49" s="188">
        <f t="shared" si="37"/>
        <v>-132.16562107893142</v>
      </c>
      <c r="AH49" s="188">
        <f t="shared" si="38"/>
        <v>-132.16562107893142</v>
      </c>
      <c r="AI49" s="188">
        <f t="shared" si="39"/>
        <v>-132.16562107893142</v>
      </c>
      <c r="AJ49" s="188">
        <f t="shared" si="28"/>
        <v>-132.16562107893142</v>
      </c>
      <c r="AK49" s="188">
        <f t="shared" si="29"/>
        <v>-132.16562107893142</v>
      </c>
      <c r="AL49" s="188">
        <f t="shared" si="30"/>
        <v>132.16562107893142</v>
      </c>
      <c r="AM49" s="188">
        <f t="shared" si="31"/>
        <v>-132.16562107893142</v>
      </c>
      <c r="AN49" s="188">
        <f t="shared" si="41"/>
        <v>132.16562107893142</v>
      </c>
      <c r="AO49" s="188">
        <f t="shared" si="42"/>
        <v>132.16562107893142</v>
      </c>
    </row>
    <row r="50" spans="1:41" x14ac:dyDescent="0.25">
      <c r="A50" s="1" t="s">
        <v>361</v>
      </c>
      <c r="B50" s="149" t="s">
        <v>631</v>
      </c>
      <c r="C50" s="192" t="s">
        <v>313</v>
      </c>
      <c r="E50">
        <v>-1</v>
      </c>
      <c r="F50" s="186">
        <f t="shared" si="19"/>
        <v>511.93872987443666</v>
      </c>
      <c r="G50" s="202">
        <v>3.8014311270099998E-3</v>
      </c>
      <c r="H50" s="202">
        <v>1</v>
      </c>
      <c r="I50">
        <v>1</v>
      </c>
      <c r="J50">
        <v>1</v>
      </c>
      <c r="K50">
        <v>-1</v>
      </c>
      <c r="L50">
        <v>1</v>
      </c>
      <c r="M50">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134670</v>
      </c>
      <c r="Y50" s="137">
        <v>179560</v>
      </c>
      <c r="Z50" s="188">
        <f t="shared" si="25"/>
        <v>511.93872987443666</v>
      </c>
      <c r="AA50" s="188">
        <f>IF(IF(sym!$Q39=H50,1,0)=1,ABS(X50*G50),-ABS(X50*G50))</f>
        <v>511.93872987443666</v>
      </c>
      <c r="AB50" s="188">
        <f>IF(IF(sym!$P39=$H50,1,0)=1,ABS($X50*$G50),-ABS($X50*$G50))</f>
        <v>-511.93872987443666</v>
      </c>
      <c r="AC50" s="188">
        <f t="shared" si="40"/>
        <v>-511.93872987443666</v>
      </c>
      <c r="AD50" s="188">
        <f t="shared" si="26"/>
        <v>511.93872987443666</v>
      </c>
      <c r="AE50" s="188">
        <f t="shared" si="27"/>
        <v>511.93872987443666</v>
      </c>
      <c r="AF50" s="188">
        <f t="shared" si="36"/>
        <v>511.93872987443666</v>
      </c>
      <c r="AG50" s="188">
        <f t="shared" si="37"/>
        <v>-511.93872987443666</v>
      </c>
      <c r="AH50" s="188">
        <f t="shared" si="38"/>
        <v>511.93872987443666</v>
      </c>
      <c r="AI50" s="188">
        <f t="shared" si="39"/>
        <v>-511.93872987443666</v>
      </c>
      <c r="AJ50" s="188">
        <f t="shared" si="28"/>
        <v>-511.93872987443666</v>
      </c>
      <c r="AK50" s="188">
        <f t="shared" si="29"/>
        <v>511.93872987443666</v>
      </c>
      <c r="AL50" s="188">
        <f t="shared" si="30"/>
        <v>511.93872987443666</v>
      </c>
      <c r="AM50" s="188">
        <f t="shared" si="31"/>
        <v>511.93872987443666</v>
      </c>
      <c r="AN50" s="188">
        <f t="shared" si="41"/>
        <v>511.93872987443666</v>
      </c>
      <c r="AO50" s="188">
        <f t="shared" si="42"/>
        <v>511.93872987443666</v>
      </c>
    </row>
    <row r="51" spans="1:41" x14ac:dyDescent="0.25">
      <c r="A51" s="1" t="s">
        <v>363</v>
      </c>
      <c r="B51" s="149" t="s">
        <v>476</v>
      </c>
      <c r="C51" s="192" t="s">
        <v>288</v>
      </c>
      <c r="E51">
        <v>-1</v>
      </c>
      <c r="F51" s="186">
        <f t="shared" si="19"/>
        <v>826.985248285848</v>
      </c>
      <c r="G51" s="202">
        <v>8.5185954706000003E-3</v>
      </c>
      <c r="H51" s="202">
        <v>1</v>
      </c>
      <c r="I51">
        <v>-1</v>
      </c>
      <c r="J51">
        <v>-1</v>
      </c>
      <c r="K51">
        <v>-1</v>
      </c>
      <c r="L51">
        <v>1</v>
      </c>
      <c r="M51">
        <v>6</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97080</v>
      </c>
      <c r="Y51" s="137">
        <v>145620</v>
      </c>
      <c r="Z51" s="188">
        <f t="shared" si="25"/>
        <v>826.985248285848</v>
      </c>
      <c r="AA51" s="188">
        <f>IF(IF(sym!$Q40=H51,1,0)=1,ABS(X51*G51),-ABS(X51*G51))</f>
        <v>826.985248285848</v>
      </c>
      <c r="AB51" s="188">
        <f>IF(IF(sym!$P40=$H51,1,0)=1,ABS($X51*$G51),-ABS($X51*$G51))</f>
        <v>-826.985248285848</v>
      </c>
      <c r="AC51" s="188">
        <f t="shared" si="40"/>
        <v>-826.985248285848</v>
      </c>
      <c r="AD51" s="188">
        <f t="shared" si="26"/>
        <v>826.985248285848</v>
      </c>
      <c r="AE51" s="188">
        <f t="shared" si="27"/>
        <v>-826.985248285848</v>
      </c>
      <c r="AF51" s="188">
        <f t="shared" si="36"/>
        <v>-826.985248285848</v>
      </c>
      <c r="AG51" s="188">
        <f t="shared" si="37"/>
        <v>-826.985248285848</v>
      </c>
      <c r="AH51" s="188">
        <f t="shared" si="38"/>
        <v>826.985248285848</v>
      </c>
      <c r="AI51" s="188">
        <f t="shared" si="39"/>
        <v>826.985248285848</v>
      </c>
      <c r="AJ51" s="188">
        <f t="shared" si="28"/>
        <v>-826.985248285848</v>
      </c>
      <c r="AK51" s="188">
        <f t="shared" si="29"/>
        <v>826.985248285848</v>
      </c>
      <c r="AL51" s="188">
        <f t="shared" si="30"/>
        <v>-826.985248285848</v>
      </c>
      <c r="AM51" s="188">
        <f t="shared" si="31"/>
        <v>-826.985248285848</v>
      </c>
      <c r="AN51" s="188">
        <f t="shared" si="41"/>
        <v>-826.985248285848</v>
      </c>
      <c r="AO51" s="188">
        <f t="shared" si="42"/>
        <v>-826.985248285848</v>
      </c>
    </row>
    <row r="52" spans="1:41" x14ac:dyDescent="0.25">
      <c r="A52" s="1" t="s">
        <v>365</v>
      </c>
      <c r="B52" s="149" t="s">
        <v>1097</v>
      </c>
      <c r="C52" s="192" t="s">
        <v>288</v>
      </c>
      <c r="E52">
        <v>1</v>
      </c>
      <c r="F52" s="186">
        <f t="shared" si="19"/>
        <v>-1905.1591981158651</v>
      </c>
      <c r="G52" s="202">
        <v>-2.2995283018900001E-2</v>
      </c>
      <c r="H52" s="202">
        <v>-1</v>
      </c>
      <c r="I52">
        <v>1</v>
      </c>
      <c r="J52">
        <v>1</v>
      </c>
      <c r="K52">
        <v>-1</v>
      </c>
      <c r="L52">
        <v>1</v>
      </c>
      <c r="M52">
        <v>-6</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82850</v>
      </c>
      <c r="Y52" s="137">
        <v>124275</v>
      </c>
      <c r="Z52" s="188">
        <f t="shared" si="25"/>
        <v>1905.1591981158651</v>
      </c>
      <c r="AA52" s="188">
        <f>IF(IF(sym!$Q41=H52,1,0)=1,ABS(X52*G52),-ABS(X52*G52))</f>
        <v>-1905.1591981158651</v>
      </c>
      <c r="AB52" s="188">
        <f>IF(IF(sym!$P41=$H52,1,0)=1,ABS($X52*$G52),-ABS($X52*$G52))</f>
        <v>1905.1591981158651</v>
      </c>
      <c r="AC52" s="188">
        <f t="shared" si="40"/>
        <v>-1905.1591981158651</v>
      </c>
      <c r="AD52" s="188">
        <f t="shared" si="26"/>
        <v>1905.1591981158651</v>
      </c>
      <c r="AE52" s="188">
        <f t="shared" si="27"/>
        <v>-1905.1591981158651</v>
      </c>
      <c r="AF52" s="188">
        <f t="shared" si="36"/>
        <v>-1905.1591981158651</v>
      </c>
      <c r="AG52" s="188">
        <f t="shared" si="37"/>
        <v>1905.1591981158651</v>
      </c>
      <c r="AH52" s="188">
        <f t="shared" si="38"/>
        <v>-1905.1591981158651</v>
      </c>
      <c r="AI52" s="188">
        <f t="shared" si="39"/>
        <v>1905.1591981158651</v>
      </c>
      <c r="AJ52" s="188">
        <f t="shared" si="28"/>
        <v>1905.1591981158651</v>
      </c>
      <c r="AK52" s="188">
        <f t="shared" si="29"/>
        <v>1905.1591981158651</v>
      </c>
      <c r="AL52" s="188">
        <f t="shared" si="30"/>
        <v>1905.1591981158651</v>
      </c>
      <c r="AM52" s="188">
        <f t="shared" si="31"/>
        <v>1905.1591981158651</v>
      </c>
      <c r="AN52" s="188">
        <f t="shared" si="41"/>
        <v>-1905.1591981158651</v>
      </c>
      <c r="AO52" s="188">
        <f t="shared" si="42"/>
        <v>1905.1591981158651</v>
      </c>
    </row>
    <row r="53" spans="1:41" x14ac:dyDescent="0.25">
      <c r="A53" s="1" t="s">
        <v>367</v>
      </c>
      <c r="B53" s="149" t="s">
        <v>625</v>
      </c>
      <c r="C53" s="192" t="s">
        <v>313</v>
      </c>
      <c r="E53">
        <v>-1</v>
      </c>
      <c r="F53" s="186">
        <f t="shared" si="19"/>
        <v>-2046.2527301143202</v>
      </c>
      <c r="G53" s="202">
        <v>-1.6224648986000002E-2</v>
      </c>
      <c r="H53" s="202">
        <v>-1</v>
      </c>
      <c r="I53">
        <v>1</v>
      </c>
      <c r="J53">
        <v>1</v>
      </c>
      <c r="K53">
        <v>-1</v>
      </c>
      <c r="L53">
        <v>-1</v>
      </c>
      <c r="M53">
        <v>12</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126120</v>
      </c>
      <c r="Y53" s="137">
        <v>157650</v>
      </c>
      <c r="Z53" s="188">
        <f t="shared" si="25"/>
        <v>2046.2527301143202</v>
      </c>
      <c r="AA53" s="188">
        <f>IF(IF(sym!$Q42=H53,1,0)=1,ABS(X53*G53),-ABS(X53*G53))</f>
        <v>-2046.2527301143202</v>
      </c>
      <c r="AB53" s="188">
        <f>IF(IF(sym!$P42=$H53,1,0)=1,ABS($X53*$G53),-ABS($X53*$G53))</f>
        <v>2046.2527301143202</v>
      </c>
      <c r="AC53" s="188">
        <f t="shared" si="40"/>
        <v>2046.2527301143202</v>
      </c>
      <c r="AD53" s="188">
        <f t="shared" si="26"/>
        <v>-2046.2527301143202</v>
      </c>
      <c r="AE53" s="188">
        <f t="shared" si="27"/>
        <v>-2046.2527301143202</v>
      </c>
      <c r="AF53" s="188">
        <f t="shared" si="36"/>
        <v>-2046.2527301143202</v>
      </c>
      <c r="AG53" s="188">
        <f t="shared" si="37"/>
        <v>2046.2527301143202</v>
      </c>
      <c r="AH53" s="188">
        <f t="shared" si="38"/>
        <v>2046.2527301143202</v>
      </c>
      <c r="AI53" s="188">
        <f t="shared" si="39"/>
        <v>2046.2527301143202</v>
      </c>
      <c r="AJ53" s="188">
        <f t="shared" si="28"/>
        <v>2046.2527301143202</v>
      </c>
      <c r="AK53" s="188">
        <f t="shared" si="29"/>
        <v>-2046.2527301143202</v>
      </c>
      <c r="AL53" s="188">
        <f t="shared" si="30"/>
        <v>-2046.2527301143202</v>
      </c>
      <c r="AM53" s="188">
        <f t="shared" si="31"/>
        <v>-2046.2527301143202</v>
      </c>
      <c r="AN53" s="188">
        <f t="shared" si="41"/>
        <v>-2046.2527301143202</v>
      </c>
      <c r="AO53" s="188">
        <f t="shared" si="42"/>
        <v>-2046.2527301143202</v>
      </c>
    </row>
    <row r="54" spans="1:41" x14ac:dyDescent="0.25">
      <c r="A54" s="1" t="s">
        <v>511</v>
      </c>
      <c r="B54" s="149" t="s">
        <v>511</v>
      </c>
      <c r="C54" s="192" t="s">
        <v>304</v>
      </c>
      <c r="E54">
        <v>1</v>
      </c>
      <c r="F54" s="186">
        <f t="shared" si="19"/>
        <v>2498.6662883056556</v>
      </c>
      <c r="G54" s="202">
        <v>1.9863791146399998E-2</v>
      </c>
      <c r="H54" s="202">
        <v>1</v>
      </c>
      <c r="I54">
        <v>1</v>
      </c>
      <c r="J54">
        <v>-1</v>
      </c>
      <c r="K54">
        <v>1</v>
      </c>
      <c r="L54">
        <v>1</v>
      </c>
      <c r="M54">
        <v>-8</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125790</v>
      </c>
      <c r="Y54" s="137">
        <v>161730</v>
      </c>
      <c r="Z54" s="188">
        <f t="shared" si="25"/>
        <v>2498.6662883056556</v>
      </c>
      <c r="AA54" s="188">
        <f>IF(IF(sym!$Q43=H54,1,0)=1,ABS(X54*G54),-ABS(X54*G54))</f>
        <v>2498.6662883056556</v>
      </c>
      <c r="AB54" s="188">
        <f>IF(IF(sym!$P43=$H54,1,0)=1,ABS($X54*$G54),-ABS($X54*$G54))</f>
        <v>-2498.6662883056556</v>
      </c>
      <c r="AC54" s="188">
        <f t="shared" si="40"/>
        <v>2498.6662883056556</v>
      </c>
      <c r="AD54" s="188">
        <f t="shared" si="26"/>
        <v>-2498.6662883056556</v>
      </c>
      <c r="AE54" s="188">
        <f t="shared" si="27"/>
        <v>-2498.6662883056556</v>
      </c>
      <c r="AF54" s="188">
        <f t="shared" si="36"/>
        <v>2498.6662883056556</v>
      </c>
      <c r="AG54" s="188">
        <f t="shared" si="37"/>
        <v>2498.6662883056556</v>
      </c>
      <c r="AH54" s="188">
        <f t="shared" si="38"/>
        <v>2498.6662883056556</v>
      </c>
      <c r="AI54" s="188">
        <f t="shared" si="39"/>
        <v>-2498.6662883056556</v>
      </c>
      <c r="AJ54" s="188">
        <f t="shared" si="28"/>
        <v>2498.6662883056556</v>
      </c>
      <c r="AK54" s="188">
        <f t="shared" si="29"/>
        <v>-2498.6662883056556</v>
      </c>
      <c r="AL54" s="188">
        <f t="shared" si="30"/>
        <v>-2498.6662883056556</v>
      </c>
      <c r="AM54" s="188">
        <f t="shared" si="31"/>
        <v>-2498.6662883056556</v>
      </c>
      <c r="AN54" s="188">
        <f t="shared" si="41"/>
        <v>2498.6662883056556</v>
      </c>
      <c r="AO54" s="188">
        <f t="shared" si="42"/>
        <v>-2498.6662883056556</v>
      </c>
    </row>
    <row r="55" spans="1:41" x14ac:dyDescent="0.25">
      <c r="A55" s="1" t="s">
        <v>988</v>
      </c>
      <c r="B55" s="149" t="s">
        <v>629</v>
      </c>
      <c r="C55" s="192" t="s">
        <v>304</v>
      </c>
      <c r="E55">
        <v>-1</v>
      </c>
      <c r="F55" s="186">
        <f t="shared" si="19"/>
        <v>-557.11552612227194</v>
      </c>
      <c r="G55" s="202">
        <v>-5.15084621045E-3</v>
      </c>
      <c r="H55" s="202">
        <v>-1</v>
      </c>
      <c r="I55">
        <v>-1</v>
      </c>
      <c r="J55">
        <v>1</v>
      </c>
      <c r="K55">
        <v>-1</v>
      </c>
      <c r="L55">
        <v>-1</v>
      </c>
      <c r="M55">
        <v>-6</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108159.99999999999</v>
      </c>
      <c r="Y55" s="137">
        <v>135199.99999999997</v>
      </c>
      <c r="Z55" s="188">
        <f t="shared" si="25"/>
        <v>557.11552612227194</v>
      </c>
      <c r="AA55" s="188">
        <f>IF(IF(sym!$Q44=H55,1,0)=1,ABS(X55*G55),-ABS(X55*G55))</f>
        <v>-557.11552612227194</v>
      </c>
      <c r="AB55" s="188">
        <f>IF(IF(sym!$P44=$H55,1,0)=1,ABS($X55*$G55),-ABS($X55*$G55))</f>
        <v>557.11552612227194</v>
      </c>
      <c r="AC55" s="188">
        <f t="shared" si="40"/>
        <v>557.11552612227194</v>
      </c>
      <c r="AD55" s="188">
        <f t="shared" si="26"/>
        <v>-557.11552612227194</v>
      </c>
      <c r="AE55" s="188">
        <f t="shared" si="27"/>
        <v>-557.11552612227194</v>
      </c>
      <c r="AF55" s="188">
        <f t="shared" si="36"/>
        <v>557.11552612227194</v>
      </c>
      <c r="AG55" s="188">
        <f t="shared" si="37"/>
        <v>557.11552612227194</v>
      </c>
      <c r="AH55" s="188">
        <f t="shared" si="38"/>
        <v>557.11552612227194</v>
      </c>
      <c r="AI55" s="188">
        <f t="shared" si="39"/>
        <v>-557.11552612227194</v>
      </c>
      <c r="AJ55" s="188">
        <f t="shared" si="28"/>
        <v>557.11552612227194</v>
      </c>
      <c r="AK55" s="188">
        <f t="shared" si="29"/>
        <v>-557.11552612227194</v>
      </c>
      <c r="AL55" s="188">
        <f t="shared" si="30"/>
        <v>-557.11552612227194</v>
      </c>
      <c r="AM55" s="188">
        <f t="shared" si="31"/>
        <v>-557.11552612227194</v>
      </c>
      <c r="AN55" s="188">
        <f t="shared" si="41"/>
        <v>557.11552612227194</v>
      </c>
      <c r="AO55" s="188">
        <f t="shared" si="42"/>
        <v>-557.11552612227194</v>
      </c>
    </row>
    <row r="56" spans="1:41" x14ac:dyDescent="0.25">
      <c r="A56" s="1" t="s">
        <v>989</v>
      </c>
      <c r="B56" s="149" t="s">
        <v>655</v>
      </c>
      <c r="C56" s="192" t="s">
        <v>294</v>
      </c>
      <c r="E56">
        <v>-1</v>
      </c>
      <c r="F56" s="186">
        <f t="shared" si="19"/>
        <v>2618.4244823410154</v>
      </c>
      <c r="G56" s="202">
        <v>2.0828258221700001E-2</v>
      </c>
      <c r="H56" s="202">
        <v>1</v>
      </c>
      <c r="I56">
        <v>1</v>
      </c>
      <c r="J56">
        <v>1</v>
      </c>
      <c r="K56">
        <v>1</v>
      </c>
      <c r="L56">
        <v>1</v>
      </c>
      <c r="M56">
        <v>8</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125715</v>
      </c>
      <c r="Y56" s="137">
        <v>167620</v>
      </c>
      <c r="Z56" s="188">
        <f t="shared" si="25"/>
        <v>2618.4244823410154</v>
      </c>
      <c r="AA56" s="188">
        <f>IF(IF(sym!$Q45=H56,1,0)=1,ABS(X56*G56),-ABS(X56*G56))</f>
        <v>2618.4244823410154</v>
      </c>
      <c r="AB56" s="188">
        <f>IF(IF(sym!$P45=$H56,1,0)=1,ABS($X56*$G56),-ABS($X56*$G56))</f>
        <v>-2618.4244823410154</v>
      </c>
      <c r="AC56" s="188">
        <f t="shared" si="40"/>
        <v>-2618.4244823410154</v>
      </c>
      <c r="AD56" s="188">
        <f t="shared" si="26"/>
        <v>2618.4244823410154</v>
      </c>
      <c r="AE56" s="188">
        <f t="shared" si="27"/>
        <v>2618.4244823410154</v>
      </c>
      <c r="AF56" s="188">
        <f t="shared" si="36"/>
        <v>2618.4244823410154</v>
      </c>
      <c r="AG56" s="188">
        <f t="shared" si="37"/>
        <v>2618.4244823410154</v>
      </c>
      <c r="AH56" s="188">
        <f t="shared" si="38"/>
        <v>2618.4244823410154</v>
      </c>
      <c r="AI56" s="188">
        <f t="shared" si="39"/>
        <v>2618.4244823410154</v>
      </c>
      <c r="AJ56" s="188">
        <f t="shared" si="28"/>
        <v>-2618.4244823410154</v>
      </c>
      <c r="AK56" s="188">
        <f t="shared" si="29"/>
        <v>2618.4244823410154</v>
      </c>
      <c r="AL56" s="188">
        <f t="shared" si="30"/>
        <v>2618.4244823410154</v>
      </c>
      <c r="AM56" s="188">
        <f t="shared" si="31"/>
        <v>2618.4244823410154</v>
      </c>
      <c r="AN56" s="188">
        <f t="shared" si="41"/>
        <v>-2618.4244823410154</v>
      </c>
      <c r="AO56" s="188">
        <f t="shared" si="42"/>
        <v>2618.4244823410154</v>
      </c>
    </row>
    <row r="57" spans="1:41" x14ac:dyDescent="0.25">
      <c r="A57" s="1" t="s">
        <v>369</v>
      </c>
      <c r="B57" s="149" t="s">
        <v>620</v>
      </c>
      <c r="C57" s="192" t="s">
        <v>294</v>
      </c>
      <c r="E57">
        <v>1</v>
      </c>
      <c r="F57" s="186">
        <f t="shared" si="19"/>
        <v>1955.9573231431377</v>
      </c>
      <c r="G57" s="202">
        <v>2.1626211167699999E-2</v>
      </c>
      <c r="H57" s="202">
        <v>1</v>
      </c>
      <c r="I57">
        <v>-1</v>
      </c>
      <c r="J57">
        <v>1</v>
      </c>
      <c r="K57">
        <v>-1</v>
      </c>
      <c r="L57">
        <v>1</v>
      </c>
      <c r="M57">
        <v>3</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90443.827999999994</v>
      </c>
      <c r="Y57" s="137">
        <v>90443.827999999994</v>
      </c>
      <c r="Z57" s="188">
        <f t="shared" si="25"/>
        <v>1955.9573231431377</v>
      </c>
      <c r="AA57" s="188">
        <f>IF(IF(sym!$Q46=H57,1,0)=1,ABS(X57*G57),-ABS(X57*G57))</f>
        <v>1955.9573231431377</v>
      </c>
      <c r="AB57" s="188">
        <f>IF(IF(sym!$P46=$H57,1,0)=1,ABS($X57*$G57),-ABS($X57*$G57))</f>
        <v>-1955.9573231431377</v>
      </c>
      <c r="AC57" s="188">
        <f t="shared" si="40"/>
        <v>1955.9573231431377</v>
      </c>
      <c r="AD57" s="188">
        <f t="shared" si="26"/>
        <v>-1955.9573231431377</v>
      </c>
      <c r="AE57" s="188">
        <f t="shared" si="27"/>
        <v>1955.9573231431377</v>
      </c>
      <c r="AF57" s="188">
        <f t="shared" si="36"/>
        <v>-1955.9573231431377</v>
      </c>
      <c r="AG57" s="188">
        <f t="shared" si="37"/>
        <v>-1955.9573231431377</v>
      </c>
      <c r="AH57" s="188">
        <f t="shared" si="38"/>
        <v>1955.9573231431377</v>
      </c>
      <c r="AI57" s="188">
        <f t="shared" si="39"/>
        <v>1955.9573231431377</v>
      </c>
      <c r="AJ57" s="188">
        <f t="shared" si="28"/>
        <v>-1955.9573231431377</v>
      </c>
      <c r="AK57" s="188">
        <f t="shared" si="29"/>
        <v>1955.9573231431377</v>
      </c>
      <c r="AL57" s="188">
        <f t="shared" si="30"/>
        <v>-1955.9573231431377</v>
      </c>
      <c r="AM57" s="188">
        <f t="shared" si="31"/>
        <v>-1955.9573231431377</v>
      </c>
      <c r="AN57" s="188">
        <f t="shared" si="41"/>
        <v>1955.9573231431377</v>
      </c>
      <c r="AO57" s="188">
        <f t="shared" si="42"/>
        <v>-1955.9573231431377</v>
      </c>
    </row>
    <row r="58" spans="1:41" x14ac:dyDescent="0.25">
      <c r="A58" s="1" t="s">
        <v>371</v>
      </c>
      <c r="B58" s="149" t="s">
        <v>635</v>
      </c>
      <c r="C58" s="192" t="s">
        <v>1121</v>
      </c>
      <c r="E58">
        <v>-1</v>
      </c>
      <c r="F58" s="186">
        <f t="shared" si="19"/>
        <v>2729.4153992403599</v>
      </c>
      <c r="G58" s="202">
        <v>2.03422053232E-2</v>
      </c>
      <c r="H58" s="202">
        <v>1</v>
      </c>
      <c r="I58">
        <v>-1</v>
      </c>
      <c r="J58">
        <v>1</v>
      </c>
      <c r="K58">
        <v>-1</v>
      </c>
      <c r="L58">
        <v>1</v>
      </c>
      <c r="M58">
        <v>-4</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134175</v>
      </c>
      <c r="Y58" s="137">
        <v>161010</v>
      </c>
      <c r="Z58" s="188">
        <f t="shared" si="25"/>
        <v>2729.4153992403599</v>
      </c>
      <c r="AA58" s="188">
        <f>IF(IF(sym!$Q47=H58,1,0)=1,ABS(X58*G58),-ABS(X58*G58))</f>
        <v>2729.4153992403599</v>
      </c>
      <c r="AB58" s="188">
        <f>IF(IF(sym!$P47=$H58,1,0)=1,ABS($X58*$G58),-ABS($X58*$G58))</f>
        <v>-2729.4153992403599</v>
      </c>
      <c r="AC58" s="188">
        <f t="shared" si="40"/>
        <v>-2729.4153992403599</v>
      </c>
      <c r="AD58" s="188">
        <f t="shared" si="26"/>
        <v>2729.4153992403599</v>
      </c>
      <c r="AE58" s="188">
        <f t="shared" si="27"/>
        <v>2729.4153992403599</v>
      </c>
      <c r="AF58" s="188">
        <f t="shared" si="36"/>
        <v>-2729.4153992403599</v>
      </c>
      <c r="AG58" s="188">
        <f t="shared" si="37"/>
        <v>-2729.4153992403599</v>
      </c>
      <c r="AH58" s="188">
        <f t="shared" si="38"/>
        <v>2729.4153992403599</v>
      </c>
      <c r="AI58" s="188">
        <f t="shared" si="39"/>
        <v>-2729.4153992403599</v>
      </c>
      <c r="AJ58" s="188">
        <f t="shared" si="28"/>
        <v>-2729.4153992403599</v>
      </c>
      <c r="AK58" s="188">
        <f t="shared" si="29"/>
        <v>2729.4153992403599</v>
      </c>
      <c r="AL58" s="188">
        <f t="shared" si="30"/>
        <v>-2729.4153992403599</v>
      </c>
      <c r="AM58" s="188">
        <f t="shared" si="31"/>
        <v>-2729.4153992403599</v>
      </c>
      <c r="AN58" s="188">
        <f t="shared" si="41"/>
        <v>2729.4153992403599</v>
      </c>
      <c r="AO58" s="188">
        <f t="shared" si="42"/>
        <v>2729.4153992403599</v>
      </c>
    </row>
    <row r="59" spans="1:41" x14ac:dyDescent="0.25">
      <c r="A59" s="1" t="s">
        <v>1052</v>
      </c>
      <c r="B59" s="149" t="s">
        <v>611</v>
      </c>
      <c r="C59" s="192" t="s">
        <v>297</v>
      </c>
      <c r="E59">
        <v>-1</v>
      </c>
      <c r="F59" s="186">
        <f t="shared" si="19"/>
        <v>1163.3518425058801</v>
      </c>
      <c r="G59" s="202">
        <v>1.16102978294E-2</v>
      </c>
      <c r="H59" s="202">
        <v>1</v>
      </c>
      <c r="I59">
        <v>-1</v>
      </c>
      <c r="J59">
        <v>-1</v>
      </c>
      <c r="K59">
        <v>-1</v>
      </c>
      <c r="L59">
        <v>-1</v>
      </c>
      <c r="M59">
        <v>1</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100200</v>
      </c>
      <c r="Y59" s="137">
        <v>125250</v>
      </c>
      <c r="Z59" s="188">
        <f t="shared" si="25"/>
        <v>1163.3518425058801</v>
      </c>
      <c r="AA59" s="188">
        <f>IF(IF(sym!$Q48=H59,1,0)=1,ABS(X59*G59),-ABS(X59*G59))</f>
        <v>1163.3518425058801</v>
      </c>
      <c r="AB59" s="188">
        <f>IF(IF(sym!$P48=$H59,1,0)=1,ABS($X59*$G59),-ABS($X59*$G59))</f>
        <v>-1163.3518425058801</v>
      </c>
      <c r="AC59" s="188">
        <f t="shared" si="40"/>
        <v>-1163.3518425058801</v>
      </c>
      <c r="AD59" s="188">
        <f t="shared" si="26"/>
        <v>1163.3518425058801</v>
      </c>
      <c r="AE59" s="188">
        <f t="shared" si="27"/>
        <v>-1163.3518425058801</v>
      </c>
      <c r="AF59" s="188">
        <f t="shared" si="36"/>
        <v>-1163.3518425058801</v>
      </c>
      <c r="AG59" s="188">
        <f t="shared" si="37"/>
        <v>-1163.3518425058801</v>
      </c>
      <c r="AH59" s="188">
        <f t="shared" si="38"/>
        <v>-1163.3518425058801</v>
      </c>
      <c r="AI59" s="188">
        <f t="shared" si="39"/>
        <v>-1163.3518425058801</v>
      </c>
      <c r="AJ59" s="188">
        <f t="shared" si="28"/>
        <v>-1163.3518425058801</v>
      </c>
      <c r="AK59" s="188">
        <f t="shared" si="29"/>
        <v>-1163.3518425058801</v>
      </c>
      <c r="AL59" s="188">
        <f t="shared" si="30"/>
        <v>1163.3518425058801</v>
      </c>
      <c r="AM59" s="188">
        <f t="shared" si="31"/>
        <v>-1163.3518425058801</v>
      </c>
      <c r="AN59" s="188">
        <f t="shared" si="41"/>
        <v>1163.3518425058801</v>
      </c>
      <c r="AO59" s="188">
        <f t="shared" si="42"/>
        <v>1163.3518425058801</v>
      </c>
    </row>
    <row r="60" spans="1:41" x14ac:dyDescent="0.25">
      <c r="A60" s="1" t="s">
        <v>373</v>
      </c>
      <c r="B60" s="149" t="s">
        <v>692</v>
      </c>
      <c r="C60" s="192" t="s">
        <v>1121</v>
      </c>
      <c r="E60">
        <v>1</v>
      </c>
      <c r="F60" s="186">
        <f t="shared" si="19"/>
        <v>2181.6090037512449</v>
      </c>
      <c r="G60" s="202">
        <v>1.00041684035E-2</v>
      </c>
      <c r="H60" s="202">
        <v>1</v>
      </c>
      <c r="I60">
        <v>1</v>
      </c>
      <c r="J60">
        <v>1</v>
      </c>
      <c r="K60">
        <v>1</v>
      </c>
      <c r="L60">
        <v>1</v>
      </c>
      <c r="M60">
        <v>7</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218070</v>
      </c>
      <c r="Y60" s="137">
        <v>290760</v>
      </c>
      <c r="Z60" s="188">
        <f t="shared" si="25"/>
        <v>2181.6090037512449</v>
      </c>
      <c r="AA60" s="188">
        <f>IF(IF(sym!$Q49=H60,1,0)=1,ABS(X60*G60),-ABS(X60*G60))</f>
        <v>2181.6090037512449</v>
      </c>
      <c r="AB60" s="188">
        <f>IF(IF(sym!$P49=$H60,1,0)=1,ABS($X60*$G60),-ABS($X60*$G60))</f>
        <v>-2181.6090037512449</v>
      </c>
      <c r="AC60" s="188">
        <f t="shared" si="40"/>
        <v>2181.6090037512449</v>
      </c>
      <c r="AD60" s="188">
        <f t="shared" si="26"/>
        <v>-2181.6090037512449</v>
      </c>
      <c r="AE60" s="188">
        <f t="shared" si="27"/>
        <v>2181.6090037512449</v>
      </c>
      <c r="AF60" s="188">
        <f t="shared" si="36"/>
        <v>2181.6090037512449</v>
      </c>
      <c r="AG60" s="188">
        <f t="shared" si="37"/>
        <v>2181.6090037512449</v>
      </c>
      <c r="AH60" s="188">
        <f t="shared" si="38"/>
        <v>2181.6090037512449</v>
      </c>
      <c r="AI60" s="188">
        <f t="shared" si="39"/>
        <v>2181.6090037512449</v>
      </c>
      <c r="AJ60" s="188">
        <f t="shared" si="28"/>
        <v>2181.6090037512449</v>
      </c>
      <c r="AK60" s="188">
        <f t="shared" si="29"/>
        <v>2181.6090037512449</v>
      </c>
      <c r="AL60" s="188">
        <f t="shared" si="30"/>
        <v>-2181.6090037512449</v>
      </c>
      <c r="AM60" s="188">
        <f t="shared" si="31"/>
        <v>2181.6090037512449</v>
      </c>
      <c r="AN60" s="188">
        <f t="shared" si="41"/>
        <v>-2181.6090037512449</v>
      </c>
      <c r="AO60" s="188">
        <f t="shared" si="42"/>
        <v>-2181.6090037512449</v>
      </c>
    </row>
    <row r="61" spans="1:41" x14ac:dyDescent="0.25">
      <c r="A61" s="1" t="s">
        <v>375</v>
      </c>
      <c r="B61" s="149" t="s">
        <v>690</v>
      </c>
      <c r="C61" s="192" t="s">
        <v>288</v>
      </c>
      <c r="E61">
        <v>-1</v>
      </c>
      <c r="F61" s="186">
        <f t="shared" si="19"/>
        <v>726.25180897282667</v>
      </c>
      <c r="G61" s="202">
        <v>8.6830680173699999E-3</v>
      </c>
      <c r="H61" s="202">
        <v>1</v>
      </c>
      <c r="I61">
        <v>1</v>
      </c>
      <c r="J61">
        <v>1</v>
      </c>
      <c r="K61">
        <v>1</v>
      </c>
      <c r="L61">
        <v>-1</v>
      </c>
      <c r="M61">
        <v>3</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83639.999999999985</v>
      </c>
      <c r="Y61" s="137">
        <v>111519.99999999999</v>
      </c>
      <c r="Z61" s="188">
        <f t="shared" si="25"/>
        <v>726.25180897282667</v>
      </c>
      <c r="AA61" s="188">
        <f>IF(IF(sym!$Q50=H61,1,0)=1,ABS(X61*G61),-ABS(X61*G61))</f>
        <v>726.25180897282667</v>
      </c>
      <c r="AB61" s="188">
        <f>IF(IF(sym!$P50=$H61,1,0)=1,ABS($X61*$G61),-ABS($X61*$G61))</f>
        <v>-726.25180897282667</v>
      </c>
      <c r="AC61" s="188">
        <f t="shared" si="40"/>
        <v>-726.25180897282667</v>
      </c>
      <c r="AD61" s="188">
        <f t="shared" si="26"/>
        <v>726.25180897282667</v>
      </c>
      <c r="AE61" s="188">
        <f t="shared" si="27"/>
        <v>726.25180897282667</v>
      </c>
      <c r="AF61" s="188">
        <f t="shared" si="36"/>
        <v>726.25180897282667</v>
      </c>
      <c r="AG61" s="188">
        <f t="shared" si="37"/>
        <v>726.25180897282667</v>
      </c>
      <c r="AH61" s="188">
        <f t="shared" si="38"/>
        <v>-726.25180897282667</v>
      </c>
      <c r="AI61" s="188">
        <f t="shared" si="39"/>
        <v>-726.25180897282667</v>
      </c>
      <c r="AJ61" s="188">
        <f t="shared" si="28"/>
        <v>726.25180897282667</v>
      </c>
      <c r="AK61" s="188">
        <f t="shared" si="29"/>
        <v>726.25180897282667</v>
      </c>
      <c r="AL61" s="188">
        <f t="shared" si="30"/>
        <v>726.25180897282667</v>
      </c>
      <c r="AM61" s="188">
        <f t="shared" si="31"/>
        <v>726.25180897282667</v>
      </c>
      <c r="AN61" s="188">
        <f t="shared" si="41"/>
        <v>-726.25180897282667</v>
      </c>
      <c r="AO61" s="188">
        <f t="shared" si="42"/>
        <v>726.25180897282667</v>
      </c>
    </row>
    <row r="62" spans="1:41" x14ac:dyDescent="0.25">
      <c r="A62" s="1" t="s">
        <v>377</v>
      </c>
      <c r="B62" s="149" t="s">
        <v>694</v>
      </c>
      <c r="C62" s="192" t="s">
        <v>294</v>
      </c>
      <c r="E62">
        <v>-1</v>
      </c>
      <c r="F62" s="186">
        <f t="shared" si="19"/>
        <v>249.66905016516625</v>
      </c>
      <c r="G62" s="202">
        <v>3.2701111837799999E-3</v>
      </c>
      <c r="H62" s="202">
        <v>1</v>
      </c>
      <c r="I62">
        <v>-1</v>
      </c>
      <c r="J62">
        <v>-1</v>
      </c>
      <c r="K62">
        <v>-1</v>
      </c>
      <c r="L62">
        <v>-1</v>
      </c>
      <c r="M62">
        <v>6</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76348.795540513645</v>
      </c>
      <c r="Y62" s="137">
        <v>76348.795540513645</v>
      </c>
      <c r="Z62" s="188">
        <f t="shared" si="25"/>
        <v>249.66905016516625</v>
      </c>
      <c r="AA62" s="188">
        <f>IF(IF(sym!$Q51=H62,1,0)=1,ABS(X62*G62),-ABS(X62*G62))</f>
        <v>249.66905016516625</v>
      </c>
      <c r="AB62" s="188">
        <f>IF(IF(sym!$P51=$H62,1,0)=1,ABS($X62*$G62),-ABS($X62*$G62))</f>
        <v>-249.66905016516625</v>
      </c>
      <c r="AC62" s="188">
        <f t="shared" si="40"/>
        <v>-249.66905016516625</v>
      </c>
      <c r="AD62" s="188">
        <f t="shared" si="26"/>
        <v>249.66905016516625</v>
      </c>
      <c r="AE62" s="188">
        <f t="shared" si="27"/>
        <v>-249.66905016516625</v>
      </c>
      <c r="AF62" s="188">
        <f t="shared" si="36"/>
        <v>-249.66905016516625</v>
      </c>
      <c r="AG62" s="188">
        <f t="shared" si="37"/>
        <v>-249.66905016516625</v>
      </c>
      <c r="AH62" s="188">
        <f t="shared" si="38"/>
        <v>-249.66905016516625</v>
      </c>
      <c r="AI62" s="188">
        <f t="shared" si="39"/>
        <v>-249.66905016516625</v>
      </c>
      <c r="AJ62" s="188">
        <f t="shared" si="28"/>
        <v>-249.66905016516625</v>
      </c>
      <c r="AK62" s="188">
        <f t="shared" si="29"/>
        <v>-249.66905016516625</v>
      </c>
      <c r="AL62" s="188">
        <f t="shared" si="30"/>
        <v>249.66905016516625</v>
      </c>
      <c r="AM62" s="188">
        <f t="shared" si="31"/>
        <v>-249.66905016516625</v>
      </c>
      <c r="AN62" s="188">
        <f t="shared" si="41"/>
        <v>249.66905016516625</v>
      </c>
      <c r="AO62" s="188">
        <f t="shared" si="42"/>
        <v>249.66905016516625</v>
      </c>
    </row>
    <row r="63" spans="1:41" x14ac:dyDescent="0.25">
      <c r="A63" s="1" t="s">
        <v>379</v>
      </c>
      <c r="B63" s="149" t="s">
        <v>550</v>
      </c>
      <c r="C63" s="192" t="s">
        <v>294</v>
      </c>
      <c r="E63">
        <v>1</v>
      </c>
      <c r="F63" s="186">
        <f t="shared" si="19"/>
        <v>2637.9583356691978</v>
      </c>
      <c r="G63" s="202">
        <v>1.45993598742E-2</v>
      </c>
      <c r="H63" s="202">
        <v>1</v>
      </c>
      <c r="I63">
        <v>-1</v>
      </c>
      <c r="J63">
        <v>-1</v>
      </c>
      <c r="K63">
        <v>1</v>
      </c>
      <c r="L63">
        <v>1</v>
      </c>
      <c r="M63">
        <v>7</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180690</v>
      </c>
      <c r="Y63" s="137">
        <v>271035</v>
      </c>
      <c r="Z63" s="188">
        <f t="shared" si="25"/>
        <v>2637.9583356691978</v>
      </c>
      <c r="AA63" s="188">
        <f>IF(IF(sym!$Q52=H63,1,0)=1,ABS(X63*G63),-ABS(X63*G63))</f>
        <v>2637.9583356691978</v>
      </c>
      <c r="AB63" s="188">
        <f>IF(IF(sym!$P52=$H63,1,0)=1,ABS($X63*$G63),-ABS($X63*$G63))</f>
        <v>-2637.9583356691978</v>
      </c>
      <c r="AC63" s="188">
        <f t="shared" si="40"/>
        <v>2637.9583356691978</v>
      </c>
      <c r="AD63" s="188">
        <f t="shared" si="26"/>
        <v>-2637.9583356691978</v>
      </c>
      <c r="AE63" s="188">
        <f t="shared" si="27"/>
        <v>-2637.9583356691978</v>
      </c>
      <c r="AF63" s="188">
        <f t="shared" si="36"/>
        <v>-2637.9583356691978</v>
      </c>
      <c r="AG63" s="188">
        <f t="shared" si="37"/>
        <v>2637.9583356691978</v>
      </c>
      <c r="AH63" s="188">
        <f t="shared" si="38"/>
        <v>2637.9583356691978</v>
      </c>
      <c r="AI63" s="188">
        <f t="shared" si="39"/>
        <v>2637.9583356691978</v>
      </c>
      <c r="AJ63" s="188">
        <f t="shared" si="28"/>
        <v>2637.9583356691978</v>
      </c>
      <c r="AK63" s="188">
        <f t="shared" si="29"/>
        <v>-2637.9583356691978</v>
      </c>
      <c r="AL63" s="188">
        <f t="shared" si="30"/>
        <v>-2637.9583356691978</v>
      </c>
      <c r="AM63" s="188">
        <f t="shared" si="31"/>
        <v>-2637.9583356691978</v>
      </c>
      <c r="AN63" s="188">
        <f t="shared" si="41"/>
        <v>-2637.9583356691978</v>
      </c>
      <c r="AO63" s="188">
        <f t="shared" si="42"/>
        <v>-2637.9583356691978</v>
      </c>
    </row>
    <row r="64" spans="1:41" x14ac:dyDescent="0.25">
      <c r="A64" s="4" t="s">
        <v>1050</v>
      </c>
      <c r="B64" s="149" t="s">
        <v>700</v>
      </c>
      <c r="C64" s="192" t="s">
        <v>297</v>
      </c>
      <c r="E64">
        <v>1</v>
      </c>
      <c r="F64" s="186">
        <f t="shared" si="19"/>
        <v>707.16112531741248</v>
      </c>
      <c r="G64" s="202">
        <v>1.02301790281E-2</v>
      </c>
      <c r="H64" s="202">
        <v>1</v>
      </c>
      <c r="I64">
        <v>1</v>
      </c>
      <c r="J64">
        <v>1</v>
      </c>
      <c r="K64">
        <v>-1</v>
      </c>
      <c r="L64">
        <v>-1</v>
      </c>
      <c r="M64">
        <v>-7</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69125</v>
      </c>
      <c r="Y64" s="137">
        <v>88875</v>
      </c>
      <c r="Z64" s="188">
        <f t="shared" si="25"/>
        <v>707.16112531741248</v>
      </c>
      <c r="AA64" s="188">
        <f>IF(IF(sym!$Q53=H64,1,0)=1,ABS(X64*G64),-ABS(X64*G64))</f>
        <v>707.16112531741248</v>
      </c>
      <c r="AB64" s="188">
        <f>IF(IF(sym!$P53=$H64,1,0)=1,ABS($X64*$G64),-ABS($X64*$G64))</f>
        <v>-707.16112531741248</v>
      </c>
      <c r="AC64" s="188">
        <f t="shared" si="40"/>
        <v>707.16112531741248</v>
      </c>
      <c r="AD64" s="188">
        <f t="shared" si="26"/>
        <v>-707.16112531741248</v>
      </c>
      <c r="AE64" s="188">
        <f t="shared" si="27"/>
        <v>707.16112531741248</v>
      </c>
      <c r="AF64" s="188">
        <f t="shared" si="36"/>
        <v>707.16112531741248</v>
      </c>
      <c r="AG64" s="188">
        <f t="shared" si="37"/>
        <v>-707.16112531741248</v>
      </c>
      <c r="AH64" s="188">
        <f t="shared" si="38"/>
        <v>-707.16112531741248</v>
      </c>
      <c r="AI64" s="188">
        <f t="shared" si="39"/>
        <v>707.16112531741248</v>
      </c>
      <c r="AJ64" s="188">
        <f t="shared" si="28"/>
        <v>707.16112531741248</v>
      </c>
      <c r="AK64" s="188">
        <f t="shared" si="29"/>
        <v>707.16112531741248</v>
      </c>
      <c r="AL64" s="188">
        <f t="shared" si="30"/>
        <v>707.16112531741248</v>
      </c>
      <c r="AM64" s="188">
        <f t="shared" si="31"/>
        <v>707.16112531741248</v>
      </c>
      <c r="AN64" s="188">
        <f t="shared" si="41"/>
        <v>707.16112531741248</v>
      </c>
      <c r="AO64" s="188">
        <f t="shared" si="42"/>
        <v>707.16112531741248</v>
      </c>
    </row>
    <row r="65" spans="1:41" x14ac:dyDescent="0.25">
      <c r="A65" s="1" t="s">
        <v>0</v>
      </c>
      <c r="B65" s="149" t="s">
        <v>702</v>
      </c>
      <c r="C65" s="192" t="s">
        <v>304</v>
      </c>
      <c r="E65">
        <v>1</v>
      </c>
      <c r="F65" s="186">
        <f t="shared" si="19"/>
        <v>932.67280796489104</v>
      </c>
      <c r="G65" s="202">
        <v>1.10274341044E-2</v>
      </c>
      <c r="H65" s="233">
        <v>1</v>
      </c>
      <c r="I65">
        <v>1</v>
      </c>
      <c r="J65">
        <v>-1</v>
      </c>
      <c r="K65">
        <v>1</v>
      </c>
      <c r="L65">
        <v>1</v>
      </c>
      <c r="M65">
        <v>5</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84577.5</v>
      </c>
      <c r="Y65" s="137">
        <v>112770</v>
      </c>
      <c r="Z65" s="188">
        <f t="shared" si="25"/>
        <v>932.67280796489104</v>
      </c>
      <c r="AA65" s="188">
        <f>IF(IF(sym!$Q54=H65,1,0)=1,ABS(X65*G65),-ABS(X65*G65))</f>
        <v>932.67280796489104</v>
      </c>
      <c r="AB65" s="188">
        <f>IF(IF(sym!$P54=$H65,1,0)=1,ABS($X65*$G65),-ABS($X65*$G65))</f>
        <v>-932.67280796489104</v>
      </c>
      <c r="AC65" s="188">
        <f t="shared" si="40"/>
        <v>932.67280796489104</v>
      </c>
      <c r="AD65" s="188">
        <f t="shared" si="26"/>
        <v>-932.67280796489104</v>
      </c>
      <c r="AE65" s="188">
        <f t="shared" si="27"/>
        <v>-932.67280796489104</v>
      </c>
      <c r="AF65" s="188">
        <f t="shared" si="36"/>
        <v>932.67280796489104</v>
      </c>
      <c r="AG65" s="188">
        <f t="shared" si="37"/>
        <v>932.67280796489104</v>
      </c>
      <c r="AH65" s="188">
        <f t="shared" si="38"/>
        <v>932.67280796489104</v>
      </c>
      <c r="AI65" s="188">
        <f t="shared" si="39"/>
        <v>932.67280796489104</v>
      </c>
      <c r="AJ65" s="188">
        <f t="shared" si="28"/>
        <v>932.67280796489104</v>
      </c>
      <c r="AK65" s="188">
        <f t="shared" si="29"/>
        <v>-932.67280796489104</v>
      </c>
      <c r="AL65" s="188">
        <f t="shared" si="30"/>
        <v>-932.67280796489104</v>
      </c>
      <c r="AM65" s="188">
        <f t="shared" si="31"/>
        <v>-932.67280796489104</v>
      </c>
      <c r="AN65" s="188">
        <f t="shared" si="41"/>
        <v>-932.67280796489104</v>
      </c>
      <c r="AO65" s="188">
        <f t="shared" si="42"/>
        <v>-932.67280796489104</v>
      </c>
    </row>
    <row r="66" spans="1:41" x14ac:dyDescent="0.25">
      <c r="A66" s="1" t="s">
        <v>384</v>
      </c>
      <c r="B66" s="149" t="s">
        <v>704</v>
      </c>
      <c r="C66" s="192" t="s">
        <v>347</v>
      </c>
      <c r="E66">
        <v>1</v>
      </c>
      <c r="F66" s="186">
        <f t="shared" si="19"/>
        <v>957.36915162950822</v>
      </c>
      <c r="G66" s="202">
        <v>7.7570017147099999E-3</v>
      </c>
      <c r="H66" s="202">
        <v>1</v>
      </c>
      <c r="I66">
        <v>-1</v>
      </c>
      <c r="J66">
        <v>-1</v>
      </c>
      <c r="K66">
        <v>-1</v>
      </c>
      <c r="L66">
        <v>1</v>
      </c>
      <c r="M66">
        <v>7</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123420</v>
      </c>
      <c r="Y66" s="137">
        <v>185130</v>
      </c>
      <c r="Z66" s="188">
        <f t="shared" si="25"/>
        <v>957.36915162950822</v>
      </c>
      <c r="AA66" s="188">
        <f>IF(IF(sym!$Q55=H66,1,0)=1,ABS(X66*G66),-ABS(X66*G66))</f>
        <v>957.36915162950822</v>
      </c>
      <c r="AB66" s="188">
        <f>IF(IF(sym!$P55=$H66,1,0)=1,ABS($X66*$G66),-ABS($X66*$G66))</f>
        <v>-957.36915162950822</v>
      </c>
      <c r="AC66" s="188">
        <f t="shared" si="40"/>
        <v>957.36915162950822</v>
      </c>
      <c r="AD66" s="188">
        <f t="shared" si="26"/>
        <v>-957.36915162950822</v>
      </c>
      <c r="AE66" s="188">
        <f t="shared" si="27"/>
        <v>-957.36915162950822</v>
      </c>
      <c r="AF66" s="188">
        <f t="shared" si="36"/>
        <v>-957.36915162950822</v>
      </c>
      <c r="AG66" s="188">
        <f t="shared" si="37"/>
        <v>-957.36915162950822</v>
      </c>
      <c r="AH66" s="188">
        <f t="shared" si="38"/>
        <v>957.36915162950822</v>
      </c>
      <c r="AI66" s="188">
        <f t="shared" si="39"/>
        <v>957.36915162950822</v>
      </c>
      <c r="AJ66" s="188">
        <f t="shared" si="28"/>
        <v>-957.36915162950822</v>
      </c>
      <c r="AK66" s="188">
        <f t="shared" si="29"/>
        <v>-957.36915162950822</v>
      </c>
      <c r="AL66" s="188">
        <f t="shared" si="30"/>
        <v>-957.36915162950822</v>
      </c>
      <c r="AM66" s="188">
        <f t="shared" si="31"/>
        <v>-957.36915162950822</v>
      </c>
      <c r="AN66" s="188">
        <f t="shared" si="41"/>
        <v>957.36915162950822</v>
      </c>
      <c r="AO66" s="188">
        <f t="shared" si="42"/>
        <v>-957.36915162950822</v>
      </c>
    </row>
    <row r="67" spans="1:41" x14ac:dyDescent="0.25">
      <c r="A67" s="1" t="s">
        <v>386</v>
      </c>
      <c r="B67" s="149" t="s">
        <v>706</v>
      </c>
      <c r="C67" s="192" t="s">
        <v>347</v>
      </c>
      <c r="E67">
        <v>1</v>
      </c>
      <c r="F67" s="186">
        <f t="shared" si="19"/>
        <v>512.37512555899639</v>
      </c>
      <c r="G67" s="202">
        <v>4.6571089398199997E-3</v>
      </c>
      <c r="H67" s="202">
        <v>1</v>
      </c>
      <c r="I67">
        <v>1</v>
      </c>
      <c r="J67">
        <v>-1</v>
      </c>
      <c r="K67">
        <v>1</v>
      </c>
      <c r="L67">
        <v>1</v>
      </c>
      <c r="M67">
        <v>7</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110020</v>
      </c>
      <c r="Y67" s="137">
        <v>165030</v>
      </c>
      <c r="Z67" s="188">
        <f t="shared" si="25"/>
        <v>512.37512555899639</v>
      </c>
      <c r="AA67" s="188">
        <f>IF(IF(sym!$Q56=H67,1,0)=1,ABS(X67*G67),-ABS(X67*G67))</f>
        <v>-512.37512555899639</v>
      </c>
      <c r="AB67" s="188">
        <f>IF(IF(sym!$P56=$H67,1,0)=1,ABS($X67*$G67),-ABS($X67*$G67))</f>
        <v>512.37512555899639</v>
      </c>
      <c r="AC67" s="188">
        <f t="shared" si="40"/>
        <v>512.37512555899639</v>
      </c>
      <c r="AD67" s="188">
        <f t="shared" si="26"/>
        <v>-512.37512555899639</v>
      </c>
      <c r="AE67" s="188">
        <f t="shared" si="27"/>
        <v>-512.37512555899639</v>
      </c>
      <c r="AF67" s="188">
        <f t="shared" si="36"/>
        <v>512.37512555899639</v>
      </c>
      <c r="AG67" s="188">
        <f t="shared" si="37"/>
        <v>512.37512555899639</v>
      </c>
      <c r="AH67" s="188">
        <f t="shared" si="38"/>
        <v>512.37512555899639</v>
      </c>
      <c r="AI67" s="188">
        <f t="shared" si="39"/>
        <v>512.37512555899639</v>
      </c>
      <c r="AJ67" s="188">
        <f t="shared" si="28"/>
        <v>512.37512555899639</v>
      </c>
      <c r="AK67" s="188">
        <f t="shared" si="29"/>
        <v>-512.37512555899639</v>
      </c>
      <c r="AL67" s="188">
        <f t="shared" si="30"/>
        <v>-512.37512555899639</v>
      </c>
      <c r="AM67" s="188">
        <f t="shared" si="31"/>
        <v>-512.37512555899639</v>
      </c>
      <c r="AN67" s="188">
        <f t="shared" si="41"/>
        <v>-512.37512555899639</v>
      </c>
      <c r="AO67" s="188">
        <f t="shared" si="42"/>
        <v>-512.37512555899639</v>
      </c>
    </row>
    <row r="68" spans="1:41" x14ac:dyDescent="0.25">
      <c r="A68" s="1" t="s">
        <v>388</v>
      </c>
      <c r="B68" s="149" t="s">
        <v>710</v>
      </c>
      <c r="C68" s="192" t="s">
        <v>288</v>
      </c>
      <c r="E68">
        <v>-1</v>
      </c>
      <c r="F68" s="186">
        <f t="shared" si="19"/>
        <v>325.22685056094929</v>
      </c>
      <c r="G68" s="202">
        <v>5.64888856283E-3</v>
      </c>
      <c r="H68" s="233">
        <v>1</v>
      </c>
      <c r="I68">
        <v>-1</v>
      </c>
      <c r="J68">
        <v>-1</v>
      </c>
      <c r="K68">
        <v>1</v>
      </c>
      <c r="L68">
        <v>1</v>
      </c>
      <c r="M68">
        <v>9</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57573.599999999999</v>
      </c>
      <c r="Y68" s="137">
        <v>57573.599999999999</v>
      </c>
      <c r="Z68" s="188">
        <f t="shared" si="25"/>
        <v>325.22685056094929</v>
      </c>
      <c r="AA68" s="188">
        <f>IF(IF(sym!$Q57=H68,1,0)=1,ABS(X68*G68),-ABS(X68*G68))</f>
        <v>325.22685056094929</v>
      </c>
      <c r="AB68" s="188">
        <f>IF(IF(sym!$P57=$H68,1,0)=1,ABS($X68*$G68),-ABS($X68*$G68))</f>
        <v>-325.22685056094929</v>
      </c>
      <c r="AC68" s="188">
        <f t="shared" si="40"/>
        <v>-325.22685056094929</v>
      </c>
      <c r="AD68" s="188">
        <f t="shared" si="26"/>
        <v>325.22685056094929</v>
      </c>
      <c r="AE68" s="188">
        <f t="shared" si="27"/>
        <v>-325.22685056094929</v>
      </c>
      <c r="AF68" s="188">
        <f t="shared" si="36"/>
        <v>-325.22685056094929</v>
      </c>
      <c r="AG68" s="188">
        <f t="shared" si="37"/>
        <v>325.22685056094929</v>
      </c>
      <c r="AH68" s="188">
        <f t="shared" si="38"/>
        <v>325.22685056094929</v>
      </c>
      <c r="AI68" s="188">
        <f t="shared" si="39"/>
        <v>325.22685056094929</v>
      </c>
      <c r="AJ68" s="188">
        <f t="shared" si="28"/>
        <v>-325.22685056094929</v>
      </c>
      <c r="AK68" s="188">
        <f t="shared" si="29"/>
        <v>325.22685056094929</v>
      </c>
      <c r="AL68" s="188">
        <f t="shared" si="30"/>
        <v>-325.22685056094929</v>
      </c>
      <c r="AM68" s="188">
        <f t="shared" si="31"/>
        <v>-325.22685056094929</v>
      </c>
      <c r="AN68" s="188">
        <f t="shared" si="41"/>
        <v>-325.22685056094929</v>
      </c>
      <c r="AO68" s="188">
        <f t="shared" si="42"/>
        <v>-325.22685056094929</v>
      </c>
    </row>
    <row r="69" spans="1:41" s="2" customFormat="1" x14ac:dyDescent="0.25">
      <c r="A69" s="1" t="s">
        <v>389</v>
      </c>
      <c r="B69" s="149" t="s">
        <v>712</v>
      </c>
      <c r="C69" s="192" t="s">
        <v>297</v>
      </c>
      <c r="D69"/>
      <c r="E69">
        <v>1</v>
      </c>
      <c r="F69" s="186">
        <f t="shared" si="19"/>
        <v>-2182.4850985789999</v>
      </c>
      <c r="G69" s="202">
        <v>-2.5676295277400001E-2</v>
      </c>
      <c r="H69" s="202">
        <v>-1</v>
      </c>
      <c r="I69">
        <v>1</v>
      </c>
      <c r="J69">
        <v>1</v>
      </c>
      <c r="K69">
        <v>1</v>
      </c>
      <c r="L69">
        <v>1</v>
      </c>
      <c r="M69">
        <v>-2</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85000</v>
      </c>
      <c r="Y69" s="137">
        <v>63750</v>
      </c>
      <c r="Z69" s="188">
        <f t="shared" si="25"/>
        <v>2182.4850985789999</v>
      </c>
      <c r="AA69" s="188">
        <f>IF(IF(sym!$Q58=H69,1,0)=1,ABS(X69*G69),-ABS(X69*G69))</f>
        <v>-2182.4850985789999</v>
      </c>
      <c r="AB69" s="188">
        <f>IF(IF(sym!$P58=$H69,1,0)=1,ABS($X69*$G69),-ABS($X69*$G69))</f>
        <v>2182.4850985789999</v>
      </c>
      <c r="AC69" s="188">
        <f t="shared" si="40"/>
        <v>-2182.4850985789999</v>
      </c>
      <c r="AD69" s="188">
        <f t="shared" si="26"/>
        <v>2182.4850985789999</v>
      </c>
      <c r="AE69" s="188">
        <f t="shared" si="27"/>
        <v>-2182.4850985789999</v>
      </c>
      <c r="AF69" s="188">
        <f t="shared" si="36"/>
        <v>-2182.4850985789999</v>
      </c>
      <c r="AG69" s="188">
        <f t="shared" si="37"/>
        <v>-2182.4850985789999</v>
      </c>
      <c r="AH69" s="188">
        <f t="shared" si="38"/>
        <v>-2182.4850985789999</v>
      </c>
      <c r="AI69" s="188">
        <f t="shared" si="39"/>
        <v>2182.4850985789999</v>
      </c>
      <c r="AJ69" s="188">
        <f t="shared" si="28"/>
        <v>-2182.4850985789999</v>
      </c>
      <c r="AK69" s="188">
        <f t="shared" si="29"/>
        <v>2182.4850985789999</v>
      </c>
      <c r="AL69" s="188">
        <f t="shared" si="30"/>
        <v>2182.4850985789999</v>
      </c>
      <c r="AM69" s="188">
        <f t="shared" si="31"/>
        <v>2182.4850985789999</v>
      </c>
      <c r="AN69" s="188">
        <f t="shared" si="41"/>
        <v>-2182.4850985789999</v>
      </c>
      <c r="AO69" s="188">
        <f t="shared" si="42"/>
        <v>2182.4850985789999</v>
      </c>
    </row>
    <row r="70" spans="1:41" s="2" customFormat="1" x14ac:dyDescent="0.25">
      <c r="A70" s="1" t="s">
        <v>391</v>
      </c>
      <c r="B70" s="149" t="s">
        <v>490</v>
      </c>
      <c r="C70" s="192" t="s">
        <v>297</v>
      </c>
      <c r="D70"/>
      <c r="E70">
        <v>-1</v>
      </c>
      <c r="F70" s="186">
        <f t="shared" si="19"/>
        <v>1440.8927164505865</v>
      </c>
      <c r="G70" s="202">
        <v>1.6655851178899998E-2</v>
      </c>
      <c r="H70" s="202">
        <v>1</v>
      </c>
      <c r="I70">
        <v>-1</v>
      </c>
      <c r="J70">
        <v>-1</v>
      </c>
      <c r="K70">
        <v>-1</v>
      </c>
      <c r="L70">
        <v>-1</v>
      </c>
      <c r="M70">
        <v>4</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86509.701664238048</v>
      </c>
      <c r="Y70" s="137">
        <v>108137.12708029756</v>
      </c>
      <c r="Z70" s="188">
        <f t="shared" si="25"/>
        <v>1440.8927164505865</v>
      </c>
      <c r="AA70" s="188">
        <f>IF(IF(sym!$Q59=H70,1,0)=1,ABS(X70*G70),-ABS(X70*G70))</f>
        <v>1440.8927164505865</v>
      </c>
      <c r="AB70" s="188">
        <f>IF(IF(sym!$P59=$H70,1,0)=1,ABS($X70*$G70),-ABS($X70*$G70))</f>
        <v>-1440.8927164505865</v>
      </c>
      <c r="AC70" s="188">
        <f t="shared" si="40"/>
        <v>-1440.8927164505865</v>
      </c>
      <c r="AD70" s="188">
        <f t="shared" si="26"/>
        <v>1440.8927164505865</v>
      </c>
      <c r="AE70" s="188">
        <f t="shared" si="27"/>
        <v>-1440.8927164505865</v>
      </c>
      <c r="AF70" s="188">
        <f t="shared" si="36"/>
        <v>-1440.8927164505865</v>
      </c>
      <c r="AG70" s="188">
        <f t="shared" si="37"/>
        <v>-1440.8927164505865</v>
      </c>
      <c r="AH70" s="188">
        <f t="shared" si="38"/>
        <v>-1440.8927164505865</v>
      </c>
      <c r="AI70" s="188">
        <f t="shared" si="39"/>
        <v>-1440.8927164505865</v>
      </c>
      <c r="AJ70" s="188">
        <f t="shared" si="28"/>
        <v>-1440.8927164505865</v>
      </c>
      <c r="AK70" s="188">
        <f t="shared" si="29"/>
        <v>-1440.8927164505865</v>
      </c>
      <c r="AL70" s="188">
        <f t="shared" si="30"/>
        <v>1440.8927164505865</v>
      </c>
      <c r="AM70" s="188">
        <f t="shared" si="31"/>
        <v>-1440.8927164505865</v>
      </c>
      <c r="AN70" s="188">
        <f t="shared" si="41"/>
        <v>1440.8927164505865</v>
      </c>
      <c r="AO70" s="188">
        <f t="shared" si="42"/>
        <v>1440.8927164505865</v>
      </c>
    </row>
    <row r="71" spans="1:41" x14ac:dyDescent="0.25">
      <c r="A71" s="1" t="s">
        <v>29</v>
      </c>
      <c r="B71" s="149" t="s">
        <v>730</v>
      </c>
      <c r="C71" s="192" t="s">
        <v>297</v>
      </c>
      <c r="D71" s="2"/>
      <c r="E71">
        <v>-1</v>
      </c>
      <c r="F71" s="186">
        <f t="shared" si="19"/>
        <v>3406.2698219086674</v>
      </c>
      <c r="G71" s="202">
        <v>3.2202976335699997E-2</v>
      </c>
      <c r="H71" s="202">
        <v>1</v>
      </c>
      <c r="I71">
        <v>-1</v>
      </c>
      <c r="J71">
        <v>-1</v>
      </c>
      <c r="K71">
        <v>-1</v>
      </c>
      <c r="L71">
        <v>-1</v>
      </c>
      <c r="M71">
        <v>4</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105775</v>
      </c>
      <c r="Y71" s="137">
        <v>158662.5</v>
      </c>
      <c r="Z71" s="188">
        <f t="shared" si="25"/>
        <v>3406.2698219086674</v>
      </c>
      <c r="AA71" s="188">
        <f>IF(IF(sym!$Q60=H71,1,0)=1,ABS(X71*G71),-ABS(X71*G71))</f>
        <v>3406.2698219086674</v>
      </c>
      <c r="AB71" s="188">
        <f>IF(IF(sym!$P60=$H71,1,0)=1,ABS($X71*$G71),-ABS($X71*$G71))</f>
        <v>-3406.2698219086674</v>
      </c>
      <c r="AC71" s="188">
        <f t="shared" si="40"/>
        <v>-3406.2698219086674</v>
      </c>
      <c r="AD71" s="188">
        <f t="shared" si="26"/>
        <v>3406.2698219086674</v>
      </c>
      <c r="AE71" s="188">
        <f t="shared" si="27"/>
        <v>-3406.2698219086674</v>
      </c>
      <c r="AF71" s="188">
        <f t="shared" si="36"/>
        <v>-3406.2698219086674</v>
      </c>
      <c r="AG71" s="188">
        <f t="shared" si="37"/>
        <v>-3406.2698219086674</v>
      </c>
      <c r="AH71" s="188">
        <f t="shared" si="38"/>
        <v>-3406.2698219086674</v>
      </c>
      <c r="AI71" s="188">
        <f t="shared" si="39"/>
        <v>-3406.2698219086674</v>
      </c>
      <c r="AJ71" s="188">
        <f t="shared" si="28"/>
        <v>-3406.2698219086674</v>
      </c>
      <c r="AK71" s="188">
        <f t="shared" si="29"/>
        <v>-3406.2698219086674</v>
      </c>
      <c r="AL71" s="188">
        <f t="shared" si="30"/>
        <v>3406.2698219086674</v>
      </c>
      <c r="AM71" s="188">
        <f t="shared" si="31"/>
        <v>-3406.2698219086674</v>
      </c>
      <c r="AN71" s="188">
        <f t="shared" si="41"/>
        <v>3406.2698219086674</v>
      </c>
      <c r="AO71" s="188">
        <f t="shared" si="42"/>
        <v>3406.2698219086674</v>
      </c>
    </row>
    <row r="72" spans="1:41" x14ac:dyDescent="0.25">
      <c r="A72" s="1" t="s">
        <v>394</v>
      </c>
      <c r="B72" s="149" t="s">
        <v>742</v>
      </c>
      <c r="C72" s="192" t="s">
        <v>304</v>
      </c>
      <c r="E72">
        <v>-1</v>
      </c>
      <c r="F72" s="186">
        <f t="shared" si="19"/>
        <v>-533.24034465302236</v>
      </c>
      <c r="G72" s="202">
        <v>-8.1094779523600002E-3</v>
      </c>
      <c r="H72" s="202">
        <v>-1</v>
      </c>
      <c r="I72">
        <v>-1</v>
      </c>
      <c r="J72">
        <v>1</v>
      </c>
      <c r="K72">
        <v>-1</v>
      </c>
      <c r="L72">
        <v>1</v>
      </c>
      <c r="M72">
        <v>-5</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65755.200000000012</v>
      </c>
      <c r="Y72" s="137">
        <v>87673.600000000006</v>
      </c>
      <c r="Z72" s="188">
        <f t="shared" si="25"/>
        <v>533.24034465302236</v>
      </c>
      <c r="AA72" s="188">
        <f>IF(IF(sym!$Q61=H72,1,0)=1,ABS(X72*G72),-ABS(X72*G72))</f>
        <v>-533.24034465302236</v>
      </c>
      <c r="AB72" s="188">
        <f>IF(IF(sym!$P61=$H72,1,0)=1,ABS($X72*$G72),-ABS($X72*$G72))</f>
        <v>533.24034465302236</v>
      </c>
      <c r="AC72" s="188">
        <f t="shared" si="40"/>
        <v>533.24034465302236</v>
      </c>
      <c r="AD72" s="188">
        <f t="shared" si="26"/>
        <v>-533.24034465302236</v>
      </c>
      <c r="AE72" s="188">
        <f t="shared" si="27"/>
        <v>-533.24034465302236</v>
      </c>
      <c r="AF72" s="188">
        <f t="shared" si="36"/>
        <v>533.24034465302236</v>
      </c>
      <c r="AG72" s="188">
        <f t="shared" si="37"/>
        <v>533.24034465302236</v>
      </c>
      <c r="AH72" s="188">
        <f t="shared" si="38"/>
        <v>-533.24034465302236</v>
      </c>
      <c r="AI72" s="188">
        <f t="shared" si="39"/>
        <v>533.24034465302236</v>
      </c>
      <c r="AJ72" s="188">
        <f t="shared" si="28"/>
        <v>533.24034465302236</v>
      </c>
      <c r="AK72" s="188">
        <f t="shared" si="29"/>
        <v>-533.24034465302236</v>
      </c>
      <c r="AL72" s="188">
        <f t="shared" si="30"/>
        <v>533.24034465302236</v>
      </c>
      <c r="AM72" s="188">
        <f t="shared" si="31"/>
        <v>533.24034465302236</v>
      </c>
      <c r="AN72" s="188">
        <f t="shared" si="41"/>
        <v>-533.24034465302236</v>
      </c>
      <c r="AO72" s="188">
        <f t="shared" si="42"/>
        <v>-533.24034465302236</v>
      </c>
    </row>
    <row r="73" spans="1:41" x14ac:dyDescent="0.25">
      <c r="A73" s="1" t="s">
        <v>396</v>
      </c>
      <c r="B73" s="149" t="s">
        <v>744</v>
      </c>
      <c r="C73" s="192" t="s">
        <v>1121</v>
      </c>
      <c r="E73">
        <v>-1</v>
      </c>
      <c r="F73" s="186">
        <f t="shared" si="19"/>
        <v>-1045.69923932136</v>
      </c>
      <c r="G73" s="202">
        <v>-4.0959625511999996E-3</v>
      </c>
      <c r="H73" s="202">
        <v>-1</v>
      </c>
      <c r="I73">
        <v>-1</v>
      </c>
      <c r="J73">
        <v>-1</v>
      </c>
      <c r="K73">
        <v>1</v>
      </c>
      <c r="L73">
        <v>1</v>
      </c>
      <c r="M73">
        <v>-9</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255300.00000000003</v>
      </c>
      <c r="Y73" s="137">
        <v>382950.00000000006</v>
      </c>
      <c r="Z73" s="188">
        <f t="shared" si="25"/>
        <v>1045.69923932136</v>
      </c>
      <c r="AA73" s="188">
        <f>IF(IF(sym!$Q62=H73,1,0)=1,ABS(X73*G73),-ABS(X73*G73))</f>
        <v>-1045.69923932136</v>
      </c>
      <c r="AB73" s="188">
        <f>IF(IF(sym!$P62=$H73,1,0)=1,ABS($X73*$G73),-ABS($X73*$G73))</f>
        <v>1045.69923932136</v>
      </c>
      <c r="AC73" s="188">
        <f t="shared" si="40"/>
        <v>1045.69923932136</v>
      </c>
      <c r="AD73" s="188">
        <f t="shared" si="26"/>
        <v>-1045.69923932136</v>
      </c>
      <c r="AE73" s="188">
        <f t="shared" si="27"/>
        <v>1045.69923932136</v>
      </c>
      <c r="AF73" s="188">
        <f t="shared" si="36"/>
        <v>1045.69923932136</v>
      </c>
      <c r="AG73" s="188">
        <f t="shared" si="37"/>
        <v>-1045.69923932136</v>
      </c>
      <c r="AH73" s="188">
        <f t="shared" si="38"/>
        <v>-1045.69923932136</v>
      </c>
      <c r="AI73" s="188">
        <f t="shared" si="39"/>
        <v>1045.69923932136</v>
      </c>
      <c r="AJ73" s="188">
        <f t="shared" si="28"/>
        <v>1045.69923932136</v>
      </c>
      <c r="AK73" s="188">
        <f t="shared" si="29"/>
        <v>1045.69923932136</v>
      </c>
      <c r="AL73" s="188">
        <f t="shared" si="30"/>
        <v>1045.69923932136</v>
      </c>
      <c r="AM73" s="188">
        <f t="shared" si="31"/>
        <v>1045.69923932136</v>
      </c>
      <c r="AN73" s="188">
        <f t="shared" si="41"/>
        <v>1045.69923932136</v>
      </c>
      <c r="AO73" s="188">
        <f t="shared" si="42"/>
        <v>1045.69923932136</v>
      </c>
    </row>
    <row r="74" spans="1:41" x14ac:dyDescent="0.25">
      <c r="A74" s="1" t="s">
        <v>398</v>
      </c>
      <c r="B74" s="149" t="s">
        <v>722</v>
      </c>
      <c r="C74" s="192" t="s">
        <v>347</v>
      </c>
      <c r="E74">
        <v>-1</v>
      </c>
      <c r="F74" s="186">
        <f t="shared" si="19"/>
        <v>1322.1693215001881</v>
      </c>
      <c r="G74" s="202">
        <v>1.31565682024E-2</v>
      </c>
      <c r="H74" s="202">
        <v>1</v>
      </c>
      <c r="I74">
        <v>-1</v>
      </c>
      <c r="J74">
        <v>-1</v>
      </c>
      <c r="K74">
        <v>-1</v>
      </c>
      <c r="L74">
        <v>1</v>
      </c>
      <c r="M74">
        <v>7</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100495</v>
      </c>
      <c r="Y74" s="137">
        <v>100495</v>
      </c>
      <c r="Z74" s="188">
        <f t="shared" si="25"/>
        <v>1322.1693215001881</v>
      </c>
      <c r="AA74" s="188">
        <f>IF(IF(sym!$Q63=H74,1,0)=1,ABS(X74*G74),-ABS(X74*G74))</f>
        <v>-1322.1693215001881</v>
      </c>
      <c r="AB74" s="188">
        <f>IF(IF(sym!$P63=$H74,1,0)=1,ABS($X74*$G74),-ABS($X74*$G74))</f>
        <v>1322.1693215001881</v>
      </c>
      <c r="AC74" s="188">
        <f t="shared" si="40"/>
        <v>-1322.1693215001881</v>
      </c>
      <c r="AD74" s="188">
        <f t="shared" si="26"/>
        <v>1322.1693215001881</v>
      </c>
      <c r="AE74" s="188">
        <f t="shared" si="27"/>
        <v>-1322.1693215001881</v>
      </c>
      <c r="AF74" s="188">
        <f t="shared" si="36"/>
        <v>-1322.1693215001881</v>
      </c>
      <c r="AG74" s="188">
        <f t="shared" si="37"/>
        <v>-1322.1693215001881</v>
      </c>
      <c r="AH74" s="188">
        <f t="shared" si="38"/>
        <v>1322.1693215001881</v>
      </c>
      <c r="AI74" s="188">
        <f t="shared" si="39"/>
        <v>1322.1693215001881</v>
      </c>
      <c r="AJ74" s="188">
        <f t="shared" si="28"/>
        <v>-1322.1693215001881</v>
      </c>
      <c r="AK74" s="188">
        <f t="shared" si="29"/>
        <v>1322.1693215001881</v>
      </c>
      <c r="AL74" s="188">
        <f t="shared" si="30"/>
        <v>-1322.1693215001881</v>
      </c>
      <c r="AM74" s="188">
        <f t="shared" si="31"/>
        <v>-1322.1693215001881</v>
      </c>
      <c r="AN74" s="188">
        <f t="shared" si="41"/>
        <v>-1322.1693215001881</v>
      </c>
      <c r="AO74" s="188">
        <f t="shared" si="42"/>
        <v>-1322.1693215001881</v>
      </c>
    </row>
    <row r="75" spans="1:41" x14ac:dyDescent="0.25">
      <c r="A75" s="1" t="s">
        <v>400</v>
      </c>
      <c r="B75" s="149" t="s">
        <v>732</v>
      </c>
      <c r="C75" s="192" t="s">
        <v>294</v>
      </c>
      <c r="E75">
        <v>1</v>
      </c>
      <c r="F75" s="186">
        <f t="shared" si="19"/>
        <v>-618.44016966427262</v>
      </c>
      <c r="G75" s="291">
        <v>-4.1221100424199998E-3</v>
      </c>
      <c r="H75" s="202">
        <v>-1</v>
      </c>
      <c r="I75">
        <v>-1</v>
      </c>
      <c r="J75">
        <v>-1</v>
      </c>
      <c r="K75">
        <v>-1</v>
      </c>
      <c r="L75">
        <v>1</v>
      </c>
      <c r="M75">
        <v>9</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150030</v>
      </c>
      <c r="Y75" s="137">
        <v>183370</v>
      </c>
      <c r="Z75" s="188">
        <f t="shared" si="25"/>
        <v>618.44016966427262</v>
      </c>
      <c r="AA75" s="188">
        <f>IF(IF(sym!$Q64=H75,1,0)=1,ABS(X75*G75),-ABS(X75*G75))</f>
        <v>-618.44016966427262</v>
      </c>
      <c r="AB75" s="188">
        <f>IF(IF(sym!$P64=$H75,1,0)=1,ABS($X75*$G75),-ABS($X75*$G75))</f>
        <v>618.44016966427262</v>
      </c>
      <c r="AC75" s="188">
        <f t="shared" si="40"/>
        <v>-618.44016966427262</v>
      </c>
      <c r="AD75" s="188">
        <f t="shared" si="26"/>
        <v>618.44016966427262</v>
      </c>
      <c r="AE75" s="188">
        <f t="shared" si="27"/>
        <v>618.44016966427262</v>
      </c>
      <c r="AF75" s="188">
        <f t="shared" si="36"/>
        <v>618.44016966427262</v>
      </c>
      <c r="AG75" s="188">
        <f t="shared" si="37"/>
        <v>618.44016966427262</v>
      </c>
      <c r="AH75" s="188">
        <f t="shared" si="38"/>
        <v>-618.44016966427262</v>
      </c>
      <c r="AI75" s="188">
        <f t="shared" si="39"/>
        <v>-618.44016966427262</v>
      </c>
      <c r="AJ75" s="188">
        <f t="shared" si="28"/>
        <v>618.44016966427262</v>
      </c>
      <c r="AK75" s="188">
        <f t="shared" si="29"/>
        <v>618.44016966427262</v>
      </c>
      <c r="AL75" s="188">
        <f t="shared" si="30"/>
        <v>618.44016966427262</v>
      </c>
      <c r="AM75" s="188">
        <f t="shared" si="31"/>
        <v>618.44016966427262</v>
      </c>
      <c r="AN75" s="188">
        <f t="shared" si="41"/>
        <v>-618.44016966427262</v>
      </c>
      <c r="AO75" s="188">
        <f t="shared" si="42"/>
        <v>618.44016966427262</v>
      </c>
    </row>
    <row r="76" spans="1:41" x14ac:dyDescent="0.25">
      <c r="A76" s="1" t="s">
        <v>992</v>
      </c>
      <c r="B76" s="149" t="s">
        <v>443</v>
      </c>
      <c r="C76" s="192" t="s">
        <v>1122</v>
      </c>
      <c r="E76">
        <v>1</v>
      </c>
      <c r="F76" s="186">
        <f t="shared" si="19"/>
        <v>767.02323314236742</v>
      </c>
      <c r="G76" s="202">
        <v>7.1628573289100005E-4</v>
      </c>
      <c r="H76" s="202">
        <v>1</v>
      </c>
      <c r="I76">
        <v>-1</v>
      </c>
      <c r="J76">
        <v>-1</v>
      </c>
      <c r="K76">
        <v>1</v>
      </c>
      <c r="L76">
        <v>1</v>
      </c>
      <c r="M76">
        <v>11</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1070834.1628508861</v>
      </c>
      <c r="Y76" s="137">
        <v>1376786.7808082821</v>
      </c>
      <c r="Z76" s="188">
        <f t="shared" si="25"/>
        <v>767.02323314236742</v>
      </c>
      <c r="AA76" s="188">
        <f>IF(IF(sym!$Q65=H76,1,0)=1,ABS(X76*G76),-ABS(X76*G76))</f>
        <v>-767.02323314236742</v>
      </c>
      <c r="AB76" s="188">
        <f>IF(IF(sym!$P65=$H76,1,0)=1,ABS($X76*$G76),-ABS($X76*$G76))</f>
        <v>767.02323314236742</v>
      </c>
      <c r="AC76" s="188">
        <f t="shared" si="40"/>
        <v>767.02323314236742</v>
      </c>
      <c r="AD76" s="188">
        <f t="shared" si="26"/>
        <v>-767.02323314236742</v>
      </c>
      <c r="AE76" s="188">
        <f t="shared" si="27"/>
        <v>-767.02323314236742</v>
      </c>
      <c r="AF76" s="188">
        <f t="shared" si="36"/>
        <v>-767.02323314236742</v>
      </c>
      <c r="AG76" s="188">
        <f t="shared" si="37"/>
        <v>767.02323314236742</v>
      </c>
      <c r="AH76" s="188">
        <f t="shared" si="38"/>
        <v>767.02323314236742</v>
      </c>
      <c r="AI76" s="188">
        <f t="shared" si="39"/>
        <v>767.02323314236742</v>
      </c>
      <c r="AJ76" s="188">
        <f t="shared" si="28"/>
        <v>767.02323314236742</v>
      </c>
      <c r="AK76" s="188">
        <f t="shared" si="29"/>
        <v>-767.02323314236742</v>
      </c>
      <c r="AL76" s="188">
        <f t="shared" si="30"/>
        <v>-767.02323314236742</v>
      </c>
      <c r="AM76" s="188">
        <f t="shared" si="31"/>
        <v>-767.02323314236742</v>
      </c>
      <c r="AN76" s="188">
        <f t="shared" si="41"/>
        <v>-767.02323314236742</v>
      </c>
      <c r="AO76" s="188">
        <f t="shared" si="42"/>
        <v>-767.02323314236742</v>
      </c>
    </row>
    <row r="77" spans="1:41" x14ac:dyDescent="0.25">
      <c r="A77" s="1" t="s">
        <v>401</v>
      </c>
      <c r="B77" s="149" t="s">
        <v>726</v>
      </c>
      <c r="C77" s="192" t="s">
        <v>297</v>
      </c>
      <c r="E77">
        <v>-1</v>
      </c>
      <c r="F77" s="186">
        <f t="shared" si="19"/>
        <v>1971.1006376493322</v>
      </c>
      <c r="G77" s="202">
        <v>2.6614915442200002E-2</v>
      </c>
      <c r="H77" s="202">
        <v>1</v>
      </c>
      <c r="I77">
        <v>-1</v>
      </c>
      <c r="J77">
        <v>-1</v>
      </c>
      <c r="K77">
        <v>-1</v>
      </c>
      <c r="L77">
        <v>-1</v>
      </c>
      <c r="M77">
        <v>4</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74060</v>
      </c>
      <c r="Y77" s="137">
        <v>111090</v>
      </c>
      <c r="Z77" s="188">
        <f t="shared" si="25"/>
        <v>1971.1006376493322</v>
      </c>
      <c r="AA77" s="188">
        <f>IF(IF(sym!$Q66=H77,1,0)=1,ABS(X77*G77),-ABS(X77*G77))</f>
        <v>1971.1006376493322</v>
      </c>
      <c r="AB77" s="188">
        <f>IF(IF(sym!$P66=$H77,1,0)=1,ABS($X77*$G77),-ABS($X77*$G77))</f>
        <v>-1971.1006376493322</v>
      </c>
      <c r="AC77" s="188">
        <f t="shared" si="40"/>
        <v>-1971.1006376493322</v>
      </c>
      <c r="AD77" s="188">
        <f t="shared" si="26"/>
        <v>1971.1006376493322</v>
      </c>
      <c r="AE77" s="188">
        <f t="shared" si="27"/>
        <v>-1971.1006376493322</v>
      </c>
      <c r="AF77" s="188">
        <f t="shared" si="36"/>
        <v>-1971.1006376493322</v>
      </c>
      <c r="AG77" s="188">
        <f t="shared" si="37"/>
        <v>-1971.1006376493322</v>
      </c>
      <c r="AH77" s="188">
        <f t="shared" si="38"/>
        <v>-1971.1006376493322</v>
      </c>
      <c r="AI77" s="188">
        <f t="shared" si="39"/>
        <v>-1971.1006376493322</v>
      </c>
      <c r="AJ77" s="188">
        <f t="shared" si="28"/>
        <v>-1971.1006376493322</v>
      </c>
      <c r="AK77" s="188">
        <f t="shared" si="29"/>
        <v>-1971.1006376493322</v>
      </c>
      <c r="AL77" s="188">
        <f t="shared" si="30"/>
        <v>1971.1006376493322</v>
      </c>
      <c r="AM77" s="188">
        <f t="shared" si="31"/>
        <v>-1971.1006376493322</v>
      </c>
      <c r="AN77" s="188">
        <f t="shared" si="41"/>
        <v>1971.1006376493322</v>
      </c>
      <c r="AO77" s="188">
        <f t="shared" si="42"/>
        <v>1971.1006376493322</v>
      </c>
    </row>
    <row r="78" spans="1:41" x14ac:dyDescent="0.25">
      <c r="A78" s="1" t="s">
        <v>868</v>
      </c>
      <c r="B78" s="149" t="s">
        <v>746</v>
      </c>
      <c r="C78" s="192" t="s">
        <v>294</v>
      </c>
      <c r="E78">
        <v>1</v>
      </c>
      <c r="F78" s="186">
        <f t="shared" ref="F78:F92" si="43">G78*X78</f>
        <v>1353.3045822979864</v>
      </c>
      <c r="G78" s="202">
        <v>8.3144368858700003E-3</v>
      </c>
      <c r="H78" s="202">
        <v>1</v>
      </c>
      <c r="I78">
        <v>1</v>
      </c>
      <c r="J78">
        <v>-1</v>
      </c>
      <c r="K78">
        <v>1</v>
      </c>
      <c r="L78">
        <v>-1</v>
      </c>
      <c r="M78">
        <v>8</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162765.63294356887</v>
      </c>
      <c r="Y78" s="137">
        <v>244148.4494153533</v>
      </c>
      <c r="Z78" s="188">
        <f t="shared" ref="Z78:Z92" si="49">ABS(X78*G78)</f>
        <v>1353.3045822979864</v>
      </c>
      <c r="AA78" s="188">
        <f>IF(IF(sym!$Q67=H78,1,0)=1,ABS(X78*G78),-ABS(X78*G78))</f>
        <v>1353.3045822979864</v>
      </c>
      <c r="AB78" s="188">
        <f>IF(IF(sym!$P67=$H78,1,0)=1,ABS($X78*$G78),-ABS($X78*$G78))</f>
        <v>-1353.3045822979864</v>
      </c>
      <c r="AC78" s="188">
        <f t="shared" si="40"/>
        <v>1353.3045822979864</v>
      </c>
      <c r="AD78" s="188">
        <f t="shared" ref="AD78:AD92" si="50">IF(IF(-E78=H78,1,0)=1,ABS(X78*G78),-ABS(X78*G78))</f>
        <v>-1353.3045822979864</v>
      </c>
      <c r="AE78" s="188">
        <f t="shared" ref="AE78:AE92" si="51">IF(IF(J78=H78,1,0)=1,ABS(X78*G78),-ABS(X78*G78))</f>
        <v>-1353.3045822979864</v>
      </c>
      <c r="AF78" s="188">
        <f t="shared" si="36"/>
        <v>1353.3045822979864</v>
      </c>
      <c r="AG78" s="188">
        <f t="shared" si="37"/>
        <v>1353.3045822979864</v>
      </c>
      <c r="AH78" s="188">
        <f t="shared" si="38"/>
        <v>-1353.3045822979864</v>
      </c>
      <c r="AI78" s="188">
        <f t="shared" si="39"/>
        <v>-1353.3045822979864</v>
      </c>
      <c r="AJ78" s="188">
        <f t="shared" ref="AJ78:AJ92" si="52">IF(IF(P78=H78,1,0)=1,ABS(X78*G78),-ABS(X78*G78))</f>
        <v>1353.3045822979864</v>
      </c>
      <c r="AK78" s="188">
        <f t="shared" ref="AK78:AK92" si="53">IF(IF(H78=Q78,1,0)=1,ABS(X78*G78),-ABS(X78*G78))</f>
        <v>-1353.3045822979864</v>
      </c>
      <c r="AL78" s="188">
        <f t="shared" ref="AL78:AL92" si="54">IF(IF(R78=H78,1,0)=1,ABS(X78*G78),-ABS(X78*G78))</f>
        <v>1353.3045822979864</v>
      </c>
      <c r="AM78" s="188">
        <f t="shared" ref="AM78:AM92" si="55">IF(IF(S78=H78,1,0)=1,ABS(X78*G78),-ABS(X78*G78))</f>
        <v>1353.3045822979864</v>
      </c>
      <c r="AN78" s="188">
        <f t="shared" ref="AN78:AN92" si="56">IF(IF(T78=$H78,1,0)=1,ABS($X78*$G78),-ABS($X78*$G78))</f>
        <v>1353.3045822979864</v>
      </c>
      <c r="AO78" s="188">
        <f t="shared" ref="AO78:AO92" si="57">IF(IF(U78=$H78,1,0)=1,ABS($X78*$G78),-ABS($X78*$G78))</f>
        <v>-1353.3045822979864</v>
      </c>
    </row>
    <row r="79" spans="1:41" x14ac:dyDescent="0.25">
      <c r="A79" s="1" t="s">
        <v>403</v>
      </c>
      <c r="B79" s="149" t="s">
        <v>681</v>
      </c>
      <c r="C79" s="192" t="s">
        <v>294</v>
      </c>
      <c r="E79">
        <v>-1</v>
      </c>
      <c r="F79" s="186">
        <f t="shared" si="43"/>
        <v>-801.40661899646375</v>
      </c>
      <c r="G79" s="202">
        <v>-5.6621579112900002E-3</v>
      </c>
      <c r="H79" s="202">
        <v>-1</v>
      </c>
      <c r="I79">
        <v>1</v>
      </c>
      <c r="J79">
        <v>-1</v>
      </c>
      <c r="K79">
        <v>1</v>
      </c>
      <c r="L79">
        <v>1</v>
      </c>
      <c r="M79">
        <v>7</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141537.31343283583</v>
      </c>
      <c r="Y79" s="137">
        <v>188716.41791044778</v>
      </c>
      <c r="Z79" s="188">
        <f t="shared" si="49"/>
        <v>801.40661899646375</v>
      </c>
      <c r="AA79" s="188">
        <f>IF(IF(sym!$Q68=H79,1,0)=1,ABS(X79*G79),-ABS(X79*G79))</f>
        <v>-801.40661899646375</v>
      </c>
      <c r="AB79" s="188">
        <f>IF(IF(sym!$P68=$H79,1,0)=1,ABS($X79*$G79),-ABS($X79*$G79))</f>
        <v>801.40661899646375</v>
      </c>
      <c r="AC79" s="188">
        <f t="shared" si="40"/>
        <v>801.40661899646375</v>
      </c>
      <c r="AD79" s="188">
        <f t="shared" si="50"/>
        <v>-801.40661899646375</v>
      </c>
      <c r="AE79" s="188">
        <f t="shared" si="51"/>
        <v>801.40661899646375</v>
      </c>
      <c r="AF79" s="188">
        <f t="shared" ref="AF79:AF92" si="60">IF(IF(I79=H79,1,0)=1,ABS(X79*G79),-ABS(X79*G79))</f>
        <v>-801.40661899646375</v>
      </c>
      <c r="AG79" s="188">
        <f t="shared" ref="AG79:AG92" si="61">IF(IF(K79=H79,1,0)=1,ABS(X79*G79),-ABS(X79*G79))</f>
        <v>-801.40661899646375</v>
      </c>
      <c r="AH79" s="188">
        <f t="shared" ref="AH79:AH92" si="62">IF(IF(L79=H79,1,0)=1,ABS(X79*G79),-ABS(X79*G79))</f>
        <v>-801.40661899646375</v>
      </c>
      <c r="AI79" s="188">
        <f t="shared" ref="AI79:AI92" si="63">IF(IF(O79=H79,1,0)=1,ABS(X79*G79),-ABS(X79*G79))</f>
        <v>-801.40661899646375</v>
      </c>
      <c r="AJ79" s="188">
        <f t="shared" si="52"/>
        <v>801.40661899646375</v>
      </c>
      <c r="AK79" s="188">
        <f t="shared" si="53"/>
        <v>-801.40661899646375</v>
      </c>
      <c r="AL79" s="188">
        <f t="shared" si="54"/>
        <v>-801.40661899646375</v>
      </c>
      <c r="AM79" s="188">
        <f t="shared" si="55"/>
        <v>-801.40661899646375</v>
      </c>
      <c r="AN79" s="188">
        <f t="shared" si="56"/>
        <v>801.40661899646375</v>
      </c>
      <c r="AO79" s="188">
        <f t="shared" si="57"/>
        <v>801.40661899646375</v>
      </c>
    </row>
    <row r="80" spans="1:41" x14ac:dyDescent="0.25">
      <c r="A80" s="1" t="s">
        <v>405</v>
      </c>
      <c r="B80" s="149" t="s">
        <v>686</v>
      </c>
      <c r="C80" s="192" t="s">
        <v>294</v>
      </c>
      <c r="E80">
        <v>1</v>
      </c>
      <c r="F80" s="186">
        <f t="shared" si="43"/>
        <v>0</v>
      </c>
      <c r="G80" s="202"/>
      <c r="H80" s="202">
        <v>1</v>
      </c>
      <c r="I80">
        <v>1</v>
      </c>
      <c r="J80">
        <v>-1</v>
      </c>
      <c r="K80">
        <v>1</v>
      </c>
      <c r="L80">
        <v>1</v>
      </c>
      <c r="M80">
        <v>-1</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127240.00000000001</v>
      </c>
      <c r="Y80" s="137">
        <v>159050.00000000003</v>
      </c>
      <c r="Z80" s="188">
        <f t="shared" si="49"/>
        <v>0</v>
      </c>
      <c r="AA80" s="188">
        <f>IF(IF(sym!$Q69=H80,1,0)=1,ABS(X80*G80),-ABS(X80*G80))</f>
        <v>0</v>
      </c>
      <c r="AB80" s="188">
        <f>IF(IF(sym!$P69=$H80,1,0)=1,ABS($X80*$G80),-ABS($X80*$G80))</f>
        <v>0</v>
      </c>
      <c r="AC80" s="188">
        <f t="shared" ref="AC80:AC92" si="64">IF(IF(E80=H80,1,0)=1,ABS(X80*G80),-ABS(X80*G80))</f>
        <v>0</v>
      </c>
      <c r="AD80" s="188">
        <f t="shared" si="50"/>
        <v>0</v>
      </c>
      <c r="AE80" s="188">
        <f t="shared" si="51"/>
        <v>0</v>
      </c>
      <c r="AF80" s="188">
        <f t="shared" si="60"/>
        <v>0</v>
      </c>
      <c r="AG80" s="188">
        <f t="shared" si="61"/>
        <v>0</v>
      </c>
      <c r="AH80" s="188">
        <f t="shared" si="62"/>
        <v>0</v>
      </c>
      <c r="AI80" s="188">
        <f t="shared" si="63"/>
        <v>0</v>
      </c>
      <c r="AJ80" s="188">
        <f t="shared" si="52"/>
        <v>0</v>
      </c>
      <c r="AK80" s="188">
        <f t="shared" si="53"/>
        <v>0</v>
      </c>
      <c r="AL80" s="188">
        <f t="shared" si="54"/>
        <v>0</v>
      </c>
      <c r="AM80" s="188">
        <f t="shared" si="55"/>
        <v>0</v>
      </c>
      <c r="AN80" s="188">
        <f t="shared" si="56"/>
        <v>0</v>
      </c>
      <c r="AO80" s="188">
        <f t="shared" si="57"/>
        <v>0</v>
      </c>
    </row>
    <row r="81" spans="1:41" x14ac:dyDescent="0.25">
      <c r="A81" s="1" t="s">
        <v>408</v>
      </c>
      <c r="B81" s="149" t="s">
        <v>527</v>
      </c>
      <c r="C81" s="192" t="s">
        <v>294</v>
      </c>
      <c r="D81" s="2"/>
      <c r="E81">
        <v>1</v>
      </c>
      <c r="F81" s="186">
        <f t="shared" si="43"/>
        <v>1963.6112011496007</v>
      </c>
      <c r="G81" s="202">
        <v>2.0908435472200001E-2</v>
      </c>
      <c r="H81" s="202">
        <v>1</v>
      </c>
      <c r="I81">
        <v>1</v>
      </c>
      <c r="J81">
        <v>1</v>
      </c>
      <c r="K81">
        <v>1</v>
      </c>
      <c r="L81">
        <v>-1</v>
      </c>
      <c r="M81">
        <v>4</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93914.783999999985</v>
      </c>
      <c r="Y81" s="137">
        <v>125219.71199999998</v>
      </c>
      <c r="Z81" s="188">
        <f t="shared" si="49"/>
        <v>1963.6112011496007</v>
      </c>
      <c r="AA81" s="188">
        <f>IF(IF(sym!$Q70=H81,1,0)=1,ABS(X81*G81),-ABS(X81*G81))</f>
        <v>1963.6112011496007</v>
      </c>
      <c r="AB81" s="188">
        <f>IF(IF(sym!$P70=$H81,1,0)=1,ABS($X81*$G81),-ABS($X81*$G81))</f>
        <v>-1963.6112011496007</v>
      </c>
      <c r="AC81" s="188">
        <f t="shared" si="64"/>
        <v>1963.6112011496007</v>
      </c>
      <c r="AD81" s="188">
        <f t="shared" si="50"/>
        <v>-1963.6112011496007</v>
      </c>
      <c r="AE81" s="188">
        <f t="shared" si="51"/>
        <v>1963.6112011496007</v>
      </c>
      <c r="AF81" s="188">
        <f t="shared" si="60"/>
        <v>1963.6112011496007</v>
      </c>
      <c r="AG81" s="188">
        <f t="shared" si="61"/>
        <v>1963.6112011496007</v>
      </c>
      <c r="AH81" s="188">
        <f t="shared" si="62"/>
        <v>-1963.6112011496007</v>
      </c>
      <c r="AI81" s="188">
        <f t="shared" si="63"/>
        <v>-1963.6112011496007</v>
      </c>
      <c r="AJ81" s="188">
        <f t="shared" si="52"/>
        <v>1963.6112011496007</v>
      </c>
      <c r="AK81" s="188">
        <f t="shared" si="53"/>
        <v>-1963.6112011496007</v>
      </c>
      <c r="AL81" s="188">
        <f t="shared" si="54"/>
        <v>1963.6112011496007</v>
      </c>
      <c r="AM81" s="188">
        <f t="shared" si="55"/>
        <v>1963.6112011496007</v>
      </c>
      <c r="AN81" s="188">
        <f t="shared" si="56"/>
        <v>1963.6112011496007</v>
      </c>
      <c r="AO81" s="188">
        <f t="shared" si="57"/>
        <v>1963.6112011496007</v>
      </c>
    </row>
    <row r="82" spans="1:41" x14ac:dyDescent="0.25">
      <c r="A82" s="1" t="s">
        <v>410</v>
      </c>
      <c r="B82" s="149" t="s">
        <v>556</v>
      </c>
      <c r="C82" s="192" t="s">
        <v>294</v>
      </c>
      <c r="E82">
        <v>1</v>
      </c>
      <c r="F82" s="186">
        <f t="shared" si="43"/>
        <v>2805.5056277829299</v>
      </c>
      <c r="G82" s="202">
        <v>2.3907163423800001E-2</v>
      </c>
      <c r="H82" s="202">
        <v>1</v>
      </c>
      <c r="I82">
        <v>1</v>
      </c>
      <c r="J82">
        <v>1</v>
      </c>
      <c r="K82">
        <v>1</v>
      </c>
      <c r="L82">
        <v>1</v>
      </c>
      <c r="M82">
        <v>8</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117350</v>
      </c>
      <c r="Y82" s="137">
        <v>117350</v>
      </c>
      <c r="Z82" s="188">
        <f t="shared" si="49"/>
        <v>2805.5056277829299</v>
      </c>
      <c r="AA82" s="188">
        <f>IF(IF(sym!$Q71=H82,1,0)=1,ABS(X82*G82),-ABS(X82*G82))</f>
        <v>2805.5056277829299</v>
      </c>
      <c r="AB82" s="188">
        <f>IF(IF(sym!$P71=$H82,1,0)=1,ABS($X82*$G82),-ABS($X82*$G82))</f>
        <v>-2805.5056277829299</v>
      </c>
      <c r="AC82" s="188">
        <f t="shared" si="64"/>
        <v>2805.5056277829299</v>
      </c>
      <c r="AD82" s="188">
        <f t="shared" si="50"/>
        <v>-2805.5056277829299</v>
      </c>
      <c r="AE82" s="188">
        <f t="shared" si="51"/>
        <v>2805.5056277829299</v>
      </c>
      <c r="AF82" s="188">
        <f t="shared" si="60"/>
        <v>2805.5056277829299</v>
      </c>
      <c r="AG82" s="188">
        <f t="shared" si="61"/>
        <v>2805.5056277829299</v>
      </c>
      <c r="AH82" s="188">
        <f t="shared" si="62"/>
        <v>2805.5056277829299</v>
      </c>
      <c r="AI82" s="188">
        <f t="shared" si="63"/>
        <v>2805.5056277829299</v>
      </c>
      <c r="AJ82" s="188">
        <f t="shared" si="52"/>
        <v>2805.5056277829299</v>
      </c>
      <c r="AK82" s="188">
        <f t="shared" si="53"/>
        <v>2805.5056277829299</v>
      </c>
      <c r="AL82" s="188">
        <f t="shared" si="54"/>
        <v>-2805.5056277829299</v>
      </c>
      <c r="AM82" s="188">
        <f t="shared" si="55"/>
        <v>2805.5056277829299</v>
      </c>
      <c r="AN82" s="188">
        <f t="shared" si="56"/>
        <v>-2805.5056277829299</v>
      </c>
      <c r="AO82" s="188">
        <f t="shared" si="57"/>
        <v>-2805.5056277829299</v>
      </c>
    </row>
    <row r="83" spans="1:41" x14ac:dyDescent="0.25">
      <c r="A83" s="1" t="s">
        <v>412</v>
      </c>
      <c r="B83" s="149" t="s">
        <v>763</v>
      </c>
      <c r="C83" s="192" t="s">
        <v>1122</v>
      </c>
      <c r="E83">
        <v>-1</v>
      </c>
      <c r="F83" s="186">
        <f t="shared" si="43"/>
        <v>-546.68014679643613</v>
      </c>
      <c r="G83" s="202">
        <v>-3.5630300007099999E-4</v>
      </c>
      <c r="H83" s="202">
        <v>-1</v>
      </c>
      <c r="I83">
        <v>-1</v>
      </c>
      <c r="J83">
        <v>1</v>
      </c>
      <c r="K83">
        <v>-1</v>
      </c>
      <c r="L83">
        <v>1</v>
      </c>
      <c r="M83">
        <v>13</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1534312.5</v>
      </c>
      <c r="Y83" s="137">
        <v>1972687.5</v>
      </c>
      <c r="Z83" s="188">
        <f t="shared" si="49"/>
        <v>546.68014679643613</v>
      </c>
      <c r="AA83" s="188">
        <f>IF(IF(sym!$Q72=H83,1,0)=1,ABS(X83*G83),-ABS(X83*G83))</f>
        <v>546.68014679643613</v>
      </c>
      <c r="AB83" s="188">
        <f>IF(IF(sym!$P72=$H83,1,0)=1,ABS($X83*$G83),-ABS($X83*$G83))</f>
        <v>-546.68014679643613</v>
      </c>
      <c r="AC83" s="188">
        <f t="shared" si="64"/>
        <v>546.68014679643613</v>
      </c>
      <c r="AD83" s="188">
        <f t="shared" si="50"/>
        <v>-546.68014679643613</v>
      </c>
      <c r="AE83" s="188">
        <f t="shared" si="51"/>
        <v>-546.68014679643613</v>
      </c>
      <c r="AF83" s="188">
        <f t="shared" si="60"/>
        <v>546.68014679643613</v>
      </c>
      <c r="AG83" s="188">
        <f t="shared" si="61"/>
        <v>546.68014679643613</v>
      </c>
      <c r="AH83" s="188">
        <f t="shared" si="62"/>
        <v>-546.68014679643613</v>
      </c>
      <c r="AI83" s="188">
        <f t="shared" si="63"/>
        <v>-546.68014679643613</v>
      </c>
      <c r="AJ83" s="188">
        <f t="shared" si="52"/>
        <v>546.68014679643613</v>
      </c>
      <c r="AK83" s="188">
        <f t="shared" si="53"/>
        <v>-546.68014679643613</v>
      </c>
      <c r="AL83" s="188">
        <f t="shared" si="54"/>
        <v>546.68014679643613</v>
      </c>
      <c r="AM83" s="188">
        <f t="shared" si="55"/>
        <v>546.68014679643613</v>
      </c>
      <c r="AN83" s="188">
        <f t="shared" si="56"/>
        <v>546.68014679643613</v>
      </c>
      <c r="AO83" s="188">
        <f t="shared" si="57"/>
        <v>-546.68014679643613</v>
      </c>
    </row>
    <row r="84" spans="1:41" x14ac:dyDescent="0.25">
      <c r="A84" s="1" t="s">
        <v>413</v>
      </c>
      <c r="B84" s="149" t="s">
        <v>761</v>
      </c>
      <c r="C84" s="192" t="s">
        <v>1122</v>
      </c>
      <c r="E84">
        <v>1</v>
      </c>
      <c r="F84" s="186">
        <f t="shared" si="43"/>
        <v>328.39345196351223</v>
      </c>
      <c r="G84" s="202">
        <v>8.1813931743799999E-4</v>
      </c>
      <c r="H84" s="202">
        <v>1</v>
      </c>
      <c r="I84">
        <v>1</v>
      </c>
      <c r="J84">
        <v>1</v>
      </c>
      <c r="K84">
        <v>1</v>
      </c>
      <c r="L84">
        <v>1</v>
      </c>
      <c r="M84">
        <v>9</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401390.625</v>
      </c>
      <c r="Y84" s="137">
        <v>535187.5</v>
      </c>
      <c r="Z84" s="188">
        <f t="shared" si="49"/>
        <v>328.39345196351223</v>
      </c>
      <c r="AA84" s="188">
        <f>IF(IF(sym!$Q73=H84,1,0)=1,ABS(X84*G84),-ABS(X84*G84))</f>
        <v>-328.39345196351223</v>
      </c>
      <c r="AB84" s="188">
        <f>IF(IF(sym!$P73=$H84,1,0)=1,ABS($X84*$G84),-ABS($X84*$G84))</f>
        <v>328.39345196351223</v>
      </c>
      <c r="AC84" s="188">
        <f t="shared" si="64"/>
        <v>328.39345196351223</v>
      </c>
      <c r="AD84" s="188">
        <f t="shared" si="50"/>
        <v>-328.39345196351223</v>
      </c>
      <c r="AE84" s="188">
        <f t="shared" si="51"/>
        <v>328.39345196351223</v>
      </c>
      <c r="AF84" s="188">
        <f t="shared" si="60"/>
        <v>328.39345196351223</v>
      </c>
      <c r="AG84" s="188">
        <f t="shared" si="61"/>
        <v>328.39345196351223</v>
      </c>
      <c r="AH84" s="188">
        <f t="shared" si="62"/>
        <v>328.39345196351223</v>
      </c>
      <c r="AI84" s="188">
        <f t="shared" si="63"/>
        <v>328.39345196351223</v>
      </c>
      <c r="AJ84" s="188">
        <f t="shared" si="52"/>
        <v>328.39345196351223</v>
      </c>
      <c r="AK84" s="188">
        <f t="shared" si="53"/>
        <v>328.39345196351223</v>
      </c>
      <c r="AL84" s="188">
        <f t="shared" si="54"/>
        <v>-328.39345196351223</v>
      </c>
      <c r="AM84" s="188">
        <f t="shared" si="55"/>
        <v>328.39345196351223</v>
      </c>
      <c r="AN84" s="188">
        <f t="shared" si="56"/>
        <v>-328.39345196351223</v>
      </c>
      <c r="AO84" s="188">
        <f t="shared" si="57"/>
        <v>-328.39345196351223</v>
      </c>
    </row>
    <row r="85" spans="1:41" x14ac:dyDescent="0.25">
      <c r="A85" s="1" t="s">
        <v>414</v>
      </c>
      <c r="B85" s="149" t="s">
        <v>759</v>
      </c>
      <c r="C85" s="192" t="s">
        <v>1122</v>
      </c>
      <c r="E85">
        <v>1</v>
      </c>
      <c r="F85" s="186">
        <f t="shared" si="43"/>
        <v>690.18173758897876</v>
      </c>
      <c r="G85" s="202">
        <v>3.90070921986E-3</v>
      </c>
      <c r="H85" s="202">
        <v>1</v>
      </c>
      <c r="I85">
        <v>-1</v>
      </c>
      <c r="J85">
        <v>-1</v>
      </c>
      <c r="K85">
        <v>1</v>
      </c>
      <c r="L85">
        <v>1</v>
      </c>
      <c r="M85">
        <v>9</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176937.5</v>
      </c>
      <c r="Y85" s="137">
        <v>176937.5</v>
      </c>
      <c r="Z85" s="188">
        <f t="shared" si="49"/>
        <v>690.18173758897876</v>
      </c>
      <c r="AA85" s="188">
        <f>IF(IF(sym!$Q74=H85,1,0)=1,ABS(X85*G85),-ABS(X85*G85))</f>
        <v>-690.18173758897876</v>
      </c>
      <c r="AB85" s="188">
        <f>IF(IF(sym!$P74=$H85,1,0)=1,ABS($X85*$G85),-ABS($X85*$G85))</f>
        <v>690.18173758897876</v>
      </c>
      <c r="AC85" s="188">
        <f t="shared" si="64"/>
        <v>690.18173758897876</v>
      </c>
      <c r="AD85" s="188">
        <f t="shared" si="50"/>
        <v>-690.18173758897876</v>
      </c>
      <c r="AE85" s="188">
        <f t="shared" si="51"/>
        <v>-690.18173758897876</v>
      </c>
      <c r="AF85" s="188">
        <f t="shared" si="60"/>
        <v>-690.18173758897876</v>
      </c>
      <c r="AG85" s="188">
        <f t="shared" si="61"/>
        <v>690.18173758897876</v>
      </c>
      <c r="AH85" s="188">
        <f t="shared" si="62"/>
        <v>690.18173758897876</v>
      </c>
      <c r="AI85" s="188">
        <f t="shared" si="63"/>
        <v>690.18173758897876</v>
      </c>
      <c r="AJ85" s="188">
        <f t="shared" si="52"/>
        <v>690.18173758897876</v>
      </c>
      <c r="AK85" s="188">
        <f t="shared" si="53"/>
        <v>-690.18173758897876</v>
      </c>
      <c r="AL85" s="188">
        <f t="shared" si="54"/>
        <v>-690.18173758897876</v>
      </c>
      <c r="AM85" s="188">
        <f t="shared" si="55"/>
        <v>-690.18173758897876</v>
      </c>
      <c r="AN85" s="188">
        <f t="shared" si="56"/>
        <v>-690.18173758897876</v>
      </c>
      <c r="AO85" s="188">
        <f t="shared" si="57"/>
        <v>-690.18173758897876</v>
      </c>
    </row>
    <row r="86" spans="1:41" x14ac:dyDescent="0.25">
      <c r="A86" s="1" t="s">
        <v>416</v>
      </c>
      <c r="B86" s="149" t="s">
        <v>494</v>
      </c>
      <c r="C86" s="192" t="s">
        <v>294</v>
      </c>
      <c r="E86">
        <v>-1</v>
      </c>
      <c r="F86" s="186">
        <f t="shared" si="43"/>
        <v>-1211.3814767738475</v>
      </c>
      <c r="G86" s="202">
        <v>-7.2213500850900003E-2</v>
      </c>
      <c r="H86" s="202">
        <v>-1</v>
      </c>
      <c r="I86">
        <v>-1</v>
      </c>
      <c r="J86">
        <v>1</v>
      </c>
      <c r="K86">
        <v>-1</v>
      </c>
      <c r="L86">
        <v>-1</v>
      </c>
      <c r="M86">
        <v>-1</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16775</v>
      </c>
      <c r="Y86" s="137">
        <v>16775</v>
      </c>
      <c r="Z86" s="188">
        <f t="shared" si="49"/>
        <v>1211.3814767738475</v>
      </c>
      <c r="AA86" s="188">
        <f>IF(IF(sym!$Q75=H86,1,0)=1,ABS(X86*G86),-ABS(X86*G86))</f>
        <v>1211.3814767738475</v>
      </c>
      <c r="AB86" s="188">
        <f>IF(IF(sym!$P75=$H86,1,0)=1,ABS($X86*$G86),-ABS($X86*$G86))</f>
        <v>-1211.3814767738475</v>
      </c>
      <c r="AC86" s="188">
        <f t="shared" si="64"/>
        <v>1211.3814767738475</v>
      </c>
      <c r="AD86" s="188">
        <f t="shared" si="50"/>
        <v>-1211.3814767738475</v>
      </c>
      <c r="AE86" s="188">
        <f t="shared" si="51"/>
        <v>-1211.3814767738475</v>
      </c>
      <c r="AF86" s="188">
        <f t="shared" si="60"/>
        <v>1211.3814767738475</v>
      </c>
      <c r="AG86" s="188">
        <f t="shared" si="61"/>
        <v>1211.3814767738475</v>
      </c>
      <c r="AH86" s="188">
        <f t="shared" si="62"/>
        <v>1211.3814767738475</v>
      </c>
      <c r="AI86" s="188">
        <f t="shared" si="63"/>
        <v>-1211.3814767738475</v>
      </c>
      <c r="AJ86" s="188">
        <f t="shared" si="52"/>
        <v>1211.3814767738475</v>
      </c>
      <c r="AK86" s="188">
        <f t="shared" si="53"/>
        <v>-1211.3814767738475</v>
      </c>
      <c r="AL86" s="188">
        <f t="shared" si="54"/>
        <v>-1211.3814767738475</v>
      </c>
      <c r="AM86" s="188">
        <f t="shared" si="55"/>
        <v>-1211.3814767738475</v>
      </c>
      <c r="AN86" s="188">
        <f t="shared" si="56"/>
        <v>1211.3814767738475</v>
      </c>
      <c r="AO86" s="188">
        <f t="shared" si="57"/>
        <v>-1211.3814767738475</v>
      </c>
    </row>
    <row r="87" spans="1:41" s="2" customFormat="1" x14ac:dyDescent="0.25">
      <c r="A87" s="1" t="s">
        <v>418</v>
      </c>
      <c r="B87" s="149" t="s">
        <v>767</v>
      </c>
      <c r="C87" s="192" t="s">
        <v>297</v>
      </c>
      <c r="D87"/>
      <c r="E87">
        <v>-1</v>
      </c>
      <c r="F87" s="186">
        <f t="shared" si="43"/>
        <v>1942.4206815522</v>
      </c>
      <c r="G87" s="202">
        <v>2.23266745006E-2</v>
      </c>
      <c r="H87" s="202">
        <v>1</v>
      </c>
      <c r="I87">
        <v>1</v>
      </c>
      <c r="J87">
        <v>1</v>
      </c>
      <c r="K87">
        <v>-1</v>
      </c>
      <c r="L87">
        <v>1</v>
      </c>
      <c r="M87">
        <v>6</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87000</v>
      </c>
      <c r="Y87" s="137">
        <v>108750</v>
      </c>
      <c r="Z87" s="188">
        <f t="shared" si="49"/>
        <v>1942.4206815522</v>
      </c>
      <c r="AA87" s="188">
        <f>IF(IF(sym!$Q76=H87,1,0)=1,ABS(X87*G87),-ABS(X87*G87))</f>
        <v>1942.4206815522</v>
      </c>
      <c r="AB87" s="188">
        <f>IF(IF(sym!$P76=$H87,1,0)=1,ABS($X87*$G87),-ABS($X87*$G87))</f>
        <v>-1942.4206815522</v>
      </c>
      <c r="AC87" s="188">
        <f t="shared" si="64"/>
        <v>-1942.4206815522</v>
      </c>
      <c r="AD87" s="188">
        <f t="shared" si="50"/>
        <v>1942.4206815522</v>
      </c>
      <c r="AE87" s="188">
        <f t="shared" si="51"/>
        <v>1942.4206815522</v>
      </c>
      <c r="AF87" s="188">
        <f t="shared" si="60"/>
        <v>1942.4206815522</v>
      </c>
      <c r="AG87" s="188">
        <f t="shared" si="61"/>
        <v>-1942.4206815522</v>
      </c>
      <c r="AH87" s="188">
        <f t="shared" si="62"/>
        <v>1942.4206815522</v>
      </c>
      <c r="AI87" s="188">
        <f t="shared" si="63"/>
        <v>1942.4206815522</v>
      </c>
      <c r="AJ87" s="188">
        <f t="shared" si="52"/>
        <v>-1942.4206815522</v>
      </c>
      <c r="AK87" s="188">
        <f t="shared" si="53"/>
        <v>1942.4206815522</v>
      </c>
      <c r="AL87" s="188">
        <f t="shared" si="54"/>
        <v>1942.4206815522</v>
      </c>
      <c r="AM87" s="188">
        <f t="shared" si="55"/>
        <v>1942.4206815522</v>
      </c>
      <c r="AN87" s="188">
        <f t="shared" si="56"/>
        <v>-1942.4206815522</v>
      </c>
      <c r="AO87" s="188">
        <f t="shared" si="57"/>
        <v>1942.4206815522</v>
      </c>
    </row>
    <row r="88" spans="1:41" s="2" customFormat="1" x14ac:dyDescent="0.25">
      <c r="A88" s="1" t="s">
        <v>1053</v>
      </c>
      <c r="B88" s="149" t="s">
        <v>738</v>
      </c>
      <c r="C88" s="192" t="s">
        <v>294</v>
      </c>
      <c r="D88"/>
      <c r="E88">
        <v>1</v>
      </c>
      <c r="F88" s="186">
        <f t="shared" si="43"/>
        <v>-113.48438944530349</v>
      </c>
      <c r="G88" s="202">
        <v>-5.7781201849000003E-4</v>
      </c>
      <c r="H88" s="202">
        <v>-1</v>
      </c>
      <c r="I88">
        <v>-1</v>
      </c>
      <c r="J88">
        <v>1</v>
      </c>
      <c r="K88">
        <v>-1</v>
      </c>
      <c r="L88">
        <v>1</v>
      </c>
      <c r="M88">
        <v>7</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196403.65</v>
      </c>
      <c r="Y88" s="137">
        <v>196403.65</v>
      </c>
      <c r="Z88" s="188">
        <f t="shared" si="49"/>
        <v>113.48438944530349</v>
      </c>
      <c r="AA88" s="188">
        <f>IF(IF(sym!$Q77=H88,1,0)=1,ABS(X88*G88),-ABS(X88*G88))</f>
        <v>-113.48438944530349</v>
      </c>
      <c r="AB88" s="188">
        <f>IF(IF(sym!$P77=$H88,1,0)=1,ABS($X88*$G88),-ABS($X88*$G88))</f>
        <v>113.48438944530349</v>
      </c>
      <c r="AC88" s="188">
        <f t="shared" si="64"/>
        <v>-113.48438944530349</v>
      </c>
      <c r="AD88" s="188">
        <f t="shared" si="50"/>
        <v>113.48438944530349</v>
      </c>
      <c r="AE88" s="188">
        <f t="shared" si="51"/>
        <v>-113.48438944530349</v>
      </c>
      <c r="AF88" s="188">
        <f t="shared" si="60"/>
        <v>113.48438944530349</v>
      </c>
      <c r="AG88" s="188">
        <f t="shared" si="61"/>
        <v>113.48438944530349</v>
      </c>
      <c r="AH88" s="188">
        <f t="shared" si="62"/>
        <v>-113.48438944530349</v>
      </c>
      <c r="AI88" s="188">
        <f t="shared" si="63"/>
        <v>-113.48438944530349</v>
      </c>
      <c r="AJ88" s="188">
        <f t="shared" si="52"/>
        <v>113.48438944530349</v>
      </c>
      <c r="AK88" s="188">
        <f t="shared" si="53"/>
        <v>-113.48438944530349</v>
      </c>
      <c r="AL88" s="188">
        <f t="shared" si="54"/>
        <v>113.48438944530349</v>
      </c>
      <c r="AM88" s="188">
        <f t="shared" si="55"/>
        <v>113.48438944530349</v>
      </c>
      <c r="AN88" s="188">
        <f t="shared" si="56"/>
        <v>-113.48438944530349</v>
      </c>
      <c r="AO88" s="188">
        <f t="shared" si="57"/>
        <v>113.48438944530349</v>
      </c>
    </row>
    <row r="89" spans="1:41" s="2" customFormat="1" x14ac:dyDescent="0.25">
      <c r="A89" s="330" t="s">
        <v>1054</v>
      </c>
      <c r="B89" s="331" t="s">
        <v>463</v>
      </c>
      <c r="C89" s="332" t="s">
        <v>1288</v>
      </c>
      <c r="D89"/>
      <c r="E89">
        <v>1</v>
      </c>
      <c r="F89" s="186">
        <f t="shared" si="43"/>
        <v>0</v>
      </c>
      <c r="G89" s="202">
        <v>-1.01895251681E-4</v>
      </c>
      <c r="H89" s="202">
        <v>-1</v>
      </c>
      <c r="I89">
        <v>-1</v>
      </c>
      <c r="J89">
        <v>-1</v>
      </c>
      <c r="K89">
        <v>-1</v>
      </c>
      <c r="L89">
        <v>1</v>
      </c>
      <c r="M89">
        <v>-9</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2227.1635424910796</v>
      </c>
      <c r="G90" s="202">
        <v>1.2347064765999999E-2</v>
      </c>
      <c r="H90" s="202">
        <v>1</v>
      </c>
      <c r="I90">
        <v>-1</v>
      </c>
      <c r="J90">
        <v>-1</v>
      </c>
      <c r="K90">
        <v>-1</v>
      </c>
      <c r="L90">
        <v>1</v>
      </c>
      <c r="M90">
        <v>7</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180380</v>
      </c>
      <c r="Y90" s="137">
        <v>270570</v>
      </c>
      <c r="Z90" s="188">
        <f t="shared" si="49"/>
        <v>2227.1635424910796</v>
      </c>
      <c r="AA90" s="188">
        <f>IF(IF(sym!$Q79=H90,1,0)=1,ABS(X90*G90),-ABS(X90*G90))</f>
        <v>2227.1635424910796</v>
      </c>
      <c r="AB90" s="188">
        <f>IF(IF(sym!$P79=$H90,1,0)=1,ABS($X90*$G90),-ABS($X90*$G90))</f>
        <v>-2227.1635424910796</v>
      </c>
      <c r="AC90" s="188">
        <f t="shared" si="64"/>
        <v>-2227.1635424910796</v>
      </c>
      <c r="AD90" s="188">
        <f t="shared" si="50"/>
        <v>2227.1635424910796</v>
      </c>
      <c r="AE90" s="188">
        <f t="shared" si="51"/>
        <v>-2227.1635424910796</v>
      </c>
      <c r="AF90" s="188">
        <f t="shared" si="60"/>
        <v>-2227.1635424910796</v>
      </c>
      <c r="AG90" s="188">
        <f t="shared" si="61"/>
        <v>-2227.1635424910796</v>
      </c>
      <c r="AH90" s="188">
        <f t="shared" si="62"/>
        <v>2227.1635424910796</v>
      </c>
      <c r="AI90" s="188">
        <f t="shared" si="63"/>
        <v>2227.1635424910796</v>
      </c>
      <c r="AJ90" s="188">
        <f t="shared" si="52"/>
        <v>-2227.1635424910796</v>
      </c>
      <c r="AK90" s="188">
        <f t="shared" si="53"/>
        <v>2227.1635424910796</v>
      </c>
      <c r="AL90" s="188">
        <f t="shared" si="54"/>
        <v>-2227.1635424910796</v>
      </c>
      <c r="AM90" s="188">
        <f t="shared" si="55"/>
        <v>-2227.1635424910796</v>
      </c>
      <c r="AN90" s="188">
        <f t="shared" si="56"/>
        <v>-2227.1635424910796</v>
      </c>
      <c r="AO90" s="188">
        <f t="shared" si="57"/>
        <v>-2227.1635424910796</v>
      </c>
    </row>
    <row r="91" spans="1:41" s="4" customFormat="1" x14ac:dyDescent="0.25">
      <c r="A91" s="1" t="s">
        <v>1025</v>
      </c>
      <c r="B91" s="149" t="s">
        <v>459</v>
      </c>
      <c r="C91" s="192" t="s">
        <v>1122</v>
      </c>
      <c r="E91">
        <v>1</v>
      </c>
      <c r="F91" s="186">
        <f t="shared" si="43"/>
        <v>-508.60077272707747</v>
      </c>
      <c r="G91" s="202">
        <v>-2.0292207792200001E-4</v>
      </c>
      <c r="H91" s="202">
        <v>-1</v>
      </c>
      <c r="I91">
        <v>1</v>
      </c>
      <c r="J91">
        <v>1</v>
      </c>
      <c r="K91">
        <v>1</v>
      </c>
      <c r="L91">
        <v>1</v>
      </c>
      <c r="M91">
        <v>10</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2506384.608</v>
      </c>
      <c r="Y91" s="137">
        <v>3132980.76</v>
      </c>
      <c r="Z91" s="188">
        <f t="shared" si="49"/>
        <v>508.60077272707747</v>
      </c>
      <c r="AA91" s="188">
        <f>IF(IF(sym!$Q80=H91,1,0)=1,ABS(X91*G91),-ABS(X91*G91))</f>
        <v>508.60077272707747</v>
      </c>
      <c r="AB91" s="188">
        <f>IF(IF(sym!$P80=$H91,1,0)=1,ABS($X91*$G91),-ABS($X91*$G91))</f>
        <v>-508.60077272707747</v>
      </c>
      <c r="AC91" s="188">
        <f t="shared" si="64"/>
        <v>-508.60077272707747</v>
      </c>
      <c r="AD91" s="188">
        <f t="shared" si="50"/>
        <v>508.60077272707747</v>
      </c>
      <c r="AE91" s="188">
        <f t="shared" si="51"/>
        <v>-508.60077272707747</v>
      </c>
      <c r="AF91" s="188">
        <f t="shared" si="60"/>
        <v>-508.60077272707747</v>
      </c>
      <c r="AG91" s="188">
        <f t="shared" si="61"/>
        <v>-508.60077272707747</v>
      </c>
      <c r="AH91" s="188">
        <f t="shared" si="62"/>
        <v>-508.60077272707747</v>
      </c>
      <c r="AI91" s="188">
        <f t="shared" si="63"/>
        <v>-508.60077272707747</v>
      </c>
      <c r="AJ91" s="188">
        <f t="shared" si="52"/>
        <v>-508.60077272707747</v>
      </c>
      <c r="AK91" s="188">
        <f t="shared" si="53"/>
        <v>-508.60077272707747</v>
      </c>
      <c r="AL91" s="188">
        <f t="shared" si="54"/>
        <v>508.60077272707747</v>
      </c>
      <c r="AM91" s="188">
        <f t="shared" si="55"/>
        <v>-508.60077272707747</v>
      </c>
      <c r="AN91" s="188">
        <f t="shared" si="56"/>
        <v>508.60077272707747</v>
      </c>
      <c r="AO91" s="188">
        <f t="shared" si="57"/>
        <v>508.60077272707747</v>
      </c>
    </row>
    <row r="92" spans="1:41" s="4" customFormat="1" ht="15.75" thickBot="1" x14ac:dyDescent="0.3">
      <c r="A92" s="1" t="s">
        <v>1026</v>
      </c>
      <c r="B92" s="149" t="s">
        <v>447</v>
      </c>
      <c r="C92" s="192" t="s">
        <v>1122</v>
      </c>
      <c r="E92">
        <v>-1</v>
      </c>
      <c r="F92" s="186">
        <f t="shared" si="43"/>
        <v>-363.30445452177833</v>
      </c>
      <c r="G92" s="203">
        <v>-1.52866242038E-4</v>
      </c>
      <c r="H92" s="203">
        <v>-1</v>
      </c>
      <c r="I92">
        <v>1</v>
      </c>
      <c r="J92">
        <v>-1</v>
      </c>
      <c r="K92">
        <v>1</v>
      </c>
      <c r="L92">
        <v>1</v>
      </c>
      <c r="M92">
        <v>10</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2376616.64</v>
      </c>
      <c r="Y92" s="137">
        <v>2970770.8000000003</v>
      </c>
      <c r="Z92" s="188">
        <f t="shared" si="49"/>
        <v>363.30445452177833</v>
      </c>
      <c r="AA92" s="188">
        <f>IF(IF(sym!$Q81=H92,1,0)=1,ABS(X92*G92),-ABS(X92*G92))</f>
        <v>363.30445452177833</v>
      </c>
      <c r="AB92" s="188">
        <f>IF(IF(sym!$P81=$H92,1,0)=1,ABS($X92*$G92),-ABS($X92*$G92))</f>
        <v>-363.30445452177833</v>
      </c>
      <c r="AC92" s="188">
        <f t="shared" si="64"/>
        <v>363.30445452177833</v>
      </c>
      <c r="AD92" s="188">
        <f t="shared" si="50"/>
        <v>-363.30445452177833</v>
      </c>
      <c r="AE92" s="188">
        <f t="shared" si="51"/>
        <v>363.30445452177833</v>
      </c>
      <c r="AF92" s="188">
        <f t="shared" si="60"/>
        <v>-363.30445452177833</v>
      </c>
      <c r="AG92" s="188">
        <f t="shared" si="61"/>
        <v>-363.30445452177833</v>
      </c>
      <c r="AH92" s="188">
        <f t="shared" si="62"/>
        <v>-363.30445452177833</v>
      </c>
      <c r="AI92" s="188">
        <f t="shared" si="63"/>
        <v>-363.30445452177833</v>
      </c>
      <c r="AJ92" s="188">
        <f t="shared" si="52"/>
        <v>363.30445452177833</v>
      </c>
      <c r="AK92" s="188">
        <f t="shared" si="53"/>
        <v>-363.30445452177833</v>
      </c>
      <c r="AL92" s="188">
        <f t="shared" si="54"/>
        <v>-363.30445452177833</v>
      </c>
      <c r="AM92" s="188">
        <f t="shared" si="55"/>
        <v>-363.30445452177833</v>
      </c>
      <c r="AN92" s="188">
        <f t="shared" si="56"/>
        <v>363.30445452177833</v>
      </c>
      <c r="AO92" s="188">
        <f t="shared" si="57"/>
        <v>363.30445452177833</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0.625</v>
      </c>
      <c r="AB94" s="193">
        <f t="shared" si="65"/>
        <v>0.3611111111111111</v>
      </c>
      <c r="AC94" s="193">
        <f t="shared" ref="AC94" si="66">COUNTIF(AC14:AC92,"&gt;0")/$B$10</f>
        <v>0.5</v>
      </c>
      <c r="AD94" s="193">
        <f t="shared" si="65"/>
        <v>0.4861111111111111</v>
      </c>
      <c r="AE94" s="193">
        <f t="shared" si="65"/>
        <v>0.41666666666666669</v>
      </c>
      <c r="AF94" s="193">
        <f t="shared" si="65"/>
        <v>0.54166666666666663</v>
      </c>
      <c r="AG94" s="193">
        <f t="shared" si="65"/>
        <v>0.51388888888888884</v>
      </c>
      <c r="AH94" s="193">
        <f t="shared" si="65"/>
        <v>0.52777777777777779</v>
      </c>
      <c r="AI94" s="193">
        <f t="shared" si="65"/>
        <v>0.61111111111111116</v>
      </c>
      <c r="AJ94" s="193">
        <f t="shared" si="65"/>
        <v>0.52777777777777779</v>
      </c>
      <c r="AK94" s="193">
        <f t="shared" si="65"/>
        <v>0.51388888888888884</v>
      </c>
      <c r="AL94" s="193">
        <f t="shared" si="65"/>
        <v>0.51388888888888884</v>
      </c>
      <c r="AM94" s="193">
        <f t="shared" si="65"/>
        <v>0.47222222222222221</v>
      </c>
      <c r="AN94" s="193">
        <f t="shared" si="65"/>
        <v>0.41666666666666669</v>
      </c>
      <c r="AO94" s="193">
        <f t="shared" si="65"/>
        <v>0.5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20160707</v>
      </c>
      <c r="F1" t="s">
        <v>1256</v>
      </c>
      <c r="G1" t="s">
        <v>1060</v>
      </c>
      <c r="H1" s="197" t="s">
        <v>1188</v>
      </c>
      <c r="I1" t="s">
        <v>1297</v>
      </c>
      <c r="K1" s="6" t="str">
        <f>E12&amp;" l% "&amp;ROUND(E13*100,2)&amp;"%"</f>
        <v>prev ACT l% 41.77%</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58.23%</v>
      </c>
      <c r="Q1" s="265" t="str">
        <f t="shared" si="0"/>
        <v>v1 l% 35.44%</v>
      </c>
      <c r="R1" s="265" t="str">
        <f t="shared" si="0"/>
        <v>v2 l% 55.7%</v>
      </c>
      <c r="S1" s="265" t="str">
        <f t="shared" si="0"/>
        <v>v3 l% 44.3%</v>
      </c>
      <c r="T1" s="265" t="str">
        <f t="shared" si="0"/>
        <v>v4 l% 43.04%</v>
      </c>
      <c r="U1" s="265" t="str">
        <f t="shared" si="0"/>
        <v>v5 l% 41.77%</v>
      </c>
      <c r="V1" s="265" t="str">
        <f t="shared" si="0"/>
        <v>v6 l% 37.97%</v>
      </c>
      <c r="W1" s="6"/>
      <c r="X1" s="285"/>
      <c r="Z1" s="333" t="str">
        <f t="shared" ref="Z1:AO1" si="1">Z12</f>
        <v>MAX ACC 99% PNL 80776</v>
      </c>
      <c r="AA1" s="334" t="str">
        <f t="shared" si="1"/>
        <v>RISK-ON ACC 43% PNL -25683</v>
      </c>
      <c r="AB1" s="334" t="str">
        <f t="shared" si="1"/>
        <v>RISK-OFF ACC 56% PNL 25683</v>
      </c>
      <c r="AC1" s="334" t="str">
        <f t="shared" ref="AC1" si="2">AC12</f>
        <v>Previous ACC 42% PNL -12606</v>
      </c>
      <c r="AD1" s="295" t="str">
        <f t="shared" si="1"/>
        <v>Anti-Previous ACC 57% PNL 12606</v>
      </c>
      <c r="AE1" s="335" t="str">
        <f t="shared" si="1"/>
        <v>&gt;equity ACC 47% PNL -9978</v>
      </c>
      <c r="AF1" s="335" t="str">
        <f t="shared" si="1"/>
        <v>50/50 ACC 51% PNL 6155</v>
      </c>
      <c r="AG1" s="335" t="str">
        <f t="shared" si="1"/>
        <v>&lt;equity ACC 51% PNL 15177</v>
      </c>
      <c r="AH1" s="336" t="str">
        <f t="shared" si="1"/>
        <v>SEASONALITY ACC 50% PNL 4240</v>
      </c>
      <c r="AI1" s="336" t="str">
        <f t="shared" si="1"/>
        <v>ADJ_SEASONALITY ACC 56% PNL 8699</v>
      </c>
      <c r="AJ1" s="337" t="str">
        <f t="shared" si="1"/>
        <v>V1 ACC 47% PNL 2305</v>
      </c>
      <c r="AK1" s="337" t="str">
        <f t="shared" si="1"/>
        <v>V2 ACC 53% PNL 3916</v>
      </c>
      <c r="AL1" s="337" t="str">
        <f t="shared" si="1"/>
        <v>V3 ACC 54% PNL 5899</v>
      </c>
      <c r="AM1" s="337" t="str">
        <f t="shared" si="1"/>
        <v>V4 ACC 47% PNL -7133</v>
      </c>
      <c r="AN1" s="337" t="str">
        <f t="shared" si="1"/>
        <v>V5 ACC 40% PNL -21844</v>
      </c>
      <c r="AO1" s="337" t="str">
        <f t="shared" si="1"/>
        <v>V6 ACC 53% PNL -2649</v>
      </c>
    </row>
    <row r="2" spans="1:41" outlineLevel="1" x14ac:dyDescent="0.25">
      <c r="A2" t="s">
        <v>1121</v>
      </c>
      <c r="B2" s="95">
        <f>COUNTIF($C$14:$C$92,A2)</f>
        <v>9</v>
      </c>
      <c r="C2" s="193">
        <f>B2/$B$10</f>
        <v>0.125</v>
      </c>
      <c r="F2" s="294">
        <f t="shared" ref="F2:F9" si="3">SUMIFS(H$14:H$92,H$14:H$92,1,$C$14:$C$92,A2)/$B2</f>
        <v>0.33333333333333331</v>
      </c>
      <c r="G2" s="137">
        <f t="shared" ref="G2:G9" si="4">SUMIF($C$14:$C$92,A2,Z$14:Z$92)</f>
        <v>10623.492771631401</v>
      </c>
      <c r="H2" s="143">
        <f t="shared" ref="H2:H10" si="5">G2/$B2</f>
        <v>1180.3880857368224</v>
      </c>
      <c r="I2" s="186">
        <f>SUMIF($C$14:$C$92,A2,F$14:F$92)/B2</f>
        <v>-83.870691087478107</v>
      </c>
      <c r="J2" t="str">
        <f t="shared" ref="J2:J9" si="6">A2</f>
        <v>currency</v>
      </c>
      <c r="K2" s="344">
        <f t="shared" ref="K2:K9" si="7">SUMIF($C$14:$C$92,$A2,E$14:E$92)/$B2</f>
        <v>0.33333333333333331</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-0.1111111111111111</v>
      </c>
      <c r="R2" s="344">
        <f t="shared" si="9"/>
        <v>-0.1111111111111111</v>
      </c>
      <c r="S2" s="344">
        <f t="shared" si="9"/>
        <v>-0.77777777777777779</v>
      </c>
      <c r="T2" s="344">
        <f t="shared" si="9"/>
        <v>-0.55555555555555558</v>
      </c>
      <c r="U2" s="344">
        <f t="shared" si="9"/>
        <v>0.1111111111111111</v>
      </c>
      <c r="V2" s="344">
        <f t="shared" si="9"/>
        <v>-0.33333333333333331</v>
      </c>
      <c r="W2" s="286"/>
      <c r="X2" s="6"/>
      <c r="Y2" t="s">
        <v>1121</v>
      </c>
      <c r="Z2" s="282">
        <f t="shared" ref="Z2:AO9" si="10">SUMIF($C$14:$C$92,$Y2,Z$14:Z$92)</f>
        <v>10623.492771631401</v>
      </c>
      <c r="AA2" s="282">
        <f t="shared" si="10"/>
        <v>-5339.6193539233645</v>
      </c>
      <c r="AB2" s="282">
        <f t="shared" si="10"/>
        <v>5339.6193539233645</v>
      </c>
      <c r="AC2" s="282">
        <f t="shared" si="10"/>
        <v>-6831.2986637121603</v>
      </c>
      <c r="AD2" s="282">
        <f t="shared" si="10"/>
        <v>6831.2986637121603</v>
      </c>
      <c r="AE2" s="282">
        <f t="shared" si="10"/>
        <v>796.57418001780661</v>
      </c>
      <c r="AF2" s="282">
        <f t="shared" si="10"/>
        <v>2113.5184109258917</v>
      </c>
      <c r="AG2" s="282">
        <f t="shared" si="10"/>
        <v>4761.0184901246221</v>
      </c>
      <c r="AH2" s="282">
        <f t="shared" si="10"/>
        <v>57.377413891524156</v>
      </c>
      <c r="AI2" s="282">
        <f t="shared" si="10"/>
        <v>9900.1182064984423</v>
      </c>
      <c r="AJ2" s="282">
        <f t="shared" si="10"/>
        <v>-2851.0321526120224</v>
      </c>
      <c r="AK2" s="282">
        <f t="shared" si="10"/>
        <v>9900.1182064984423</v>
      </c>
      <c r="AL2" s="282">
        <f t="shared" si="10"/>
        <v>2270.7998111370835</v>
      </c>
      <c r="AM2" s="282">
        <f t="shared" si="10"/>
        <v>5339.6193539233645</v>
      </c>
      <c r="AN2" s="282">
        <f t="shared" si="10"/>
        <v>-9900.1182064984423</v>
      </c>
      <c r="AO2" s="282">
        <f t="shared" si="10"/>
        <v>-780.75197902448372</v>
      </c>
    </row>
    <row r="3" spans="1:41" outlineLevel="1" x14ac:dyDescent="0.25">
      <c r="A3" s="1" t="s">
        <v>288</v>
      </c>
      <c r="B3" s="95">
        <f t="shared" ref="B3:B9" si="11">COUNTIF($C$14:$C$92,A3)</f>
        <v>6</v>
      </c>
      <c r="C3" s="193">
        <f t="shared" ref="C3:C10" si="12">B3/$B$10</f>
        <v>8.3333333333333329E-2</v>
      </c>
      <c r="F3" s="294">
        <f t="shared" si="3"/>
        <v>0.16666666666666666</v>
      </c>
      <c r="G3" s="137">
        <f t="shared" si="4"/>
        <v>14617.634988381646</v>
      </c>
      <c r="H3" s="143">
        <f t="shared" si="5"/>
        <v>2436.2724980636076</v>
      </c>
      <c r="I3" s="186">
        <f t="shared" ref="I3:I9" si="13">SUMIF($C$14:$C$92,A3,F$14:F$92)/B3</f>
        <v>-2369.4482269841142</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0.33333333333333331</v>
      </c>
      <c r="Q3" s="344">
        <f t="shared" si="9"/>
        <v>-0.33333333333333331</v>
      </c>
      <c r="R3" s="344">
        <f t="shared" si="9"/>
        <v>0</v>
      </c>
      <c r="S3" s="344">
        <f t="shared" si="9"/>
        <v>-1</v>
      </c>
      <c r="T3" s="344">
        <f t="shared" si="9"/>
        <v>-0.66666666666666663</v>
      </c>
      <c r="U3" s="344">
        <f t="shared" si="9"/>
        <v>0.66666666666666663</v>
      </c>
      <c r="V3" s="344">
        <f t="shared" si="9"/>
        <v>-0.66666666666666663</v>
      </c>
      <c r="W3" s="286"/>
      <c r="X3" s="6"/>
      <c r="Y3" s="1" t="s">
        <v>288</v>
      </c>
      <c r="Z3" s="282">
        <f t="shared" si="10"/>
        <v>14617.634988381646</v>
      </c>
      <c r="AA3" s="282">
        <f t="shared" si="10"/>
        <v>-14216.689361904684</v>
      </c>
      <c r="AB3" s="282">
        <f t="shared" si="10"/>
        <v>14216.689361904684</v>
      </c>
      <c r="AC3" s="282">
        <f t="shared" si="10"/>
        <v>-14617.634988381646</v>
      </c>
      <c r="AD3" s="282">
        <f t="shared" si="10"/>
        <v>14617.634988381646</v>
      </c>
      <c r="AE3" s="282">
        <f t="shared" si="10"/>
        <v>854.98849078358671</v>
      </c>
      <c r="AF3" s="282">
        <f t="shared" si="10"/>
        <v>5327.0421165685766</v>
      </c>
      <c r="AG3" s="282">
        <f t="shared" si="10"/>
        <v>5327.0421165685766</v>
      </c>
      <c r="AH3" s="282">
        <f t="shared" si="10"/>
        <v>-13440.340784303748</v>
      </c>
      <c r="AI3" s="282">
        <f t="shared" si="10"/>
        <v>-13841.286410780709</v>
      </c>
      <c r="AJ3" s="282">
        <f t="shared" si="10"/>
        <v>4550.6935389676382</v>
      </c>
      <c r="AK3" s="282">
        <f t="shared" si="10"/>
        <v>854.98849078358671</v>
      </c>
      <c r="AL3" s="282">
        <f t="shared" si="10"/>
        <v>14216.689361904684</v>
      </c>
      <c r="AM3" s="282">
        <f t="shared" si="10"/>
        <v>5327.0421165685766</v>
      </c>
      <c r="AN3" s="282">
        <f t="shared" si="10"/>
        <v>-5327.0421165685766</v>
      </c>
      <c r="AO3" s="282">
        <f t="shared" si="10"/>
        <v>14617.634988381646</v>
      </c>
    </row>
    <row r="4" spans="1:41" outlineLevel="1" x14ac:dyDescent="0.25">
      <c r="A4" s="1" t="s">
        <v>297</v>
      </c>
      <c r="B4" s="95">
        <f t="shared" si="11"/>
        <v>10</v>
      </c>
      <c r="C4" s="193">
        <f t="shared" si="12"/>
        <v>0.1388888888888889</v>
      </c>
      <c r="F4" s="294">
        <f t="shared" si="3"/>
        <v>0.3</v>
      </c>
      <c r="G4" s="137">
        <f t="shared" si="4"/>
        <v>18671.788284247938</v>
      </c>
      <c r="H4" s="143">
        <f t="shared" si="5"/>
        <v>1867.1788284247937</v>
      </c>
      <c r="I4" s="186">
        <f t="shared" si="13"/>
        <v>-1199.2348081012137</v>
      </c>
      <c r="J4" t="str">
        <f t="shared" si="6"/>
        <v>grain</v>
      </c>
      <c r="K4" s="344">
        <f t="shared" si="7"/>
        <v>-0.4</v>
      </c>
      <c r="L4" s="344">
        <f t="shared" si="8"/>
        <v>-0.6</v>
      </c>
      <c r="M4" s="344">
        <f t="shared" si="8"/>
        <v>0.8</v>
      </c>
      <c r="N4" s="344">
        <f t="shared" si="8"/>
        <v>-1</v>
      </c>
      <c r="O4" s="344">
        <f t="shared" si="8"/>
        <v>-0.6</v>
      </c>
      <c r="P4" s="344">
        <f t="shared" si="9"/>
        <v>-0.2</v>
      </c>
      <c r="Q4" s="344">
        <f t="shared" si="9"/>
        <v>-0.6</v>
      </c>
      <c r="R4" s="344">
        <f t="shared" si="9"/>
        <v>0.8</v>
      </c>
      <c r="S4" s="344">
        <f t="shared" si="9"/>
        <v>0.2</v>
      </c>
      <c r="T4" s="344">
        <f t="shared" si="9"/>
        <v>0.4</v>
      </c>
      <c r="U4" s="344">
        <f t="shared" si="9"/>
        <v>0.6</v>
      </c>
      <c r="V4" s="344">
        <f t="shared" si="9"/>
        <v>0.6</v>
      </c>
      <c r="W4" s="286"/>
      <c r="X4" s="6"/>
      <c r="Y4" s="1" t="s">
        <v>297</v>
      </c>
      <c r="Z4" s="282">
        <f t="shared" si="10"/>
        <v>18671.788284247938</v>
      </c>
      <c r="AA4" s="282">
        <f t="shared" si="10"/>
        <v>-11992.348081012138</v>
      </c>
      <c r="AB4" s="282">
        <f t="shared" si="10"/>
        <v>11992.348081012138</v>
      </c>
      <c r="AC4" s="282">
        <f t="shared" si="10"/>
        <v>11957.029597350993</v>
      </c>
      <c r="AD4" s="282">
        <f t="shared" si="10"/>
        <v>-11957.029597350993</v>
      </c>
      <c r="AE4" s="282">
        <f t="shared" si="10"/>
        <v>-10800.74948124611</v>
      </c>
      <c r="AF4" s="282">
        <f t="shared" si="10"/>
        <v>4769.6376658396566</v>
      </c>
      <c r="AG4" s="282">
        <f t="shared" si="10"/>
        <v>11992.348081012138</v>
      </c>
      <c r="AH4" s="282">
        <f t="shared" si="10"/>
        <v>15990.664495407304</v>
      </c>
      <c r="AI4" s="282">
        <f t="shared" si="10"/>
        <v>14644.159169887296</v>
      </c>
      <c r="AJ4" s="282">
        <f t="shared" si="10"/>
        <v>6767.1145831898011</v>
      </c>
      <c r="AK4" s="282">
        <f t="shared" si="10"/>
        <v>-5352.6442989468051</v>
      </c>
      <c r="AL4" s="282">
        <f t="shared" si="10"/>
        <v>-10765.430997584965</v>
      </c>
      <c r="AM4" s="282">
        <f t="shared" si="10"/>
        <v>-9350.9607133419704</v>
      </c>
      <c r="AN4" s="282">
        <f t="shared" si="10"/>
        <v>-8039.7738714831103</v>
      </c>
      <c r="AO4" s="282">
        <f t="shared" si="10"/>
        <v>-15990.664495407304</v>
      </c>
    </row>
    <row r="5" spans="1:41" outlineLevel="1" x14ac:dyDescent="0.25">
      <c r="A5" s="1" t="s">
        <v>294</v>
      </c>
      <c r="B5" s="95">
        <f t="shared" si="11"/>
        <v>21</v>
      </c>
      <c r="C5" s="193">
        <f t="shared" si="12"/>
        <v>0.29166666666666669</v>
      </c>
      <c r="F5" s="294">
        <f t="shared" si="3"/>
        <v>0.7142857142857143</v>
      </c>
      <c r="G5" s="137">
        <f t="shared" si="4"/>
        <v>14967.736316834389</v>
      </c>
      <c r="H5" s="143">
        <f t="shared" si="5"/>
        <v>712.74934842068524</v>
      </c>
      <c r="I5" s="186">
        <f t="shared" si="13"/>
        <v>580.41744421567682</v>
      </c>
      <c r="J5" t="str">
        <f t="shared" si="6"/>
        <v>index</v>
      </c>
      <c r="K5" s="344">
        <f t="shared" si="7"/>
        <v>-0.52380952380952384</v>
      </c>
      <c r="L5" s="344">
        <f t="shared" si="8"/>
        <v>0.23809523809523808</v>
      </c>
      <c r="M5" s="344">
        <f t="shared" si="8"/>
        <v>-0.14285714285714285</v>
      </c>
      <c r="N5" s="344">
        <f t="shared" si="8"/>
        <v>0.14285714285714285</v>
      </c>
      <c r="O5" s="344">
        <f t="shared" si="8"/>
        <v>4.7619047619047616E-2</v>
      </c>
      <c r="P5" s="344">
        <f t="shared" si="9"/>
        <v>0.33333333333333331</v>
      </c>
      <c r="Q5" s="344">
        <f t="shared" si="9"/>
        <v>-0.42857142857142855</v>
      </c>
      <c r="R5" s="344">
        <f t="shared" si="9"/>
        <v>0.33333333333333331</v>
      </c>
      <c r="S5" s="344">
        <f t="shared" si="9"/>
        <v>0.52380952380952384</v>
      </c>
      <c r="T5" s="344">
        <f t="shared" si="9"/>
        <v>0.33333333333333331</v>
      </c>
      <c r="U5" s="344">
        <f t="shared" si="9"/>
        <v>-0.33333333333333331</v>
      </c>
      <c r="V5" s="344">
        <f t="shared" si="9"/>
        <v>4.7619047619047616E-2</v>
      </c>
      <c r="W5" s="286"/>
      <c r="X5" s="6"/>
      <c r="Y5" s="1" t="s">
        <v>294</v>
      </c>
      <c r="Z5" s="282">
        <f t="shared" si="10"/>
        <v>14967.736316834389</v>
      </c>
      <c r="AA5" s="282">
        <f t="shared" si="10"/>
        <v>12681.038353260063</v>
      </c>
      <c r="AB5" s="282">
        <f t="shared" si="10"/>
        <v>-12681.038353260063</v>
      </c>
      <c r="AC5" s="282">
        <f t="shared" si="10"/>
        <v>-11144.115884180434</v>
      </c>
      <c r="AD5" s="282">
        <f t="shared" si="10"/>
        <v>11144.115884180434</v>
      </c>
      <c r="AE5" s="282">
        <f t="shared" si="10"/>
        <v>-5603.4925834591022</v>
      </c>
      <c r="AF5" s="282">
        <f t="shared" si="10"/>
        <v>5529.9393750369445</v>
      </c>
      <c r="AG5" s="282">
        <f t="shared" si="10"/>
        <v>5149.4537357015879</v>
      </c>
      <c r="AH5" s="282">
        <f t="shared" si="10"/>
        <v>-539.14882504511286</v>
      </c>
      <c r="AI5" s="282">
        <f t="shared" si="10"/>
        <v>-999.69119151973291</v>
      </c>
      <c r="AJ5" s="282">
        <f t="shared" si="10"/>
        <v>-3606.303545511691</v>
      </c>
      <c r="AK5" s="282">
        <f t="shared" si="10"/>
        <v>369.0845860019823</v>
      </c>
      <c r="AL5" s="282">
        <f t="shared" si="10"/>
        <v>9294.9061062583914</v>
      </c>
      <c r="AM5" s="282">
        <f t="shared" si="10"/>
        <v>2658.0416901572771</v>
      </c>
      <c r="AN5" s="282">
        <f t="shared" si="10"/>
        <v>-5994.5035410362407</v>
      </c>
      <c r="AO5" s="282">
        <f t="shared" si="10"/>
        <v>2652.9474417721144</v>
      </c>
    </row>
    <row r="6" spans="1:41" outlineLevel="1" x14ac:dyDescent="0.25">
      <c r="A6" s="1" t="s">
        <v>313</v>
      </c>
      <c r="B6" s="95">
        <f t="shared" si="11"/>
        <v>3</v>
      </c>
      <c r="C6" s="193">
        <f t="shared" si="12"/>
        <v>4.1666666666666664E-2</v>
      </c>
      <c r="F6" s="294">
        <f t="shared" si="3"/>
        <v>0</v>
      </c>
      <c r="G6" s="137">
        <f t="shared" si="4"/>
        <v>2928.15802709526</v>
      </c>
      <c r="H6" s="143">
        <f t="shared" si="5"/>
        <v>976.05267569841999</v>
      </c>
      <c r="I6" s="186">
        <f t="shared" si="13"/>
        <v>-976.05267569841999</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2928.15802709526</v>
      </c>
      <c r="AA6" s="282">
        <f t="shared" si="10"/>
        <v>-2928.15802709526</v>
      </c>
      <c r="AB6" s="282">
        <f t="shared" si="10"/>
        <v>2928.15802709526</v>
      </c>
      <c r="AC6" s="282">
        <f t="shared" si="10"/>
        <v>1040.6428965406044</v>
      </c>
      <c r="AD6" s="282">
        <f t="shared" si="10"/>
        <v>-1040.6428965406044</v>
      </c>
      <c r="AE6" s="282">
        <f t="shared" si="10"/>
        <v>1338.0805077146197</v>
      </c>
      <c r="AF6" s="282">
        <f t="shared" si="10"/>
        <v>549.43462284003556</v>
      </c>
      <c r="AG6" s="282">
        <f t="shared" si="10"/>
        <v>-1338.0805077146197</v>
      </c>
      <c r="AH6" s="282">
        <f t="shared" si="10"/>
        <v>549.43462284003556</v>
      </c>
      <c r="AI6" s="282">
        <f t="shared" si="10"/>
        <v>549.43462284003556</v>
      </c>
      <c r="AJ6" s="282">
        <f t="shared" si="10"/>
        <v>1040.6428965406044</v>
      </c>
      <c r="AK6" s="282">
        <f t="shared" si="10"/>
        <v>-1040.6428965406044</v>
      </c>
      <c r="AL6" s="282">
        <f t="shared" si="10"/>
        <v>-1040.6428965406044</v>
      </c>
      <c r="AM6" s="282">
        <f t="shared" si="10"/>
        <v>-1040.6428965406044</v>
      </c>
      <c r="AN6" s="282">
        <f t="shared" si="10"/>
        <v>-549.43462284003556</v>
      </c>
      <c r="AO6" s="282">
        <f t="shared" si="10"/>
        <v>1338.0805077146197</v>
      </c>
    </row>
    <row r="7" spans="1:41" outlineLevel="1" x14ac:dyDescent="0.25">
      <c r="A7" s="1" t="s">
        <v>347</v>
      </c>
      <c r="B7" s="95">
        <f t="shared" si="11"/>
        <v>5</v>
      </c>
      <c r="C7" s="193">
        <f t="shared" si="12"/>
        <v>6.9444444444444448E-2</v>
      </c>
      <c r="F7" s="294">
        <f t="shared" si="3"/>
        <v>0.4</v>
      </c>
      <c r="G7" s="137">
        <f t="shared" si="4"/>
        <v>5118.2112611546236</v>
      </c>
      <c r="H7" s="143">
        <f t="shared" si="5"/>
        <v>1023.6422522309247</v>
      </c>
      <c r="I7" s="186">
        <f t="shared" si="13"/>
        <v>-484.07915084509921</v>
      </c>
      <c r="J7" t="str">
        <f t="shared" si="6"/>
        <v>metal</v>
      </c>
      <c r="K7" s="344">
        <f t="shared" si="7"/>
        <v>0.6</v>
      </c>
      <c r="L7" s="344">
        <f t="shared" si="8"/>
        <v>0.6</v>
      </c>
      <c r="M7" s="344">
        <f t="shared" si="8"/>
        <v>-0.6</v>
      </c>
      <c r="N7" s="344">
        <f t="shared" si="8"/>
        <v>1</v>
      </c>
      <c r="O7" s="344">
        <f t="shared" si="8"/>
        <v>1</v>
      </c>
      <c r="P7" s="344">
        <f t="shared" si="9"/>
        <v>0.6</v>
      </c>
      <c r="Q7" s="344">
        <f t="shared" si="9"/>
        <v>0.6</v>
      </c>
      <c r="R7" s="344">
        <f t="shared" si="9"/>
        <v>-0.6</v>
      </c>
      <c r="S7" s="344">
        <f t="shared" si="9"/>
        <v>-0.6</v>
      </c>
      <c r="T7" s="344">
        <f t="shared" si="9"/>
        <v>-0.6</v>
      </c>
      <c r="U7" s="344">
        <f t="shared" si="9"/>
        <v>-0.6</v>
      </c>
      <c r="V7" s="344">
        <f t="shared" si="9"/>
        <v>-0.6</v>
      </c>
      <c r="W7" s="286"/>
      <c r="X7" s="6"/>
      <c r="Y7" s="1" t="s">
        <v>347</v>
      </c>
      <c r="Z7" s="282">
        <f t="shared" si="10"/>
        <v>5118.2112611546236</v>
      </c>
      <c r="AA7" s="282">
        <f t="shared" si="10"/>
        <v>1397.3573070352231</v>
      </c>
      <c r="AB7" s="282">
        <f t="shared" si="10"/>
        <v>-1397.3573070352231</v>
      </c>
      <c r="AC7" s="282">
        <f t="shared" si="10"/>
        <v>537.81181484818399</v>
      </c>
      <c r="AD7" s="282">
        <f t="shared" si="10"/>
        <v>-537.81181484818399</v>
      </c>
      <c r="AE7" s="282">
        <f t="shared" si="10"/>
        <v>-537.81181484818399</v>
      </c>
      <c r="AF7" s="282">
        <f t="shared" si="10"/>
        <v>-4355.5648761089033</v>
      </c>
      <c r="AG7" s="282">
        <f t="shared" si="10"/>
        <v>-2420.3957542254961</v>
      </c>
      <c r="AH7" s="282">
        <f t="shared" si="10"/>
        <v>-2420.3957542254961</v>
      </c>
      <c r="AI7" s="282">
        <f t="shared" si="10"/>
        <v>-1424.0531311537629</v>
      </c>
      <c r="AJ7" s="282">
        <f t="shared" si="10"/>
        <v>537.81181484818399</v>
      </c>
      <c r="AK7" s="282">
        <f t="shared" si="10"/>
        <v>-537.81181484818399</v>
      </c>
      <c r="AL7" s="282">
        <f t="shared" si="10"/>
        <v>-537.81181484818399</v>
      </c>
      <c r="AM7" s="282">
        <f t="shared" si="10"/>
        <v>-537.81181484818399</v>
      </c>
      <c r="AN7" s="282">
        <f t="shared" si="10"/>
        <v>1424.0531311537629</v>
      </c>
      <c r="AO7" s="282">
        <f t="shared" si="10"/>
        <v>-537.81181484818399</v>
      </c>
    </row>
    <row r="8" spans="1:41" outlineLevel="1" x14ac:dyDescent="0.25">
      <c r="A8" s="1" t="s">
        <v>1122</v>
      </c>
      <c r="B8" s="95">
        <f t="shared" si="11"/>
        <v>10</v>
      </c>
      <c r="C8" s="193">
        <f t="shared" si="12"/>
        <v>0.1388888888888889</v>
      </c>
      <c r="F8" s="294">
        <f t="shared" si="3"/>
        <v>0.6</v>
      </c>
      <c r="G8" s="137">
        <f t="shared" si="4"/>
        <v>2523.3174356522431</v>
      </c>
      <c r="H8" s="143">
        <f t="shared" si="5"/>
        <v>252.33174356522431</v>
      </c>
      <c r="I8" s="186">
        <f t="shared" si="13"/>
        <v>35.787105600268951</v>
      </c>
      <c r="J8" t="str">
        <f t="shared" si="6"/>
        <v>rates</v>
      </c>
      <c r="K8" s="344">
        <f t="shared" si="7"/>
        <v>-0.2</v>
      </c>
      <c r="L8" s="344">
        <f t="shared" si="8"/>
        <v>-0.2</v>
      </c>
      <c r="M8" s="344">
        <f t="shared" si="8"/>
        <v>-0.6</v>
      </c>
      <c r="N8" s="344">
        <f t="shared" si="8"/>
        <v>0.4</v>
      </c>
      <c r="O8" s="344">
        <f t="shared" si="8"/>
        <v>1</v>
      </c>
      <c r="P8" s="344">
        <f t="shared" si="9"/>
        <v>1</v>
      </c>
      <c r="Q8" s="344">
        <f t="shared" si="9"/>
        <v>-0.2</v>
      </c>
      <c r="R8" s="344">
        <f t="shared" si="9"/>
        <v>0.4</v>
      </c>
      <c r="S8" s="344">
        <f t="shared" si="9"/>
        <v>-0.6</v>
      </c>
      <c r="T8" s="344">
        <f t="shared" si="9"/>
        <v>-0.4</v>
      </c>
      <c r="U8" s="344">
        <f t="shared" si="9"/>
        <v>-1</v>
      </c>
      <c r="V8" s="344">
        <f t="shared" si="9"/>
        <v>-0.8</v>
      </c>
      <c r="W8" s="286"/>
      <c r="X8" s="6"/>
      <c r="Y8" s="1" t="s">
        <v>1122</v>
      </c>
      <c r="Z8" s="282">
        <f t="shared" si="10"/>
        <v>2523.3174356522431</v>
      </c>
      <c r="AA8" s="282">
        <f t="shared" si="10"/>
        <v>-357.8710560026895</v>
      </c>
      <c r="AB8" s="282">
        <f t="shared" si="10"/>
        <v>357.8710560026895</v>
      </c>
      <c r="AC8" s="282">
        <f t="shared" si="10"/>
        <v>-449.58177106048714</v>
      </c>
      <c r="AD8" s="282">
        <f t="shared" si="10"/>
        <v>449.58177106048714</v>
      </c>
      <c r="AE8" s="282">
        <f t="shared" si="10"/>
        <v>-503.32990795367556</v>
      </c>
      <c r="AF8" s="282">
        <f t="shared" si="10"/>
        <v>-878.25856829381303</v>
      </c>
      <c r="AG8" s="282">
        <f t="shared" si="10"/>
        <v>-1393.9957691042675</v>
      </c>
      <c r="AH8" s="282">
        <f t="shared" si="10"/>
        <v>357.8710560026895</v>
      </c>
      <c r="AI8" s="282">
        <f t="shared" si="10"/>
        <v>357.8710560026895</v>
      </c>
      <c r="AJ8" s="282">
        <f t="shared" si="10"/>
        <v>-449.58177106048714</v>
      </c>
      <c r="AK8" s="282">
        <f t="shared" si="10"/>
        <v>210.36196060552442</v>
      </c>
      <c r="AL8" s="282">
        <f t="shared" si="10"/>
        <v>-639.0387578388503</v>
      </c>
      <c r="AM8" s="282">
        <f t="shared" si="10"/>
        <v>-878.25856829381303</v>
      </c>
      <c r="AN8" s="282">
        <f t="shared" si="10"/>
        <v>-357.8710560026895</v>
      </c>
      <c r="AO8" s="282">
        <f t="shared" si="10"/>
        <v>-264.11009749871283</v>
      </c>
    </row>
    <row r="9" spans="1:41" outlineLevel="1" x14ac:dyDescent="0.25">
      <c r="A9" s="17" t="s">
        <v>304</v>
      </c>
      <c r="B9" s="295">
        <f t="shared" si="11"/>
        <v>8</v>
      </c>
      <c r="C9" s="200">
        <f t="shared" si="12"/>
        <v>0.1111111111111111</v>
      </c>
      <c r="D9" s="126"/>
      <c r="F9" s="294">
        <f t="shared" si="3"/>
        <v>0.375</v>
      </c>
      <c r="G9" s="199">
        <f t="shared" si="4"/>
        <v>11325.391550119737</v>
      </c>
      <c r="H9" s="143">
        <f t="shared" si="5"/>
        <v>1415.6739437649671</v>
      </c>
      <c r="I9" s="186">
        <f t="shared" si="13"/>
        <v>-615.80109298430818</v>
      </c>
      <c r="J9" t="str">
        <f t="shared" si="6"/>
        <v>soft</v>
      </c>
      <c r="K9" s="344">
        <f t="shared" si="7"/>
        <v>-0.5</v>
      </c>
      <c r="L9" s="344">
        <f t="shared" si="8"/>
        <v>0.5</v>
      </c>
      <c r="M9" s="344">
        <f t="shared" si="8"/>
        <v>-0.75</v>
      </c>
      <c r="N9" s="344">
        <f t="shared" si="8"/>
        <v>0.5</v>
      </c>
      <c r="O9" s="344">
        <f t="shared" si="8"/>
        <v>0.25</v>
      </c>
      <c r="P9" s="344">
        <f t="shared" si="9"/>
        <v>-0.75</v>
      </c>
      <c r="Q9" s="344">
        <f t="shared" si="9"/>
        <v>-0.25</v>
      </c>
      <c r="R9" s="344">
        <f t="shared" si="9"/>
        <v>-0.75</v>
      </c>
      <c r="S9" s="344">
        <f t="shared" si="9"/>
        <v>0.5</v>
      </c>
      <c r="T9" s="344">
        <f t="shared" si="9"/>
        <v>-0.25</v>
      </c>
      <c r="U9" s="344">
        <f t="shared" si="9"/>
        <v>-0.5</v>
      </c>
      <c r="V9" s="344">
        <f t="shared" si="9"/>
        <v>-0.25</v>
      </c>
      <c r="W9" s="286"/>
      <c r="X9" s="6"/>
      <c r="Y9" s="17" t="s">
        <v>304</v>
      </c>
      <c r="Z9" s="283">
        <f t="shared" si="10"/>
        <v>11325.391550119737</v>
      </c>
      <c r="AA9" s="283">
        <f t="shared" si="10"/>
        <v>-4926.4087438744655</v>
      </c>
      <c r="AB9" s="283">
        <f t="shared" si="10"/>
        <v>4926.4087438744655</v>
      </c>
      <c r="AC9" s="283">
        <f t="shared" si="10"/>
        <v>6900.8190579097536</v>
      </c>
      <c r="AD9" s="283">
        <f t="shared" si="10"/>
        <v>-6900.8190579097536</v>
      </c>
      <c r="AE9" s="283">
        <f t="shared" si="10"/>
        <v>4477.4424345330663</v>
      </c>
      <c r="AF9" s="283">
        <f t="shared" si="10"/>
        <v>-6900.8190579097536</v>
      </c>
      <c r="AG9" s="283">
        <f t="shared" si="10"/>
        <v>-6900.8190579097536</v>
      </c>
      <c r="AH9" s="283">
        <f t="shared" si="10"/>
        <v>3684.6555467264279</v>
      </c>
      <c r="AI9" s="283">
        <f t="shared" si="10"/>
        <v>-487.87924834520618</v>
      </c>
      <c r="AJ9" s="283">
        <f t="shared" si="10"/>
        <v>-3684.6555467264279</v>
      </c>
      <c r="AK9" s="283">
        <f t="shared" si="10"/>
        <v>-487.87924834520618</v>
      </c>
      <c r="AL9" s="283">
        <f t="shared" si="10"/>
        <v>-6900.8190579097536</v>
      </c>
      <c r="AM9" s="283">
        <f t="shared" si="10"/>
        <v>-8649.9772296046995</v>
      </c>
      <c r="AN9" s="283">
        <f t="shared" si="10"/>
        <v>6900.8190579097536</v>
      </c>
      <c r="AO9" s="283">
        <f t="shared" si="10"/>
        <v>-3684.6555467264279</v>
      </c>
    </row>
    <row r="10" spans="1:41" outlineLevel="1" x14ac:dyDescent="0.25">
      <c r="B10">
        <f>SUM(B2:B9)</f>
        <v>72</v>
      </c>
      <c r="C10" s="193">
        <f t="shared" si="12"/>
        <v>1</v>
      </c>
      <c r="D10" s="126"/>
      <c r="F10" s="294">
        <f>SUMIFS(H$14:H$92,H$14:H$92,1,$C$14:$C$92,"&lt;&gt;offline")/$B10</f>
        <v>0.45833333333333331</v>
      </c>
      <c r="G10" s="167">
        <f>SUM(G2:G9)</f>
        <v>80775.730635117245</v>
      </c>
      <c r="H10" s="143">
        <f t="shared" si="5"/>
        <v>1121.8851477099618</v>
      </c>
      <c r="I10">
        <f>SUM(F14:F92)/B10</f>
        <v>-342.94720560232577</v>
      </c>
      <c r="J10" s="137"/>
      <c r="K10" s="6"/>
      <c r="L10" s="292"/>
      <c r="M10" s="286"/>
      <c r="N10" s="292"/>
      <c r="O10" s="6"/>
      <c r="R10" s="6"/>
      <c r="S10" s="286"/>
      <c r="T10" s="286"/>
      <c r="U10" s="286"/>
      <c r="V10" s="6"/>
      <c r="W10" s="286"/>
      <c r="X10" s="6"/>
      <c r="Y10" s="6" t="s">
        <v>1245</v>
      </c>
      <c r="Z10" s="284">
        <f>SUM(Z2:Z9)</f>
        <v>80775.730635117245</v>
      </c>
      <c r="AA10" s="284">
        <f t="shared" ref="AA10:AO10" si="14">SUM(AA2:AA9)</f>
        <v>-25682.698963517319</v>
      </c>
      <c r="AB10" s="284">
        <f t="shared" si="14"/>
        <v>25682.698963517319</v>
      </c>
      <c r="AC10" s="284">
        <f t="shared" si="14"/>
        <v>-12606.327940685187</v>
      </c>
      <c r="AD10" s="284">
        <f t="shared" si="14"/>
        <v>12606.327940685187</v>
      </c>
      <c r="AE10" s="284">
        <f t="shared" si="14"/>
        <v>-9978.298174457992</v>
      </c>
      <c r="AF10" s="284">
        <f t="shared" si="14"/>
        <v>6154.9296888986337</v>
      </c>
      <c r="AG10" s="284">
        <f t="shared" si="14"/>
        <v>15176.571334452779</v>
      </c>
      <c r="AH10" s="284">
        <f t="shared" si="14"/>
        <v>4240.1177712936233</v>
      </c>
      <c r="AI10" s="284">
        <f t="shared" si="14"/>
        <v>8698.6730734290541</v>
      </c>
      <c r="AJ10" s="284">
        <f t="shared" si="14"/>
        <v>2304.6898176355999</v>
      </c>
      <c r="AK10" s="284">
        <f t="shared" si="14"/>
        <v>3915.5749852087374</v>
      </c>
      <c r="AL10" s="284">
        <f t="shared" si="14"/>
        <v>5898.6517545777988</v>
      </c>
      <c r="AM10" s="284">
        <f t="shared" si="14"/>
        <v>-7132.9480619800524</v>
      </c>
      <c r="AN10" s="284">
        <f t="shared" si="14"/>
        <v>-21843.871225365576</v>
      </c>
      <c r="AO10" s="284">
        <f t="shared" si="14"/>
        <v>-2649.330995636733</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80776</v>
      </c>
      <c r="AA12" s="310" t="str">
        <f t="shared" si="15"/>
        <v>RISK-ON ACC 43% PNL -25683</v>
      </c>
      <c r="AB12" s="310" t="str">
        <f t="shared" si="15"/>
        <v>RISK-OFF ACC 56% PNL 25683</v>
      </c>
      <c r="AC12" s="310" t="str">
        <f t="shared" si="15"/>
        <v>Previous ACC 42% PNL -12606</v>
      </c>
      <c r="AD12" s="339" t="str">
        <f t="shared" si="15"/>
        <v>Anti-Previous ACC 57% PNL 12606</v>
      </c>
      <c r="AE12" s="340" t="str">
        <f t="shared" si="15"/>
        <v>&gt;equity ACC 47% PNL -9978</v>
      </c>
      <c r="AF12" s="340" t="str">
        <f t="shared" si="15"/>
        <v>50/50 ACC 51% PNL 6155</v>
      </c>
      <c r="AG12" s="340" t="str">
        <f t="shared" si="15"/>
        <v>&lt;equity ACC 51% PNL 15177</v>
      </c>
      <c r="AH12" s="341" t="str">
        <f t="shared" si="15"/>
        <v>SEASONALITY ACC 50% PNL 4240</v>
      </c>
      <c r="AI12" s="341" t="str">
        <f t="shared" si="15"/>
        <v>ADJ_SEASONALITY ACC 56% PNL 8699</v>
      </c>
      <c r="AJ12" s="342" t="str">
        <f t="shared" si="15"/>
        <v>V1 ACC 47% PNL 2305</v>
      </c>
      <c r="AK12" s="342" t="str">
        <f t="shared" si="15"/>
        <v>V2 ACC 53% PNL 3916</v>
      </c>
      <c r="AL12" s="342" t="str">
        <f t="shared" si="15"/>
        <v>V3 ACC 54% PNL 5899</v>
      </c>
      <c r="AM12" s="342" t="str">
        <f t="shared" si="15"/>
        <v>V4 ACC 47% PNL -7133</v>
      </c>
      <c r="AN12" s="342" t="str">
        <f t="shared" si="15"/>
        <v>V5 ACC 40% PNL -21844</v>
      </c>
      <c r="AO12" s="342" t="str">
        <f t="shared" si="15"/>
        <v>V6 ACC 53% PNL -2649</v>
      </c>
    </row>
    <row r="13" spans="1:41" ht="15.75" thickBot="1" x14ac:dyDescent="0.3">
      <c r="A13" s="3"/>
      <c r="B13" s="164"/>
      <c r="C13" s="164"/>
      <c r="E13" s="240">
        <f>COUNTIF(E14:E92,1)/COUNT(E14:E92)</f>
        <v>0.41772151898734178</v>
      </c>
      <c r="H13" s="240">
        <f>COUNTIF(H14:H92,1)/COUNT(H14:H92)</f>
        <v>0.45569620253164556</v>
      </c>
      <c r="I13" s="240">
        <f>COUNTIF(I14:I92,1)/COUNT(I14:I92)</f>
        <v>0.45569620253164556</v>
      </c>
      <c r="J13" s="240">
        <f t="shared" ref="J13:L13" si="16">COUNTIF(J14:J92,1)/COUNT(J14:J92)</f>
        <v>0.41772151898734178</v>
      </c>
      <c r="K13" s="240">
        <f t="shared" si="16"/>
        <v>0.51898734177215189</v>
      </c>
      <c r="L13" s="240">
        <f t="shared" si="16"/>
        <v>0.67088607594936711</v>
      </c>
      <c r="M13" s="240"/>
      <c r="O13" s="240">
        <f t="shared" ref="O13:U13" si="17">COUNTIF(O14:O92,1)/COUNT(O14:O92)</f>
        <v>0.58227848101265822</v>
      </c>
      <c r="P13" s="240">
        <f t="shared" si="17"/>
        <v>0.35443037974683544</v>
      </c>
      <c r="Q13" s="240">
        <f t="shared" si="17"/>
        <v>0.55696202531645567</v>
      </c>
      <c r="R13" s="240">
        <f t="shared" si="17"/>
        <v>0.44303797468354428</v>
      </c>
      <c r="S13" s="240">
        <f t="shared" si="17"/>
        <v>0.43037974683544306</v>
      </c>
      <c r="T13" s="240">
        <f t="shared" si="17"/>
        <v>0.41772151898734178</v>
      </c>
      <c r="U13" s="240">
        <f t="shared" si="17"/>
        <v>0.379746835443038</v>
      </c>
      <c r="W13" s="179"/>
      <c r="X13" s="182">
        <v>18407373.936755277</v>
      </c>
      <c r="Y13" s="182">
        <v>23869309.817137789</v>
      </c>
      <c r="Z13" s="187">
        <f t="shared" ref="Z13:AO13" si="18">SUM(Z14:Z92)</f>
        <v>80775.730635117245</v>
      </c>
      <c r="AA13" s="187">
        <f t="shared" si="18"/>
        <v>-25682.698963517327</v>
      </c>
      <c r="AB13" s="187">
        <f t="shared" si="18"/>
        <v>25682.698963517327</v>
      </c>
      <c r="AC13" s="187">
        <f>SUM(AC14:AC92)</f>
        <v>-12606.327940685191</v>
      </c>
      <c r="AD13" s="187">
        <f t="shared" si="18"/>
        <v>12606.327940685191</v>
      </c>
      <c r="AE13" s="187">
        <f t="shared" si="18"/>
        <v>-9978.2981744579956</v>
      </c>
      <c r="AF13" s="187">
        <f t="shared" si="18"/>
        <v>6154.92968889863</v>
      </c>
      <c r="AG13" s="187">
        <f t="shared" si="18"/>
        <v>15176.57133445279</v>
      </c>
      <c r="AH13" s="187">
        <f t="shared" si="18"/>
        <v>4240.1177712936224</v>
      </c>
      <c r="AI13" s="187">
        <f>SUM(AI14:AI92)</f>
        <v>8698.6730734290541</v>
      </c>
      <c r="AJ13" s="187">
        <f>SUM(AJ14:AJ92)</f>
        <v>2304.6898176355999</v>
      </c>
      <c r="AK13" s="187">
        <f t="shared" si="18"/>
        <v>3915.5749852087324</v>
      </c>
      <c r="AL13" s="187">
        <f>SUM(AL14:AL92)</f>
        <v>5898.6517545778024</v>
      </c>
      <c r="AM13" s="187">
        <f t="shared" si="18"/>
        <v>-7132.9480619800488</v>
      </c>
      <c r="AN13" s="187">
        <f t="shared" si="18"/>
        <v>-21843.871225365579</v>
      </c>
      <c r="AO13" s="187">
        <f t="shared" si="18"/>
        <v>-2649.3309956367316</v>
      </c>
    </row>
    <row r="14" spans="1:41" x14ac:dyDescent="0.25">
      <c r="A14" s="330" t="s">
        <v>287</v>
      </c>
      <c r="B14" s="331" t="s">
        <v>558</v>
      </c>
      <c r="C14" s="332" t="s">
        <v>1288</v>
      </c>
      <c r="E14">
        <v>-1</v>
      </c>
      <c r="F14" s="186">
        <f t="shared" ref="F14:F77" si="19">G14*X14</f>
        <v>0</v>
      </c>
      <c r="G14" s="201">
        <v>-6.3734862970000004E-3</v>
      </c>
      <c r="H14" s="202">
        <v>-1</v>
      </c>
      <c r="I14">
        <v>-1</v>
      </c>
      <c r="J14">
        <v>-1</v>
      </c>
      <c r="K14">
        <v>-1</v>
      </c>
      <c r="L14">
        <v>1</v>
      </c>
      <c r="M14">
        <v>-10</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-855.06867582384632</v>
      </c>
      <c r="G15" s="202">
        <v>-5.7340978797199996E-3</v>
      </c>
      <c r="H15" s="202">
        <v>-1</v>
      </c>
      <c r="I15">
        <v>1</v>
      </c>
      <c r="J15">
        <v>-1</v>
      </c>
      <c r="K15">
        <v>1</v>
      </c>
      <c r="L15">
        <v>1</v>
      </c>
      <c r="M15">
        <v>-6</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149120</v>
      </c>
      <c r="Y15" s="137">
        <v>223680</v>
      </c>
      <c r="Z15" s="188">
        <f t="shared" si="25"/>
        <v>855.06867582384632</v>
      </c>
      <c r="AA15" s="188">
        <f>IF(IF(sym!$Q4=H15,1,0)=1,ABS(X15*G15),-ABS(X15*G15))</f>
        <v>-855.06867582384632</v>
      </c>
      <c r="AB15" s="188">
        <f>IF(IF(sym!$P4=$H15,1,0)=1,ABS($X15*$G15),-ABS($X15*$G15))</f>
        <v>855.06867582384632</v>
      </c>
      <c r="AC15" s="188">
        <f>IF(IF(E15=H15,1,0)=1,ABS(X15*G15),-ABS(X15*G15))</f>
        <v>-855.06867582384632</v>
      </c>
      <c r="AD15" s="188">
        <f t="shared" si="26"/>
        <v>855.06867582384632</v>
      </c>
      <c r="AE15" s="188">
        <f t="shared" si="27"/>
        <v>855.06867582384632</v>
      </c>
      <c r="AF15" s="188">
        <f t="shared" ref="AF15:AF78" si="36">IF(IF(I15=H15,1,0)=1,ABS(X15*G15),-ABS(X15*G15))</f>
        <v>-855.06867582384632</v>
      </c>
      <c r="AG15" s="188">
        <f t="shared" ref="AG15:AG78" si="37">IF(IF(K15=H15,1,0)=1,ABS(X15*G15),-ABS(X15*G15))</f>
        <v>-855.06867582384632</v>
      </c>
      <c r="AH15" s="188">
        <f t="shared" ref="AH15:AH78" si="38">IF(IF(L15=H15,1,0)=1,ABS(X15*G15),-ABS(X15*G15))</f>
        <v>-855.06867582384632</v>
      </c>
      <c r="AI15" s="188">
        <f t="shared" ref="AI15:AI78" si="39">IF(IF(O15=H15,1,0)=1,ABS(X15*G15),-ABS(X15*G15))</f>
        <v>855.06867582384632</v>
      </c>
      <c r="AJ15" s="188">
        <f t="shared" si="28"/>
        <v>-855.06867582384632</v>
      </c>
      <c r="AK15" s="188">
        <f t="shared" si="29"/>
        <v>855.06867582384632</v>
      </c>
      <c r="AL15" s="188">
        <f t="shared" si="30"/>
        <v>855.06867582384632</v>
      </c>
      <c r="AM15" s="188">
        <f t="shared" si="31"/>
        <v>855.06867582384632</v>
      </c>
      <c r="AN15" s="188">
        <f t="shared" si="32"/>
        <v>-855.06867582384632</v>
      </c>
      <c r="AO15" s="188">
        <f t="shared" si="33"/>
        <v>855.06867582384632</v>
      </c>
    </row>
    <row r="16" spans="1:41" x14ac:dyDescent="0.25">
      <c r="A16" s="1" t="s">
        <v>292</v>
      </c>
      <c r="B16" s="149" t="s">
        <v>292</v>
      </c>
      <c r="C16" s="192" t="s">
        <v>294</v>
      </c>
      <c r="E16">
        <v>-1</v>
      </c>
      <c r="F16" s="186">
        <f t="shared" si="19"/>
        <v>938.623522388163</v>
      </c>
      <c r="G16" s="202">
        <v>9.9502487562199999E-3</v>
      </c>
      <c r="H16" s="202">
        <v>1</v>
      </c>
      <c r="I16">
        <v>1</v>
      </c>
      <c r="J16">
        <v>-1</v>
      </c>
      <c r="K16">
        <v>1</v>
      </c>
      <c r="L16">
        <v>-1</v>
      </c>
      <c r="M16">
        <v>-3</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94331.664000000004</v>
      </c>
      <c r="Y16" s="137">
        <v>94331.664000000004</v>
      </c>
      <c r="Z16" s="188">
        <f t="shared" si="25"/>
        <v>938.623522388163</v>
      </c>
      <c r="AA16" s="188">
        <f>IF(IF(sym!$Q5=H16,1,0)=1,ABS(X16*G16),-ABS(X16*G16))</f>
        <v>938.623522388163</v>
      </c>
      <c r="AB16" s="188">
        <f>IF(IF(sym!$P5=$H16,1,0)=1,ABS($X16*$G16),-ABS($X16*$G16))</f>
        <v>-938.623522388163</v>
      </c>
      <c r="AC16" s="188">
        <f t="shared" ref="AC16:AC79" si="40">IF(IF(E16=H16,1,0)=1,ABS(X16*G16),-ABS(X16*G16))</f>
        <v>-938.623522388163</v>
      </c>
      <c r="AD16" s="188">
        <f t="shared" si="26"/>
        <v>938.623522388163</v>
      </c>
      <c r="AE16" s="188">
        <f t="shared" si="27"/>
        <v>-938.623522388163</v>
      </c>
      <c r="AF16" s="188">
        <f t="shared" si="36"/>
        <v>938.623522388163</v>
      </c>
      <c r="AG16" s="188">
        <f t="shared" si="37"/>
        <v>938.623522388163</v>
      </c>
      <c r="AH16" s="188">
        <f t="shared" si="38"/>
        <v>-938.623522388163</v>
      </c>
      <c r="AI16" s="188">
        <f t="shared" si="39"/>
        <v>938.623522388163</v>
      </c>
      <c r="AJ16" s="188">
        <f t="shared" si="28"/>
        <v>938.623522388163</v>
      </c>
      <c r="AK16" s="188">
        <f t="shared" si="29"/>
        <v>938.623522388163</v>
      </c>
      <c r="AL16" s="188">
        <f t="shared" si="30"/>
        <v>938.623522388163</v>
      </c>
      <c r="AM16" s="188">
        <f>IF(IF(S16=H16,1,0)=1,ABS(X16*G16),-ABS(X16*G16))</f>
        <v>938.623522388163</v>
      </c>
      <c r="AN16" s="188">
        <f t="shared" si="32"/>
        <v>-938.623522388163</v>
      </c>
      <c r="AO16" s="188">
        <f t="shared" si="33"/>
        <v>938.623522388163</v>
      </c>
    </row>
    <row r="17" spans="1:41" x14ac:dyDescent="0.25">
      <c r="A17" s="1" t="s">
        <v>295</v>
      </c>
      <c r="B17" s="149" t="s">
        <v>728</v>
      </c>
      <c r="C17" s="192" t="s">
        <v>297</v>
      </c>
      <c r="E17">
        <v>-1</v>
      </c>
      <c r="F17" s="186">
        <f t="shared" si="19"/>
        <v>-1793.7447223149181</v>
      </c>
      <c r="G17" s="202">
        <v>-1.9811627151700002E-2</v>
      </c>
      <c r="H17" s="202">
        <v>-1</v>
      </c>
      <c r="I17">
        <v>-1</v>
      </c>
      <c r="J17">
        <v>1</v>
      </c>
      <c r="K17">
        <v>-1</v>
      </c>
      <c r="L17">
        <v>-1</v>
      </c>
      <c r="M17">
        <v>11</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90540</v>
      </c>
      <c r="Y17" s="137">
        <v>108648</v>
      </c>
      <c r="Z17" s="188">
        <f t="shared" si="25"/>
        <v>1793.7447223149181</v>
      </c>
      <c r="AA17" s="188">
        <f>IF(IF(sym!$Q6=H17,1,0)=1,ABS(X17*G17),-ABS(X17*G17))</f>
        <v>-1793.7447223149181</v>
      </c>
      <c r="AB17" s="188">
        <f>IF(IF(sym!$P6=$H17,1,0)=1,ABS($X17*$G17),-ABS($X17*$G17))</f>
        <v>1793.7447223149181</v>
      </c>
      <c r="AC17" s="188">
        <f t="shared" si="40"/>
        <v>1793.7447223149181</v>
      </c>
      <c r="AD17" s="188">
        <f t="shared" si="26"/>
        <v>-1793.7447223149181</v>
      </c>
      <c r="AE17" s="188">
        <f t="shared" si="27"/>
        <v>-1793.7447223149181</v>
      </c>
      <c r="AF17" s="188">
        <f t="shared" si="36"/>
        <v>1793.7447223149181</v>
      </c>
      <c r="AG17" s="188">
        <f t="shared" si="37"/>
        <v>1793.7447223149181</v>
      </c>
      <c r="AH17" s="188">
        <f t="shared" si="38"/>
        <v>1793.7447223149181</v>
      </c>
      <c r="AI17" s="188">
        <f t="shared" si="39"/>
        <v>1793.7447223149181</v>
      </c>
      <c r="AJ17" s="188">
        <f t="shared" si="28"/>
        <v>1793.7447223149181</v>
      </c>
      <c r="AK17" s="188">
        <f t="shared" si="29"/>
        <v>-1793.7447223149181</v>
      </c>
      <c r="AL17" s="188">
        <f t="shared" si="30"/>
        <v>-1793.7447223149181</v>
      </c>
      <c r="AM17" s="188">
        <f t="shared" si="31"/>
        <v>-1793.7447223149181</v>
      </c>
      <c r="AN17" s="188">
        <f t="shared" si="32"/>
        <v>-1793.7447223149181</v>
      </c>
      <c r="AO17" s="188">
        <f t="shared" si="33"/>
        <v>-1793.7447223149181</v>
      </c>
    </row>
    <row r="18" spans="1:41" x14ac:dyDescent="0.25">
      <c r="A18" s="1" t="s">
        <v>298</v>
      </c>
      <c r="B18" s="149" t="s">
        <v>479</v>
      </c>
      <c r="C18" s="192" t="s">
        <v>1121</v>
      </c>
      <c r="E18">
        <v>-1</v>
      </c>
      <c r="F18" s="186">
        <f t="shared" si="19"/>
        <v>-361.68728256648001</v>
      </c>
      <c r="G18" s="202">
        <v>-2.2419791264000001E-3</v>
      </c>
      <c r="H18" s="202">
        <v>-1</v>
      </c>
      <c r="I18">
        <v>-1</v>
      </c>
      <c r="J18">
        <v>1</v>
      </c>
      <c r="K18">
        <v>-1</v>
      </c>
      <c r="L18">
        <v>1</v>
      </c>
      <c r="M18">
        <v>4</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161325</v>
      </c>
      <c r="Y18" s="137">
        <v>241987.5</v>
      </c>
      <c r="Z18" s="188">
        <f t="shared" si="25"/>
        <v>361.68728256648001</v>
      </c>
      <c r="AA18" s="188">
        <f>IF(IF(sym!$Q7=H18,1,0)=1,ABS(X18*G18),-ABS(X18*G18))</f>
        <v>-361.68728256648001</v>
      </c>
      <c r="AB18" s="188">
        <f>IF(IF(sym!$P7=$H18,1,0)=1,ABS($X18*$G18),-ABS($X18*$G18))</f>
        <v>361.68728256648001</v>
      </c>
      <c r="AC18" s="188">
        <f t="shared" si="40"/>
        <v>361.68728256648001</v>
      </c>
      <c r="AD18" s="188">
        <f t="shared" si="26"/>
        <v>-361.68728256648001</v>
      </c>
      <c r="AE18" s="188">
        <f t="shared" si="27"/>
        <v>-361.68728256648001</v>
      </c>
      <c r="AF18" s="188">
        <f t="shared" si="36"/>
        <v>361.68728256648001</v>
      </c>
      <c r="AG18" s="188">
        <f t="shared" si="37"/>
        <v>361.68728256648001</v>
      </c>
      <c r="AH18" s="188">
        <f t="shared" si="38"/>
        <v>-361.68728256648001</v>
      </c>
      <c r="AI18" s="188">
        <f t="shared" si="39"/>
        <v>-361.68728256648001</v>
      </c>
      <c r="AJ18" s="188">
        <f t="shared" si="28"/>
        <v>361.68728256648001</v>
      </c>
      <c r="AK18" s="188">
        <f t="shared" si="29"/>
        <v>-361.68728256648001</v>
      </c>
      <c r="AL18" s="188">
        <f t="shared" si="30"/>
        <v>361.68728256648001</v>
      </c>
      <c r="AM18" s="188">
        <f t="shared" si="31"/>
        <v>361.68728256648001</v>
      </c>
      <c r="AN18" s="188">
        <f t="shared" si="32"/>
        <v>361.68728256648001</v>
      </c>
      <c r="AO18" s="188">
        <f t="shared" si="33"/>
        <v>-361.68728256648001</v>
      </c>
    </row>
    <row r="19" spans="1:41" x14ac:dyDescent="0.25">
      <c r="A19" s="1" t="s">
        <v>300</v>
      </c>
      <c r="B19" s="149" t="s">
        <v>518</v>
      </c>
      <c r="C19" s="192" t="s">
        <v>297</v>
      </c>
      <c r="E19">
        <v>-1</v>
      </c>
      <c r="F19" s="186">
        <f t="shared" si="19"/>
        <v>37.527452415807112</v>
      </c>
      <c r="G19" s="202">
        <v>7.32064421669E-4</v>
      </c>
      <c r="H19" s="202">
        <v>1</v>
      </c>
      <c r="I19">
        <v>-1</v>
      </c>
      <c r="J19">
        <v>1</v>
      </c>
      <c r="K19">
        <v>-1</v>
      </c>
      <c r="L19">
        <v>-1</v>
      </c>
      <c r="M19">
        <v>11</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51262.5</v>
      </c>
      <c r="Y19" s="137">
        <v>68350</v>
      </c>
      <c r="Z19" s="188">
        <f t="shared" si="25"/>
        <v>37.527452415807112</v>
      </c>
      <c r="AA19" s="188">
        <f>IF(IF(sym!$Q8=H19,1,0)=1,ABS(X19*G19),-ABS(X19*G19))</f>
        <v>37.527452415807112</v>
      </c>
      <c r="AB19" s="188">
        <f>IF(IF(sym!$P8=$H19,1,0)=1,ABS($X19*$G19),-ABS($X19*$G19))</f>
        <v>-37.527452415807112</v>
      </c>
      <c r="AC19" s="188">
        <f t="shared" si="40"/>
        <v>-37.527452415807112</v>
      </c>
      <c r="AD19" s="188">
        <f t="shared" si="26"/>
        <v>37.527452415807112</v>
      </c>
      <c r="AE19" s="188">
        <f t="shared" si="27"/>
        <v>37.527452415807112</v>
      </c>
      <c r="AF19" s="188">
        <f t="shared" si="36"/>
        <v>-37.527452415807112</v>
      </c>
      <c r="AG19" s="188">
        <f t="shared" si="37"/>
        <v>-37.527452415807112</v>
      </c>
      <c r="AH19" s="188">
        <f t="shared" si="38"/>
        <v>-37.527452415807112</v>
      </c>
      <c r="AI19" s="188">
        <f t="shared" si="39"/>
        <v>-37.527452415807112</v>
      </c>
      <c r="AJ19" s="188">
        <f t="shared" si="28"/>
        <v>-37.527452415807112</v>
      </c>
      <c r="AK19" s="188">
        <f t="shared" si="29"/>
        <v>37.527452415807112</v>
      </c>
      <c r="AL19" s="188">
        <f t="shared" si="30"/>
        <v>37.527452415807112</v>
      </c>
      <c r="AM19" s="188">
        <f t="shared" si="31"/>
        <v>37.527452415807112</v>
      </c>
      <c r="AN19" s="188">
        <f t="shared" si="32"/>
        <v>37.527452415807112</v>
      </c>
      <c r="AO19" s="188">
        <f t="shared" si="33"/>
        <v>37.527452415807112</v>
      </c>
    </row>
    <row r="20" spans="1:41" x14ac:dyDescent="0.25">
      <c r="A20" s="1" t="s">
        <v>302</v>
      </c>
      <c r="B20" s="149" t="s">
        <v>509</v>
      </c>
      <c r="C20" s="192" t="s">
        <v>304</v>
      </c>
      <c r="E20">
        <v>1</v>
      </c>
      <c r="F20" s="186">
        <f t="shared" si="19"/>
        <v>1211.6883116883441</v>
      </c>
      <c r="G20" s="202">
        <v>9.7402597402600002E-3</v>
      </c>
      <c r="H20" s="202">
        <v>1</v>
      </c>
      <c r="I20">
        <v>-1</v>
      </c>
      <c r="J20">
        <v>-1</v>
      </c>
      <c r="K20">
        <v>-1</v>
      </c>
      <c r="L20">
        <v>1</v>
      </c>
      <c r="M20">
        <v>-1</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124400</v>
      </c>
      <c r="Y20" s="137">
        <v>155500</v>
      </c>
      <c r="Z20" s="188">
        <f t="shared" si="25"/>
        <v>1211.6883116883441</v>
      </c>
      <c r="AA20" s="188">
        <f>IF(IF(sym!$Q9=H20,1,0)=1,ABS(X20*G20),-ABS(X20*G20))</f>
        <v>1211.6883116883441</v>
      </c>
      <c r="AB20" s="188">
        <f>IF(IF(sym!$P9=$H20,1,0)=1,ABS($X20*$G20),-ABS($X20*$G20))</f>
        <v>-1211.6883116883441</v>
      </c>
      <c r="AC20" s="188">
        <f t="shared" si="40"/>
        <v>1211.6883116883441</v>
      </c>
      <c r="AD20" s="188">
        <f t="shared" si="26"/>
        <v>-1211.6883116883441</v>
      </c>
      <c r="AE20" s="188">
        <f t="shared" si="27"/>
        <v>-1211.6883116883441</v>
      </c>
      <c r="AF20" s="188">
        <f t="shared" si="36"/>
        <v>-1211.6883116883441</v>
      </c>
      <c r="AG20" s="188">
        <f t="shared" si="37"/>
        <v>-1211.6883116883441</v>
      </c>
      <c r="AH20" s="188">
        <f t="shared" si="38"/>
        <v>1211.6883116883441</v>
      </c>
      <c r="AI20" s="188">
        <f t="shared" si="39"/>
        <v>-1211.6883116883441</v>
      </c>
      <c r="AJ20" s="188">
        <f t="shared" si="28"/>
        <v>-1211.6883116883441</v>
      </c>
      <c r="AK20" s="188">
        <f t="shared" si="29"/>
        <v>-1211.6883116883441</v>
      </c>
      <c r="AL20" s="188">
        <f t="shared" si="30"/>
        <v>-1211.6883116883441</v>
      </c>
      <c r="AM20" s="188">
        <f t="shared" si="31"/>
        <v>-1211.6883116883441</v>
      </c>
      <c r="AN20" s="188">
        <f t="shared" si="32"/>
        <v>1211.6883116883441</v>
      </c>
      <c r="AO20" s="188">
        <f t="shared" si="33"/>
        <v>-1211.6883116883441</v>
      </c>
    </row>
    <row r="21" spans="1:41" x14ac:dyDescent="0.25">
      <c r="A21" s="1" t="s">
        <v>305</v>
      </c>
      <c r="B21" s="149" t="s">
        <v>488</v>
      </c>
      <c r="C21" s="192" t="s">
        <v>1121</v>
      </c>
      <c r="E21">
        <v>1</v>
      </c>
      <c r="F21" s="186">
        <f t="shared" si="19"/>
        <v>-1164.088612514304</v>
      </c>
      <c r="G21" s="202">
        <v>-5.0524679362599998E-3</v>
      </c>
      <c r="H21" s="202">
        <v>-1</v>
      </c>
      <c r="I21">
        <v>-1</v>
      </c>
      <c r="J21">
        <v>1</v>
      </c>
      <c r="K21">
        <v>-1</v>
      </c>
      <c r="L21">
        <v>-1</v>
      </c>
      <c r="M21">
        <v>6</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230400</v>
      </c>
      <c r="Y21" s="137">
        <v>307200</v>
      </c>
      <c r="Z21" s="188">
        <f t="shared" si="25"/>
        <v>1164.088612514304</v>
      </c>
      <c r="AA21" s="188">
        <f>IF(IF(sym!$Q10=H21,1,0)=1,ABS(X21*G21),-ABS(X21*G21))</f>
        <v>-1164.088612514304</v>
      </c>
      <c r="AB21" s="188">
        <f>IF(IF(sym!$P10=$H21,1,0)=1,ABS($X21*$G21),-ABS($X21*$G21))</f>
        <v>1164.088612514304</v>
      </c>
      <c r="AC21" s="188">
        <f t="shared" si="40"/>
        <v>-1164.088612514304</v>
      </c>
      <c r="AD21" s="188">
        <f t="shared" si="26"/>
        <v>1164.088612514304</v>
      </c>
      <c r="AE21" s="188">
        <f t="shared" si="27"/>
        <v>-1164.088612514304</v>
      </c>
      <c r="AF21" s="188">
        <f t="shared" si="36"/>
        <v>1164.088612514304</v>
      </c>
      <c r="AG21" s="188">
        <f t="shared" si="37"/>
        <v>1164.088612514304</v>
      </c>
      <c r="AH21" s="188">
        <f t="shared" si="38"/>
        <v>1164.088612514304</v>
      </c>
      <c r="AI21" s="188">
        <f t="shared" si="39"/>
        <v>1164.088612514304</v>
      </c>
      <c r="AJ21" s="188">
        <f t="shared" si="28"/>
        <v>-1164.088612514304</v>
      </c>
      <c r="AK21" s="188">
        <f t="shared" si="29"/>
        <v>1164.088612514304</v>
      </c>
      <c r="AL21" s="188">
        <f t="shared" si="30"/>
        <v>1164.088612514304</v>
      </c>
      <c r="AM21" s="188">
        <f t="shared" si="31"/>
        <v>1164.088612514304</v>
      </c>
      <c r="AN21" s="188">
        <f t="shared" si="32"/>
        <v>-1164.088612514304</v>
      </c>
      <c r="AO21" s="188">
        <f t="shared" si="33"/>
        <v>-1164.088612514304</v>
      </c>
    </row>
    <row r="22" spans="1:41" x14ac:dyDescent="0.25">
      <c r="A22" s="330" t="s">
        <v>307</v>
      </c>
      <c r="B22" s="331" t="s">
        <v>484</v>
      </c>
      <c r="C22" s="332" t="s">
        <v>1288</v>
      </c>
      <c r="E22">
        <v>-1</v>
      </c>
      <c r="F22" s="186">
        <f t="shared" si="19"/>
        <v>0</v>
      </c>
      <c r="G22" s="202">
        <v>7.39296995766E-4</v>
      </c>
      <c r="H22" s="202">
        <v>1</v>
      </c>
      <c r="I22">
        <v>-1</v>
      </c>
      <c r="J22">
        <v>-1</v>
      </c>
      <c r="K22">
        <v>1</v>
      </c>
      <c r="L22">
        <v>1</v>
      </c>
      <c r="M22">
        <v>8</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-4358.8699135565566</v>
      </c>
      <c r="G23" s="202">
        <v>-4.8281678262700002E-2</v>
      </c>
      <c r="H23" s="202">
        <v>-1</v>
      </c>
      <c r="I23">
        <v>-1</v>
      </c>
      <c r="J23">
        <v>-1</v>
      </c>
      <c r="K23">
        <v>-1</v>
      </c>
      <c r="L23">
        <v>1</v>
      </c>
      <c r="M23">
        <v>4</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90280</v>
      </c>
      <c r="Y23" s="137">
        <v>135420</v>
      </c>
      <c r="Z23" s="188">
        <f t="shared" si="25"/>
        <v>4358.8699135565566</v>
      </c>
      <c r="AA23" s="188">
        <f>IF(IF(sym!$Q12=H23,1,0)=1,ABS(X23*G23),-ABS(X23*G23))</f>
        <v>-4358.8699135565566</v>
      </c>
      <c r="AB23" s="188">
        <f>IF(IF(sym!$P12=$H23,1,0)=1,ABS($X23*$G23),-ABS($X23*$G23))</f>
        <v>4358.8699135565566</v>
      </c>
      <c r="AC23" s="188">
        <f t="shared" si="40"/>
        <v>-4358.8699135565566</v>
      </c>
      <c r="AD23" s="188">
        <f t="shared" si="26"/>
        <v>4358.8699135565566</v>
      </c>
      <c r="AE23" s="188">
        <f t="shared" si="27"/>
        <v>4358.8699135565566</v>
      </c>
      <c r="AF23" s="188">
        <f t="shared" si="36"/>
        <v>4358.8699135565566</v>
      </c>
      <c r="AG23" s="188">
        <f t="shared" si="37"/>
        <v>4358.8699135565566</v>
      </c>
      <c r="AH23" s="188">
        <f t="shared" si="38"/>
        <v>-4358.8699135565566</v>
      </c>
      <c r="AI23" s="188">
        <f t="shared" si="39"/>
        <v>-4358.8699135565566</v>
      </c>
      <c r="AJ23" s="188">
        <f t="shared" si="28"/>
        <v>4358.8699135565566</v>
      </c>
      <c r="AK23" s="188">
        <f t="shared" si="29"/>
        <v>4358.8699135565566</v>
      </c>
      <c r="AL23" s="188">
        <f t="shared" si="30"/>
        <v>4358.8699135565566</v>
      </c>
      <c r="AM23" s="188">
        <f t="shared" si="31"/>
        <v>4358.8699135565566</v>
      </c>
      <c r="AN23" s="188">
        <f t="shared" si="32"/>
        <v>-4358.8699135565566</v>
      </c>
      <c r="AO23" s="188">
        <f t="shared" si="33"/>
        <v>4358.8699135565566</v>
      </c>
    </row>
    <row r="24" spans="1:41" x14ac:dyDescent="0.25">
      <c r="A24" s="1" t="s">
        <v>311</v>
      </c>
      <c r="B24" s="149" t="s">
        <v>520</v>
      </c>
      <c r="C24" s="192" t="s">
        <v>304</v>
      </c>
      <c r="E24">
        <v>1</v>
      </c>
      <c r="F24" s="186">
        <f t="shared" si="19"/>
        <v>-224.48315467069949</v>
      </c>
      <c r="G24" s="202">
        <v>-2.29709035222E-3</v>
      </c>
      <c r="H24" s="233">
        <v>-1</v>
      </c>
      <c r="I24">
        <v>-1</v>
      </c>
      <c r="J24">
        <v>1</v>
      </c>
      <c r="K24">
        <v>-1</v>
      </c>
      <c r="L24">
        <v>-1</v>
      </c>
      <c r="M24">
        <v>5</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97725</v>
      </c>
      <c r="Y24" s="137">
        <v>130300</v>
      </c>
      <c r="Z24" s="188">
        <f t="shared" si="25"/>
        <v>224.48315467069949</v>
      </c>
      <c r="AA24" s="188">
        <f>IF(IF(sym!$Q13=H24,1,0)=1,ABS(X24*G24),-ABS(X24*G24))</f>
        <v>-224.48315467069949</v>
      </c>
      <c r="AB24" s="188">
        <f>IF(IF(sym!$P13=$H24,1,0)=1,ABS($X24*$G24),-ABS($X24*$G24))</f>
        <v>224.48315467069949</v>
      </c>
      <c r="AC24" s="188">
        <f t="shared" si="40"/>
        <v>-224.48315467069949</v>
      </c>
      <c r="AD24" s="188">
        <f t="shared" si="26"/>
        <v>224.48315467069949</v>
      </c>
      <c r="AE24" s="188">
        <f t="shared" si="27"/>
        <v>-224.48315467069949</v>
      </c>
      <c r="AF24" s="188">
        <f t="shared" si="36"/>
        <v>224.48315467069949</v>
      </c>
      <c r="AG24" s="188">
        <f t="shared" si="37"/>
        <v>224.48315467069949</v>
      </c>
      <c r="AH24" s="188">
        <f t="shared" si="38"/>
        <v>224.48315467069949</v>
      </c>
      <c r="AI24" s="188">
        <f t="shared" si="39"/>
        <v>224.48315467069949</v>
      </c>
      <c r="AJ24" s="188">
        <f t="shared" si="28"/>
        <v>-224.48315467069949</v>
      </c>
      <c r="AK24" s="188">
        <f t="shared" si="29"/>
        <v>224.48315467069949</v>
      </c>
      <c r="AL24" s="188">
        <f t="shared" si="30"/>
        <v>224.48315467069949</v>
      </c>
      <c r="AM24" s="188">
        <f t="shared" si="31"/>
        <v>224.48315467069949</v>
      </c>
      <c r="AN24" s="188">
        <f t="shared" si="32"/>
        <v>-224.48315467069949</v>
      </c>
      <c r="AO24" s="188">
        <f t="shared" si="33"/>
        <v>-224.48315467069949</v>
      </c>
    </row>
    <row r="25" spans="1:41" x14ac:dyDescent="0.25">
      <c r="A25" s="1" t="s">
        <v>1008</v>
      </c>
      <c r="B25" s="149" t="s">
        <v>583</v>
      </c>
      <c r="C25" s="192" t="s">
        <v>1121</v>
      </c>
      <c r="E25">
        <v>1</v>
      </c>
      <c r="F25" s="186">
        <f t="shared" si="19"/>
        <v>-1244.386563678074</v>
      </c>
      <c r="G25" s="202">
        <v>-4.4907490569400001E-3</v>
      </c>
      <c r="H25" s="202">
        <v>-1</v>
      </c>
      <c r="I25">
        <v>-1</v>
      </c>
      <c r="J25">
        <v>-1</v>
      </c>
      <c r="K25">
        <v>-1</v>
      </c>
      <c r="L25">
        <v>1</v>
      </c>
      <c r="M25">
        <v>-14</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277100</v>
      </c>
      <c r="Y25" s="137">
        <v>415650</v>
      </c>
      <c r="Z25" s="188">
        <f t="shared" si="25"/>
        <v>1244.386563678074</v>
      </c>
      <c r="AA25" s="188">
        <f>IF(IF(sym!$Q14=H25,1,0)=1,ABS(X25*G25),-ABS(X25*G25))</f>
        <v>-1244.386563678074</v>
      </c>
      <c r="AB25" s="188">
        <f>IF(IF(sym!$P14=$H25,1,0)=1,ABS($X25*$G25),-ABS($X25*$G25))</f>
        <v>1244.386563678074</v>
      </c>
      <c r="AC25" s="188">
        <f t="shared" si="40"/>
        <v>-1244.386563678074</v>
      </c>
      <c r="AD25" s="188">
        <f t="shared" si="26"/>
        <v>1244.386563678074</v>
      </c>
      <c r="AE25" s="188">
        <f t="shared" si="27"/>
        <v>1244.386563678074</v>
      </c>
      <c r="AF25" s="188">
        <f t="shared" si="36"/>
        <v>1244.386563678074</v>
      </c>
      <c r="AG25" s="188">
        <f t="shared" si="37"/>
        <v>1244.386563678074</v>
      </c>
      <c r="AH25" s="188">
        <f t="shared" si="38"/>
        <v>-1244.386563678074</v>
      </c>
      <c r="AI25" s="188">
        <f t="shared" si="39"/>
        <v>1244.386563678074</v>
      </c>
      <c r="AJ25" s="188">
        <f t="shared" si="28"/>
        <v>1244.386563678074</v>
      </c>
      <c r="AK25" s="188">
        <f t="shared" si="29"/>
        <v>1244.386563678074</v>
      </c>
      <c r="AL25" s="188">
        <f t="shared" si="30"/>
        <v>1244.386563678074</v>
      </c>
      <c r="AM25" s="188">
        <f t="shared" si="31"/>
        <v>1244.386563678074</v>
      </c>
      <c r="AN25" s="188">
        <f t="shared" si="32"/>
        <v>-1244.386563678074</v>
      </c>
      <c r="AO25" s="188">
        <f t="shared" si="33"/>
        <v>1244.386563678074</v>
      </c>
    </row>
    <row r="26" spans="1:41" x14ac:dyDescent="0.25">
      <c r="A26" s="1" t="s">
        <v>314</v>
      </c>
      <c r="B26" s="149" t="s">
        <v>755</v>
      </c>
      <c r="C26" s="192" t="s">
        <v>1121</v>
      </c>
      <c r="E26">
        <v>-1</v>
      </c>
      <c r="F26" s="186">
        <f t="shared" si="19"/>
        <v>757.98179567489046</v>
      </c>
      <c r="G26" s="202">
        <v>2.6214228500700001E-3</v>
      </c>
      <c r="H26" s="202">
        <v>1</v>
      </c>
      <c r="I26">
        <v>-1</v>
      </c>
      <c r="J26">
        <v>1</v>
      </c>
      <c r="K26">
        <v>-1</v>
      </c>
      <c r="L26">
        <v>-1</v>
      </c>
      <c r="M26">
        <v>-9</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289149</v>
      </c>
      <c r="Y26" s="137">
        <v>385532</v>
      </c>
      <c r="Z26" s="188">
        <f t="shared" si="25"/>
        <v>757.98179567489046</v>
      </c>
      <c r="AA26" s="188">
        <f>IF(IF(sym!$Q15=H26,1,0)=1,ABS(X26*G26),-ABS(X26*G26))</f>
        <v>-757.98179567489046</v>
      </c>
      <c r="AB26" s="188">
        <f>IF(IF(sym!$P15=$H26,1,0)=1,ABS($X26*$G26),-ABS($X26*$G26))</f>
        <v>757.98179567489046</v>
      </c>
      <c r="AC26" s="188">
        <f t="shared" si="40"/>
        <v>-757.98179567489046</v>
      </c>
      <c r="AD26" s="188">
        <f t="shared" si="26"/>
        <v>757.98179567489046</v>
      </c>
      <c r="AE26" s="188">
        <f t="shared" si="27"/>
        <v>757.98179567489046</v>
      </c>
      <c r="AF26" s="188">
        <f t="shared" si="36"/>
        <v>-757.98179567489046</v>
      </c>
      <c r="AG26" s="188">
        <f t="shared" si="37"/>
        <v>-757.98179567489046</v>
      </c>
      <c r="AH26" s="188">
        <f t="shared" si="38"/>
        <v>-757.98179567489046</v>
      </c>
      <c r="AI26" s="188">
        <f t="shared" si="39"/>
        <v>757.98179567489046</v>
      </c>
      <c r="AJ26" s="188">
        <f t="shared" si="28"/>
        <v>-757.98179567489046</v>
      </c>
      <c r="AK26" s="188">
        <f t="shared" si="29"/>
        <v>757.98179567489046</v>
      </c>
      <c r="AL26" s="188">
        <f t="shared" si="30"/>
        <v>757.98179567489046</v>
      </c>
      <c r="AM26" s="188">
        <f t="shared" si="31"/>
        <v>757.98179567489046</v>
      </c>
      <c r="AN26" s="188">
        <f t="shared" si="32"/>
        <v>-757.98179567489046</v>
      </c>
      <c r="AO26" s="188">
        <f t="shared" si="33"/>
        <v>757.98179567489046</v>
      </c>
    </row>
    <row r="27" spans="1:41" x14ac:dyDescent="0.25">
      <c r="A27" s="1" t="s">
        <v>316</v>
      </c>
      <c r="B27" s="149" t="s">
        <v>562</v>
      </c>
      <c r="C27" s="192" t="s">
        <v>1122</v>
      </c>
      <c r="E27">
        <v>-1</v>
      </c>
      <c r="F27" s="186">
        <f t="shared" si="19"/>
        <v>-331.62314810380968</v>
      </c>
      <c r="G27" s="202">
        <v>-8.9434772239399996E-4</v>
      </c>
      <c r="H27" s="202">
        <v>-1</v>
      </c>
      <c r="I27">
        <v>-1</v>
      </c>
      <c r="J27">
        <v>-1</v>
      </c>
      <c r="K27">
        <v>1</v>
      </c>
      <c r="L27">
        <v>1</v>
      </c>
      <c r="M27">
        <v>9</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370798.89600000001</v>
      </c>
      <c r="Y27" s="137">
        <v>556198.34400000004</v>
      </c>
      <c r="Z27" s="188">
        <f t="shared" si="25"/>
        <v>331.62314810380968</v>
      </c>
      <c r="AA27" s="188">
        <f>IF(IF(sym!$Q16=H27,1,0)=1,ABS(X27*G27),-ABS(X27*G27))</f>
        <v>331.62314810380968</v>
      </c>
      <c r="AB27" s="188">
        <f>IF(IF(sym!$P16=$H27,1,0)=1,ABS($X27*$G27),-ABS($X27*$G27))</f>
        <v>-331.62314810380968</v>
      </c>
      <c r="AC27" s="188">
        <f t="shared" si="40"/>
        <v>331.62314810380968</v>
      </c>
      <c r="AD27" s="188">
        <f t="shared" si="26"/>
        <v>-331.62314810380968</v>
      </c>
      <c r="AE27" s="188">
        <f t="shared" si="27"/>
        <v>331.62314810380968</v>
      </c>
      <c r="AF27" s="188">
        <f t="shared" si="36"/>
        <v>331.62314810380968</v>
      </c>
      <c r="AG27" s="188">
        <f t="shared" si="37"/>
        <v>-331.62314810380968</v>
      </c>
      <c r="AH27" s="188">
        <f t="shared" si="38"/>
        <v>-331.62314810380968</v>
      </c>
      <c r="AI27" s="188">
        <f t="shared" si="39"/>
        <v>-331.62314810380968</v>
      </c>
      <c r="AJ27" s="188">
        <f t="shared" si="28"/>
        <v>331.62314810380968</v>
      </c>
      <c r="AK27" s="188">
        <f t="shared" si="29"/>
        <v>-331.62314810380968</v>
      </c>
      <c r="AL27" s="188">
        <f t="shared" si="30"/>
        <v>331.62314810380968</v>
      </c>
      <c r="AM27" s="188">
        <f t="shared" si="31"/>
        <v>331.62314810380968</v>
      </c>
      <c r="AN27" s="188">
        <f t="shared" si="32"/>
        <v>331.62314810380968</v>
      </c>
      <c r="AO27" s="188">
        <f t="shared" si="33"/>
        <v>331.62314810380968</v>
      </c>
    </row>
    <row r="28" spans="1:41" x14ac:dyDescent="0.25">
      <c r="A28" s="1" t="s">
        <v>318</v>
      </c>
      <c r="B28" s="149" t="s">
        <v>560</v>
      </c>
      <c r="C28" s="192" t="s">
        <v>1122</v>
      </c>
      <c r="E28">
        <v>-1</v>
      </c>
      <c r="F28" s="186">
        <f t="shared" si="19"/>
        <v>77.453786178865073</v>
      </c>
      <c r="G28" s="202">
        <v>7.4710496825100003E-5</v>
      </c>
      <c r="H28" s="202">
        <v>1</v>
      </c>
      <c r="I28">
        <v>-1</v>
      </c>
      <c r="J28">
        <v>-1</v>
      </c>
      <c r="K28">
        <v>-1</v>
      </c>
      <c r="L28">
        <v>1</v>
      </c>
      <c r="M28">
        <v>9</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1036718.928</v>
      </c>
      <c r="Y28" s="137">
        <v>1332924.3359999999</v>
      </c>
      <c r="Z28" s="188">
        <f t="shared" si="25"/>
        <v>77.453786178865073</v>
      </c>
      <c r="AA28" s="188">
        <f>IF(IF(sym!$Q17=H28,1,0)=1,ABS(X28*G28),-ABS(X28*G28))</f>
        <v>-77.453786178865073</v>
      </c>
      <c r="AB28" s="188">
        <f>IF(IF(sym!$P17=$H28,1,0)=1,ABS($X28*$G28),-ABS($X28*$G28))</f>
        <v>77.453786178865073</v>
      </c>
      <c r="AC28" s="188">
        <f t="shared" si="40"/>
        <v>-77.453786178865073</v>
      </c>
      <c r="AD28" s="188">
        <f t="shared" si="26"/>
        <v>77.453786178865073</v>
      </c>
      <c r="AE28" s="188">
        <f t="shared" si="27"/>
        <v>-77.453786178865073</v>
      </c>
      <c r="AF28" s="188">
        <f t="shared" si="36"/>
        <v>-77.453786178865073</v>
      </c>
      <c r="AG28" s="188">
        <f t="shared" si="37"/>
        <v>-77.453786178865073</v>
      </c>
      <c r="AH28" s="188">
        <f t="shared" si="38"/>
        <v>77.453786178865073</v>
      </c>
      <c r="AI28" s="188">
        <f t="shared" si="39"/>
        <v>77.453786178865073</v>
      </c>
      <c r="AJ28" s="188">
        <f t="shared" si="28"/>
        <v>-77.453786178865073</v>
      </c>
      <c r="AK28" s="188">
        <f t="shared" si="29"/>
        <v>77.453786178865073</v>
      </c>
      <c r="AL28" s="188">
        <f t="shared" si="30"/>
        <v>-77.453786178865073</v>
      </c>
      <c r="AM28" s="188">
        <f t="shared" si="31"/>
        <v>-77.453786178865073</v>
      </c>
      <c r="AN28" s="188">
        <f t="shared" si="32"/>
        <v>-77.453786178865073</v>
      </c>
      <c r="AO28" s="188">
        <f t="shared" si="33"/>
        <v>-77.453786178865073</v>
      </c>
    </row>
    <row r="29" spans="1:41" x14ac:dyDescent="0.25">
      <c r="A29" s="330" t="s">
        <v>320</v>
      </c>
      <c r="B29" s="331" t="s">
        <v>564</v>
      </c>
      <c r="C29" s="332" t="s">
        <v>1288</v>
      </c>
      <c r="E29">
        <v>1</v>
      </c>
      <c r="F29" s="186">
        <f t="shared" si="19"/>
        <v>0</v>
      </c>
      <c r="G29" s="202">
        <v>4.4597065513200001E-5</v>
      </c>
      <c r="H29" s="202">
        <v>1</v>
      </c>
      <c r="I29">
        <v>1</v>
      </c>
      <c r="J29">
        <v>-1</v>
      </c>
      <c r="K29">
        <v>1</v>
      </c>
      <c r="L29">
        <v>1</v>
      </c>
      <c r="M29">
        <v>-8</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-1.51049796083E-4</v>
      </c>
      <c r="H30" s="202">
        <v>-1</v>
      </c>
      <c r="I30">
        <v>1</v>
      </c>
      <c r="J30">
        <v>1</v>
      </c>
      <c r="K30">
        <v>1</v>
      </c>
      <c r="L30">
        <v>1</v>
      </c>
      <c r="M30">
        <v>8</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190.24281966767759</v>
      </c>
      <c r="G31" s="202">
        <v>1.2779982511599999E-3</v>
      </c>
      <c r="H31" s="202">
        <v>1</v>
      </c>
      <c r="I31">
        <v>1</v>
      </c>
      <c r="J31">
        <v>1</v>
      </c>
      <c r="K31">
        <v>-1</v>
      </c>
      <c r="L31">
        <v>1</v>
      </c>
      <c r="M31">
        <v>6</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148860</v>
      </c>
      <c r="Y31" s="137">
        <v>148860</v>
      </c>
      <c r="Z31" s="188">
        <f t="shared" si="25"/>
        <v>190.24281966767759</v>
      </c>
      <c r="AA31" s="188">
        <f>IF(IF(sym!$Q20=H31,1,0)=1,ABS(X31*G31),-ABS(X31*G31))</f>
        <v>190.24281966767759</v>
      </c>
      <c r="AB31" s="188">
        <f>IF(IF(sym!$P20=$H31,1,0)=1,ABS($X31*$G31),-ABS($X31*$G31))</f>
        <v>-190.24281966767759</v>
      </c>
      <c r="AC31" s="188">
        <f t="shared" si="40"/>
        <v>190.24281966767759</v>
      </c>
      <c r="AD31" s="188">
        <f t="shared" si="26"/>
        <v>-190.24281966767759</v>
      </c>
      <c r="AE31" s="188">
        <f t="shared" si="27"/>
        <v>190.24281966767759</v>
      </c>
      <c r="AF31" s="188">
        <f t="shared" si="36"/>
        <v>190.24281966767759</v>
      </c>
      <c r="AG31" s="188">
        <f t="shared" si="37"/>
        <v>-190.24281966767759</v>
      </c>
      <c r="AH31" s="188">
        <f t="shared" si="38"/>
        <v>190.24281966767759</v>
      </c>
      <c r="AI31" s="188">
        <f t="shared" si="39"/>
        <v>190.24281966767759</v>
      </c>
      <c r="AJ31" s="188">
        <f t="shared" si="28"/>
        <v>-190.24281966767759</v>
      </c>
      <c r="AK31" s="188">
        <f t="shared" si="29"/>
        <v>190.24281966767759</v>
      </c>
      <c r="AL31" s="188">
        <f t="shared" si="30"/>
        <v>-190.24281966767759</v>
      </c>
      <c r="AM31" s="188">
        <f t="shared" si="31"/>
        <v>-190.24281966767759</v>
      </c>
      <c r="AN31" s="188">
        <f t="shared" si="32"/>
        <v>190.24281966767759</v>
      </c>
      <c r="AO31" s="188">
        <f t="shared" si="33"/>
        <v>-190.24281966767759</v>
      </c>
    </row>
    <row r="32" spans="1:41" x14ac:dyDescent="0.25">
      <c r="A32" s="1" t="s">
        <v>327</v>
      </c>
      <c r="B32" s="149" t="s">
        <v>552</v>
      </c>
      <c r="C32" s="192" t="s">
        <v>294</v>
      </c>
      <c r="E32">
        <v>1</v>
      </c>
      <c r="F32" s="186">
        <f t="shared" si="19"/>
        <v>-199.80897803240521</v>
      </c>
      <c r="G32" s="202">
        <v>-9.5510983763100004E-4</v>
      </c>
      <c r="H32" s="202">
        <v>-1</v>
      </c>
      <c r="I32">
        <v>1</v>
      </c>
      <c r="J32">
        <v>1</v>
      </c>
      <c r="K32">
        <v>1</v>
      </c>
      <c r="L32">
        <v>1</v>
      </c>
      <c r="M32">
        <v>6</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209200</v>
      </c>
      <c r="Y32" s="137">
        <v>313800</v>
      </c>
      <c r="Z32" s="188">
        <f t="shared" si="25"/>
        <v>199.80897803240521</v>
      </c>
      <c r="AA32" s="188">
        <f>IF(IF(sym!$Q21=H32,1,0)=1,ABS(X32*G32),-ABS(X32*G32))</f>
        <v>-199.80897803240521</v>
      </c>
      <c r="AB32" s="188">
        <f>IF(IF(sym!$P21=$H32,1,0)=1,ABS($X32*$G32),-ABS($X32*$G32))</f>
        <v>199.80897803240521</v>
      </c>
      <c r="AC32" s="188">
        <f t="shared" si="40"/>
        <v>-199.80897803240521</v>
      </c>
      <c r="AD32" s="188">
        <f t="shared" si="26"/>
        <v>199.80897803240521</v>
      </c>
      <c r="AE32" s="188">
        <f t="shared" si="27"/>
        <v>-199.80897803240521</v>
      </c>
      <c r="AF32" s="188">
        <f t="shared" si="36"/>
        <v>-199.80897803240521</v>
      </c>
      <c r="AG32" s="188">
        <f t="shared" si="37"/>
        <v>-199.80897803240521</v>
      </c>
      <c r="AH32" s="188">
        <f t="shared" si="38"/>
        <v>-199.80897803240521</v>
      </c>
      <c r="AI32" s="188">
        <f t="shared" si="39"/>
        <v>-199.80897803240521</v>
      </c>
      <c r="AJ32" s="188">
        <f t="shared" si="28"/>
        <v>-199.80897803240521</v>
      </c>
      <c r="AK32" s="188">
        <f t="shared" si="29"/>
        <v>-199.80897803240521</v>
      </c>
      <c r="AL32" s="188">
        <f t="shared" si="30"/>
        <v>199.80897803240521</v>
      </c>
      <c r="AM32" s="188">
        <f t="shared" si="31"/>
        <v>-199.80897803240521</v>
      </c>
      <c r="AN32" s="188">
        <f t="shared" si="32"/>
        <v>199.80897803240521</v>
      </c>
      <c r="AO32" s="188">
        <f t="shared" si="33"/>
        <v>199.80897803240521</v>
      </c>
    </row>
    <row r="33" spans="1:41" x14ac:dyDescent="0.25">
      <c r="A33" s="1" t="s">
        <v>329</v>
      </c>
      <c r="B33" s="149" t="s">
        <v>589</v>
      </c>
      <c r="C33" s="192" t="s">
        <v>313</v>
      </c>
      <c r="E33">
        <v>1</v>
      </c>
      <c r="F33" s="186">
        <f t="shared" si="19"/>
        <v>-943.75756527732756</v>
      </c>
      <c r="G33" s="202">
        <v>-6.5709839183800004E-3</v>
      </c>
      <c r="H33" s="234">
        <v>-1</v>
      </c>
      <c r="I33">
        <v>-1</v>
      </c>
      <c r="J33">
        <v>-1</v>
      </c>
      <c r="K33">
        <v>1</v>
      </c>
      <c r="L33">
        <v>-1</v>
      </c>
      <c r="M33">
        <v>11</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143625</v>
      </c>
      <c r="Y33" s="137">
        <v>215437.5</v>
      </c>
      <c r="Z33" s="188">
        <f t="shared" si="25"/>
        <v>943.75756527732756</v>
      </c>
      <c r="AA33" s="188">
        <f>IF(IF(sym!$Q22=H33,1,0)=1,ABS(X33*G33),-ABS(X33*G33))</f>
        <v>-943.75756527732756</v>
      </c>
      <c r="AB33" s="188">
        <f>IF(IF(sym!$P22=$H33,1,0)=1,ABS($X33*$G33),-ABS($X33*$G33))</f>
        <v>943.75756527732756</v>
      </c>
      <c r="AC33" s="188">
        <f t="shared" si="40"/>
        <v>-943.75756527732756</v>
      </c>
      <c r="AD33" s="188">
        <f t="shared" si="26"/>
        <v>943.75756527732756</v>
      </c>
      <c r="AE33" s="188">
        <f t="shared" si="27"/>
        <v>943.75756527732756</v>
      </c>
      <c r="AF33" s="188">
        <f t="shared" si="36"/>
        <v>943.75756527732756</v>
      </c>
      <c r="AG33" s="188">
        <f t="shared" si="37"/>
        <v>-943.75756527732756</v>
      </c>
      <c r="AH33" s="188">
        <f t="shared" si="38"/>
        <v>943.75756527732756</v>
      </c>
      <c r="AI33" s="188">
        <f t="shared" si="39"/>
        <v>943.75756527732756</v>
      </c>
      <c r="AJ33" s="188">
        <f t="shared" si="28"/>
        <v>-943.75756527732756</v>
      </c>
      <c r="AK33" s="188">
        <f t="shared" si="29"/>
        <v>943.75756527732756</v>
      </c>
      <c r="AL33" s="188">
        <f t="shared" si="30"/>
        <v>943.75756527732756</v>
      </c>
      <c r="AM33" s="188">
        <f t="shared" si="31"/>
        <v>943.75756527732756</v>
      </c>
      <c r="AN33" s="188">
        <f t="shared" si="32"/>
        <v>-943.75756527732756</v>
      </c>
      <c r="AO33" s="188">
        <f t="shared" si="33"/>
        <v>943.75756527732756</v>
      </c>
    </row>
    <row r="34" spans="1:41" x14ac:dyDescent="0.25">
      <c r="A34" s="1" t="s">
        <v>331</v>
      </c>
      <c r="B34" s="149" t="s">
        <v>481</v>
      </c>
      <c r="C34" s="192" t="s">
        <v>294</v>
      </c>
      <c r="E34">
        <v>-1</v>
      </c>
      <c r="F34" s="186">
        <f t="shared" si="19"/>
        <v>713.64289645030578</v>
      </c>
      <c r="G34" s="202">
        <v>7.8335373317000006E-3</v>
      </c>
      <c r="H34" s="202">
        <v>1</v>
      </c>
      <c r="I34">
        <v>-1</v>
      </c>
      <c r="J34">
        <v>-1</v>
      </c>
      <c r="K34">
        <v>-1</v>
      </c>
      <c r="L34">
        <v>-1</v>
      </c>
      <c r="M34">
        <v>9</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91100.975999999995</v>
      </c>
      <c r="Y34" s="137">
        <v>91100.975999999995</v>
      </c>
      <c r="Z34" s="188">
        <f t="shared" si="25"/>
        <v>713.64289645030578</v>
      </c>
      <c r="AA34" s="188">
        <f>IF(IF(sym!$Q23=H34,1,0)=1,ABS(X34*G34),-ABS(X34*G34))</f>
        <v>713.64289645030578</v>
      </c>
      <c r="AB34" s="188">
        <f>IF(IF(sym!$P23=$H34,1,0)=1,ABS($X34*$G34),-ABS($X34*$G34))</f>
        <v>-713.64289645030578</v>
      </c>
      <c r="AC34" s="188">
        <f t="shared" si="40"/>
        <v>-713.64289645030578</v>
      </c>
      <c r="AD34" s="188">
        <f t="shared" si="26"/>
        <v>713.64289645030578</v>
      </c>
      <c r="AE34" s="188">
        <f t="shared" si="27"/>
        <v>-713.64289645030578</v>
      </c>
      <c r="AF34" s="188">
        <f t="shared" si="36"/>
        <v>-713.64289645030578</v>
      </c>
      <c r="AG34" s="188">
        <f t="shared" si="37"/>
        <v>-713.64289645030578</v>
      </c>
      <c r="AH34" s="188">
        <f t="shared" si="38"/>
        <v>-713.64289645030578</v>
      </c>
      <c r="AI34" s="188">
        <f t="shared" si="39"/>
        <v>-713.64289645030578</v>
      </c>
      <c r="AJ34" s="188">
        <f t="shared" si="28"/>
        <v>-713.64289645030578</v>
      </c>
      <c r="AK34" s="188">
        <f t="shared" si="29"/>
        <v>-713.64289645030578</v>
      </c>
      <c r="AL34" s="188">
        <f t="shared" si="30"/>
        <v>713.64289645030578</v>
      </c>
      <c r="AM34" s="188">
        <f t="shared" si="31"/>
        <v>-713.64289645030578</v>
      </c>
      <c r="AN34" s="188">
        <f t="shared" si="32"/>
        <v>713.64289645030578</v>
      </c>
      <c r="AO34" s="188">
        <f t="shared" si="33"/>
        <v>713.64289645030578</v>
      </c>
    </row>
    <row r="35" spans="1:41" x14ac:dyDescent="0.25">
      <c r="A35" s="1" t="s">
        <v>333</v>
      </c>
      <c r="B35" s="149" t="s">
        <v>663</v>
      </c>
      <c r="C35" s="192" t="s">
        <v>294</v>
      </c>
      <c r="E35">
        <v>-1</v>
      </c>
      <c r="F35" s="186">
        <f t="shared" si="19"/>
        <v>606.49955056898034</v>
      </c>
      <c r="G35" s="202">
        <v>5.8235828391299998E-3</v>
      </c>
      <c r="H35" s="202">
        <v>1</v>
      </c>
      <c r="I35">
        <v>1</v>
      </c>
      <c r="J35">
        <v>1</v>
      </c>
      <c r="K35">
        <v>1</v>
      </c>
      <c r="L35">
        <v>-1</v>
      </c>
      <c r="M35">
        <v>-3</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104145.432</v>
      </c>
      <c r="Y35" s="137">
        <v>156218.14799999999</v>
      </c>
      <c r="Z35" s="188">
        <f t="shared" si="25"/>
        <v>606.49955056898034</v>
      </c>
      <c r="AA35" s="188">
        <f>IF(IF(sym!$Q24=H35,1,0)=1,ABS(X35*G35),-ABS(X35*G35))</f>
        <v>606.49955056898034</v>
      </c>
      <c r="AB35" s="188">
        <f>IF(IF(sym!$P24=$H35,1,0)=1,ABS($X35*$G35),-ABS($X35*$G35))</f>
        <v>-606.49955056898034</v>
      </c>
      <c r="AC35" s="188">
        <f t="shared" si="40"/>
        <v>-606.49955056898034</v>
      </c>
      <c r="AD35" s="188">
        <f t="shared" si="26"/>
        <v>606.49955056898034</v>
      </c>
      <c r="AE35" s="188">
        <f t="shared" si="27"/>
        <v>606.49955056898034</v>
      </c>
      <c r="AF35" s="188">
        <f t="shared" si="36"/>
        <v>606.49955056898034</v>
      </c>
      <c r="AG35" s="188">
        <f t="shared" si="37"/>
        <v>606.49955056898034</v>
      </c>
      <c r="AH35" s="188">
        <f t="shared" si="38"/>
        <v>-606.49955056898034</v>
      </c>
      <c r="AI35" s="188">
        <f t="shared" si="39"/>
        <v>606.49955056898034</v>
      </c>
      <c r="AJ35" s="188">
        <f t="shared" si="28"/>
        <v>606.49955056898034</v>
      </c>
      <c r="AK35" s="188">
        <f t="shared" si="29"/>
        <v>606.49955056898034</v>
      </c>
      <c r="AL35" s="188">
        <f t="shared" si="30"/>
        <v>606.49955056898034</v>
      </c>
      <c r="AM35" s="188">
        <f t="shared" si="31"/>
        <v>606.49955056898034</v>
      </c>
      <c r="AN35" s="188">
        <f t="shared" si="32"/>
        <v>-606.49955056898034</v>
      </c>
      <c r="AO35" s="188">
        <f t="shared" si="33"/>
        <v>606.49955056898034</v>
      </c>
    </row>
    <row r="36" spans="1:41" x14ac:dyDescent="0.25">
      <c r="A36" s="330" t="s">
        <v>335</v>
      </c>
      <c r="B36" s="331" t="s">
        <v>568</v>
      </c>
      <c r="C36" s="332" t="s">
        <v>1288</v>
      </c>
      <c r="E36">
        <v>1</v>
      </c>
      <c r="F36" s="186">
        <f t="shared" si="19"/>
        <v>0</v>
      </c>
      <c r="G36" s="291">
        <v>-4.98156819768E-5</v>
      </c>
      <c r="H36" s="202">
        <v>-1</v>
      </c>
      <c r="I36">
        <v>1</v>
      </c>
      <c r="J36">
        <v>-1</v>
      </c>
      <c r="K36">
        <v>1</v>
      </c>
      <c r="L36">
        <v>1</v>
      </c>
      <c r="M36">
        <v>14</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979.94864975851476</v>
      </c>
      <c r="G37" s="202">
        <v>1.1690437222399999E-2</v>
      </c>
      <c r="H37" s="202">
        <v>1</v>
      </c>
      <c r="I37">
        <v>1</v>
      </c>
      <c r="J37">
        <v>-1</v>
      </c>
      <c r="K37">
        <v>1</v>
      </c>
      <c r="L37">
        <v>1</v>
      </c>
      <c r="M37">
        <v>5</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83824.80750000001</v>
      </c>
      <c r="Y37" s="137">
        <v>83824.80750000001</v>
      </c>
      <c r="Z37" s="188">
        <f t="shared" si="25"/>
        <v>979.94864975851476</v>
      </c>
      <c r="AA37" s="188">
        <f>IF(IF(sym!$Q26=H37,1,0)=1,ABS(X37*G37),-ABS(X37*G37))</f>
        <v>979.94864975851476</v>
      </c>
      <c r="AB37" s="188">
        <f>IF(IF(sym!$P26=$H37,1,0)=1,ABS($X37*$G37),-ABS($X37*$G37))</f>
        <v>-979.94864975851476</v>
      </c>
      <c r="AC37" s="188">
        <f t="shared" si="40"/>
        <v>-979.94864975851476</v>
      </c>
      <c r="AD37" s="188">
        <f t="shared" si="26"/>
        <v>979.94864975851476</v>
      </c>
      <c r="AE37" s="188">
        <f t="shared" si="27"/>
        <v>-979.94864975851476</v>
      </c>
      <c r="AF37" s="188">
        <f t="shared" si="36"/>
        <v>979.94864975851476</v>
      </c>
      <c r="AG37" s="188">
        <f t="shared" si="37"/>
        <v>979.94864975851476</v>
      </c>
      <c r="AH37" s="188">
        <f t="shared" si="38"/>
        <v>979.94864975851476</v>
      </c>
      <c r="AI37" s="188">
        <f t="shared" si="39"/>
        <v>979.94864975851476</v>
      </c>
      <c r="AJ37" s="188">
        <f t="shared" si="28"/>
        <v>-979.94864975851476</v>
      </c>
      <c r="AK37" s="188">
        <f t="shared" si="29"/>
        <v>979.94864975851476</v>
      </c>
      <c r="AL37" s="188">
        <f t="shared" si="30"/>
        <v>979.94864975851476</v>
      </c>
      <c r="AM37" s="188">
        <f t="shared" si="31"/>
        <v>979.94864975851476</v>
      </c>
      <c r="AN37" s="188">
        <f t="shared" si="32"/>
        <v>-979.94864975851476</v>
      </c>
      <c r="AO37" s="188">
        <f t="shared" si="33"/>
        <v>-979.94864975851476</v>
      </c>
    </row>
    <row r="38" spans="1:41" x14ac:dyDescent="0.25">
      <c r="A38" s="1" t="s">
        <v>339</v>
      </c>
      <c r="B38" s="149" t="s">
        <v>596</v>
      </c>
      <c r="C38" s="192" t="s">
        <v>1122</v>
      </c>
      <c r="E38">
        <v>1</v>
      </c>
      <c r="F38" s="186">
        <f t="shared" si="19"/>
        <v>-412.7713085626458</v>
      </c>
      <c r="G38" s="202">
        <v>-1.2308639126099999E-3</v>
      </c>
      <c r="H38" s="202">
        <v>-1</v>
      </c>
      <c r="I38">
        <v>-1</v>
      </c>
      <c r="J38">
        <v>-1</v>
      </c>
      <c r="K38">
        <v>1</v>
      </c>
      <c r="L38">
        <v>1</v>
      </c>
      <c r="M38">
        <v>9</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335350.89000000007</v>
      </c>
      <c r="Y38" s="137">
        <v>503026.33500000008</v>
      </c>
      <c r="Z38" s="188">
        <f t="shared" si="25"/>
        <v>412.7713085626458</v>
      </c>
      <c r="AA38" s="188">
        <f>IF(IF(sym!$Q27=H38,1,0)=1,ABS(X38*G38),-ABS(X38*G38))</f>
        <v>412.7713085626458</v>
      </c>
      <c r="AB38" s="188">
        <f>IF(IF(sym!$P27=$H38,1,0)=1,ABS($X38*$G38),-ABS($X38*$G38))</f>
        <v>-412.7713085626458</v>
      </c>
      <c r="AC38" s="188">
        <f t="shared" si="40"/>
        <v>-412.7713085626458</v>
      </c>
      <c r="AD38" s="188">
        <f t="shared" si="26"/>
        <v>412.7713085626458</v>
      </c>
      <c r="AE38" s="188">
        <f t="shared" si="27"/>
        <v>412.7713085626458</v>
      </c>
      <c r="AF38" s="188">
        <f t="shared" si="36"/>
        <v>412.7713085626458</v>
      </c>
      <c r="AG38" s="188">
        <f t="shared" si="37"/>
        <v>-412.7713085626458</v>
      </c>
      <c r="AH38" s="188">
        <f t="shared" si="38"/>
        <v>-412.7713085626458</v>
      </c>
      <c r="AI38" s="188">
        <f t="shared" si="39"/>
        <v>-412.7713085626458</v>
      </c>
      <c r="AJ38" s="188">
        <f t="shared" si="28"/>
        <v>-412.7713085626458</v>
      </c>
      <c r="AK38" s="188">
        <f t="shared" si="29"/>
        <v>412.7713085626458</v>
      </c>
      <c r="AL38" s="188">
        <f t="shared" si="30"/>
        <v>412.7713085626458</v>
      </c>
      <c r="AM38" s="188">
        <f t="shared" si="31"/>
        <v>412.7713085626458</v>
      </c>
      <c r="AN38" s="188">
        <f t="shared" si="32"/>
        <v>412.7713085626458</v>
      </c>
      <c r="AO38" s="188">
        <f t="shared" si="33"/>
        <v>412.7713085626458</v>
      </c>
    </row>
    <row r="39" spans="1:41" x14ac:dyDescent="0.25">
      <c r="A39" s="330" t="s">
        <v>341</v>
      </c>
      <c r="B39" s="331" t="s">
        <v>453</v>
      </c>
      <c r="C39" s="332" t="s">
        <v>1288</v>
      </c>
      <c r="E39">
        <v>-1</v>
      </c>
      <c r="F39" s="186">
        <f t="shared" si="19"/>
        <v>0</v>
      </c>
      <c r="G39" s="202">
        <v>-1.00290843446E-4</v>
      </c>
      <c r="H39" s="202">
        <v>-1</v>
      </c>
      <c r="I39">
        <v>-1</v>
      </c>
      <c r="J39">
        <v>-1</v>
      </c>
      <c r="K39">
        <v>-1</v>
      </c>
      <c r="L39">
        <v>1</v>
      </c>
      <c r="M39">
        <v>12</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78.134977012759563</v>
      </c>
      <c r="G40" s="202">
        <v>1.27705765915E-4</v>
      </c>
      <c r="H40" s="202">
        <v>1</v>
      </c>
      <c r="I40">
        <v>1</v>
      </c>
      <c r="J40">
        <v>-1</v>
      </c>
      <c r="K40">
        <v>1</v>
      </c>
      <c r="L40">
        <v>1</v>
      </c>
      <c r="M40">
        <v>8</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611835.9375</v>
      </c>
      <c r="Y40" s="137">
        <v>734203.125</v>
      </c>
      <c r="Z40" s="188">
        <f t="shared" si="25"/>
        <v>78.134977012759563</v>
      </c>
      <c r="AA40" s="188">
        <f>IF(IF(sym!$Q29=H40,1,0)=1,ABS(X40*G40),-ABS(X40*G40))</f>
        <v>-78.134977012759563</v>
      </c>
      <c r="AB40" s="188">
        <f>IF(IF(sym!$P29=$H40,1,0)=1,ABS($X40*$G40),-ABS($X40*$G40))</f>
        <v>78.134977012759563</v>
      </c>
      <c r="AC40" s="188">
        <f t="shared" si="40"/>
        <v>-78.134977012759563</v>
      </c>
      <c r="AD40" s="188">
        <f t="shared" si="26"/>
        <v>78.134977012759563</v>
      </c>
      <c r="AE40" s="188">
        <f t="shared" si="27"/>
        <v>-78.134977012759563</v>
      </c>
      <c r="AF40" s="188">
        <f t="shared" si="36"/>
        <v>78.134977012759563</v>
      </c>
      <c r="AG40" s="188">
        <f t="shared" si="37"/>
        <v>78.134977012759563</v>
      </c>
      <c r="AH40" s="188">
        <f t="shared" si="38"/>
        <v>78.134977012759563</v>
      </c>
      <c r="AI40" s="188">
        <f t="shared" si="39"/>
        <v>78.134977012759563</v>
      </c>
      <c r="AJ40" s="188">
        <f t="shared" si="28"/>
        <v>-78.134977012759563</v>
      </c>
      <c r="AK40" s="188">
        <f t="shared" si="29"/>
        <v>78.134977012759563</v>
      </c>
      <c r="AL40" s="188">
        <f t="shared" si="30"/>
        <v>78.134977012759563</v>
      </c>
      <c r="AM40" s="188">
        <f t="shared" si="31"/>
        <v>78.134977012759563</v>
      </c>
      <c r="AN40" s="188">
        <f t="shared" si="32"/>
        <v>-78.134977012759563</v>
      </c>
      <c r="AO40" s="188">
        <f t="shared" si="33"/>
        <v>-78.134977012759563</v>
      </c>
    </row>
    <row r="41" spans="1:41" x14ac:dyDescent="0.25">
      <c r="A41" s="1" t="s">
        <v>345</v>
      </c>
      <c r="B41" s="149" t="s">
        <v>602</v>
      </c>
      <c r="C41" s="192" t="s">
        <v>347</v>
      </c>
      <c r="E41">
        <v>1</v>
      </c>
      <c r="F41" s="186">
        <f t="shared" si="19"/>
        <v>-498.17131153586666</v>
      </c>
      <c r="G41" s="202">
        <v>-3.6573769292699999E-3</v>
      </c>
      <c r="H41" s="202">
        <v>-1</v>
      </c>
      <c r="I41">
        <v>1</v>
      </c>
      <c r="J41">
        <v>-1</v>
      </c>
      <c r="K41">
        <v>1</v>
      </c>
      <c r="L41">
        <v>1</v>
      </c>
      <c r="M41">
        <v>-8</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136210</v>
      </c>
      <c r="Y41" s="137">
        <v>136210</v>
      </c>
      <c r="Z41" s="188">
        <f t="shared" si="25"/>
        <v>498.17131153586666</v>
      </c>
      <c r="AA41" s="188">
        <f>IF(IF(sym!$Q30=H41,1,0)=1,ABS(X41*G41),-ABS(X41*G41))</f>
        <v>498.17131153586666</v>
      </c>
      <c r="AB41" s="188">
        <f>IF(IF(sym!$P30=$H41,1,0)=1,ABS($X41*$G41),-ABS($X41*$G41))</f>
        <v>-498.17131153586666</v>
      </c>
      <c r="AC41" s="188">
        <f t="shared" si="40"/>
        <v>-498.17131153586666</v>
      </c>
      <c r="AD41" s="188">
        <f t="shared" si="26"/>
        <v>498.17131153586666</v>
      </c>
      <c r="AE41" s="188">
        <f t="shared" si="27"/>
        <v>498.17131153586666</v>
      </c>
      <c r="AF41" s="188">
        <f t="shared" si="36"/>
        <v>-498.17131153586666</v>
      </c>
      <c r="AG41" s="188">
        <f t="shared" si="37"/>
        <v>-498.17131153586666</v>
      </c>
      <c r="AH41" s="188">
        <f t="shared" si="38"/>
        <v>-498.17131153586666</v>
      </c>
      <c r="AI41" s="188">
        <f t="shared" si="39"/>
        <v>498.17131153586666</v>
      </c>
      <c r="AJ41" s="188">
        <f t="shared" si="28"/>
        <v>-498.17131153586666</v>
      </c>
      <c r="AK41" s="188">
        <f t="shared" si="29"/>
        <v>498.17131153586666</v>
      </c>
      <c r="AL41" s="188">
        <f t="shared" si="30"/>
        <v>498.17131153586666</v>
      </c>
      <c r="AM41" s="188">
        <f t="shared" si="31"/>
        <v>498.17131153586666</v>
      </c>
      <c r="AN41" s="188">
        <f t="shared" si="32"/>
        <v>-498.17131153586666</v>
      </c>
      <c r="AO41" s="188">
        <f t="shared" si="33"/>
        <v>498.17131153586666</v>
      </c>
    </row>
    <row r="42" spans="1:41" x14ac:dyDescent="0.25">
      <c r="A42" s="1" t="s">
        <v>1023</v>
      </c>
      <c r="B42" s="149" t="s">
        <v>604</v>
      </c>
      <c r="C42" s="192" t="s">
        <v>294</v>
      </c>
      <c r="E42">
        <v>-1</v>
      </c>
      <c r="F42" s="186">
        <f t="shared" si="19"/>
        <v>1104.8880314939215</v>
      </c>
      <c r="G42" s="202">
        <v>9.9976476123299993E-3</v>
      </c>
      <c r="H42" s="202">
        <v>1</v>
      </c>
      <c r="I42">
        <v>-1</v>
      </c>
      <c r="J42">
        <v>-1</v>
      </c>
      <c r="K42">
        <v>-1</v>
      </c>
      <c r="L42">
        <v>1</v>
      </c>
      <c r="M42">
        <v>-2</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110514.80051480052</v>
      </c>
      <c r="Y42" s="137">
        <v>165772.20077220077</v>
      </c>
      <c r="Z42" s="188">
        <f t="shared" si="25"/>
        <v>1104.8880314939215</v>
      </c>
      <c r="AA42" s="188">
        <f>IF(IF(sym!$Q31=H42,1,0)=1,ABS(X42*G42),-ABS(X42*G42))</f>
        <v>1104.8880314939215</v>
      </c>
      <c r="AB42" s="188">
        <f>IF(IF(sym!$P31=$H42,1,0)=1,ABS($X42*$G42),-ABS($X42*$G42))</f>
        <v>-1104.8880314939215</v>
      </c>
      <c r="AC42" s="188">
        <f t="shared" si="40"/>
        <v>-1104.8880314939215</v>
      </c>
      <c r="AD42" s="188">
        <f t="shared" si="26"/>
        <v>1104.8880314939215</v>
      </c>
      <c r="AE42" s="188">
        <f t="shared" si="27"/>
        <v>-1104.8880314939215</v>
      </c>
      <c r="AF42" s="188">
        <f t="shared" si="36"/>
        <v>-1104.8880314939215</v>
      </c>
      <c r="AG42" s="188">
        <f t="shared" si="37"/>
        <v>-1104.8880314939215</v>
      </c>
      <c r="AH42" s="188">
        <f t="shared" si="38"/>
        <v>1104.8880314939215</v>
      </c>
      <c r="AI42" s="188">
        <f t="shared" si="39"/>
        <v>-1104.8880314939215</v>
      </c>
      <c r="AJ42" s="188">
        <f t="shared" si="28"/>
        <v>-1104.8880314939215</v>
      </c>
      <c r="AK42" s="188">
        <f t="shared" si="29"/>
        <v>-1104.8880314939215</v>
      </c>
      <c r="AL42" s="188">
        <f t="shared" si="30"/>
        <v>-1104.8880314939215</v>
      </c>
      <c r="AM42" s="188">
        <f t="shared" si="31"/>
        <v>-1104.8880314939215</v>
      </c>
      <c r="AN42" s="188">
        <f t="shared" si="32"/>
        <v>1104.8880314939215</v>
      </c>
      <c r="AO42" s="188">
        <f t="shared" si="33"/>
        <v>-1104.8880314939215</v>
      </c>
    </row>
    <row r="43" spans="1:41" x14ac:dyDescent="0.25">
      <c r="A43" s="1" t="s">
        <v>349</v>
      </c>
      <c r="B43" s="149" t="s">
        <v>515</v>
      </c>
      <c r="C43" s="192" t="s">
        <v>347</v>
      </c>
      <c r="E43">
        <v>-1</v>
      </c>
      <c r="F43" s="186">
        <f t="shared" si="19"/>
        <v>-1479.1037845368398</v>
      </c>
      <c r="G43" s="202">
        <v>-1.39308103088E-2</v>
      </c>
      <c r="H43" s="202">
        <v>-1</v>
      </c>
      <c r="I43">
        <v>1</v>
      </c>
      <c r="J43">
        <v>1</v>
      </c>
      <c r="K43">
        <v>1</v>
      </c>
      <c r="L43">
        <v>1</v>
      </c>
      <c r="M43">
        <v>15</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106175</v>
      </c>
      <c r="Y43" s="137">
        <v>159262.5</v>
      </c>
      <c r="Z43" s="188">
        <f t="shared" si="25"/>
        <v>1479.1037845368398</v>
      </c>
      <c r="AA43" s="188">
        <f>IF(IF(sym!$Q32=H43,1,0)=1,ABS(X43*G43),-ABS(X43*G43))</f>
        <v>-1479.1037845368398</v>
      </c>
      <c r="AB43" s="188">
        <f>IF(IF(sym!$P32=$H43,1,0)=1,ABS($X43*$G43),-ABS($X43*$G43))</f>
        <v>1479.1037845368398</v>
      </c>
      <c r="AC43" s="188">
        <f t="shared" si="40"/>
        <v>1479.1037845368398</v>
      </c>
      <c r="AD43" s="188">
        <f t="shared" si="26"/>
        <v>-1479.1037845368398</v>
      </c>
      <c r="AE43" s="188">
        <f t="shared" si="27"/>
        <v>-1479.1037845368398</v>
      </c>
      <c r="AF43" s="188">
        <f t="shared" si="36"/>
        <v>-1479.1037845368398</v>
      </c>
      <c r="AG43" s="188">
        <f t="shared" si="37"/>
        <v>-1479.1037845368398</v>
      </c>
      <c r="AH43" s="188">
        <f t="shared" si="38"/>
        <v>-1479.1037845368398</v>
      </c>
      <c r="AI43" s="188">
        <f t="shared" si="39"/>
        <v>-1479.1037845368398</v>
      </c>
      <c r="AJ43" s="188">
        <f t="shared" si="28"/>
        <v>1479.1037845368398</v>
      </c>
      <c r="AK43" s="188">
        <f t="shared" si="29"/>
        <v>-1479.1037845368398</v>
      </c>
      <c r="AL43" s="188">
        <f t="shared" si="30"/>
        <v>-1479.1037845368398</v>
      </c>
      <c r="AM43" s="188">
        <f t="shared" si="31"/>
        <v>-1479.1037845368398</v>
      </c>
      <c r="AN43" s="188">
        <f t="shared" si="32"/>
        <v>1479.1037845368398</v>
      </c>
      <c r="AO43" s="188">
        <f t="shared" si="33"/>
        <v>-1479.1037845368398</v>
      </c>
    </row>
    <row r="44" spans="1:41" x14ac:dyDescent="0.25">
      <c r="A44" s="1" t="s">
        <v>1024</v>
      </c>
      <c r="B44" s="149" t="s">
        <v>353</v>
      </c>
      <c r="C44" s="192" t="s">
        <v>294</v>
      </c>
      <c r="E44">
        <v>-1</v>
      </c>
      <c r="F44" s="186">
        <f t="shared" si="19"/>
        <v>1273.3142699007594</v>
      </c>
      <c r="G44" s="202">
        <v>9.5563139931699997E-3</v>
      </c>
      <c r="H44" s="202">
        <v>1</v>
      </c>
      <c r="I44">
        <v>1</v>
      </c>
      <c r="J44">
        <v>-1</v>
      </c>
      <c r="K44">
        <v>1</v>
      </c>
      <c r="L44">
        <v>1</v>
      </c>
      <c r="M44">
        <v>-1</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133243.24324324325</v>
      </c>
      <c r="Y44" s="137">
        <v>133243.24324324325</v>
      </c>
      <c r="Z44" s="188">
        <f t="shared" si="25"/>
        <v>1273.3142699007594</v>
      </c>
      <c r="AA44" s="188">
        <f>IF(IF(sym!$Q33=H44,1,0)=1,ABS(X44*G44),-ABS(X44*G44))</f>
        <v>1273.3142699007594</v>
      </c>
      <c r="AB44" s="188">
        <f>IF(IF(sym!$P33=$H44,1,0)=1,ABS($X44*$G44),-ABS($X44*$G44))</f>
        <v>-1273.3142699007594</v>
      </c>
      <c r="AC44" s="188">
        <f t="shared" si="40"/>
        <v>-1273.3142699007594</v>
      </c>
      <c r="AD44" s="188">
        <f t="shared" si="26"/>
        <v>1273.3142699007594</v>
      </c>
      <c r="AE44" s="188">
        <f t="shared" si="27"/>
        <v>-1273.3142699007594</v>
      </c>
      <c r="AF44" s="188">
        <f t="shared" si="36"/>
        <v>1273.3142699007594</v>
      </c>
      <c r="AG44" s="188">
        <f t="shared" si="37"/>
        <v>1273.3142699007594</v>
      </c>
      <c r="AH44" s="188">
        <f t="shared" si="38"/>
        <v>1273.3142699007594</v>
      </c>
      <c r="AI44" s="188">
        <f t="shared" si="39"/>
        <v>-1273.3142699007594</v>
      </c>
      <c r="AJ44" s="188">
        <f t="shared" si="28"/>
        <v>-1273.3142699007594</v>
      </c>
      <c r="AK44" s="188">
        <f t="shared" si="29"/>
        <v>-1273.3142699007594</v>
      </c>
      <c r="AL44" s="188">
        <f t="shared" si="30"/>
        <v>1273.3142699007594</v>
      </c>
      <c r="AM44" s="188">
        <f t="shared" si="31"/>
        <v>-1273.3142699007594</v>
      </c>
      <c r="AN44" s="188">
        <f t="shared" si="32"/>
        <v>-1273.3142699007594</v>
      </c>
      <c r="AO44" s="188">
        <f t="shared" si="33"/>
        <v>-1273.3142699007594</v>
      </c>
    </row>
    <row r="45" spans="1:41" x14ac:dyDescent="0.25">
      <c r="A45" s="1" t="s">
        <v>351</v>
      </c>
      <c r="B45" s="149" t="s">
        <v>617</v>
      </c>
      <c r="C45" s="192" t="s">
        <v>288</v>
      </c>
      <c r="E45">
        <v>1</v>
      </c>
      <c r="F45" s="186">
        <f t="shared" si="19"/>
        <v>-2436.4996261309748</v>
      </c>
      <c r="G45" s="202">
        <v>-4.1125688260499997E-2</v>
      </c>
      <c r="H45" s="202">
        <v>-1</v>
      </c>
      <c r="I45">
        <v>-1</v>
      </c>
      <c r="J45">
        <v>1</v>
      </c>
      <c r="K45">
        <v>-1</v>
      </c>
      <c r="L45">
        <v>1</v>
      </c>
      <c r="M45">
        <v>4</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59245.200000000004</v>
      </c>
      <c r="Y45" s="137">
        <v>59245.200000000004</v>
      </c>
      <c r="Z45" s="188">
        <f t="shared" si="25"/>
        <v>2436.4996261309748</v>
      </c>
      <c r="AA45" s="188">
        <f>IF(IF(sym!$Q34=H45,1,0)=1,ABS(X45*G45),-ABS(X45*G45))</f>
        <v>-2436.4996261309748</v>
      </c>
      <c r="AB45" s="188">
        <f>IF(IF(sym!$P34=$H45,1,0)=1,ABS($X45*$G45),-ABS($X45*$G45))</f>
        <v>2436.4996261309748</v>
      </c>
      <c r="AC45" s="188">
        <f t="shared" si="40"/>
        <v>-2436.4996261309748</v>
      </c>
      <c r="AD45" s="188">
        <f t="shared" si="26"/>
        <v>2436.4996261309748</v>
      </c>
      <c r="AE45" s="188">
        <f t="shared" si="27"/>
        <v>-2436.4996261309748</v>
      </c>
      <c r="AF45" s="188">
        <f t="shared" si="36"/>
        <v>2436.4996261309748</v>
      </c>
      <c r="AG45" s="188">
        <f t="shared" si="37"/>
        <v>2436.4996261309748</v>
      </c>
      <c r="AH45" s="188">
        <f t="shared" si="38"/>
        <v>-2436.4996261309748</v>
      </c>
      <c r="AI45" s="188">
        <f t="shared" si="39"/>
        <v>-2436.4996261309748</v>
      </c>
      <c r="AJ45" s="188">
        <f t="shared" si="28"/>
        <v>2436.4996261309748</v>
      </c>
      <c r="AK45" s="188">
        <f t="shared" si="29"/>
        <v>-2436.4996261309748</v>
      </c>
      <c r="AL45" s="188">
        <f t="shared" si="30"/>
        <v>2436.4996261309748</v>
      </c>
      <c r="AM45" s="188">
        <f t="shared" si="31"/>
        <v>2436.4996261309748</v>
      </c>
      <c r="AN45" s="188">
        <f t="shared" si="32"/>
        <v>-2436.4996261309748</v>
      </c>
      <c r="AO45" s="188">
        <f t="shared" si="33"/>
        <v>2436.4996261309748</v>
      </c>
    </row>
    <row r="46" spans="1:41" x14ac:dyDescent="0.25">
      <c r="A46" s="1" t="s">
        <v>355</v>
      </c>
      <c r="B46" s="149" t="s">
        <v>623</v>
      </c>
      <c r="C46" s="192" t="s">
        <v>1121</v>
      </c>
      <c r="E46">
        <v>1</v>
      </c>
      <c r="F46" s="186">
        <f t="shared" si="19"/>
        <v>1534.4097713931403</v>
      </c>
      <c r="G46" s="202">
        <v>6.17034189763E-3</v>
      </c>
      <c r="H46" s="202">
        <v>1</v>
      </c>
      <c r="I46">
        <v>1</v>
      </c>
      <c r="J46">
        <v>1</v>
      </c>
      <c r="K46">
        <v>1</v>
      </c>
      <c r="L46">
        <v>1</v>
      </c>
      <c r="M46">
        <v>8</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248675</v>
      </c>
      <c r="Y46" s="137">
        <v>373012.5</v>
      </c>
      <c r="Z46" s="188">
        <f t="shared" si="25"/>
        <v>1534.4097713931403</v>
      </c>
      <c r="AA46" s="188">
        <f>IF(IF(sym!$Q35=H46,1,0)=1,ABS(X46*G46),-ABS(X46*G46))</f>
        <v>-1534.4097713931403</v>
      </c>
      <c r="AB46" s="188">
        <f>IF(IF(sym!$P35=$H46,1,0)=1,ABS($X46*$G46),-ABS($X46*$G46))</f>
        <v>1534.4097713931403</v>
      </c>
      <c r="AC46" s="188">
        <f t="shared" si="40"/>
        <v>1534.4097713931403</v>
      </c>
      <c r="AD46" s="188">
        <f t="shared" si="26"/>
        <v>-1534.4097713931403</v>
      </c>
      <c r="AE46" s="188">
        <f t="shared" si="27"/>
        <v>1534.4097713931403</v>
      </c>
      <c r="AF46" s="188">
        <f t="shared" si="36"/>
        <v>1534.4097713931403</v>
      </c>
      <c r="AG46" s="188">
        <f t="shared" si="37"/>
        <v>1534.4097713931403</v>
      </c>
      <c r="AH46" s="188">
        <f t="shared" si="38"/>
        <v>1534.4097713931403</v>
      </c>
      <c r="AI46" s="188">
        <f t="shared" si="39"/>
        <v>1534.4097713931403</v>
      </c>
      <c r="AJ46" s="188">
        <f t="shared" si="28"/>
        <v>1534.4097713931403</v>
      </c>
      <c r="AK46" s="188">
        <f t="shared" si="29"/>
        <v>1534.4097713931403</v>
      </c>
      <c r="AL46" s="188">
        <f t="shared" si="30"/>
        <v>-1534.4097713931403</v>
      </c>
      <c r="AM46" s="188">
        <f t="shared" si="31"/>
        <v>1534.4097713931403</v>
      </c>
      <c r="AN46" s="188">
        <f t="shared" ref="AN46:AN77" si="41">IF(IF(T46=$H46,1,0)=1,ABS($X46*$G46),-ABS($X46*$G46))</f>
        <v>-1534.4097713931403</v>
      </c>
      <c r="AO46" s="188">
        <f t="shared" ref="AO46:AO77" si="42">IF(IF(U46=$H46,1,0)=1,ABS($X46*$G46),-ABS($X46*$G46))</f>
        <v>-1534.4097713931403</v>
      </c>
    </row>
    <row r="47" spans="1:41" x14ac:dyDescent="0.25">
      <c r="A47" s="1" t="s">
        <v>357</v>
      </c>
      <c r="B47" s="149" t="s">
        <v>513</v>
      </c>
      <c r="C47" s="192" t="s">
        <v>304</v>
      </c>
      <c r="E47">
        <v>-1</v>
      </c>
      <c r="F47" s="186">
        <f t="shared" si="19"/>
        <v>-1113.2240055868201</v>
      </c>
      <c r="G47" s="202">
        <v>-1.04675505932E-2</v>
      </c>
      <c r="H47" s="202">
        <v>-1</v>
      </c>
      <c r="I47">
        <v>1</v>
      </c>
      <c r="J47">
        <v>-1</v>
      </c>
      <c r="K47">
        <v>1</v>
      </c>
      <c r="L47">
        <v>1</v>
      </c>
      <c r="M47">
        <v>-6</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106350.00000000001</v>
      </c>
      <c r="Y47" s="137">
        <v>159525.00000000003</v>
      </c>
      <c r="Z47" s="188">
        <f t="shared" si="25"/>
        <v>1113.2240055868201</v>
      </c>
      <c r="AA47" s="188">
        <f>IF(IF(sym!$Q36=H47,1,0)=1,ABS(X47*G47),-ABS(X47*G47))</f>
        <v>-1113.2240055868201</v>
      </c>
      <c r="AB47" s="188">
        <f>IF(IF(sym!$P36=$H47,1,0)=1,ABS($X47*$G47),-ABS($X47*$G47))</f>
        <v>1113.2240055868201</v>
      </c>
      <c r="AC47" s="188">
        <f t="shared" si="40"/>
        <v>1113.2240055868201</v>
      </c>
      <c r="AD47" s="188">
        <f t="shared" si="26"/>
        <v>-1113.2240055868201</v>
      </c>
      <c r="AE47" s="188">
        <f t="shared" si="27"/>
        <v>1113.2240055868201</v>
      </c>
      <c r="AF47" s="188">
        <f t="shared" si="36"/>
        <v>-1113.2240055868201</v>
      </c>
      <c r="AG47" s="188">
        <f t="shared" si="37"/>
        <v>-1113.2240055868201</v>
      </c>
      <c r="AH47" s="188">
        <f t="shared" si="38"/>
        <v>-1113.2240055868201</v>
      </c>
      <c r="AI47" s="188">
        <f t="shared" si="39"/>
        <v>1113.2240055868201</v>
      </c>
      <c r="AJ47" s="188">
        <f t="shared" si="28"/>
        <v>1113.2240055868201</v>
      </c>
      <c r="AK47" s="188">
        <f t="shared" si="29"/>
        <v>1113.2240055868201</v>
      </c>
      <c r="AL47" s="188">
        <f t="shared" si="30"/>
        <v>-1113.2240055868201</v>
      </c>
      <c r="AM47" s="188">
        <f t="shared" si="31"/>
        <v>1113.2240055868201</v>
      </c>
      <c r="AN47" s="188">
        <f t="shared" si="41"/>
        <v>1113.2240055868201</v>
      </c>
      <c r="AO47" s="188">
        <f t="shared" si="42"/>
        <v>1113.2240055868201</v>
      </c>
    </row>
    <row r="48" spans="1:41" x14ac:dyDescent="0.25">
      <c r="A48" s="1" t="s">
        <v>1051</v>
      </c>
      <c r="B48" s="149" t="s">
        <v>614</v>
      </c>
      <c r="C48" s="192" t="s">
        <v>297</v>
      </c>
      <c r="E48">
        <v>-1</v>
      </c>
      <c r="F48" s="186">
        <f t="shared" si="19"/>
        <v>-496.98613622623952</v>
      </c>
      <c r="G48" s="202">
        <v>-6.0277275467100003E-3</v>
      </c>
      <c r="H48" s="202">
        <v>-1</v>
      </c>
      <c r="I48">
        <v>1</v>
      </c>
      <c r="J48">
        <v>1</v>
      </c>
      <c r="K48">
        <v>-1</v>
      </c>
      <c r="L48">
        <v>-1</v>
      </c>
      <c r="M48">
        <v>19</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82450</v>
      </c>
      <c r="Y48" s="137">
        <v>103062.5</v>
      </c>
      <c r="Z48" s="188">
        <f t="shared" si="25"/>
        <v>496.98613622623952</v>
      </c>
      <c r="AA48" s="188">
        <f>IF(IF(sym!$Q37=H48,1,0)=1,ABS(X48*G48),-ABS(X48*G48))</f>
        <v>-496.98613622623952</v>
      </c>
      <c r="AB48" s="188">
        <f>IF(IF(sym!$P37=$H48,1,0)=1,ABS($X48*$G48),-ABS($X48*$G48))</f>
        <v>496.98613622623952</v>
      </c>
      <c r="AC48" s="188">
        <f t="shared" si="40"/>
        <v>496.98613622623952</v>
      </c>
      <c r="AD48" s="188">
        <f t="shared" si="26"/>
        <v>-496.98613622623952</v>
      </c>
      <c r="AE48" s="188">
        <f t="shared" si="27"/>
        <v>-496.98613622623952</v>
      </c>
      <c r="AF48" s="188">
        <f t="shared" si="36"/>
        <v>-496.98613622623952</v>
      </c>
      <c r="AG48" s="188">
        <f t="shared" si="37"/>
        <v>496.98613622623952</v>
      </c>
      <c r="AH48" s="188">
        <f t="shared" si="38"/>
        <v>496.98613622623952</v>
      </c>
      <c r="AI48" s="188">
        <f t="shared" si="39"/>
        <v>496.98613622623952</v>
      </c>
      <c r="AJ48" s="188">
        <f t="shared" si="28"/>
        <v>496.98613622623952</v>
      </c>
      <c r="AK48" s="188">
        <f t="shared" si="29"/>
        <v>-496.98613622623952</v>
      </c>
      <c r="AL48" s="188">
        <f t="shared" si="30"/>
        <v>-496.98613622623952</v>
      </c>
      <c r="AM48" s="188">
        <f t="shared" si="31"/>
        <v>-496.98613622623952</v>
      </c>
      <c r="AN48" s="188">
        <f t="shared" si="41"/>
        <v>-496.98613622623952</v>
      </c>
      <c r="AO48" s="188">
        <f t="shared" si="42"/>
        <v>-496.98613622623952</v>
      </c>
    </row>
    <row r="49" spans="1:41" x14ac:dyDescent="0.25">
      <c r="A49" s="4" t="s">
        <v>359</v>
      </c>
      <c r="B49" s="149" t="s">
        <v>708</v>
      </c>
      <c r="C49" s="192" t="s">
        <v>304</v>
      </c>
      <c r="E49">
        <v>-1</v>
      </c>
      <c r="F49" s="186">
        <f t="shared" si="19"/>
        <v>-915.9552238804348</v>
      </c>
      <c r="G49" s="202">
        <v>-8.7064676616900004E-3</v>
      </c>
      <c r="H49" s="234">
        <v>-1</v>
      </c>
      <c r="I49">
        <v>1</v>
      </c>
      <c r="J49">
        <v>-1</v>
      </c>
      <c r="K49">
        <v>1</v>
      </c>
      <c r="L49">
        <v>-1</v>
      </c>
      <c r="M49">
        <v>5</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105204</v>
      </c>
      <c r="Y49" s="137">
        <v>140272</v>
      </c>
      <c r="Z49" s="188">
        <f t="shared" si="25"/>
        <v>915.9552238804348</v>
      </c>
      <c r="AA49" s="188">
        <f>IF(IF(sym!$Q38=H49,1,0)=1,ABS(X49*G49),-ABS(X49*G49))</f>
        <v>-915.9552238804348</v>
      </c>
      <c r="AB49" s="188">
        <f>IF(IF(sym!$P38=$H49,1,0)=1,ABS($X49*$G49),-ABS($X49*$G49))</f>
        <v>915.9552238804348</v>
      </c>
      <c r="AC49" s="188">
        <f t="shared" si="40"/>
        <v>915.9552238804348</v>
      </c>
      <c r="AD49" s="188">
        <f t="shared" si="26"/>
        <v>-915.9552238804348</v>
      </c>
      <c r="AE49" s="188">
        <f t="shared" si="27"/>
        <v>915.9552238804348</v>
      </c>
      <c r="AF49" s="188">
        <f t="shared" si="36"/>
        <v>-915.9552238804348</v>
      </c>
      <c r="AG49" s="188">
        <f t="shared" si="37"/>
        <v>-915.9552238804348</v>
      </c>
      <c r="AH49" s="188">
        <f t="shared" si="38"/>
        <v>915.9552238804348</v>
      </c>
      <c r="AI49" s="188">
        <f t="shared" si="39"/>
        <v>915.9552238804348</v>
      </c>
      <c r="AJ49" s="188">
        <f t="shared" si="28"/>
        <v>-915.9552238804348</v>
      </c>
      <c r="AK49" s="188">
        <f t="shared" si="29"/>
        <v>915.9552238804348</v>
      </c>
      <c r="AL49" s="188">
        <f t="shared" si="30"/>
        <v>-915.9552238804348</v>
      </c>
      <c r="AM49" s="188">
        <f t="shared" si="31"/>
        <v>-915.9552238804348</v>
      </c>
      <c r="AN49" s="188">
        <f t="shared" si="41"/>
        <v>915.9552238804348</v>
      </c>
      <c r="AO49" s="188">
        <f t="shared" si="42"/>
        <v>-915.9552238804348</v>
      </c>
    </row>
    <row r="50" spans="1:41" x14ac:dyDescent="0.25">
      <c r="A50" s="1" t="s">
        <v>361</v>
      </c>
      <c r="B50" s="149" t="s">
        <v>631</v>
      </c>
      <c r="C50" s="192" t="s">
        <v>313</v>
      </c>
      <c r="E50">
        <v>-1</v>
      </c>
      <c r="F50" s="186">
        <f t="shared" si="19"/>
        <v>-1189.361702127612</v>
      </c>
      <c r="G50" s="202">
        <v>-8.8652482269499996E-3</v>
      </c>
      <c r="H50" s="202">
        <v>-1</v>
      </c>
      <c r="I50">
        <v>1</v>
      </c>
      <c r="J50">
        <v>-1</v>
      </c>
      <c r="K50">
        <v>1</v>
      </c>
      <c r="L50">
        <v>1</v>
      </c>
      <c r="M50">
        <v>7</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134160</v>
      </c>
      <c r="Y50" s="137">
        <v>178880</v>
      </c>
      <c r="Z50" s="188">
        <f t="shared" si="25"/>
        <v>1189.361702127612</v>
      </c>
      <c r="AA50" s="188">
        <f>IF(IF(sym!$Q39=H50,1,0)=1,ABS(X50*G50),-ABS(X50*G50))</f>
        <v>-1189.361702127612</v>
      </c>
      <c r="AB50" s="188">
        <f>IF(IF(sym!$P39=$H50,1,0)=1,ABS($X50*$G50),-ABS($X50*$G50))</f>
        <v>1189.361702127612</v>
      </c>
      <c r="AC50" s="188">
        <f t="shared" si="40"/>
        <v>1189.361702127612</v>
      </c>
      <c r="AD50" s="188">
        <f t="shared" si="26"/>
        <v>-1189.361702127612</v>
      </c>
      <c r="AE50" s="188">
        <f t="shared" si="27"/>
        <v>1189.361702127612</v>
      </c>
      <c r="AF50" s="188">
        <f t="shared" si="36"/>
        <v>-1189.361702127612</v>
      </c>
      <c r="AG50" s="188">
        <f t="shared" si="37"/>
        <v>-1189.361702127612</v>
      </c>
      <c r="AH50" s="188">
        <f t="shared" si="38"/>
        <v>-1189.361702127612</v>
      </c>
      <c r="AI50" s="188">
        <f t="shared" si="39"/>
        <v>-1189.361702127612</v>
      </c>
      <c r="AJ50" s="188">
        <f t="shared" si="28"/>
        <v>1189.361702127612</v>
      </c>
      <c r="AK50" s="188">
        <f t="shared" si="29"/>
        <v>-1189.361702127612</v>
      </c>
      <c r="AL50" s="188">
        <f t="shared" si="30"/>
        <v>-1189.361702127612</v>
      </c>
      <c r="AM50" s="188">
        <f t="shared" si="31"/>
        <v>-1189.361702127612</v>
      </c>
      <c r="AN50" s="188">
        <f t="shared" si="41"/>
        <v>1189.361702127612</v>
      </c>
      <c r="AO50" s="188">
        <f t="shared" si="42"/>
        <v>1189.361702127612</v>
      </c>
    </row>
    <row r="51" spans="1:41" x14ac:dyDescent="0.25">
      <c r="A51" s="1" t="s">
        <v>363</v>
      </c>
      <c r="B51" s="149" t="s">
        <v>476</v>
      </c>
      <c r="C51" s="192" t="s">
        <v>288</v>
      </c>
      <c r="E51">
        <v>1</v>
      </c>
      <c r="F51" s="186">
        <f t="shared" si="19"/>
        <v>-4444.8236226680538</v>
      </c>
      <c r="G51" s="202">
        <v>-4.61751882679E-2</v>
      </c>
      <c r="H51" s="202">
        <v>-1</v>
      </c>
      <c r="I51">
        <v>1</v>
      </c>
      <c r="J51">
        <v>1</v>
      </c>
      <c r="K51">
        <v>1</v>
      </c>
      <c r="L51">
        <v>1</v>
      </c>
      <c r="M51">
        <v>5</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96260</v>
      </c>
      <c r="Y51" s="137">
        <v>144390</v>
      </c>
      <c r="Z51" s="188">
        <f t="shared" si="25"/>
        <v>4444.8236226680538</v>
      </c>
      <c r="AA51" s="188">
        <f>IF(IF(sym!$Q40=H51,1,0)=1,ABS(X51*G51),-ABS(X51*G51))</f>
        <v>-4444.8236226680538</v>
      </c>
      <c r="AB51" s="188">
        <f>IF(IF(sym!$P40=$H51,1,0)=1,ABS($X51*$G51),-ABS($X51*$G51))</f>
        <v>4444.8236226680538</v>
      </c>
      <c r="AC51" s="188">
        <f t="shared" si="40"/>
        <v>-4444.8236226680538</v>
      </c>
      <c r="AD51" s="188">
        <f t="shared" si="26"/>
        <v>4444.8236226680538</v>
      </c>
      <c r="AE51" s="188">
        <f t="shared" si="27"/>
        <v>-4444.8236226680538</v>
      </c>
      <c r="AF51" s="188">
        <f t="shared" si="36"/>
        <v>-4444.8236226680538</v>
      </c>
      <c r="AG51" s="188">
        <f t="shared" si="37"/>
        <v>-4444.8236226680538</v>
      </c>
      <c r="AH51" s="188">
        <f t="shared" si="38"/>
        <v>-4444.8236226680538</v>
      </c>
      <c r="AI51" s="188">
        <f t="shared" si="39"/>
        <v>-4444.8236226680538</v>
      </c>
      <c r="AJ51" s="188">
        <f t="shared" si="28"/>
        <v>-4444.8236226680538</v>
      </c>
      <c r="AK51" s="188">
        <f t="shared" si="29"/>
        <v>-4444.8236226680538</v>
      </c>
      <c r="AL51" s="188">
        <f t="shared" si="30"/>
        <v>4444.8236226680538</v>
      </c>
      <c r="AM51" s="188">
        <f t="shared" si="31"/>
        <v>-4444.8236226680538</v>
      </c>
      <c r="AN51" s="188">
        <f t="shared" si="41"/>
        <v>4444.8236226680538</v>
      </c>
      <c r="AO51" s="188">
        <f t="shared" si="42"/>
        <v>4444.8236226680538</v>
      </c>
    </row>
    <row r="52" spans="1:41" x14ac:dyDescent="0.25">
      <c r="A52" s="1" t="s">
        <v>365</v>
      </c>
      <c r="B52" s="149" t="s">
        <v>1097</v>
      </c>
      <c r="C52" s="192" t="s">
        <v>288</v>
      </c>
      <c r="E52">
        <v>-1</v>
      </c>
      <c r="F52" s="186">
        <f t="shared" si="19"/>
        <v>200.47281323848</v>
      </c>
      <c r="G52" s="202">
        <v>2.36406619385E-3</v>
      </c>
      <c r="H52" s="202">
        <v>1</v>
      </c>
      <c r="I52">
        <v>-1</v>
      </c>
      <c r="J52">
        <v>1</v>
      </c>
      <c r="K52">
        <v>-1</v>
      </c>
      <c r="L52">
        <v>1</v>
      </c>
      <c r="M52">
        <v>-5</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84800</v>
      </c>
      <c r="Y52" s="137">
        <v>127200</v>
      </c>
      <c r="Z52" s="188">
        <f t="shared" si="25"/>
        <v>200.47281323848</v>
      </c>
      <c r="AA52" s="188">
        <f>IF(IF(sym!$Q41=H52,1,0)=1,ABS(X52*G52),-ABS(X52*G52))</f>
        <v>200.47281323848</v>
      </c>
      <c r="AB52" s="188">
        <f>IF(IF(sym!$P41=$H52,1,0)=1,ABS($X52*$G52),-ABS($X52*$G52))</f>
        <v>-200.47281323848</v>
      </c>
      <c r="AC52" s="188">
        <f t="shared" si="40"/>
        <v>-200.47281323848</v>
      </c>
      <c r="AD52" s="188">
        <f t="shared" si="26"/>
        <v>200.47281323848</v>
      </c>
      <c r="AE52" s="188">
        <f t="shared" si="27"/>
        <v>200.47281323848</v>
      </c>
      <c r="AF52" s="188">
        <f t="shared" si="36"/>
        <v>-200.47281323848</v>
      </c>
      <c r="AG52" s="188">
        <f t="shared" si="37"/>
        <v>-200.47281323848</v>
      </c>
      <c r="AH52" s="188">
        <f t="shared" si="38"/>
        <v>200.47281323848</v>
      </c>
      <c r="AI52" s="188">
        <f t="shared" si="39"/>
        <v>-200.47281323848</v>
      </c>
      <c r="AJ52" s="188">
        <f t="shared" si="28"/>
        <v>-200.47281323848</v>
      </c>
      <c r="AK52" s="188">
        <f t="shared" si="29"/>
        <v>200.47281323848</v>
      </c>
      <c r="AL52" s="188">
        <f t="shared" si="30"/>
        <v>-200.47281323848</v>
      </c>
      <c r="AM52" s="188">
        <f t="shared" si="31"/>
        <v>-200.47281323848</v>
      </c>
      <c r="AN52" s="188">
        <f t="shared" si="41"/>
        <v>200.47281323848</v>
      </c>
      <c r="AO52" s="188">
        <f t="shared" si="42"/>
        <v>200.47281323848</v>
      </c>
    </row>
    <row r="53" spans="1:41" x14ac:dyDescent="0.25">
      <c r="A53" s="1" t="s">
        <v>367</v>
      </c>
      <c r="B53" s="149" t="s">
        <v>625</v>
      </c>
      <c r="C53" s="192" t="s">
        <v>313</v>
      </c>
      <c r="E53">
        <v>-1</v>
      </c>
      <c r="F53" s="186">
        <f t="shared" si="19"/>
        <v>-795.03875969032003</v>
      </c>
      <c r="G53" s="202">
        <v>-6.2015503876E-3</v>
      </c>
      <c r="H53" s="202">
        <v>-1</v>
      </c>
      <c r="I53">
        <v>-1</v>
      </c>
      <c r="J53">
        <v>1</v>
      </c>
      <c r="K53">
        <v>-1</v>
      </c>
      <c r="L53">
        <v>-1</v>
      </c>
      <c r="M53">
        <v>11</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128200</v>
      </c>
      <c r="Y53" s="137">
        <v>160250</v>
      </c>
      <c r="Z53" s="188">
        <f t="shared" si="25"/>
        <v>795.03875969032003</v>
      </c>
      <c r="AA53" s="188">
        <f>IF(IF(sym!$Q42=H53,1,0)=1,ABS(X53*G53),-ABS(X53*G53))</f>
        <v>-795.03875969032003</v>
      </c>
      <c r="AB53" s="188">
        <f>IF(IF(sym!$P42=$H53,1,0)=1,ABS($X53*$G53),-ABS($X53*$G53))</f>
        <v>795.03875969032003</v>
      </c>
      <c r="AC53" s="188">
        <f t="shared" si="40"/>
        <v>795.03875969032003</v>
      </c>
      <c r="AD53" s="188">
        <f t="shared" si="26"/>
        <v>-795.03875969032003</v>
      </c>
      <c r="AE53" s="188">
        <f t="shared" si="27"/>
        <v>-795.03875969032003</v>
      </c>
      <c r="AF53" s="188">
        <f t="shared" si="36"/>
        <v>795.03875969032003</v>
      </c>
      <c r="AG53" s="188">
        <f t="shared" si="37"/>
        <v>795.03875969032003</v>
      </c>
      <c r="AH53" s="188">
        <f t="shared" si="38"/>
        <v>795.03875969032003</v>
      </c>
      <c r="AI53" s="188">
        <f t="shared" si="39"/>
        <v>795.03875969032003</v>
      </c>
      <c r="AJ53" s="188">
        <f t="shared" si="28"/>
        <v>795.03875969032003</v>
      </c>
      <c r="AK53" s="188">
        <f t="shared" si="29"/>
        <v>-795.03875969032003</v>
      </c>
      <c r="AL53" s="188">
        <f t="shared" si="30"/>
        <v>-795.03875969032003</v>
      </c>
      <c r="AM53" s="188">
        <f t="shared" si="31"/>
        <v>-795.03875969032003</v>
      </c>
      <c r="AN53" s="188">
        <f t="shared" si="41"/>
        <v>-795.03875969032003</v>
      </c>
      <c r="AO53" s="188">
        <f t="shared" si="42"/>
        <v>-795.03875969032003</v>
      </c>
    </row>
    <row r="54" spans="1:41" x14ac:dyDescent="0.25">
      <c r="A54" s="1" t="s">
        <v>511</v>
      </c>
      <c r="B54" s="149" t="s">
        <v>511</v>
      </c>
      <c r="C54" s="192" t="s">
        <v>304</v>
      </c>
      <c r="E54">
        <v>-1</v>
      </c>
      <c r="F54" s="186">
        <f t="shared" si="19"/>
        <v>916.76386506532378</v>
      </c>
      <c r="G54" s="202">
        <v>7.4328187535699997E-3</v>
      </c>
      <c r="H54" s="202">
        <v>1</v>
      </c>
      <c r="I54">
        <v>1</v>
      </c>
      <c r="J54">
        <v>-1</v>
      </c>
      <c r="K54">
        <v>1</v>
      </c>
      <c r="L54">
        <v>1</v>
      </c>
      <c r="M54">
        <v>-7</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123340</v>
      </c>
      <c r="Y54" s="137">
        <v>158580</v>
      </c>
      <c r="Z54" s="188">
        <f t="shared" si="25"/>
        <v>916.76386506532378</v>
      </c>
      <c r="AA54" s="188">
        <f>IF(IF(sym!$Q43=H54,1,0)=1,ABS(X54*G54),-ABS(X54*G54))</f>
        <v>916.76386506532378</v>
      </c>
      <c r="AB54" s="188">
        <f>IF(IF(sym!$P43=$H54,1,0)=1,ABS($X54*$G54),-ABS($X54*$G54))</f>
        <v>-916.76386506532378</v>
      </c>
      <c r="AC54" s="188">
        <f t="shared" si="40"/>
        <v>-916.76386506532378</v>
      </c>
      <c r="AD54" s="188">
        <f t="shared" si="26"/>
        <v>916.76386506532378</v>
      </c>
      <c r="AE54" s="188">
        <f t="shared" si="27"/>
        <v>-916.76386506532378</v>
      </c>
      <c r="AF54" s="188">
        <f t="shared" si="36"/>
        <v>916.76386506532378</v>
      </c>
      <c r="AG54" s="188">
        <f t="shared" si="37"/>
        <v>916.76386506532378</v>
      </c>
      <c r="AH54" s="188">
        <f t="shared" si="38"/>
        <v>916.76386506532378</v>
      </c>
      <c r="AI54" s="188">
        <f t="shared" si="39"/>
        <v>-916.76386506532378</v>
      </c>
      <c r="AJ54" s="188">
        <f t="shared" si="28"/>
        <v>-916.76386506532378</v>
      </c>
      <c r="AK54" s="188">
        <f t="shared" si="29"/>
        <v>-916.76386506532378</v>
      </c>
      <c r="AL54" s="188">
        <f t="shared" si="30"/>
        <v>916.76386506532378</v>
      </c>
      <c r="AM54" s="188">
        <f t="shared" si="31"/>
        <v>-916.76386506532378</v>
      </c>
      <c r="AN54" s="188">
        <f t="shared" si="41"/>
        <v>-916.76386506532378</v>
      </c>
      <c r="AO54" s="188">
        <f t="shared" si="42"/>
        <v>-916.76386506532378</v>
      </c>
    </row>
    <row r="55" spans="1:41" x14ac:dyDescent="0.25">
      <c r="A55" s="1" t="s">
        <v>988</v>
      </c>
      <c r="B55" s="149" t="s">
        <v>629</v>
      </c>
      <c r="C55" s="192" t="s">
        <v>304</v>
      </c>
      <c r="E55">
        <v>-1</v>
      </c>
      <c r="F55" s="186">
        <f t="shared" si="19"/>
        <v>-3165.0937667493117</v>
      </c>
      <c r="G55" s="202">
        <v>-2.9112341489599999E-2</v>
      </c>
      <c r="H55" s="202">
        <v>-1</v>
      </c>
      <c r="I55">
        <v>1</v>
      </c>
      <c r="J55">
        <v>-1</v>
      </c>
      <c r="K55">
        <v>1</v>
      </c>
      <c r="L55">
        <v>-1</v>
      </c>
      <c r="M55">
        <v>28</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108720</v>
      </c>
      <c r="Y55" s="137">
        <v>135900</v>
      </c>
      <c r="Z55" s="188">
        <f t="shared" si="25"/>
        <v>3165.0937667493117</v>
      </c>
      <c r="AA55" s="188">
        <f>IF(IF(sym!$Q44=H55,1,0)=1,ABS(X55*G55),-ABS(X55*G55))</f>
        <v>-3165.0937667493117</v>
      </c>
      <c r="AB55" s="188">
        <f>IF(IF(sym!$P44=$H55,1,0)=1,ABS($X55*$G55),-ABS($X55*$G55))</f>
        <v>3165.0937667493117</v>
      </c>
      <c r="AC55" s="188">
        <f t="shared" si="40"/>
        <v>3165.0937667493117</v>
      </c>
      <c r="AD55" s="188">
        <f t="shared" si="26"/>
        <v>-3165.0937667493117</v>
      </c>
      <c r="AE55" s="188">
        <f t="shared" si="27"/>
        <v>3165.0937667493117</v>
      </c>
      <c r="AF55" s="188">
        <f t="shared" si="36"/>
        <v>-3165.0937667493117</v>
      </c>
      <c r="AG55" s="188">
        <f t="shared" si="37"/>
        <v>-3165.0937667493117</v>
      </c>
      <c r="AH55" s="188">
        <f t="shared" si="38"/>
        <v>3165.0937667493117</v>
      </c>
      <c r="AI55" s="188">
        <f t="shared" si="39"/>
        <v>3165.0937667493117</v>
      </c>
      <c r="AJ55" s="188">
        <f t="shared" si="28"/>
        <v>-3165.0937667493117</v>
      </c>
      <c r="AK55" s="188">
        <f t="shared" si="29"/>
        <v>3165.0937667493117</v>
      </c>
      <c r="AL55" s="188">
        <f t="shared" si="30"/>
        <v>-3165.0937667493117</v>
      </c>
      <c r="AM55" s="188">
        <f t="shared" si="31"/>
        <v>-3165.0937667493117</v>
      </c>
      <c r="AN55" s="188">
        <f t="shared" si="41"/>
        <v>3165.0937667493117</v>
      </c>
      <c r="AO55" s="188">
        <f t="shared" si="42"/>
        <v>-3165.0937667493117</v>
      </c>
    </row>
    <row r="56" spans="1:41" x14ac:dyDescent="0.25">
      <c r="A56" s="1" t="s">
        <v>989</v>
      </c>
      <c r="B56" s="149" t="s">
        <v>655</v>
      </c>
      <c r="C56" s="192" t="s">
        <v>294</v>
      </c>
      <c r="E56">
        <v>-1</v>
      </c>
      <c r="F56" s="186">
        <f t="shared" si="19"/>
        <v>-299.27095990265252</v>
      </c>
      <c r="G56" s="202">
        <v>-2.4301336573500001E-3</v>
      </c>
      <c r="H56" s="202">
        <v>-1</v>
      </c>
      <c r="I56">
        <v>1</v>
      </c>
      <c r="J56">
        <v>-1</v>
      </c>
      <c r="K56">
        <v>1</v>
      </c>
      <c r="L56">
        <v>1</v>
      </c>
      <c r="M56">
        <v>7</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123150</v>
      </c>
      <c r="Y56" s="137">
        <v>164200</v>
      </c>
      <c r="Z56" s="188">
        <f t="shared" si="25"/>
        <v>299.27095990265252</v>
      </c>
      <c r="AA56" s="188">
        <f>IF(IF(sym!$Q45=H56,1,0)=1,ABS(X56*G56),-ABS(X56*G56))</f>
        <v>-299.27095990265252</v>
      </c>
      <c r="AB56" s="188">
        <f>IF(IF(sym!$P45=$H56,1,0)=1,ABS($X56*$G56),-ABS($X56*$G56))</f>
        <v>299.27095990265252</v>
      </c>
      <c r="AC56" s="188">
        <f t="shared" si="40"/>
        <v>299.27095990265252</v>
      </c>
      <c r="AD56" s="188">
        <f t="shared" si="26"/>
        <v>-299.27095990265252</v>
      </c>
      <c r="AE56" s="188">
        <f t="shared" si="27"/>
        <v>299.27095990265252</v>
      </c>
      <c r="AF56" s="188">
        <f t="shared" si="36"/>
        <v>-299.27095990265252</v>
      </c>
      <c r="AG56" s="188">
        <f t="shared" si="37"/>
        <v>-299.27095990265252</v>
      </c>
      <c r="AH56" s="188">
        <f t="shared" si="38"/>
        <v>-299.27095990265252</v>
      </c>
      <c r="AI56" s="188">
        <f t="shared" si="39"/>
        <v>-299.27095990265252</v>
      </c>
      <c r="AJ56" s="188">
        <f t="shared" si="28"/>
        <v>299.27095990265252</v>
      </c>
      <c r="AK56" s="188">
        <f t="shared" si="29"/>
        <v>-299.27095990265252</v>
      </c>
      <c r="AL56" s="188">
        <f t="shared" si="30"/>
        <v>-299.27095990265252</v>
      </c>
      <c r="AM56" s="188">
        <f t="shared" si="31"/>
        <v>-299.27095990265252</v>
      </c>
      <c r="AN56" s="188">
        <f t="shared" si="41"/>
        <v>299.27095990265252</v>
      </c>
      <c r="AO56" s="188">
        <f t="shared" si="42"/>
        <v>299.27095990265252</v>
      </c>
    </row>
    <row r="57" spans="1:41" x14ac:dyDescent="0.25">
      <c r="A57" s="1" t="s">
        <v>369</v>
      </c>
      <c r="B57" s="149" t="s">
        <v>620</v>
      </c>
      <c r="C57" s="192" t="s">
        <v>294</v>
      </c>
      <c r="E57">
        <v>-1</v>
      </c>
      <c r="F57" s="186">
        <f t="shared" si="19"/>
        <v>1056.8993083635007</v>
      </c>
      <c r="G57" s="202">
        <v>1.1927625593899999E-2</v>
      </c>
      <c r="H57" s="202">
        <v>1</v>
      </c>
      <c r="I57">
        <v>1</v>
      </c>
      <c r="J57">
        <v>1</v>
      </c>
      <c r="K57">
        <v>1</v>
      </c>
      <c r="L57">
        <v>1</v>
      </c>
      <c r="M57">
        <v>2</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88609.363199999993</v>
      </c>
      <c r="Y57" s="137">
        <v>88609.363199999993</v>
      </c>
      <c r="Z57" s="188">
        <f t="shared" si="25"/>
        <v>1056.8993083635007</v>
      </c>
      <c r="AA57" s="188">
        <f>IF(IF(sym!$Q46=H57,1,0)=1,ABS(X57*G57),-ABS(X57*G57))</f>
        <v>1056.8993083635007</v>
      </c>
      <c r="AB57" s="188">
        <f>IF(IF(sym!$P46=$H57,1,0)=1,ABS($X57*$G57),-ABS($X57*$G57))</f>
        <v>-1056.8993083635007</v>
      </c>
      <c r="AC57" s="188">
        <f t="shared" si="40"/>
        <v>-1056.8993083635007</v>
      </c>
      <c r="AD57" s="188">
        <f t="shared" si="26"/>
        <v>1056.8993083635007</v>
      </c>
      <c r="AE57" s="188">
        <f t="shared" si="27"/>
        <v>1056.8993083635007</v>
      </c>
      <c r="AF57" s="188">
        <f t="shared" si="36"/>
        <v>1056.8993083635007</v>
      </c>
      <c r="AG57" s="188">
        <f t="shared" si="37"/>
        <v>1056.8993083635007</v>
      </c>
      <c r="AH57" s="188">
        <f t="shared" si="38"/>
        <v>1056.8993083635007</v>
      </c>
      <c r="AI57" s="188">
        <f t="shared" si="39"/>
        <v>1056.8993083635007</v>
      </c>
      <c r="AJ57" s="188">
        <f t="shared" si="28"/>
        <v>-1056.8993083635007</v>
      </c>
      <c r="AK57" s="188">
        <f t="shared" si="29"/>
        <v>1056.8993083635007</v>
      </c>
      <c r="AL57" s="188">
        <f t="shared" si="30"/>
        <v>1056.8993083635007</v>
      </c>
      <c r="AM57" s="188">
        <f t="shared" si="31"/>
        <v>1056.8993083635007</v>
      </c>
      <c r="AN57" s="188">
        <f t="shared" si="41"/>
        <v>-1056.8993083635007</v>
      </c>
      <c r="AO57" s="188">
        <f t="shared" si="42"/>
        <v>1056.8993083635007</v>
      </c>
    </row>
    <row r="58" spans="1:41" x14ac:dyDescent="0.25">
      <c r="A58" s="1" t="s">
        <v>371</v>
      </c>
      <c r="B58" s="149" t="s">
        <v>635</v>
      </c>
      <c r="C58" s="192" t="s">
        <v>1121</v>
      </c>
      <c r="E58">
        <v>1</v>
      </c>
      <c r="F58" s="186">
        <f t="shared" si="19"/>
        <v>-745.74669187199504</v>
      </c>
      <c r="G58" s="202">
        <v>-5.67107750473E-3</v>
      </c>
      <c r="H58" s="202">
        <v>-1</v>
      </c>
      <c r="I58">
        <v>-1</v>
      </c>
      <c r="J58">
        <v>1</v>
      </c>
      <c r="K58">
        <v>-1</v>
      </c>
      <c r="L58">
        <v>1</v>
      </c>
      <c r="M58">
        <v>-3</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131500</v>
      </c>
      <c r="Y58" s="137">
        <v>157800</v>
      </c>
      <c r="Z58" s="188">
        <f t="shared" si="25"/>
        <v>745.74669187199504</v>
      </c>
      <c r="AA58" s="188">
        <f>IF(IF(sym!$Q47=H58,1,0)=1,ABS(X58*G58),-ABS(X58*G58))</f>
        <v>-745.74669187199504</v>
      </c>
      <c r="AB58" s="188">
        <f>IF(IF(sym!$P47=$H58,1,0)=1,ABS($X58*$G58),-ABS($X58*$G58))</f>
        <v>745.74669187199504</v>
      </c>
      <c r="AC58" s="188">
        <f t="shared" si="40"/>
        <v>-745.74669187199504</v>
      </c>
      <c r="AD58" s="188">
        <f t="shared" si="26"/>
        <v>745.74669187199504</v>
      </c>
      <c r="AE58" s="188">
        <f t="shared" si="27"/>
        <v>-745.74669187199504</v>
      </c>
      <c r="AF58" s="188">
        <f t="shared" si="36"/>
        <v>745.74669187199504</v>
      </c>
      <c r="AG58" s="188">
        <f t="shared" si="37"/>
        <v>745.74669187199504</v>
      </c>
      <c r="AH58" s="188">
        <f t="shared" si="38"/>
        <v>-745.74669187199504</v>
      </c>
      <c r="AI58" s="188">
        <f t="shared" si="39"/>
        <v>745.74669187199504</v>
      </c>
      <c r="AJ58" s="188">
        <f t="shared" si="28"/>
        <v>745.74669187199504</v>
      </c>
      <c r="AK58" s="188">
        <f t="shared" si="29"/>
        <v>745.74669187199504</v>
      </c>
      <c r="AL58" s="188">
        <f t="shared" si="30"/>
        <v>745.74669187199504</v>
      </c>
      <c r="AM58" s="188">
        <f t="shared" si="31"/>
        <v>745.74669187199504</v>
      </c>
      <c r="AN58" s="188">
        <f t="shared" si="41"/>
        <v>-745.74669187199504</v>
      </c>
      <c r="AO58" s="188">
        <f t="shared" si="42"/>
        <v>745.74669187199504</v>
      </c>
    </row>
    <row r="59" spans="1:41" x14ac:dyDescent="0.25">
      <c r="A59" s="1" t="s">
        <v>1052</v>
      </c>
      <c r="B59" s="149" t="s">
        <v>611</v>
      </c>
      <c r="C59" s="192" t="s">
        <v>297</v>
      </c>
      <c r="E59">
        <v>-1</v>
      </c>
      <c r="F59" s="186">
        <f t="shared" si="19"/>
        <v>-1380.4878048815001</v>
      </c>
      <c r="G59" s="202">
        <v>-1.393728223E-2</v>
      </c>
      <c r="H59" s="202">
        <v>-1</v>
      </c>
      <c r="I59">
        <v>-1</v>
      </c>
      <c r="J59">
        <v>1</v>
      </c>
      <c r="K59">
        <v>-1</v>
      </c>
      <c r="L59">
        <v>-1</v>
      </c>
      <c r="M59">
        <v>-3</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99050</v>
      </c>
      <c r="Y59" s="137">
        <v>123812.5</v>
      </c>
      <c r="Z59" s="188">
        <f t="shared" si="25"/>
        <v>1380.4878048815001</v>
      </c>
      <c r="AA59" s="188">
        <f>IF(IF(sym!$Q48=H59,1,0)=1,ABS(X59*G59),-ABS(X59*G59))</f>
        <v>-1380.4878048815001</v>
      </c>
      <c r="AB59" s="188">
        <f>IF(IF(sym!$P48=$H59,1,0)=1,ABS($X59*$G59),-ABS($X59*$G59))</f>
        <v>1380.4878048815001</v>
      </c>
      <c r="AC59" s="188">
        <f t="shared" si="40"/>
        <v>1380.4878048815001</v>
      </c>
      <c r="AD59" s="188">
        <f t="shared" si="26"/>
        <v>-1380.4878048815001</v>
      </c>
      <c r="AE59" s="188">
        <f t="shared" si="27"/>
        <v>-1380.4878048815001</v>
      </c>
      <c r="AF59" s="188">
        <f t="shared" si="36"/>
        <v>1380.4878048815001</v>
      </c>
      <c r="AG59" s="188">
        <f t="shared" si="37"/>
        <v>1380.4878048815001</v>
      </c>
      <c r="AH59" s="188">
        <f t="shared" si="38"/>
        <v>1380.4878048815001</v>
      </c>
      <c r="AI59" s="188">
        <f t="shared" si="39"/>
        <v>-1380.4878048815001</v>
      </c>
      <c r="AJ59" s="188">
        <f t="shared" si="28"/>
        <v>1380.4878048815001</v>
      </c>
      <c r="AK59" s="188">
        <f t="shared" si="29"/>
        <v>-1380.4878048815001</v>
      </c>
      <c r="AL59" s="188">
        <f t="shared" si="30"/>
        <v>-1380.4878048815001</v>
      </c>
      <c r="AM59" s="188">
        <f t="shared" si="31"/>
        <v>-1380.4878048815001</v>
      </c>
      <c r="AN59" s="188">
        <f t="shared" si="41"/>
        <v>1380.4878048815001</v>
      </c>
      <c r="AO59" s="188">
        <f t="shared" si="42"/>
        <v>-1380.4878048815001</v>
      </c>
    </row>
    <row r="60" spans="1:41" x14ac:dyDescent="0.25">
      <c r="A60" s="1" t="s">
        <v>373</v>
      </c>
      <c r="B60" s="149" t="s">
        <v>692</v>
      </c>
      <c r="C60" s="192" t="s">
        <v>1121</v>
      </c>
      <c r="E60">
        <v>-1</v>
      </c>
      <c r="F60" s="186">
        <f t="shared" si="19"/>
        <v>2641.936708854018</v>
      </c>
      <c r="G60" s="202">
        <v>1.2236286919800001E-2</v>
      </c>
      <c r="H60" s="202">
        <v>1</v>
      </c>
      <c r="I60">
        <v>-1</v>
      </c>
      <c r="J60">
        <v>-1</v>
      </c>
      <c r="K60">
        <v>1</v>
      </c>
      <c r="L60">
        <v>1</v>
      </c>
      <c r="M60">
        <v>6</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215910</v>
      </c>
      <c r="Y60" s="137">
        <v>287880</v>
      </c>
      <c r="Z60" s="188">
        <f t="shared" si="25"/>
        <v>2641.936708854018</v>
      </c>
      <c r="AA60" s="188">
        <f>IF(IF(sym!$Q49=H60,1,0)=1,ABS(X60*G60),-ABS(X60*G60))</f>
        <v>2641.936708854018</v>
      </c>
      <c r="AB60" s="188">
        <f>IF(IF(sym!$P49=$H60,1,0)=1,ABS($X60*$G60),-ABS($X60*$G60))</f>
        <v>-2641.936708854018</v>
      </c>
      <c r="AC60" s="188">
        <f t="shared" si="40"/>
        <v>-2641.936708854018</v>
      </c>
      <c r="AD60" s="188">
        <f t="shared" si="26"/>
        <v>2641.936708854018</v>
      </c>
      <c r="AE60" s="188">
        <f t="shared" si="27"/>
        <v>-2641.936708854018</v>
      </c>
      <c r="AF60" s="188">
        <f t="shared" si="36"/>
        <v>-2641.936708854018</v>
      </c>
      <c r="AG60" s="188">
        <f t="shared" si="37"/>
        <v>2641.936708854018</v>
      </c>
      <c r="AH60" s="188">
        <f t="shared" si="38"/>
        <v>2641.936708854018</v>
      </c>
      <c r="AI60" s="188">
        <f t="shared" si="39"/>
        <v>2641.936708854018</v>
      </c>
      <c r="AJ60" s="188">
        <f t="shared" si="28"/>
        <v>-2641.936708854018</v>
      </c>
      <c r="AK60" s="188">
        <f t="shared" si="29"/>
        <v>2641.936708854018</v>
      </c>
      <c r="AL60" s="188">
        <f t="shared" si="30"/>
        <v>-2641.936708854018</v>
      </c>
      <c r="AM60" s="188">
        <f t="shared" si="31"/>
        <v>-2641.936708854018</v>
      </c>
      <c r="AN60" s="188">
        <f t="shared" si="41"/>
        <v>-2641.936708854018</v>
      </c>
      <c r="AO60" s="188">
        <f t="shared" si="42"/>
        <v>-2641.936708854018</v>
      </c>
    </row>
    <row r="61" spans="1:41" x14ac:dyDescent="0.25">
      <c r="A61" s="1" t="s">
        <v>375</v>
      </c>
      <c r="B61" s="149" t="s">
        <v>690</v>
      </c>
      <c r="C61" s="192" t="s">
        <v>288</v>
      </c>
      <c r="E61">
        <v>1</v>
      </c>
      <c r="F61" s="186">
        <f t="shared" si="19"/>
        <v>-388.17428880046913</v>
      </c>
      <c r="G61" s="202">
        <v>-4.6813107670099999E-3</v>
      </c>
      <c r="H61" s="202">
        <v>-1</v>
      </c>
      <c r="I61">
        <v>-1</v>
      </c>
      <c r="J61">
        <v>-1</v>
      </c>
      <c r="K61">
        <v>-1</v>
      </c>
      <c r="L61">
        <v>-1</v>
      </c>
      <c r="M61">
        <v>2</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82919.999999999985</v>
      </c>
      <c r="Y61" s="137">
        <v>55279.999999999993</v>
      </c>
      <c r="Z61" s="188">
        <f t="shared" si="25"/>
        <v>388.17428880046913</v>
      </c>
      <c r="AA61" s="188">
        <f>IF(IF(sym!$Q50=H61,1,0)=1,ABS(X61*G61),-ABS(X61*G61))</f>
        <v>-388.17428880046913</v>
      </c>
      <c r="AB61" s="188">
        <f>IF(IF(sym!$P50=$H61,1,0)=1,ABS($X61*$G61),-ABS($X61*$G61))</f>
        <v>388.17428880046913</v>
      </c>
      <c r="AC61" s="188">
        <f t="shared" si="40"/>
        <v>-388.17428880046913</v>
      </c>
      <c r="AD61" s="188">
        <f t="shared" si="26"/>
        <v>388.17428880046913</v>
      </c>
      <c r="AE61" s="188">
        <f t="shared" si="27"/>
        <v>388.17428880046913</v>
      </c>
      <c r="AF61" s="188">
        <f t="shared" si="36"/>
        <v>388.17428880046913</v>
      </c>
      <c r="AG61" s="188">
        <f t="shared" si="37"/>
        <v>388.17428880046913</v>
      </c>
      <c r="AH61" s="188">
        <f t="shared" si="38"/>
        <v>388.17428880046913</v>
      </c>
      <c r="AI61" s="188">
        <f t="shared" si="39"/>
        <v>388.17428880046913</v>
      </c>
      <c r="AJ61" s="188">
        <f t="shared" si="28"/>
        <v>-388.17428880046913</v>
      </c>
      <c r="AK61" s="188">
        <f t="shared" si="29"/>
        <v>388.17428880046913</v>
      </c>
      <c r="AL61" s="188">
        <f t="shared" si="30"/>
        <v>388.17428880046913</v>
      </c>
      <c r="AM61" s="188">
        <f t="shared" si="31"/>
        <v>388.17428880046913</v>
      </c>
      <c r="AN61" s="188">
        <f t="shared" si="41"/>
        <v>-388.17428880046913</v>
      </c>
      <c r="AO61" s="188">
        <f t="shared" si="42"/>
        <v>388.17428880046913</v>
      </c>
    </row>
    <row r="62" spans="1:41" x14ac:dyDescent="0.25">
      <c r="A62" s="1" t="s">
        <v>377</v>
      </c>
      <c r="B62" s="149" t="s">
        <v>694</v>
      </c>
      <c r="C62" s="192" t="s">
        <v>294</v>
      </c>
      <c r="E62">
        <v>-1</v>
      </c>
      <c r="F62" s="186">
        <f t="shared" si="19"/>
        <v>-394.91665553872264</v>
      </c>
      <c r="G62" s="202">
        <v>-5.2049446974599999E-3</v>
      </c>
      <c r="H62" s="202">
        <v>-1</v>
      </c>
      <c r="I62">
        <v>-1</v>
      </c>
      <c r="J62">
        <v>1</v>
      </c>
      <c r="K62">
        <v>-1</v>
      </c>
      <c r="L62">
        <v>-1</v>
      </c>
      <c r="M62">
        <v>5</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75873.362445414838</v>
      </c>
      <c r="Y62" s="137">
        <v>75873.362445414838</v>
      </c>
      <c r="Z62" s="188">
        <f t="shared" si="25"/>
        <v>394.91665553872264</v>
      </c>
      <c r="AA62" s="188">
        <f>IF(IF(sym!$Q51=H62,1,0)=1,ABS(X62*G62),-ABS(X62*G62))</f>
        <v>-394.91665553872264</v>
      </c>
      <c r="AB62" s="188">
        <f>IF(IF(sym!$P51=$H62,1,0)=1,ABS($X62*$G62),-ABS($X62*$G62))</f>
        <v>394.91665553872264</v>
      </c>
      <c r="AC62" s="188">
        <f t="shared" si="40"/>
        <v>394.91665553872264</v>
      </c>
      <c r="AD62" s="188">
        <f t="shared" si="26"/>
        <v>-394.91665553872264</v>
      </c>
      <c r="AE62" s="188">
        <f t="shared" si="27"/>
        <v>-394.91665553872264</v>
      </c>
      <c r="AF62" s="188">
        <f t="shared" si="36"/>
        <v>394.91665553872264</v>
      </c>
      <c r="AG62" s="188">
        <f t="shared" si="37"/>
        <v>394.91665553872264</v>
      </c>
      <c r="AH62" s="188">
        <f t="shared" si="38"/>
        <v>394.91665553872264</v>
      </c>
      <c r="AI62" s="188">
        <f t="shared" si="39"/>
        <v>394.91665553872264</v>
      </c>
      <c r="AJ62" s="188">
        <f t="shared" si="28"/>
        <v>394.91665553872264</v>
      </c>
      <c r="AK62" s="188">
        <f t="shared" si="29"/>
        <v>-394.91665553872264</v>
      </c>
      <c r="AL62" s="188">
        <f t="shared" si="30"/>
        <v>-394.91665553872264</v>
      </c>
      <c r="AM62" s="188">
        <f t="shared" si="31"/>
        <v>-394.91665553872264</v>
      </c>
      <c r="AN62" s="188">
        <f t="shared" si="41"/>
        <v>-394.91665553872264</v>
      </c>
      <c r="AO62" s="188">
        <f t="shared" si="42"/>
        <v>-394.91665553872264</v>
      </c>
    </row>
    <row r="63" spans="1:41" x14ac:dyDescent="0.25">
      <c r="A63" s="1" t="s">
        <v>379</v>
      </c>
      <c r="B63" s="149" t="s">
        <v>550</v>
      </c>
      <c r="C63" s="192" t="s">
        <v>294</v>
      </c>
      <c r="E63">
        <v>1</v>
      </c>
      <c r="F63" s="186">
        <f t="shared" si="19"/>
        <v>511.46469197057741</v>
      </c>
      <c r="G63" s="202">
        <v>2.8719450388600002E-3</v>
      </c>
      <c r="H63" s="202">
        <v>1</v>
      </c>
      <c r="I63">
        <v>-1</v>
      </c>
      <c r="J63">
        <v>-1</v>
      </c>
      <c r="K63">
        <v>-1</v>
      </c>
      <c r="L63">
        <v>1</v>
      </c>
      <c r="M63">
        <v>6</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178090</v>
      </c>
      <c r="Y63" s="137">
        <v>267135</v>
      </c>
      <c r="Z63" s="188">
        <f t="shared" si="25"/>
        <v>511.46469197057741</v>
      </c>
      <c r="AA63" s="188">
        <f>IF(IF(sym!$Q52=H63,1,0)=1,ABS(X63*G63),-ABS(X63*G63))</f>
        <v>511.46469197057741</v>
      </c>
      <c r="AB63" s="188">
        <f>IF(IF(sym!$P52=$H63,1,0)=1,ABS($X63*$G63),-ABS($X63*$G63))</f>
        <v>-511.46469197057741</v>
      </c>
      <c r="AC63" s="188">
        <f t="shared" si="40"/>
        <v>511.46469197057741</v>
      </c>
      <c r="AD63" s="188">
        <f t="shared" si="26"/>
        <v>-511.46469197057741</v>
      </c>
      <c r="AE63" s="188">
        <f t="shared" si="27"/>
        <v>-511.46469197057741</v>
      </c>
      <c r="AF63" s="188">
        <f t="shared" si="36"/>
        <v>-511.46469197057741</v>
      </c>
      <c r="AG63" s="188">
        <f t="shared" si="37"/>
        <v>-511.46469197057741</v>
      </c>
      <c r="AH63" s="188">
        <f t="shared" si="38"/>
        <v>511.46469197057741</v>
      </c>
      <c r="AI63" s="188">
        <f t="shared" si="39"/>
        <v>511.46469197057741</v>
      </c>
      <c r="AJ63" s="188">
        <f t="shared" si="28"/>
        <v>-511.46469197057741</v>
      </c>
      <c r="AK63" s="188">
        <f t="shared" si="29"/>
        <v>-511.46469197057741</v>
      </c>
      <c r="AL63" s="188">
        <f t="shared" si="30"/>
        <v>-511.46469197057741</v>
      </c>
      <c r="AM63" s="188">
        <f t="shared" si="31"/>
        <v>-511.46469197057741</v>
      </c>
      <c r="AN63" s="188">
        <f t="shared" si="41"/>
        <v>511.46469197057741</v>
      </c>
      <c r="AO63" s="188">
        <f t="shared" si="42"/>
        <v>-511.46469197057741</v>
      </c>
    </row>
    <row r="64" spans="1:41" x14ac:dyDescent="0.25">
      <c r="A64" s="4" t="s">
        <v>1050</v>
      </c>
      <c r="B64" s="149" t="s">
        <v>700</v>
      </c>
      <c r="C64" s="192" t="s">
        <v>297</v>
      </c>
      <c r="E64">
        <v>1</v>
      </c>
      <c r="F64" s="186">
        <f t="shared" si="19"/>
        <v>707.23514212149746</v>
      </c>
      <c r="G64" s="202">
        <v>1.03359173127E-2</v>
      </c>
      <c r="H64" s="202">
        <v>1</v>
      </c>
      <c r="I64">
        <v>-1</v>
      </c>
      <c r="J64">
        <v>1</v>
      </c>
      <c r="K64">
        <v>-1</v>
      </c>
      <c r="L64">
        <v>-1</v>
      </c>
      <c r="M64">
        <v>-6</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68425</v>
      </c>
      <c r="Y64" s="137">
        <v>87975</v>
      </c>
      <c r="Z64" s="188">
        <f t="shared" si="25"/>
        <v>707.23514212149746</v>
      </c>
      <c r="AA64" s="188">
        <f>IF(IF(sym!$Q53=H64,1,0)=1,ABS(X64*G64),-ABS(X64*G64))</f>
        <v>707.23514212149746</v>
      </c>
      <c r="AB64" s="188">
        <f>IF(IF(sym!$P53=$H64,1,0)=1,ABS($X64*$G64),-ABS($X64*$G64))</f>
        <v>-707.23514212149746</v>
      </c>
      <c r="AC64" s="188">
        <f t="shared" si="40"/>
        <v>707.23514212149746</v>
      </c>
      <c r="AD64" s="188">
        <f t="shared" si="26"/>
        <v>-707.23514212149746</v>
      </c>
      <c r="AE64" s="188">
        <f t="shared" si="27"/>
        <v>707.23514212149746</v>
      </c>
      <c r="AF64" s="188">
        <f t="shared" si="36"/>
        <v>-707.23514212149746</v>
      </c>
      <c r="AG64" s="188">
        <f t="shared" si="37"/>
        <v>-707.23514212149746</v>
      </c>
      <c r="AH64" s="188">
        <f t="shared" si="38"/>
        <v>-707.23514212149746</v>
      </c>
      <c r="AI64" s="188">
        <f t="shared" si="39"/>
        <v>707.23514212149746</v>
      </c>
      <c r="AJ64" s="188">
        <f t="shared" si="28"/>
        <v>707.23514212149746</v>
      </c>
      <c r="AK64" s="188">
        <f t="shared" si="29"/>
        <v>707.23514212149746</v>
      </c>
      <c r="AL64" s="188">
        <f t="shared" si="30"/>
        <v>-707.23514212149746</v>
      </c>
      <c r="AM64" s="188">
        <f t="shared" si="31"/>
        <v>707.23514212149746</v>
      </c>
      <c r="AN64" s="188">
        <f t="shared" si="41"/>
        <v>707.23514212149746</v>
      </c>
      <c r="AO64" s="188">
        <f t="shared" si="42"/>
        <v>707.23514212149746</v>
      </c>
    </row>
    <row r="65" spans="1:41" x14ac:dyDescent="0.25">
      <c r="A65" s="1" t="s">
        <v>0</v>
      </c>
      <c r="B65" s="149" t="s">
        <v>702</v>
      </c>
      <c r="C65" s="192" t="s">
        <v>304</v>
      </c>
      <c r="E65">
        <v>-1</v>
      </c>
      <c r="F65" s="186">
        <f t="shared" si="19"/>
        <v>1071.0392263689689</v>
      </c>
      <c r="G65" s="202">
        <v>1.28030509398E-2</v>
      </c>
      <c r="H65" s="233">
        <v>1</v>
      </c>
      <c r="I65">
        <v>1</v>
      </c>
      <c r="J65">
        <v>-1</v>
      </c>
      <c r="K65">
        <v>1</v>
      </c>
      <c r="L65">
        <v>1</v>
      </c>
      <c r="M65">
        <v>-28</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83655</v>
      </c>
      <c r="Y65" s="137">
        <v>111540</v>
      </c>
      <c r="Z65" s="188">
        <f t="shared" si="25"/>
        <v>1071.0392263689689</v>
      </c>
      <c r="AA65" s="188">
        <f>IF(IF(sym!$Q54=H65,1,0)=1,ABS(X65*G65),-ABS(X65*G65))</f>
        <v>1071.0392263689689</v>
      </c>
      <c r="AB65" s="188">
        <f>IF(IF(sym!$P54=$H65,1,0)=1,ABS($X65*$G65),-ABS($X65*$G65))</f>
        <v>-1071.0392263689689</v>
      </c>
      <c r="AC65" s="188">
        <f t="shared" si="40"/>
        <v>-1071.0392263689689</v>
      </c>
      <c r="AD65" s="188">
        <f t="shared" si="26"/>
        <v>1071.0392263689689</v>
      </c>
      <c r="AE65" s="188">
        <f t="shared" si="27"/>
        <v>-1071.0392263689689</v>
      </c>
      <c r="AF65" s="188">
        <f t="shared" si="36"/>
        <v>1071.0392263689689</v>
      </c>
      <c r="AG65" s="188">
        <f t="shared" si="37"/>
        <v>1071.0392263689689</v>
      </c>
      <c r="AH65" s="188">
        <f t="shared" si="38"/>
        <v>1071.0392263689689</v>
      </c>
      <c r="AI65" s="188">
        <f t="shared" si="39"/>
        <v>-1071.0392263689689</v>
      </c>
      <c r="AJ65" s="188">
        <f t="shared" si="28"/>
        <v>-1071.0392263689689</v>
      </c>
      <c r="AK65" s="188">
        <f t="shared" si="29"/>
        <v>-1071.0392263689689</v>
      </c>
      <c r="AL65" s="188">
        <f t="shared" si="30"/>
        <v>1071.0392263689689</v>
      </c>
      <c r="AM65" s="188">
        <f t="shared" si="31"/>
        <v>-1071.0392263689689</v>
      </c>
      <c r="AN65" s="188">
        <f t="shared" si="41"/>
        <v>-1071.0392263689689</v>
      </c>
      <c r="AO65" s="188">
        <f t="shared" si="42"/>
        <v>-1071.0392263689689</v>
      </c>
    </row>
    <row r="66" spans="1:41" x14ac:dyDescent="0.25">
      <c r="A66" s="1" t="s">
        <v>384</v>
      </c>
      <c r="B66" s="149" t="s">
        <v>704</v>
      </c>
      <c r="C66" s="192" t="s">
        <v>347</v>
      </c>
      <c r="E66">
        <v>1</v>
      </c>
      <c r="F66" s="186">
        <f t="shared" si="19"/>
        <v>967.58456094170344</v>
      </c>
      <c r="G66" s="202">
        <v>7.90058431405E-3</v>
      </c>
      <c r="H66" s="202">
        <v>1</v>
      </c>
      <c r="I66">
        <v>-1</v>
      </c>
      <c r="J66">
        <v>-1</v>
      </c>
      <c r="K66">
        <v>1</v>
      </c>
      <c r="L66">
        <v>1</v>
      </c>
      <c r="M66">
        <v>6</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122470</v>
      </c>
      <c r="Y66" s="137">
        <v>183705</v>
      </c>
      <c r="Z66" s="188">
        <f t="shared" si="25"/>
        <v>967.58456094170344</v>
      </c>
      <c r="AA66" s="188">
        <f>IF(IF(sym!$Q55=H66,1,0)=1,ABS(X66*G66),-ABS(X66*G66))</f>
        <v>967.58456094170344</v>
      </c>
      <c r="AB66" s="188">
        <f>IF(IF(sym!$P55=$H66,1,0)=1,ABS($X66*$G66),-ABS($X66*$G66))</f>
        <v>-967.58456094170344</v>
      </c>
      <c r="AC66" s="188">
        <f t="shared" si="40"/>
        <v>967.58456094170344</v>
      </c>
      <c r="AD66" s="188">
        <f t="shared" si="26"/>
        <v>-967.58456094170344</v>
      </c>
      <c r="AE66" s="188">
        <f t="shared" si="27"/>
        <v>-967.58456094170344</v>
      </c>
      <c r="AF66" s="188">
        <f t="shared" si="36"/>
        <v>-967.58456094170344</v>
      </c>
      <c r="AG66" s="188">
        <f t="shared" si="37"/>
        <v>967.58456094170344</v>
      </c>
      <c r="AH66" s="188">
        <f t="shared" si="38"/>
        <v>967.58456094170344</v>
      </c>
      <c r="AI66" s="188">
        <f t="shared" si="39"/>
        <v>967.58456094170344</v>
      </c>
      <c r="AJ66" s="188">
        <f t="shared" si="28"/>
        <v>967.58456094170344</v>
      </c>
      <c r="AK66" s="188">
        <f t="shared" si="29"/>
        <v>-967.58456094170344</v>
      </c>
      <c r="AL66" s="188">
        <f t="shared" si="30"/>
        <v>-967.58456094170344</v>
      </c>
      <c r="AM66" s="188">
        <f t="shared" si="31"/>
        <v>-967.58456094170344</v>
      </c>
      <c r="AN66" s="188">
        <f t="shared" si="41"/>
        <v>-967.58456094170344</v>
      </c>
      <c r="AO66" s="188">
        <f t="shared" si="42"/>
        <v>-967.58456094170344</v>
      </c>
    </row>
    <row r="67" spans="1:41" x14ac:dyDescent="0.25">
      <c r="A67" s="1" t="s">
        <v>386</v>
      </c>
      <c r="B67" s="149" t="s">
        <v>706</v>
      </c>
      <c r="C67" s="192" t="s">
        <v>347</v>
      </c>
      <c r="E67">
        <v>1</v>
      </c>
      <c r="F67" s="186">
        <f t="shared" si="19"/>
        <v>381.32319252285993</v>
      </c>
      <c r="G67" s="202">
        <v>3.482085586E-3</v>
      </c>
      <c r="H67" s="202">
        <v>1</v>
      </c>
      <c r="I67">
        <v>1</v>
      </c>
      <c r="J67">
        <v>-1</v>
      </c>
      <c r="K67">
        <v>1</v>
      </c>
      <c r="L67">
        <v>1</v>
      </c>
      <c r="M67">
        <v>6</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109509.99999999999</v>
      </c>
      <c r="Y67" s="137">
        <v>164264.99999999997</v>
      </c>
      <c r="Z67" s="188">
        <f t="shared" si="25"/>
        <v>381.32319252285993</v>
      </c>
      <c r="AA67" s="188">
        <f>IF(IF(sym!$Q56=H67,1,0)=1,ABS(X67*G67),-ABS(X67*G67))</f>
        <v>-381.32319252285993</v>
      </c>
      <c r="AB67" s="188">
        <f>IF(IF(sym!$P56=$H67,1,0)=1,ABS($X67*$G67),-ABS($X67*$G67))</f>
        <v>381.32319252285993</v>
      </c>
      <c r="AC67" s="188">
        <f t="shared" si="40"/>
        <v>381.32319252285993</v>
      </c>
      <c r="AD67" s="188">
        <f t="shared" si="26"/>
        <v>-381.32319252285993</v>
      </c>
      <c r="AE67" s="188">
        <f t="shared" si="27"/>
        <v>-381.32319252285993</v>
      </c>
      <c r="AF67" s="188">
        <f t="shared" si="36"/>
        <v>381.32319252285993</v>
      </c>
      <c r="AG67" s="188">
        <f t="shared" si="37"/>
        <v>381.32319252285993</v>
      </c>
      <c r="AH67" s="188">
        <f t="shared" si="38"/>
        <v>381.32319252285993</v>
      </c>
      <c r="AI67" s="188">
        <f t="shared" si="39"/>
        <v>381.32319252285993</v>
      </c>
      <c r="AJ67" s="188">
        <f t="shared" si="28"/>
        <v>381.32319252285993</v>
      </c>
      <c r="AK67" s="188">
        <f t="shared" si="29"/>
        <v>-381.32319252285993</v>
      </c>
      <c r="AL67" s="188">
        <f t="shared" si="30"/>
        <v>-381.32319252285993</v>
      </c>
      <c r="AM67" s="188">
        <f t="shared" si="31"/>
        <v>-381.32319252285993</v>
      </c>
      <c r="AN67" s="188">
        <f t="shared" si="41"/>
        <v>-381.32319252285993</v>
      </c>
      <c r="AO67" s="188">
        <f t="shared" si="42"/>
        <v>-381.32319252285993</v>
      </c>
    </row>
    <row r="68" spans="1:41" x14ac:dyDescent="0.25">
      <c r="A68" s="1" t="s">
        <v>388</v>
      </c>
      <c r="B68" s="149" t="s">
        <v>710</v>
      </c>
      <c r="C68" s="192" t="s">
        <v>288</v>
      </c>
      <c r="E68">
        <v>1</v>
      </c>
      <c r="F68" s="186">
        <f t="shared" si="19"/>
        <v>-2788.7947239871096</v>
      </c>
      <c r="G68" s="202">
        <v>-4.8712401423700001E-2</v>
      </c>
      <c r="H68" s="233">
        <v>-1</v>
      </c>
      <c r="I68">
        <v>-1</v>
      </c>
      <c r="J68">
        <v>-1</v>
      </c>
      <c r="K68">
        <v>-1</v>
      </c>
      <c r="L68">
        <v>1</v>
      </c>
      <c r="M68">
        <v>8</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57250.2</v>
      </c>
      <c r="Y68" s="137">
        <v>57250.2</v>
      </c>
      <c r="Z68" s="188">
        <f t="shared" si="25"/>
        <v>2788.7947239871096</v>
      </c>
      <c r="AA68" s="188">
        <f>IF(IF(sym!$Q57=H68,1,0)=1,ABS(X68*G68),-ABS(X68*G68))</f>
        <v>-2788.7947239871096</v>
      </c>
      <c r="AB68" s="188">
        <f>IF(IF(sym!$P57=$H68,1,0)=1,ABS($X68*$G68),-ABS($X68*$G68))</f>
        <v>2788.7947239871096</v>
      </c>
      <c r="AC68" s="188">
        <f t="shared" si="40"/>
        <v>-2788.7947239871096</v>
      </c>
      <c r="AD68" s="188">
        <f t="shared" si="26"/>
        <v>2788.7947239871096</v>
      </c>
      <c r="AE68" s="188">
        <f t="shared" si="27"/>
        <v>2788.7947239871096</v>
      </c>
      <c r="AF68" s="188">
        <f t="shared" si="36"/>
        <v>2788.7947239871096</v>
      </c>
      <c r="AG68" s="188">
        <f t="shared" si="37"/>
        <v>2788.7947239871096</v>
      </c>
      <c r="AH68" s="188">
        <f t="shared" si="38"/>
        <v>-2788.7947239871096</v>
      </c>
      <c r="AI68" s="188">
        <f t="shared" si="39"/>
        <v>-2788.7947239871096</v>
      </c>
      <c r="AJ68" s="188">
        <f t="shared" si="28"/>
        <v>2788.7947239871096</v>
      </c>
      <c r="AK68" s="188">
        <f t="shared" si="29"/>
        <v>2788.7947239871096</v>
      </c>
      <c r="AL68" s="188">
        <f t="shared" si="30"/>
        <v>2788.7947239871096</v>
      </c>
      <c r="AM68" s="188">
        <f t="shared" si="31"/>
        <v>2788.7947239871096</v>
      </c>
      <c r="AN68" s="188">
        <f t="shared" si="41"/>
        <v>-2788.7947239871096</v>
      </c>
      <c r="AO68" s="188">
        <f t="shared" si="42"/>
        <v>2788.7947239871096</v>
      </c>
    </row>
    <row r="69" spans="1:41" s="2" customFormat="1" x14ac:dyDescent="0.25">
      <c r="A69" s="1" t="s">
        <v>389</v>
      </c>
      <c r="B69" s="149" t="s">
        <v>712</v>
      </c>
      <c r="C69" s="192" t="s">
        <v>297</v>
      </c>
      <c r="D69"/>
      <c r="E69">
        <v>1</v>
      </c>
      <c r="F69" s="186">
        <f t="shared" si="19"/>
        <v>2594.9575070805963</v>
      </c>
      <c r="G69" s="202">
        <v>2.9745042492900001E-2</v>
      </c>
      <c r="H69" s="202">
        <v>1</v>
      </c>
      <c r="I69">
        <v>-1</v>
      </c>
      <c r="J69">
        <v>1</v>
      </c>
      <c r="K69">
        <v>-1</v>
      </c>
      <c r="L69">
        <v>1</v>
      </c>
      <c r="M69">
        <v>11</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87240</v>
      </c>
      <c r="Y69" s="137">
        <v>109050</v>
      </c>
      <c r="Z69" s="188">
        <f t="shared" si="25"/>
        <v>2594.9575070805963</v>
      </c>
      <c r="AA69" s="188">
        <f>IF(IF(sym!$Q58=H69,1,0)=1,ABS(X69*G69),-ABS(X69*G69))</f>
        <v>2594.9575070805963</v>
      </c>
      <c r="AB69" s="188">
        <f>IF(IF(sym!$P58=$H69,1,0)=1,ABS($X69*$G69),-ABS($X69*$G69))</f>
        <v>-2594.9575070805963</v>
      </c>
      <c r="AC69" s="188">
        <f t="shared" si="40"/>
        <v>2594.9575070805963</v>
      </c>
      <c r="AD69" s="188">
        <f t="shared" si="26"/>
        <v>-2594.9575070805963</v>
      </c>
      <c r="AE69" s="188">
        <f t="shared" si="27"/>
        <v>2594.9575070805963</v>
      </c>
      <c r="AF69" s="188">
        <f t="shared" si="36"/>
        <v>-2594.9575070805963</v>
      </c>
      <c r="AG69" s="188">
        <f t="shared" si="37"/>
        <v>-2594.9575070805963</v>
      </c>
      <c r="AH69" s="188">
        <f t="shared" si="38"/>
        <v>2594.9575070805963</v>
      </c>
      <c r="AI69" s="188">
        <f t="shared" si="39"/>
        <v>2594.9575070805963</v>
      </c>
      <c r="AJ69" s="188">
        <f t="shared" si="28"/>
        <v>-2594.9575070805963</v>
      </c>
      <c r="AK69" s="188">
        <f t="shared" si="29"/>
        <v>2594.9575070805963</v>
      </c>
      <c r="AL69" s="188">
        <f t="shared" si="30"/>
        <v>-2594.9575070805963</v>
      </c>
      <c r="AM69" s="188">
        <f t="shared" si="31"/>
        <v>-2594.9575070805963</v>
      </c>
      <c r="AN69" s="188">
        <f t="shared" si="41"/>
        <v>2594.9575070805963</v>
      </c>
      <c r="AO69" s="188">
        <f t="shared" si="42"/>
        <v>-2594.9575070805963</v>
      </c>
    </row>
    <row r="70" spans="1:41" s="2" customFormat="1" x14ac:dyDescent="0.25">
      <c r="A70" s="1" t="s">
        <v>391</v>
      </c>
      <c r="B70" s="149" t="s">
        <v>490</v>
      </c>
      <c r="C70" s="192" t="s">
        <v>297</v>
      </c>
      <c r="D70"/>
      <c r="E70">
        <v>-1</v>
      </c>
      <c r="F70" s="186">
        <f t="shared" si="19"/>
        <v>-3114.3690713600008</v>
      </c>
      <c r="G70" s="202">
        <v>-3.6473530637799997E-2</v>
      </c>
      <c r="H70" s="202">
        <v>-1</v>
      </c>
      <c r="I70">
        <v>1</v>
      </c>
      <c r="J70">
        <v>1</v>
      </c>
      <c r="K70">
        <v>-1</v>
      </c>
      <c r="L70">
        <v>-1</v>
      </c>
      <c r="M70">
        <v>3</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85387.101739264268</v>
      </c>
      <c r="Y70" s="137">
        <v>106733.87717408033</v>
      </c>
      <c r="Z70" s="188">
        <f t="shared" si="25"/>
        <v>3114.3690713600008</v>
      </c>
      <c r="AA70" s="188">
        <f>IF(IF(sym!$Q59=H70,1,0)=1,ABS(X70*G70),-ABS(X70*G70))</f>
        <v>-3114.3690713600008</v>
      </c>
      <c r="AB70" s="188">
        <f>IF(IF(sym!$P59=$H70,1,0)=1,ABS($X70*$G70),-ABS($X70*$G70))</f>
        <v>3114.3690713600008</v>
      </c>
      <c r="AC70" s="188">
        <f t="shared" si="40"/>
        <v>3114.3690713600008</v>
      </c>
      <c r="AD70" s="188">
        <f t="shared" si="26"/>
        <v>-3114.3690713600008</v>
      </c>
      <c r="AE70" s="188">
        <f t="shared" si="27"/>
        <v>-3114.3690713600008</v>
      </c>
      <c r="AF70" s="188">
        <f t="shared" si="36"/>
        <v>-3114.3690713600008</v>
      </c>
      <c r="AG70" s="188">
        <f t="shared" si="37"/>
        <v>3114.3690713600008</v>
      </c>
      <c r="AH70" s="188">
        <f t="shared" si="38"/>
        <v>3114.3690713600008</v>
      </c>
      <c r="AI70" s="188">
        <f t="shared" si="39"/>
        <v>3114.3690713600008</v>
      </c>
      <c r="AJ70" s="188">
        <f t="shared" si="28"/>
        <v>3114.3690713600008</v>
      </c>
      <c r="AK70" s="188">
        <f t="shared" si="29"/>
        <v>-3114.3690713600008</v>
      </c>
      <c r="AL70" s="188">
        <f t="shared" si="30"/>
        <v>-3114.3690713600008</v>
      </c>
      <c r="AM70" s="188">
        <f t="shared" si="31"/>
        <v>-3114.3690713600008</v>
      </c>
      <c r="AN70" s="188">
        <f t="shared" si="41"/>
        <v>-3114.3690713600008</v>
      </c>
      <c r="AO70" s="188">
        <f t="shared" si="42"/>
        <v>-3114.3690713600008</v>
      </c>
    </row>
    <row r="71" spans="1:41" x14ac:dyDescent="0.25">
      <c r="A71" s="1" t="s">
        <v>29</v>
      </c>
      <c r="B71" s="149" t="s">
        <v>730</v>
      </c>
      <c r="C71" s="192" t="s">
        <v>297</v>
      </c>
      <c r="D71" s="2"/>
      <c r="E71">
        <v>-1</v>
      </c>
      <c r="F71" s="186">
        <f t="shared" si="19"/>
        <v>-4630.8292569317</v>
      </c>
      <c r="G71" s="202">
        <v>-4.5189843931999998E-2</v>
      </c>
      <c r="H71" s="202">
        <v>-1</v>
      </c>
      <c r="I71">
        <v>-1</v>
      </c>
      <c r="J71">
        <v>1</v>
      </c>
      <c r="K71">
        <v>-1</v>
      </c>
      <c r="L71">
        <v>-1</v>
      </c>
      <c r="M71">
        <v>3</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102475</v>
      </c>
      <c r="Y71" s="137">
        <v>153712.5</v>
      </c>
      <c r="Z71" s="188">
        <f t="shared" si="25"/>
        <v>4630.8292569317</v>
      </c>
      <c r="AA71" s="188">
        <f>IF(IF(sym!$Q60=H71,1,0)=1,ABS(X71*G71),-ABS(X71*G71))</f>
        <v>-4630.8292569317</v>
      </c>
      <c r="AB71" s="188">
        <f>IF(IF(sym!$P60=$H71,1,0)=1,ABS($X71*$G71),-ABS($X71*$G71))</f>
        <v>4630.8292569317</v>
      </c>
      <c r="AC71" s="188">
        <f t="shared" si="40"/>
        <v>4630.8292569317</v>
      </c>
      <c r="AD71" s="188">
        <f t="shared" si="26"/>
        <v>-4630.8292569317</v>
      </c>
      <c r="AE71" s="188">
        <f t="shared" si="27"/>
        <v>-4630.8292569317</v>
      </c>
      <c r="AF71" s="188">
        <f t="shared" si="36"/>
        <v>4630.8292569317</v>
      </c>
      <c r="AG71" s="188">
        <f t="shared" si="37"/>
        <v>4630.8292569317</v>
      </c>
      <c r="AH71" s="188">
        <f t="shared" si="38"/>
        <v>4630.8292569317</v>
      </c>
      <c r="AI71" s="188">
        <f t="shared" si="39"/>
        <v>4630.8292569317</v>
      </c>
      <c r="AJ71" s="188">
        <f t="shared" si="28"/>
        <v>4630.8292569317</v>
      </c>
      <c r="AK71" s="188">
        <f t="shared" si="29"/>
        <v>-4630.8292569317</v>
      </c>
      <c r="AL71" s="188">
        <f t="shared" si="30"/>
        <v>-4630.8292569317</v>
      </c>
      <c r="AM71" s="188">
        <f t="shared" si="31"/>
        <v>-4630.8292569317</v>
      </c>
      <c r="AN71" s="188">
        <f t="shared" si="41"/>
        <v>-4630.8292569317</v>
      </c>
      <c r="AO71" s="188">
        <f t="shared" si="42"/>
        <v>-4630.8292569317</v>
      </c>
    </row>
    <row r="72" spans="1:41" x14ac:dyDescent="0.25">
      <c r="A72" s="1" t="s">
        <v>394</v>
      </c>
      <c r="B72" s="149" t="s">
        <v>742</v>
      </c>
      <c r="C72" s="192" t="s">
        <v>304</v>
      </c>
      <c r="E72">
        <v>-1</v>
      </c>
      <c r="F72" s="186">
        <f t="shared" si="19"/>
        <v>-2707.1439961098358</v>
      </c>
      <c r="G72" s="202">
        <v>-4.0836169178400002E-2</v>
      </c>
      <c r="H72" s="202">
        <v>-1</v>
      </c>
      <c r="I72">
        <v>1</v>
      </c>
      <c r="J72">
        <v>-1</v>
      </c>
      <c r="K72">
        <v>1</v>
      </c>
      <c r="L72">
        <v>1</v>
      </c>
      <c r="M72">
        <v>29</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66292.800000000003</v>
      </c>
      <c r="Y72" s="137">
        <v>88390.400000000009</v>
      </c>
      <c r="Z72" s="188">
        <f t="shared" si="25"/>
        <v>2707.1439961098358</v>
      </c>
      <c r="AA72" s="188">
        <f>IF(IF(sym!$Q61=H72,1,0)=1,ABS(X72*G72),-ABS(X72*G72))</f>
        <v>-2707.1439961098358</v>
      </c>
      <c r="AB72" s="188">
        <f>IF(IF(sym!$P61=$H72,1,0)=1,ABS($X72*$G72),-ABS($X72*$G72))</f>
        <v>2707.1439961098358</v>
      </c>
      <c r="AC72" s="188">
        <f t="shared" si="40"/>
        <v>2707.1439961098358</v>
      </c>
      <c r="AD72" s="188">
        <f t="shared" si="26"/>
        <v>-2707.1439961098358</v>
      </c>
      <c r="AE72" s="188">
        <f t="shared" si="27"/>
        <v>2707.1439961098358</v>
      </c>
      <c r="AF72" s="188">
        <f t="shared" si="36"/>
        <v>-2707.1439961098358</v>
      </c>
      <c r="AG72" s="188">
        <f t="shared" si="37"/>
        <v>-2707.1439961098358</v>
      </c>
      <c r="AH72" s="188">
        <f t="shared" si="38"/>
        <v>-2707.1439961098358</v>
      </c>
      <c r="AI72" s="188">
        <f t="shared" si="39"/>
        <v>-2707.1439961098358</v>
      </c>
      <c r="AJ72" s="188">
        <f t="shared" si="28"/>
        <v>2707.1439961098358</v>
      </c>
      <c r="AK72" s="188">
        <f t="shared" si="29"/>
        <v>-2707.1439961098358</v>
      </c>
      <c r="AL72" s="188">
        <f t="shared" si="30"/>
        <v>-2707.1439961098358</v>
      </c>
      <c r="AM72" s="188">
        <f t="shared" si="31"/>
        <v>-2707.1439961098358</v>
      </c>
      <c r="AN72" s="188">
        <f t="shared" si="41"/>
        <v>2707.1439961098358</v>
      </c>
      <c r="AO72" s="188">
        <f t="shared" si="42"/>
        <v>2707.1439961098358</v>
      </c>
    </row>
    <row r="73" spans="1:41" x14ac:dyDescent="0.25">
      <c r="A73" s="1" t="s">
        <v>396</v>
      </c>
      <c r="B73" s="149" t="s">
        <v>744</v>
      </c>
      <c r="C73" s="192" t="s">
        <v>1121</v>
      </c>
      <c r="E73">
        <v>1</v>
      </c>
      <c r="F73" s="186">
        <f t="shared" si="19"/>
        <v>-1318.1866692546528</v>
      </c>
      <c r="G73" s="202">
        <v>-5.1421364121500002E-3</v>
      </c>
      <c r="H73" s="202">
        <v>-1</v>
      </c>
      <c r="I73">
        <v>-1</v>
      </c>
      <c r="J73">
        <v>-1</v>
      </c>
      <c r="K73">
        <v>1</v>
      </c>
      <c r="L73">
        <v>1</v>
      </c>
      <c r="M73">
        <v>-8</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256350.00000000003</v>
      </c>
      <c r="Y73" s="137">
        <v>384525.00000000006</v>
      </c>
      <c r="Z73" s="188">
        <f t="shared" si="25"/>
        <v>1318.1866692546528</v>
      </c>
      <c r="AA73" s="188">
        <f>IF(IF(sym!$Q62=H73,1,0)=1,ABS(X73*G73),-ABS(X73*G73))</f>
        <v>-1318.1866692546528</v>
      </c>
      <c r="AB73" s="188">
        <f>IF(IF(sym!$P62=$H73,1,0)=1,ABS($X73*$G73),-ABS($X73*$G73))</f>
        <v>1318.1866692546528</v>
      </c>
      <c r="AC73" s="188">
        <f t="shared" si="40"/>
        <v>-1318.1866692546528</v>
      </c>
      <c r="AD73" s="188">
        <f t="shared" si="26"/>
        <v>1318.1866692546528</v>
      </c>
      <c r="AE73" s="188">
        <f t="shared" si="27"/>
        <v>1318.1866692546528</v>
      </c>
      <c r="AF73" s="188">
        <f t="shared" si="36"/>
        <v>1318.1866692546528</v>
      </c>
      <c r="AG73" s="188">
        <f t="shared" si="37"/>
        <v>-1318.1866692546528</v>
      </c>
      <c r="AH73" s="188">
        <f t="shared" si="38"/>
        <v>-1318.1866692546528</v>
      </c>
      <c r="AI73" s="188">
        <f t="shared" si="39"/>
        <v>1318.1866692546528</v>
      </c>
      <c r="AJ73" s="188">
        <f t="shared" si="28"/>
        <v>-1318.1866692546528</v>
      </c>
      <c r="AK73" s="188">
        <f t="shared" si="29"/>
        <v>1318.1866692546528</v>
      </c>
      <c r="AL73" s="188">
        <f t="shared" si="30"/>
        <v>1318.1866692546528</v>
      </c>
      <c r="AM73" s="188">
        <f t="shared" si="31"/>
        <v>1318.1866692546528</v>
      </c>
      <c r="AN73" s="188">
        <f t="shared" si="41"/>
        <v>-1318.1866692546528</v>
      </c>
      <c r="AO73" s="188">
        <f t="shared" si="42"/>
        <v>1318.1866692546528</v>
      </c>
    </row>
    <row r="74" spans="1:41" x14ac:dyDescent="0.25">
      <c r="A74" s="1" t="s">
        <v>398</v>
      </c>
      <c r="B74" s="149" t="s">
        <v>722</v>
      </c>
      <c r="C74" s="192" t="s">
        <v>347</v>
      </c>
      <c r="E74">
        <v>1</v>
      </c>
      <c r="F74" s="186">
        <f t="shared" si="19"/>
        <v>-1792.028411617353</v>
      </c>
      <c r="G74" s="202">
        <v>-1.80666237687E-2</v>
      </c>
      <c r="H74" s="202">
        <v>-1</v>
      </c>
      <c r="I74">
        <v>1</v>
      </c>
      <c r="J74">
        <v>-1</v>
      </c>
      <c r="K74">
        <v>1</v>
      </c>
      <c r="L74">
        <v>1</v>
      </c>
      <c r="M74">
        <v>6</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99190</v>
      </c>
      <c r="Y74" s="137">
        <v>99190</v>
      </c>
      <c r="Z74" s="188">
        <f t="shared" si="25"/>
        <v>1792.028411617353</v>
      </c>
      <c r="AA74" s="188">
        <f>IF(IF(sym!$Q63=H74,1,0)=1,ABS(X74*G74),-ABS(X74*G74))</f>
        <v>1792.028411617353</v>
      </c>
      <c r="AB74" s="188">
        <f>IF(IF(sym!$P63=$H74,1,0)=1,ABS($X74*$G74),-ABS($X74*$G74))</f>
        <v>-1792.028411617353</v>
      </c>
      <c r="AC74" s="188">
        <f t="shared" si="40"/>
        <v>-1792.028411617353</v>
      </c>
      <c r="AD74" s="188">
        <f t="shared" si="26"/>
        <v>1792.028411617353</v>
      </c>
      <c r="AE74" s="188">
        <f t="shared" si="27"/>
        <v>1792.028411617353</v>
      </c>
      <c r="AF74" s="188">
        <f t="shared" si="36"/>
        <v>-1792.028411617353</v>
      </c>
      <c r="AG74" s="188">
        <f t="shared" si="37"/>
        <v>-1792.028411617353</v>
      </c>
      <c r="AH74" s="188">
        <f t="shared" si="38"/>
        <v>-1792.028411617353</v>
      </c>
      <c r="AI74" s="188">
        <f t="shared" si="39"/>
        <v>-1792.028411617353</v>
      </c>
      <c r="AJ74" s="188">
        <f t="shared" si="28"/>
        <v>-1792.028411617353</v>
      </c>
      <c r="AK74" s="188">
        <f t="shared" si="29"/>
        <v>1792.028411617353</v>
      </c>
      <c r="AL74" s="188">
        <f t="shared" si="30"/>
        <v>1792.028411617353</v>
      </c>
      <c r="AM74" s="188">
        <f t="shared" si="31"/>
        <v>1792.028411617353</v>
      </c>
      <c r="AN74" s="188">
        <f t="shared" si="41"/>
        <v>1792.028411617353</v>
      </c>
      <c r="AO74" s="188">
        <f t="shared" si="42"/>
        <v>1792.028411617353</v>
      </c>
    </row>
    <row r="75" spans="1:41" x14ac:dyDescent="0.25">
      <c r="A75" s="1" t="s">
        <v>400</v>
      </c>
      <c r="B75" s="149" t="s">
        <v>732</v>
      </c>
      <c r="C75" s="192" t="s">
        <v>294</v>
      </c>
      <c r="E75">
        <v>-1</v>
      </c>
      <c r="F75" s="186">
        <f t="shared" si="19"/>
        <v>1334.7213717453249</v>
      </c>
      <c r="G75" s="291">
        <v>8.8596914175499992E-3</v>
      </c>
      <c r="H75" s="202">
        <v>1</v>
      </c>
      <c r="I75">
        <v>1</v>
      </c>
      <c r="J75">
        <v>-1</v>
      </c>
      <c r="K75">
        <v>1</v>
      </c>
      <c r="L75">
        <v>-1</v>
      </c>
      <c r="M75">
        <v>8</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150651</v>
      </c>
      <c r="Y75" s="137">
        <v>184129</v>
      </c>
      <c r="Z75" s="188">
        <f t="shared" si="25"/>
        <v>1334.7213717453249</v>
      </c>
      <c r="AA75" s="188">
        <f>IF(IF(sym!$Q64=H75,1,0)=1,ABS(X75*G75),-ABS(X75*G75))</f>
        <v>1334.7213717453249</v>
      </c>
      <c r="AB75" s="188">
        <f>IF(IF(sym!$P64=$H75,1,0)=1,ABS($X75*$G75),-ABS($X75*$G75))</f>
        <v>-1334.7213717453249</v>
      </c>
      <c r="AC75" s="188">
        <f t="shared" si="40"/>
        <v>-1334.7213717453249</v>
      </c>
      <c r="AD75" s="188">
        <f t="shared" si="26"/>
        <v>1334.7213717453249</v>
      </c>
      <c r="AE75" s="188">
        <f t="shared" si="27"/>
        <v>-1334.7213717453249</v>
      </c>
      <c r="AF75" s="188">
        <f t="shared" si="36"/>
        <v>1334.7213717453249</v>
      </c>
      <c r="AG75" s="188">
        <f t="shared" si="37"/>
        <v>1334.7213717453249</v>
      </c>
      <c r="AH75" s="188">
        <f t="shared" si="38"/>
        <v>-1334.7213717453249</v>
      </c>
      <c r="AI75" s="188">
        <f t="shared" si="39"/>
        <v>-1334.7213717453249</v>
      </c>
      <c r="AJ75" s="188">
        <f t="shared" si="28"/>
        <v>1334.7213717453249</v>
      </c>
      <c r="AK75" s="188">
        <f t="shared" si="29"/>
        <v>-1334.7213717453249</v>
      </c>
      <c r="AL75" s="188">
        <f t="shared" si="30"/>
        <v>1334.7213717453249</v>
      </c>
      <c r="AM75" s="188">
        <f t="shared" si="31"/>
        <v>1334.7213717453249</v>
      </c>
      <c r="AN75" s="188">
        <f t="shared" si="41"/>
        <v>-1334.7213717453249</v>
      </c>
      <c r="AO75" s="188">
        <f t="shared" si="42"/>
        <v>1334.7213717453249</v>
      </c>
    </row>
    <row r="76" spans="1:41" x14ac:dyDescent="0.25">
      <c r="A76" s="1" t="s">
        <v>992</v>
      </c>
      <c r="B76" s="149" t="s">
        <v>443</v>
      </c>
      <c r="C76" s="192" t="s">
        <v>1122</v>
      </c>
      <c r="E76">
        <v>1</v>
      </c>
      <c r="F76" s="186">
        <f t="shared" si="19"/>
        <v>486.52585626122834</v>
      </c>
      <c r="G76" s="202">
        <v>4.5602605863200003E-4</v>
      </c>
      <c r="H76" s="202">
        <v>1</v>
      </c>
      <c r="I76">
        <v>-1</v>
      </c>
      <c r="J76">
        <v>-1</v>
      </c>
      <c r="K76">
        <v>1</v>
      </c>
      <c r="L76">
        <v>1</v>
      </c>
      <c r="M76">
        <v>10</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1066881.6990869392</v>
      </c>
      <c r="Y76" s="137">
        <v>1371705.0416832075</v>
      </c>
      <c r="Z76" s="188">
        <f t="shared" si="25"/>
        <v>486.52585626122834</v>
      </c>
      <c r="AA76" s="188">
        <f>IF(IF(sym!$Q65=H76,1,0)=1,ABS(X76*G76),-ABS(X76*G76))</f>
        <v>-486.52585626122834</v>
      </c>
      <c r="AB76" s="188">
        <f>IF(IF(sym!$P65=$H76,1,0)=1,ABS($X76*$G76),-ABS($X76*$G76))</f>
        <v>486.52585626122834</v>
      </c>
      <c r="AC76" s="188">
        <f t="shared" si="40"/>
        <v>486.52585626122834</v>
      </c>
      <c r="AD76" s="188">
        <f t="shared" si="26"/>
        <v>-486.52585626122834</v>
      </c>
      <c r="AE76" s="188">
        <f t="shared" si="27"/>
        <v>-486.52585626122834</v>
      </c>
      <c r="AF76" s="188">
        <f t="shared" si="36"/>
        <v>-486.52585626122834</v>
      </c>
      <c r="AG76" s="188">
        <f t="shared" si="37"/>
        <v>486.52585626122834</v>
      </c>
      <c r="AH76" s="188">
        <f t="shared" si="38"/>
        <v>486.52585626122834</v>
      </c>
      <c r="AI76" s="188">
        <f t="shared" si="39"/>
        <v>486.52585626122834</v>
      </c>
      <c r="AJ76" s="188">
        <f t="shared" si="28"/>
        <v>486.52585626122834</v>
      </c>
      <c r="AK76" s="188">
        <f t="shared" si="29"/>
        <v>-486.52585626122834</v>
      </c>
      <c r="AL76" s="188">
        <f t="shared" si="30"/>
        <v>-486.52585626122834</v>
      </c>
      <c r="AM76" s="188">
        <f t="shared" si="31"/>
        <v>-486.52585626122834</v>
      </c>
      <c r="AN76" s="188">
        <f t="shared" si="41"/>
        <v>-486.52585626122834</v>
      </c>
      <c r="AO76" s="188">
        <f t="shared" si="42"/>
        <v>-486.52585626122834</v>
      </c>
    </row>
    <row r="77" spans="1:41" x14ac:dyDescent="0.25">
      <c r="A77" s="1" t="s">
        <v>401</v>
      </c>
      <c r="B77" s="149" t="s">
        <v>726</v>
      </c>
      <c r="C77" s="192" t="s">
        <v>297</v>
      </c>
      <c r="E77">
        <v>1</v>
      </c>
      <c r="F77" s="186">
        <f t="shared" si="19"/>
        <v>-3319.8518910326661</v>
      </c>
      <c r="G77" s="202">
        <v>-4.6019571541899999E-2</v>
      </c>
      <c r="H77" s="202">
        <v>-1</v>
      </c>
      <c r="I77">
        <v>-1</v>
      </c>
      <c r="J77">
        <v>1</v>
      </c>
      <c r="K77">
        <v>-1</v>
      </c>
      <c r="L77">
        <v>-1</v>
      </c>
      <c r="M77">
        <v>3</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72140</v>
      </c>
      <c r="Y77" s="137">
        <v>108210</v>
      </c>
      <c r="Z77" s="188">
        <f t="shared" si="25"/>
        <v>3319.8518910326661</v>
      </c>
      <c r="AA77" s="188">
        <f>IF(IF(sym!$Q66=H77,1,0)=1,ABS(X77*G77),-ABS(X77*G77))</f>
        <v>-3319.8518910326661</v>
      </c>
      <c r="AB77" s="188">
        <f>IF(IF(sym!$P66=$H77,1,0)=1,ABS($X77*$G77),-ABS($X77*$G77))</f>
        <v>3319.8518910326661</v>
      </c>
      <c r="AC77" s="188">
        <f t="shared" si="40"/>
        <v>-3319.8518910326661</v>
      </c>
      <c r="AD77" s="188">
        <f t="shared" si="26"/>
        <v>3319.8518910326661</v>
      </c>
      <c r="AE77" s="188">
        <f t="shared" si="27"/>
        <v>-3319.8518910326661</v>
      </c>
      <c r="AF77" s="188">
        <f t="shared" si="36"/>
        <v>3319.8518910326661</v>
      </c>
      <c r="AG77" s="188">
        <f t="shared" si="37"/>
        <v>3319.8518910326661</v>
      </c>
      <c r="AH77" s="188">
        <f t="shared" si="38"/>
        <v>3319.8518910326661</v>
      </c>
      <c r="AI77" s="188">
        <f t="shared" si="39"/>
        <v>3319.8518910326661</v>
      </c>
      <c r="AJ77" s="188">
        <f t="shared" si="28"/>
        <v>-3319.8518910326661</v>
      </c>
      <c r="AK77" s="188">
        <f t="shared" si="29"/>
        <v>3319.8518910326661</v>
      </c>
      <c r="AL77" s="188">
        <f t="shared" si="30"/>
        <v>3319.8518910326661</v>
      </c>
      <c r="AM77" s="188">
        <f t="shared" si="31"/>
        <v>3319.8518910326661</v>
      </c>
      <c r="AN77" s="188">
        <f t="shared" si="41"/>
        <v>-3319.8518910326661</v>
      </c>
      <c r="AO77" s="188">
        <f t="shared" si="42"/>
        <v>-3319.8518910326661</v>
      </c>
    </row>
    <row r="78" spans="1:41" x14ac:dyDescent="0.25">
      <c r="A78" s="1" t="s">
        <v>868</v>
      </c>
      <c r="B78" s="149" t="s">
        <v>746</v>
      </c>
      <c r="C78" s="192" t="s">
        <v>294</v>
      </c>
      <c r="E78">
        <v>-1</v>
      </c>
      <c r="F78" s="186">
        <f t="shared" ref="F78:F92" si="43">G78*X78</f>
        <v>1131.6660636670877</v>
      </c>
      <c r="G78" s="202">
        <v>6.9770391982700002E-3</v>
      </c>
      <c r="H78" s="202">
        <v>1</v>
      </c>
      <c r="I78">
        <v>-1</v>
      </c>
      <c r="J78">
        <v>-1</v>
      </c>
      <c r="K78">
        <v>-1</v>
      </c>
      <c r="L78">
        <v>-1</v>
      </c>
      <c r="M78">
        <v>7</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162198.61054352269</v>
      </c>
      <c r="Y78" s="137">
        <v>162198.61054352269</v>
      </c>
      <c r="Z78" s="188">
        <f t="shared" ref="Z78:Z92" si="49">ABS(X78*G78)</f>
        <v>1131.6660636670877</v>
      </c>
      <c r="AA78" s="188">
        <f>IF(IF(sym!$Q67=H78,1,0)=1,ABS(X78*G78),-ABS(X78*G78))</f>
        <v>1131.6660636670877</v>
      </c>
      <c r="AB78" s="188">
        <f>IF(IF(sym!$P67=$H78,1,0)=1,ABS($X78*$G78),-ABS($X78*$G78))</f>
        <v>-1131.6660636670877</v>
      </c>
      <c r="AC78" s="188">
        <f t="shared" si="40"/>
        <v>-1131.6660636670877</v>
      </c>
      <c r="AD78" s="188">
        <f t="shared" ref="AD78:AD92" si="50">IF(IF(-E78=H78,1,0)=1,ABS(X78*G78),-ABS(X78*G78))</f>
        <v>1131.6660636670877</v>
      </c>
      <c r="AE78" s="188">
        <f t="shared" ref="AE78:AE92" si="51">IF(IF(J78=H78,1,0)=1,ABS(X78*G78),-ABS(X78*G78))</f>
        <v>-1131.6660636670877</v>
      </c>
      <c r="AF78" s="188">
        <f t="shared" si="36"/>
        <v>-1131.6660636670877</v>
      </c>
      <c r="AG78" s="188">
        <f t="shared" si="37"/>
        <v>-1131.6660636670877</v>
      </c>
      <c r="AH78" s="188">
        <f t="shared" si="38"/>
        <v>-1131.6660636670877</v>
      </c>
      <c r="AI78" s="188">
        <f t="shared" si="39"/>
        <v>-1131.6660636670877</v>
      </c>
      <c r="AJ78" s="188">
        <f t="shared" ref="AJ78:AJ92" si="52">IF(IF(P78=H78,1,0)=1,ABS(X78*G78),-ABS(X78*G78))</f>
        <v>-1131.6660636670877</v>
      </c>
      <c r="AK78" s="188">
        <f t="shared" ref="AK78:AK92" si="53">IF(IF(H78=Q78,1,0)=1,ABS(X78*G78),-ABS(X78*G78))</f>
        <v>-1131.6660636670877</v>
      </c>
      <c r="AL78" s="188">
        <f t="shared" ref="AL78:AL92" si="54">IF(IF(R78=H78,1,0)=1,ABS(X78*G78),-ABS(X78*G78))</f>
        <v>1131.6660636670877</v>
      </c>
      <c r="AM78" s="188">
        <f t="shared" ref="AM78:AM92" si="55">IF(IF(S78=H78,1,0)=1,ABS(X78*G78),-ABS(X78*G78))</f>
        <v>-1131.6660636670877</v>
      </c>
      <c r="AN78" s="188">
        <f t="shared" ref="AN78:AN92" si="56">IF(IF(T78=$H78,1,0)=1,ABS($X78*$G78),-ABS($X78*$G78))</f>
        <v>1131.6660636670877</v>
      </c>
      <c r="AO78" s="188">
        <f t="shared" ref="AO78:AO92" si="57">IF(IF(U78=$H78,1,0)=1,ABS($X78*$G78),-ABS($X78*$G78))</f>
        <v>1131.6660636670877</v>
      </c>
    </row>
    <row r="79" spans="1:41" x14ac:dyDescent="0.25">
      <c r="A79" s="1" t="s">
        <v>403</v>
      </c>
      <c r="B79" s="149" t="s">
        <v>681</v>
      </c>
      <c r="C79" s="192" t="s">
        <v>294</v>
      </c>
      <c r="E79">
        <v>-1</v>
      </c>
      <c r="F79" s="186">
        <f t="shared" si="43"/>
        <v>-89.495934349022761</v>
      </c>
      <c r="G79" s="202">
        <v>-6.2873310279799996E-4</v>
      </c>
      <c r="H79" s="202">
        <v>-1</v>
      </c>
      <c r="I79">
        <v>1</v>
      </c>
      <c r="J79">
        <v>-1</v>
      </c>
      <c r="K79">
        <v>1</v>
      </c>
      <c r="L79">
        <v>1</v>
      </c>
      <c r="M79">
        <v>6</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142343.28358208953</v>
      </c>
      <c r="Y79" s="137">
        <v>189791.04477611938</v>
      </c>
      <c r="Z79" s="188">
        <f t="shared" si="49"/>
        <v>89.495934349022761</v>
      </c>
      <c r="AA79" s="188">
        <f>IF(IF(sym!$Q68=H79,1,0)=1,ABS(X79*G79),-ABS(X79*G79))</f>
        <v>-89.495934349022761</v>
      </c>
      <c r="AB79" s="188">
        <f>IF(IF(sym!$P68=$H79,1,0)=1,ABS($X79*$G79),-ABS($X79*$G79))</f>
        <v>89.495934349022761</v>
      </c>
      <c r="AC79" s="188">
        <f t="shared" si="40"/>
        <v>89.495934349022761</v>
      </c>
      <c r="AD79" s="188">
        <f t="shared" si="50"/>
        <v>-89.495934349022761</v>
      </c>
      <c r="AE79" s="188">
        <f t="shared" si="51"/>
        <v>89.495934349022761</v>
      </c>
      <c r="AF79" s="188">
        <f t="shared" ref="AF79:AF92" si="60">IF(IF(I79=H79,1,0)=1,ABS(X79*G79),-ABS(X79*G79))</f>
        <v>-89.495934349022761</v>
      </c>
      <c r="AG79" s="188">
        <f t="shared" ref="AG79:AG92" si="61">IF(IF(K79=H79,1,0)=1,ABS(X79*G79),-ABS(X79*G79))</f>
        <v>-89.495934349022761</v>
      </c>
      <c r="AH79" s="188">
        <f t="shared" ref="AH79:AH92" si="62">IF(IF(L79=H79,1,0)=1,ABS(X79*G79),-ABS(X79*G79))</f>
        <v>-89.495934349022761</v>
      </c>
      <c r="AI79" s="188">
        <f t="shared" ref="AI79:AI92" si="63">IF(IF(O79=H79,1,0)=1,ABS(X79*G79),-ABS(X79*G79))</f>
        <v>-89.495934349022761</v>
      </c>
      <c r="AJ79" s="188">
        <f t="shared" si="52"/>
        <v>89.495934349022761</v>
      </c>
      <c r="AK79" s="188">
        <f t="shared" si="53"/>
        <v>-89.495934349022761</v>
      </c>
      <c r="AL79" s="188">
        <f t="shared" si="54"/>
        <v>-89.495934349022761</v>
      </c>
      <c r="AM79" s="188">
        <f t="shared" si="55"/>
        <v>-89.495934349022761</v>
      </c>
      <c r="AN79" s="188">
        <f t="shared" si="56"/>
        <v>89.495934349022761</v>
      </c>
      <c r="AO79" s="188">
        <f t="shared" si="57"/>
        <v>89.495934349022761</v>
      </c>
    </row>
    <row r="80" spans="1:41" x14ac:dyDescent="0.25">
      <c r="A80" s="1" t="s">
        <v>405</v>
      </c>
      <c r="B80" s="149" t="s">
        <v>686</v>
      </c>
      <c r="C80" s="192" t="s">
        <v>294</v>
      </c>
      <c r="E80">
        <v>-1</v>
      </c>
      <c r="F80" s="186">
        <f t="shared" si="43"/>
        <v>1456.4833068355404</v>
      </c>
      <c r="G80" s="202">
        <v>1.1446740858500001E-2</v>
      </c>
      <c r="H80" s="202">
        <v>1</v>
      </c>
      <c r="I80">
        <v>1</v>
      </c>
      <c r="J80">
        <v>-1</v>
      </c>
      <c r="K80">
        <v>1</v>
      </c>
      <c r="L80">
        <v>1</v>
      </c>
      <c r="M80">
        <v>8</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127240.00000000001</v>
      </c>
      <c r="Y80" s="137">
        <v>159050.00000000003</v>
      </c>
      <c r="Z80" s="188">
        <f t="shared" si="49"/>
        <v>1456.4833068355404</v>
      </c>
      <c r="AA80" s="188">
        <f>IF(IF(sym!$Q69=H80,1,0)=1,ABS(X80*G80),-ABS(X80*G80))</f>
        <v>1456.4833068355404</v>
      </c>
      <c r="AB80" s="188">
        <f>IF(IF(sym!$P69=$H80,1,0)=1,ABS($X80*$G80),-ABS($X80*$G80))</f>
        <v>-1456.4833068355404</v>
      </c>
      <c r="AC80" s="188">
        <f t="shared" ref="AC80:AC92" si="64">IF(IF(E80=H80,1,0)=1,ABS(X80*G80),-ABS(X80*G80))</f>
        <v>-1456.4833068355404</v>
      </c>
      <c r="AD80" s="188">
        <f t="shared" si="50"/>
        <v>1456.4833068355404</v>
      </c>
      <c r="AE80" s="188">
        <f t="shared" si="51"/>
        <v>-1456.4833068355404</v>
      </c>
      <c r="AF80" s="188">
        <f t="shared" si="60"/>
        <v>1456.4833068355404</v>
      </c>
      <c r="AG80" s="188">
        <f t="shared" si="61"/>
        <v>1456.4833068355404</v>
      </c>
      <c r="AH80" s="188">
        <f t="shared" si="62"/>
        <v>1456.4833068355404</v>
      </c>
      <c r="AI80" s="188">
        <f t="shared" si="63"/>
        <v>1456.4833068355404</v>
      </c>
      <c r="AJ80" s="188">
        <f t="shared" si="52"/>
        <v>-1456.4833068355404</v>
      </c>
      <c r="AK80" s="188">
        <f t="shared" si="53"/>
        <v>1456.4833068355404</v>
      </c>
      <c r="AL80" s="188">
        <f t="shared" si="54"/>
        <v>1456.4833068355404</v>
      </c>
      <c r="AM80" s="188">
        <f t="shared" si="55"/>
        <v>1456.4833068355404</v>
      </c>
      <c r="AN80" s="188">
        <f t="shared" si="56"/>
        <v>-1456.4833068355404</v>
      </c>
      <c r="AO80" s="188">
        <f t="shared" si="57"/>
        <v>-1456.4833068355404</v>
      </c>
    </row>
    <row r="81" spans="1:41" x14ac:dyDescent="0.25">
      <c r="A81" s="1" t="s">
        <v>408</v>
      </c>
      <c r="B81" s="149" t="s">
        <v>527</v>
      </c>
      <c r="C81" s="192" t="s">
        <v>294</v>
      </c>
      <c r="D81" s="2"/>
      <c r="E81">
        <v>-1</v>
      </c>
      <c r="F81" s="186">
        <f t="shared" si="43"/>
        <v>668.66091503275129</v>
      </c>
      <c r="G81" s="202">
        <v>7.2621641249099997E-3</v>
      </c>
      <c r="H81" s="202">
        <v>1</v>
      </c>
      <c r="I81">
        <v>-1</v>
      </c>
      <c r="J81">
        <v>1</v>
      </c>
      <c r="K81">
        <v>-1</v>
      </c>
      <c r="L81">
        <v>-1</v>
      </c>
      <c r="M81">
        <v>-3</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92074.608000000007</v>
      </c>
      <c r="Y81" s="137">
        <v>122766.144</v>
      </c>
      <c r="Z81" s="188">
        <f t="shared" si="49"/>
        <v>668.66091503275129</v>
      </c>
      <c r="AA81" s="188">
        <f>IF(IF(sym!$Q70=H81,1,0)=1,ABS(X81*G81),-ABS(X81*G81))</f>
        <v>668.66091503275129</v>
      </c>
      <c r="AB81" s="188">
        <f>IF(IF(sym!$P70=$H81,1,0)=1,ABS($X81*$G81),-ABS($X81*$G81))</f>
        <v>-668.66091503275129</v>
      </c>
      <c r="AC81" s="188">
        <f t="shared" si="64"/>
        <v>-668.66091503275129</v>
      </c>
      <c r="AD81" s="188">
        <f t="shared" si="50"/>
        <v>668.66091503275129</v>
      </c>
      <c r="AE81" s="188">
        <f t="shared" si="51"/>
        <v>668.66091503275129</v>
      </c>
      <c r="AF81" s="188">
        <f t="shared" si="60"/>
        <v>-668.66091503275129</v>
      </c>
      <c r="AG81" s="188">
        <f t="shared" si="61"/>
        <v>-668.66091503275129</v>
      </c>
      <c r="AH81" s="188">
        <f t="shared" si="62"/>
        <v>-668.66091503275129</v>
      </c>
      <c r="AI81" s="188">
        <f t="shared" si="63"/>
        <v>668.66091503275129</v>
      </c>
      <c r="AJ81" s="188">
        <f t="shared" si="52"/>
        <v>-668.66091503275129</v>
      </c>
      <c r="AK81" s="188">
        <f t="shared" si="53"/>
        <v>668.66091503275129</v>
      </c>
      <c r="AL81" s="188">
        <f t="shared" si="54"/>
        <v>668.66091503275129</v>
      </c>
      <c r="AM81" s="188">
        <f t="shared" si="55"/>
        <v>668.66091503275129</v>
      </c>
      <c r="AN81" s="188">
        <f t="shared" si="56"/>
        <v>-668.66091503275129</v>
      </c>
      <c r="AO81" s="188">
        <f t="shared" si="57"/>
        <v>668.66091503275129</v>
      </c>
    </row>
    <row r="82" spans="1:41" x14ac:dyDescent="0.25">
      <c r="A82" s="1" t="s">
        <v>410</v>
      </c>
      <c r="B82" s="149" t="s">
        <v>556</v>
      </c>
      <c r="C82" s="192" t="s">
        <v>294</v>
      </c>
      <c r="E82">
        <v>1</v>
      </c>
      <c r="F82" s="186">
        <f t="shared" si="43"/>
        <v>180.28314253290137</v>
      </c>
      <c r="G82" s="202">
        <v>1.57301406974E-3</v>
      </c>
      <c r="H82" s="202">
        <v>1</v>
      </c>
      <c r="I82">
        <v>1</v>
      </c>
      <c r="J82">
        <v>1</v>
      </c>
      <c r="K82">
        <v>1</v>
      </c>
      <c r="L82">
        <v>-1</v>
      </c>
      <c r="M82">
        <v>-7</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114609.99999999999</v>
      </c>
      <c r="Y82" s="137">
        <v>114609.99999999999</v>
      </c>
      <c r="Z82" s="188">
        <f t="shared" si="49"/>
        <v>180.28314253290137</v>
      </c>
      <c r="AA82" s="188">
        <f>IF(IF(sym!$Q71=H82,1,0)=1,ABS(X82*G82),-ABS(X82*G82))</f>
        <v>180.28314253290137</v>
      </c>
      <c r="AB82" s="188">
        <f>IF(IF(sym!$P71=$H82,1,0)=1,ABS($X82*$G82),-ABS($X82*$G82))</f>
        <v>-180.28314253290137</v>
      </c>
      <c r="AC82" s="188">
        <f t="shared" si="64"/>
        <v>180.28314253290137</v>
      </c>
      <c r="AD82" s="188">
        <f t="shared" si="50"/>
        <v>-180.28314253290137</v>
      </c>
      <c r="AE82" s="188">
        <f t="shared" si="51"/>
        <v>180.28314253290137</v>
      </c>
      <c r="AF82" s="188">
        <f t="shared" si="60"/>
        <v>180.28314253290137</v>
      </c>
      <c r="AG82" s="188">
        <f t="shared" si="61"/>
        <v>180.28314253290137</v>
      </c>
      <c r="AH82" s="188">
        <f t="shared" si="62"/>
        <v>-180.28314253290137</v>
      </c>
      <c r="AI82" s="188">
        <f t="shared" si="63"/>
        <v>180.28314253290137</v>
      </c>
      <c r="AJ82" s="188">
        <f t="shared" si="52"/>
        <v>180.28314253290137</v>
      </c>
      <c r="AK82" s="188">
        <f t="shared" si="53"/>
        <v>180.28314253290137</v>
      </c>
      <c r="AL82" s="188">
        <f t="shared" si="54"/>
        <v>180.28314253290137</v>
      </c>
      <c r="AM82" s="188">
        <f t="shared" si="55"/>
        <v>180.28314253290137</v>
      </c>
      <c r="AN82" s="188">
        <f t="shared" si="56"/>
        <v>-180.28314253290137</v>
      </c>
      <c r="AO82" s="188">
        <f t="shared" si="57"/>
        <v>180.28314253290137</v>
      </c>
    </row>
    <row r="83" spans="1:41" x14ac:dyDescent="0.25">
      <c r="A83" s="1" t="s">
        <v>412</v>
      </c>
      <c r="B83" s="149" t="s">
        <v>763</v>
      </c>
      <c r="C83" s="192" t="s">
        <v>1122</v>
      </c>
      <c r="E83">
        <v>-1</v>
      </c>
      <c r="F83" s="186">
        <f t="shared" si="43"/>
        <v>-218.71882793084001</v>
      </c>
      <c r="G83" s="202">
        <v>-1.4250089063099999E-4</v>
      </c>
      <c r="H83" s="202">
        <v>-1</v>
      </c>
      <c r="I83">
        <v>1</v>
      </c>
      <c r="J83">
        <v>-1</v>
      </c>
      <c r="K83">
        <v>1</v>
      </c>
      <c r="L83">
        <v>1</v>
      </c>
      <c r="M83">
        <v>12</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1534859.375</v>
      </c>
      <c r="Y83" s="137">
        <v>1973390.625</v>
      </c>
      <c r="Z83" s="188">
        <f t="shared" si="49"/>
        <v>218.71882793084001</v>
      </c>
      <c r="AA83" s="188">
        <f>IF(IF(sym!$Q72=H83,1,0)=1,ABS(X83*G83),-ABS(X83*G83))</f>
        <v>218.71882793084001</v>
      </c>
      <c r="AB83" s="188">
        <f>IF(IF(sym!$P72=$H83,1,0)=1,ABS($X83*$G83),-ABS($X83*$G83))</f>
        <v>-218.71882793084001</v>
      </c>
      <c r="AC83" s="188">
        <f t="shared" si="64"/>
        <v>218.71882793084001</v>
      </c>
      <c r="AD83" s="188">
        <f t="shared" si="50"/>
        <v>-218.71882793084001</v>
      </c>
      <c r="AE83" s="188">
        <f t="shared" si="51"/>
        <v>218.71882793084001</v>
      </c>
      <c r="AF83" s="188">
        <f t="shared" si="60"/>
        <v>-218.71882793084001</v>
      </c>
      <c r="AG83" s="188">
        <f t="shared" si="61"/>
        <v>-218.71882793084001</v>
      </c>
      <c r="AH83" s="188">
        <f t="shared" si="62"/>
        <v>-218.71882793084001</v>
      </c>
      <c r="AI83" s="188">
        <f t="shared" si="63"/>
        <v>-218.71882793084001</v>
      </c>
      <c r="AJ83" s="188">
        <f t="shared" si="52"/>
        <v>218.71882793084001</v>
      </c>
      <c r="AK83" s="188">
        <f t="shared" si="53"/>
        <v>-218.71882793084001</v>
      </c>
      <c r="AL83" s="188">
        <f t="shared" si="54"/>
        <v>-218.71882793084001</v>
      </c>
      <c r="AM83" s="188">
        <f t="shared" si="55"/>
        <v>-218.71882793084001</v>
      </c>
      <c r="AN83" s="188">
        <f t="shared" si="56"/>
        <v>218.71882793084001</v>
      </c>
      <c r="AO83" s="188">
        <f t="shared" si="57"/>
        <v>218.71882793084001</v>
      </c>
    </row>
    <row r="84" spans="1:41" x14ac:dyDescent="0.25">
      <c r="A84" s="1" t="s">
        <v>413</v>
      </c>
      <c r="B84" s="149" t="s">
        <v>761</v>
      </c>
      <c r="C84" s="192" t="s">
        <v>1122</v>
      </c>
      <c r="E84">
        <v>-1</v>
      </c>
      <c r="F84" s="186">
        <f t="shared" si="43"/>
        <v>46.880479251988312</v>
      </c>
      <c r="G84" s="202">
        <v>1.16890707189E-4</v>
      </c>
      <c r="H84" s="202">
        <v>1</v>
      </c>
      <c r="I84">
        <v>-1</v>
      </c>
      <c r="J84">
        <v>1</v>
      </c>
      <c r="K84">
        <v>-1</v>
      </c>
      <c r="L84">
        <v>1</v>
      </c>
      <c r="M84">
        <v>8</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401062.5</v>
      </c>
      <c r="Y84" s="137">
        <v>534750</v>
      </c>
      <c r="Z84" s="188">
        <f t="shared" si="49"/>
        <v>46.880479251988312</v>
      </c>
      <c r="AA84" s="188">
        <f>IF(IF(sym!$Q73=H84,1,0)=1,ABS(X84*G84),-ABS(X84*G84))</f>
        <v>-46.880479251988312</v>
      </c>
      <c r="AB84" s="188">
        <f>IF(IF(sym!$P73=$H84,1,0)=1,ABS($X84*$G84),-ABS($X84*$G84))</f>
        <v>46.880479251988312</v>
      </c>
      <c r="AC84" s="188">
        <f t="shared" si="64"/>
        <v>-46.880479251988312</v>
      </c>
      <c r="AD84" s="188">
        <f t="shared" si="50"/>
        <v>46.880479251988312</v>
      </c>
      <c r="AE84" s="188">
        <f t="shared" si="51"/>
        <v>46.880479251988312</v>
      </c>
      <c r="AF84" s="188">
        <f t="shared" si="60"/>
        <v>-46.880479251988312</v>
      </c>
      <c r="AG84" s="188">
        <f t="shared" si="61"/>
        <v>-46.880479251988312</v>
      </c>
      <c r="AH84" s="188">
        <f t="shared" si="62"/>
        <v>46.880479251988312</v>
      </c>
      <c r="AI84" s="188">
        <f t="shared" si="63"/>
        <v>46.880479251988312</v>
      </c>
      <c r="AJ84" s="188">
        <f t="shared" si="52"/>
        <v>-46.880479251988312</v>
      </c>
      <c r="AK84" s="188">
        <f t="shared" si="53"/>
        <v>46.880479251988312</v>
      </c>
      <c r="AL84" s="188">
        <f t="shared" si="54"/>
        <v>-46.880479251988312</v>
      </c>
      <c r="AM84" s="188">
        <f t="shared" si="55"/>
        <v>-46.880479251988312</v>
      </c>
      <c r="AN84" s="188">
        <f t="shared" si="56"/>
        <v>-46.880479251988312</v>
      </c>
      <c r="AO84" s="188">
        <f t="shared" si="57"/>
        <v>46.880479251988312</v>
      </c>
    </row>
    <row r="85" spans="1:41" x14ac:dyDescent="0.25">
      <c r="A85" s="1" t="s">
        <v>414</v>
      </c>
      <c r="B85" s="149" t="s">
        <v>759</v>
      </c>
      <c r="C85" s="192" t="s">
        <v>1122</v>
      </c>
      <c r="E85">
        <v>-1</v>
      </c>
      <c r="F85" s="186">
        <f t="shared" si="43"/>
        <v>751.59914712262503</v>
      </c>
      <c r="G85" s="202">
        <v>2.13219616205E-3</v>
      </c>
      <c r="H85" s="202">
        <v>1</v>
      </c>
      <c r="I85">
        <v>-1</v>
      </c>
      <c r="J85">
        <v>-1</v>
      </c>
      <c r="K85">
        <v>-1</v>
      </c>
      <c r="L85">
        <v>1</v>
      </c>
      <c r="M85">
        <v>8</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352500</v>
      </c>
      <c r="Y85" s="137">
        <v>528750</v>
      </c>
      <c r="Z85" s="188">
        <f t="shared" si="49"/>
        <v>751.59914712262503</v>
      </c>
      <c r="AA85" s="188">
        <f>IF(IF(sym!$Q74=H85,1,0)=1,ABS(X85*G85),-ABS(X85*G85))</f>
        <v>-751.59914712262503</v>
      </c>
      <c r="AB85" s="188">
        <f>IF(IF(sym!$P74=$H85,1,0)=1,ABS($X85*$G85),-ABS($X85*$G85))</f>
        <v>751.59914712262503</v>
      </c>
      <c r="AC85" s="188">
        <f t="shared" si="64"/>
        <v>-751.59914712262503</v>
      </c>
      <c r="AD85" s="188">
        <f t="shared" si="50"/>
        <v>751.59914712262503</v>
      </c>
      <c r="AE85" s="188">
        <f t="shared" si="51"/>
        <v>-751.59914712262503</v>
      </c>
      <c r="AF85" s="188">
        <f t="shared" si="60"/>
        <v>-751.59914712262503</v>
      </c>
      <c r="AG85" s="188">
        <f t="shared" si="61"/>
        <v>-751.59914712262503</v>
      </c>
      <c r="AH85" s="188">
        <f t="shared" si="62"/>
        <v>751.59914712262503</v>
      </c>
      <c r="AI85" s="188">
        <f t="shared" si="63"/>
        <v>751.59914712262503</v>
      </c>
      <c r="AJ85" s="188">
        <f t="shared" si="52"/>
        <v>-751.59914712262503</v>
      </c>
      <c r="AK85" s="188">
        <f t="shared" si="53"/>
        <v>751.59914712262503</v>
      </c>
      <c r="AL85" s="188">
        <f t="shared" si="54"/>
        <v>-751.59914712262503</v>
      </c>
      <c r="AM85" s="188">
        <f t="shared" si="55"/>
        <v>-751.59914712262503</v>
      </c>
      <c r="AN85" s="188">
        <f t="shared" si="56"/>
        <v>-751.59914712262503</v>
      </c>
      <c r="AO85" s="188">
        <f t="shared" si="57"/>
        <v>-751.59914712262503</v>
      </c>
    </row>
    <row r="86" spans="1:41" x14ac:dyDescent="0.25">
      <c r="A86" s="1" t="s">
        <v>416</v>
      </c>
      <c r="B86" s="149" t="s">
        <v>494</v>
      </c>
      <c r="C86" s="192" t="s">
        <v>294</v>
      </c>
      <c r="E86">
        <v>-1</v>
      </c>
      <c r="F86" s="186">
        <f t="shared" si="43"/>
        <v>-246.13601236542499</v>
      </c>
      <c r="G86" s="202">
        <v>-1.5455950541E-2</v>
      </c>
      <c r="H86" s="202">
        <v>-1</v>
      </c>
      <c r="I86">
        <v>-1</v>
      </c>
      <c r="J86">
        <v>1</v>
      </c>
      <c r="K86">
        <v>-1</v>
      </c>
      <c r="L86">
        <v>-1</v>
      </c>
      <c r="M86">
        <v>-2</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15925</v>
      </c>
      <c r="Y86" s="137">
        <v>15925</v>
      </c>
      <c r="Z86" s="188">
        <f t="shared" si="49"/>
        <v>246.13601236542499</v>
      </c>
      <c r="AA86" s="188">
        <f>IF(IF(sym!$Q75=H86,1,0)=1,ABS(X86*G86),-ABS(X86*G86))</f>
        <v>246.13601236542499</v>
      </c>
      <c r="AB86" s="188">
        <f>IF(IF(sym!$P75=$H86,1,0)=1,ABS($X86*$G86),-ABS($X86*$G86))</f>
        <v>-246.13601236542499</v>
      </c>
      <c r="AC86" s="188">
        <f t="shared" si="64"/>
        <v>246.13601236542499</v>
      </c>
      <c r="AD86" s="188">
        <f t="shared" si="50"/>
        <v>-246.13601236542499</v>
      </c>
      <c r="AE86" s="188">
        <f t="shared" si="51"/>
        <v>-246.13601236542499</v>
      </c>
      <c r="AF86" s="188">
        <f t="shared" si="60"/>
        <v>246.13601236542499</v>
      </c>
      <c r="AG86" s="188">
        <f t="shared" si="61"/>
        <v>246.13601236542499</v>
      </c>
      <c r="AH86" s="188">
        <f t="shared" si="62"/>
        <v>246.13601236542499</v>
      </c>
      <c r="AI86" s="188">
        <f t="shared" si="63"/>
        <v>-246.13601236542499</v>
      </c>
      <c r="AJ86" s="188">
        <f t="shared" si="52"/>
        <v>246.13601236542499</v>
      </c>
      <c r="AK86" s="188">
        <f t="shared" si="53"/>
        <v>-246.13601236542499</v>
      </c>
      <c r="AL86" s="188">
        <f t="shared" si="54"/>
        <v>-246.13601236542499</v>
      </c>
      <c r="AM86" s="188">
        <f t="shared" si="55"/>
        <v>-246.13601236542499</v>
      </c>
      <c r="AN86" s="188">
        <f t="shared" si="56"/>
        <v>246.13601236542499</v>
      </c>
      <c r="AO86" s="188">
        <f t="shared" si="57"/>
        <v>-246.13601236542499</v>
      </c>
    </row>
    <row r="87" spans="1:41" s="2" customFormat="1" x14ac:dyDescent="0.25">
      <c r="A87" s="1" t="s">
        <v>418</v>
      </c>
      <c r="B87" s="149" t="s">
        <v>767</v>
      </c>
      <c r="C87" s="192" t="s">
        <v>297</v>
      </c>
      <c r="D87"/>
      <c r="E87">
        <v>-1</v>
      </c>
      <c r="F87" s="186">
        <f t="shared" si="43"/>
        <v>-595.79929988301399</v>
      </c>
      <c r="G87" s="202">
        <v>-7.0011668611400001E-3</v>
      </c>
      <c r="H87" s="202">
        <v>-1</v>
      </c>
      <c r="I87">
        <v>-1</v>
      </c>
      <c r="J87">
        <v>-1</v>
      </c>
      <c r="K87">
        <v>-1</v>
      </c>
      <c r="L87">
        <v>1</v>
      </c>
      <c r="M87">
        <v>5</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85100</v>
      </c>
      <c r="Y87" s="137">
        <v>106375</v>
      </c>
      <c r="Z87" s="188">
        <f t="shared" si="49"/>
        <v>595.79929988301399</v>
      </c>
      <c r="AA87" s="188">
        <f>IF(IF(sym!$Q76=H87,1,0)=1,ABS(X87*G87),-ABS(X87*G87))</f>
        <v>-595.79929988301399</v>
      </c>
      <c r="AB87" s="188">
        <f>IF(IF(sym!$P76=$H87,1,0)=1,ABS($X87*$G87),-ABS($X87*$G87))</f>
        <v>595.79929988301399</v>
      </c>
      <c r="AC87" s="188">
        <f t="shared" si="64"/>
        <v>595.79929988301399</v>
      </c>
      <c r="AD87" s="188">
        <f t="shared" si="50"/>
        <v>-595.79929988301399</v>
      </c>
      <c r="AE87" s="188">
        <f t="shared" si="51"/>
        <v>595.79929988301399</v>
      </c>
      <c r="AF87" s="188">
        <f t="shared" si="60"/>
        <v>595.79929988301399</v>
      </c>
      <c r="AG87" s="188">
        <f t="shared" si="61"/>
        <v>595.79929988301399</v>
      </c>
      <c r="AH87" s="188">
        <f t="shared" si="62"/>
        <v>-595.79929988301399</v>
      </c>
      <c r="AI87" s="188">
        <f t="shared" si="63"/>
        <v>-595.79929988301399</v>
      </c>
      <c r="AJ87" s="188">
        <f t="shared" si="52"/>
        <v>595.79929988301399</v>
      </c>
      <c r="AK87" s="188">
        <f t="shared" si="53"/>
        <v>-595.79929988301399</v>
      </c>
      <c r="AL87" s="188">
        <f t="shared" si="54"/>
        <v>595.79929988301399</v>
      </c>
      <c r="AM87" s="188">
        <f t="shared" si="55"/>
        <v>595.79929988301399</v>
      </c>
      <c r="AN87" s="188">
        <f t="shared" si="56"/>
        <v>595.79929988301399</v>
      </c>
      <c r="AO87" s="188">
        <f t="shared" si="57"/>
        <v>595.79929988301399</v>
      </c>
    </row>
    <row r="88" spans="1:41" s="2" customFormat="1" x14ac:dyDescent="0.25">
      <c r="A88" s="1" t="s">
        <v>1053</v>
      </c>
      <c r="B88" s="149" t="s">
        <v>738</v>
      </c>
      <c r="C88" s="192" t="s">
        <v>294</v>
      </c>
      <c r="D88"/>
      <c r="E88">
        <v>-1</v>
      </c>
      <c r="F88" s="186">
        <f t="shared" si="43"/>
        <v>1430.9127823057956</v>
      </c>
      <c r="G88" s="202">
        <v>7.3729142413699999E-3</v>
      </c>
      <c r="H88" s="202">
        <v>1</v>
      </c>
      <c r="I88">
        <v>1</v>
      </c>
      <c r="J88">
        <v>1</v>
      </c>
      <c r="K88">
        <v>1</v>
      </c>
      <c r="L88">
        <v>-1</v>
      </c>
      <c r="M88">
        <v>6</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194076.96</v>
      </c>
      <c r="Y88" s="137">
        <v>291115.44</v>
      </c>
      <c r="Z88" s="188">
        <f t="shared" si="49"/>
        <v>1430.9127823057956</v>
      </c>
      <c r="AA88" s="188">
        <f>IF(IF(sym!$Q77=H88,1,0)=1,ABS(X88*G88),-ABS(X88*G88))</f>
        <v>1430.9127823057956</v>
      </c>
      <c r="AB88" s="188">
        <f>IF(IF(sym!$P77=$H88,1,0)=1,ABS($X88*$G88),-ABS($X88*$G88))</f>
        <v>-1430.9127823057956</v>
      </c>
      <c r="AC88" s="188">
        <f t="shared" si="64"/>
        <v>-1430.9127823057956</v>
      </c>
      <c r="AD88" s="188">
        <f t="shared" si="50"/>
        <v>1430.9127823057956</v>
      </c>
      <c r="AE88" s="188">
        <f t="shared" si="51"/>
        <v>1430.9127823057956</v>
      </c>
      <c r="AF88" s="188">
        <f t="shared" si="60"/>
        <v>1430.9127823057956</v>
      </c>
      <c r="AG88" s="188">
        <f t="shared" si="61"/>
        <v>1430.9127823057956</v>
      </c>
      <c r="AH88" s="188">
        <f t="shared" si="62"/>
        <v>-1430.9127823057956</v>
      </c>
      <c r="AI88" s="188">
        <f t="shared" si="63"/>
        <v>-1430.9127823057956</v>
      </c>
      <c r="AJ88" s="188">
        <f t="shared" si="52"/>
        <v>1430.9127823057956</v>
      </c>
      <c r="AK88" s="188">
        <f t="shared" si="53"/>
        <v>1430.9127823057956</v>
      </c>
      <c r="AL88" s="188">
        <f t="shared" si="54"/>
        <v>1430.9127823057956</v>
      </c>
      <c r="AM88" s="188">
        <f t="shared" si="55"/>
        <v>1430.9127823057956</v>
      </c>
      <c r="AN88" s="188">
        <f t="shared" si="56"/>
        <v>-1430.9127823057956</v>
      </c>
      <c r="AO88" s="188">
        <f t="shared" si="57"/>
        <v>1430.9127823057956</v>
      </c>
    </row>
    <row r="89" spans="1:41" s="2" customFormat="1" x14ac:dyDescent="0.25">
      <c r="A89" s="330" t="s">
        <v>1054</v>
      </c>
      <c r="B89" s="331" t="s">
        <v>463</v>
      </c>
      <c r="C89" s="332" t="s">
        <v>1288</v>
      </c>
      <c r="D89"/>
      <c r="E89">
        <v>1</v>
      </c>
      <c r="F89" s="186">
        <f t="shared" si="43"/>
        <v>0</v>
      </c>
      <c r="G89" s="202">
        <v>1.0190563538200001E-4</v>
      </c>
      <c r="H89" s="202">
        <v>1</v>
      </c>
      <c r="I89">
        <v>-1</v>
      </c>
      <c r="J89">
        <v>1</v>
      </c>
      <c r="K89">
        <v>-1</v>
      </c>
      <c r="L89">
        <v>1</v>
      </c>
      <c r="M89">
        <v>-8</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-159.85645396436203</v>
      </c>
      <c r="G90" s="202">
        <v>-8.9716272288900003E-4</v>
      </c>
      <c r="H90" s="202">
        <v>-1</v>
      </c>
      <c r="I90">
        <v>-1</v>
      </c>
      <c r="J90">
        <v>-1</v>
      </c>
      <c r="K90">
        <v>-1</v>
      </c>
      <c r="L90">
        <v>1</v>
      </c>
      <c r="M90">
        <v>6</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178180</v>
      </c>
      <c r="Y90" s="137">
        <v>267270</v>
      </c>
      <c r="Z90" s="188">
        <f t="shared" si="49"/>
        <v>159.85645396436203</v>
      </c>
      <c r="AA90" s="188">
        <f>IF(IF(sym!$Q79=H90,1,0)=1,ABS(X90*G90),-ABS(X90*G90))</f>
        <v>-159.85645396436203</v>
      </c>
      <c r="AB90" s="188">
        <f>IF(IF(sym!$P79=$H90,1,0)=1,ABS($X90*$G90),-ABS($X90*$G90))</f>
        <v>159.85645396436203</v>
      </c>
      <c r="AC90" s="188">
        <f t="shared" si="64"/>
        <v>-159.85645396436203</v>
      </c>
      <c r="AD90" s="188">
        <f t="shared" si="50"/>
        <v>159.85645396436203</v>
      </c>
      <c r="AE90" s="188">
        <f t="shared" si="51"/>
        <v>159.85645396436203</v>
      </c>
      <c r="AF90" s="188">
        <f t="shared" si="60"/>
        <v>159.85645396436203</v>
      </c>
      <c r="AG90" s="188">
        <f t="shared" si="61"/>
        <v>159.85645396436203</v>
      </c>
      <c r="AH90" s="188">
        <f t="shared" si="62"/>
        <v>-159.85645396436203</v>
      </c>
      <c r="AI90" s="188">
        <f t="shared" si="63"/>
        <v>-159.85645396436203</v>
      </c>
      <c r="AJ90" s="188">
        <f t="shared" si="52"/>
        <v>159.85645396436203</v>
      </c>
      <c r="AK90" s="188">
        <f t="shared" si="53"/>
        <v>159.85645396436203</v>
      </c>
      <c r="AL90" s="188">
        <f t="shared" si="54"/>
        <v>159.85645396436203</v>
      </c>
      <c r="AM90" s="188">
        <f t="shared" si="55"/>
        <v>159.85645396436203</v>
      </c>
      <c r="AN90" s="188">
        <f t="shared" si="56"/>
        <v>-159.85645396436203</v>
      </c>
      <c r="AO90" s="188">
        <f t="shared" si="57"/>
        <v>159.85645396436203</v>
      </c>
    </row>
    <row r="91" spans="1:41" s="4" customFormat="1" x14ac:dyDescent="0.25">
      <c r="A91" s="1" t="s">
        <v>1025</v>
      </c>
      <c r="B91" s="149" t="s">
        <v>459</v>
      </c>
      <c r="C91" s="192" t="s">
        <v>1122</v>
      </c>
      <c r="E91">
        <v>1</v>
      </c>
      <c r="F91" s="186">
        <f t="shared" si="43"/>
        <v>0</v>
      </c>
      <c r="G91" s="202">
        <v>0</v>
      </c>
      <c r="H91" s="202">
        <v>1</v>
      </c>
      <c r="I91">
        <v>1</v>
      </c>
      <c r="J91">
        <v>-1</v>
      </c>
      <c r="K91">
        <v>1</v>
      </c>
      <c r="L91">
        <v>1</v>
      </c>
      <c r="M91">
        <v>9</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2682077.7984000002</v>
      </c>
      <c r="Y91" s="137">
        <v>3301018.8288000003</v>
      </c>
      <c r="Z91" s="188">
        <f t="shared" si="49"/>
        <v>0</v>
      </c>
      <c r="AA91" s="188">
        <f>IF(IF(sym!$Q80=H91,1,0)=1,ABS(X91*G91),-ABS(X91*G91))</f>
        <v>0</v>
      </c>
      <c r="AB91" s="188">
        <f>IF(IF(sym!$P80=$H91,1,0)=1,ABS($X91*$G91),-ABS($X91*$G91))</f>
        <v>0</v>
      </c>
      <c r="AC91" s="188">
        <f t="shared" si="64"/>
        <v>0</v>
      </c>
      <c r="AD91" s="188">
        <f t="shared" si="50"/>
        <v>0</v>
      </c>
      <c r="AE91" s="188">
        <f t="shared" si="51"/>
        <v>0</v>
      </c>
      <c r="AF91" s="188">
        <f t="shared" si="60"/>
        <v>0</v>
      </c>
      <c r="AG91" s="188">
        <f t="shared" si="61"/>
        <v>0</v>
      </c>
      <c r="AH91" s="188">
        <f t="shared" si="62"/>
        <v>0</v>
      </c>
      <c r="AI91" s="188">
        <f t="shared" si="63"/>
        <v>0</v>
      </c>
      <c r="AJ91" s="188">
        <f t="shared" si="52"/>
        <v>0</v>
      </c>
      <c r="AK91" s="188">
        <f t="shared" si="53"/>
        <v>0</v>
      </c>
      <c r="AL91" s="188">
        <f t="shared" si="54"/>
        <v>0</v>
      </c>
      <c r="AM91" s="188">
        <f t="shared" si="55"/>
        <v>0</v>
      </c>
      <c r="AN91" s="188">
        <f t="shared" si="56"/>
        <v>0</v>
      </c>
      <c r="AO91" s="188">
        <f t="shared" si="57"/>
        <v>0</v>
      </c>
    </row>
    <row r="92" spans="1:41" s="4" customFormat="1" ht="15.75" thickBot="1" x14ac:dyDescent="0.3">
      <c r="A92" s="1" t="s">
        <v>1026</v>
      </c>
      <c r="B92" s="149" t="s">
        <v>447</v>
      </c>
      <c r="C92" s="192" t="s">
        <v>1122</v>
      </c>
      <c r="E92">
        <v>1</v>
      </c>
      <c r="F92" s="186">
        <f t="shared" si="43"/>
        <v>-119.60990522748138</v>
      </c>
      <c r="G92" s="203">
        <v>-5.0952817690699997E-5</v>
      </c>
      <c r="H92" s="203">
        <v>-1</v>
      </c>
      <c r="I92">
        <v>1</v>
      </c>
      <c r="J92">
        <v>1</v>
      </c>
      <c r="K92">
        <v>1</v>
      </c>
      <c r="L92">
        <v>1</v>
      </c>
      <c r="M92">
        <v>9</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2347464</v>
      </c>
      <c r="Y92" s="137">
        <v>2934330</v>
      </c>
      <c r="Z92" s="188">
        <f t="shared" si="49"/>
        <v>119.60990522748138</v>
      </c>
      <c r="AA92" s="188">
        <f>IF(IF(sym!$Q81=H92,1,0)=1,ABS(X92*G92),-ABS(X92*G92))</f>
        <v>119.60990522748138</v>
      </c>
      <c r="AB92" s="188">
        <f>IF(IF(sym!$P81=$H92,1,0)=1,ABS($X92*$G92),-ABS($X92*$G92))</f>
        <v>-119.60990522748138</v>
      </c>
      <c r="AC92" s="188">
        <f t="shared" si="64"/>
        <v>-119.60990522748138</v>
      </c>
      <c r="AD92" s="188">
        <f t="shared" si="50"/>
        <v>119.60990522748138</v>
      </c>
      <c r="AE92" s="188">
        <f t="shared" si="51"/>
        <v>-119.60990522748138</v>
      </c>
      <c r="AF92" s="188">
        <f t="shared" si="60"/>
        <v>-119.60990522748138</v>
      </c>
      <c r="AG92" s="188">
        <f t="shared" si="61"/>
        <v>-119.60990522748138</v>
      </c>
      <c r="AH92" s="188">
        <f t="shared" si="62"/>
        <v>-119.60990522748138</v>
      </c>
      <c r="AI92" s="188">
        <f t="shared" si="63"/>
        <v>-119.60990522748138</v>
      </c>
      <c r="AJ92" s="188">
        <f t="shared" si="52"/>
        <v>-119.60990522748138</v>
      </c>
      <c r="AK92" s="188">
        <f t="shared" si="53"/>
        <v>-119.60990522748138</v>
      </c>
      <c r="AL92" s="188">
        <f t="shared" si="54"/>
        <v>119.60990522748138</v>
      </c>
      <c r="AM92" s="188">
        <f t="shared" si="55"/>
        <v>-119.60990522748138</v>
      </c>
      <c r="AN92" s="188">
        <f t="shared" si="56"/>
        <v>119.60990522748138</v>
      </c>
      <c r="AO92" s="188">
        <f t="shared" si="57"/>
        <v>119.60990522748138</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0.43055555555555558</v>
      </c>
      <c r="AB94" s="193">
        <f t="shared" si="65"/>
        <v>0.55555555555555558</v>
      </c>
      <c r="AC94" s="193">
        <f t="shared" ref="AC94" si="66">COUNTIF(AC14:AC92,"&gt;0")/$B$10</f>
        <v>0.41666666666666669</v>
      </c>
      <c r="AD94" s="193">
        <f t="shared" si="65"/>
        <v>0.56944444444444442</v>
      </c>
      <c r="AE94" s="193">
        <f t="shared" si="65"/>
        <v>0.47222222222222221</v>
      </c>
      <c r="AF94" s="193">
        <f t="shared" si="65"/>
        <v>0.51388888888888884</v>
      </c>
      <c r="AG94" s="193">
        <f t="shared" si="65"/>
        <v>0.51388888888888884</v>
      </c>
      <c r="AH94" s="193">
        <f t="shared" si="65"/>
        <v>0.5</v>
      </c>
      <c r="AI94" s="193">
        <f t="shared" si="65"/>
        <v>0.55555555555555558</v>
      </c>
      <c r="AJ94" s="193">
        <f t="shared" si="65"/>
        <v>0.47222222222222221</v>
      </c>
      <c r="AK94" s="193">
        <f t="shared" si="65"/>
        <v>0.52777777777777779</v>
      </c>
      <c r="AL94" s="193">
        <f t="shared" si="65"/>
        <v>0.54166666666666663</v>
      </c>
      <c r="AM94" s="193">
        <f t="shared" si="65"/>
        <v>0.47222222222222221</v>
      </c>
      <c r="AN94" s="193">
        <f t="shared" si="65"/>
        <v>0.40277777777777779</v>
      </c>
      <c r="AO94" s="193">
        <f t="shared" si="65"/>
        <v>0.52777777777777779</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20160706</v>
      </c>
      <c r="F1" t="s">
        <v>1256</v>
      </c>
      <c r="G1" t="s">
        <v>1060</v>
      </c>
      <c r="H1" s="197" t="s">
        <v>1188</v>
      </c>
      <c r="I1" t="s">
        <v>1297</v>
      </c>
      <c r="K1" s="6" t="str">
        <f>E12&amp;" l% "&amp;ROUND(E13*100,2)&amp;"%"</f>
        <v>prev ACT l% 44.3%</v>
      </c>
      <c r="L1" s="265" t="str">
        <f>I12&amp;" l% "&amp;ROUND(I13*100,2)&amp;"%"</f>
        <v>50/50 l% 45.57%</v>
      </c>
      <c r="M1" s="265" t="str">
        <f>J12&amp;" l% "&amp;ROUND(J13*100,2)&amp;"%"</f>
        <v>&gt;equity l% 41.77%</v>
      </c>
      <c r="N1" s="265" t="str">
        <f>K12&amp;" l% "&amp;ROUND(K13*100,2)&amp;"%"</f>
        <v>&lt;equity l% 51.9%</v>
      </c>
      <c r="O1" s="265" t="str">
        <f>L12&amp;" l% "&amp;ROUND(L13*100,2)&amp;"%"</f>
        <v>SEA1 l% 67.09%</v>
      </c>
      <c r="P1" s="265" t="str">
        <f t="shared" ref="P1:V1" si="0">O12&amp;" l% "&amp;ROUND(O13*100,2)&amp;"%"</f>
        <v>SEA-ADJ l% 55.7%</v>
      </c>
      <c r="Q1" s="265" t="str">
        <f t="shared" si="0"/>
        <v>v1 l% 41.77%</v>
      </c>
      <c r="R1" s="265" t="str">
        <f t="shared" si="0"/>
        <v>v2 l% 49.37%</v>
      </c>
      <c r="S1" s="265" t="str">
        <f t="shared" si="0"/>
        <v>v3 l% 41.77%</v>
      </c>
      <c r="T1" s="265" t="str">
        <f t="shared" si="0"/>
        <v>v4 l% 40.51%</v>
      </c>
      <c r="U1" s="265" t="str">
        <f t="shared" si="0"/>
        <v>v5 l% 44.3%</v>
      </c>
      <c r="V1" s="265" t="str">
        <f t="shared" si="0"/>
        <v>v6 l% 40.51%</v>
      </c>
      <c r="W1" s="6"/>
      <c r="X1" s="285"/>
      <c r="Z1" s="333" t="str">
        <f t="shared" ref="Z1:AO1" si="1">Z12</f>
        <v>MAX ACC 99% PNL 70176</v>
      </c>
      <c r="AA1" s="334" t="str">
        <f t="shared" si="1"/>
        <v>RISK-ON ACC 42% PNL -23064</v>
      </c>
      <c r="AB1" s="334" t="str">
        <f t="shared" si="1"/>
        <v>RISK-OFF ACC 57% PNL 23064</v>
      </c>
      <c r="AC1" s="334" t="str">
        <f t="shared" ref="AC1" si="2">AC12</f>
        <v>Previous ACC 47% PNL 9945</v>
      </c>
      <c r="AD1" s="295" t="str">
        <f t="shared" si="1"/>
        <v>Anti-Previous ACC 51% PNL -9945</v>
      </c>
      <c r="AE1" s="335" t="str">
        <f t="shared" si="1"/>
        <v>&gt;equity ACC 50% PNL -3101</v>
      </c>
      <c r="AF1" s="335" t="str">
        <f t="shared" si="1"/>
        <v>50/50 ACC 43% PNL -4438</v>
      </c>
      <c r="AG1" s="335" t="str">
        <f t="shared" si="1"/>
        <v>&lt;equity ACC 49% PNL 2449</v>
      </c>
      <c r="AH1" s="336" t="str">
        <f t="shared" si="1"/>
        <v>SEASONALITY ACC 61% PNL 24472</v>
      </c>
      <c r="AI1" s="336" t="str">
        <f t="shared" si="1"/>
        <v>ADJ_SEASONALITY ACC 58% PNL 20341</v>
      </c>
      <c r="AJ1" s="337" t="str">
        <f t="shared" si="1"/>
        <v>V1 ACC 47% PNL 4891</v>
      </c>
      <c r="AK1" s="337" t="str">
        <f t="shared" si="1"/>
        <v>V2 ACC 53% PNL -1373</v>
      </c>
      <c r="AL1" s="337" t="str">
        <f t="shared" si="1"/>
        <v>V3 ACC 38% PNL -28984</v>
      </c>
      <c r="AM1" s="337" t="str">
        <f t="shared" si="1"/>
        <v>V4 ACC 40% PNL -21228</v>
      </c>
      <c r="AN1" s="337" t="str">
        <f t="shared" si="1"/>
        <v>V5 ACC 36% PNL -20348</v>
      </c>
      <c r="AO1" s="337" t="str">
        <f t="shared" si="1"/>
        <v>V6 ACC 46% PNL -11443</v>
      </c>
    </row>
    <row r="2" spans="1:41" outlineLevel="1" x14ac:dyDescent="0.25">
      <c r="A2" t="s">
        <v>1121</v>
      </c>
      <c r="B2" s="95">
        <f>COUNTIF($C$14:$C$92,A2)</f>
        <v>9</v>
      </c>
      <c r="C2" s="193">
        <f>B2/$B$10</f>
        <v>0.125</v>
      </c>
      <c r="F2" s="294">
        <f t="shared" ref="F2:F9" si="3">SUMIFS(H$14:H$92,H$14:H$92,1,$C$14:$C$92,A2)/$B2</f>
        <v>0.66666666666666663</v>
      </c>
      <c r="G2" s="137">
        <f t="shared" ref="G2:G9" si="4">SUMIF($C$14:$C$92,A2,Z$14:Z$92)</f>
        <v>6085.4621007849828</v>
      </c>
      <c r="H2" s="143">
        <f t="shared" ref="H2:H10" si="5">G2/$B2</f>
        <v>676.16245564277585</v>
      </c>
      <c r="I2" s="186">
        <f>SUMIF($C$14:$C$92,A2,F$14:F$92)/B2</f>
        <v>243.25299457071554</v>
      </c>
      <c r="J2" t="str">
        <f t="shared" ref="J2:J9" si="6">A2</f>
        <v>currency</v>
      </c>
      <c r="K2" s="344">
        <f t="shared" ref="K2:K9" si="7">SUMIF($C$14:$C$92,$A2,E$14:E$92)/$B2</f>
        <v>-0.55555555555555558</v>
      </c>
      <c r="L2" s="344">
        <f t="shared" ref="L2:O9" si="8">SUMIF($C$14:$C$92,$A2,I$14:I$92)/$B2</f>
        <v>-0.55555555555555558</v>
      </c>
      <c r="M2" s="344">
        <f t="shared" si="8"/>
        <v>0.1111111111111111</v>
      </c>
      <c r="N2" s="344">
        <f t="shared" si="8"/>
        <v>-0.1111111111111111</v>
      </c>
      <c r="O2" s="344">
        <f t="shared" si="8"/>
        <v>0.55555555555555558</v>
      </c>
      <c r="P2" s="344">
        <f t="shared" ref="P2:V9" si="9">SUMIF($C$14:$C$92,$A2,O$14:O$92)/$B2</f>
        <v>-0.1111111111111111</v>
      </c>
      <c r="Q2" s="344">
        <f t="shared" si="9"/>
        <v>-0.55555555555555558</v>
      </c>
      <c r="R2" s="344">
        <f t="shared" si="9"/>
        <v>0.33333333333333331</v>
      </c>
      <c r="S2" s="344">
        <f t="shared" si="9"/>
        <v>-0.55555555555555558</v>
      </c>
      <c r="T2" s="344">
        <f t="shared" si="9"/>
        <v>-0.33333333333333331</v>
      </c>
      <c r="U2" s="344">
        <f t="shared" si="9"/>
        <v>-0.1111111111111111</v>
      </c>
      <c r="V2" s="344">
        <f t="shared" si="9"/>
        <v>-0.1111111111111111</v>
      </c>
      <c r="W2" s="286"/>
      <c r="X2" s="6"/>
      <c r="Y2" t="s">
        <v>1121</v>
      </c>
      <c r="Z2" s="282">
        <f t="shared" ref="Z2:AO9" si="10">SUMIF($C$14:$C$92,$Y2,Z$14:Z$92)</f>
        <v>6085.4621007849828</v>
      </c>
      <c r="AA2" s="282">
        <f t="shared" si="10"/>
        <v>2180.0386960831047</v>
      </c>
      <c r="AB2" s="282">
        <f t="shared" si="10"/>
        <v>-2180.0386960831047</v>
      </c>
      <c r="AC2" s="282">
        <f t="shared" si="10"/>
        <v>-2180.0386960831047</v>
      </c>
      <c r="AD2" s="282">
        <f t="shared" si="10"/>
        <v>2180.0386960831047</v>
      </c>
      <c r="AE2" s="282">
        <f t="shared" si="10"/>
        <v>-2975.962151033742</v>
      </c>
      <c r="AF2" s="282">
        <f t="shared" si="10"/>
        <v>965.65511291076029</v>
      </c>
      <c r="AG2" s="282">
        <f t="shared" si="10"/>
        <v>2072.1242088405706</v>
      </c>
      <c r="AH2" s="282">
        <f t="shared" si="10"/>
        <v>1873.7313588816301</v>
      </c>
      <c r="AI2" s="282">
        <f t="shared" si="10"/>
        <v>-5309.2450905007081</v>
      </c>
      <c r="AJ2" s="282">
        <f t="shared" si="10"/>
        <v>-2180.0386960831047</v>
      </c>
      <c r="AK2" s="282">
        <f t="shared" si="10"/>
        <v>-3575.1194544034743</v>
      </c>
      <c r="AL2" s="282">
        <f t="shared" si="10"/>
        <v>1271.9624501122353</v>
      </c>
      <c r="AM2" s="282">
        <f t="shared" si="10"/>
        <v>-1097.5143485973549</v>
      </c>
      <c r="AN2" s="282">
        <f t="shared" si="10"/>
        <v>457.92488220730104</v>
      </c>
      <c r="AO2" s="282">
        <f t="shared" si="10"/>
        <v>-3752.1791613180167</v>
      </c>
    </row>
    <row r="3" spans="1:41" outlineLevel="1" x14ac:dyDescent="0.25">
      <c r="A3" s="1" t="s">
        <v>288</v>
      </c>
      <c r="B3" s="95">
        <f t="shared" ref="B3:B9" si="11">COUNTIF($C$14:$C$92,A3)</f>
        <v>6</v>
      </c>
      <c r="C3" s="193">
        <f t="shared" ref="C3:C10" si="12">B3/$B$10</f>
        <v>8.3333333333333329E-2</v>
      </c>
      <c r="F3" s="294">
        <f t="shared" si="3"/>
        <v>0.83333333333333337</v>
      </c>
      <c r="G3" s="137">
        <f t="shared" si="4"/>
        <v>5521.0707114383758</v>
      </c>
      <c r="H3" s="143">
        <f t="shared" si="5"/>
        <v>920.17845190639594</v>
      </c>
      <c r="I3" s="186">
        <f t="shared" ref="I3:I9" si="13">SUMIF($C$14:$C$92,A3,F$14:F$92)/B3</f>
        <v>853.66901794406795</v>
      </c>
      <c r="J3" t="str">
        <f t="shared" si="6"/>
        <v>energy</v>
      </c>
      <c r="K3" s="344">
        <f t="shared" si="7"/>
        <v>-1</v>
      </c>
      <c r="L3" s="344">
        <f t="shared" si="8"/>
        <v>-0.66666666666666663</v>
      </c>
      <c r="M3" s="344">
        <f t="shared" si="8"/>
        <v>0</v>
      </c>
      <c r="N3" s="344">
        <f t="shared" si="8"/>
        <v>-0.66666666666666663</v>
      </c>
      <c r="O3" s="344">
        <f t="shared" si="8"/>
        <v>0.66666666666666663</v>
      </c>
      <c r="P3" s="344">
        <f t="shared" si="9"/>
        <v>0.33333333333333331</v>
      </c>
      <c r="Q3" s="344">
        <f t="shared" si="9"/>
        <v>-1</v>
      </c>
      <c r="R3" s="344">
        <f t="shared" si="9"/>
        <v>0.66666666666666663</v>
      </c>
      <c r="S3" s="344">
        <f t="shared" si="9"/>
        <v>-0.33333333333333331</v>
      </c>
      <c r="T3" s="344">
        <f t="shared" si="9"/>
        <v>-0.66666666666666663</v>
      </c>
      <c r="U3" s="344">
        <f t="shared" si="9"/>
        <v>-0.33333333333333331</v>
      </c>
      <c r="V3" s="344">
        <f t="shared" si="9"/>
        <v>0.33333333333333331</v>
      </c>
      <c r="W3" s="286"/>
      <c r="X3" s="6"/>
      <c r="Y3" s="1" t="s">
        <v>288</v>
      </c>
      <c r="Z3" s="282">
        <f t="shared" si="10"/>
        <v>5521.0707114383758</v>
      </c>
      <c r="AA3" s="282">
        <f t="shared" si="10"/>
        <v>5122.0141076644077</v>
      </c>
      <c r="AB3" s="282">
        <f t="shared" si="10"/>
        <v>-5122.0141076644077</v>
      </c>
      <c r="AC3" s="282">
        <f t="shared" si="10"/>
        <v>-5122.0141076644077</v>
      </c>
      <c r="AD3" s="282">
        <f t="shared" si="10"/>
        <v>5122.0141076644077</v>
      </c>
      <c r="AE3" s="282">
        <f t="shared" si="10"/>
        <v>241.19040475199247</v>
      </c>
      <c r="AF3" s="282">
        <f t="shared" si="10"/>
        <v>-1539.5373024925671</v>
      </c>
      <c r="AG3" s="282">
        <f t="shared" si="10"/>
        <v>-1539.5373024925671</v>
      </c>
      <c r="AH3" s="282">
        <f t="shared" si="10"/>
        <v>3974.1605906227655</v>
      </c>
      <c r="AI3" s="282">
        <f t="shared" si="10"/>
        <v>4373.2171943967342</v>
      </c>
      <c r="AJ3" s="282">
        <f t="shared" si="10"/>
        <v>-5122.0141076644077</v>
      </c>
      <c r="AK3" s="282">
        <f t="shared" si="10"/>
        <v>3974.1605906227655</v>
      </c>
      <c r="AL3" s="282">
        <f t="shared" si="10"/>
        <v>-391.68378545092605</v>
      </c>
      <c r="AM3" s="282">
        <f t="shared" si="10"/>
        <v>-1539.5373024925671</v>
      </c>
      <c r="AN3" s="282">
        <f t="shared" si="10"/>
        <v>-4373.2171943967342</v>
      </c>
      <c r="AO3" s="282">
        <f t="shared" si="10"/>
        <v>1389.0439217936337</v>
      </c>
    </row>
    <row r="4" spans="1:41" outlineLevel="1" x14ac:dyDescent="0.25">
      <c r="A4" s="1" t="s">
        <v>297</v>
      </c>
      <c r="B4" s="95">
        <f t="shared" si="11"/>
        <v>10</v>
      </c>
      <c r="C4" s="193">
        <f t="shared" si="12"/>
        <v>0.1388888888888889</v>
      </c>
      <c r="F4" s="294">
        <f t="shared" si="3"/>
        <v>0.3</v>
      </c>
      <c r="G4" s="137">
        <f t="shared" si="4"/>
        <v>9418.2465449745632</v>
      </c>
      <c r="H4" s="143">
        <f t="shared" si="5"/>
        <v>941.82465449745632</v>
      </c>
      <c r="I4" s="186">
        <f t="shared" si="13"/>
        <v>-356.40350426597763</v>
      </c>
      <c r="J4" t="str">
        <f t="shared" si="6"/>
        <v>grain</v>
      </c>
      <c r="K4" s="344">
        <f t="shared" si="7"/>
        <v>-0.4</v>
      </c>
      <c r="L4" s="344">
        <f t="shared" si="8"/>
        <v>-0.6</v>
      </c>
      <c r="M4" s="344">
        <f t="shared" si="8"/>
        <v>0.8</v>
      </c>
      <c r="N4" s="344">
        <f t="shared" si="8"/>
        <v>-1</v>
      </c>
      <c r="O4" s="344">
        <f t="shared" si="8"/>
        <v>-0.8</v>
      </c>
      <c r="P4" s="344">
        <f t="shared" si="9"/>
        <v>-0.6</v>
      </c>
      <c r="Q4" s="344">
        <f t="shared" si="9"/>
        <v>-0.4</v>
      </c>
      <c r="R4" s="344">
        <f t="shared" si="9"/>
        <v>0.4</v>
      </c>
      <c r="S4" s="344">
        <f t="shared" si="9"/>
        <v>0.4</v>
      </c>
      <c r="T4" s="344">
        <f t="shared" si="9"/>
        <v>0.4</v>
      </c>
      <c r="U4" s="344">
        <f t="shared" si="9"/>
        <v>0.6</v>
      </c>
      <c r="V4" s="344">
        <f t="shared" si="9"/>
        <v>0.8</v>
      </c>
      <c r="W4" s="286"/>
      <c r="X4" s="6"/>
      <c r="Y4" s="1" t="s">
        <v>297</v>
      </c>
      <c r="Z4" s="282">
        <f t="shared" si="10"/>
        <v>9418.2465449745632</v>
      </c>
      <c r="AA4" s="282">
        <f t="shared" si="10"/>
        <v>-3564.0350426597761</v>
      </c>
      <c r="AB4" s="282">
        <f t="shared" si="10"/>
        <v>3564.0350426597761</v>
      </c>
      <c r="AC4" s="282">
        <f t="shared" si="10"/>
        <v>-1481.6232166002271</v>
      </c>
      <c r="AD4" s="282">
        <f t="shared" si="10"/>
        <v>1481.6232166002271</v>
      </c>
      <c r="AE4" s="282">
        <f t="shared" si="10"/>
        <v>-1587.1030934019163</v>
      </c>
      <c r="AF4" s="282">
        <f t="shared" si="10"/>
        <v>1555.3876372696973</v>
      </c>
      <c r="AG4" s="282">
        <f t="shared" si="10"/>
        <v>3564.0350426597761</v>
      </c>
      <c r="AH4" s="282">
        <f t="shared" si="10"/>
        <v>8165.7033258842412</v>
      </c>
      <c r="AI4" s="282">
        <f t="shared" si="10"/>
        <v>9378.2359629640214</v>
      </c>
      <c r="AJ4" s="282">
        <f t="shared" si="10"/>
        <v>-1481.6232166002271</v>
      </c>
      <c r="AK4" s="282">
        <f t="shared" si="10"/>
        <v>1481.6232166002271</v>
      </c>
      <c r="AL4" s="282">
        <f t="shared" si="10"/>
        <v>-3817.1038901538295</v>
      </c>
      <c r="AM4" s="282">
        <f t="shared" si="10"/>
        <v>-3817.1038901538295</v>
      </c>
      <c r="AN4" s="282">
        <f t="shared" si="10"/>
        <v>-9378.2359629640214</v>
      </c>
      <c r="AO4" s="282">
        <f t="shared" si="10"/>
        <v>-1587.1030934019163</v>
      </c>
    </row>
    <row r="5" spans="1:41" outlineLevel="1" x14ac:dyDescent="0.25">
      <c r="A5" s="1" t="s">
        <v>294</v>
      </c>
      <c r="B5" s="95">
        <f t="shared" si="11"/>
        <v>21</v>
      </c>
      <c r="C5" s="193">
        <f t="shared" si="12"/>
        <v>0.29166666666666669</v>
      </c>
      <c r="F5" s="294">
        <f t="shared" si="3"/>
        <v>0.23809523809523808</v>
      </c>
      <c r="G5" s="137">
        <f t="shared" si="4"/>
        <v>23697.952526310703</v>
      </c>
      <c r="H5" s="143">
        <f t="shared" si="5"/>
        <v>1128.4739298243192</v>
      </c>
      <c r="I5" s="186">
        <f t="shared" si="13"/>
        <v>-648.73052017478926</v>
      </c>
      <c r="J5" t="str">
        <f t="shared" si="6"/>
        <v>index</v>
      </c>
      <c r="K5" s="344">
        <f t="shared" si="7"/>
        <v>-0.7142857142857143</v>
      </c>
      <c r="L5" s="344">
        <f t="shared" si="8"/>
        <v>0.23809523809523808</v>
      </c>
      <c r="M5" s="344">
        <f t="shared" si="8"/>
        <v>-0.14285714285714285</v>
      </c>
      <c r="N5" s="344">
        <f t="shared" si="8"/>
        <v>0.14285714285714285</v>
      </c>
      <c r="O5" s="344">
        <f t="shared" si="8"/>
        <v>4.7619047619047616E-2</v>
      </c>
      <c r="P5" s="344">
        <f t="shared" si="9"/>
        <v>0.14285714285714285</v>
      </c>
      <c r="Q5" s="344">
        <f t="shared" si="9"/>
        <v>-0.33333333333333331</v>
      </c>
      <c r="R5" s="344">
        <f t="shared" si="9"/>
        <v>0.42857142857142855</v>
      </c>
      <c r="S5" s="344">
        <f t="shared" si="9"/>
        <v>0.52380952380952384</v>
      </c>
      <c r="T5" s="344">
        <f t="shared" si="9"/>
        <v>0.42857142857142855</v>
      </c>
      <c r="U5" s="344">
        <f t="shared" si="9"/>
        <v>-0.33333333333333331</v>
      </c>
      <c r="V5" s="344">
        <f t="shared" si="9"/>
        <v>0.14285714285714285</v>
      </c>
      <c r="W5" s="286"/>
      <c r="X5" s="6"/>
      <c r="Y5" s="1" t="s">
        <v>294</v>
      </c>
      <c r="Z5" s="282">
        <f t="shared" si="10"/>
        <v>23697.952526310703</v>
      </c>
      <c r="AA5" s="282">
        <f t="shared" si="10"/>
        <v>-12373.563806287124</v>
      </c>
      <c r="AB5" s="282">
        <f t="shared" si="10"/>
        <v>12373.563806287124</v>
      </c>
      <c r="AC5" s="282">
        <f t="shared" si="10"/>
        <v>9548.4822098199893</v>
      </c>
      <c r="AD5" s="282">
        <f t="shared" si="10"/>
        <v>-9548.4822098199893</v>
      </c>
      <c r="AE5" s="282">
        <f t="shared" si="10"/>
        <v>4871.2797360982931</v>
      </c>
      <c r="AF5" s="282">
        <f t="shared" si="10"/>
        <v>-5216.0234732936733</v>
      </c>
      <c r="AG5" s="282">
        <f t="shared" si="10"/>
        <v>-6925.7988758116098</v>
      </c>
      <c r="AH5" s="282">
        <f t="shared" si="10"/>
        <v>3574.5865487316114</v>
      </c>
      <c r="AI5" s="282">
        <f t="shared" si="10"/>
        <v>1946.1207310769173</v>
      </c>
      <c r="AJ5" s="282">
        <f t="shared" si="10"/>
        <v>2429.0339020542747</v>
      </c>
      <c r="AK5" s="282">
        <f t="shared" si="10"/>
        <v>-1309.1952692061209</v>
      </c>
      <c r="AL5" s="282">
        <f t="shared" si="10"/>
        <v>-11219.643924079557</v>
      </c>
      <c r="AM5" s="282">
        <f t="shared" si="10"/>
        <v>-8491.608629900682</v>
      </c>
      <c r="AN5" s="282">
        <f t="shared" si="10"/>
        <v>249.05304152888255</v>
      </c>
      <c r="AO5" s="282">
        <f t="shared" si="10"/>
        <v>-1321.9756043938037</v>
      </c>
    </row>
    <row r="6" spans="1:41" outlineLevel="1" x14ac:dyDescent="0.25">
      <c r="A6" s="1" t="s">
        <v>313</v>
      </c>
      <c r="B6" s="95">
        <f t="shared" si="11"/>
        <v>3</v>
      </c>
      <c r="C6" s="193">
        <f t="shared" si="12"/>
        <v>4.1666666666666664E-2</v>
      </c>
      <c r="F6" s="294">
        <f t="shared" si="3"/>
        <v>0.33333333333333331</v>
      </c>
      <c r="G6" s="137">
        <f t="shared" si="4"/>
        <v>5581.6740903632835</v>
      </c>
      <c r="H6" s="143">
        <f t="shared" si="5"/>
        <v>1860.5580301210946</v>
      </c>
      <c r="I6" s="186">
        <f t="shared" si="13"/>
        <v>-1526.0678918827532</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5581.6740903632835</v>
      </c>
      <c r="AA6" s="282">
        <f t="shared" si="10"/>
        <v>-4578.2036756482594</v>
      </c>
      <c r="AB6" s="282">
        <f t="shared" si="10"/>
        <v>4578.2036756482594</v>
      </c>
      <c r="AC6" s="282">
        <f t="shared" si="10"/>
        <v>3556.9314594787397</v>
      </c>
      <c r="AD6" s="282">
        <f t="shared" si="10"/>
        <v>-3556.9314594787397</v>
      </c>
      <c r="AE6" s="282">
        <f t="shared" si="10"/>
        <v>-3556.9314594787397</v>
      </c>
      <c r="AF6" s="282">
        <f t="shared" si="10"/>
        <v>2553.461044763716</v>
      </c>
      <c r="AG6" s="282">
        <f t="shared" si="10"/>
        <v>3556.9314594787397</v>
      </c>
      <c r="AH6" s="282">
        <f t="shared" si="10"/>
        <v>3556.9314594787397</v>
      </c>
      <c r="AI6" s="282">
        <f t="shared" si="10"/>
        <v>3556.9314594787397</v>
      </c>
      <c r="AJ6" s="282">
        <f t="shared" si="10"/>
        <v>3556.9314594787397</v>
      </c>
      <c r="AK6" s="282">
        <f t="shared" si="10"/>
        <v>-3556.9314594787397</v>
      </c>
      <c r="AL6" s="282">
        <f t="shared" si="10"/>
        <v>-3556.9314594787397</v>
      </c>
      <c r="AM6" s="282">
        <f t="shared" si="10"/>
        <v>-3556.9314594787397</v>
      </c>
      <c r="AN6" s="282">
        <f t="shared" si="10"/>
        <v>-3556.9314594787397</v>
      </c>
      <c r="AO6" s="282">
        <f t="shared" si="10"/>
        <v>-3556.9314594787397</v>
      </c>
    </row>
    <row r="7" spans="1:41" outlineLevel="1" x14ac:dyDescent="0.25">
      <c r="A7" s="1" t="s">
        <v>347</v>
      </c>
      <c r="B7" s="95">
        <f t="shared" si="11"/>
        <v>5</v>
      </c>
      <c r="C7" s="193">
        <f t="shared" si="12"/>
        <v>6.9444444444444448E-2</v>
      </c>
      <c r="F7" s="294">
        <f t="shared" si="3"/>
        <v>0.8</v>
      </c>
      <c r="G7" s="137">
        <f t="shared" si="4"/>
        <v>6273.8138254725545</v>
      </c>
      <c r="H7" s="143">
        <f t="shared" si="5"/>
        <v>1254.762765094511</v>
      </c>
      <c r="I7" s="186">
        <f t="shared" si="13"/>
        <v>663.00641061793306</v>
      </c>
      <c r="J7" t="str">
        <f t="shared" si="6"/>
        <v>metal</v>
      </c>
      <c r="K7" s="344">
        <f t="shared" si="7"/>
        <v>0.2</v>
      </c>
      <c r="L7" s="344">
        <f t="shared" si="8"/>
        <v>0.6</v>
      </c>
      <c r="M7" s="344">
        <f t="shared" si="8"/>
        <v>-0.6</v>
      </c>
      <c r="N7" s="344">
        <f t="shared" si="8"/>
        <v>1</v>
      </c>
      <c r="O7" s="344">
        <f t="shared" si="8"/>
        <v>1</v>
      </c>
      <c r="P7" s="344">
        <f t="shared" si="9"/>
        <v>0.6</v>
      </c>
      <c r="Q7" s="344">
        <f t="shared" si="9"/>
        <v>0.2</v>
      </c>
      <c r="R7" s="344">
        <f t="shared" si="9"/>
        <v>-0.2</v>
      </c>
      <c r="S7" s="344">
        <f t="shared" si="9"/>
        <v>-0.6</v>
      </c>
      <c r="T7" s="344">
        <f t="shared" si="9"/>
        <v>-0.6</v>
      </c>
      <c r="U7" s="344">
        <f t="shared" si="9"/>
        <v>-0.6</v>
      </c>
      <c r="V7" s="344">
        <f t="shared" si="9"/>
        <v>-0.6</v>
      </c>
      <c r="W7" s="286"/>
      <c r="X7" s="6"/>
      <c r="Y7" s="1" t="s">
        <v>347</v>
      </c>
      <c r="Z7" s="282">
        <f t="shared" si="10"/>
        <v>6273.8138254725545</v>
      </c>
      <c r="AA7" s="282">
        <f t="shared" si="10"/>
        <v>-4297.8775440499267</v>
      </c>
      <c r="AB7" s="282">
        <f t="shared" si="10"/>
        <v>4297.8775440499267</v>
      </c>
      <c r="AC7" s="282">
        <f t="shared" si="10"/>
        <v>4297.8775440499267</v>
      </c>
      <c r="AD7" s="282">
        <f t="shared" si="10"/>
        <v>-4297.8775440499267</v>
      </c>
      <c r="AE7" s="282">
        <f t="shared" si="10"/>
        <v>-6273.8138254725545</v>
      </c>
      <c r="AF7" s="282">
        <f t="shared" si="10"/>
        <v>1339.0957716670371</v>
      </c>
      <c r="AG7" s="282">
        <f t="shared" si="10"/>
        <v>3315.0320530896652</v>
      </c>
      <c r="AH7" s="282">
        <f t="shared" si="10"/>
        <v>3315.0320530896652</v>
      </c>
      <c r="AI7" s="282">
        <f t="shared" si="10"/>
        <v>1624.6456543270453</v>
      </c>
      <c r="AJ7" s="282">
        <f t="shared" si="10"/>
        <v>4297.8775440499267</v>
      </c>
      <c r="AK7" s="282">
        <f t="shared" si="10"/>
        <v>-4297.8775440499267</v>
      </c>
      <c r="AL7" s="282">
        <f t="shared" si="10"/>
        <v>-6273.8138254725545</v>
      </c>
      <c r="AM7" s="282">
        <f t="shared" si="10"/>
        <v>-6273.8138254725545</v>
      </c>
      <c r="AN7" s="282">
        <f t="shared" si="10"/>
        <v>-1624.6456543270453</v>
      </c>
      <c r="AO7" s="282">
        <f t="shared" si="10"/>
        <v>-6273.8138254725545</v>
      </c>
    </row>
    <row r="8" spans="1:41" outlineLevel="1" x14ac:dyDescent="0.25">
      <c r="A8" s="1" t="s">
        <v>1122</v>
      </c>
      <c r="B8" s="95">
        <f t="shared" si="11"/>
        <v>10</v>
      </c>
      <c r="C8" s="193">
        <f t="shared" si="12"/>
        <v>0.1388888888888889</v>
      </c>
      <c r="F8" s="294">
        <f t="shared" si="3"/>
        <v>0.4</v>
      </c>
      <c r="G8" s="137">
        <f t="shared" si="4"/>
        <v>7650.083755638404</v>
      </c>
      <c r="H8" s="143">
        <f t="shared" si="5"/>
        <v>765.00837556384045</v>
      </c>
      <c r="I8" s="186">
        <f t="shared" si="13"/>
        <v>108.14337309805551</v>
      </c>
      <c r="J8" t="str">
        <f t="shared" si="6"/>
        <v>rates</v>
      </c>
      <c r="K8" s="344">
        <f t="shared" si="7"/>
        <v>1</v>
      </c>
      <c r="L8" s="344">
        <f t="shared" si="8"/>
        <v>-0.2</v>
      </c>
      <c r="M8" s="344">
        <f t="shared" si="8"/>
        <v>-0.6</v>
      </c>
      <c r="N8" s="344">
        <f t="shared" si="8"/>
        <v>0.4</v>
      </c>
      <c r="O8" s="344">
        <f t="shared" si="8"/>
        <v>1</v>
      </c>
      <c r="P8" s="344">
        <f t="shared" si="9"/>
        <v>1</v>
      </c>
      <c r="Q8" s="344">
        <f t="shared" si="9"/>
        <v>0.4</v>
      </c>
      <c r="R8" s="344">
        <f t="shared" si="9"/>
        <v>-0.6</v>
      </c>
      <c r="S8" s="344">
        <f t="shared" si="9"/>
        <v>-1</v>
      </c>
      <c r="T8" s="344">
        <f t="shared" si="9"/>
        <v>-0.8</v>
      </c>
      <c r="U8" s="344">
        <f t="shared" si="9"/>
        <v>-0.4</v>
      </c>
      <c r="V8" s="344">
        <f t="shared" si="9"/>
        <v>-1</v>
      </c>
      <c r="W8" s="286"/>
      <c r="X8" s="6"/>
      <c r="Y8" s="1" t="s">
        <v>1122</v>
      </c>
      <c r="Z8" s="282">
        <f t="shared" si="10"/>
        <v>7650.083755638404</v>
      </c>
      <c r="AA8" s="282">
        <f t="shared" si="10"/>
        <v>-1081.4337309805551</v>
      </c>
      <c r="AB8" s="282">
        <f t="shared" si="10"/>
        <v>1081.4337309805551</v>
      </c>
      <c r="AC8" s="282">
        <f t="shared" si="10"/>
        <v>1081.4337309805551</v>
      </c>
      <c r="AD8" s="282">
        <f t="shared" si="10"/>
        <v>-1081.4337309805551</v>
      </c>
      <c r="AE8" s="282">
        <f t="shared" si="10"/>
        <v>1439.0456960429758</v>
      </c>
      <c r="AF8" s="282">
        <f t="shared" si="10"/>
        <v>1851.608477582296</v>
      </c>
      <c r="AG8" s="282">
        <f t="shared" si="10"/>
        <v>4353.1817561774042</v>
      </c>
      <c r="AH8" s="282">
        <f t="shared" si="10"/>
        <v>1081.4337309805551</v>
      </c>
      <c r="AI8" s="282">
        <f t="shared" si="10"/>
        <v>1081.4337309805551</v>
      </c>
      <c r="AJ8" s="282">
        <f t="shared" si="10"/>
        <v>4353.1817561774042</v>
      </c>
      <c r="AK8" s="282">
        <f t="shared" si="10"/>
        <v>1439.0456960429758</v>
      </c>
      <c r="AL8" s="282">
        <f t="shared" si="10"/>
        <v>-1081.4337309805551</v>
      </c>
      <c r="AM8" s="282">
        <f t="shared" si="10"/>
        <v>2749.4013384760865</v>
      </c>
      <c r="AN8" s="282">
        <f t="shared" si="10"/>
        <v>-4353.1817561774042</v>
      </c>
      <c r="AO8" s="282">
        <f t="shared" si="10"/>
        <v>-1081.4337309805551</v>
      </c>
    </row>
    <row r="9" spans="1:41" outlineLevel="1" x14ac:dyDescent="0.25">
      <c r="A9" s="17" t="s">
        <v>304</v>
      </c>
      <c r="B9" s="295">
        <f t="shared" si="11"/>
        <v>8</v>
      </c>
      <c r="C9" s="200">
        <f t="shared" si="12"/>
        <v>0.1111111111111111</v>
      </c>
      <c r="D9" s="126"/>
      <c r="F9" s="294">
        <f t="shared" si="3"/>
        <v>0.25</v>
      </c>
      <c r="G9" s="199">
        <f t="shared" si="4"/>
        <v>5947.298274718828</v>
      </c>
      <c r="H9" s="143">
        <f t="shared" si="5"/>
        <v>743.4122843398535</v>
      </c>
      <c r="I9" s="186">
        <f t="shared" si="13"/>
        <v>-558.88160944404603</v>
      </c>
      <c r="J9" t="str">
        <f t="shared" si="6"/>
        <v>soft</v>
      </c>
      <c r="K9" s="344">
        <f t="shared" si="7"/>
        <v>0.5</v>
      </c>
      <c r="L9" s="344">
        <f t="shared" si="8"/>
        <v>0.5</v>
      </c>
      <c r="M9" s="344">
        <f t="shared" si="8"/>
        <v>-0.75</v>
      </c>
      <c r="N9" s="344">
        <f t="shared" si="8"/>
        <v>0.5</v>
      </c>
      <c r="O9" s="344">
        <f t="shared" si="8"/>
        <v>0.25</v>
      </c>
      <c r="P9" s="344">
        <f t="shared" si="9"/>
        <v>-0.5</v>
      </c>
      <c r="Q9" s="344">
        <f t="shared" si="9"/>
        <v>0.25</v>
      </c>
      <c r="R9" s="344">
        <f t="shared" si="9"/>
        <v>-1</v>
      </c>
      <c r="S9" s="344">
        <f t="shared" si="9"/>
        <v>0</v>
      </c>
      <c r="T9" s="344">
        <f t="shared" si="9"/>
        <v>-0.5</v>
      </c>
      <c r="U9" s="344">
        <f t="shared" si="9"/>
        <v>0.25</v>
      </c>
      <c r="V9" s="344">
        <f t="shared" si="9"/>
        <v>-0.75</v>
      </c>
      <c r="W9" s="286"/>
      <c r="X9" s="6"/>
      <c r="Y9" s="17" t="s">
        <v>304</v>
      </c>
      <c r="Z9" s="283">
        <f t="shared" si="10"/>
        <v>5947.298274718828</v>
      </c>
      <c r="AA9" s="283">
        <f t="shared" si="10"/>
        <v>-4471.0528755523683</v>
      </c>
      <c r="AB9" s="283">
        <f t="shared" si="10"/>
        <v>4471.0528755523683</v>
      </c>
      <c r="AC9" s="283">
        <f t="shared" si="10"/>
        <v>243.81526394535922</v>
      </c>
      <c r="AD9" s="283">
        <f t="shared" si="10"/>
        <v>-243.81526394535922</v>
      </c>
      <c r="AE9" s="283">
        <f t="shared" si="10"/>
        <v>4741.4255177856758</v>
      </c>
      <c r="AF9" s="283">
        <f t="shared" si="10"/>
        <v>-5947.298274718828</v>
      </c>
      <c r="AG9" s="283">
        <f t="shared" si="10"/>
        <v>-5947.298274718828</v>
      </c>
      <c r="AH9" s="283">
        <f t="shared" si="10"/>
        <v>-1069.9508558514744</v>
      </c>
      <c r="AI9" s="283">
        <f t="shared" si="10"/>
        <v>3689.9050287442769</v>
      </c>
      <c r="AJ9" s="283">
        <f t="shared" si="10"/>
        <v>-962.05749298779301</v>
      </c>
      <c r="AK9" s="283">
        <f t="shared" si="10"/>
        <v>4471.0528755523683</v>
      </c>
      <c r="AL9" s="283">
        <f t="shared" si="10"/>
        <v>-3915.2899258795596</v>
      </c>
      <c r="AM9" s="283">
        <f t="shared" si="10"/>
        <v>799.57821361816741</v>
      </c>
      <c r="AN9" s="283">
        <f t="shared" si="10"/>
        <v>2230.8358676866033</v>
      </c>
      <c r="AO9" s="283">
        <f t="shared" si="10"/>
        <v>4741.4255177856758</v>
      </c>
    </row>
    <row r="10" spans="1:41" outlineLevel="1" x14ac:dyDescent="0.25">
      <c r="B10">
        <f>SUM(B2:B9)</f>
        <v>72</v>
      </c>
      <c r="C10" s="193">
        <f t="shared" si="12"/>
        <v>1</v>
      </c>
      <c r="D10" s="126"/>
      <c r="F10" s="294">
        <f>SUMIFS(H$14:H$92,H$14:H$92,1,$C$14:$C$92,"&lt;&gt;offline")/$B10</f>
        <v>0.41666666666666669</v>
      </c>
      <c r="G10" s="167">
        <f>SUM(G2:G9)</f>
        <v>70175.601829701685</v>
      </c>
      <c r="H10" s="143">
        <f t="shared" si="5"/>
        <v>974.66113652363447</v>
      </c>
      <c r="I10">
        <f>SUM(F14:F92)/B10</f>
        <v>-201.78993992583213</v>
      </c>
      <c r="J10" s="137"/>
      <c r="K10" s="6"/>
      <c r="L10" s="292"/>
      <c r="M10" s="286"/>
      <c r="N10" s="292"/>
      <c r="O10" s="6"/>
      <c r="R10" s="6"/>
      <c r="S10" s="286"/>
      <c r="T10" s="286"/>
      <c r="U10" s="286"/>
      <c r="V10" s="6"/>
      <c r="W10" s="286"/>
      <c r="X10" s="6"/>
      <c r="Y10" s="6" t="s">
        <v>1245</v>
      </c>
      <c r="Z10" s="284">
        <f>SUM(Z2:Z9)</f>
        <v>70175.601829701685</v>
      </c>
      <c r="AA10" s="284">
        <f t="shared" ref="AA10:AO10" si="14">SUM(AA2:AA9)</f>
        <v>-23064.113871430498</v>
      </c>
      <c r="AB10" s="284">
        <f t="shared" si="14"/>
        <v>23064.113871430498</v>
      </c>
      <c r="AC10" s="284">
        <f t="shared" si="14"/>
        <v>9944.8641879268289</v>
      </c>
      <c r="AD10" s="284">
        <f t="shared" si="14"/>
        <v>-9944.8641879268289</v>
      </c>
      <c r="AE10" s="284">
        <f t="shared" si="14"/>
        <v>-3100.8691747080147</v>
      </c>
      <c r="AF10" s="284">
        <f t="shared" si="14"/>
        <v>-4437.651006311562</v>
      </c>
      <c r="AG10" s="284">
        <f t="shared" si="14"/>
        <v>2448.6700672231518</v>
      </c>
      <c r="AH10" s="284">
        <f t="shared" si="14"/>
        <v>24471.628211817733</v>
      </c>
      <c r="AI10" s="284">
        <f t="shared" si="14"/>
        <v>20341.244671467579</v>
      </c>
      <c r="AJ10" s="284">
        <f t="shared" si="14"/>
        <v>4891.2911484248125</v>
      </c>
      <c r="AK10" s="284">
        <f t="shared" si="14"/>
        <v>-1373.2413483199252</v>
      </c>
      <c r="AL10" s="284">
        <f t="shared" si="14"/>
        <v>-28983.938091383483</v>
      </c>
      <c r="AM10" s="284">
        <f t="shared" si="14"/>
        <v>-21227.529904001476</v>
      </c>
      <c r="AN10" s="284">
        <f t="shared" si="14"/>
        <v>-20348.398235921159</v>
      </c>
      <c r="AO10" s="284">
        <f t="shared" si="14"/>
        <v>-11442.967435466275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70176</v>
      </c>
      <c r="AA12" s="310" t="str">
        <f t="shared" si="15"/>
        <v>RISK-ON ACC 42% PNL -23064</v>
      </c>
      <c r="AB12" s="310" t="str">
        <f t="shared" si="15"/>
        <v>RISK-OFF ACC 57% PNL 23064</v>
      </c>
      <c r="AC12" s="310" t="str">
        <f t="shared" si="15"/>
        <v>Previous ACC 47% PNL 9945</v>
      </c>
      <c r="AD12" s="339" t="str">
        <f t="shared" si="15"/>
        <v>Anti-Previous ACC 51% PNL -9945</v>
      </c>
      <c r="AE12" s="340" t="str">
        <f t="shared" si="15"/>
        <v>&gt;equity ACC 50% PNL -3101</v>
      </c>
      <c r="AF12" s="340" t="str">
        <f t="shared" si="15"/>
        <v>50/50 ACC 43% PNL -4438</v>
      </c>
      <c r="AG12" s="340" t="str">
        <f t="shared" si="15"/>
        <v>&lt;equity ACC 49% PNL 2449</v>
      </c>
      <c r="AH12" s="341" t="str">
        <f t="shared" si="15"/>
        <v>SEASONALITY ACC 61% PNL 24472</v>
      </c>
      <c r="AI12" s="341" t="str">
        <f t="shared" si="15"/>
        <v>ADJ_SEASONALITY ACC 58% PNL 20341</v>
      </c>
      <c r="AJ12" s="342" t="str">
        <f t="shared" si="15"/>
        <v>V1 ACC 47% PNL 4891</v>
      </c>
      <c r="AK12" s="342" t="str">
        <f t="shared" si="15"/>
        <v>V2 ACC 53% PNL -1373</v>
      </c>
      <c r="AL12" s="342" t="str">
        <f t="shared" si="15"/>
        <v>V3 ACC 38% PNL -28984</v>
      </c>
      <c r="AM12" s="342" t="str">
        <f t="shared" si="15"/>
        <v>V4 ACC 40% PNL -21228</v>
      </c>
      <c r="AN12" s="342" t="str">
        <f t="shared" si="15"/>
        <v>V5 ACC 36% PNL -20348</v>
      </c>
      <c r="AO12" s="342" t="str">
        <f t="shared" si="15"/>
        <v>V6 ACC 46% PNL -11443</v>
      </c>
    </row>
    <row r="13" spans="1:41" ht="15.75" thickBot="1" x14ac:dyDescent="0.3">
      <c r="A13" s="3"/>
      <c r="B13" s="164"/>
      <c r="C13" s="164"/>
      <c r="E13" s="240">
        <f>COUNTIF(E14:E92,1)/COUNT(E14:E92)</f>
        <v>0.44303797468354428</v>
      </c>
      <c r="H13" s="240">
        <f>COUNTIF(H14:H92,1)/COUNT(H14:H92)</f>
        <v>0.41772151898734178</v>
      </c>
      <c r="I13" s="240">
        <f>COUNTIF(I14:I92,1)/COUNT(I14:I92)</f>
        <v>0.45569620253164556</v>
      </c>
      <c r="J13" s="240">
        <f t="shared" ref="J13:L13" si="16">COUNTIF(J14:J92,1)/COUNT(J14:J92)</f>
        <v>0.41772151898734178</v>
      </c>
      <c r="K13" s="240">
        <f t="shared" si="16"/>
        <v>0.51898734177215189</v>
      </c>
      <c r="L13" s="240">
        <f t="shared" si="16"/>
        <v>0.67088607594936711</v>
      </c>
      <c r="M13" s="240"/>
      <c r="O13" s="240">
        <f t="shared" ref="O13:U13" si="17">COUNTIF(O14:O92,1)/COUNT(O14:O92)</f>
        <v>0.55696202531645567</v>
      </c>
      <c r="P13" s="240">
        <f t="shared" si="17"/>
        <v>0.41772151898734178</v>
      </c>
      <c r="Q13" s="240">
        <f t="shared" si="17"/>
        <v>0.49367088607594939</v>
      </c>
      <c r="R13" s="240">
        <f t="shared" si="17"/>
        <v>0.41772151898734178</v>
      </c>
      <c r="S13" s="240">
        <f t="shared" si="17"/>
        <v>0.4050632911392405</v>
      </c>
      <c r="T13" s="240">
        <f t="shared" si="17"/>
        <v>0.44303797468354428</v>
      </c>
      <c r="U13" s="240">
        <f t="shared" si="17"/>
        <v>0.4050632911392405</v>
      </c>
      <c r="W13" s="179"/>
      <c r="X13" s="182">
        <v>18431653.149729852</v>
      </c>
      <c r="Y13" s="182">
        <v>18431653.149729852</v>
      </c>
      <c r="Z13" s="187">
        <f t="shared" ref="Z13:AO13" si="18">SUM(Z14:Z92)</f>
        <v>70175.6018297017</v>
      </c>
      <c r="AA13" s="187">
        <f t="shared" si="18"/>
        <v>-23064.113871430502</v>
      </c>
      <c r="AB13" s="187">
        <f t="shared" si="18"/>
        <v>23064.113871430502</v>
      </c>
      <c r="AC13" s="187">
        <f>SUM(AC14:AC92)</f>
        <v>9944.8641879268325</v>
      </c>
      <c r="AD13" s="187">
        <f t="shared" si="18"/>
        <v>-9944.8641879268325</v>
      </c>
      <c r="AE13" s="187">
        <f t="shared" si="18"/>
        <v>-3100.8691747080147</v>
      </c>
      <c r="AF13" s="187">
        <f t="shared" si="18"/>
        <v>-4437.6510063115629</v>
      </c>
      <c r="AG13" s="187">
        <f t="shared" si="18"/>
        <v>2448.6700672231527</v>
      </c>
      <c r="AH13" s="187">
        <f t="shared" si="18"/>
        <v>24471.628211817722</v>
      </c>
      <c r="AI13" s="187">
        <f>SUM(AI14:AI92)</f>
        <v>20341.244671467579</v>
      </c>
      <c r="AJ13" s="187">
        <f>SUM(AJ14:AJ92)</f>
        <v>4891.2911484248152</v>
      </c>
      <c r="AK13" s="187">
        <f t="shared" si="18"/>
        <v>-1373.2413483199225</v>
      </c>
      <c r="AL13" s="187">
        <f>SUM(AL14:AL92)</f>
        <v>-28983.938091383494</v>
      </c>
      <c r="AM13" s="187">
        <f t="shared" si="18"/>
        <v>-21227.529904001476</v>
      </c>
      <c r="AN13" s="187">
        <f t="shared" si="18"/>
        <v>-20348.398235921155</v>
      </c>
      <c r="AO13" s="187">
        <f t="shared" si="18"/>
        <v>-11442.967435466275</v>
      </c>
    </row>
    <row r="14" spans="1:41" x14ac:dyDescent="0.25">
      <c r="A14" s="330" t="s">
        <v>287</v>
      </c>
      <c r="B14" s="331" t="s">
        <v>558</v>
      </c>
      <c r="C14" s="332" t="s">
        <v>1288</v>
      </c>
      <c r="E14">
        <v>-1</v>
      </c>
      <c r="F14" s="186">
        <f t="shared" ref="F14:F77" si="19">G14*X14</f>
        <v>0</v>
      </c>
      <c r="G14" s="201">
        <v>-1.1342155009499999E-2</v>
      </c>
      <c r="H14" s="202">
        <v>-1</v>
      </c>
      <c r="I14">
        <v>-1</v>
      </c>
      <c r="J14">
        <v>-1</v>
      </c>
      <c r="K14">
        <v>-1</v>
      </c>
      <c r="L14">
        <v>1</v>
      </c>
      <c r="M14">
        <v>-9</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1189.3575268814625</v>
      </c>
      <c r="G15" s="202">
        <v>7.9301075268800002E-3</v>
      </c>
      <c r="H15" s="202">
        <v>1</v>
      </c>
      <c r="I15">
        <v>1</v>
      </c>
      <c r="J15">
        <v>-1</v>
      </c>
      <c r="K15">
        <v>1</v>
      </c>
      <c r="L15">
        <v>1</v>
      </c>
      <c r="M15">
        <v>-5</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149980</v>
      </c>
      <c r="Y15" s="137">
        <v>149980</v>
      </c>
      <c r="Z15" s="188">
        <f t="shared" si="25"/>
        <v>1189.3575268814625</v>
      </c>
      <c r="AA15" s="188">
        <f>IF(IF(sym!$Q4=H15,1,0)=1,ABS(X15*G15),-ABS(X15*G15))</f>
        <v>1189.3575268814625</v>
      </c>
      <c r="AB15" s="188">
        <f>IF(IF(sym!$P4=$H15,1,0)=1,ABS($X15*$G15),-ABS($X15*$G15))</f>
        <v>-1189.3575268814625</v>
      </c>
      <c r="AC15" s="188">
        <f>IF(IF(E15=H15,1,0)=1,ABS(X15*G15),-ABS(X15*G15))</f>
        <v>-1189.3575268814625</v>
      </c>
      <c r="AD15" s="188">
        <f t="shared" si="26"/>
        <v>1189.3575268814625</v>
      </c>
      <c r="AE15" s="188">
        <f t="shared" si="27"/>
        <v>-1189.3575268814625</v>
      </c>
      <c r="AF15" s="188">
        <f t="shared" ref="AF15:AF78" si="36">IF(IF(I15=H15,1,0)=1,ABS(X15*G15),-ABS(X15*G15))</f>
        <v>1189.3575268814625</v>
      </c>
      <c r="AG15" s="188">
        <f t="shared" ref="AG15:AG78" si="37">IF(IF(K15=H15,1,0)=1,ABS(X15*G15),-ABS(X15*G15))</f>
        <v>1189.3575268814625</v>
      </c>
      <c r="AH15" s="188">
        <f t="shared" ref="AH15:AH78" si="38">IF(IF(L15=H15,1,0)=1,ABS(X15*G15),-ABS(X15*G15))</f>
        <v>1189.3575268814625</v>
      </c>
      <c r="AI15" s="188">
        <f t="shared" ref="AI15:AI78" si="39">IF(IF(O15=H15,1,0)=1,ABS(X15*G15),-ABS(X15*G15))</f>
        <v>-1189.3575268814625</v>
      </c>
      <c r="AJ15" s="188">
        <f t="shared" si="28"/>
        <v>-1189.3575268814625</v>
      </c>
      <c r="AK15" s="188">
        <f t="shared" si="29"/>
        <v>-1189.3575268814625</v>
      </c>
      <c r="AL15" s="188">
        <f t="shared" si="30"/>
        <v>1189.3575268814625</v>
      </c>
      <c r="AM15" s="188">
        <f t="shared" si="31"/>
        <v>-1189.3575268814625</v>
      </c>
      <c r="AN15" s="188">
        <f t="shared" si="32"/>
        <v>-1189.3575268814625</v>
      </c>
      <c r="AO15" s="188">
        <f t="shared" si="33"/>
        <v>-1189.3575268814625</v>
      </c>
    </row>
    <row r="16" spans="1:41" x14ac:dyDescent="0.25">
      <c r="A16" s="1" t="s">
        <v>292</v>
      </c>
      <c r="B16" s="149" t="s">
        <v>292</v>
      </c>
      <c r="C16" s="192" t="s">
        <v>294</v>
      </c>
      <c r="E16">
        <v>-1</v>
      </c>
      <c r="F16" s="186">
        <f t="shared" si="19"/>
        <v>-1790.5632066876728</v>
      </c>
      <c r="G16" s="202">
        <v>-1.9170442662900002E-2</v>
      </c>
      <c r="H16" s="202">
        <v>-1</v>
      </c>
      <c r="I16">
        <v>1</v>
      </c>
      <c r="J16">
        <v>-1</v>
      </c>
      <c r="K16">
        <v>1</v>
      </c>
      <c r="L16">
        <v>1</v>
      </c>
      <c r="M16">
        <v>8</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93402.288</v>
      </c>
      <c r="Y16" s="137">
        <v>93402.288</v>
      </c>
      <c r="Z16" s="188">
        <f t="shared" si="25"/>
        <v>1790.5632066876728</v>
      </c>
      <c r="AA16" s="188">
        <f>IF(IF(sym!$Q5=H16,1,0)=1,ABS(X16*G16),-ABS(X16*G16))</f>
        <v>-1790.5632066876728</v>
      </c>
      <c r="AB16" s="188">
        <f>IF(IF(sym!$P5=$H16,1,0)=1,ABS($X16*$G16),-ABS($X16*$G16))</f>
        <v>1790.5632066876728</v>
      </c>
      <c r="AC16" s="188">
        <f t="shared" ref="AC16:AC79" si="40">IF(IF(E16=H16,1,0)=1,ABS(X16*G16),-ABS(X16*G16))</f>
        <v>1790.5632066876728</v>
      </c>
      <c r="AD16" s="188">
        <f t="shared" si="26"/>
        <v>-1790.5632066876728</v>
      </c>
      <c r="AE16" s="188">
        <f t="shared" si="27"/>
        <v>1790.5632066876728</v>
      </c>
      <c r="AF16" s="188">
        <f t="shared" si="36"/>
        <v>-1790.5632066876728</v>
      </c>
      <c r="AG16" s="188">
        <f t="shared" si="37"/>
        <v>-1790.5632066876728</v>
      </c>
      <c r="AH16" s="188">
        <f t="shared" si="38"/>
        <v>-1790.5632066876728</v>
      </c>
      <c r="AI16" s="188">
        <f t="shared" si="39"/>
        <v>-1790.5632066876728</v>
      </c>
      <c r="AJ16" s="188">
        <f t="shared" si="28"/>
        <v>1790.5632066876728</v>
      </c>
      <c r="AK16" s="188">
        <f t="shared" si="29"/>
        <v>-1790.5632066876728</v>
      </c>
      <c r="AL16" s="188">
        <f t="shared" si="30"/>
        <v>-1790.5632066876728</v>
      </c>
      <c r="AM16" s="188">
        <f>IF(IF(S16=H16,1,0)=1,ABS(X16*G16),-ABS(X16*G16))</f>
        <v>-1790.5632066876728</v>
      </c>
      <c r="AN16" s="188">
        <f t="shared" si="32"/>
        <v>1790.5632066876728</v>
      </c>
      <c r="AO16" s="188">
        <f t="shared" si="33"/>
        <v>1790.5632066876728</v>
      </c>
    </row>
    <row r="17" spans="1:41" x14ac:dyDescent="0.25">
      <c r="A17" s="1" t="s">
        <v>295</v>
      </c>
      <c r="B17" s="149" t="s">
        <v>728</v>
      </c>
      <c r="C17" s="192" t="s">
        <v>297</v>
      </c>
      <c r="E17">
        <v>-1</v>
      </c>
      <c r="F17" s="186">
        <f t="shared" si="19"/>
        <v>-1563.093869731671</v>
      </c>
      <c r="G17" s="202">
        <v>-1.6922094508300001E-2</v>
      </c>
      <c r="H17" s="202">
        <v>-1</v>
      </c>
      <c r="I17">
        <v>-1</v>
      </c>
      <c r="J17">
        <v>1</v>
      </c>
      <c r="K17">
        <v>-1</v>
      </c>
      <c r="L17">
        <v>-1</v>
      </c>
      <c r="M17">
        <v>10</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92370</v>
      </c>
      <c r="Y17" s="137">
        <v>92370</v>
      </c>
      <c r="Z17" s="188">
        <f t="shared" si="25"/>
        <v>1563.093869731671</v>
      </c>
      <c r="AA17" s="188">
        <f>IF(IF(sym!$Q6=H17,1,0)=1,ABS(X17*G17),-ABS(X17*G17))</f>
        <v>-1563.093869731671</v>
      </c>
      <c r="AB17" s="188">
        <f>IF(IF(sym!$P6=$H17,1,0)=1,ABS($X17*$G17),-ABS($X17*$G17))</f>
        <v>1563.093869731671</v>
      </c>
      <c r="AC17" s="188">
        <f t="shared" si="40"/>
        <v>1563.093869731671</v>
      </c>
      <c r="AD17" s="188">
        <f t="shared" si="26"/>
        <v>-1563.093869731671</v>
      </c>
      <c r="AE17" s="188">
        <f t="shared" si="27"/>
        <v>-1563.093869731671</v>
      </c>
      <c r="AF17" s="188">
        <f t="shared" si="36"/>
        <v>1563.093869731671</v>
      </c>
      <c r="AG17" s="188">
        <f t="shared" si="37"/>
        <v>1563.093869731671</v>
      </c>
      <c r="AH17" s="188">
        <f t="shared" si="38"/>
        <v>1563.093869731671</v>
      </c>
      <c r="AI17" s="188">
        <f t="shared" si="39"/>
        <v>1563.093869731671</v>
      </c>
      <c r="AJ17" s="188">
        <f t="shared" si="28"/>
        <v>1563.093869731671</v>
      </c>
      <c r="AK17" s="188">
        <f t="shared" si="29"/>
        <v>-1563.093869731671</v>
      </c>
      <c r="AL17" s="188">
        <f t="shared" si="30"/>
        <v>-1563.093869731671</v>
      </c>
      <c r="AM17" s="188">
        <f t="shared" si="31"/>
        <v>-1563.093869731671</v>
      </c>
      <c r="AN17" s="188">
        <f t="shared" si="32"/>
        <v>-1563.093869731671</v>
      </c>
      <c r="AO17" s="188">
        <f t="shared" si="33"/>
        <v>-1563.093869731671</v>
      </c>
    </row>
    <row r="18" spans="1:41" x14ac:dyDescent="0.25">
      <c r="A18" s="1" t="s">
        <v>298</v>
      </c>
      <c r="B18" s="149" t="s">
        <v>479</v>
      </c>
      <c r="C18" s="192" t="s">
        <v>1121</v>
      </c>
      <c r="E18">
        <v>-1</v>
      </c>
      <c r="F18" s="186">
        <f t="shared" si="19"/>
        <v>-1265.0245455239358</v>
      </c>
      <c r="G18" s="202">
        <v>-7.8238858633100008E-3</v>
      </c>
      <c r="H18" s="202">
        <v>-1</v>
      </c>
      <c r="I18">
        <v>-1</v>
      </c>
      <c r="J18">
        <v>1</v>
      </c>
      <c r="K18">
        <v>-1</v>
      </c>
      <c r="L18">
        <v>1</v>
      </c>
      <c r="M18">
        <v>3</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161687.5</v>
      </c>
      <c r="Y18" s="137">
        <v>161687.5</v>
      </c>
      <c r="Z18" s="188">
        <f t="shared" si="25"/>
        <v>1265.0245455239358</v>
      </c>
      <c r="AA18" s="188">
        <f>IF(IF(sym!$Q7=H18,1,0)=1,ABS(X18*G18),-ABS(X18*G18))</f>
        <v>-1265.0245455239358</v>
      </c>
      <c r="AB18" s="188">
        <f>IF(IF(sym!$P7=$H18,1,0)=1,ABS($X18*$G18),-ABS($X18*$G18))</f>
        <v>1265.0245455239358</v>
      </c>
      <c r="AC18" s="188">
        <f t="shared" si="40"/>
        <v>1265.0245455239358</v>
      </c>
      <c r="AD18" s="188">
        <f t="shared" si="26"/>
        <v>-1265.0245455239358</v>
      </c>
      <c r="AE18" s="188">
        <f t="shared" si="27"/>
        <v>-1265.0245455239358</v>
      </c>
      <c r="AF18" s="188">
        <f t="shared" si="36"/>
        <v>1265.0245455239358</v>
      </c>
      <c r="AG18" s="188">
        <f t="shared" si="37"/>
        <v>1265.0245455239358</v>
      </c>
      <c r="AH18" s="188">
        <f t="shared" si="38"/>
        <v>-1265.0245455239358</v>
      </c>
      <c r="AI18" s="188">
        <f t="shared" si="39"/>
        <v>-1265.0245455239358</v>
      </c>
      <c r="AJ18" s="188">
        <f t="shared" si="28"/>
        <v>1265.0245455239358</v>
      </c>
      <c r="AK18" s="188">
        <f t="shared" si="29"/>
        <v>-1265.0245455239358</v>
      </c>
      <c r="AL18" s="188">
        <f t="shared" si="30"/>
        <v>1265.0245455239358</v>
      </c>
      <c r="AM18" s="188">
        <f t="shared" si="31"/>
        <v>1265.0245455239358</v>
      </c>
      <c r="AN18" s="188">
        <f t="shared" si="32"/>
        <v>1265.0245455239358</v>
      </c>
      <c r="AO18" s="188">
        <f t="shared" si="33"/>
        <v>-1265.0245455239358</v>
      </c>
    </row>
    <row r="19" spans="1:41" x14ac:dyDescent="0.25">
      <c r="A19" s="1" t="s">
        <v>300</v>
      </c>
      <c r="B19" s="149" t="s">
        <v>518</v>
      </c>
      <c r="C19" s="192" t="s">
        <v>297</v>
      </c>
      <c r="E19">
        <v>-1</v>
      </c>
      <c r="F19" s="186">
        <f t="shared" si="19"/>
        <v>-1350.9087669278324</v>
      </c>
      <c r="G19" s="202">
        <v>-2.63720598717E-2</v>
      </c>
      <c r="H19" s="202">
        <v>-1</v>
      </c>
      <c r="I19">
        <v>-1</v>
      </c>
      <c r="J19">
        <v>1</v>
      </c>
      <c r="K19">
        <v>-1</v>
      </c>
      <c r="L19">
        <v>-1</v>
      </c>
      <c r="M19">
        <v>10</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51225</v>
      </c>
      <c r="Y19" s="137">
        <v>51225</v>
      </c>
      <c r="Z19" s="188">
        <f t="shared" si="25"/>
        <v>1350.9087669278324</v>
      </c>
      <c r="AA19" s="188">
        <f>IF(IF(sym!$Q8=H19,1,0)=1,ABS(X19*G19),-ABS(X19*G19))</f>
        <v>-1350.9087669278324</v>
      </c>
      <c r="AB19" s="188">
        <f>IF(IF(sym!$P8=$H19,1,0)=1,ABS($X19*$G19),-ABS($X19*$G19))</f>
        <v>1350.9087669278324</v>
      </c>
      <c r="AC19" s="188">
        <f t="shared" si="40"/>
        <v>1350.9087669278324</v>
      </c>
      <c r="AD19" s="188">
        <f t="shared" si="26"/>
        <v>-1350.9087669278324</v>
      </c>
      <c r="AE19" s="188">
        <f t="shared" si="27"/>
        <v>-1350.9087669278324</v>
      </c>
      <c r="AF19" s="188">
        <f t="shared" si="36"/>
        <v>1350.9087669278324</v>
      </c>
      <c r="AG19" s="188">
        <f t="shared" si="37"/>
        <v>1350.9087669278324</v>
      </c>
      <c r="AH19" s="188">
        <f t="shared" si="38"/>
        <v>1350.9087669278324</v>
      </c>
      <c r="AI19" s="188">
        <f t="shared" si="39"/>
        <v>1350.9087669278324</v>
      </c>
      <c r="AJ19" s="188">
        <f t="shared" si="28"/>
        <v>1350.9087669278324</v>
      </c>
      <c r="AK19" s="188">
        <f t="shared" si="29"/>
        <v>-1350.9087669278324</v>
      </c>
      <c r="AL19" s="188">
        <f t="shared" si="30"/>
        <v>-1350.9087669278324</v>
      </c>
      <c r="AM19" s="188">
        <f t="shared" si="31"/>
        <v>-1350.9087669278324</v>
      </c>
      <c r="AN19" s="188">
        <f t="shared" si="32"/>
        <v>-1350.9087669278324</v>
      </c>
      <c r="AO19" s="188">
        <f t="shared" si="33"/>
        <v>-1350.9087669278324</v>
      </c>
    </row>
    <row r="20" spans="1:41" x14ac:dyDescent="0.25">
      <c r="A20" s="1" t="s">
        <v>302</v>
      </c>
      <c r="B20" s="149" t="s">
        <v>509</v>
      </c>
      <c r="C20" s="192" t="s">
        <v>304</v>
      </c>
      <c r="E20">
        <v>1</v>
      </c>
      <c r="F20" s="186">
        <f t="shared" si="19"/>
        <v>602.936378466576</v>
      </c>
      <c r="G20" s="202">
        <v>4.8939641109300002E-3</v>
      </c>
      <c r="H20" s="202">
        <v>1</v>
      </c>
      <c r="I20">
        <v>-1</v>
      </c>
      <c r="J20">
        <v>-1</v>
      </c>
      <c r="K20">
        <v>-1</v>
      </c>
      <c r="L20">
        <v>1</v>
      </c>
      <c r="M20">
        <v>2</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123200</v>
      </c>
      <c r="Y20" s="137">
        <v>123200</v>
      </c>
      <c r="Z20" s="188">
        <f t="shared" si="25"/>
        <v>602.936378466576</v>
      </c>
      <c r="AA20" s="188">
        <f>IF(IF(sym!$Q9=H20,1,0)=1,ABS(X20*G20),-ABS(X20*G20))</f>
        <v>602.936378466576</v>
      </c>
      <c r="AB20" s="188">
        <f>IF(IF(sym!$P9=$H20,1,0)=1,ABS($X20*$G20),-ABS($X20*$G20))</f>
        <v>-602.936378466576</v>
      </c>
      <c r="AC20" s="188">
        <f t="shared" si="40"/>
        <v>602.936378466576</v>
      </c>
      <c r="AD20" s="188">
        <f t="shared" si="26"/>
        <v>-602.936378466576</v>
      </c>
      <c r="AE20" s="188">
        <f t="shared" si="27"/>
        <v>-602.936378466576</v>
      </c>
      <c r="AF20" s="188">
        <f t="shared" si="36"/>
        <v>-602.936378466576</v>
      </c>
      <c r="AG20" s="188">
        <f t="shared" si="37"/>
        <v>-602.936378466576</v>
      </c>
      <c r="AH20" s="188">
        <f t="shared" si="38"/>
        <v>602.936378466576</v>
      </c>
      <c r="AI20" s="188">
        <f t="shared" si="39"/>
        <v>602.936378466576</v>
      </c>
      <c r="AJ20" s="188">
        <f t="shared" si="28"/>
        <v>-602.936378466576</v>
      </c>
      <c r="AK20" s="188">
        <f t="shared" si="29"/>
        <v>-602.936378466576</v>
      </c>
      <c r="AL20" s="188">
        <f t="shared" si="30"/>
        <v>-602.936378466576</v>
      </c>
      <c r="AM20" s="188">
        <f t="shared" si="31"/>
        <v>-602.936378466576</v>
      </c>
      <c r="AN20" s="188">
        <f t="shared" si="32"/>
        <v>602.936378466576</v>
      </c>
      <c r="AO20" s="188">
        <f t="shared" si="33"/>
        <v>-602.936378466576</v>
      </c>
    </row>
    <row r="21" spans="1:41" x14ac:dyDescent="0.25">
      <c r="A21" s="1" t="s">
        <v>305</v>
      </c>
      <c r="B21" s="149" t="s">
        <v>488</v>
      </c>
      <c r="C21" s="192" t="s">
        <v>1121</v>
      </c>
      <c r="E21">
        <v>-1</v>
      </c>
      <c r="F21" s="186">
        <f t="shared" si="19"/>
        <v>541.26217374287489</v>
      </c>
      <c r="G21" s="202">
        <v>2.33735878457E-3</v>
      </c>
      <c r="H21" s="202">
        <v>1</v>
      </c>
      <c r="I21">
        <v>-1</v>
      </c>
      <c r="J21">
        <v>1</v>
      </c>
      <c r="K21">
        <v>-1</v>
      </c>
      <c r="L21">
        <v>-1</v>
      </c>
      <c r="M21">
        <v>5</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231570</v>
      </c>
      <c r="Y21" s="137">
        <v>231570</v>
      </c>
      <c r="Z21" s="188">
        <f t="shared" si="25"/>
        <v>541.26217374287489</v>
      </c>
      <c r="AA21" s="188">
        <f>IF(IF(sym!$Q10=H21,1,0)=1,ABS(X21*G21),-ABS(X21*G21))</f>
        <v>541.26217374287489</v>
      </c>
      <c r="AB21" s="188">
        <f>IF(IF(sym!$P10=$H21,1,0)=1,ABS($X21*$G21),-ABS($X21*$G21))</f>
        <v>-541.26217374287489</v>
      </c>
      <c r="AC21" s="188">
        <f t="shared" si="40"/>
        <v>-541.26217374287489</v>
      </c>
      <c r="AD21" s="188">
        <f t="shared" si="26"/>
        <v>541.26217374287489</v>
      </c>
      <c r="AE21" s="188">
        <f t="shared" si="27"/>
        <v>541.26217374287489</v>
      </c>
      <c r="AF21" s="188">
        <f t="shared" si="36"/>
        <v>-541.26217374287489</v>
      </c>
      <c r="AG21" s="188">
        <f t="shared" si="37"/>
        <v>-541.26217374287489</v>
      </c>
      <c r="AH21" s="188">
        <f t="shared" si="38"/>
        <v>-541.26217374287489</v>
      </c>
      <c r="AI21" s="188">
        <f t="shared" si="39"/>
        <v>-541.26217374287489</v>
      </c>
      <c r="AJ21" s="188">
        <f t="shared" si="28"/>
        <v>-541.26217374287489</v>
      </c>
      <c r="AK21" s="188">
        <f t="shared" si="29"/>
        <v>541.26217374287489</v>
      </c>
      <c r="AL21" s="188">
        <f t="shared" si="30"/>
        <v>541.26217374287489</v>
      </c>
      <c r="AM21" s="188">
        <f t="shared" si="31"/>
        <v>541.26217374287489</v>
      </c>
      <c r="AN21" s="188">
        <f t="shared" si="32"/>
        <v>541.26217374287489</v>
      </c>
      <c r="AO21" s="188">
        <f t="shared" si="33"/>
        <v>541.26217374287489</v>
      </c>
    </row>
    <row r="22" spans="1:41" x14ac:dyDescent="0.25">
      <c r="A22" s="330" t="s">
        <v>307</v>
      </c>
      <c r="B22" s="331" t="s">
        <v>484</v>
      </c>
      <c r="C22" s="332" t="s">
        <v>1288</v>
      </c>
      <c r="E22">
        <v>1</v>
      </c>
      <c r="F22" s="186">
        <f t="shared" si="19"/>
        <v>0</v>
      </c>
      <c r="G22" s="202">
        <v>-2.0158580835899999E-4</v>
      </c>
      <c r="H22" s="202">
        <v>-1</v>
      </c>
      <c r="I22">
        <v>-1</v>
      </c>
      <c r="J22">
        <v>-1</v>
      </c>
      <c r="K22">
        <v>1</v>
      </c>
      <c r="L22">
        <v>1</v>
      </c>
      <c r="M22">
        <v>7</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1689.566523606738</v>
      </c>
      <c r="G23" s="202">
        <v>1.78111587983E-2</v>
      </c>
      <c r="H23" s="202">
        <v>1</v>
      </c>
      <c r="I23">
        <v>-1</v>
      </c>
      <c r="J23">
        <v>-1</v>
      </c>
      <c r="K23">
        <v>-1</v>
      </c>
      <c r="L23">
        <v>1</v>
      </c>
      <c r="M23">
        <v>3</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94860</v>
      </c>
      <c r="Y23" s="137">
        <v>94860</v>
      </c>
      <c r="Z23" s="188">
        <f t="shared" si="25"/>
        <v>1689.566523606738</v>
      </c>
      <c r="AA23" s="188">
        <f>IF(IF(sym!$Q12=H23,1,0)=1,ABS(X23*G23),-ABS(X23*G23))</f>
        <v>1689.566523606738</v>
      </c>
      <c r="AB23" s="188">
        <f>IF(IF(sym!$P12=$H23,1,0)=1,ABS($X23*$G23),-ABS($X23*$G23))</f>
        <v>-1689.566523606738</v>
      </c>
      <c r="AC23" s="188">
        <f t="shared" si="40"/>
        <v>-1689.566523606738</v>
      </c>
      <c r="AD23" s="188">
        <f t="shared" si="26"/>
        <v>1689.566523606738</v>
      </c>
      <c r="AE23" s="188">
        <f t="shared" si="27"/>
        <v>-1689.566523606738</v>
      </c>
      <c r="AF23" s="188">
        <f t="shared" si="36"/>
        <v>-1689.566523606738</v>
      </c>
      <c r="AG23" s="188">
        <f t="shared" si="37"/>
        <v>-1689.566523606738</v>
      </c>
      <c r="AH23" s="188">
        <f t="shared" si="38"/>
        <v>1689.566523606738</v>
      </c>
      <c r="AI23" s="188">
        <f t="shared" si="39"/>
        <v>1689.566523606738</v>
      </c>
      <c r="AJ23" s="188">
        <f t="shared" si="28"/>
        <v>-1689.566523606738</v>
      </c>
      <c r="AK23" s="188">
        <f t="shared" si="29"/>
        <v>1689.566523606738</v>
      </c>
      <c r="AL23" s="188">
        <f t="shared" si="30"/>
        <v>-1689.566523606738</v>
      </c>
      <c r="AM23" s="188">
        <f t="shared" si="31"/>
        <v>-1689.566523606738</v>
      </c>
      <c r="AN23" s="188">
        <f t="shared" si="32"/>
        <v>-1689.566523606738</v>
      </c>
      <c r="AO23" s="188">
        <f t="shared" si="33"/>
        <v>-1689.566523606738</v>
      </c>
    </row>
    <row r="24" spans="1:41" x14ac:dyDescent="0.25">
      <c r="A24" s="1" t="s">
        <v>311</v>
      </c>
      <c r="B24" s="149" t="s">
        <v>520</v>
      </c>
      <c r="C24" s="192" t="s">
        <v>304</v>
      </c>
      <c r="E24">
        <v>1</v>
      </c>
      <c r="F24" s="186">
        <f t="shared" si="19"/>
        <v>135.18632111665349</v>
      </c>
      <c r="G24" s="202">
        <v>1.3801564177299999E-3</v>
      </c>
      <c r="H24" s="233">
        <v>1</v>
      </c>
      <c r="I24">
        <v>-1</v>
      </c>
      <c r="J24">
        <v>1</v>
      </c>
      <c r="K24">
        <v>-1</v>
      </c>
      <c r="L24">
        <v>-1</v>
      </c>
      <c r="M24">
        <v>4</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97950</v>
      </c>
      <c r="Y24" s="137">
        <v>97950</v>
      </c>
      <c r="Z24" s="188">
        <f t="shared" si="25"/>
        <v>135.18632111665349</v>
      </c>
      <c r="AA24" s="188">
        <f>IF(IF(sym!$Q13=H24,1,0)=1,ABS(X24*G24),-ABS(X24*G24))</f>
        <v>135.18632111665349</v>
      </c>
      <c r="AB24" s="188">
        <f>IF(IF(sym!$P13=$H24,1,0)=1,ABS($X24*$G24),-ABS($X24*$G24))</f>
        <v>-135.18632111665349</v>
      </c>
      <c r="AC24" s="188">
        <f t="shared" si="40"/>
        <v>135.18632111665349</v>
      </c>
      <c r="AD24" s="188">
        <f t="shared" si="26"/>
        <v>-135.18632111665349</v>
      </c>
      <c r="AE24" s="188">
        <f t="shared" si="27"/>
        <v>135.18632111665349</v>
      </c>
      <c r="AF24" s="188">
        <f t="shared" si="36"/>
        <v>-135.18632111665349</v>
      </c>
      <c r="AG24" s="188">
        <f t="shared" si="37"/>
        <v>-135.18632111665349</v>
      </c>
      <c r="AH24" s="188">
        <f t="shared" si="38"/>
        <v>-135.18632111665349</v>
      </c>
      <c r="AI24" s="188">
        <f t="shared" si="39"/>
        <v>-135.18632111665349</v>
      </c>
      <c r="AJ24" s="188">
        <f t="shared" si="28"/>
        <v>135.18632111665349</v>
      </c>
      <c r="AK24" s="188">
        <f t="shared" si="29"/>
        <v>-135.18632111665349</v>
      </c>
      <c r="AL24" s="188">
        <f t="shared" si="30"/>
        <v>-135.18632111665349</v>
      </c>
      <c r="AM24" s="188">
        <f t="shared" si="31"/>
        <v>-135.18632111665349</v>
      </c>
      <c r="AN24" s="188">
        <f t="shared" si="32"/>
        <v>135.18632111665349</v>
      </c>
      <c r="AO24" s="188">
        <f t="shared" si="33"/>
        <v>135.18632111665349</v>
      </c>
    </row>
    <row r="25" spans="1:41" x14ac:dyDescent="0.25">
      <c r="A25" s="1" t="s">
        <v>1008</v>
      </c>
      <c r="B25" s="149" t="s">
        <v>583</v>
      </c>
      <c r="C25" s="192" t="s">
        <v>1121</v>
      </c>
      <c r="E25">
        <v>-1</v>
      </c>
      <c r="F25" s="186">
        <f t="shared" si="19"/>
        <v>840.02747623872301</v>
      </c>
      <c r="G25" s="202">
        <v>3.0178820773799999E-3</v>
      </c>
      <c r="H25" s="202">
        <v>1</v>
      </c>
      <c r="I25">
        <v>-1</v>
      </c>
      <c r="J25">
        <v>-1</v>
      </c>
      <c r="K25">
        <v>-1</v>
      </c>
      <c r="L25">
        <v>1</v>
      </c>
      <c r="M25">
        <v>-13</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278350</v>
      </c>
      <c r="Y25" s="137">
        <v>278350</v>
      </c>
      <c r="Z25" s="188">
        <f t="shared" si="25"/>
        <v>840.02747623872301</v>
      </c>
      <c r="AA25" s="188">
        <f>IF(IF(sym!$Q14=H25,1,0)=1,ABS(X25*G25),-ABS(X25*G25))</f>
        <v>840.02747623872301</v>
      </c>
      <c r="AB25" s="188">
        <f>IF(IF(sym!$P14=$H25,1,0)=1,ABS($X25*$G25),-ABS($X25*$G25))</f>
        <v>-840.02747623872301</v>
      </c>
      <c r="AC25" s="188">
        <f t="shared" si="40"/>
        <v>-840.02747623872301</v>
      </c>
      <c r="AD25" s="188">
        <f t="shared" si="26"/>
        <v>840.02747623872301</v>
      </c>
      <c r="AE25" s="188">
        <f t="shared" si="27"/>
        <v>-840.02747623872301</v>
      </c>
      <c r="AF25" s="188">
        <f t="shared" si="36"/>
        <v>-840.02747623872301</v>
      </c>
      <c r="AG25" s="188">
        <f t="shared" si="37"/>
        <v>-840.02747623872301</v>
      </c>
      <c r="AH25" s="188">
        <f t="shared" si="38"/>
        <v>840.02747623872301</v>
      </c>
      <c r="AI25" s="188">
        <f t="shared" si="39"/>
        <v>-840.02747623872301</v>
      </c>
      <c r="AJ25" s="188">
        <f t="shared" si="28"/>
        <v>-840.02747623872301</v>
      </c>
      <c r="AK25" s="188">
        <f t="shared" si="29"/>
        <v>-840.02747623872301</v>
      </c>
      <c r="AL25" s="188">
        <f t="shared" si="30"/>
        <v>-840.02747623872301</v>
      </c>
      <c r="AM25" s="188">
        <f t="shared" si="31"/>
        <v>-840.02747623872301</v>
      </c>
      <c r="AN25" s="188">
        <f t="shared" si="32"/>
        <v>840.02747623872301</v>
      </c>
      <c r="AO25" s="188">
        <f t="shared" si="33"/>
        <v>-840.02747623872301</v>
      </c>
    </row>
    <row r="26" spans="1:41" x14ac:dyDescent="0.25">
      <c r="A26" s="1" t="s">
        <v>314</v>
      </c>
      <c r="B26" s="149" t="s">
        <v>755</v>
      </c>
      <c r="C26" s="192" t="s">
        <v>1121</v>
      </c>
      <c r="E26">
        <v>1</v>
      </c>
      <c r="F26" s="186">
        <f t="shared" si="19"/>
        <v>-383.48937761546995</v>
      </c>
      <c r="G26" s="202">
        <v>-1.3297457899999999E-3</v>
      </c>
      <c r="H26" s="202">
        <v>-1</v>
      </c>
      <c r="I26">
        <v>-1</v>
      </c>
      <c r="J26">
        <v>1</v>
      </c>
      <c r="K26">
        <v>-1</v>
      </c>
      <c r="L26">
        <v>-1</v>
      </c>
      <c r="M26">
        <v>-8</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288393</v>
      </c>
      <c r="Y26" s="137">
        <v>288393</v>
      </c>
      <c r="Z26" s="188">
        <f t="shared" si="25"/>
        <v>383.48937761546995</v>
      </c>
      <c r="AA26" s="188">
        <f>IF(IF(sym!$Q15=H26,1,0)=1,ABS(X26*G26),-ABS(X26*G26))</f>
        <v>383.48937761546995</v>
      </c>
      <c r="AB26" s="188">
        <f>IF(IF(sym!$P15=$H26,1,0)=1,ABS($X26*$G26),-ABS($X26*$G26))</f>
        <v>-383.48937761546995</v>
      </c>
      <c r="AC26" s="188">
        <f t="shared" si="40"/>
        <v>-383.48937761546995</v>
      </c>
      <c r="AD26" s="188">
        <f t="shared" si="26"/>
        <v>383.48937761546995</v>
      </c>
      <c r="AE26" s="188">
        <f t="shared" si="27"/>
        <v>-383.48937761546995</v>
      </c>
      <c r="AF26" s="188">
        <f t="shared" si="36"/>
        <v>383.48937761546995</v>
      </c>
      <c r="AG26" s="188">
        <f t="shared" si="37"/>
        <v>383.48937761546995</v>
      </c>
      <c r="AH26" s="188">
        <f t="shared" si="38"/>
        <v>383.48937761546995</v>
      </c>
      <c r="AI26" s="188">
        <f t="shared" si="39"/>
        <v>-383.48937761546995</v>
      </c>
      <c r="AJ26" s="188">
        <f t="shared" si="28"/>
        <v>-383.48937761546995</v>
      </c>
      <c r="AK26" s="188">
        <f t="shared" si="29"/>
        <v>-383.48937761546995</v>
      </c>
      <c r="AL26" s="188">
        <f t="shared" si="30"/>
        <v>383.48937761546995</v>
      </c>
      <c r="AM26" s="188">
        <f t="shared" si="31"/>
        <v>-383.48937761546995</v>
      </c>
      <c r="AN26" s="188">
        <f t="shared" si="32"/>
        <v>-383.48937761546995</v>
      </c>
      <c r="AO26" s="188">
        <f t="shared" si="33"/>
        <v>-383.48937761546995</v>
      </c>
    </row>
    <row r="27" spans="1:41" x14ac:dyDescent="0.25">
      <c r="A27" s="1" t="s">
        <v>316</v>
      </c>
      <c r="B27" s="149" t="s">
        <v>562</v>
      </c>
      <c r="C27" s="192" t="s">
        <v>1122</v>
      </c>
      <c r="E27">
        <v>1</v>
      </c>
      <c r="F27" s="186">
        <f t="shared" si="19"/>
        <v>-110.60702628594008</v>
      </c>
      <c r="G27" s="202">
        <v>-2.9802706085700002E-4</v>
      </c>
      <c r="H27" s="202">
        <v>-1</v>
      </c>
      <c r="I27">
        <v>-1</v>
      </c>
      <c r="J27">
        <v>-1</v>
      </c>
      <c r="K27">
        <v>1</v>
      </c>
      <c r="L27">
        <v>1</v>
      </c>
      <c r="M27">
        <v>8</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371130.81599999999</v>
      </c>
      <c r="Y27" s="137">
        <v>371130.81599999999</v>
      </c>
      <c r="Z27" s="188">
        <f t="shared" si="25"/>
        <v>110.60702628594008</v>
      </c>
      <c r="AA27" s="188">
        <f>IF(IF(sym!$Q16=H27,1,0)=1,ABS(X27*G27),-ABS(X27*G27))</f>
        <v>110.60702628594008</v>
      </c>
      <c r="AB27" s="188">
        <f>IF(IF(sym!$P16=$H27,1,0)=1,ABS($X27*$G27),-ABS($X27*$G27))</f>
        <v>-110.60702628594008</v>
      </c>
      <c r="AC27" s="188">
        <f t="shared" si="40"/>
        <v>-110.60702628594008</v>
      </c>
      <c r="AD27" s="188">
        <f t="shared" si="26"/>
        <v>110.60702628594008</v>
      </c>
      <c r="AE27" s="188">
        <f t="shared" si="27"/>
        <v>110.60702628594008</v>
      </c>
      <c r="AF27" s="188">
        <f t="shared" si="36"/>
        <v>110.60702628594008</v>
      </c>
      <c r="AG27" s="188">
        <f t="shared" si="37"/>
        <v>-110.60702628594008</v>
      </c>
      <c r="AH27" s="188">
        <f t="shared" si="38"/>
        <v>-110.60702628594008</v>
      </c>
      <c r="AI27" s="188">
        <f t="shared" si="39"/>
        <v>-110.60702628594008</v>
      </c>
      <c r="AJ27" s="188">
        <f t="shared" si="28"/>
        <v>-110.60702628594008</v>
      </c>
      <c r="AK27" s="188">
        <f t="shared" si="29"/>
        <v>110.60702628594008</v>
      </c>
      <c r="AL27" s="188">
        <f t="shared" si="30"/>
        <v>110.60702628594008</v>
      </c>
      <c r="AM27" s="188">
        <f t="shared" si="31"/>
        <v>110.60702628594008</v>
      </c>
      <c r="AN27" s="188">
        <f t="shared" si="32"/>
        <v>110.60702628594008</v>
      </c>
      <c r="AO27" s="188">
        <f t="shared" si="33"/>
        <v>110.60702628594008</v>
      </c>
    </row>
    <row r="28" spans="1:41" x14ac:dyDescent="0.25">
      <c r="A28" s="1" t="s">
        <v>318</v>
      </c>
      <c r="B28" s="149" t="s">
        <v>560</v>
      </c>
      <c r="C28" s="192" t="s">
        <v>1122</v>
      </c>
      <c r="E28">
        <v>1</v>
      </c>
      <c r="F28" s="186">
        <f t="shared" si="19"/>
        <v>-232.29193606204669</v>
      </c>
      <c r="G28" s="202">
        <v>-2.2408126680600001E-4</v>
      </c>
      <c r="H28" s="202">
        <v>-1</v>
      </c>
      <c r="I28">
        <v>-1</v>
      </c>
      <c r="J28">
        <v>-1</v>
      </c>
      <c r="K28">
        <v>-1</v>
      </c>
      <c r="L28">
        <v>1</v>
      </c>
      <c r="M28">
        <v>8</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1036641.4799999999</v>
      </c>
      <c r="Y28" s="137">
        <v>1036641.4799999999</v>
      </c>
      <c r="Z28" s="188">
        <f t="shared" si="25"/>
        <v>232.29193606204669</v>
      </c>
      <c r="AA28" s="188">
        <f>IF(IF(sym!$Q17=H28,1,0)=1,ABS(X28*G28),-ABS(X28*G28))</f>
        <v>232.29193606204669</v>
      </c>
      <c r="AB28" s="188">
        <f>IF(IF(sym!$P17=$H28,1,0)=1,ABS($X28*$G28),-ABS($X28*$G28))</f>
        <v>-232.29193606204669</v>
      </c>
      <c r="AC28" s="188">
        <f t="shared" si="40"/>
        <v>-232.29193606204669</v>
      </c>
      <c r="AD28" s="188">
        <f t="shared" si="26"/>
        <v>232.29193606204669</v>
      </c>
      <c r="AE28" s="188">
        <f t="shared" si="27"/>
        <v>232.29193606204669</v>
      </c>
      <c r="AF28" s="188">
        <f t="shared" si="36"/>
        <v>232.29193606204669</v>
      </c>
      <c r="AG28" s="188">
        <f t="shared" si="37"/>
        <v>232.29193606204669</v>
      </c>
      <c r="AH28" s="188">
        <f t="shared" si="38"/>
        <v>-232.29193606204669</v>
      </c>
      <c r="AI28" s="188">
        <f t="shared" si="39"/>
        <v>-232.29193606204669</v>
      </c>
      <c r="AJ28" s="188">
        <f t="shared" si="28"/>
        <v>232.29193606204669</v>
      </c>
      <c r="AK28" s="188">
        <f t="shared" si="29"/>
        <v>232.29193606204669</v>
      </c>
      <c r="AL28" s="188">
        <f t="shared" si="30"/>
        <v>232.29193606204669</v>
      </c>
      <c r="AM28" s="188">
        <f t="shared" si="31"/>
        <v>232.29193606204669</v>
      </c>
      <c r="AN28" s="188">
        <f t="shared" si="32"/>
        <v>-232.29193606204669</v>
      </c>
      <c r="AO28" s="188">
        <f t="shared" si="33"/>
        <v>232.29193606204669</v>
      </c>
    </row>
    <row r="29" spans="1:41" x14ac:dyDescent="0.25">
      <c r="A29" s="330" t="s">
        <v>320</v>
      </c>
      <c r="B29" s="331" t="s">
        <v>564</v>
      </c>
      <c r="C29" s="332" t="s">
        <v>1288</v>
      </c>
      <c r="E29">
        <v>1</v>
      </c>
      <c r="F29" s="186">
        <f t="shared" si="19"/>
        <v>0</v>
      </c>
      <c r="G29" s="202">
        <v>0</v>
      </c>
      <c r="H29" s="202">
        <v>1</v>
      </c>
      <c r="I29">
        <v>1</v>
      </c>
      <c r="J29">
        <v>-1</v>
      </c>
      <c r="K29">
        <v>1</v>
      </c>
      <c r="L29">
        <v>1</v>
      </c>
      <c r="M29">
        <v>-7</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-1.5102698348800001E-4</v>
      </c>
      <c r="H30" s="202">
        <v>-1</v>
      </c>
      <c r="I30">
        <v>1</v>
      </c>
      <c r="J30">
        <v>1</v>
      </c>
      <c r="K30">
        <v>1</v>
      </c>
      <c r="L30">
        <v>1</v>
      </c>
      <c r="M30">
        <v>7</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854.88770125896826</v>
      </c>
      <c r="G31" s="202">
        <v>5.7502367744600002E-3</v>
      </c>
      <c r="H31" s="202">
        <v>1</v>
      </c>
      <c r="I31">
        <v>1</v>
      </c>
      <c r="J31">
        <v>1</v>
      </c>
      <c r="K31">
        <v>-1</v>
      </c>
      <c r="L31">
        <v>1</v>
      </c>
      <c r="M31">
        <v>5</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148670</v>
      </c>
      <c r="Y31" s="137">
        <v>148670</v>
      </c>
      <c r="Z31" s="188">
        <f t="shared" si="25"/>
        <v>854.88770125896826</v>
      </c>
      <c r="AA31" s="188">
        <f>IF(IF(sym!$Q20=H31,1,0)=1,ABS(X31*G31),-ABS(X31*G31))</f>
        <v>854.88770125896826</v>
      </c>
      <c r="AB31" s="188">
        <f>IF(IF(sym!$P20=$H31,1,0)=1,ABS($X31*$G31),-ABS($X31*$G31))</f>
        <v>-854.88770125896826</v>
      </c>
      <c r="AC31" s="188">
        <f t="shared" si="40"/>
        <v>-854.88770125896826</v>
      </c>
      <c r="AD31" s="188">
        <f t="shared" si="26"/>
        <v>854.88770125896826</v>
      </c>
      <c r="AE31" s="188">
        <f t="shared" si="27"/>
        <v>854.88770125896826</v>
      </c>
      <c r="AF31" s="188">
        <f t="shared" si="36"/>
        <v>854.88770125896826</v>
      </c>
      <c r="AG31" s="188">
        <f t="shared" si="37"/>
        <v>-854.88770125896826</v>
      </c>
      <c r="AH31" s="188">
        <f t="shared" si="38"/>
        <v>854.88770125896826</v>
      </c>
      <c r="AI31" s="188">
        <f t="shared" si="39"/>
        <v>854.88770125896826</v>
      </c>
      <c r="AJ31" s="188">
        <f t="shared" si="28"/>
        <v>-854.88770125896826</v>
      </c>
      <c r="AK31" s="188">
        <f t="shared" si="29"/>
        <v>854.88770125896826</v>
      </c>
      <c r="AL31" s="188">
        <f t="shared" si="30"/>
        <v>854.88770125896826</v>
      </c>
      <c r="AM31" s="188">
        <f t="shared" si="31"/>
        <v>854.88770125896826</v>
      </c>
      <c r="AN31" s="188">
        <f t="shared" si="32"/>
        <v>-854.88770125896826</v>
      </c>
      <c r="AO31" s="188">
        <f t="shared" si="33"/>
        <v>854.88770125896826</v>
      </c>
    </row>
    <row r="32" spans="1:41" x14ac:dyDescent="0.25">
      <c r="A32" s="1" t="s">
        <v>327</v>
      </c>
      <c r="B32" s="149" t="s">
        <v>552</v>
      </c>
      <c r="C32" s="192" t="s">
        <v>294</v>
      </c>
      <c r="E32">
        <v>-1</v>
      </c>
      <c r="F32" s="186">
        <f t="shared" si="19"/>
        <v>1131.0767014767121</v>
      </c>
      <c r="G32" s="202">
        <v>5.40151242348E-3</v>
      </c>
      <c r="H32" s="202">
        <v>1</v>
      </c>
      <c r="I32">
        <v>1</v>
      </c>
      <c r="J32">
        <v>1</v>
      </c>
      <c r="K32">
        <v>1</v>
      </c>
      <c r="L32">
        <v>1</v>
      </c>
      <c r="M32">
        <v>-5</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209400</v>
      </c>
      <c r="Y32" s="137">
        <v>209400</v>
      </c>
      <c r="Z32" s="188">
        <f t="shared" si="25"/>
        <v>1131.0767014767121</v>
      </c>
      <c r="AA32" s="188">
        <f>IF(IF(sym!$Q21=H32,1,0)=1,ABS(X32*G32),-ABS(X32*G32))</f>
        <v>1131.0767014767121</v>
      </c>
      <c r="AB32" s="188">
        <f>IF(IF(sym!$P21=$H32,1,0)=1,ABS($X32*$G32),-ABS($X32*$G32))</f>
        <v>-1131.0767014767121</v>
      </c>
      <c r="AC32" s="188">
        <f t="shared" si="40"/>
        <v>-1131.0767014767121</v>
      </c>
      <c r="AD32" s="188">
        <f t="shared" si="26"/>
        <v>1131.0767014767121</v>
      </c>
      <c r="AE32" s="188">
        <f t="shared" si="27"/>
        <v>1131.0767014767121</v>
      </c>
      <c r="AF32" s="188">
        <f t="shared" si="36"/>
        <v>1131.0767014767121</v>
      </c>
      <c r="AG32" s="188">
        <f t="shared" si="37"/>
        <v>1131.0767014767121</v>
      </c>
      <c r="AH32" s="188">
        <f t="shared" si="38"/>
        <v>1131.0767014767121</v>
      </c>
      <c r="AI32" s="188">
        <f t="shared" si="39"/>
        <v>-1131.0767014767121</v>
      </c>
      <c r="AJ32" s="188">
        <f t="shared" si="28"/>
        <v>-1131.0767014767121</v>
      </c>
      <c r="AK32" s="188">
        <f t="shared" si="29"/>
        <v>1131.0767014767121</v>
      </c>
      <c r="AL32" s="188">
        <f t="shared" si="30"/>
        <v>1131.0767014767121</v>
      </c>
      <c r="AM32" s="188">
        <f t="shared" si="31"/>
        <v>1131.0767014767121</v>
      </c>
      <c r="AN32" s="188">
        <f t="shared" si="32"/>
        <v>-1131.0767014767121</v>
      </c>
      <c r="AO32" s="188">
        <f t="shared" si="33"/>
        <v>1131.0767014767121</v>
      </c>
    </row>
    <row r="33" spans="1:41" x14ac:dyDescent="0.25">
      <c r="A33" s="1" t="s">
        <v>329</v>
      </c>
      <c r="B33" s="149" t="s">
        <v>589</v>
      </c>
      <c r="C33" s="192" t="s">
        <v>313</v>
      </c>
      <c r="E33">
        <v>1</v>
      </c>
      <c r="F33" s="186">
        <f t="shared" si="19"/>
        <v>501.73520735751197</v>
      </c>
      <c r="G33" s="202">
        <v>3.4704147145599999E-3</v>
      </c>
      <c r="H33" s="234">
        <v>1</v>
      </c>
      <c r="I33">
        <v>-1</v>
      </c>
      <c r="J33">
        <v>-1</v>
      </c>
      <c r="K33">
        <v>1</v>
      </c>
      <c r="L33">
        <v>1</v>
      </c>
      <c r="M33">
        <v>10</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144575</v>
      </c>
      <c r="Y33" s="137">
        <v>144575</v>
      </c>
      <c r="Z33" s="188">
        <f t="shared" si="25"/>
        <v>501.73520735751197</v>
      </c>
      <c r="AA33" s="188">
        <f>IF(IF(sym!$Q22=H33,1,0)=1,ABS(X33*G33),-ABS(X33*G33))</f>
        <v>501.73520735751197</v>
      </c>
      <c r="AB33" s="188">
        <f>IF(IF(sym!$P22=$H33,1,0)=1,ABS($X33*$G33),-ABS($X33*$G33))</f>
        <v>-501.73520735751197</v>
      </c>
      <c r="AC33" s="188">
        <f t="shared" si="40"/>
        <v>501.73520735751197</v>
      </c>
      <c r="AD33" s="188">
        <f t="shared" si="26"/>
        <v>-501.73520735751197</v>
      </c>
      <c r="AE33" s="188">
        <f t="shared" si="27"/>
        <v>-501.73520735751197</v>
      </c>
      <c r="AF33" s="188">
        <f t="shared" si="36"/>
        <v>-501.73520735751197</v>
      </c>
      <c r="AG33" s="188">
        <f t="shared" si="37"/>
        <v>501.73520735751197</v>
      </c>
      <c r="AH33" s="188">
        <f t="shared" si="38"/>
        <v>501.73520735751197</v>
      </c>
      <c r="AI33" s="188">
        <f t="shared" si="39"/>
        <v>501.73520735751197</v>
      </c>
      <c r="AJ33" s="188">
        <f t="shared" si="28"/>
        <v>501.73520735751197</v>
      </c>
      <c r="AK33" s="188">
        <f t="shared" si="29"/>
        <v>-501.73520735751197</v>
      </c>
      <c r="AL33" s="188">
        <f t="shared" si="30"/>
        <v>-501.73520735751197</v>
      </c>
      <c r="AM33" s="188">
        <f t="shared" si="31"/>
        <v>-501.73520735751197</v>
      </c>
      <c r="AN33" s="188">
        <f t="shared" si="32"/>
        <v>-501.73520735751197</v>
      </c>
      <c r="AO33" s="188">
        <f t="shared" si="33"/>
        <v>-501.73520735751197</v>
      </c>
    </row>
    <row r="34" spans="1:41" x14ac:dyDescent="0.25">
      <c r="A34" s="1" t="s">
        <v>331</v>
      </c>
      <c r="B34" s="149" t="s">
        <v>481</v>
      </c>
      <c r="C34" s="192" t="s">
        <v>294</v>
      </c>
      <c r="E34">
        <v>-1</v>
      </c>
      <c r="F34" s="186">
        <f t="shared" si="19"/>
        <v>-1682.9905585568758</v>
      </c>
      <c r="G34" s="202">
        <v>-1.8618618618600001E-2</v>
      </c>
      <c r="H34" s="202">
        <v>-1</v>
      </c>
      <c r="I34">
        <v>-1</v>
      </c>
      <c r="J34">
        <v>-1</v>
      </c>
      <c r="K34">
        <v>-1</v>
      </c>
      <c r="L34">
        <v>-1</v>
      </c>
      <c r="M34">
        <v>8</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90392.88</v>
      </c>
      <c r="Y34" s="137">
        <v>90392.88</v>
      </c>
      <c r="Z34" s="188">
        <f t="shared" si="25"/>
        <v>1682.9905585568758</v>
      </c>
      <c r="AA34" s="188">
        <f>IF(IF(sym!$Q23=H34,1,0)=1,ABS(X34*G34),-ABS(X34*G34))</f>
        <v>-1682.9905585568758</v>
      </c>
      <c r="AB34" s="188">
        <f>IF(IF(sym!$P23=$H34,1,0)=1,ABS($X34*$G34),-ABS($X34*$G34))</f>
        <v>1682.9905585568758</v>
      </c>
      <c r="AC34" s="188">
        <f t="shared" si="40"/>
        <v>1682.9905585568758</v>
      </c>
      <c r="AD34" s="188">
        <f t="shared" si="26"/>
        <v>-1682.9905585568758</v>
      </c>
      <c r="AE34" s="188">
        <f t="shared" si="27"/>
        <v>1682.9905585568758</v>
      </c>
      <c r="AF34" s="188">
        <f t="shared" si="36"/>
        <v>1682.9905585568758</v>
      </c>
      <c r="AG34" s="188">
        <f t="shared" si="37"/>
        <v>1682.9905585568758</v>
      </c>
      <c r="AH34" s="188">
        <f t="shared" si="38"/>
        <v>1682.9905585568758</v>
      </c>
      <c r="AI34" s="188">
        <f t="shared" si="39"/>
        <v>1682.9905585568758</v>
      </c>
      <c r="AJ34" s="188">
        <f t="shared" si="28"/>
        <v>1682.9905585568758</v>
      </c>
      <c r="AK34" s="188">
        <f t="shared" si="29"/>
        <v>1682.9905585568758</v>
      </c>
      <c r="AL34" s="188">
        <f t="shared" si="30"/>
        <v>-1682.9905585568758</v>
      </c>
      <c r="AM34" s="188">
        <f t="shared" si="31"/>
        <v>1682.9905585568758</v>
      </c>
      <c r="AN34" s="188">
        <f t="shared" si="32"/>
        <v>-1682.9905585568758</v>
      </c>
      <c r="AO34" s="188">
        <f t="shared" si="33"/>
        <v>-1682.9905585568758</v>
      </c>
    </row>
    <row r="35" spans="1:41" x14ac:dyDescent="0.25">
      <c r="A35" s="1" t="s">
        <v>333</v>
      </c>
      <c r="B35" s="149" t="s">
        <v>663</v>
      </c>
      <c r="C35" s="192" t="s">
        <v>294</v>
      </c>
      <c r="E35">
        <v>-1</v>
      </c>
      <c r="F35" s="186">
        <f t="shared" si="19"/>
        <v>-1745.8306820064515</v>
      </c>
      <c r="G35" s="202">
        <v>-1.6861014812499998E-2</v>
      </c>
      <c r="H35" s="202">
        <v>-1</v>
      </c>
      <c r="I35">
        <v>1</v>
      </c>
      <c r="J35">
        <v>1</v>
      </c>
      <c r="K35">
        <v>1</v>
      </c>
      <c r="L35">
        <v>-1</v>
      </c>
      <c r="M35">
        <v>8</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103542.444</v>
      </c>
      <c r="Y35" s="137">
        <v>103542.444</v>
      </c>
      <c r="Z35" s="188">
        <f t="shared" si="25"/>
        <v>1745.8306820064515</v>
      </c>
      <c r="AA35" s="188">
        <f>IF(IF(sym!$Q24=H35,1,0)=1,ABS(X35*G35),-ABS(X35*G35))</f>
        <v>-1745.8306820064515</v>
      </c>
      <c r="AB35" s="188">
        <f>IF(IF(sym!$P24=$H35,1,0)=1,ABS($X35*$G35),-ABS($X35*$G35))</f>
        <v>1745.8306820064515</v>
      </c>
      <c r="AC35" s="188">
        <f t="shared" si="40"/>
        <v>1745.8306820064515</v>
      </c>
      <c r="AD35" s="188">
        <f t="shared" si="26"/>
        <v>-1745.8306820064515</v>
      </c>
      <c r="AE35" s="188">
        <f t="shared" si="27"/>
        <v>-1745.8306820064515</v>
      </c>
      <c r="AF35" s="188">
        <f t="shared" si="36"/>
        <v>-1745.8306820064515</v>
      </c>
      <c r="AG35" s="188">
        <f t="shared" si="37"/>
        <v>-1745.8306820064515</v>
      </c>
      <c r="AH35" s="188">
        <f t="shared" si="38"/>
        <v>1745.8306820064515</v>
      </c>
      <c r="AI35" s="188">
        <f t="shared" si="39"/>
        <v>1745.8306820064515</v>
      </c>
      <c r="AJ35" s="188">
        <f t="shared" si="28"/>
        <v>-1745.8306820064515</v>
      </c>
      <c r="AK35" s="188">
        <f t="shared" si="29"/>
        <v>-1745.8306820064515</v>
      </c>
      <c r="AL35" s="188">
        <f t="shared" si="30"/>
        <v>-1745.8306820064515</v>
      </c>
      <c r="AM35" s="188">
        <f t="shared" si="31"/>
        <v>-1745.8306820064515</v>
      </c>
      <c r="AN35" s="188">
        <f t="shared" si="32"/>
        <v>1745.8306820064515</v>
      </c>
      <c r="AO35" s="188">
        <f t="shared" si="33"/>
        <v>-1745.8306820064515</v>
      </c>
    </row>
    <row r="36" spans="1:41" x14ac:dyDescent="0.25">
      <c r="A36" s="330" t="s">
        <v>335</v>
      </c>
      <c r="B36" s="331" t="s">
        <v>568</v>
      </c>
      <c r="C36" s="332" t="s">
        <v>1288</v>
      </c>
      <c r="E36">
        <v>1</v>
      </c>
      <c r="F36" s="186">
        <f t="shared" si="19"/>
        <v>0</v>
      </c>
      <c r="G36" s="291">
        <v>4.9818163702499998E-5</v>
      </c>
      <c r="H36" s="202">
        <v>1</v>
      </c>
      <c r="I36">
        <v>1</v>
      </c>
      <c r="J36">
        <v>-1</v>
      </c>
      <c r="K36">
        <v>1</v>
      </c>
      <c r="L36">
        <v>1</v>
      </c>
      <c r="M36">
        <v>13</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-1083.4205849520536</v>
      </c>
      <c r="G37" s="202">
        <v>-1.30759172371E-2</v>
      </c>
      <c r="H37" s="202">
        <v>-1</v>
      </c>
      <c r="I37">
        <v>1</v>
      </c>
      <c r="J37">
        <v>-1</v>
      </c>
      <c r="K37">
        <v>1</v>
      </c>
      <c r="L37">
        <v>1</v>
      </c>
      <c r="M37">
        <v>4</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82856.18250000001</v>
      </c>
      <c r="Y37" s="137">
        <v>82856.18250000001</v>
      </c>
      <c r="Z37" s="188">
        <f t="shared" si="25"/>
        <v>1083.4205849520536</v>
      </c>
      <c r="AA37" s="188">
        <f>IF(IF(sym!$Q26=H37,1,0)=1,ABS(X37*G37),-ABS(X37*G37))</f>
        <v>-1083.4205849520536</v>
      </c>
      <c r="AB37" s="188">
        <f>IF(IF(sym!$P26=$H37,1,0)=1,ABS($X37*$G37),-ABS($X37*$G37))</f>
        <v>1083.4205849520536</v>
      </c>
      <c r="AC37" s="188">
        <f t="shared" si="40"/>
        <v>-1083.4205849520536</v>
      </c>
      <c r="AD37" s="188">
        <f t="shared" si="26"/>
        <v>1083.4205849520536</v>
      </c>
      <c r="AE37" s="188">
        <f t="shared" si="27"/>
        <v>1083.4205849520536</v>
      </c>
      <c r="AF37" s="188">
        <f t="shared" si="36"/>
        <v>-1083.4205849520536</v>
      </c>
      <c r="AG37" s="188">
        <f t="shared" si="37"/>
        <v>-1083.4205849520536</v>
      </c>
      <c r="AH37" s="188">
        <f t="shared" si="38"/>
        <v>-1083.4205849520536</v>
      </c>
      <c r="AI37" s="188">
        <f t="shared" si="39"/>
        <v>-1083.4205849520536</v>
      </c>
      <c r="AJ37" s="188">
        <f t="shared" si="28"/>
        <v>-1083.4205849520536</v>
      </c>
      <c r="AK37" s="188">
        <f t="shared" si="29"/>
        <v>1083.4205849520536</v>
      </c>
      <c r="AL37" s="188">
        <f t="shared" si="30"/>
        <v>1083.4205849520536</v>
      </c>
      <c r="AM37" s="188">
        <f t="shared" si="31"/>
        <v>1083.4205849520536</v>
      </c>
      <c r="AN37" s="188">
        <f t="shared" si="32"/>
        <v>1083.4205849520536</v>
      </c>
      <c r="AO37" s="188">
        <f t="shared" si="33"/>
        <v>1083.4205849520536</v>
      </c>
    </row>
    <row r="38" spans="1:41" x14ac:dyDescent="0.25">
      <c r="A38" s="1" t="s">
        <v>339</v>
      </c>
      <c r="B38" s="149" t="s">
        <v>596</v>
      </c>
      <c r="C38" s="192" t="s">
        <v>1122</v>
      </c>
      <c r="E38">
        <v>1</v>
      </c>
      <c r="F38" s="186">
        <f t="shared" si="19"/>
        <v>387.8976085948093</v>
      </c>
      <c r="G38" s="202">
        <v>1.1552680221799999E-3</v>
      </c>
      <c r="H38" s="202">
        <v>1</v>
      </c>
      <c r="I38">
        <v>-1</v>
      </c>
      <c r="J38">
        <v>-1</v>
      </c>
      <c r="K38">
        <v>1</v>
      </c>
      <c r="L38">
        <v>1</v>
      </c>
      <c r="M38">
        <v>8</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335764.17000000004</v>
      </c>
      <c r="Y38" s="137">
        <v>335764.17000000004</v>
      </c>
      <c r="Z38" s="188">
        <f t="shared" si="25"/>
        <v>387.8976085948093</v>
      </c>
      <c r="AA38" s="188">
        <f>IF(IF(sym!$Q27=H38,1,0)=1,ABS(X38*G38),-ABS(X38*G38))</f>
        <v>-387.8976085948093</v>
      </c>
      <c r="AB38" s="188">
        <f>IF(IF(sym!$P27=$H38,1,0)=1,ABS($X38*$G38),-ABS($X38*$G38))</f>
        <v>387.8976085948093</v>
      </c>
      <c r="AC38" s="188">
        <f t="shared" si="40"/>
        <v>387.8976085948093</v>
      </c>
      <c r="AD38" s="188">
        <f t="shared" si="26"/>
        <v>-387.8976085948093</v>
      </c>
      <c r="AE38" s="188">
        <f t="shared" si="27"/>
        <v>-387.8976085948093</v>
      </c>
      <c r="AF38" s="188">
        <f t="shared" si="36"/>
        <v>-387.8976085948093</v>
      </c>
      <c r="AG38" s="188">
        <f t="shared" si="37"/>
        <v>387.8976085948093</v>
      </c>
      <c r="AH38" s="188">
        <f t="shared" si="38"/>
        <v>387.8976085948093</v>
      </c>
      <c r="AI38" s="188">
        <f t="shared" si="39"/>
        <v>387.8976085948093</v>
      </c>
      <c r="AJ38" s="188">
        <f t="shared" si="28"/>
        <v>387.8976085948093</v>
      </c>
      <c r="AK38" s="188">
        <f t="shared" si="29"/>
        <v>-387.8976085948093</v>
      </c>
      <c r="AL38" s="188">
        <f t="shared" si="30"/>
        <v>-387.8976085948093</v>
      </c>
      <c r="AM38" s="188">
        <f t="shared" si="31"/>
        <v>-387.8976085948093</v>
      </c>
      <c r="AN38" s="188">
        <f t="shared" si="32"/>
        <v>-387.8976085948093</v>
      </c>
      <c r="AO38" s="188">
        <f t="shared" si="33"/>
        <v>-387.8976085948093</v>
      </c>
    </row>
    <row r="39" spans="1:41" x14ac:dyDescent="0.25">
      <c r="A39" s="330" t="s">
        <v>341</v>
      </c>
      <c r="B39" s="331" t="s">
        <v>453</v>
      </c>
      <c r="C39" s="332" t="s">
        <v>1288</v>
      </c>
      <c r="E39">
        <v>1</v>
      </c>
      <c r="F39" s="186">
        <f t="shared" si="19"/>
        <v>0</v>
      </c>
      <c r="G39" s="202">
        <v>-2.0054146194700001E-4</v>
      </c>
      <c r="H39" s="202">
        <v>-1</v>
      </c>
      <c r="I39">
        <v>-1</v>
      </c>
      <c r="J39">
        <v>-1</v>
      </c>
      <c r="K39">
        <v>-1</v>
      </c>
      <c r="L39">
        <v>1</v>
      </c>
      <c r="M39">
        <v>11</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-663.34244243258752</v>
      </c>
      <c r="G40" s="202">
        <v>-1.08432197984E-3</v>
      </c>
      <c r="H40" s="202">
        <v>-1</v>
      </c>
      <c r="I40">
        <v>1</v>
      </c>
      <c r="J40">
        <v>-1</v>
      </c>
      <c r="K40">
        <v>1</v>
      </c>
      <c r="L40">
        <v>1</v>
      </c>
      <c r="M40">
        <v>7</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611757.8125</v>
      </c>
      <c r="Y40" s="137">
        <v>611757.8125</v>
      </c>
      <c r="Z40" s="188">
        <f t="shared" si="25"/>
        <v>663.34244243258752</v>
      </c>
      <c r="AA40" s="188">
        <f>IF(IF(sym!$Q29=H40,1,0)=1,ABS(X40*G40),-ABS(X40*G40))</f>
        <v>663.34244243258752</v>
      </c>
      <c r="AB40" s="188">
        <f>IF(IF(sym!$P29=$H40,1,0)=1,ABS($X40*$G40),-ABS($X40*$G40))</f>
        <v>-663.34244243258752</v>
      </c>
      <c r="AC40" s="188">
        <f t="shared" si="40"/>
        <v>-663.34244243258752</v>
      </c>
      <c r="AD40" s="188">
        <f t="shared" si="26"/>
        <v>663.34244243258752</v>
      </c>
      <c r="AE40" s="188">
        <f t="shared" si="27"/>
        <v>663.34244243258752</v>
      </c>
      <c r="AF40" s="188">
        <f t="shared" si="36"/>
        <v>-663.34244243258752</v>
      </c>
      <c r="AG40" s="188">
        <f t="shared" si="37"/>
        <v>-663.34244243258752</v>
      </c>
      <c r="AH40" s="188">
        <f t="shared" si="38"/>
        <v>-663.34244243258752</v>
      </c>
      <c r="AI40" s="188">
        <f t="shared" si="39"/>
        <v>-663.34244243258752</v>
      </c>
      <c r="AJ40" s="188">
        <f t="shared" si="28"/>
        <v>-663.34244243258752</v>
      </c>
      <c r="AK40" s="188">
        <f t="shared" si="29"/>
        <v>663.34244243258752</v>
      </c>
      <c r="AL40" s="188">
        <f t="shared" si="30"/>
        <v>663.34244243258752</v>
      </c>
      <c r="AM40" s="188">
        <f t="shared" si="31"/>
        <v>663.34244243258752</v>
      </c>
      <c r="AN40" s="188">
        <f t="shared" si="32"/>
        <v>663.34244243258752</v>
      </c>
      <c r="AO40" s="188">
        <f t="shared" si="33"/>
        <v>663.34244243258752</v>
      </c>
    </row>
    <row r="41" spans="1:41" x14ac:dyDescent="0.25">
      <c r="A41" s="1" t="s">
        <v>345</v>
      </c>
      <c r="B41" s="149" t="s">
        <v>602</v>
      </c>
      <c r="C41" s="192" t="s">
        <v>347</v>
      </c>
      <c r="E41">
        <v>1</v>
      </c>
      <c r="F41" s="186">
        <f t="shared" si="19"/>
        <v>845.1931993813098</v>
      </c>
      <c r="G41" s="202">
        <v>6.1823802163800002E-3</v>
      </c>
      <c r="H41" s="202">
        <v>1</v>
      </c>
      <c r="I41">
        <v>1</v>
      </c>
      <c r="J41">
        <v>-1</v>
      </c>
      <c r="K41">
        <v>1</v>
      </c>
      <c r="L41">
        <v>1</v>
      </c>
      <c r="M41">
        <v>-7</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136710</v>
      </c>
      <c r="Y41" s="137">
        <v>136710</v>
      </c>
      <c r="Z41" s="188">
        <f t="shared" si="25"/>
        <v>845.1931993813098</v>
      </c>
      <c r="AA41" s="188">
        <f>IF(IF(sym!$Q30=H41,1,0)=1,ABS(X41*G41),-ABS(X41*G41))</f>
        <v>-845.1931993813098</v>
      </c>
      <c r="AB41" s="188">
        <f>IF(IF(sym!$P30=$H41,1,0)=1,ABS($X41*$G41),-ABS($X41*$G41))</f>
        <v>845.1931993813098</v>
      </c>
      <c r="AC41" s="188">
        <f t="shared" si="40"/>
        <v>845.1931993813098</v>
      </c>
      <c r="AD41" s="188">
        <f t="shared" si="26"/>
        <v>-845.1931993813098</v>
      </c>
      <c r="AE41" s="188">
        <f t="shared" si="27"/>
        <v>-845.1931993813098</v>
      </c>
      <c r="AF41" s="188">
        <f t="shared" si="36"/>
        <v>845.1931993813098</v>
      </c>
      <c r="AG41" s="188">
        <f t="shared" si="37"/>
        <v>845.1931993813098</v>
      </c>
      <c r="AH41" s="188">
        <f t="shared" si="38"/>
        <v>845.1931993813098</v>
      </c>
      <c r="AI41" s="188">
        <f t="shared" si="39"/>
        <v>-845.1931993813098</v>
      </c>
      <c r="AJ41" s="188">
        <f t="shared" si="28"/>
        <v>845.1931993813098</v>
      </c>
      <c r="AK41" s="188">
        <f t="shared" si="29"/>
        <v>-845.1931993813098</v>
      </c>
      <c r="AL41" s="188">
        <f t="shared" si="30"/>
        <v>-845.1931993813098</v>
      </c>
      <c r="AM41" s="188">
        <f t="shared" si="31"/>
        <v>-845.1931993813098</v>
      </c>
      <c r="AN41" s="188">
        <f t="shared" si="32"/>
        <v>845.1931993813098</v>
      </c>
      <c r="AO41" s="188">
        <f t="shared" si="33"/>
        <v>-845.1931993813098</v>
      </c>
    </row>
    <row r="42" spans="1:41" x14ac:dyDescent="0.25">
      <c r="A42" s="1" t="s">
        <v>1023</v>
      </c>
      <c r="B42" s="149" t="s">
        <v>604</v>
      </c>
      <c r="C42" s="192" t="s">
        <v>294</v>
      </c>
      <c r="E42">
        <v>-1</v>
      </c>
      <c r="F42" s="186">
        <f t="shared" si="19"/>
        <v>-1647.9043587526101</v>
      </c>
      <c r="G42" s="202">
        <v>-1.5060240963900001E-2</v>
      </c>
      <c r="H42" s="202">
        <v>-1</v>
      </c>
      <c r="I42">
        <v>-1</v>
      </c>
      <c r="J42">
        <v>-1</v>
      </c>
      <c r="K42">
        <v>-1</v>
      </c>
      <c r="L42">
        <v>1</v>
      </c>
      <c r="M42">
        <v>-1</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109420.84942084942</v>
      </c>
      <c r="Y42" s="137">
        <v>109420.84942084942</v>
      </c>
      <c r="Z42" s="188">
        <f t="shared" si="25"/>
        <v>1647.9043587526101</v>
      </c>
      <c r="AA42" s="188">
        <f>IF(IF(sym!$Q31=H42,1,0)=1,ABS(X42*G42),-ABS(X42*G42))</f>
        <v>-1647.9043587526101</v>
      </c>
      <c r="AB42" s="188">
        <f>IF(IF(sym!$P31=$H42,1,0)=1,ABS($X42*$G42),-ABS($X42*$G42))</f>
        <v>1647.9043587526101</v>
      </c>
      <c r="AC42" s="188">
        <f t="shared" si="40"/>
        <v>1647.9043587526101</v>
      </c>
      <c r="AD42" s="188">
        <f t="shared" si="26"/>
        <v>-1647.9043587526101</v>
      </c>
      <c r="AE42" s="188">
        <f t="shared" si="27"/>
        <v>1647.9043587526101</v>
      </c>
      <c r="AF42" s="188">
        <f t="shared" si="36"/>
        <v>1647.9043587526101</v>
      </c>
      <c r="AG42" s="188">
        <f t="shared" si="37"/>
        <v>1647.9043587526101</v>
      </c>
      <c r="AH42" s="188">
        <f t="shared" si="38"/>
        <v>-1647.9043587526101</v>
      </c>
      <c r="AI42" s="188">
        <f t="shared" si="39"/>
        <v>1647.9043587526101</v>
      </c>
      <c r="AJ42" s="188">
        <f t="shared" si="28"/>
        <v>1647.9043587526101</v>
      </c>
      <c r="AK42" s="188">
        <f t="shared" si="29"/>
        <v>1647.9043587526101</v>
      </c>
      <c r="AL42" s="188">
        <f t="shared" si="30"/>
        <v>1647.9043587526101</v>
      </c>
      <c r="AM42" s="188">
        <f t="shared" si="31"/>
        <v>1647.9043587526101</v>
      </c>
      <c r="AN42" s="188">
        <f t="shared" si="32"/>
        <v>-1647.9043587526101</v>
      </c>
      <c r="AO42" s="188">
        <f t="shared" si="33"/>
        <v>1647.9043587526101</v>
      </c>
    </row>
    <row r="43" spans="1:41" x14ac:dyDescent="0.25">
      <c r="A43" s="1" t="s">
        <v>349</v>
      </c>
      <c r="B43" s="149" t="s">
        <v>515</v>
      </c>
      <c r="C43" s="192" t="s">
        <v>347</v>
      </c>
      <c r="E43">
        <v>-1</v>
      </c>
      <c r="F43" s="186">
        <f t="shared" si="19"/>
        <v>-1479.3908861914449</v>
      </c>
      <c r="G43" s="202">
        <v>-1.37394092054E-2</v>
      </c>
      <c r="H43" s="202">
        <v>-1</v>
      </c>
      <c r="I43">
        <v>1</v>
      </c>
      <c r="J43">
        <v>1</v>
      </c>
      <c r="K43">
        <v>1</v>
      </c>
      <c r="L43">
        <v>1</v>
      </c>
      <c r="M43">
        <v>14</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107675</v>
      </c>
      <c r="Y43" s="137">
        <v>107675</v>
      </c>
      <c r="Z43" s="188">
        <f t="shared" si="25"/>
        <v>1479.3908861914449</v>
      </c>
      <c r="AA43" s="188">
        <f>IF(IF(sym!$Q32=H43,1,0)=1,ABS(X43*G43),-ABS(X43*G43))</f>
        <v>-1479.3908861914449</v>
      </c>
      <c r="AB43" s="188">
        <f>IF(IF(sym!$P32=$H43,1,0)=1,ABS($X43*$G43),-ABS($X43*$G43))</f>
        <v>1479.3908861914449</v>
      </c>
      <c r="AC43" s="188">
        <f t="shared" si="40"/>
        <v>1479.3908861914449</v>
      </c>
      <c r="AD43" s="188">
        <f t="shared" si="26"/>
        <v>-1479.3908861914449</v>
      </c>
      <c r="AE43" s="188">
        <f t="shared" si="27"/>
        <v>-1479.3908861914449</v>
      </c>
      <c r="AF43" s="188">
        <f t="shared" si="36"/>
        <v>-1479.3908861914449</v>
      </c>
      <c r="AG43" s="188">
        <f t="shared" si="37"/>
        <v>-1479.3908861914449</v>
      </c>
      <c r="AH43" s="188">
        <f t="shared" si="38"/>
        <v>-1479.3908861914449</v>
      </c>
      <c r="AI43" s="188">
        <f t="shared" si="39"/>
        <v>-1479.3908861914449</v>
      </c>
      <c r="AJ43" s="188">
        <f t="shared" si="28"/>
        <v>1479.3908861914449</v>
      </c>
      <c r="AK43" s="188">
        <f t="shared" si="29"/>
        <v>-1479.3908861914449</v>
      </c>
      <c r="AL43" s="188">
        <f t="shared" si="30"/>
        <v>-1479.3908861914449</v>
      </c>
      <c r="AM43" s="188">
        <f t="shared" si="31"/>
        <v>-1479.3908861914449</v>
      </c>
      <c r="AN43" s="188">
        <f t="shared" si="32"/>
        <v>1479.3908861914449</v>
      </c>
      <c r="AO43" s="188">
        <f t="shared" si="33"/>
        <v>-1479.3908861914449</v>
      </c>
    </row>
    <row r="44" spans="1:41" x14ac:dyDescent="0.25">
      <c r="A44" s="1" t="s">
        <v>1024</v>
      </c>
      <c r="B44" s="149" t="s">
        <v>353</v>
      </c>
      <c r="C44" s="192" t="s">
        <v>294</v>
      </c>
      <c r="E44">
        <v>-1</v>
      </c>
      <c r="F44" s="186">
        <f t="shared" si="19"/>
        <v>-1369.1737575988739</v>
      </c>
      <c r="G44" s="202">
        <v>-1.03739445115E-2</v>
      </c>
      <c r="H44" s="202">
        <v>-1</v>
      </c>
      <c r="I44">
        <v>1</v>
      </c>
      <c r="J44">
        <v>-1</v>
      </c>
      <c r="K44">
        <v>1</v>
      </c>
      <c r="L44">
        <v>1</v>
      </c>
      <c r="M44">
        <v>5</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131981.98198198198</v>
      </c>
      <c r="Y44" s="137">
        <v>131981.98198198198</v>
      </c>
      <c r="Z44" s="188">
        <f t="shared" si="25"/>
        <v>1369.1737575988739</v>
      </c>
      <c r="AA44" s="188">
        <f>IF(IF(sym!$Q33=H44,1,0)=1,ABS(X44*G44),-ABS(X44*G44))</f>
        <v>-1369.1737575988739</v>
      </c>
      <c r="AB44" s="188">
        <f>IF(IF(sym!$P33=$H44,1,0)=1,ABS($X44*$G44),-ABS($X44*$G44))</f>
        <v>1369.1737575988739</v>
      </c>
      <c r="AC44" s="188">
        <f t="shared" si="40"/>
        <v>1369.1737575988739</v>
      </c>
      <c r="AD44" s="188">
        <f t="shared" si="26"/>
        <v>-1369.1737575988739</v>
      </c>
      <c r="AE44" s="188">
        <f t="shared" si="27"/>
        <v>1369.1737575988739</v>
      </c>
      <c r="AF44" s="188">
        <f t="shared" si="36"/>
        <v>-1369.1737575988739</v>
      </c>
      <c r="AG44" s="188">
        <f t="shared" si="37"/>
        <v>-1369.1737575988739</v>
      </c>
      <c r="AH44" s="188">
        <f t="shared" si="38"/>
        <v>-1369.1737575988739</v>
      </c>
      <c r="AI44" s="188">
        <f t="shared" si="39"/>
        <v>-1369.1737575988739</v>
      </c>
      <c r="AJ44" s="188">
        <f t="shared" si="28"/>
        <v>1369.1737575988739</v>
      </c>
      <c r="AK44" s="188">
        <f t="shared" si="29"/>
        <v>-1369.1737575988739</v>
      </c>
      <c r="AL44" s="188">
        <f t="shared" si="30"/>
        <v>-1369.1737575988739</v>
      </c>
      <c r="AM44" s="188">
        <f t="shared" si="31"/>
        <v>-1369.1737575988739</v>
      </c>
      <c r="AN44" s="188">
        <f t="shared" si="32"/>
        <v>1369.1737575988739</v>
      </c>
      <c r="AO44" s="188">
        <f t="shared" si="33"/>
        <v>1369.1737575988739</v>
      </c>
    </row>
    <row r="45" spans="1:41" x14ac:dyDescent="0.25">
      <c r="A45" s="1" t="s">
        <v>351</v>
      </c>
      <c r="B45" s="149" t="s">
        <v>617</v>
      </c>
      <c r="C45" s="192" t="s">
        <v>288</v>
      </c>
      <c r="E45">
        <v>-1</v>
      </c>
      <c r="F45" s="186">
        <f t="shared" si="19"/>
        <v>1089.8921555092638</v>
      </c>
      <c r="G45" s="202">
        <v>1.7639734366400001E-2</v>
      </c>
      <c r="H45" s="202">
        <v>1</v>
      </c>
      <c r="I45">
        <v>-1</v>
      </c>
      <c r="J45">
        <v>1</v>
      </c>
      <c r="K45">
        <v>-1</v>
      </c>
      <c r="L45">
        <v>1</v>
      </c>
      <c r="M45">
        <v>3</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61786.200000000004</v>
      </c>
      <c r="Y45" s="137">
        <v>61786.200000000004</v>
      </c>
      <c r="Z45" s="188">
        <f t="shared" si="25"/>
        <v>1089.8921555092638</v>
      </c>
      <c r="AA45" s="188">
        <f>IF(IF(sym!$Q34=H45,1,0)=1,ABS(X45*G45),-ABS(X45*G45))</f>
        <v>1089.8921555092638</v>
      </c>
      <c r="AB45" s="188">
        <f>IF(IF(sym!$P34=$H45,1,0)=1,ABS($X45*$G45),-ABS($X45*$G45))</f>
        <v>-1089.8921555092638</v>
      </c>
      <c r="AC45" s="188">
        <f t="shared" si="40"/>
        <v>-1089.8921555092638</v>
      </c>
      <c r="AD45" s="188">
        <f t="shared" si="26"/>
        <v>1089.8921555092638</v>
      </c>
      <c r="AE45" s="188">
        <f t="shared" si="27"/>
        <v>1089.8921555092638</v>
      </c>
      <c r="AF45" s="188">
        <f t="shared" si="36"/>
        <v>-1089.8921555092638</v>
      </c>
      <c r="AG45" s="188">
        <f t="shared" si="37"/>
        <v>-1089.8921555092638</v>
      </c>
      <c r="AH45" s="188">
        <f t="shared" si="38"/>
        <v>1089.8921555092638</v>
      </c>
      <c r="AI45" s="188">
        <f t="shared" si="39"/>
        <v>1089.8921555092638</v>
      </c>
      <c r="AJ45" s="188">
        <f t="shared" si="28"/>
        <v>-1089.8921555092638</v>
      </c>
      <c r="AK45" s="188">
        <f t="shared" si="29"/>
        <v>1089.8921555092638</v>
      </c>
      <c r="AL45" s="188">
        <f t="shared" si="30"/>
        <v>-1089.8921555092638</v>
      </c>
      <c r="AM45" s="188">
        <f t="shared" si="31"/>
        <v>-1089.8921555092638</v>
      </c>
      <c r="AN45" s="188">
        <f t="shared" si="32"/>
        <v>-1089.8921555092638</v>
      </c>
      <c r="AO45" s="188">
        <f t="shared" si="33"/>
        <v>1089.8921555092638</v>
      </c>
    </row>
    <row r="46" spans="1:41" x14ac:dyDescent="0.25">
      <c r="A46" s="1" t="s">
        <v>355</v>
      </c>
      <c r="B46" s="149" t="s">
        <v>623</v>
      </c>
      <c r="C46" s="192" t="s">
        <v>1121</v>
      </c>
      <c r="E46">
        <v>1</v>
      </c>
      <c r="F46" s="186">
        <f t="shared" si="19"/>
        <v>388.10850514213746</v>
      </c>
      <c r="G46" s="202">
        <v>1.5703358492499999E-3</v>
      </c>
      <c r="H46" s="202">
        <v>1</v>
      </c>
      <c r="I46">
        <v>1</v>
      </c>
      <c r="J46">
        <v>1</v>
      </c>
      <c r="K46">
        <v>1</v>
      </c>
      <c r="L46">
        <v>1</v>
      </c>
      <c r="M46">
        <v>7</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247150</v>
      </c>
      <c r="Y46" s="137">
        <v>247150</v>
      </c>
      <c r="Z46" s="188">
        <f t="shared" si="25"/>
        <v>388.10850514213746</v>
      </c>
      <c r="AA46" s="188">
        <f>IF(IF(sym!$Q35=H46,1,0)=1,ABS(X46*G46),-ABS(X46*G46))</f>
        <v>-388.10850514213746</v>
      </c>
      <c r="AB46" s="188">
        <f>IF(IF(sym!$P35=$H46,1,0)=1,ABS($X46*$G46),-ABS($X46*$G46))</f>
        <v>388.10850514213746</v>
      </c>
      <c r="AC46" s="188">
        <f t="shared" si="40"/>
        <v>388.10850514213746</v>
      </c>
      <c r="AD46" s="188">
        <f t="shared" si="26"/>
        <v>-388.10850514213746</v>
      </c>
      <c r="AE46" s="188">
        <f t="shared" si="27"/>
        <v>388.10850514213746</v>
      </c>
      <c r="AF46" s="188">
        <f t="shared" si="36"/>
        <v>388.10850514213746</v>
      </c>
      <c r="AG46" s="188">
        <f t="shared" si="37"/>
        <v>388.10850514213746</v>
      </c>
      <c r="AH46" s="188">
        <f t="shared" si="38"/>
        <v>388.10850514213746</v>
      </c>
      <c r="AI46" s="188">
        <f t="shared" si="39"/>
        <v>388.10850514213746</v>
      </c>
      <c r="AJ46" s="188">
        <f t="shared" si="28"/>
        <v>388.10850514213746</v>
      </c>
      <c r="AK46" s="188">
        <f t="shared" si="29"/>
        <v>388.10850514213746</v>
      </c>
      <c r="AL46" s="188">
        <f t="shared" si="30"/>
        <v>-388.10850514213746</v>
      </c>
      <c r="AM46" s="188">
        <f t="shared" si="31"/>
        <v>388.10850514213746</v>
      </c>
      <c r="AN46" s="188">
        <f t="shared" ref="AN46:AN77" si="41">IF(IF(T46=$H46,1,0)=1,ABS($X46*$G46),-ABS($X46*$G46))</f>
        <v>-388.10850514213746</v>
      </c>
      <c r="AO46" s="188">
        <f t="shared" ref="AO46:AO77" si="42">IF(IF(U46=$H46,1,0)=1,ABS($X46*$G46),-ABS($X46*$G46))</f>
        <v>-388.10850514213746</v>
      </c>
    </row>
    <row r="47" spans="1:41" x14ac:dyDescent="0.25">
      <c r="A47" s="1" t="s">
        <v>357</v>
      </c>
      <c r="B47" s="149" t="s">
        <v>513</v>
      </c>
      <c r="C47" s="192" t="s">
        <v>304</v>
      </c>
      <c r="E47">
        <v>-1</v>
      </c>
      <c r="F47" s="186">
        <f t="shared" si="19"/>
        <v>-1661.4136035749927</v>
      </c>
      <c r="G47" s="202">
        <v>-1.54586052903E-2</v>
      </c>
      <c r="H47" s="202">
        <v>-1</v>
      </c>
      <c r="I47">
        <v>1</v>
      </c>
      <c r="J47">
        <v>-1</v>
      </c>
      <c r="K47">
        <v>1</v>
      </c>
      <c r="L47">
        <v>1</v>
      </c>
      <c r="M47">
        <v>-5</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107475.00000000001</v>
      </c>
      <c r="Y47" s="137">
        <v>107475.00000000001</v>
      </c>
      <c r="Z47" s="188">
        <f t="shared" si="25"/>
        <v>1661.4136035749927</v>
      </c>
      <c r="AA47" s="188">
        <f>IF(IF(sym!$Q36=H47,1,0)=1,ABS(X47*G47),-ABS(X47*G47))</f>
        <v>-1661.4136035749927</v>
      </c>
      <c r="AB47" s="188">
        <f>IF(IF(sym!$P36=$H47,1,0)=1,ABS($X47*$G47),-ABS($X47*$G47))</f>
        <v>1661.4136035749927</v>
      </c>
      <c r="AC47" s="188">
        <f t="shared" si="40"/>
        <v>1661.4136035749927</v>
      </c>
      <c r="AD47" s="188">
        <f t="shared" si="26"/>
        <v>-1661.4136035749927</v>
      </c>
      <c r="AE47" s="188">
        <f t="shared" si="27"/>
        <v>1661.4136035749927</v>
      </c>
      <c r="AF47" s="188">
        <f t="shared" si="36"/>
        <v>-1661.4136035749927</v>
      </c>
      <c r="AG47" s="188">
        <f t="shared" si="37"/>
        <v>-1661.4136035749927</v>
      </c>
      <c r="AH47" s="188">
        <f t="shared" si="38"/>
        <v>-1661.4136035749927</v>
      </c>
      <c r="AI47" s="188">
        <f t="shared" si="39"/>
        <v>1661.4136035749927</v>
      </c>
      <c r="AJ47" s="188">
        <f t="shared" si="28"/>
        <v>1661.4136035749927</v>
      </c>
      <c r="AK47" s="188">
        <f t="shared" si="29"/>
        <v>1661.4136035749927</v>
      </c>
      <c r="AL47" s="188">
        <f t="shared" si="30"/>
        <v>-1661.4136035749927</v>
      </c>
      <c r="AM47" s="188">
        <f t="shared" si="31"/>
        <v>1661.4136035749927</v>
      </c>
      <c r="AN47" s="188">
        <f t="shared" si="41"/>
        <v>1661.4136035749927</v>
      </c>
      <c r="AO47" s="188">
        <f t="shared" si="42"/>
        <v>1661.4136035749927</v>
      </c>
    </row>
    <row r="48" spans="1:41" x14ac:dyDescent="0.25">
      <c r="A48" s="1" t="s">
        <v>1051</v>
      </c>
      <c r="B48" s="149" t="s">
        <v>614</v>
      </c>
      <c r="C48" s="192" t="s">
        <v>297</v>
      </c>
      <c r="E48">
        <v>1</v>
      </c>
      <c r="F48" s="186">
        <f t="shared" si="19"/>
        <v>-348.52941176479652</v>
      </c>
      <c r="G48" s="202">
        <v>-4.2016806722700003E-3</v>
      </c>
      <c r="H48" s="202">
        <v>-1</v>
      </c>
      <c r="I48">
        <v>1</v>
      </c>
      <c r="J48">
        <v>1</v>
      </c>
      <c r="K48">
        <v>-1</v>
      </c>
      <c r="L48">
        <v>-1</v>
      </c>
      <c r="M48">
        <v>18</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82950</v>
      </c>
      <c r="Y48" s="137">
        <v>82950</v>
      </c>
      <c r="Z48" s="188">
        <f t="shared" si="25"/>
        <v>348.52941176479652</v>
      </c>
      <c r="AA48" s="188">
        <f>IF(IF(sym!$Q37=H48,1,0)=1,ABS(X48*G48),-ABS(X48*G48))</f>
        <v>-348.52941176479652</v>
      </c>
      <c r="AB48" s="188">
        <f>IF(IF(sym!$P37=$H48,1,0)=1,ABS($X48*$G48),-ABS($X48*$G48))</f>
        <v>348.52941176479652</v>
      </c>
      <c r="AC48" s="188">
        <f t="shared" si="40"/>
        <v>-348.52941176479652</v>
      </c>
      <c r="AD48" s="188">
        <f t="shared" si="26"/>
        <v>348.52941176479652</v>
      </c>
      <c r="AE48" s="188">
        <f t="shared" si="27"/>
        <v>-348.52941176479652</v>
      </c>
      <c r="AF48" s="188">
        <f t="shared" si="36"/>
        <v>-348.52941176479652</v>
      </c>
      <c r="AG48" s="188">
        <f t="shared" si="37"/>
        <v>348.52941176479652</v>
      </c>
      <c r="AH48" s="188">
        <f t="shared" si="38"/>
        <v>348.52941176479652</v>
      </c>
      <c r="AI48" s="188">
        <f t="shared" si="39"/>
        <v>348.52941176479652</v>
      </c>
      <c r="AJ48" s="188">
        <f t="shared" si="28"/>
        <v>-348.52941176479652</v>
      </c>
      <c r="AK48" s="188">
        <f t="shared" si="29"/>
        <v>348.52941176479652</v>
      </c>
      <c r="AL48" s="188">
        <f t="shared" si="30"/>
        <v>-348.52941176479652</v>
      </c>
      <c r="AM48" s="188">
        <f t="shared" si="31"/>
        <v>-348.52941176479652</v>
      </c>
      <c r="AN48" s="188">
        <f t="shared" si="41"/>
        <v>-348.52941176479652</v>
      </c>
      <c r="AO48" s="188">
        <f t="shared" si="42"/>
        <v>-348.52941176479652</v>
      </c>
    </row>
    <row r="49" spans="1:41" x14ac:dyDescent="0.25">
      <c r="A49" s="4" t="s">
        <v>359</v>
      </c>
      <c r="B49" s="149" t="s">
        <v>708</v>
      </c>
      <c r="C49" s="192" t="s">
        <v>304</v>
      </c>
      <c r="E49">
        <v>1</v>
      </c>
      <c r="F49" s="186">
        <f t="shared" si="19"/>
        <v>-394.52788104098687</v>
      </c>
      <c r="G49" s="202">
        <v>-3.7174721189600001E-3</v>
      </c>
      <c r="H49" s="234">
        <v>-1</v>
      </c>
      <c r="I49">
        <v>1</v>
      </c>
      <c r="J49">
        <v>-1</v>
      </c>
      <c r="K49">
        <v>1</v>
      </c>
      <c r="L49">
        <v>-1</v>
      </c>
      <c r="M49">
        <v>4</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106128</v>
      </c>
      <c r="Y49" s="137">
        <v>106128</v>
      </c>
      <c r="Z49" s="188">
        <f t="shared" si="25"/>
        <v>394.52788104098687</v>
      </c>
      <c r="AA49" s="188">
        <f>IF(IF(sym!$Q38=H49,1,0)=1,ABS(X49*G49),-ABS(X49*G49))</f>
        <v>-394.52788104098687</v>
      </c>
      <c r="AB49" s="188">
        <f>IF(IF(sym!$P38=$H49,1,0)=1,ABS($X49*$G49),-ABS($X49*$G49))</f>
        <v>394.52788104098687</v>
      </c>
      <c r="AC49" s="188">
        <f t="shared" si="40"/>
        <v>-394.52788104098687</v>
      </c>
      <c r="AD49" s="188">
        <f t="shared" si="26"/>
        <v>394.52788104098687</v>
      </c>
      <c r="AE49" s="188">
        <f t="shared" si="27"/>
        <v>394.52788104098687</v>
      </c>
      <c r="AF49" s="188">
        <f t="shared" si="36"/>
        <v>-394.52788104098687</v>
      </c>
      <c r="AG49" s="188">
        <f t="shared" si="37"/>
        <v>-394.52788104098687</v>
      </c>
      <c r="AH49" s="188">
        <f t="shared" si="38"/>
        <v>394.52788104098687</v>
      </c>
      <c r="AI49" s="188">
        <f t="shared" si="39"/>
        <v>394.52788104098687</v>
      </c>
      <c r="AJ49" s="188">
        <f t="shared" si="28"/>
        <v>-394.52788104098687</v>
      </c>
      <c r="AK49" s="188">
        <f t="shared" si="29"/>
        <v>394.52788104098687</v>
      </c>
      <c r="AL49" s="188">
        <f t="shared" si="30"/>
        <v>-394.52788104098687</v>
      </c>
      <c r="AM49" s="188">
        <f t="shared" si="31"/>
        <v>-394.52788104098687</v>
      </c>
      <c r="AN49" s="188">
        <f t="shared" si="41"/>
        <v>-394.52788104098687</v>
      </c>
      <c r="AO49" s="188">
        <f t="shared" si="42"/>
        <v>394.52788104098687</v>
      </c>
    </row>
    <row r="50" spans="1:41" x14ac:dyDescent="0.25">
      <c r="A50" s="1" t="s">
        <v>361</v>
      </c>
      <c r="B50" s="149" t="s">
        <v>631</v>
      </c>
      <c r="C50" s="192" t="s">
        <v>313</v>
      </c>
      <c r="E50">
        <v>1</v>
      </c>
      <c r="F50" s="186">
        <f t="shared" si="19"/>
        <v>-1012.3713154422719</v>
      </c>
      <c r="G50" s="202">
        <v>-7.4791025076999997E-3</v>
      </c>
      <c r="H50" s="202">
        <v>-1</v>
      </c>
      <c r="I50">
        <v>1</v>
      </c>
      <c r="J50">
        <v>-1</v>
      </c>
      <c r="K50">
        <v>1</v>
      </c>
      <c r="L50">
        <v>1</v>
      </c>
      <c r="M50">
        <v>6</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135360</v>
      </c>
      <c r="Y50" s="137">
        <v>135360</v>
      </c>
      <c r="Z50" s="188">
        <f t="shared" si="25"/>
        <v>1012.3713154422719</v>
      </c>
      <c r="AA50" s="188">
        <f>IF(IF(sym!$Q39=H50,1,0)=1,ABS(X50*G50),-ABS(X50*G50))</f>
        <v>-1012.3713154422719</v>
      </c>
      <c r="AB50" s="188">
        <f>IF(IF(sym!$P39=$H50,1,0)=1,ABS($X50*$G50),-ABS($X50*$G50))</f>
        <v>1012.3713154422719</v>
      </c>
      <c r="AC50" s="188">
        <f t="shared" si="40"/>
        <v>-1012.3713154422719</v>
      </c>
      <c r="AD50" s="188">
        <f t="shared" si="26"/>
        <v>1012.3713154422719</v>
      </c>
      <c r="AE50" s="188">
        <f t="shared" si="27"/>
        <v>1012.3713154422719</v>
      </c>
      <c r="AF50" s="188">
        <f t="shared" si="36"/>
        <v>-1012.3713154422719</v>
      </c>
      <c r="AG50" s="188">
        <f t="shared" si="37"/>
        <v>-1012.3713154422719</v>
      </c>
      <c r="AH50" s="188">
        <f t="shared" si="38"/>
        <v>-1012.3713154422719</v>
      </c>
      <c r="AI50" s="188">
        <f t="shared" si="39"/>
        <v>-1012.3713154422719</v>
      </c>
      <c r="AJ50" s="188">
        <f t="shared" si="28"/>
        <v>-1012.3713154422719</v>
      </c>
      <c r="AK50" s="188">
        <f t="shared" si="29"/>
        <v>1012.3713154422719</v>
      </c>
      <c r="AL50" s="188">
        <f t="shared" si="30"/>
        <v>1012.3713154422719</v>
      </c>
      <c r="AM50" s="188">
        <f t="shared" si="31"/>
        <v>1012.3713154422719</v>
      </c>
      <c r="AN50" s="188">
        <f t="shared" si="41"/>
        <v>1012.3713154422719</v>
      </c>
      <c r="AO50" s="188">
        <f t="shared" si="42"/>
        <v>1012.3713154422719</v>
      </c>
    </row>
    <row r="51" spans="1:41" x14ac:dyDescent="0.25">
      <c r="A51" s="1" t="s">
        <v>363</v>
      </c>
      <c r="B51" s="149" t="s">
        <v>476</v>
      </c>
      <c r="C51" s="192" t="s">
        <v>288</v>
      </c>
      <c r="E51">
        <v>-1</v>
      </c>
      <c r="F51" s="186">
        <f t="shared" si="19"/>
        <v>1791.2384025859199</v>
      </c>
      <c r="G51" s="202">
        <v>1.7749092376E-2</v>
      </c>
      <c r="H51" s="202">
        <v>1</v>
      </c>
      <c r="I51">
        <v>1</v>
      </c>
      <c r="J51">
        <v>1</v>
      </c>
      <c r="K51">
        <v>1</v>
      </c>
      <c r="L51">
        <v>1</v>
      </c>
      <c r="M51">
        <v>4</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100920</v>
      </c>
      <c r="Y51" s="137">
        <v>100920</v>
      </c>
      <c r="Z51" s="188">
        <f t="shared" si="25"/>
        <v>1791.2384025859199</v>
      </c>
      <c r="AA51" s="188">
        <f>IF(IF(sym!$Q40=H51,1,0)=1,ABS(X51*G51),-ABS(X51*G51))</f>
        <v>1791.2384025859199</v>
      </c>
      <c r="AB51" s="188">
        <f>IF(IF(sym!$P40=$H51,1,0)=1,ABS($X51*$G51),-ABS($X51*$G51))</f>
        <v>-1791.2384025859199</v>
      </c>
      <c r="AC51" s="188">
        <f t="shared" si="40"/>
        <v>-1791.2384025859199</v>
      </c>
      <c r="AD51" s="188">
        <f t="shared" si="26"/>
        <v>1791.2384025859199</v>
      </c>
      <c r="AE51" s="188">
        <f t="shared" si="27"/>
        <v>1791.2384025859199</v>
      </c>
      <c r="AF51" s="188">
        <f t="shared" si="36"/>
        <v>1791.2384025859199</v>
      </c>
      <c r="AG51" s="188">
        <f t="shared" si="37"/>
        <v>1791.2384025859199</v>
      </c>
      <c r="AH51" s="188">
        <f t="shared" si="38"/>
        <v>1791.2384025859199</v>
      </c>
      <c r="AI51" s="188">
        <f t="shared" si="39"/>
        <v>1791.2384025859199</v>
      </c>
      <c r="AJ51" s="188">
        <f t="shared" si="28"/>
        <v>-1791.2384025859199</v>
      </c>
      <c r="AK51" s="188">
        <f t="shared" si="29"/>
        <v>1791.2384025859199</v>
      </c>
      <c r="AL51" s="188">
        <f t="shared" si="30"/>
        <v>1791.2384025859199</v>
      </c>
      <c r="AM51" s="188">
        <f t="shared" si="31"/>
        <v>1791.2384025859199</v>
      </c>
      <c r="AN51" s="188">
        <f t="shared" si="41"/>
        <v>-1791.2384025859199</v>
      </c>
      <c r="AO51" s="188">
        <f t="shared" si="42"/>
        <v>1791.2384025859199</v>
      </c>
    </row>
    <row r="52" spans="1:41" x14ac:dyDescent="0.25">
      <c r="A52" s="1" t="s">
        <v>365</v>
      </c>
      <c r="B52" s="149" t="s">
        <v>1097</v>
      </c>
      <c r="C52" s="192" t="s">
        <v>288</v>
      </c>
      <c r="E52">
        <v>-1</v>
      </c>
      <c r="F52" s="186">
        <f t="shared" si="19"/>
        <v>-199.528301886984</v>
      </c>
      <c r="G52" s="202">
        <v>-2.35849056604E-3</v>
      </c>
      <c r="H52" s="202">
        <v>-1</v>
      </c>
      <c r="I52">
        <v>-1</v>
      </c>
      <c r="J52">
        <v>1</v>
      </c>
      <c r="K52">
        <v>-1</v>
      </c>
      <c r="L52">
        <v>1</v>
      </c>
      <c r="M52">
        <v>-4</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84600</v>
      </c>
      <c r="Y52" s="137">
        <v>84600</v>
      </c>
      <c r="Z52" s="188">
        <f t="shared" si="25"/>
        <v>199.528301886984</v>
      </c>
      <c r="AA52" s="188">
        <f>IF(IF(sym!$Q41=H52,1,0)=1,ABS(X52*G52),-ABS(X52*G52))</f>
        <v>-199.528301886984</v>
      </c>
      <c r="AB52" s="188">
        <f>IF(IF(sym!$P41=$H52,1,0)=1,ABS($X52*$G52),-ABS($X52*$G52))</f>
        <v>199.528301886984</v>
      </c>
      <c r="AC52" s="188">
        <f t="shared" si="40"/>
        <v>199.528301886984</v>
      </c>
      <c r="AD52" s="188">
        <f t="shared" si="26"/>
        <v>-199.528301886984</v>
      </c>
      <c r="AE52" s="188">
        <f t="shared" si="27"/>
        <v>-199.528301886984</v>
      </c>
      <c r="AF52" s="188">
        <f t="shared" si="36"/>
        <v>199.528301886984</v>
      </c>
      <c r="AG52" s="188">
        <f t="shared" si="37"/>
        <v>199.528301886984</v>
      </c>
      <c r="AH52" s="188">
        <f t="shared" si="38"/>
        <v>-199.528301886984</v>
      </c>
      <c r="AI52" s="188">
        <f t="shared" si="39"/>
        <v>199.528301886984</v>
      </c>
      <c r="AJ52" s="188">
        <f t="shared" si="28"/>
        <v>199.528301886984</v>
      </c>
      <c r="AK52" s="188">
        <f t="shared" si="29"/>
        <v>-199.528301886984</v>
      </c>
      <c r="AL52" s="188">
        <f t="shared" si="30"/>
        <v>199.528301886984</v>
      </c>
      <c r="AM52" s="188">
        <f t="shared" si="31"/>
        <v>199.528301886984</v>
      </c>
      <c r="AN52" s="188">
        <f t="shared" si="41"/>
        <v>-199.528301886984</v>
      </c>
      <c r="AO52" s="188">
        <f t="shared" si="42"/>
        <v>-199.528301886984</v>
      </c>
    </row>
    <row r="53" spans="1:41" x14ac:dyDescent="0.25">
      <c r="A53" s="1" t="s">
        <v>367</v>
      </c>
      <c r="B53" s="149" t="s">
        <v>625</v>
      </c>
      <c r="C53" s="192" t="s">
        <v>313</v>
      </c>
      <c r="E53">
        <v>-1</v>
      </c>
      <c r="F53" s="186">
        <f t="shared" si="19"/>
        <v>-4067.5675675634998</v>
      </c>
      <c r="G53" s="202">
        <v>-3.1531531531499998E-2</v>
      </c>
      <c r="H53" s="202">
        <v>-1</v>
      </c>
      <c r="I53">
        <v>-1</v>
      </c>
      <c r="J53">
        <v>1</v>
      </c>
      <c r="K53">
        <v>-1</v>
      </c>
      <c r="L53">
        <v>-1</v>
      </c>
      <c r="M53">
        <v>10</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129000</v>
      </c>
      <c r="Y53" s="137">
        <v>129000</v>
      </c>
      <c r="Z53" s="188">
        <f t="shared" si="25"/>
        <v>4067.5675675634998</v>
      </c>
      <c r="AA53" s="188">
        <f>IF(IF(sym!$Q42=H53,1,0)=1,ABS(X53*G53),-ABS(X53*G53))</f>
        <v>-4067.5675675634998</v>
      </c>
      <c r="AB53" s="188">
        <f>IF(IF(sym!$P42=$H53,1,0)=1,ABS($X53*$G53),-ABS($X53*$G53))</f>
        <v>4067.5675675634998</v>
      </c>
      <c r="AC53" s="188">
        <f t="shared" si="40"/>
        <v>4067.5675675634998</v>
      </c>
      <c r="AD53" s="188">
        <f t="shared" si="26"/>
        <v>-4067.5675675634998</v>
      </c>
      <c r="AE53" s="188">
        <f t="shared" si="27"/>
        <v>-4067.5675675634998</v>
      </c>
      <c r="AF53" s="188">
        <f t="shared" si="36"/>
        <v>4067.5675675634998</v>
      </c>
      <c r="AG53" s="188">
        <f t="shared" si="37"/>
        <v>4067.5675675634998</v>
      </c>
      <c r="AH53" s="188">
        <f t="shared" si="38"/>
        <v>4067.5675675634998</v>
      </c>
      <c r="AI53" s="188">
        <f t="shared" si="39"/>
        <v>4067.5675675634998</v>
      </c>
      <c r="AJ53" s="188">
        <f t="shared" si="28"/>
        <v>4067.5675675634998</v>
      </c>
      <c r="AK53" s="188">
        <f t="shared" si="29"/>
        <v>-4067.5675675634998</v>
      </c>
      <c r="AL53" s="188">
        <f t="shared" si="30"/>
        <v>-4067.5675675634998</v>
      </c>
      <c r="AM53" s="188">
        <f t="shared" si="31"/>
        <v>-4067.5675675634998</v>
      </c>
      <c r="AN53" s="188">
        <f t="shared" si="41"/>
        <v>-4067.5675675634998</v>
      </c>
      <c r="AO53" s="188">
        <f t="shared" si="42"/>
        <v>-4067.5675675634998</v>
      </c>
    </row>
    <row r="54" spans="1:41" x14ac:dyDescent="0.25">
      <c r="A54" s="1" t="s">
        <v>511</v>
      </c>
      <c r="B54" s="149" t="s">
        <v>511</v>
      </c>
      <c r="C54" s="192" t="s">
        <v>304</v>
      </c>
      <c r="E54">
        <v>-1</v>
      </c>
      <c r="F54" s="186">
        <f t="shared" si="19"/>
        <v>-696.02046617387123</v>
      </c>
      <c r="G54" s="202">
        <v>-5.6850483229099998E-3</v>
      </c>
      <c r="H54" s="202">
        <v>-1</v>
      </c>
      <c r="I54">
        <v>1</v>
      </c>
      <c r="J54">
        <v>-1</v>
      </c>
      <c r="K54">
        <v>1</v>
      </c>
      <c r="L54">
        <v>1</v>
      </c>
      <c r="M54">
        <v>-6</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122430</v>
      </c>
      <c r="Y54" s="137">
        <v>122430</v>
      </c>
      <c r="Z54" s="188">
        <f t="shared" si="25"/>
        <v>696.02046617387123</v>
      </c>
      <c r="AA54" s="188">
        <f>IF(IF(sym!$Q43=H54,1,0)=1,ABS(X54*G54),-ABS(X54*G54))</f>
        <v>-696.02046617387123</v>
      </c>
      <c r="AB54" s="188">
        <f>IF(IF(sym!$P43=$H54,1,0)=1,ABS($X54*$G54),-ABS($X54*$G54))</f>
        <v>696.02046617387123</v>
      </c>
      <c r="AC54" s="188">
        <f t="shared" si="40"/>
        <v>696.02046617387123</v>
      </c>
      <c r="AD54" s="188">
        <f t="shared" si="26"/>
        <v>-696.02046617387123</v>
      </c>
      <c r="AE54" s="188">
        <f t="shared" si="27"/>
        <v>696.02046617387123</v>
      </c>
      <c r="AF54" s="188">
        <f t="shared" si="36"/>
        <v>-696.02046617387123</v>
      </c>
      <c r="AG54" s="188">
        <f t="shared" si="37"/>
        <v>-696.02046617387123</v>
      </c>
      <c r="AH54" s="188">
        <f t="shared" si="38"/>
        <v>-696.02046617387123</v>
      </c>
      <c r="AI54" s="188">
        <f t="shared" si="39"/>
        <v>696.02046617387123</v>
      </c>
      <c r="AJ54" s="188">
        <f t="shared" si="28"/>
        <v>696.02046617387123</v>
      </c>
      <c r="AK54" s="188">
        <f t="shared" si="29"/>
        <v>696.02046617387123</v>
      </c>
      <c r="AL54" s="188">
        <f t="shared" si="30"/>
        <v>-696.02046617387123</v>
      </c>
      <c r="AM54" s="188">
        <f t="shared" si="31"/>
        <v>696.02046617387123</v>
      </c>
      <c r="AN54" s="188">
        <f t="shared" si="41"/>
        <v>696.02046617387123</v>
      </c>
      <c r="AO54" s="188">
        <f t="shared" si="42"/>
        <v>696.02046617387123</v>
      </c>
    </row>
    <row r="55" spans="1:41" x14ac:dyDescent="0.25">
      <c r="A55" s="1" t="s">
        <v>988</v>
      </c>
      <c r="B55" s="149" t="s">
        <v>629</v>
      </c>
      <c r="C55" s="192" t="s">
        <v>304</v>
      </c>
      <c r="E55">
        <v>1</v>
      </c>
      <c r="F55" s="186">
        <f t="shared" si="19"/>
        <v>-1441.2094499261138</v>
      </c>
      <c r="G55" s="202">
        <v>-1.2870239774299999E-2</v>
      </c>
      <c r="H55" s="202">
        <v>-1</v>
      </c>
      <c r="I55">
        <v>1</v>
      </c>
      <c r="J55">
        <v>-1</v>
      </c>
      <c r="K55">
        <v>1</v>
      </c>
      <c r="L55">
        <v>-1</v>
      </c>
      <c r="M55">
        <v>27</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111980</v>
      </c>
      <c r="Y55" s="137">
        <v>111980</v>
      </c>
      <c r="Z55" s="188">
        <f t="shared" si="25"/>
        <v>1441.2094499261138</v>
      </c>
      <c r="AA55" s="188">
        <f>IF(IF(sym!$Q44=H55,1,0)=1,ABS(X55*G55),-ABS(X55*G55))</f>
        <v>-1441.2094499261138</v>
      </c>
      <c r="AB55" s="188">
        <f>IF(IF(sym!$P44=$H55,1,0)=1,ABS($X55*$G55),-ABS($X55*$G55))</f>
        <v>1441.2094499261138</v>
      </c>
      <c r="AC55" s="188">
        <f t="shared" si="40"/>
        <v>-1441.2094499261138</v>
      </c>
      <c r="AD55" s="188">
        <f t="shared" si="26"/>
        <v>1441.2094499261138</v>
      </c>
      <c r="AE55" s="188">
        <f t="shared" si="27"/>
        <v>1441.2094499261138</v>
      </c>
      <c r="AF55" s="188">
        <f t="shared" si="36"/>
        <v>-1441.2094499261138</v>
      </c>
      <c r="AG55" s="188">
        <f t="shared" si="37"/>
        <v>-1441.2094499261138</v>
      </c>
      <c r="AH55" s="188">
        <f t="shared" si="38"/>
        <v>1441.2094499261138</v>
      </c>
      <c r="AI55" s="188">
        <f t="shared" si="39"/>
        <v>1441.2094499261138</v>
      </c>
      <c r="AJ55" s="188">
        <f t="shared" si="28"/>
        <v>-1441.2094499261138</v>
      </c>
      <c r="AK55" s="188">
        <f t="shared" si="29"/>
        <v>1441.2094499261138</v>
      </c>
      <c r="AL55" s="188">
        <f t="shared" si="30"/>
        <v>-1441.2094499261138</v>
      </c>
      <c r="AM55" s="188">
        <f t="shared" si="31"/>
        <v>-1441.2094499261138</v>
      </c>
      <c r="AN55" s="188">
        <f t="shared" si="41"/>
        <v>-1441.2094499261138</v>
      </c>
      <c r="AO55" s="188">
        <f t="shared" si="42"/>
        <v>1441.2094499261138</v>
      </c>
    </row>
    <row r="56" spans="1:41" x14ac:dyDescent="0.25">
      <c r="A56" s="1" t="s">
        <v>989</v>
      </c>
      <c r="B56" s="149" t="s">
        <v>655</v>
      </c>
      <c r="C56" s="192" t="s">
        <v>294</v>
      </c>
      <c r="E56">
        <v>1</v>
      </c>
      <c r="F56" s="186">
        <f t="shared" si="19"/>
        <v>-329.12021328151502</v>
      </c>
      <c r="G56" s="202">
        <v>-2.6660203587000001E-3</v>
      </c>
      <c r="H56" s="202">
        <v>-1</v>
      </c>
      <c r="I56">
        <v>1</v>
      </c>
      <c r="J56">
        <v>-1</v>
      </c>
      <c r="K56">
        <v>1</v>
      </c>
      <c r="L56">
        <v>-1</v>
      </c>
      <c r="M56">
        <v>5</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123450</v>
      </c>
      <c r="Y56" s="137">
        <v>123450</v>
      </c>
      <c r="Z56" s="188">
        <f t="shared" si="25"/>
        <v>329.12021328151502</v>
      </c>
      <c r="AA56" s="188">
        <f>IF(IF(sym!$Q45=H56,1,0)=1,ABS(X56*G56),-ABS(X56*G56))</f>
        <v>-329.12021328151502</v>
      </c>
      <c r="AB56" s="188">
        <f>IF(IF(sym!$P45=$H56,1,0)=1,ABS($X56*$G56),-ABS($X56*$G56))</f>
        <v>329.12021328151502</v>
      </c>
      <c r="AC56" s="188">
        <f t="shared" si="40"/>
        <v>-329.12021328151502</v>
      </c>
      <c r="AD56" s="188">
        <f t="shared" si="26"/>
        <v>329.12021328151502</v>
      </c>
      <c r="AE56" s="188">
        <f t="shared" si="27"/>
        <v>329.12021328151502</v>
      </c>
      <c r="AF56" s="188">
        <f t="shared" si="36"/>
        <v>-329.12021328151502</v>
      </c>
      <c r="AG56" s="188">
        <f t="shared" si="37"/>
        <v>-329.12021328151502</v>
      </c>
      <c r="AH56" s="188">
        <f t="shared" si="38"/>
        <v>329.12021328151502</v>
      </c>
      <c r="AI56" s="188">
        <f t="shared" si="39"/>
        <v>329.12021328151502</v>
      </c>
      <c r="AJ56" s="188">
        <f t="shared" si="28"/>
        <v>-329.12021328151502</v>
      </c>
      <c r="AK56" s="188">
        <f t="shared" si="29"/>
        <v>329.12021328151502</v>
      </c>
      <c r="AL56" s="188">
        <f t="shared" si="30"/>
        <v>-329.12021328151502</v>
      </c>
      <c r="AM56" s="188">
        <f t="shared" si="31"/>
        <v>-329.12021328151502</v>
      </c>
      <c r="AN56" s="188">
        <f t="shared" si="41"/>
        <v>-329.12021328151502</v>
      </c>
      <c r="AO56" s="188">
        <f t="shared" si="42"/>
        <v>329.12021328151502</v>
      </c>
    </row>
    <row r="57" spans="1:41" x14ac:dyDescent="0.25">
      <c r="A57" s="1" t="s">
        <v>369</v>
      </c>
      <c r="B57" s="149" t="s">
        <v>620</v>
      </c>
      <c r="C57" s="192" t="s">
        <v>294</v>
      </c>
      <c r="E57">
        <v>-1</v>
      </c>
      <c r="F57" s="186">
        <f t="shared" si="19"/>
        <v>-1603.1484033950239</v>
      </c>
      <c r="G57" s="202">
        <v>-1.8308112131E-2</v>
      </c>
      <c r="H57" s="202">
        <v>-1</v>
      </c>
      <c r="I57">
        <v>1</v>
      </c>
      <c r="J57">
        <v>1</v>
      </c>
      <c r="K57">
        <v>1</v>
      </c>
      <c r="L57">
        <v>-1</v>
      </c>
      <c r="M57">
        <v>-2</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87564.921600000001</v>
      </c>
      <c r="Y57" s="137">
        <v>87564.921600000001</v>
      </c>
      <c r="Z57" s="188">
        <f t="shared" si="25"/>
        <v>1603.1484033950239</v>
      </c>
      <c r="AA57" s="188">
        <f>IF(IF(sym!$Q46=H57,1,0)=1,ABS(X57*G57),-ABS(X57*G57))</f>
        <v>-1603.1484033950239</v>
      </c>
      <c r="AB57" s="188">
        <f>IF(IF(sym!$P46=$H57,1,0)=1,ABS($X57*$G57),-ABS($X57*$G57))</f>
        <v>1603.1484033950239</v>
      </c>
      <c r="AC57" s="188">
        <f t="shared" si="40"/>
        <v>1603.1484033950239</v>
      </c>
      <c r="AD57" s="188">
        <f t="shared" si="26"/>
        <v>-1603.1484033950239</v>
      </c>
      <c r="AE57" s="188">
        <f t="shared" si="27"/>
        <v>-1603.1484033950239</v>
      </c>
      <c r="AF57" s="188">
        <f t="shared" si="36"/>
        <v>-1603.1484033950239</v>
      </c>
      <c r="AG57" s="188">
        <f t="shared" si="37"/>
        <v>-1603.1484033950239</v>
      </c>
      <c r="AH57" s="188">
        <f t="shared" si="38"/>
        <v>1603.1484033950239</v>
      </c>
      <c r="AI57" s="188">
        <f t="shared" si="39"/>
        <v>-1603.1484033950239</v>
      </c>
      <c r="AJ57" s="188">
        <f t="shared" si="28"/>
        <v>-1603.1484033950239</v>
      </c>
      <c r="AK57" s="188">
        <f t="shared" si="29"/>
        <v>-1603.1484033950239</v>
      </c>
      <c r="AL57" s="188">
        <f t="shared" si="30"/>
        <v>-1603.1484033950239</v>
      </c>
      <c r="AM57" s="188">
        <f t="shared" si="31"/>
        <v>-1603.1484033950239</v>
      </c>
      <c r="AN57" s="188">
        <f t="shared" si="41"/>
        <v>1603.1484033950239</v>
      </c>
      <c r="AO57" s="188">
        <f t="shared" si="42"/>
        <v>-1603.1484033950239</v>
      </c>
    </row>
    <row r="58" spans="1:41" x14ac:dyDescent="0.25">
      <c r="A58" s="1" t="s">
        <v>371</v>
      </c>
      <c r="B58" s="149" t="s">
        <v>635</v>
      </c>
      <c r="C58" s="192" t="s">
        <v>1121</v>
      </c>
      <c r="E58">
        <v>-1</v>
      </c>
      <c r="F58" s="186">
        <f t="shared" si="19"/>
        <v>325.80064430574248</v>
      </c>
      <c r="G58" s="202">
        <v>2.46352093993E-3</v>
      </c>
      <c r="H58" s="202">
        <v>1</v>
      </c>
      <c r="I58">
        <v>-1</v>
      </c>
      <c r="J58">
        <v>1</v>
      </c>
      <c r="K58">
        <v>-1</v>
      </c>
      <c r="L58">
        <v>1</v>
      </c>
      <c r="M58">
        <v>-2</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132250</v>
      </c>
      <c r="Y58" s="137">
        <v>132250</v>
      </c>
      <c r="Z58" s="188">
        <f t="shared" si="25"/>
        <v>325.80064430574248</v>
      </c>
      <c r="AA58" s="188">
        <f>IF(IF(sym!$Q47=H58,1,0)=1,ABS(X58*G58),-ABS(X58*G58))</f>
        <v>325.80064430574248</v>
      </c>
      <c r="AB58" s="188">
        <f>IF(IF(sym!$P47=$H58,1,0)=1,ABS($X58*$G58),-ABS($X58*$G58))</f>
        <v>-325.80064430574248</v>
      </c>
      <c r="AC58" s="188">
        <f t="shared" si="40"/>
        <v>-325.80064430574248</v>
      </c>
      <c r="AD58" s="188">
        <f t="shared" si="26"/>
        <v>325.80064430574248</v>
      </c>
      <c r="AE58" s="188">
        <f t="shared" si="27"/>
        <v>325.80064430574248</v>
      </c>
      <c r="AF58" s="188">
        <f t="shared" si="36"/>
        <v>-325.80064430574248</v>
      </c>
      <c r="AG58" s="188">
        <f t="shared" si="37"/>
        <v>-325.80064430574248</v>
      </c>
      <c r="AH58" s="188">
        <f t="shared" si="38"/>
        <v>325.80064430574248</v>
      </c>
      <c r="AI58" s="188">
        <f t="shared" si="39"/>
        <v>-325.80064430574248</v>
      </c>
      <c r="AJ58" s="188">
        <f t="shared" si="28"/>
        <v>-325.80064430574248</v>
      </c>
      <c r="AK58" s="188">
        <f t="shared" si="29"/>
        <v>325.80064430574248</v>
      </c>
      <c r="AL58" s="188">
        <f t="shared" si="30"/>
        <v>-325.80064430574248</v>
      </c>
      <c r="AM58" s="188">
        <f t="shared" si="31"/>
        <v>-325.80064430574248</v>
      </c>
      <c r="AN58" s="188">
        <f t="shared" si="41"/>
        <v>325.80064430574248</v>
      </c>
      <c r="AO58" s="188">
        <f t="shared" si="42"/>
        <v>325.80064430574248</v>
      </c>
    </row>
    <row r="59" spans="1:41" x14ac:dyDescent="0.25">
      <c r="A59" s="1" t="s">
        <v>1052</v>
      </c>
      <c r="B59" s="149" t="s">
        <v>611</v>
      </c>
      <c r="C59" s="192" t="s">
        <v>297</v>
      </c>
      <c r="E59">
        <v>1</v>
      </c>
      <c r="F59" s="186">
        <f t="shared" si="19"/>
        <v>-1185.833743236275</v>
      </c>
      <c r="G59" s="202">
        <v>-1.18052139695E-2</v>
      </c>
      <c r="H59" s="202">
        <v>-1</v>
      </c>
      <c r="I59">
        <v>-1</v>
      </c>
      <c r="J59">
        <v>1</v>
      </c>
      <c r="K59">
        <v>-1</v>
      </c>
      <c r="L59">
        <v>-1</v>
      </c>
      <c r="M59">
        <v>8</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100450</v>
      </c>
      <c r="Y59" s="137">
        <v>100450</v>
      </c>
      <c r="Z59" s="188">
        <f t="shared" si="25"/>
        <v>1185.833743236275</v>
      </c>
      <c r="AA59" s="188">
        <f>IF(IF(sym!$Q48=H59,1,0)=1,ABS(X59*G59),-ABS(X59*G59))</f>
        <v>-1185.833743236275</v>
      </c>
      <c r="AB59" s="188">
        <f>IF(IF(sym!$P48=$H59,1,0)=1,ABS($X59*$G59),-ABS($X59*$G59))</f>
        <v>1185.833743236275</v>
      </c>
      <c r="AC59" s="188">
        <f t="shared" si="40"/>
        <v>-1185.833743236275</v>
      </c>
      <c r="AD59" s="188">
        <f t="shared" si="26"/>
        <v>1185.833743236275</v>
      </c>
      <c r="AE59" s="188">
        <f t="shared" si="27"/>
        <v>-1185.833743236275</v>
      </c>
      <c r="AF59" s="188">
        <f t="shared" si="36"/>
        <v>1185.833743236275</v>
      </c>
      <c r="AG59" s="188">
        <f t="shared" si="37"/>
        <v>1185.833743236275</v>
      </c>
      <c r="AH59" s="188">
        <f t="shared" si="38"/>
        <v>1185.833743236275</v>
      </c>
      <c r="AI59" s="188">
        <f t="shared" si="39"/>
        <v>1185.833743236275</v>
      </c>
      <c r="AJ59" s="188">
        <f t="shared" si="28"/>
        <v>-1185.833743236275</v>
      </c>
      <c r="AK59" s="188">
        <f t="shared" si="29"/>
        <v>1185.833743236275</v>
      </c>
      <c r="AL59" s="188">
        <f t="shared" si="30"/>
        <v>1185.833743236275</v>
      </c>
      <c r="AM59" s="188">
        <f t="shared" si="31"/>
        <v>1185.833743236275</v>
      </c>
      <c r="AN59" s="188">
        <f t="shared" si="41"/>
        <v>-1185.833743236275</v>
      </c>
      <c r="AO59" s="188">
        <f t="shared" si="42"/>
        <v>-1185.833743236275</v>
      </c>
    </row>
    <row r="60" spans="1:41" x14ac:dyDescent="0.25">
      <c r="A60" s="1" t="s">
        <v>373</v>
      </c>
      <c r="B60" s="149" t="s">
        <v>692</v>
      </c>
      <c r="C60" s="192" t="s">
        <v>1121</v>
      </c>
      <c r="E60">
        <v>-1</v>
      </c>
      <c r="F60" s="186">
        <f t="shared" si="19"/>
        <v>-299.57865168486603</v>
      </c>
      <c r="G60" s="202">
        <v>-1.4044943820200001E-3</v>
      </c>
      <c r="H60" s="202">
        <v>-1</v>
      </c>
      <c r="I60">
        <v>-1</v>
      </c>
      <c r="J60">
        <v>-1</v>
      </c>
      <c r="K60">
        <v>1</v>
      </c>
      <c r="L60">
        <v>1</v>
      </c>
      <c r="M60">
        <v>5</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213300</v>
      </c>
      <c r="Y60" s="137">
        <v>213300</v>
      </c>
      <c r="Z60" s="188">
        <f t="shared" si="25"/>
        <v>299.57865168486603</v>
      </c>
      <c r="AA60" s="188">
        <f>IF(IF(sym!$Q49=H60,1,0)=1,ABS(X60*G60),-ABS(X60*G60))</f>
        <v>-299.57865168486603</v>
      </c>
      <c r="AB60" s="188">
        <f>IF(IF(sym!$P49=$H60,1,0)=1,ABS($X60*$G60),-ABS($X60*$G60))</f>
        <v>299.57865168486603</v>
      </c>
      <c r="AC60" s="188">
        <f t="shared" si="40"/>
        <v>299.57865168486603</v>
      </c>
      <c r="AD60" s="188">
        <f t="shared" si="26"/>
        <v>-299.57865168486603</v>
      </c>
      <c r="AE60" s="188">
        <f t="shared" si="27"/>
        <v>299.57865168486603</v>
      </c>
      <c r="AF60" s="188">
        <f t="shared" si="36"/>
        <v>299.57865168486603</v>
      </c>
      <c r="AG60" s="188">
        <f t="shared" si="37"/>
        <v>-299.57865168486603</v>
      </c>
      <c r="AH60" s="188">
        <f t="shared" si="38"/>
        <v>-299.57865168486603</v>
      </c>
      <c r="AI60" s="188">
        <f t="shared" si="39"/>
        <v>-299.57865168486603</v>
      </c>
      <c r="AJ60" s="188">
        <f t="shared" si="28"/>
        <v>299.57865168486603</v>
      </c>
      <c r="AK60" s="188">
        <f t="shared" si="29"/>
        <v>-299.57865168486603</v>
      </c>
      <c r="AL60" s="188">
        <f t="shared" si="30"/>
        <v>299.57865168486603</v>
      </c>
      <c r="AM60" s="188">
        <f t="shared" si="31"/>
        <v>299.57865168486603</v>
      </c>
      <c r="AN60" s="188">
        <f t="shared" si="41"/>
        <v>299.57865168486603</v>
      </c>
      <c r="AO60" s="188">
        <f t="shared" si="42"/>
        <v>299.57865168486603</v>
      </c>
    </row>
    <row r="61" spans="1:41" x14ac:dyDescent="0.25">
      <c r="A61" s="1" t="s">
        <v>375</v>
      </c>
      <c r="B61" s="149" t="s">
        <v>690</v>
      </c>
      <c r="C61" s="192" t="s">
        <v>288</v>
      </c>
      <c r="E61">
        <v>-1</v>
      </c>
      <c r="F61" s="186">
        <f t="shared" si="19"/>
        <v>573.92675852082061</v>
      </c>
      <c r="G61" s="202">
        <v>6.8890500362600001E-3</v>
      </c>
      <c r="H61" s="202">
        <v>1</v>
      </c>
      <c r="I61">
        <v>-1</v>
      </c>
      <c r="J61">
        <v>-1</v>
      </c>
      <c r="K61">
        <v>-1</v>
      </c>
      <c r="L61">
        <v>-1</v>
      </c>
      <c r="M61">
        <v>1</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83310</v>
      </c>
      <c r="Y61" s="137">
        <v>83310</v>
      </c>
      <c r="Z61" s="188">
        <f t="shared" si="25"/>
        <v>573.92675852082061</v>
      </c>
      <c r="AA61" s="188">
        <f>IF(IF(sym!$Q50=H61,1,0)=1,ABS(X61*G61),-ABS(X61*G61))</f>
        <v>573.92675852082061</v>
      </c>
      <c r="AB61" s="188">
        <f>IF(IF(sym!$P50=$H61,1,0)=1,ABS($X61*$G61),-ABS($X61*$G61))</f>
        <v>-573.92675852082061</v>
      </c>
      <c r="AC61" s="188">
        <f t="shared" si="40"/>
        <v>-573.92675852082061</v>
      </c>
      <c r="AD61" s="188">
        <f t="shared" si="26"/>
        <v>573.92675852082061</v>
      </c>
      <c r="AE61" s="188">
        <f t="shared" si="27"/>
        <v>-573.92675852082061</v>
      </c>
      <c r="AF61" s="188">
        <f t="shared" si="36"/>
        <v>-573.92675852082061</v>
      </c>
      <c r="AG61" s="188">
        <f t="shared" si="37"/>
        <v>-573.92675852082061</v>
      </c>
      <c r="AH61" s="188">
        <f t="shared" si="38"/>
        <v>-573.92675852082061</v>
      </c>
      <c r="AI61" s="188">
        <f t="shared" si="39"/>
        <v>-573.92675852082061</v>
      </c>
      <c r="AJ61" s="188">
        <f t="shared" si="28"/>
        <v>-573.92675852082061</v>
      </c>
      <c r="AK61" s="188">
        <f t="shared" si="29"/>
        <v>-573.92675852082061</v>
      </c>
      <c r="AL61" s="188">
        <f t="shared" si="30"/>
        <v>573.92675852082061</v>
      </c>
      <c r="AM61" s="188">
        <f t="shared" si="31"/>
        <v>-573.92675852082061</v>
      </c>
      <c r="AN61" s="188">
        <f t="shared" si="41"/>
        <v>573.92675852082061</v>
      </c>
      <c r="AO61" s="188">
        <f t="shared" si="42"/>
        <v>573.92675852082061</v>
      </c>
    </row>
    <row r="62" spans="1:41" x14ac:dyDescent="0.25">
      <c r="A62" s="1" t="s">
        <v>377</v>
      </c>
      <c r="B62" s="149" t="s">
        <v>694</v>
      </c>
      <c r="C62" s="192" t="s">
        <v>294</v>
      </c>
      <c r="E62">
        <v>-1</v>
      </c>
      <c r="F62" s="186">
        <f t="shared" si="19"/>
        <v>-370.36425400707623</v>
      </c>
      <c r="G62" s="202">
        <v>-4.8559404337999998E-3</v>
      </c>
      <c r="H62" s="202">
        <v>-1</v>
      </c>
      <c r="I62">
        <v>-1</v>
      </c>
      <c r="J62">
        <v>1</v>
      </c>
      <c r="K62">
        <v>-1</v>
      </c>
      <c r="L62">
        <v>-1</v>
      </c>
      <c r="M62">
        <v>4</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76270.345375148871</v>
      </c>
      <c r="Y62" s="137">
        <v>76270.345375148871</v>
      </c>
      <c r="Z62" s="188">
        <f t="shared" si="25"/>
        <v>370.36425400707623</v>
      </c>
      <c r="AA62" s="188">
        <f>IF(IF(sym!$Q51=H62,1,0)=1,ABS(X62*G62),-ABS(X62*G62))</f>
        <v>-370.36425400707623</v>
      </c>
      <c r="AB62" s="188">
        <f>IF(IF(sym!$P51=$H62,1,0)=1,ABS($X62*$G62),-ABS($X62*$G62))</f>
        <v>370.36425400707623</v>
      </c>
      <c r="AC62" s="188">
        <f t="shared" si="40"/>
        <v>370.36425400707623</v>
      </c>
      <c r="AD62" s="188">
        <f t="shared" si="26"/>
        <v>-370.36425400707623</v>
      </c>
      <c r="AE62" s="188">
        <f t="shared" si="27"/>
        <v>-370.36425400707623</v>
      </c>
      <c r="AF62" s="188">
        <f t="shared" si="36"/>
        <v>370.36425400707623</v>
      </c>
      <c r="AG62" s="188">
        <f t="shared" si="37"/>
        <v>370.36425400707623</v>
      </c>
      <c r="AH62" s="188">
        <f t="shared" si="38"/>
        <v>370.36425400707623</v>
      </c>
      <c r="AI62" s="188">
        <f t="shared" si="39"/>
        <v>370.36425400707623</v>
      </c>
      <c r="AJ62" s="188">
        <f t="shared" si="28"/>
        <v>370.36425400707623</v>
      </c>
      <c r="AK62" s="188">
        <f t="shared" si="29"/>
        <v>-370.36425400707623</v>
      </c>
      <c r="AL62" s="188">
        <f t="shared" si="30"/>
        <v>-370.36425400707623</v>
      </c>
      <c r="AM62" s="188">
        <f t="shared" si="31"/>
        <v>-370.36425400707623</v>
      </c>
      <c r="AN62" s="188">
        <f t="shared" si="41"/>
        <v>-370.36425400707623</v>
      </c>
      <c r="AO62" s="188">
        <f t="shared" si="42"/>
        <v>-370.36425400707623</v>
      </c>
    </row>
    <row r="63" spans="1:41" x14ac:dyDescent="0.25">
      <c r="A63" s="1" t="s">
        <v>379</v>
      </c>
      <c r="B63" s="149" t="s">
        <v>550</v>
      </c>
      <c r="C63" s="192" t="s">
        <v>294</v>
      </c>
      <c r="E63">
        <v>-1</v>
      </c>
      <c r="F63" s="186">
        <f t="shared" si="19"/>
        <v>1431.4464123522941</v>
      </c>
      <c r="G63" s="202">
        <v>8.0608537693000002E-3</v>
      </c>
      <c r="H63" s="202">
        <v>1</v>
      </c>
      <c r="I63">
        <v>-1</v>
      </c>
      <c r="J63">
        <v>-1</v>
      </c>
      <c r="K63">
        <v>-1</v>
      </c>
      <c r="L63">
        <v>1</v>
      </c>
      <c r="M63">
        <v>5</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177580</v>
      </c>
      <c r="Y63" s="137">
        <v>177580</v>
      </c>
      <c r="Z63" s="188">
        <f t="shared" si="25"/>
        <v>1431.4464123522941</v>
      </c>
      <c r="AA63" s="188">
        <f>IF(IF(sym!$Q52=H63,1,0)=1,ABS(X63*G63),-ABS(X63*G63))</f>
        <v>1431.4464123522941</v>
      </c>
      <c r="AB63" s="188">
        <f>IF(IF(sym!$P52=$H63,1,0)=1,ABS($X63*$G63),-ABS($X63*$G63))</f>
        <v>-1431.4464123522941</v>
      </c>
      <c r="AC63" s="188">
        <f t="shared" si="40"/>
        <v>-1431.4464123522941</v>
      </c>
      <c r="AD63" s="188">
        <f t="shared" si="26"/>
        <v>1431.4464123522941</v>
      </c>
      <c r="AE63" s="188">
        <f t="shared" si="27"/>
        <v>-1431.4464123522941</v>
      </c>
      <c r="AF63" s="188">
        <f t="shared" si="36"/>
        <v>-1431.4464123522941</v>
      </c>
      <c r="AG63" s="188">
        <f t="shared" si="37"/>
        <v>-1431.4464123522941</v>
      </c>
      <c r="AH63" s="188">
        <f t="shared" si="38"/>
        <v>1431.4464123522941</v>
      </c>
      <c r="AI63" s="188">
        <f t="shared" si="39"/>
        <v>1431.4464123522941</v>
      </c>
      <c r="AJ63" s="188">
        <f t="shared" si="28"/>
        <v>-1431.4464123522941</v>
      </c>
      <c r="AK63" s="188">
        <f t="shared" si="29"/>
        <v>1431.4464123522941</v>
      </c>
      <c r="AL63" s="188">
        <f t="shared" si="30"/>
        <v>-1431.4464123522941</v>
      </c>
      <c r="AM63" s="188">
        <f t="shared" si="31"/>
        <v>-1431.4464123522941</v>
      </c>
      <c r="AN63" s="188">
        <f t="shared" si="41"/>
        <v>-1431.4464123522941</v>
      </c>
      <c r="AO63" s="188">
        <f t="shared" si="42"/>
        <v>-1431.4464123522941</v>
      </c>
    </row>
    <row r="64" spans="1:41" x14ac:dyDescent="0.25">
      <c r="A64" s="4" t="s">
        <v>1050</v>
      </c>
      <c r="B64" s="149" t="s">
        <v>700</v>
      </c>
      <c r="C64" s="192" t="s">
        <v>297</v>
      </c>
      <c r="E64">
        <v>-1</v>
      </c>
      <c r="F64" s="186">
        <f t="shared" si="19"/>
        <v>606.26631853988999</v>
      </c>
      <c r="G64" s="202">
        <v>1.0443864229800001E-2</v>
      </c>
      <c r="H64" s="202">
        <v>1</v>
      </c>
      <c r="I64">
        <v>-1</v>
      </c>
      <c r="J64">
        <v>1</v>
      </c>
      <c r="K64">
        <v>-1</v>
      </c>
      <c r="L64">
        <v>-1</v>
      </c>
      <c r="M64">
        <v>-5</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58050</v>
      </c>
      <c r="Y64" s="137">
        <v>58050</v>
      </c>
      <c r="Z64" s="188">
        <f t="shared" si="25"/>
        <v>606.26631853988999</v>
      </c>
      <c r="AA64" s="188">
        <f>IF(IF(sym!$Q53=H64,1,0)=1,ABS(X64*G64),-ABS(X64*G64))</f>
        <v>606.26631853988999</v>
      </c>
      <c r="AB64" s="188">
        <f>IF(IF(sym!$P53=$H64,1,0)=1,ABS($X64*$G64),-ABS($X64*$G64))</f>
        <v>-606.26631853988999</v>
      </c>
      <c r="AC64" s="188">
        <f t="shared" si="40"/>
        <v>-606.26631853988999</v>
      </c>
      <c r="AD64" s="188">
        <f t="shared" si="26"/>
        <v>606.26631853988999</v>
      </c>
      <c r="AE64" s="188">
        <f t="shared" si="27"/>
        <v>606.26631853988999</v>
      </c>
      <c r="AF64" s="188">
        <f t="shared" si="36"/>
        <v>-606.26631853988999</v>
      </c>
      <c r="AG64" s="188">
        <f t="shared" si="37"/>
        <v>-606.26631853988999</v>
      </c>
      <c r="AH64" s="188">
        <f t="shared" si="38"/>
        <v>-606.26631853988999</v>
      </c>
      <c r="AI64" s="188">
        <f t="shared" si="39"/>
        <v>606.26631853988999</v>
      </c>
      <c r="AJ64" s="188">
        <f t="shared" si="28"/>
        <v>-606.26631853988999</v>
      </c>
      <c r="AK64" s="188">
        <f t="shared" si="29"/>
        <v>606.26631853988999</v>
      </c>
      <c r="AL64" s="188">
        <f t="shared" si="30"/>
        <v>606.26631853988999</v>
      </c>
      <c r="AM64" s="188">
        <f t="shared" si="31"/>
        <v>606.26631853988999</v>
      </c>
      <c r="AN64" s="188">
        <f t="shared" si="41"/>
        <v>-606.26631853988999</v>
      </c>
      <c r="AO64" s="188">
        <f t="shared" si="42"/>
        <v>606.26631853988999</v>
      </c>
    </row>
    <row r="65" spans="1:41" x14ac:dyDescent="0.25">
      <c r="A65" s="1" t="s">
        <v>0</v>
      </c>
      <c r="B65" s="149" t="s">
        <v>702</v>
      </c>
      <c r="C65" s="192" t="s">
        <v>304</v>
      </c>
      <c r="E65">
        <v>1</v>
      </c>
      <c r="F65" s="186">
        <f t="shared" si="19"/>
        <v>-22.493872549011691</v>
      </c>
      <c r="G65" s="202">
        <v>-2.7233115468399999E-4</v>
      </c>
      <c r="H65" s="233">
        <v>-1</v>
      </c>
      <c r="I65">
        <v>1</v>
      </c>
      <c r="J65">
        <v>-1</v>
      </c>
      <c r="K65">
        <v>1</v>
      </c>
      <c r="L65">
        <v>1</v>
      </c>
      <c r="M65">
        <v>-27</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82597.5</v>
      </c>
      <c r="Y65" s="137">
        <v>82597.5</v>
      </c>
      <c r="Z65" s="188">
        <f t="shared" si="25"/>
        <v>22.493872549011691</v>
      </c>
      <c r="AA65" s="188">
        <f>IF(IF(sym!$Q54=H65,1,0)=1,ABS(X65*G65),-ABS(X65*G65))</f>
        <v>-22.493872549011691</v>
      </c>
      <c r="AB65" s="188">
        <f>IF(IF(sym!$P54=$H65,1,0)=1,ABS($X65*$G65),-ABS($X65*$G65))</f>
        <v>22.493872549011691</v>
      </c>
      <c r="AC65" s="188">
        <f t="shared" si="40"/>
        <v>-22.493872549011691</v>
      </c>
      <c r="AD65" s="188">
        <f t="shared" si="26"/>
        <v>22.493872549011691</v>
      </c>
      <c r="AE65" s="188">
        <f t="shared" si="27"/>
        <v>22.493872549011691</v>
      </c>
      <c r="AF65" s="188">
        <f t="shared" si="36"/>
        <v>-22.493872549011691</v>
      </c>
      <c r="AG65" s="188">
        <f t="shared" si="37"/>
        <v>-22.493872549011691</v>
      </c>
      <c r="AH65" s="188">
        <f t="shared" si="38"/>
        <v>-22.493872549011691</v>
      </c>
      <c r="AI65" s="188">
        <f t="shared" si="39"/>
        <v>22.493872549011691</v>
      </c>
      <c r="AJ65" s="188">
        <f t="shared" si="28"/>
        <v>-22.493872549011691</v>
      </c>
      <c r="AK65" s="188">
        <f t="shared" si="29"/>
        <v>22.493872549011691</v>
      </c>
      <c r="AL65" s="188">
        <f t="shared" si="30"/>
        <v>22.493872549011691</v>
      </c>
      <c r="AM65" s="188">
        <f t="shared" si="31"/>
        <v>22.493872549011691</v>
      </c>
      <c r="AN65" s="188">
        <f t="shared" si="41"/>
        <v>-22.493872549011691</v>
      </c>
      <c r="AO65" s="188">
        <f t="shared" si="42"/>
        <v>22.493872549011691</v>
      </c>
    </row>
    <row r="66" spans="1:41" x14ac:dyDescent="0.25">
      <c r="A66" s="1" t="s">
        <v>384</v>
      </c>
      <c r="B66" s="149" t="s">
        <v>704</v>
      </c>
      <c r="C66" s="192" t="s">
        <v>347</v>
      </c>
      <c r="E66">
        <v>-1</v>
      </c>
      <c r="F66" s="186">
        <f t="shared" si="19"/>
        <v>987.96814071131394</v>
      </c>
      <c r="G66" s="202">
        <v>8.1307558284199992E-3</v>
      </c>
      <c r="H66" s="202">
        <v>1</v>
      </c>
      <c r="I66">
        <v>-1</v>
      </c>
      <c r="J66">
        <v>-1</v>
      </c>
      <c r="K66">
        <v>1</v>
      </c>
      <c r="L66">
        <v>1</v>
      </c>
      <c r="M66">
        <v>5</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121509.99999999999</v>
      </c>
      <c r="Y66" s="137">
        <v>121509.99999999999</v>
      </c>
      <c r="Z66" s="188">
        <f t="shared" si="25"/>
        <v>987.96814071131394</v>
      </c>
      <c r="AA66" s="188">
        <f>IF(IF(sym!$Q55=H66,1,0)=1,ABS(X66*G66),-ABS(X66*G66))</f>
        <v>987.96814071131394</v>
      </c>
      <c r="AB66" s="188">
        <f>IF(IF(sym!$P55=$H66,1,0)=1,ABS($X66*$G66),-ABS($X66*$G66))</f>
        <v>-987.96814071131394</v>
      </c>
      <c r="AC66" s="188">
        <f t="shared" si="40"/>
        <v>-987.96814071131394</v>
      </c>
      <c r="AD66" s="188">
        <f t="shared" si="26"/>
        <v>987.96814071131394</v>
      </c>
      <c r="AE66" s="188">
        <f t="shared" si="27"/>
        <v>-987.96814071131394</v>
      </c>
      <c r="AF66" s="188">
        <f t="shared" si="36"/>
        <v>-987.96814071131394</v>
      </c>
      <c r="AG66" s="188">
        <f t="shared" si="37"/>
        <v>987.96814071131394</v>
      </c>
      <c r="AH66" s="188">
        <f t="shared" si="38"/>
        <v>987.96814071131394</v>
      </c>
      <c r="AI66" s="188">
        <f t="shared" si="39"/>
        <v>987.96814071131394</v>
      </c>
      <c r="AJ66" s="188">
        <f t="shared" si="28"/>
        <v>-987.96814071131394</v>
      </c>
      <c r="AK66" s="188">
        <f t="shared" si="29"/>
        <v>987.96814071131394</v>
      </c>
      <c r="AL66" s="188">
        <f t="shared" si="30"/>
        <v>-987.96814071131394</v>
      </c>
      <c r="AM66" s="188">
        <f t="shared" si="31"/>
        <v>-987.96814071131394</v>
      </c>
      <c r="AN66" s="188">
        <f t="shared" si="41"/>
        <v>-987.96814071131394</v>
      </c>
      <c r="AO66" s="188">
        <f t="shared" si="42"/>
        <v>-987.96814071131394</v>
      </c>
    </row>
    <row r="67" spans="1:41" x14ac:dyDescent="0.25">
      <c r="A67" s="1" t="s">
        <v>386</v>
      </c>
      <c r="B67" s="149" t="s">
        <v>706</v>
      </c>
      <c r="C67" s="192" t="s">
        <v>347</v>
      </c>
      <c r="E67">
        <v>1</v>
      </c>
      <c r="F67" s="186">
        <f t="shared" si="19"/>
        <v>1459.255269757866</v>
      </c>
      <c r="G67" s="202">
        <v>1.33717151082E-2</v>
      </c>
      <c r="H67" s="202">
        <v>1</v>
      </c>
      <c r="I67">
        <v>1</v>
      </c>
      <c r="J67">
        <v>-1</v>
      </c>
      <c r="K67">
        <v>1</v>
      </c>
      <c r="L67">
        <v>1</v>
      </c>
      <c r="M67">
        <v>5</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109130</v>
      </c>
      <c r="Y67" s="137">
        <v>109130</v>
      </c>
      <c r="Z67" s="188">
        <f t="shared" si="25"/>
        <v>1459.255269757866</v>
      </c>
      <c r="AA67" s="188">
        <f>IF(IF(sym!$Q56=H67,1,0)=1,ABS(X67*G67),-ABS(X67*G67))</f>
        <v>-1459.255269757866</v>
      </c>
      <c r="AB67" s="188">
        <f>IF(IF(sym!$P56=$H67,1,0)=1,ABS($X67*$G67),-ABS($X67*$G67))</f>
        <v>1459.255269757866</v>
      </c>
      <c r="AC67" s="188">
        <f t="shared" si="40"/>
        <v>1459.255269757866</v>
      </c>
      <c r="AD67" s="188">
        <f t="shared" si="26"/>
        <v>-1459.255269757866</v>
      </c>
      <c r="AE67" s="188">
        <f t="shared" si="27"/>
        <v>-1459.255269757866</v>
      </c>
      <c r="AF67" s="188">
        <f t="shared" si="36"/>
        <v>1459.255269757866</v>
      </c>
      <c r="AG67" s="188">
        <f t="shared" si="37"/>
        <v>1459.255269757866</v>
      </c>
      <c r="AH67" s="188">
        <f t="shared" si="38"/>
        <v>1459.255269757866</v>
      </c>
      <c r="AI67" s="188">
        <f t="shared" si="39"/>
        <v>1459.255269757866</v>
      </c>
      <c r="AJ67" s="188">
        <f t="shared" si="28"/>
        <v>1459.255269757866</v>
      </c>
      <c r="AK67" s="188">
        <f t="shared" si="29"/>
        <v>-1459.255269757866</v>
      </c>
      <c r="AL67" s="188">
        <f t="shared" si="30"/>
        <v>-1459.255269757866</v>
      </c>
      <c r="AM67" s="188">
        <f t="shared" si="31"/>
        <v>-1459.255269757866</v>
      </c>
      <c r="AN67" s="188">
        <f t="shared" si="41"/>
        <v>-1459.255269757866</v>
      </c>
      <c r="AO67" s="188">
        <f t="shared" si="42"/>
        <v>-1459.255269757866</v>
      </c>
    </row>
    <row r="68" spans="1:41" x14ac:dyDescent="0.25">
      <c r="A68" s="1" t="s">
        <v>388</v>
      </c>
      <c r="B68" s="149" t="s">
        <v>710</v>
      </c>
      <c r="C68" s="192" t="s">
        <v>288</v>
      </c>
      <c r="E68">
        <v>-1</v>
      </c>
      <c r="F68" s="186">
        <f t="shared" si="19"/>
        <v>176.91856932864866</v>
      </c>
      <c r="G68" s="202">
        <v>2.9397354238099999E-3</v>
      </c>
      <c r="H68" s="233">
        <v>1</v>
      </c>
      <c r="I68">
        <v>-1</v>
      </c>
      <c r="J68">
        <v>-1</v>
      </c>
      <c r="K68">
        <v>-1</v>
      </c>
      <c r="L68">
        <v>1</v>
      </c>
      <c r="M68">
        <v>7</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60181.8</v>
      </c>
      <c r="Y68" s="137">
        <v>60181.8</v>
      </c>
      <c r="Z68" s="188">
        <f t="shared" si="25"/>
        <v>176.91856932864866</v>
      </c>
      <c r="AA68" s="188">
        <f>IF(IF(sym!$Q57=H68,1,0)=1,ABS(X68*G68),-ABS(X68*G68))</f>
        <v>176.91856932864866</v>
      </c>
      <c r="AB68" s="188">
        <f>IF(IF(sym!$P57=$H68,1,0)=1,ABS($X68*$G68),-ABS($X68*$G68))</f>
        <v>-176.91856932864866</v>
      </c>
      <c r="AC68" s="188">
        <f t="shared" si="40"/>
        <v>-176.91856932864866</v>
      </c>
      <c r="AD68" s="188">
        <f t="shared" si="26"/>
        <v>176.91856932864866</v>
      </c>
      <c r="AE68" s="188">
        <f t="shared" si="27"/>
        <v>-176.91856932864866</v>
      </c>
      <c r="AF68" s="188">
        <f t="shared" si="36"/>
        <v>-176.91856932864866</v>
      </c>
      <c r="AG68" s="188">
        <f t="shared" si="37"/>
        <v>-176.91856932864866</v>
      </c>
      <c r="AH68" s="188">
        <f t="shared" si="38"/>
        <v>176.91856932864866</v>
      </c>
      <c r="AI68" s="188">
        <f t="shared" si="39"/>
        <v>176.91856932864866</v>
      </c>
      <c r="AJ68" s="188">
        <f t="shared" si="28"/>
        <v>-176.91856932864866</v>
      </c>
      <c r="AK68" s="188">
        <f t="shared" si="29"/>
        <v>176.91856932864866</v>
      </c>
      <c r="AL68" s="188">
        <f t="shared" si="30"/>
        <v>-176.91856932864866</v>
      </c>
      <c r="AM68" s="188">
        <f t="shared" si="31"/>
        <v>-176.91856932864866</v>
      </c>
      <c r="AN68" s="188">
        <f t="shared" si="41"/>
        <v>-176.91856932864866</v>
      </c>
      <c r="AO68" s="188">
        <f t="shared" si="42"/>
        <v>-176.91856932864866</v>
      </c>
    </row>
    <row r="69" spans="1:41" s="2" customFormat="1" x14ac:dyDescent="0.25">
      <c r="A69" s="1" t="s">
        <v>389</v>
      </c>
      <c r="B69" s="149" t="s">
        <v>712</v>
      </c>
      <c r="C69" s="192" t="s">
        <v>297</v>
      </c>
      <c r="D69"/>
      <c r="E69">
        <v>-1</v>
      </c>
      <c r="F69" s="186">
        <f t="shared" si="19"/>
        <v>2300.8341416122321</v>
      </c>
      <c r="G69" s="202">
        <v>2.7158098933099999E-2</v>
      </c>
      <c r="H69" s="202">
        <v>1</v>
      </c>
      <c r="I69">
        <v>-1</v>
      </c>
      <c r="J69">
        <v>1</v>
      </c>
      <c r="K69">
        <v>-1</v>
      </c>
      <c r="L69">
        <v>1</v>
      </c>
      <c r="M69">
        <v>10</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84720</v>
      </c>
      <c r="Y69" s="137">
        <v>84720</v>
      </c>
      <c r="Z69" s="188">
        <f t="shared" si="25"/>
        <v>2300.8341416122321</v>
      </c>
      <c r="AA69" s="188">
        <f>IF(IF(sym!$Q58=H69,1,0)=1,ABS(X69*G69),-ABS(X69*G69))</f>
        <v>2300.8341416122321</v>
      </c>
      <c r="AB69" s="188">
        <f>IF(IF(sym!$P58=$H69,1,0)=1,ABS($X69*$G69),-ABS($X69*$G69))</f>
        <v>-2300.8341416122321</v>
      </c>
      <c r="AC69" s="188">
        <f t="shared" si="40"/>
        <v>-2300.8341416122321</v>
      </c>
      <c r="AD69" s="188">
        <f t="shared" si="26"/>
        <v>2300.8341416122321</v>
      </c>
      <c r="AE69" s="188">
        <f t="shared" si="27"/>
        <v>2300.8341416122321</v>
      </c>
      <c r="AF69" s="188">
        <f t="shared" si="36"/>
        <v>-2300.8341416122321</v>
      </c>
      <c r="AG69" s="188">
        <f t="shared" si="37"/>
        <v>-2300.8341416122321</v>
      </c>
      <c r="AH69" s="188">
        <f t="shared" si="38"/>
        <v>2300.8341416122321</v>
      </c>
      <c r="AI69" s="188">
        <f t="shared" si="39"/>
        <v>2300.8341416122321</v>
      </c>
      <c r="AJ69" s="188">
        <f t="shared" si="28"/>
        <v>-2300.8341416122321</v>
      </c>
      <c r="AK69" s="188">
        <f t="shared" si="29"/>
        <v>2300.8341416122321</v>
      </c>
      <c r="AL69" s="188">
        <f t="shared" si="30"/>
        <v>-2300.8341416122321</v>
      </c>
      <c r="AM69" s="188">
        <f t="shared" si="31"/>
        <v>-2300.8341416122321</v>
      </c>
      <c r="AN69" s="188">
        <f t="shared" si="41"/>
        <v>-2300.8341416122321</v>
      </c>
      <c r="AO69" s="188">
        <f t="shared" si="42"/>
        <v>2300.8341416122321</v>
      </c>
    </row>
    <row r="70" spans="1:41" s="2" customFormat="1" x14ac:dyDescent="0.25">
      <c r="A70" s="1" t="s">
        <v>391</v>
      </c>
      <c r="B70" s="149" t="s">
        <v>490</v>
      </c>
      <c r="C70" s="192" t="s">
        <v>297</v>
      </c>
      <c r="D70"/>
      <c r="E70">
        <v>-1</v>
      </c>
      <c r="F70" s="186">
        <f t="shared" si="19"/>
        <v>-655.79429093024282</v>
      </c>
      <c r="G70" s="202">
        <v>-6.8308838749700004E-3</v>
      </c>
      <c r="H70" s="202">
        <v>-1</v>
      </c>
      <c r="I70">
        <v>1</v>
      </c>
      <c r="J70">
        <v>1</v>
      </c>
      <c r="K70">
        <v>-1</v>
      </c>
      <c r="L70">
        <v>-1</v>
      </c>
      <c r="M70">
        <v>2</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96004.309681391402</v>
      </c>
      <c r="Y70" s="137">
        <v>96004.309681391402</v>
      </c>
      <c r="Z70" s="188">
        <f t="shared" si="25"/>
        <v>655.79429093024282</v>
      </c>
      <c r="AA70" s="188">
        <f>IF(IF(sym!$Q59=H70,1,0)=1,ABS(X70*G70),-ABS(X70*G70))</f>
        <v>-655.79429093024282</v>
      </c>
      <c r="AB70" s="188">
        <f>IF(IF(sym!$P59=$H70,1,0)=1,ABS($X70*$G70),-ABS($X70*$G70))</f>
        <v>655.79429093024282</v>
      </c>
      <c r="AC70" s="188">
        <f t="shared" si="40"/>
        <v>655.79429093024282</v>
      </c>
      <c r="AD70" s="188">
        <f t="shared" si="26"/>
        <v>-655.79429093024282</v>
      </c>
      <c r="AE70" s="188">
        <f t="shared" si="27"/>
        <v>-655.79429093024282</v>
      </c>
      <c r="AF70" s="188">
        <f t="shared" si="36"/>
        <v>-655.79429093024282</v>
      </c>
      <c r="AG70" s="188">
        <f t="shared" si="37"/>
        <v>655.79429093024282</v>
      </c>
      <c r="AH70" s="188">
        <f t="shared" si="38"/>
        <v>655.79429093024282</v>
      </c>
      <c r="AI70" s="188">
        <f t="shared" si="39"/>
        <v>655.79429093024282</v>
      </c>
      <c r="AJ70" s="188">
        <f t="shared" si="28"/>
        <v>655.79429093024282</v>
      </c>
      <c r="AK70" s="188">
        <f t="shared" si="29"/>
        <v>-655.79429093024282</v>
      </c>
      <c r="AL70" s="188">
        <f t="shared" si="30"/>
        <v>-655.79429093024282</v>
      </c>
      <c r="AM70" s="188">
        <f t="shared" si="31"/>
        <v>-655.79429093024282</v>
      </c>
      <c r="AN70" s="188">
        <f t="shared" si="41"/>
        <v>-655.79429093024282</v>
      </c>
      <c r="AO70" s="188">
        <f t="shared" si="42"/>
        <v>-655.79429093024282</v>
      </c>
    </row>
    <row r="71" spans="1:41" x14ac:dyDescent="0.25">
      <c r="A71" s="1" t="s">
        <v>29</v>
      </c>
      <c r="B71" s="149" t="s">
        <v>730</v>
      </c>
      <c r="C71" s="192" t="s">
        <v>297</v>
      </c>
      <c r="D71" s="2"/>
      <c r="E71">
        <v>-1</v>
      </c>
      <c r="F71" s="186">
        <f t="shared" si="19"/>
        <v>-398.51473659742123</v>
      </c>
      <c r="G71" s="202">
        <v>-3.7131585054499998E-3</v>
      </c>
      <c r="H71" s="202">
        <v>-1</v>
      </c>
      <c r="I71">
        <v>-1</v>
      </c>
      <c r="J71">
        <v>1</v>
      </c>
      <c r="K71">
        <v>-1</v>
      </c>
      <c r="L71">
        <v>-1</v>
      </c>
      <c r="M71">
        <v>2</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107325</v>
      </c>
      <c r="Y71" s="137">
        <v>107325</v>
      </c>
      <c r="Z71" s="188">
        <f t="shared" si="25"/>
        <v>398.51473659742123</v>
      </c>
      <c r="AA71" s="188">
        <f>IF(IF(sym!$Q60=H71,1,0)=1,ABS(X71*G71),-ABS(X71*G71))</f>
        <v>-398.51473659742123</v>
      </c>
      <c r="AB71" s="188">
        <f>IF(IF(sym!$P60=$H71,1,0)=1,ABS($X71*$G71),-ABS($X71*$G71))</f>
        <v>398.51473659742123</v>
      </c>
      <c r="AC71" s="188">
        <f t="shared" si="40"/>
        <v>398.51473659742123</v>
      </c>
      <c r="AD71" s="188">
        <f t="shared" si="26"/>
        <v>-398.51473659742123</v>
      </c>
      <c r="AE71" s="188">
        <f t="shared" si="27"/>
        <v>-398.51473659742123</v>
      </c>
      <c r="AF71" s="188">
        <f t="shared" si="36"/>
        <v>398.51473659742123</v>
      </c>
      <c r="AG71" s="188">
        <f t="shared" si="37"/>
        <v>398.51473659742123</v>
      </c>
      <c r="AH71" s="188">
        <f t="shared" si="38"/>
        <v>398.51473659742123</v>
      </c>
      <c r="AI71" s="188">
        <f t="shared" si="39"/>
        <v>398.51473659742123</v>
      </c>
      <c r="AJ71" s="188">
        <f t="shared" si="28"/>
        <v>398.51473659742123</v>
      </c>
      <c r="AK71" s="188">
        <f t="shared" si="29"/>
        <v>-398.51473659742123</v>
      </c>
      <c r="AL71" s="188">
        <f t="shared" si="30"/>
        <v>-398.51473659742123</v>
      </c>
      <c r="AM71" s="188">
        <f t="shared" si="31"/>
        <v>-398.51473659742123</v>
      </c>
      <c r="AN71" s="188">
        <f t="shared" si="41"/>
        <v>-398.51473659742123</v>
      </c>
      <c r="AO71" s="188">
        <f t="shared" si="42"/>
        <v>-398.51473659742123</v>
      </c>
    </row>
    <row r="72" spans="1:41" x14ac:dyDescent="0.25">
      <c r="A72" s="1" t="s">
        <v>394</v>
      </c>
      <c r="B72" s="149" t="s">
        <v>742</v>
      </c>
      <c r="C72" s="192" t="s">
        <v>304</v>
      </c>
      <c r="E72">
        <v>1</v>
      </c>
      <c r="F72" s="186">
        <f t="shared" si="19"/>
        <v>-993.51030187062202</v>
      </c>
      <c r="G72" s="202">
        <v>-1.43747005271E-2</v>
      </c>
      <c r="H72" s="202">
        <v>-1</v>
      </c>
      <c r="I72">
        <v>1</v>
      </c>
      <c r="J72">
        <v>-1</v>
      </c>
      <c r="K72">
        <v>1</v>
      </c>
      <c r="L72">
        <v>1</v>
      </c>
      <c r="M72">
        <v>28</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69115.200000000012</v>
      </c>
      <c r="Y72" s="137">
        <v>69115.200000000012</v>
      </c>
      <c r="Z72" s="188">
        <f t="shared" si="25"/>
        <v>993.51030187062202</v>
      </c>
      <c r="AA72" s="188">
        <f>IF(IF(sym!$Q61=H72,1,0)=1,ABS(X72*G72),-ABS(X72*G72))</f>
        <v>-993.51030187062202</v>
      </c>
      <c r="AB72" s="188">
        <f>IF(IF(sym!$P61=$H72,1,0)=1,ABS($X72*$G72),-ABS($X72*$G72))</f>
        <v>993.51030187062202</v>
      </c>
      <c r="AC72" s="188">
        <f t="shared" si="40"/>
        <v>-993.51030187062202</v>
      </c>
      <c r="AD72" s="188">
        <f t="shared" si="26"/>
        <v>993.51030187062202</v>
      </c>
      <c r="AE72" s="188">
        <f t="shared" si="27"/>
        <v>993.51030187062202</v>
      </c>
      <c r="AF72" s="188">
        <f t="shared" si="36"/>
        <v>-993.51030187062202</v>
      </c>
      <c r="AG72" s="188">
        <f t="shared" si="37"/>
        <v>-993.51030187062202</v>
      </c>
      <c r="AH72" s="188">
        <f t="shared" si="38"/>
        <v>-993.51030187062202</v>
      </c>
      <c r="AI72" s="188">
        <f t="shared" si="39"/>
        <v>-993.51030187062202</v>
      </c>
      <c r="AJ72" s="188">
        <f t="shared" si="28"/>
        <v>-993.51030187062202</v>
      </c>
      <c r="AK72" s="188">
        <f t="shared" si="29"/>
        <v>993.51030187062202</v>
      </c>
      <c r="AL72" s="188">
        <f t="shared" si="30"/>
        <v>993.51030187062202</v>
      </c>
      <c r="AM72" s="188">
        <f t="shared" si="31"/>
        <v>993.51030187062202</v>
      </c>
      <c r="AN72" s="188">
        <f t="shared" si="41"/>
        <v>993.51030187062202</v>
      </c>
      <c r="AO72" s="188">
        <f t="shared" si="42"/>
        <v>993.51030187062202</v>
      </c>
    </row>
    <row r="73" spans="1:41" x14ac:dyDescent="0.25">
      <c r="A73" s="1" t="s">
        <v>396</v>
      </c>
      <c r="B73" s="149" t="s">
        <v>744</v>
      </c>
      <c r="C73" s="192" t="s">
        <v>1121</v>
      </c>
      <c r="E73">
        <v>-1</v>
      </c>
      <c r="F73" s="186">
        <f t="shared" si="19"/>
        <v>852.81319964977126</v>
      </c>
      <c r="G73" s="202">
        <v>3.30964664655E-3</v>
      </c>
      <c r="H73" s="202">
        <v>1</v>
      </c>
      <c r="I73">
        <v>-1</v>
      </c>
      <c r="J73">
        <v>-1</v>
      </c>
      <c r="K73">
        <v>1</v>
      </c>
      <c r="L73">
        <v>1</v>
      </c>
      <c r="M73">
        <v>-7</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257675</v>
      </c>
      <c r="Y73" s="137">
        <v>257675</v>
      </c>
      <c r="Z73" s="188">
        <f t="shared" si="25"/>
        <v>852.81319964977126</v>
      </c>
      <c r="AA73" s="188">
        <f>IF(IF(sym!$Q62=H73,1,0)=1,ABS(X73*G73),-ABS(X73*G73))</f>
        <v>852.81319964977126</v>
      </c>
      <c r="AB73" s="188">
        <f>IF(IF(sym!$P62=$H73,1,0)=1,ABS($X73*$G73),-ABS($X73*$G73))</f>
        <v>-852.81319964977126</v>
      </c>
      <c r="AC73" s="188">
        <f t="shared" si="40"/>
        <v>-852.81319964977126</v>
      </c>
      <c r="AD73" s="188">
        <f t="shared" si="26"/>
        <v>852.81319964977126</v>
      </c>
      <c r="AE73" s="188">
        <f t="shared" si="27"/>
        <v>-852.81319964977126</v>
      </c>
      <c r="AF73" s="188">
        <f t="shared" si="36"/>
        <v>-852.81319964977126</v>
      </c>
      <c r="AG73" s="188">
        <f t="shared" si="37"/>
        <v>852.81319964977126</v>
      </c>
      <c r="AH73" s="188">
        <f t="shared" si="38"/>
        <v>852.81319964977126</v>
      </c>
      <c r="AI73" s="188">
        <f t="shared" si="39"/>
        <v>-852.81319964977126</v>
      </c>
      <c r="AJ73" s="188">
        <f t="shared" si="28"/>
        <v>-852.81319964977126</v>
      </c>
      <c r="AK73" s="188">
        <f t="shared" si="29"/>
        <v>-852.81319964977126</v>
      </c>
      <c r="AL73" s="188">
        <f t="shared" si="30"/>
        <v>-852.81319964977126</v>
      </c>
      <c r="AM73" s="188">
        <f t="shared" si="31"/>
        <v>-852.81319964977126</v>
      </c>
      <c r="AN73" s="188">
        <f t="shared" si="41"/>
        <v>-852.81319964977126</v>
      </c>
      <c r="AO73" s="188">
        <f t="shared" si="42"/>
        <v>-852.81319964977126</v>
      </c>
    </row>
    <row r="74" spans="1:41" x14ac:dyDescent="0.25">
      <c r="A74" s="1" t="s">
        <v>398</v>
      </c>
      <c r="B74" s="149" t="s">
        <v>722</v>
      </c>
      <c r="C74" s="192" t="s">
        <v>347</v>
      </c>
      <c r="E74">
        <v>1</v>
      </c>
      <c r="F74" s="186">
        <f t="shared" si="19"/>
        <v>1502.0063294306201</v>
      </c>
      <c r="G74" s="202">
        <v>1.4869141508E-2</v>
      </c>
      <c r="H74" s="202">
        <v>1</v>
      </c>
      <c r="I74">
        <v>1</v>
      </c>
      <c r="J74">
        <v>-1</v>
      </c>
      <c r="K74">
        <v>1</v>
      </c>
      <c r="L74">
        <v>1</v>
      </c>
      <c r="M74">
        <v>5</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101015</v>
      </c>
      <c r="Y74" s="137">
        <v>101015</v>
      </c>
      <c r="Z74" s="188">
        <f t="shared" si="25"/>
        <v>1502.0063294306201</v>
      </c>
      <c r="AA74" s="188">
        <f>IF(IF(sym!$Q63=H74,1,0)=1,ABS(X74*G74),-ABS(X74*G74))</f>
        <v>-1502.0063294306201</v>
      </c>
      <c r="AB74" s="188">
        <f>IF(IF(sym!$P63=$H74,1,0)=1,ABS($X74*$G74),-ABS($X74*$G74))</f>
        <v>1502.0063294306201</v>
      </c>
      <c r="AC74" s="188">
        <f t="shared" si="40"/>
        <v>1502.0063294306201</v>
      </c>
      <c r="AD74" s="188">
        <f t="shared" si="26"/>
        <v>-1502.0063294306201</v>
      </c>
      <c r="AE74" s="188">
        <f t="shared" si="27"/>
        <v>-1502.0063294306201</v>
      </c>
      <c r="AF74" s="188">
        <f t="shared" si="36"/>
        <v>1502.0063294306201</v>
      </c>
      <c r="AG74" s="188">
        <f t="shared" si="37"/>
        <v>1502.0063294306201</v>
      </c>
      <c r="AH74" s="188">
        <f t="shared" si="38"/>
        <v>1502.0063294306201</v>
      </c>
      <c r="AI74" s="188">
        <f t="shared" si="39"/>
        <v>1502.0063294306201</v>
      </c>
      <c r="AJ74" s="188">
        <f t="shared" si="28"/>
        <v>1502.0063294306201</v>
      </c>
      <c r="AK74" s="188">
        <f t="shared" si="29"/>
        <v>-1502.0063294306201</v>
      </c>
      <c r="AL74" s="188">
        <f t="shared" si="30"/>
        <v>-1502.0063294306201</v>
      </c>
      <c r="AM74" s="188">
        <f t="shared" si="31"/>
        <v>-1502.0063294306201</v>
      </c>
      <c r="AN74" s="188">
        <f t="shared" si="41"/>
        <v>-1502.0063294306201</v>
      </c>
      <c r="AO74" s="188">
        <f t="shared" si="42"/>
        <v>-1502.0063294306201</v>
      </c>
    </row>
    <row r="75" spans="1:41" x14ac:dyDescent="0.25">
      <c r="A75" s="1" t="s">
        <v>400</v>
      </c>
      <c r="B75" s="149" t="s">
        <v>732</v>
      </c>
      <c r="C75" s="192" t="s">
        <v>294</v>
      </c>
      <c r="E75">
        <v>-1</v>
      </c>
      <c r="F75" s="186">
        <f t="shared" si="19"/>
        <v>-1107.7214644648857</v>
      </c>
      <c r="G75" s="291">
        <v>-7.4180425939199997E-3</v>
      </c>
      <c r="H75" s="202">
        <v>-1</v>
      </c>
      <c r="I75">
        <v>1</v>
      </c>
      <c r="J75">
        <v>-1</v>
      </c>
      <c r="K75">
        <v>1</v>
      </c>
      <c r="L75">
        <v>-1</v>
      </c>
      <c r="M75">
        <v>7</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149328</v>
      </c>
      <c r="Y75" s="137">
        <v>149328</v>
      </c>
      <c r="Z75" s="188">
        <f t="shared" si="25"/>
        <v>1107.7214644648857</v>
      </c>
      <c r="AA75" s="188">
        <f>IF(IF(sym!$Q64=H75,1,0)=1,ABS(X75*G75),-ABS(X75*G75))</f>
        <v>-1107.7214644648857</v>
      </c>
      <c r="AB75" s="188">
        <f>IF(IF(sym!$P64=$H75,1,0)=1,ABS($X75*$G75),-ABS($X75*$G75))</f>
        <v>1107.7214644648857</v>
      </c>
      <c r="AC75" s="188">
        <f t="shared" si="40"/>
        <v>1107.7214644648857</v>
      </c>
      <c r="AD75" s="188">
        <f t="shared" si="26"/>
        <v>-1107.7214644648857</v>
      </c>
      <c r="AE75" s="188">
        <f t="shared" si="27"/>
        <v>1107.7214644648857</v>
      </c>
      <c r="AF75" s="188">
        <f t="shared" si="36"/>
        <v>-1107.7214644648857</v>
      </c>
      <c r="AG75" s="188">
        <f t="shared" si="37"/>
        <v>-1107.7214644648857</v>
      </c>
      <c r="AH75" s="188">
        <f t="shared" si="38"/>
        <v>1107.7214644648857</v>
      </c>
      <c r="AI75" s="188">
        <f t="shared" si="39"/>
        <v>1107.7214644648857</v>
      </c>
      <c r="AJ75" s="188">
        <f t="shared" si="28"/>
        <v>-1107.7214644648857</v>
      </c>
      <c r="AK75" s="188">
        <f t="shared" si="29"/>
        <v>1107.7214644648857</v>
      </c>
      <c r="AL75" s="188">
        <f t="shared" si="30"/>
        <v>-1107.7214644648857</v>
      </c>
      <c r="AM75" s="188">
        <f t="shared" si="31"/>
        <v>-1107.7214644648857</v>
      </c>
      <c r="AN75" s="188">
        <f t="shared" si="41"/>
        <v>1107.7214644648857</v>
      </c>
      <c r="AO75" s="188">
        <f t="shared" si="42"/>
        <v>-1107.7214644648857</v>
      </c>
    </row>
    <row r="76" spans="1:41" x14ac:dyDescent="0.25">
      <c r="A76" s="1" t="s">
        <v>992</v>
      </c>
      <c r="B76" s="149" t="s">
        <v>443</v>
      </c>
      <c r="C76" s="192" t="s">
        <v>1122</v>
      </c>
      <c r="E76">
        <v>1</v>
      </c>
      <c r="F76" s="186">
        <f t="shared" si="19"/>
        <v>973.49605698868481</v>
      </c>
      <c r="G76" s="202">
        <v>9.1288471570200003E-4</v>
      </c>
      <c r="H76" s="202">
        <v>1</v>
      </c>
      <c r="I76">
        <v>-1</v>
      </c>
      <c r="J76">
        <v>-1</v>
      </c>
      <c r="K76">
        <v>1</v>
      </c>
      <c r="L76">
        <v>1</v>
      </c>
      <c r="M76">
        <v>9</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1066395.3949980149</v>
      </c>
      <c r="Y76" s="137">
        <v>1066395.3949980149</v>
      </c>
      <c r="Z76" s="188">
        <f t="shared" si="25"/>
        <v>973.49605698868481</v>
      </c>
      <c r="AA76" s="188">
        <f>IF(IF(sym!$Q65=H76,1,0)=1,ABS(X76*G76),-ABS(X76*G76))</f>
        <v>-973.49605698868481</v>
      </c>
      <c r="AB76" s="188">
        <f>IF(IF(sym!$P65=$H76,1,0)=1,ABS($X76*$G76),-ABS($X76*$G76))</f>
        <v>973.49605698868481</v>
      </c>
      <c r="AC76" s="188">
        <f t="shared" si="40"/>
        <v>973.49605698868481</v>
      </c>
      <c r="AD76" s="188">
        <f t="shared" si="26"/>
        <v>-973.49605698868481</v>
      </c>
      <c r="AE76" s="188">
        <f t="shared" si="27"/>
        <v>-973.49605698868481</v>
      </c>
      <c r="AF76" s="188">
        <f t="shared" si="36"/>
        <v>-973.49605698868481</v>
      </c>
      <c r="AG76" s="188">
        <f t="shared" si="37"/>
        <v>973.49605698868481</v>
      </c>
      <c r="AH76" s="188">
        <f t="shared" si="38"/>
        <v>973.49605698868481</v>
      </c>
      <c r="AI76" s="188">
        <f t="shared" si="39"/>
        <v>973.49605698868481</v>
      </c>
      <c r="AJ76" s="188">
        <f t="shared" si="28"/>
        <v>973.49605698868481</v>
      </c>
      <c r="AK76" s="188">
        <f t="shared" si="29"/>
        <v>-973.49605698868481</v>
      </c>
      <c r="AL76" s="188">
        <f t="shared" si="30"/>
        <v>-973.49605698868481</v>
      </c>
      <c r="AM76" s="188">
        <f t="shared" si="31"/>
        <v>-973.49605698868481</v>
      </c>
      <c r="AN76" s="188">
        <f t="shared" si="41"/>
        <v>-973.49605698868481</v>
      </c>
      <c r="AO76" s="188">
        <f t="shared" si="42"/>
        <v>-973.49605698868481</v>
      </c>
    </row>
    <row r="77" spans="1:41" x14ac:dyDescent="0.25">
      <c r="A77" s="1" t="s">
        <v>401</v>
      </c>
      <c r="B77" s="149" t="s">
        <v>726</v>
      </c>
      <c r="C77" s="192" t="s">
        <v>297</v>
      </c>
      <c r="E77">
        <v>-1</v>
      </c>
      <c r="F77" s="186">
        <f t="shared" si="19"/>
        <v>20.005291005271001</v>
      </c>
      <c r="G77" s="202">
        <v>2.6455026455000002E-4</v>
      </c>
      <c r="H77" s="202">
        <v>1</v>
      </c>
      <c r="I77">
        <v>-1</v>
      </c>
      <c r="J77">
        <v>1</v>
      </c>
      <c r="K77">
        <v>-1</v>
      </c>
      <c r="L77">
        <v>-1</v>
      </c>
      <c r="M77">
        <v>2</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75620</v>
      </c>
      <c r="Y77" s="137">
        <v>75620</v>
      </c>
      <c r="Z77" s="188">
        <f t="shared" si="25"/>
        <v>20.005291005271001</v>
      </c>
      <c r="AA77" s="188">
        <f>IF(IF(sym!$Q66=H77,1,0)=1,ABS(X77*G77),-ABS(X77*G77))</f>
        <v>20.005291005271001</v>
      </c>
      <c r="AB77" s="188">
        <f>IF(IF(sym!$P66=$H77,1,0)=1,ABS($X77*$G77),-ABS($X77*$G77))</f>
        <v>-20.005291005271001</v>
      </c>
      <c r="AC77" s="188">
        <f t="shared" si="40"/>
        <v>-20.005291005271001</v>
      </c>
      <c r="AD77" s="188">
        <f t="shared" si="26"/>
        <v>20.005291005271001</v>
      </c>
      <c r="AE77" s="188">
        <f t="shared" si="27"/>
        <v>20.005291005271001</v>
      </c>
      <c r="AF77" s="188">
        <f t="shared" si="36"/>
        <v>-20.005291005271001</v>
      </c>
      <c r="AG77" s="188">
        <f t="shared" si="37"/>
        <v>-20.005291005271001</v>
      </c>
      <c r="AH77" s="188">
        <f t="shared" si="38"/>
        <v>-20.005291005271001</v>
      </c>
      <c r="AI77" s="188">
        <f t="shared" si="39"/>
        <v>-20.005291005271001</v>
      </c>
      <c r="AJ77" s="188">
        <f t="shared" si="28"/>
        <v>-20.005291005271001</v>
      </c>
      <c r="AK77" s="188">
        <f t="shared" si="29"/>
        <v>20.005291005271001</v>
      </c>
      <c r="AL77" s="188">
        <f t="shared" si="30"/>
        <v>20.005291005271001</v>
      </c>
      <c r="AM77" s="188">
        <f t="shared" si="31"/>
        <v>20.005291005271001</v>
      </c>
      <c r="AN77" s="188">
        <f t="shared" si="41"/>
        <v>20.005291005271001</v>
      </c>
      <c r="AO77" s="188">
        <f t="shared" si="42"/>
        <v>20.005291005271001</v>
      </c>
    </row>
    <row r="78" spans="1:41" x14ac:dyDescent="0.25">
      <c r="A78" s="1" t="s">
        <v>868</v>
      </c>
      <c r="B78" s="149" t="s">
        <v>746</v>
      </c>
      <c r="C78" s="192" t="s">
        <v>294</v>
      </c>
      <c r="E78">
        <v>-1</v>
      </c>
      <c r="F78" s="186">
        <f t="shared" ref="F78:F92" si="43">G78*X78</f>
        <v>-305.91564722428728</v>
      </c>
      <c r="G78" s="202">
        <v>-1.8992149911399999E-3</v>
      </c>
      <c r="H78" s="202">
        <v>-1</v>
      </c>
      <c r="I78">
        <v>-1</v>
      </c>
      <c r="J78">
        <v>-1</v>
      </c>
      <c r="K78">
        <v>-1</v>
      </c>
      <c r="L78">
        <v>-1</v>
      </c>
      <c r="M78">
        <v>6</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161074.78545157335</v>
      </c>
      <c r="Y78" s="137">
        <v>161074.78545157335</v>
      </c>
      <c r="Z78" s="188">
        <f t="shared" ref="Z78:Z92" si="49">ABS(X78*G78)</f>
        <v>305.91564722428728</v>
      </c>
      <c r="AA78" s="188">
        <f>IF(IF(sym!$Q67=H78,1,0)=1,ABS(X78*G78),-ABS(X78*G78))</f>
        <v>-305.91564722428728</v>
      </c>
      <c r="AB78" s="188">
        <f>IF(IF(sym!$P67=$H78,1,0)=1,ABS($X78*$G78),-ABS($X78*$G78))</f>
        <v>305.91564722428728</v>
      </c>
      <c r="AC78" s="188">
        <f t="shared" si="40"/>
        <v>305.91564722428728</v>
      </c>
      <c r="AD78" s="188">
        <f t="shared" ref="AD78:AD92" si="50">IF(IF(-E78=H78,1,0)=1,ABS(X78*G78),-ABS(X78*G78))</f>
        <v>-305.91564722428728</v>
      </c>
      <c r="AE78" s="188">
        <f t="shared" ref="AE78:AE92" si="51">IF(IF(J78=H78,1,0)=1,ABS(X78*G78),-ABS(X78*G78))</f>
        <v>305.91564722428728</v>
      </c>
      <c r="AF78" s="188">
        <f t="shared" si="36"/>
        <v>305.91564722428728</v>
      </c>
      <c r="AG78" s="188">
        <f t="shared" si="37"/>
        <v>305.91564722428728</v>
      </c>
      <c r="AH78" s="188">
        <f t="shared" si="38"/>
        <v>305.91564722428728</v>
      </c>
      <c r="AI78" s="188">
        <f t="shared" si="39"/>
        <v>305.91564722428728</v>
      </c>
      <c r="AJ78" s="188">
        <f t="shared" ref="AJ78:AJ92" si="52">IF(IF(P78=H78,1,0)=1,ABS(X78*G78),-ABS(X78*G78))</f>
        <v>305.91564722428728</v>
      </c>
      <c r="AK78" s="188">
        <f t="shared" ref="AK78:AK92" si="53">IF(IF(H78=Q78,1,0)=1,ABS(X78*G78),-ABS(X78*G78))</f>
        <v>305.91564722428728</v>
      </c>
      <c r="AL78" s="188">
        <f t="shared" ref="AL78:AL92" si="54">IF(IF(R78=H78,1,0)=1,ABS(X78*G78),-ABS(X78*G78))</f>
        <v>-305.91564722428728</v>
      </c>
      <c r="AM78" s="188">
        <f t="shared" ref="AM78:AM92" si="55">IF(IF(S78=H78,1,0)=1,ABS(X78*G78),-ABS(X78*G78))</f>
        <v>305.91564722428728</v>
      </c>
      <c r="AN78" s="188">
        <f t="shared" ref="AN78:AN92" si="56">IF(IF(T78=$H78,1,0)=1,ABS($X78*$G78),-ABS($X78*$G78))</f>
        <v>-305.91564722428728</v>
      </c>
      <c r="AO78" s="188">
        <f t="shared" ref="AO78:AO92" si="57">IF(IF(U78=$H78,1,0)=1,ABS($X78*$G78),-ABS($X78*$G78))</f>
        <v>-305.91564722428728</v>
      </c>
    </row>
    <row r="79" spans="1:41" x14ac:dyDescent="0.25">
      <c r="A79" s="1" t="s">
        <v>403</v>
      </c>
      <c r="B79" s="149" t="s">
        <v>681</v>
      </c>
      <c r="C79" s="192" t="s">
        <v>294</v>
      </c>
      <c r="E79">
        <v>-1</v>
      </c>
      <c r="F79" s="186">
        <f t="shared" si="43"/>
        <v>0</v>
      </c>
      <c r="G79" s="202"/>
      <c r="H79" s="202">
        <v>-1</v>
      </c>
      <c r="I79">
        <v>1</v>
      </c>
      <c r="J79">
        <v>-1</v>
      </c>
      <c r="K79">
        <v>1</v>
      </c>
      <c r="L79">
        <v>1</v>
      </c>
      <c r="M79">
        <v>6</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142432.83582089553</v>
      </c>
      <c r="Y79" s="137">
        <v>142432.83582089553</v>
      </c>
      <c r="Z79" s="188">
        <f t="shared" si="49"/>
        <v>0</v>
      </c>
      <c r="AA79" s="188">
        <f>IF(IF(sym!$Q68=H79,1,0)=1,ABS(X79*G79),-ABS(X79*G79))</f>
        <v>0</v>
      </c>
      <c r="AB79" s="188">
        <f>IF(IF(sym!$P68=$H79,1,0)=1,ABS($X79*$G79),-ABS($X79*$G79))</f>
        <v>0</v>
      </c>
      <c r="AC79" s="188">
        <f t="shared" si="40"/>
        <v>0</v>
      </c>
      <c r="AD79" s="188">
        <f t="shared" si="50"/>
        <v>0</v>
      </c>
      <c r="AE79" s="188">
        <f t="shared" si="51"/>
        <v>0</v>
      </c>
      <c r="AF79" s="188">
        <f t="shared" ref="AF79:AF92" si="60">IF(IF(I79=H79,1,0)=1,ABS(X79*G79),-ABS(X79*G79))</f>
        <v>0</v>
      </c>
      <c r="AG79" s="188">
        <f t="shared" ref="AG79:AG92" si="61">IF(IF(K79=H79,1,0)=1,ABS(X79*G79),-ABS(X79*G79))</f>
        <v>0</v>
      </c>
      <c r="AH79" s="188">
        <f t="shared" ref="AH79:AH92" si="62">IF(IF(L79=H79,1,0)=1,ABS(X79*G79),-ABS(X79*G79))</f>
        <v>0</v>
      </c>
      <c r="AI79" s="188">
        <f t="shared" ref="AI79:AI92" si="63">IF(IF(O79=H79,1,0)=1,ABS(X79*G79),-ABS(X79*G79))</f>
        <v>0</v>
      </c>
      <c r="AJ79" s="188">
        <f t="shared" si="52"/>
        <v>0</v>
      </c>
      <c r="AK79" s="188">
        <f t="shared" si="53"/>
        <v>0</v>
      </c>
      <c r="AL79" s="188">
        <f t="shared" si="54"/>
        <v>0</v>
      </c>
      <c r="AM79" s="188">
        <f t="shared" si="55"/>
        <v>0</v>
      </c>
      <c r="AN79" s="188">
        <f t="shared" si="56"/>
        <v>0</v>
      </c>
      <c r="AO79" s="188">
        <f t="shared" si="57"/>
        <v>0</v>
      </c>
    </row>
    <row r="80" spans="1:41" x14ac:dyDescent="0.25">
      <c r="A80" s="1" t="s">
        <v>405</v>
      </c>
      <c r="B80" s="149" t="s">
        <v>686</v>
      </c>
      <c r="C80" s="192" t="s">
        <v>294</v>
      </c>
      <c r="E80">
        <v>-1</v>
      </c>
      <c r="F80" s="186">
        <f t="shared" si="43"/>
        <v>-2084.8655409665403</v>
      </c>
      <c r="G80" s="202">
        <v>-1.6572858036300001E-2</v>
      </c>
      <c r="H80" s="202">
        <v>-1</v>
      </c>
      <c r="I80">
        <v>1</v>
      </c>
      <c r="J80">
        <v>-1</v>
      </c>
      <c r="K80">
        <v>1</v>
      </c>
      <c r="L80">
        <v>1</v>
      </c>
      <c r="M80">
        <v>7</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125800</v>
      </c>
      <c r="Y80" s="137">
        <v>125800</v>
      </c>
      <c r="Z80" s="188">
        <f t="shared" si="49"/>
        <v>2084.8655409665403</v>
      </c>
      <c r="AA80" s="188">
        <f>IF(IF(sym!$Q69=H80,1,0)=1,ABS(X80*G80),-ABS(X80*G80))</f>
        <v>-2084.8655409665403</v>
      </c>
      <c r="AB80" s="188">
        <f>IF(IF(sym!$P69=$H80,1,0)=1,ABS($X80*$G80),-ABS($X80*$G80))</f>
        <v>2084.8655409665403</v>
      </c>
      <c r="AC80" s="188">
        <f t="shared" ref="AC80:AC92" si="64">IF(IF(E80=H80,1,0)=1,ABS(X80*G80),-ABS(X80*G80))</f>
        <v>2084.8655409665403</v>
      </c>
      <c r="AD80" s="188">
        <f t="shared" si="50"/>
        <v>-2084.8655409665403</v>
      </c>
      <c r="AE80" s="188">
        <f t="shared" si="51"/>
        <v>2084.8655409665403</v>
      </c>
      <c r="AF80" s="188">
        <f t="shared" si="60"/>
        <v>-2084.8655409665403</v>
      </c>
      <c r="AG80" s="188">
        <f t="shared" si="61"/>
        <v>-2084.8655409665403</v>
      </c>
      <c r="AH80" s="188">
        <f t="shared" si="62"/>
        <v>-2084.8655409665403</v>
      </c>
      <c r="AI80" s="188">
        <f t="shared" si="63"/>
        <v>-2084.8655409665403</v>
      </c>
      <c r="AJ80" s="188">
        <f t="shared" si="52"/>
        <v>2084.8655409665403</v>
      </c>
      <c r="AK80" s="188">
        <f t="shared" si="53"/>
        <v>-2084.8655409665403</v>
      </c>
      <c r="AL80" s="188">
        <f t="shared" si="54"/>
        <v>-2084.8655409665403</v>
      </c>
      <c r="AM80" s="188">
        <f t="shared" si="55"/>
        <v>-2084.8655409665403</v>
      </c>
      <c r="AN80" s="188">
        <f t="shared" si="56"/>
        <v>2084.8655409665403</v>
      </c>
      <c r="AO80" s="188">
        <f t="shared" si="57"/>
        <v>2084.8655409665403</v>
      </c>
    </row>
    <row r="81" spans="1:41" x14ac:dyDescent="0.25">
      <c r="A81" s="1" t="s">
        <v>408</v>
      </c>
      <c r="B81" s="149" t="s">
        <v>527</v>
      </c>
      <c r="C81" s="192" t="s">
        <v>294</v>
      </c>
      <c r="D81" s="2"/>
      <c r="E81">
        <v>-1</v>
      </c>
      <c r="F81" s="186">
        <f t="shared" si="43"/>
        <v>-1725.960350556757</v>
      </c>
      <c r="G81" s="202">
        <v>-1.8881368008600002E-2</v>
      </c>
      <c r="H81" s="202">
        <v>-1</v>
      </c>
      <c r="I81">
        <v>-1</v>
      </c>
      <c r="J81">
        <v>1</v>
      </c>
      <c r="K81">
        <v>-1</v>
      </c>
      <c r="L81">
        <v>-1</v>
      </c>
      <c r="M81">
        <v>8</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91410.768000000011</v>
      </c>
      <c r="Y81" s="137">
        <v>91410.768000000011</v>
      </c>
      <c r="Z81" s="188">
        <f t="shared" si="49"/>
        <v>1725.960350556757</v>
      </c>
      <c r="AA81" s="188">
        <f>IF(IF(sym!$Q70=H81,1,0)=1,ABS(X81*G81),-ABS(X81*G81))</f>
        <v>-1725.960350556757</v>
      </c>
      <c r="AB81" s="188">
        <f>IF(IF(sym!$P70=$H81,1,0)=1,ABS($X81*$G81),-ABS($X81*$G81))</f>
        <v>1725.960350556757</v>
      </c>
      <c r="AC81" s="188">
        <f t="shared" si="64"/>
        <v>1725.960350556757</v>
      </c>
      <c r="AD81" s="188">
        <f t="shared" si="50"/>
        <v>-1725.960350556757</v>
      </c>
      <c r="AE81" s="188">
        <f t="shared" si="51"/>
        <v>-1725.960350556757</v>
      </c>
      <c r="AF81" s="188">
        <f t="shared" si="60"/>
        <v>1725.960350556757</v>
      </c>
      <c r="AG81" s="188">
        <f t="shared" si="61"/>
        <v>1725.960350556757</v>
      </c>
      <c r="AH81" s="188">
        <f t="shared" si="62"/>
        <v>1725.960350556757</v>
      </c>
      <c r="AI81" s="188">
        <f t="shared" si="63"/>
        <v>1725.960350556757</v>
      </c>
      <c r="AJ81" s="188">
        <f t="shared" si="52"/>
        <v>1725.960350556757</v>
      </c>
      <c r="AK81" s="188">
        <f t="shared" si="53"/>
        <v>-1725.960350556757</v>
      </c>
      <c r="AL81" s="188">
        <f t="shared" si="54"/>
        <v>-1725.960350556757</v>
      </c>
      <c r="AM81" s="188">
        <f t="shared" si="55"/>
        <v>-1725.960350556757</v>
      </c>
      <c r="AN81" s="188">
        <f t="shared" si="56"/>
        <v>-1725.960350556757</v>
      </c>
      <c r="AO81" s="188">
        <f t="shared" si="57"/>
        <v>-1725.960350556757</v>
      </c>
    </row>
    <row r="82" spans="1:41" x14ac:dyDescent="0.25">
      <c r="A82" s="1" t="s">
        <v>410</v>
      </c>
      <c r="B82" s="149" t="s">
        <v>556</v>
      </c>
      <c r="C82" s="192" t="s">
        <v>294</v>
      </c>
      <c r="E82">
        <v>-1</v>
      </c>
      <c r="F82" s="186">
        <f t="shared" si="43"/>
        <v>896.97639598350406</v>
      </c>
      <c r="G82" s="202">
        <v>7.8386471728000007E-3</v>
      </c>
      <c r="H82" s="202">
        <v>1</v>
      </c>
      <c r="I82">
        <v>1</v>
      </c>
      <c r="J82">
        <v>1</v>
      </c>
      <c r="K82">
        <v>1</v>
      </c>
      <c r="L82">
        <v>-1</v>
      </c>
      <c r="M82">
        <v>-6</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114430</v>
      </c>
      <c r="Y82" s="137">
        <v>114430</v>
      </c>
      <c r="Z82" s="188">
        <f t="shared" si="49"/>
        <v>896.97639598350406</v>
      </c>
      <c r="AA82" s="188">
        <f>IF(IF(sym!$Q71=H82,1,0)=1,ABS(X82*G82),-ABS(X82*G82))</f>
        <v>896.97639598350406</v>
      </c>
      <c r="AB82" s="188">
        <f>IF(IF(sym!$P71=$H82,1,0)=1,ABS($X82*$G82),-ABS($X82*$G82))</f>
        <v>-896.97639598350406</v>
      </c>
      <c r="AC82" s="188">
        <f t="shared" si="64"/>
        <v>-896.97639598350406</v>
      </c>
      <c r="AD82" s="188">
        <f t="shared" si="50"/>
        <v>896.97639598350406</v>
      </c>
      <c r="AE82" s="188">
        <f t="shared" si="51"/>
        <v>896.97639598350406</v>
      </c>
      <c r="AF82" s="188">
        <f t="shared" si="60"/>
        <v>896.97639598350406</v>
      </c>
      <c r="AG82" s="188">
        <f t="shared" si="61"/>
        <v>896.97639598350406</v>
      </c>
      <c r="AH82" s="188">
        <f t="shared" si="62"/>
        <v>-896.97639598350406</v>
      </c>
      <c r="AI82" s="188">
        <f t="shared" si="63"/>
        <v>896.97639598350406</v>
      </c>
      <c r="AJ82" s="188">
        <f t="shared" si="52"/>
        <v>896.97639598350406</v>
      </c>
      <c r="AK82" s="188">
        <f t="shared" si="53"/>
        <v>896.97639598350406</v>
      </c>
      <c r="AL82" s="188">
        <f t="shared" si="54"/>
        <v>896.97639598350406</v>
      </c>
      <c r="AM82" s="188">
        <f t="shared" si="55"/>
        <v>896.97639598350406</v>
      </c>
      <c r="AN82" s="188">
        <f t="shared" si="56"/>
        <v>-896.97639598350406</v>
      </c>
      <c r="AO82" s="188">
        <f t="shared" si="57"/>
        <v>896.97639598350406</v>
      </c>
    </row>
    <row r="83" spans="1:41" x14ac:dyDescent="0.25">
      <c r="A83" s="1" t="s">
        <v>412</v>
      </c>
      <c r="B83" s="149" t="s">
        <v>763</v>
      </c>
      <c r="C83" s="192" t="s">
        <v>1122</v>
      </c>
      <c r="E83">
        <v>1</v>
      </c>
      <c r="F83" s="186">
        <f t="shared" si="43"/>
        <v>-874.50153101197247</v>
      </c>
      <c r="G83" s="202">
        <v>-5.6967884355199996E-4</v>
      </c>
      <c r="H83" s="202">
        <v>-1</v>
      </c>
      <c r="I83">
        <v>1</v>
      </c>
      <c r="J83">
        <v>-1</v>
      </c>
      <c r="K83">
        <v>1</v>
      </c>
      <c r="L83">
        <v>1</v>
      </c>
      <c r="M83">
        <v>11</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1535078.125</v>
      </c>
      <c r="Y83" s="137">
        <v>1535078.125</v>
      </c>
      <c r="Z83" s="188">
        <f t="shared" si="49"/>
        <v>874.50153101197247</v>
      </c>
      <c r="AA83" s="188">
        <f>IF(IF(sym!$Q72=H83,1,0)=1,ABS(X83*G83),-ABS(X83*G83))</f>
        <v>874.50153101197247</v>
      </c>
      <c r="AB83" s="188">
        <f>IF(IF(sym!$P72=$H83,1,0)=1,ABS($X83*$G83),-ABS($X83*$G83))</f>
        <v>-874.50153101197247</v>
      </c>
      <c r="AC83" s="188">
        <f t="shared" si="64"/>
        <v>-874.50153101197247</v>
      </c>
      <c r="AD83" s="188">
        <f t="shared" si="50"/>
        <v>874.50153101197247</v>
      </c>
      <c r="AE83" s="188">
        <f t="shared" si="51"/>
        <v>874.50153101197247</v>
      </c>
      <c r="AF83" s="188">
        <f t="shared" si="60"/>
        <v>-874.50153101197247</v>
      </c>
      <c r="AG83" s="188">
        <f t="shared" si="61"/>
        <v>-874.50153101197247</v>
      </c>
      <c r="AH83" s="188">
        <f t="shared" si="62"/>
        <v>-874.50153101197247</v>
      </c>
      <c r="AI83" s="188">
        <f t="shared" si="63"/>
        <v>-874.50153101197247</v>
      </c>
      <c r="AJ83" s="188">
        <f t="shared" si="52"/>
        <v>-874.50153101197247</v>
      </c>
      <c r="AK83" s="188">
        <f t="shared" si="53"/>
        <v>874.50153101197247</v>
      </c>
      <c r="AL83" s="188">
        <f t="shared" si="54"/>
        <v>874.50153101197247</v>
      </c>
      <c r="AM83" s="188">
        <f t="shared" si="55"/>
        <v>874.50153101197247</v>
      </c>
      <c r="AN83" s="188">
        <f t="shared" si="56"/>
        <v>874.50153101197247</v>
      </c>
      <c r="AO83" s="188">
        <f t="shared" si="57"/>
        <v>874.50153101197247</v>
      </c>
    </row>
    <row r="84" spans="1:41" x14ac:dyDescent="0.25">
      <c r="A84" s="1" t="s">
        <v>413</v>
      </c>
      <c r="B84" s="149" t="s">
        <v>761</v>
      </c>
      <c r="C84" s="192" t="s">
        <v>1122</v>
      </c>
      <c r="E84">
        <v>1</v>
      </c>
      <c r="F84" s="186">
        <f t="shared" si="43"/>
        <v>-655.17782121655546</v>
      </c>
      <c r="G84" s="202">
        <v>-1.6337962422699999E-3</v>
      </c>
      <c r="H84" s="202">
        <v>-1</v>
      </c>
      <c r="I84">
        <v>-1</v>
      </c>
      <c r="J84">
        <v>1</v>
      </c>
      <c r="K84">
        <v>-1</v>
      </c>
      <c r="L84">
        <v>1</v>
      </c>
      <c r="M84">
        <v>7</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401015.625</v>
      </c>
      <c r="Y84" s="137">
        <v>401015.625</v>
      </c>
      <c r="Z84" s="188">
        <f t="shared" si="49"/>
        <v>655.17782121655546</v>
      </c>
      <c r="AA84" s="188">
        <f>IF(IF(sym!$Q73=H84,1,0)=1,ABS(X84*G84),-ABS(X84*G84))</f>
        <v>655.17782121655546</v>
      </c>
      <c r="AB84" s="188">
        <f>IF(IF(sym!$P73=$H84,1,0)=1,ABS($X84*$G84),-ABS($X84*$G84))</f>
        <v>-655.17782121655546</v>
      </c>
      <c r="AC84" s="188">
        <f t="shared" si="64"/>
        <v>-655.17782121655546</v>
      </c>
      <c r="AD84" s="188">
        <f t="shared" si="50"/>
        <v>655.17782121655546</v>
      </c>
      <c r="AE84" s="188">
        <f t="shared" si="51"/>
        <v>-655.17782121655546</v>
      </c>
      <c r="AF84" s="188">
        <f t="shared" si="60"/>
        <v>655.17782121655546</v>
      </c>
      <c r="AG84" s="188">
        <f t="shared" si="61"/>
        <v>655.17782121655546</v>
      </c>
      <c r="AH84" s="188">
        <f t="shared" si="62"/>
        <v>-655.17782121655546</v>
      </c>
      <c r="AI84" s="188">
        <f t="shared" si="63"/>
        <v>-655.17782121655546</v>
      </c>
      <c r="AJ84" s="188">
        <f t="shared" si="52"/>
        <v>655.17782121655546</v>
      </c>
      <c r="AK84" s="188">
        <f t="shared" si="53"/>
        <v>-655.17782121655546</v>
      </c>
      <c r="AL84" s="188">
        <f t="shared" si="54"/>
        <v>655.17782121655546</v>
      </c>
      <c r="AM84" s="188">
        <f t="shared" si="55"/>
        <v>655.17782121655546</v>
      </c>
      <c r="AN84" s="188">
        <f t="shared" si="56"/>
        <v>-655.17782121655546</v>
      </c>
      <c r="AO84" s="188">
        <f t="shared" si="57"/>
        <v>655.17782121655546</v>
      </c>
    </row>
    <row r="85" spans="1:41" x14ac:dyDescent="0.25">
      <c r="A85" s="1" t="s">
        <v>414</v>
      </c>
      <c r="B85" s="149" t="s">
        <v>759</v>
      </c>
      <c r="C85" s="192" t="s">
        <v>1122</v>
      </c>
      <c r="E85">
        <v>1</v>
      </c>
      <c r="F85" s="186">
        <f t="shared" si="43"/>
        <v>-748.40425531982248</v>
      </c>
      <c r="G85" s="202">
        <v>-2.1276595744699998E-3</v>
      </c>
      <c r="H85" s="202">
        <v>-1</v>
      </c>
      <c r="I85">
        <v>-1</v>
      </c>
      <c r="J85">
        <v>-1</v>
      </c>
      <c r="K85">
        <v>-1</v>
      </c>
      <c r="L85">
        <v>1</v>
      </c>
      <c r="M85">
        <v>7</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351750</v>
      </c>
      <c r="Y85" s="137">
        <v>351750</v>
      </c>
      <c r="Z85" s="188">
        <f t="shared" si="49"/>
        <v>748.40425531982248</v>
      </c>
      <c r="AA85" s="188">
        <f>IF(IF(sym!$Q74=H85,1,0)=1,ABS(X85*G85),-ABS(X85*G85))</f>
        <v>748.40425531982248</v>
      </c>
      <c r="AB85" s="188">
        <f>IF(IF(sym!$P74=$H85,1,0)=1,ABS($X85*$G85),-ABS($X85*$G85))</f>
        <v>-748.40425531982248</v>
      </c>
      <c r="AC85" s="188">
        <f t="shared" si="64"/>
        <v>-748.40425531982248</v>
      </c>
      <c r="AD85" s="188">
        <f t="shared" si="50"/>
        <v>748.40425531982248</v>
      </c>
      <c r="AE85" s="188">
        <f t="shared" si="51"/>
        <v>748.40425531982248</v>
      </c>
      <c r="AF85" s="188">
        <f t="shared" si="60"/>
        <v>748.40425531982248</v>
      </c>
      <c r="AG85" s="188">
        <f t="shared" si="61"/>
        <v>748.40425531982248</v>
      </c>
      <c r="AH85" s="188">
        <f t="shared" si="62"/>
        <v>-748.40425531982248</v>
      </c>
      <c r="AI85" s="188">
        <f t="shared" si="63"/>
        <v>-748.40425531982248</v>
      </c>
      <c r="AJ85" s="188">
        <f t="shared" si="52"/>
        <v>748.40425531982248</v>
      </c>
      <c r="AK85" s="188">
        <f t="shared" si="53"/>
        <v>748.40425531982248</v>
      </c>
      <c r="AL85" s="188">
        <f t="shared" si="54"/>
        <v>748.40425531982248</v>
      </c>
      <c r="AM85" s="188">
        <f t="shared" si="55"/>
        <v>748.40425531982248</v>
      </c>
      <c r="AN85" s="188">
        <f t="shared" si="56"/>
        <v>-748.40425531982248</v>
      </c>
      <c r="AO85" s="188">
        <f t="shared" si="57"/>
        <v>748.40425531982248</v>
      </c>
    </row>
    <row r="86" spans="1:41" x14ac:dyDescent="0.25">
      <c r="A86" s="1" t="s">
        <v>416</v>
      </c>
      <c r="B86" s="149" t="s">
        <v>494</v>
      </c>
      <c r="C86" s="192" t="s">
        <v>294</v>
      </c>
      <c r="E86">
        <v>1</v>
      </c>
      <c r="F86" s="186">
        <f t="shared" si="43"/>
        <v>-624.88855869172505</v>
      </c>
      <c r="G86" s="202">
        <v>-3.8632986627000002E-2</v>
      </c>
      <c r="H86" s="202">
        <v>-1</v>
      </c>
      <c r="I86">
        <v>-1</v>
      </c>
      <c r="J86">
        <v>1</v>
      </c>
      <c r="K86">
        <v>-1</v>
      </c>
      <c r="L86">
        <v>-1</v>
      </c>
      <c r="M86">
        <v>-1</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16175</v>
      </c>
      <c r="Y86" s="137">
        <v>16175</v>
      </c>
      <c r="Z86" s="188">
        <f t="shared" si="49"/>
        <v>624.88855869172505</v>
      </c>
      <c r="AA86" s="188">
        <f>IF(IF(sym!$Q75=H86,1,0)=1,ABS(X86*G86),-ABS(X86*G86))</f>
        <v>624.88855869172505</v>
      </c>
      <c r="AB86" s="188">
        <f>IF(IF(sym!$P75=$H86,1,0)=1,ABS($X86*$G86),-ABS($X86*$G86))</f>
        <v>-624.88855869172505</v>
      </c>
      <c r="AC86" s="188">
        <f t="shared" si="64"/>
        <v>-624.88855869172505</v>
      </c>
      <c r="AD86" s="188">
        <f t="shared" si="50"/>
        <v>624.88855869172505</v>
      </c>
      <c r="AE86" s="188">
        <f t="shared" si="51"/>
        <v>-624.88855869172505</v>
      </c>
      <c r="AF86" s="188">
        <f t="shared" si="60"/>
        <v>624.88855869172505</v>
      </c>
      <c r="AG86" s="188">
        <f t="shared" si="61"/>
        <v>624.88855869172505</v>
      </c>
      <c r="AH86" s="188">
        <f t="shared" si="62"/>
        <v>624.88855869172505</v>
      </c>
      <c r="AI86" s="188">
        <f t="shared" si="63"/>
        <v>-624.88855869172505</v>
      </c>
      <c r="AJ86" s="188">
        <f t="shared" si="52"/>
        <v>-624.88855869172505</v>
      </c>
      <c r="AK86" s="188">
        <f t="shared" si="53"/>
        <v>-624.88855869172505</v>
      </c>
      <c r="AL86" s="188">
        <f t="shared" si="54"/>
        <v>624.88855869172505</v>
      </c>
      <c r="AM86" s="188">
        <f t="shared" si="55"/>
        <v>-624.88855869172505</v>
      </c>
      <c r="AN86" s="188">
        <f t="shared" si="56"/>
        <v>-624.88855869172505</v>
      </c>
      <c r="AO86" s="188">
        <f t="shared" si="57"/>
        <v>-624.88855869172505</v>
      </c>
    </row>
    <row r="87" spans="1:41" s="2" customFormat="1" x14ac:dyDescent="0.25">
      <c r="A87" s="1" t="s">
        <v>418</v>
      </c>
      <c r="B87" s="149" t="s">
        <v>767</v>
      </c>
      <c r="C87" s="192" t="s">
        <v>297</v>
      </c>
      <c r="D87"/>
      <c r="E87">
        <v>1</v>
      </c>
      <c r="F87" s="186">
        <f t="shared" si="43"/>
        <v>-988.46597462892998</v>
      </c>
      <c r="G87" s="202">
        <v>-1.15340253749E-2</v>
      </c>
      <c r="H87" s="202">
        <v>-1</v>
      </c>
      <c r="I87">
        <v>-1</v>
      </c>
      <c r="J87">
        <v>-1</v>
      </c>
      <c r="K87">
        <v>-1</v>
      </c>
      <c r="L87">
        <v>-1</v>
      </c>
      <c r="M87">
        <v>4</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85700</v>
      </c>
      <c r="Y87" s="137">
        <v>85700</v>
      </c>
      <c r="Z87" s="188">
        <f t="shared" si="49"/>
        <v>988.46597462892998</v>
      </c>
      <c r="AA87" s="188">
        <f>IF(IF(sym!$Q76=H87,1,0)=1,ABS(X87*G87),-ABS(X87*G87))</f>
        <v>-988.46597462892998</v>
      </c>
      <c r="AB87" s="188">
        <f>IF(IF(sym!$P76=$H87,1,0)=1,ABS($X87*$G87),-ABS($X87*$G87))</f>
        <v>988.46597462892998</v>
      </c>
      <c r="AC87" s="188">
        <f t="shared" si="64"/>
        <v>-988.46597462892998</v>
      </c>
      <c r="AD87" s="188">
        <f t="shared" si="50"/>
        <v>988.46597462892998</v>
      </c>
      <c r="AE87" s="188">
        <f t="shared" si="51"/>
        <v>988.46597462892998</v>
      </c>
      <c r="AF87" s="188">
        <f t="shared" si="60"/>
        <v>988.46597462892998</v>
      </c>
      <c r="AG87" s="188">
        <f t="shared" si="61"/>
        <v>988.46597462892998</v>
      </c>
      <c r="AH87" s="188">
        <f t="shared" si="62"/>
        <v>988.46597462892998</v>
      </c>
      <c r="AI87" s="188">
        <f t="shared" si="63"/>
        <v>988.46597462892998</v>
      </c>
      <c r="AJ87" s="188">
        <f t="shared" si="52"/>
        <v>-988.46597462892998</v>
      </c>
      <c r="AK87" s="188">
        <f t="shared" si="53"/>
        <v>988.46597462892998</v>
      </c>
      <c r="AL87" s="188">
        <f t="shared" si="54"/>
        <v>988.46597462892998</v>
      </c>
      <c r="AM87" s="188">
        <f t="shared" si="55"/>
        <v>988.46597462892998</v>
      </c>
      <c r="AN87" s="188">
        <f t="shared" si="56"/>
        <v>-988.46597462892998</v>
      </c>
      <c r="AO87" s="188">
        <f t="shared" si="57"/>
        <v>988.46597462892998</v>
      </c>
    </row>
    <row r="88" spans="1:41" s="2" customFormat="1" x14ac:dyDescent="0.25">
      <c r="A88" s="1" t="s">
        <v>1053</v>
      </c>
      <c r="B88" s="149" t="s">
        <v>738</v>
      </c>
      <c r="C88" s="192" t="s">
        <v>294</v>
      </c>
      <c r="D88"/>
      <c r="E88">
        <v>-1</v>
      </c>
      <c r="F88" s="186">
        <f t="shared" si="43"/>
        <v>-1188.7791438482918</v>
      </c>
      <c r="G88" s="202">
        <v>-6.1704589278799996E-3</v>
      </c>
      <c r="H88" s="202">
        <v>-1</v>
      </c>
      <c r="I88">
        <v>1</v>
      </c>
      <c r="J88">
        <v>1</v>
      </c>
      <c r="K88">
        <v>1</v>
      </c>
      <c r="L88">
        <v>1</v>
      </c>
      <c r="M88">
        <v>5</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192656.52000000002</v>
      </c>
      <c r="Y88" s="137">
        <v>192656.52000000002</v>
      </c>
      <c r="Z88" s="188">
        <f t="shared" si="49"/>
        <v>1188.7791438482918</v>
      </c>
      <c r="AA88" s="188">
        <f>IF(IF(sym!$Q77=H88,1,0)=1,ABS(X88*G88),-ABS(X88*G88))</f>
        <v>-1188.7791438482918</v>
      </c>
      <c r="AB88" s="188">
        <f>IF(IF(sym!$P77=$H88,1,0)=1,ABS($X88*$G88),-ABS($X88*$G88))</f>
        <v>1188.7791438482918</v>
      </c>
      <c r="AC88" s="188">
        <f t="shared" si="64"/>
        <v>1188.7791438482918</v>
      </c>
      <c r="AD88" s="188">
        <f t="shared" si="50"/>
        <v>-1188.7791438482918</v>
      </c>
      <c r="AE88" s="188">
        <f t="shared" si="51"/>
        <v>-1188.7791438482918</v>
      </c>
      <c r="AF88" s="188">
        <f t="shared" si="60"/>
        <v>-1188.7791438482918</v>
      </c>
      <c r="AG88" s="188">
        <f t="shared" si="61"/>
        <v>-1188.7791438482918</v>
      </c>
      <c r="AH88" s="188">
        <f t="shared" si="62"/>
        <v>-1188.7791438482918</v>
      </c>
      <c r="AI88" s="188">
        <f t="shared" si="63"/>
        <v>-1188.7791438482918</v>
      </c>
      <c r="AJ88" s="188">
        <f t="shared" si="52"/>
        <v>1188.7791438482918</v>
      </c>
      <c r="AK88" s="188">
        <f t="shared" si="53"/>
        <v>-1188.7791438482918</v>
      </c>
      <c r="AL88" s="188">
        <f t="shared" si="54"/>
        <v>-1188.7791438482918</v>
      </c>
      <c r="AM88" s="188">
        <f t="shared" si="55"/>
        <v>-1188.7791438482918</v>
      </c>
      <c r="AN88" s="188">
        <f t="shared" si="56"/>
        <v>1188.7791438482918</v>
      </c>
      <c r="AO88" s="188">
        <f t="shared" si="57"/>
        <v>-1188.7791438482918</v>
      </c>
    </row>
    <row r="89" spans="1:41" s="2" customFormat="1" x14ac:dyDescent="0.25">
      <c r="A89" s="330" t="s">
        <v>1054</v>
      </c>
      <c r="B89" s="331" t="s">
        <v>463</v>
      </c>
      <c r="C89" s="332" t="s">
        <v>1288</v>
      </c>
      <c r="D89"/>
      <c r="E89">
        <v>1</v>
      </c>
      <c r="F89" s="186">
        <f t="shared" si="43"/>
        <v>0</v>
      </c>
      <c r="G89" s="202">
        <v>3.0581039755399998E-4</v>
      </c>
      <c r="H89" s="202">
        <v>1</v>
      </c>
      <c r="I89">
        <v>-1</v>
      </c>
      <c r="J89">
        <v>1</v>
      </c>
      <c r="K89">
        <v>-1</v>
      </c>
      <c r="L89">
        <v>1</v>
      </c>
      <c r="M89">
        <v>-7</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722.91859024858559</v>
      </c>
      <c r="G90" s="202">
        <v>4.0535975678399998E-3</v>
      </c>
      <c r="H90" s="202">
        <v>1</v>
      </c>
      <c r="I90">
        <v>-1</v>
      </c>
      <c r="J90">
        <v>-1</v>
      </c>
      <c r="K90">
        <v>-1</v>
      </c>
      <c r="L90">
        <v>1</v>
      </c>
      <c r="M90">
        <v>5</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178340</v>
      </c>
      <c r="Y90" s="137">
        <v>178340</v>
      </c>
      <c r="Z90" s="188">
        <f t="shared" si="49"/>
        <v>722.91859024858559</v>
      </c>
      <c r="AA90" s="188">
        <f>IF(IF(sym!$Q79=H90,1,0)=1,ABS(X90*G90),-ABS(X90*G90))</f>
        <v>722.91859024858559</v>
      </c>
      <c r="AB90" s="188">
        <f>IF(IF(sym!$P79=$H90,1,0)=1,ABS($X90*$G90),-ABS($X90*$G90))</f>
        <v>-722.91859024858559</v>
      </c>
      <c r="AC90" s="188">
        <f t="shared" si="64"/>
        <v>-722.91859024858559</v>
      </c>
      <c r="AD90" s="188">
        <f t="shared" si="50"/>
        <v>722.91859024858559</v>
      </c>
      <c r="AE90" s="188">
        <f t="shared" si="51"/>
        <v>-722.91859024858559</v>
      </c>
      <c r="AF90" s="188">
        <f t="shared" si="60"/>
        <v>-722.91859024858559</v>
      </c>
      <c r="AG90" s="188">
        <f t="shared" si="61"/>
        <v>-722.91859024858559</v>
      </c>
      <c r="AH90" s="188">
        <f t="shared" si="62"/>
        <v>722.91859024858559</v>
      </c>
      <c r="AI90" s="188">
        <f t="shared" si="63"/>
        <v>722.91859024858559</v>
      </c>
      <c r="AJ90" s="188">
        <f t="shared" si="52"/>
        <v>-722.91859024858559</v>
      </c>
      <c r="AK90" s="188">
        <f t="shared" si="53"/>
        <v>722.91859024858559</v>
      </c>
      <c r="AL90" s="188">
        <f t="shared" si="54"/>
        <v>-722.91859024858559</v>
      </c>
      <c r="AM90" s="188">
        <f t="shared" si="55"/>
        <v>-722.91859024858559</v>
      </c>
      <c r="AN90" s="188">
        <f t="shared" si="56"/>
        <v>-722.91859024858559</v>
      </c>
      <c r="AO90" s="188">
        <f t="shared" si="57"/>
        <v>-722.91859024858559</v>
      </c>
    </row>
    <row r="91" spans="1:41" s="4" customFormat="1" x14ac:dyDescent="0.25">
      <c r="A91" s="1" t="s">
        <v>1025</v>
      </c>
      <c r="B91" s="149" t="s">
        <v>459</v>
      </c>
      <c r="C91" s="192" t="s">
        <v>1122</v>
      </c>
      <c r="E91">
        <v>1</v>
      </c>
      <c r="F91" s="186">
        <f t="shared" si="43"/>
        <v>1088.9475429976646</v>
      </c>
      <c r="G91" s="202">
        <v>4.06008932197E-4</v>
      </c>
      <c r="H91" s="202">
        <v>1</v>
      </c>
      <c r="I91">
        <v>1</v>
      </c>
      <c r="J91">
        <v>-1</v>
      </c>
      <c r="K91">
        <v>1</v>
      </c>
      <c r="L91">
        <v>1</v>
      </c>
      <c r="M91">
        <v>8</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2682077.7984000002</v>
      </c>
      <c r="Y91" s="137">
        <v>2682077.7984000002</v>
      </c>
      <c r="Z91" s="188">
        <f t="shared" si="49"/>
        <v>1088.9475429976646</v>
      </c>
      <c r="AA91" s="188">
        <f>IF(IF(sym!$Q80=H91,1,0)=1,ABS(X91*G91),-ABS(X91*G91))</f>
        <v>-1088.9475429976646</v>
      </c>
      <c r="AB91" s="188">
        <f>IF(IF(sym!$P80=$H91,1,0)=1,ABS($X91*$G91),-ABS($X91*$G91))</f>
        <v>1088.9475429976646</v>
      </c>
      <c r="AC91" s="188">
        <f t="shared" si="64"/>
        <v>1088.9475429976646</v>
      </c>
      <c r="AD91" s="188">
        <f t="shared" si="50"/>
        <v>-1088.9475429976646</v>
      </c>
      <c r="AE91" s="188">
        <f t="shared" si="51"/>
        <v>-1088.9475429976646</v>
      </c>
      <c r="AF91" s="188">
        <f t="shared" si="60"/>
        <v>1088.9475429976646</v>
      </c>
      <c r="AG91" s="188">
        <f t="shared" si="61"/>
        <v>1088.9475429976646</v>
      </c>
      <c r="AH91" s="188">
        <f t="shared" si="62"/>
        <v>1088.9475429976646</v>
      </c>
      <c r="AI91" s="188">
        <f t="shared" si="63"/>
        <v>1088.9475429976646</v>
      </c>
      <c r="AJ91" s="188">
        <f t="shared" si="52"/>
        <v>1088.9475429976646</v>
      </c>
      <c r="AK91" s="188">
        <f t="shared" si="53"/>
        <v>-1088.9475429976646</v>
      </c>
      <c r="AL91" s="188">
        <f t="shared" si="54"/>
        <v>-1088.9475429976646</v>
      </c>
      <c r="AM91" s="188">
        <f t="shared" si="55"/>
        <v>-1088.9475429976646</v>
      </c>
      <c r="AN91" s="188">
        <f t="shared" si="56"/>
        <v>-1088.9475429976646</v>
      </c>
      <c r="AO91" s="188">
        <f t="shared" si="57"/>
        <v>-1088.9475429976646</v>
      </c>
    </row>
    <row r="92" spans="1:41" s="4" customFormat="1" ht="15.75" thickBot="1" x14ac:dyDescent="0.3">
      <c r="A92" s="1" t="s">
        <v>1026</v>
      </c>
      <c r="B92" s="149" t="s">
        <v>447</v>
      </c>
      <c r="C92" s="192" t="s">
        <v>1122</v>
      </c>
      <c r="E92">
        <v>1</v>
      </c>
      <c r="F92" s="186">
        <f t="shared" si="43"/>
        <v>1915.4175347283208</v>
      </c>
      <c r="G92" s="203">
        <v>8.1591024987299999E-4</v>
      </c>
      <c r="H92" s="203">
        <v>1</v>
      </c>
      <c r="I92">
        <v>1</v>
      </c>
      <c r="J92">
        <v>1</v>
      </c>
      <c r="K92">
        <v>1</v>
      </c>
      <c r="L92">
        <v>1</v>
      </c>
      <c r="M92">
        <v>8</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2347583.6159999999</v>
      </c>
      <c r="Y92" s="137">
        <v>2347583.6159999999</v>
      </c>
      <c r="Z92" s="188">
        <f t="shared" si="49"/>
        <v>1915.4175347283208</v>
      </c>
      <c r="AA92" s="188">
        <f>IF(IF(sym!$Q81=H92,1,0)=1,ABS(X92*G92),-ABS(X92*G92))</f>
        <v>-1915.4175347283208</v>
      </c>
      <c r="AB92" s="188">
        <f>IF(IF(sym!$P81=$H92,1,0)=1,ABS($X92*$G92),-ABS($X92*$G92))</f>
        <v>1915.4175347283208</v>
      </c>
      <c r="AC92" s="188">
        <f t="shared" si="64"/>
        <v>1915.4175347283208</v>
      </c>
      <c r="AD92" s="188">
        <f t="shared" si="50"/>
        <v>-1915.4175347283208</v>
      </c>
      <c r="AE92" s="188">
        <f t="shared" si="51"/>
        <v>1915.4175347283208</v>
      </c>
      <c r="AF92" s="188">
        <f t="shared" si="60"/>
        <v>1915.4175347283208</v>
      </c>
      <c r="AG92" s="188">
        <f t="shared" si="61"/>
        <v>1915.4175347283208</v>
      </c>
      <c r="AH92" s="188">
        <f t="shared" si="62"/>
        <v>1915.4175347283208</v>
      </c>
      <c r="AI92" s="188">
        <f t="shared" si="63"/>
        <v>1915.4175347283208</v>
      </c>
      <c r="AJ92" s="188">
        <f t="shared" si="52"/>
        <v>1915.4175347283208</v>
      </c>
      <c r="AK92" s="188">
        <f t="shared" si="53"/>
        <v>1915.4175347283208</v>
      </c>
      <c r="AL92" s="188">
        <f t="shared" si="54"/>
        <v>-1915.4175347283208</v>
      </c>
      <c r="AM92" s="188">
        <f t="shared" si="55"/>
        <v>1915.4175347283208</v>
      </c>
      <c r="AN92" s="188">
        <f t="shared" si="56"/>
        <v>-1915.4175347283208</v>
      </c>
      <c r="AO92" s="188">
        <f t="shared" si="57"/>
        <v>-1915.4175347283208</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0.41666666666666669</v>
      </c>
      <c r="AB94" s="193">
        <f t="shared" si="65"/>
        <v>0.56944444444444442</v>
      </c>
      <c r="AC94" s="193">
        <f t="shared" ref="AC94" si="66">COUNTIF(AC14:AC92,"&gt;0")/$B$10</f>
        <v>0.47222222222222221</v>
      </c>
      <c r="AD94" s="193">
        <f t="shared" si="65"/>
        <v>0.51388888888888884</v>
      </c>
      <c r="AE94" s="193">
        <f t="shared" si="65"/>
        <v>0.5</v>
      </c>
      <c r="AF94" s="193">
        <f t="shared" si="65"/>
        <v>0.43055555555555558</v>
      </c>
      <c r="AG94" s="193">
        <f t="shared" si="65"/>
        <v>0.4861111111111111</v>
      </c>
      <c r="AH94" s="193">
        <f t="shared" si="65"/>
        <v>0.61111111111111116</v>
      </c>
      <c r="AI94" s="193">
        <f t="shared" si="65"/>
        <v>0.58333333333333337</v>
      </c>
      <c r="AJ94" s="193">
        <f t="shared" si="65"/>
        <v>0.47222222222222221</v>
      </c>
      <c r="AK94" s="193">
        <f t="shared" si="65"/>
        <v>0.52777777777777779</v>
      </c>
      <c r="AL94" s="193">
        <f t="shared" si="65"/>
        <v>0.375</v>
      </c>
      <c r="AM94" s="193">
        <f t="shared" si="65"/>
        <v>0.40277777777777779</v>
      </c>
      <c r="AN94" s="193">
        <f t="shared" si="65"/>
        <v>0.3611111111111111</v>
      </c>
      <c r="AO94" s="193">
        <f t="shared" si="65"/>
        <v>0.45833333333333331</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20160705</v>
      </c>
      <c r="F1" t="s">
        <v>1256</v>
      </c>
      <c r="G1" t="s">
        <v>1060</v>
      </c>
      <c r="H1" s="197" t="s">
        <v>1188</v>
      </c>
      <c r="I1" t="s">
        <v>1297</v>
      </c>
      <c r="K1" s="6" t="str">
        <f>E12&amp;" l% "&amp;ROUND(E13*100,2)&amp;"%"</f>
        <v>prev ACT l% 63.29%</v>
      </c>
      <c r="L1" s="265" t="str">
        <f>I12&amp;" l% "&amp;ROUND(I13*100,2)&amp;"%"</f>
        <v>50/50 l% 68.35%</v>
      </c>
      <c r="M1" s="265" t="str">
        <f>J12&amp;" l% "&amp;ROUND(J13*100,2)&amp;"%"</f>
        <v>&gt;equity l% 44.3%</v>
      </c>
      <c r="N1" s="265" t="str">
        <f>K12&amp;" l% "&amp;ROUND(K13*100,2)&amp;"%"</f>
        <v>&lt;equity l% 77.22%</v>
      </c>
      <c r="O1" s="265" t="str">
        <f>L12&amp;" l% "&amp;ROUND(L13*100,2)&amp;"%"</f>
        <v>SEA1 l% 68.35%</v>
      </c>
      <c r="P1" s="265" t="str">
        <f t="shared" ref="P1:V1" si="0">O12&amp;" l% "&amp;ROUND(O13*100,2)&amp;"%"</f>
        <v>SEA-ADJ l% 65.82%</v>
      </c>
      <c r="Q1" s="265" t="str">
        <f t="shared" si="0"/>
        <v>v1 l% 68.35%</v>
      </c>
      <c r="R1" s="265" t="str">
        <f t="shared" si="0"/>
        <v>v2 l% 43.04%</v>
      </c>
      <c r="S1" s="265" t="str">
        <f t="shared" si="0"/>
        <v>v3 l% 44.3%</v>
      </c>
      <c r="T1" s="265" t="str">
        <f t="shared" si="0"/>
        <v>v4 l% 48.1%</v>
      </c>
      <c r="U1" s="265" t="str">
        <f t="shared" si="0"/>
        <v>v5 l% 32.91%</v>
      </c>
      <c r="V1" s="265" t="str">
        <f t="shared" si="0"/>
        <v>v6 l% 44.3%</v>
      </c>
      <c r="W1" s="6"/>
      <c r="X1" s="285"/>
      <c r="Z1" s="333" t="str">
        <f t="shared" ref="Z1:AO1" si="1">Z12</f>
        <v>MAX ACC 99% PNL 125040</v>
      </c>
      <c r="AA1" s="334" t="str">
        <f t="shared" si="1"/>
        <v>RISK-ON ACC 17% PNL -94079</v>
      </c>
      <c r="AB1" s="334" t="str">
        <f t="shared" si="1"/>
        <v>RISK-OFF ACC 82% PNL 94079</v>
      </c>
      <c r="AC1" s="334" t="str">
        <f t="shared" ref="AC1" si="2">AC12</f>
        <v>Previous ACC 43% PNL 853</v>
      </c>
      <c r="AD1" s="295" t="str">
        <f t="shared" si="1"/>
        <v>Anti-Previous ACC 56% PNL -853</v>
      </c>
      <c r="AE1" s="335" t="str">
        <f t="shared" si="1"/>
        <v>&gt;equity ACC 63% PNL 42854</v>
      </c>
      <c r="AF1" s="335" t="str">
        <f t="shared" si="1"/>
        <v>50/50 ACC 46% PNL -11970</v>
      </c>
      <c r="AG1" s="335" t="str">
        <f t="shared" si="1"/>
        <v>&lt;equity ACC 36% PNL -32771</v>
      </c>
      <c r="AH1" s="336" t="str">
        <f t="shared" si="1"/>
        <v>SEASONALITY ACC 51% PNL 14284</v>
      </c>
      <c r="AI1" s="336" t="str">
        <f t="shared" si="1"/>
        <v>ADJ_SEASONALITY ACC 56% PNL 8232</v>
      </c>
      <c r="AJ1" s="337" t="str">
        <f t="shared" si="1"/>
        <v>V1 ACC 35% PNL -26943</v>
      </c>
      <c r="AK1" s="337" t="str">
        <f t="shared" si="1"/>
        <v>V2 ACC 61% PNL 31868</v>
      </c>
      <c r="AL1" s="337" t="str">
        <f t="shared" si="1"/>
        <v>V3 ACC 51% PNL -14973</v>
      </c>
      <c r="AM1" s="337" t="str">
        <f t="shared" si="1"/>
        <v>V4 ACC 56% PNL 11804</v>
      </c>
      <c r="AN1" s="337" t="str">
        <f t="shared" si="1"/>
        <v>V5 ACC 50% PNL 9768</v>
      </c>
      <c r="AO1" s="337" t="str">
        <f t="shared" si="1"/>
        <v>V6 ACC 51% PNL -6127</v>
      </c>
    </row>
    <row r="2" spans="1:41" outlineLevel="1" x14ac:dyDescent="0.25">
      <c r="A2" t="s">
        <v>1121</v>
      </c>
      <c r="B2" s="95">
        <f>COUNTIF($C$14:$C$92,A2)</f>
        <v>9</v>
      </c>
      <c r="C2" s="193">
        <f>B2/$B$10</f>
        <v>0.125</v>
      </c>
      <c r="F2" s="294">
        <f t="shared" ref="F2:F9" si="3">SUMIFS(H$14:H$92,H$14:H$92,1,$C$14:$C$92,A2)/$B2</f>
        <v>0.22222222222222221</v>
      </c>
      <c r="G2" s="137">
        <f t="shared" ref="G2:G9" si="4">SUMIF($C$14:$C$92,A2,Z$14:Z$92)</f>
        <v>15151.078283380932</v>
      </c>
      <c r="H2" s="143">
        <f t="shared" ref="H2:H10" si="5">G2/$B2</f>
        <v>1683.4531425978812</v>
      </c>
      <c r="I2" s="186">
        <f>SUMIF($C$14:$C$92,A2,F$14:F$92)/B2</f>
        <v>-799.30068815866775</v>
      </c>
      <c r="J2" t="str">
        <f t="shared" ref="J2:J9" si="6">A2</f>
        <v>currency</v>
      </c>
      <c r="K2" s="344">
        <f t="shared" ref="K2:K9" si="7">SUMIF($C$14:$C$92,$A2,E$14:E$92)/$B2</f>
        <v>0.77777777777777779</v>
      </c>
      <c r="L2" s="344">
        <f t="shared" ref="L2:O9" si="8">SUMIF($C$14:$C$92,$A2,I$14:I$92)/$B2</f>
        <v>0.55555555555555558</v>
      </c>
      <c r="M2" s="344">
        <f t="shared" si="8"/>
        <v>0.1111111111111111</v>
      </c>
      <c r="N2" s="344">
        <f t="shared" si="8"/>
        <v>1</v>
      </c>
      <c r="O2" s="344">
        <f t="shared" si="8"/>
        <v>0.55555555555555558</v>
      </c>
      <c r="P2" s="344">
        <f t="shared" ref="P2:V9" si="9">SUMIF($C$14:$C$92,$A2,O$14:O$92)/$B2</f>
        <v>-0.1111111111111111</v>
      </c>
      <c r="Q2" s="344">
        <f t="shared" si="9"/>
        <v>0.77777777777777779</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O9" si="10">SUMIF($C$14:$C$92,$Y2,Z$14:Z$92)</f>
        <v>15151.078283380932</v>
      </c>
      <c r="AA2" s="282">
        <f t="shared" si="10"/>
        <v>-15151.078283380932</v>
      </c>
      <c r="AB2" s="282">
        <f t="shared" si="10"/>
        <v>15151.078283380932</v>
      </c>
      <c r="AC2" s="282">
        <f t="shared" si="10"/>
        <v>-1422.7516058507804</v>
      </c>
      <c r="AD2" s="282">
        <f t="shared" si="10"/>
        <v>1422.7516058507804</v>
      </c>
      <c r="AE2" s="282">
        <f t="shared" si="10"/>
        <v>5558.1549889498965</v>
      </c>
      <c r="AF2" s="282">
        <f t="shared" si="10"/>
        <v>976.038736109355</v>
      </c>
      <c r="AG2" s="282">
        <f t="shared" si="10"/>
        <v>-7193.70619342801</v>
      </c>
      <c r="AH2" s="282">
        <f t="shared" si="10"/>
        <v>-7916.6516563736004</v>
      </c>
      <c r="AI2" s="282">
        <f t="shared" si="10"/>
        <v>8123.8290591963414</v>
      </c>
      <c r="AJ2" s="282">
        <f t="shared" si="10"/>
        <v>-1422.7516058507804</v>
      </c>
      <c r="AK2" s="282">
        <f t="shared" si="10"/>
        <v>8123.8290591963414</v>
      </c>
      <c r="AL2" s="282">
        <f t="shared" si="10"/>
        <v>2145.6970687963708</v>
      </c>
      <c r="AM2" s="282">
        <f t="shared" si="10"/>
        <v>5558.1549889498965</v>
      </c>
      <c r="AN2" s="282">
        <f t="shared" si="10"/>
        <v>-8123.8290591963414</v>
      </c>
      <c r="AO2" s="282">
        <f t="shared" si="10"/>
        <v>2145.6970687963708</v>
      </c>
    </row>
    <row r="3" spans="1:41" outlineLevel="1" x14ac:dyDescent="0.25">
      <c r="A3" s="1" t="s">
        <v>288</v>
      </c>
      <c r="B3" s="95">
        <f t="shared" ref="B3:B9" si="11">COUNTIF($C$14:$C$92,A3)</f>
        <v>6</v>
      </c>
      <c r="C3" s="193">
        <f t="shared" ref="C3:C10" si="12">B3/$B$10</f>
        <v>8.3333333333333329E-2</v>
      </c>
      <c r="F3" s="294">
        <f t="shared" si="3"/>
        <v>0</v>
      </c>
      <c r="G3" s="137">
        <f t="shared" si="4"/>
        <v>24136.122003577049</v>
      </c>
      <c r="H3" s="143">
        <f t="shared" si="5"/>
        <v>4022.687000596175</v>
      </c>
      <c r="I3" s="186">
        <f t="shared" ref="I3:I9" si="13">SUMIF($C$14:$C$92,A3,F$14:F$92)/B3</f>
        <v>-4022.687000596175</v>
      </c>
      <c r="J3" t="str">
        <f t="shared" si="6"/>
        <v>energy</v>
      </c>
      <c r="K3" s="344">
        <f t="shared" si="7"/>
        <v>0.66666666666666663</v>
      </c>
      <c r="L3" s="344">
        <f t="shared" si="8"/>
        <v>0.66666666666666663</v>
      </c>
      <c r="M3" s="344">
        <f t="shared" si="8"/>
        <v>-0.33333333333333331</v>
      </c>
      <c r="N3" s="344">
        <f t="shared" si="8"/>
        <v>0.66666666666666663</v>
      </c>
      <c r="O3" s="344">
        <f t="shared" si="8"/>
        <v>0.33333333333333331</v>
      </c>
      <c r="P3" s="344">
        <f t="shared" si="9"/>
        <v>0</v>
      </c>
      <c r="Q3" s="344">
        <f t="shared" si="9"/>
        <v>0.66666666666666663</v>
      </c>
      <c r="R3" s="344">
        <f t="shared" si="9"/>
        <v>-1</v>
      </c>
      <c r="S3" s="344">
        <f t="shared" si="9"/>
        <v>-0.33333333333333331</v>
      </c>
      <c r="T3" s="344">
        <f t="shared" si="9"/>
        <v>-0.66666666666666663</v>
      </c>
      <c r="U3" s="344">
        <f t="shared" si="9"/>
        <v>0</v>
      </c>
      <c r="V3" s="344">
        <f t="shared" si="9"/>
        <v>-0.66666666666666663</v>
      </c>
      <c r="W3" s="286"/>
      <c r="X3" s="6"/>
      <c r="Y3" s="1" t="s">
        <v>288</v>
      </c>
      <c r="Z3" s="282">
        <f t="shared" si="10"/>
        <v>24136.122003577049</v>
      </c>
      <c r="AA3" s="282">
        <f t="shared" si="10"/>
        <v>-24136.122003577049</v>
      </c>
      <c r="AB3" s="282">
        <f t="shared" si="10"/>
        <v>24136.122003577049</v>
      </c>
      <c r="AC3" s="282">
        <f t="shared" si="10"/>
        <v>-16077.453272927018</v>
      </c>
      <c r="AD3" s="282">
        <f t="shared" si="10"/>
        <v>16077.453272927018</v>
      </c>
      <c r="AE3" s="282">
        <f t="shared" si="10"/>
        <v>9748.2580953187116</v>
      </c>
      <c r="AF3" s="282">
        <f t="shared" si="10"/>
        <v>-16077.453272927018</v>
      </c>
      <c r="AG3" s="282">
        <f t="shared" si="10"/>
        <v>-16077.453272927018</v>
      </c>
      <c r="AH3" s="282">
        <f t="shared" si="10"/>
        <v>-3698.3724275699201</v>
      </c>
      <c r="AI3" s="282">
        <f t="shared" si="10"/>
        <v>-1689.5893646686795</v>
      </c>
      <c r="AJ3" s="282">
        <f t="shared" si="10"/>
        <v>-16077.453272927018</v>
      </c>
      <c r="AK3" s="282">
        <f t="shared" si="10"/>
        <v>24136.122003577049</v>
      </c>
      <c r="AL3" s="282">
        <f t="shared" si="10"/>
        <v>3698.3724275699201</v>
      </c>
      <c r="AM3" s="282">
        <f t="shared" si="10"/>
        <v>11757.041158219952</v>
      </c>
      <c r="AN3" s="282">
        <f t="shared" si="10"/>
        <v>1689.5893646686795</v>
      </c>
      <c r="AO3" s="282">
        <f t="shared" si="10"/>
        <v>16077.453272927018</v>
      </c>
    </row>
    <row r="4" spans="1:41" outlineLevel="1" x14ac:dyDescent="0.25">
      <c r="A4" s="1" t="s">
        <v>297</v>
      </c>
      <c r="B4" s="95">
        <f t="shared" si="11"/>
        <v>10</v>
      </c>
      <c r="C4" s="193">
        <f t="shared" si="12"/>
        <v>0.1388888888888889</v>
      </c>
      <c r="F4" s="294">
        <f t="shared" si="3"/>
        <v>0.3</v>
      </c>
      <c r="G4" s="137">
        <f t="shared" si="4"/>
        <v>18686.401261427342</v>
      </c>
      <c r="H4" s="143">
        <f t="shared" si="5"/>
        <v>1868.6401261427341</v>
      </c>
      <c r="I4" s="186">
        <f t="shared" si="13"/>
        <v>-1199.7830052679858</v>
      </c>
      <c r="J4" t="str">
        <f t="shared" si="6"/>
        <v>grain</v>
      </c>
      <c r="K4" s="344">
        <f t="shared" si="7"/>
        <v>-1</v>
      </c>
      <c r="L4" s="344">
        <f t="shared" si="8"/>
        <v>-0.4</v>
      </c>
      <c r="M4" s="344">
        <f t="shared" si="8"/>
        <v>0.2</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18686.401261427342</v>
      </c>
      <c r="AA4" s="282">
        <f t="shared" si="10"/>
        <v>-11997.830052679858</v>
      </c>
      <c r="AB4" s="282">
        <f t="shared" si="10"/>
        <v>11997.830052679858</v>
      </c>
      <c r="AC4" s="282">
        <f t="shared" si="10"/>
        <v>11997.830052679858</v>
      </c>
      <c r="AD4" s="282">
        <f t="shared" si="10"/>
        <v>-11997.830052679858</v>
      </c>
      <c r="AE4" s="282">
        <f t="shared" si="10"/>
        <v>7772.5451850185473</v>
      </c>
      <c r="AF4" s="282">
        <f t="shared" si="10"/>
        <v>709.80259416621186</v>
      </c>
      <c r="AG4" s="282">
        <f t="shared" si="10"/>
        <v>-5429.5867776252435</v>
      </c>
      <c r="AH4" s="282">
        <f t="shared" si="10"/>
        <v>13830.693101680537</v>
      </c>
      <c r="AI4" s="282">
        <f t="shared" si="10"/>
        <v>-13958.40200818447</v>
      </c>
      <c r="AJ4" s="282">
        <f t="shared" si="10"/>
        <v>-3529.0052352708685</v>
      </c>
      <c r="AK4" s="282">
        <f t="shared" si="10"/>
        <v>-15352.280052679858</v>
      </c>
      <c r="AL4" s="282">
        <f t="shared" si="10"/>
        <v>-13706.973307454033</v>
      </c>
      <c r="AM4" s="282">
        <f t="shared" si="10"/>
        <v>-13706.973307454033</v>
      </c>
      <c r="AN4" s="282">
        <f t="shared" si="10"/>
        <v>13958.40200818447</v>
      </c>
      <c r="AO4" s="282">
        <f t="shared" si="10"/>
        <v>-15352.280052679858</v>
      </c>
    </row>
    <row r="5" spans="1:41" outlineLevel="1" x14ac:dyDescent="0.25">
      <c r="A5" s="1" t="s">
        <v>294</v>
      </c>
      <c r="B5" s="95">
        <f t="shared" si="11"/>
        <v>21</v>
      </c>
      <c r="C5" s="193">
        <f t="shared" si="12"/>
        <v>0.29166666666666669</v>
      </c>
      <c r="F5" s="294">
        <f t="shared" si="3"/>
        <v>0.14285714285714285</v>
      </c>
      <c r="G5" s="137">
        <f t="shared" si="4"/>
        <v>27007.048798750431</v>
      </c>
      <c r="H5" s="143">
        <f t="shared" si="5"/>
        <v>1286.0499427976397</v>
      </c>
      <c r="I5" s="186">
        <f t="shared" si="13"/>
        <v>-1241.6309230095644</v>
      </c>
      <c r="J5" t="str">
        <f t="shared" si="6"/>
        <v>index</v>
      </c>
      <c r="K5" s="344">
        <f t="shared" si="7"/>
        <v>0.23809523809523808</v>
      </c>
      <c r="L5" s="344">
        <f t="shared" si="8"/>
        <v>0.61904761904761907</v>
      </c>
      <c r="M5" s="344">
        <f t="shared" si="8"/>
        <v>-0.52380952380952384</v>
      </c>
      <c r="N5" s="344">
        <f t="shared" si="8"/>
        <v>0.80952380952380953</v>
      </c>
      <c r="O5" s="344">
        <f t="shared" si="8"/>
        <v>0.14285714285714285</v>
      </c>
      <c r="P5" s="344">
        <f t="shared" si="9"/>
        <v>0.23809523809523808</v>
      </c>
      <c r="Q5" s="344">
        <f t="shared" si="9"/>
        <v>0.52380952380952384</v>
      </c>
      <c r="R5" s="344">
        <f t="shared" si="9"/>
        <v>-0.33333333333333331</v>
      </c>
      <c r="S5" s="344">
        <f t="shared" si="9"/>
        <v>0.14285714285714285</v>
      </c>
      <c r="T5" s="344">
        <f t="shared" si="9"/>
        <v>0.14285714285714285</v>
      </c>
      <c r="U5" s="344">
        <f t="shared" si="9"/>
        <v>-0.52380952380952384</v>
      </c>
      <c r="V5" s="344">
        <f t="shared" si="9"/>
        <v>-0.23809523809523808</v>
      </c>
      <c r="W5" s="286"/>
      <c r="X5" s="6"/>
      <c r="Y5" s="1" t="s">
        <v>294</v>
      </c>
      <c r="Z5" s="282">
        <f t="shared" si="10"/>
        <v>27007.048798750431</v>
      </c>
      <c r="AA5" s="282">
        <f t="shared" si="10"/>
        <v>-26174.547445794145</v>
      </c>
      <c r="AB5" s="282">
        <f t="shared" si="10"/>
        <v>26174.547445794145</v>
      </c>
      <c r="AC5" s="282">
        <f t="shared" si="10"/>
        <v>-8616.8416091308627</v>
      </c>
      <c r="AD5" s="282">
        <f t="shared" si="10"/>
        <v>8616.8416091308627</v>
      </c>
      <c r="AE5" s="282">
        <f t="shared" si="10"/>
        <v>12684.582770370298</v>
      </c>
      <c r="AF5" s="282">
        <f t="shared" si="10"/>
        <v>-14693.483403892224</v>
      </c>
      <c r="AG5" s="282">
        <f t="shared" si="10"/>
        <v>-23078.171703497133</v>
      </c>
      <c r="AH5" s="282">
        <f t="shared" si="10"/>
        <v>-5275.9227775397521</v>
      </c>
      <c r="AI5" s="282">
        <f t="shared" si="10"/>
        <v>-8583.7371692294382</v>
      </c>
      <c r="AJ5" s="282">
        <f t="shared" si="10"/>
        <v>-17813.247951371355</v>
      </c>
      <c r="AK5" s="282">
        <f t="shared" si="10"/>
        <v>10426.446359074229</v>
      </c>
      <c r="AL5" s="282">
        <f t="shared" si="10"/>
        <v>10.999025413972277</v>
      </c>
      <c r="AM5" s="282">
        <f t="shared" si="10"/>
        <v>10.999025413972277</v>
      </c>
      <c r="AN5" s="282">
        <f t="shared" si="10"/>
        <v>17780.143511469934</v>
      </c>
      <c r="AO5" s="282">
        <f t="shared" si="10"/>
        <v>2459.6927713594851</v>
      </c>
    </row>
    <row r="6" spans="1:41" outlineLevel="1" x14ac:dyDescent="0.25">
      <c r="A6" s="1" t="s">
        <v>313</v>
      </c>
      <c r="B6" s="95">
        <f t="shared" si="11"/>
        <v>3</v>
      </c>
      <c r="C6" s="193">
        <f t="shared" si="12"/>
        <v>4.1666666666666664E-2</v>
      </c>
      <c r="F6" s="294">
        <f t="shared" si="3"/>
        <v>0.66666666666666663</v>
      </c>
      <c r="G6" s="137">
        <f t="shared" si="4"/>
        <v>3569.0378801136721</v>
      </c>
      <c r="H6" s="143">
        <f t="shared" si="5"/>
        <v>1189.679293371224</v>
      </c>
      <c r="I6" s="186">
        <f t="shared" si="13"/>
        <v>449.23855483656803</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3569.0378801136721</v>
      </c>
      <c r="AA6" s="282">
        <f t="shared" si="10"/>
        <v>1347.7156645097041</v>
      </c>
      <c r="AB6" s="282">
        <f t="shared" si="10"/>
        <v>-1347.7156645097041</v>
      </c>
      <c r="AC6" s="282">
        <f t="shared" si="10"/>
        <v>-3569.0378801136721</v>
      </c>
      <c r="AD6" s="282">
        <f t="shared" si="10"/>
        <v>3569.0378801136721</v>
      </c>
      <c r="AE6" s="282">
        <f t="shared" si="10"/>
        <v>1347.7156645097041</v>
      </c>
      <c r="AF6" s="282">
        <f t="shared" si="10"/>
        <v>3569.0378801136721</v>
      </c>
      <c r="AG6" s="282">
        <f t="shared" si="10"/>
        <v>3569.0378801136721</v>
      </c>
      <c r="AH6" s="282">
        <f t="shared" si="10"/>
        <v>3569.0378801136721</v>
      </c>
      <c r="AI6" s="282">
        <f t="shared" si="10"/>
        <v>3569.0378801136721</v>
      </c>
      <c r="AJ6" s="282">
        <f t="shared" si="10"/>
        <v>-3569.0378801136721</v>
      </c>
      <c r="AK6" s="282">
        <f t="shared" si="10"/>
        <v>3569.0378801136721</v>
      </c>
      <c r="AL6" s="282">
        <f t="shared" si="10"/>
        <v>3569.0378801136721</v>
      </c>
      <c r="AM6" s="282">
        <f t="shared" si="10"/>
        <v>3569.0378801136721</v>
      </c>
      <c r="AN6" s="282">
        <f t="shared" si="10"/>
        <v>-3569.0378801136721</v>
      </c>
      <c r="AO6" s="282">
        <f t="shared" si="10"/>
        <v>1347.7156645097041</v>
      </c>
    </row>
    <row r="7" spans="1:41" outlineLevel="1" x14ac:dyDescent="0.25">
      <c r="A7" s="1" t="s">
        <v>347</v>
      </c>
      <c r="B7" s="95">
        <f t="shared" si="11"/>
        <v>5</v>
      </c>
      <c r="C7" s="193">
        <f t="shared" si="12"/>
        <v>6.9444444444444448E-2</v>
      </c>
      <c r="F7" s="294">
        <f t="shared" si="3"/>
        <v>0.6</v>
      </c>
      <c r="G7" s="137">
        <f t="shared" si="4"/>
        <v>7883.7631629594389</v>
      </c>
      <c r="H7" s="143">
        <f t="shared" si="5"/>
        <v>1576.7526325918877</v>
      </c>
      <c r="I7" s="186">
        <f t="shared" si="13"/>
        <v>678.06547950469451</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7883.7631629594389</v>
      </c>
      <c r="AA7" s="282">
        <f t="shared" si="10"/>
        <v>-7883.7631629594389</v>
      </c>
      <c r="AB7" s="282">
        <f t="shared" si="10"/>
        <v>7883.7631629594389</v>
      </c>
      <c r="AC7" s="282">
        <f t="shared" si="10"/>
        <v>3390.3273975234724</v>
      </c>
      <c r="AD7" s="282">
        <f t="shared" si="10"/>
        <v>-3390.3273975234724</v>
      </c>
      <c r="AE7" s="282">
        <f t="shared" si="10"/>
        <v>-148.37671342670296</v>
      </c>
      <c r="AF7" s="282">
        <f t="shared" si="10"/>
        <v>550.21063370822708</v>
      </c>
      <c r="AG7" s="282">
        <f t="shared" si="10"/>
        <v>3390.3273975234724</v>
      </c>
      <c r="AH7" s="282">
        <f t="shared" si="10"/>
        <v>-607.63974212608741</v>
      </c>
      <c r="AI7" s="282">
        <f t="shared" si="10"/>
        <v>148.37671342670296</v>
      </c>
      <c r="AJ7" s="282">
        <f t="shared" si="10"/>
        <v>3390.3273975234724</v>
      </c>
      <c r="AK7" s="282">
        <f t="shared" si="10"/>
        <v>-3390.3273975234724</v>
      </c>
      <c r="AL7" s="282">
        <f t="shared" si="10"/>
        <v>607.63974212608741</v>
      </c>
      <c r="AM7" s="282">
        <f t="shared" si="10"/>
        <v>607.63974212608741</v>
      </c>
      <c r="AN7" s="282">
        <f t="shared" si="10"/>
        <v>-148.37671342670296</v>
      </c>
      <c r="AO7" s="282">
        <f t="shared" si="10"/>
        <v>-3390.3273975234724</v>
      </c>
    </row>
    <row r="8" spans="1:41" outlineLevel="1" x14ac:dyDescent="0.25">
      <c r="A8" s="1" t="s">
        <v>1122</v>
      </c>
      <c r="B8" s="95">
        <f t="shared" si="11"/>
        <v>10</v>
      </c>
      <c r="C8" s="193">
        <f t="shared" si="12"/>
        <v>0.1388888888888889</v>
      </c>
      <c r="F8" s="294">
        <f t="shared" si="3"/>
        <v>1</v>
      </c>
      <c r="G8" s="137">
        <f t="shared" si="4"/>
        <v>18173.635797403036</v>
      </c>
      <c r="H8" s="143">
        <f t="shared" si="5"/>
        <v>1817.3635797403035</v>
      </c>
      <c r="I8" s="186">
        <f t="shared" si="13"/>
        <v>1817.3635797403035</v>
      </c>
      <c r="J8" t="str">
        <f t="shared" si="6"/>
        <v>rates</v>
      </c>
      <c r="K8" s="344">
        <f t="shared" si="7"/>
        <v>0</v>
      </c>
      <c r="L8" s="344">
        <f t="shared" si="8"/>
        <v>0.4</v>
      </c>
      <c r="M8" s="344">
        <f t="shared" si="8"/>
        <v>0.2</v>
      </c>
      <c r="N8" s="344">
        <f t="shared" si="8"/>
        <v>0.4</v>
      </c>
      <c r="O8" s="344">
        <f t="shared" si="8"/>
        <v>1</v>
      </c>
      <c r="P8" s="344">
        <f t="shared" si="9"/>
        <v>1</v>
      </c>
      <c r="Q8" s="344">
        <f t="shared" si="9"/>
        <v>-0.2</v>
      </c>
      <c r="R8" s="344">
        <f t="shared" si="9"/>
        <v>0.4</v>
      </c>
      <c r="S8" s="344">
        <f t="shared" si="9"/>
        <v>-0.2</v>
      </c>
      <c r="T8" s="344">
        <f t="shared" si="9"/>
        <v>0.2</v>
      </c>
      <c r="U8" s="344">
        <f t="shared" si="9"/>
        <v>-0.8</v>
      </c>
      <c r="V8" s="344">
        <f t="shared" si="9"/>
        <v>-0.2</v>
      </c>
      <c r="W8" s="286"/>
      <c r="X8" s="6"/>
      <c r="Y8" s="1" t="s">
        <v>1122</v>
      </c>
      <c r="Z8" s="282">
        <f t="shared" si="10"/>
        <v>18173.635797403036</v>
      </c>
      <c r="AA8" s="282">
        <f t="shared" si="10"/>
        <v>-18173.635797403036</v>
      </c>
      <c r="AB8" s="282">
        <f t="shared" si="10"/>
        <v>18173.635797403036</v>
      </c>
      <c r="AC8" s="282">
        <f t="shared" si="10"/>
        <v>7061.0350171195414</v>
      </c>
      <c r="AD8" s="282">
        <f t="shared" si="10"/>
        <v>-7061.0350171195414</v>
      </c>
      <c r="AE8" s="282">
        <f t="shared" si="10"/>
        <v>7830.7682531855462</v>
      </c>
      <c r="AF8" s="282">
        <f t="shared" si="10"/>
        <v>10031.217780912779</v>
      </c>
      <c r="AG8" s="282">
        <f t="shared" si="10"/>
        <v>10351.054905115012</v>
      </c>
      <c r="AH8" s="282">
        <f t="shared" si="10"/>
        <v>18173.635797403036</v>
      </c>
      <c r="AI8" s="282">
        <f t="shared" si="10"/>
        <v>18173.635797403036</v>
      </c>
      <c r="AJ8" s="282">
        <f t="shared" si="10"/>
        <v>3987.9147697925182</v>
      </c>
      <c r="AK8" s="282">
        <f t="shared" si="10"/>
        <v>8244.9524459803979</v>
      </c>
      <c r="AL8" s="282">
        <f t="shared" si="10"/>
        <v>-8695.7107868424282</v>
      </c>
      <c r="AM8" s="282">
        <f t="shared" si="10"/>
        <v>6610.2766762575138</v>
      </c>
      <c r="AN8" s="282">
        <f t="shared" si="10"/>
        <v>-15100.515550076012</v>
      </c>
      <c r="AO8" s="282">
        <f t="shared" si="10"/>
        <v>-7475.2192099143931</v>
      </c>
    </row>
    <row r="9" spans="1:41" outlineLevel="1" x14ac:dyDescent="0.25">
      <c r="A9" s="17" t="s">
        <v>304</v>
      </c>
      <c r="B9" s="295">
        <f t="shared" si="11"/>
        <v>8</v>
      </c>
      <c r="C9" s="200">
        <f t="shared" si="12"/>
        <v>0.1111111111111111</v>
      </c>
      <c r="D9" s="126"/>
      <c r="F9" s="294">
        <f t="shared" si="3"/>
        <v>0.75</v>
      </c>
      <c r="G9" s="199">
        <f t="shared" si="4"/>
        <v>10432.44613338558</v>
      </c>
      <c r="H9" s="143">
        <f t="shared" si="5"/>
        <v>1304.0557666731975</v>
      </c>
      <c r="I9" s="186">
        <f t="shared" si="13"/>
        <v>1011.293316859528</v>
      </c>
      <c r="J9" t="str">
        <f t="shared" si="6"/>
        <v>soft</v>
      </c>
      <c r="K9" s="344">
        <f t="shared" si="7"/>
        <v>1</v>
      </c>
      <c r="L9" s="344">
        <f t="shared" si="8"/>
        <v>0.25</v>
      </c>
      <c r="M9" s="344">
        <f t="shared" si="8"/>
        <v>0</v>
      </c>
      <c r="N9" s="344">
        <f t="shared" si="8"/>
        <v>0.5</v>
      </c>
      <c r="O9" s="344">
        <f t="shared" si="8"/>
        <v>-0.25</v>
      </c>
      <c r="P9" s="344">
        <f t="shared" si="9"/>
        <v>0</v>
      </c>
      <c r="Q9" s="344">
        <f t="shared" si="9"/>
        <v>1</v>
      </c>
      <c r="R9" s="344">
        <f t="shared" si="9"/>
        <v>-0.5</v>
      </c>
      <c r="S9" s="344">
        <f t="shared" si="9"/>
        <v>-0.25</v>
      </c>
      <c r="T9" s="344">
        <f t="shared" si="9"/>
        <v>-0.25</v>
      </c>
      <c r="U9" s="344">
        <f t="shared" si="9"/>
        <v>0.25</v>
      </c>
      <c r="V9" s="344">
        <f t="shared" si="9"/>
        <v>0</v>
      </c>
      <c r="W9" s="286"/>
      <c r="X9" s="6"/>
      <c r="Y9" s="17" t="s">
        <v>304</v>
      </c>
      <c r="Z9" s="283">
        <f t="shared" si="10"/>
        <v>10432.44613338558</v>
      </c>
      <c r="AA9" s="283">
        <f t="shared" si="10"/>
        <v>8090.3465348762238</v>
      </c>
      <c r="AB9" s="283">
        <f t="shared" si="10"/>
        <v>-8090.3465348762238</v>
      </c>
      <c r="AC9" s="283">
        <f t="shared" si="10"/>
        <v>8090.3465348762238</v>
      </c>
      <c r="AD9" s="283">
        <f t="shared" si="10"/>
        <v>-8090.3465348762238</v>
      </c>
      <c r="AE9" s="283">
        <f t="shared" si="10"/>
        <v>-1939.877910383072</v>
      </c>
      <c r="AF9" s="283">
        <f t="shared" si="10"/>
        <v>2964.8248730622508</v>
      </c>
      <c r="AG9" s="283">
        <f t="shared" si="10"/>
        <v>1697.2275369970585</v>
      </c>
      <c r="AH9" s="283">
        <f t="shared" si="10"/>
        <v>-3791.0068976199677</v>
      </c>
      <c r="AI9" s="283">
        <f t="shared" si="10"/>
        <v>2448.9297381674755</v>
      </c>
      <c r="AJ9" s="283">
        <f t="shared" si="10"/>
        <v>8090.3465348762238</v>
      </c>
      <c r="AK9" s="283">
        <f t="shared" si="10"/>
        <v>-3889.3745116071163</v>
      </c>
      <c r="AL9" s="283">
        <f t="shared" si="10"/>
        <v>-2602.1121002591963</v>
      </c>
      <c r="AM9" s="283">
        <f t="shared" si="10"/>
        <v>-2602.1121002591963</v>
      </c>
      <c r="AN9" s="283">
        <f t="shared" si="10"/>
        <v>3281.9550698355647</v>
      </c>
      <c r="AO9" s="283">
        <f t="shared" si="10"/>
        <v>-1939.877910383072</v>
      </c>
    </row>
    <row r="10" spans="1:41" outlineLevel="1" x14ac:dyDescent="0.25">
      <c r="B10">
        <f>SUM(B2:B9)</f>
        <v>72</v>
      </c>
      <c r="C10" s="193">
        <f t="shared" si="12"/>
        <v>1</v>
      </c>
      <c r="D10" s="126"/>
      <c r="F10" s="294">
        <f>SUMIFS(H$14:H$92,H$14:H$92,1,$C$14:$C$92,"&lt;&gt;offline")/$B10</f>
        <v>0.40277777777777779</v>
      </c>
      <c r="G10" s="167">
        <f>SUM(G2:G9)</f>
        <v>125039.53332099749</v>
      </c>
      <c r="H10" s="143">
        <f t="shared" si="5"/>
        <v>1736.6601850138541</v>
      </c>
      <c r="I10">
        <f>SUM(F14:F92)/B10</f>
        <v>-533.33169775796296</v>
      </c>
      <c r="J10" s="137"/>
      <c r="K10" s="6"/>
      <c r="L10" s="292"/>
      <c r="M10" s="286"/>
      <c r="N10" s="292"/>
      <c r="O10" s="6"/>
      <c r="R10" s="6"/>
      <c r="S10" s="286"/>
      <c r="T10" s="286"/>
      <c r="U10" s="286"/>
      <c r="V10" s="6"/>
      <c r="W10" s="286"/>
      <c r="X10" s="6"/>
      <c r="Y10" s="6" t="s">
        <v>1245</v>
      </c>
      <c r="Z10" s="284">
        <f>SUM(Z2:Z9)</f>
        <v>125039.53332099749</v>
      </c>
      <c r="AA10" s="284">
        <f t="shared" ref="AA10:AO10" si="14">SUM(AA2:AA9)</f>
        <v>-94078.914546408545</v>
      </c>
      <c r="AB10" s="284">
        <f t="shared" si="14"/>
        <v>94078.914546408545</v>
      </c>
      <c r="AC10" s="284">
        <f t="shared" si="14"/>
        <v>853.45463417676456</v>
      </c>
      <c r="AD10" s="284">
        <f t="shared" si="14"/>
        <v>-853.45463417676456</v>
      </c>
      <c r="AE10" s="284">
        <f t="shared" si="14"/>
        <v>42853.770333542925</v>
      </c>
      <c r="AF10" s="284">
        <f t="shared" si="14"/>
        <v>-11969.804178746748</v>
      </c>
      <c r="AG10" s="284">
        <f t="shared" si="14"/>
        <v>-32771.270227728193</v>
      </c>
      <c r="AH10" s="284">
        <f t="shared" si="14"/>
        <v>14283.773277967919</v>
      </c>
      <c r="AI10" s="284">
        <f t="shared" si="14"/>
        <v>8232.0806462246401</v>
      </c>
      <c r="AJ10" s="284">
        <f t="shared" si="14"/>
        <v>-26942.907243341484</v>
      </c>
      <c r="AK10" s="284">
        <f t="shared" si="14"/>
        <v>31868.405786131239</v>
      </c>
      <c r="AL10" s="284">
        <f t="shared" si="14"/>
        <v>-14973.050050535636</v>
      </c>
      <c r="AM10" s="284">
        <f t="shared" si="14"/>
        <v>11804.064063367863</v>
      </c>
      <c r="AN10" s="284">
        <f t="shared" si="14"/>
        <v>9768.3307513459204</v>
      </c>
      <c r="AO10" s="284">
        <f t="shared" si="14"/>
        <v>-6127.1457929082198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99% PNL 125040</v>
      </c>
      <c r="AA12" s="310" t="str">
        <f t="shared" si="15"/>
        <v>RISK-ON ACC 17% PNL -94079</v>
      </c>
      <c r="AB12" s="310" t="str">
        <f t="shared" si="15"/>
        <v>RISK-OFF ACC 82% PNL 94079</v>
      </c>
      <c r="AC12" s="310" t="str">
        <f t="shared" si="15"/>
        <v>Previous ACC 43% PNL 853</v>
      </c>
      <c r="AD12" s="339" t="str">
        <f t="shared" si="15"/>
        <v>Anti-Previous ACC 56% PNL -853</v>
      </c>
      <c r="AE12" s="340" t="str">
        <f t="shared" si="15"/>
        <v>&gt;equity ACC 63% PNL 42854</v>
      </c>
      <c r="AF12" s="340" t="str">
        <f t="shared" si="15"/>
        <v>50/50 ACC 46% PNL -11970</v>
      </c>
      <c r="AG12" s="340" t="str">
        <f t="shared" si="15"/>
        <v>&lt;equity ACC 36% PNL -32771</v>
      </c>
      <c r="AH12" s="341" t="str">
        <f t="shared" si="15"/>
        <v>SEASONALITY ACC 51% PNL 14284</v>
      </c>
      <c r="AI12" s="341" t="str">
        <f t="shared" si="15"/>
        <v>ADJ_SEASONALITY ACC 56% PNL 8232</v>
      </c>
      <c r="AJ12" s="342" t="str">
        <f t="shared" si="15"/>
        <v>V1 ACC 35% PNL -26943</v>
      </c>
      <c r="AK12" s="342" t="str">
        <f t="shared" si="15"/>
        <v>V2 ACC 61% PNL 31868</v>
      </c>
      <c r="AL12" s="342" t="str">
        <f t="shared" si="15"/>
        <v>V3 ACC 51% PNL -14973</v>
      </c>
      <c r="AM12" s="342" t="str">
        <f t="shared" si="15"/>
        <v>V4 ACC 56% PNL 11804</v>
      </c>
      <c r="AN12" s="342" t="str">
        <f t="shared" si="15"/>
        <v>V5 ACC 50% PNL 9768</v>
      </c>
      <c r="AO12" s="342" t="str">
        <f t="shared" si="15"/>
        <v>V6 ACC 51% PNL -6127</v>
      </c>
    </row>
    <row r="13" spans="1:41" ht="15.75" thickBot="1" x14ac:dyDescent="0.3">
      <c r="A13" s="3"/>
      <c r="B13" s="164"/>
      <c r="C13" s="164"/>
      <c r="E13" s="240">
        <f>COUNTIF(E14:E92,1)/COUNT(E14:E92)</f>
        <v>0.63291139240506333</v>
      </c>
      <c r="H13" s="240">
        <f>COUNTIF(H14:H92,1)/COUNT(H14:H92)</f>
        <v>0.44303797468354428</v>
      </c>
      <c r="I13" s="240">
        <f>COUNTIF(I14:I92,1)/COUNT(I14:I92)</f>
        <v>0.68354430379746833</v>
      </c>
      <c r="J13" s="240">
        <f t="shared" ref="J13:L13" si="16">COUNTIF(J14:J92,1)/COUNT(J14:J92)</f>
        <v>0.44303797468354428</v>
      </c>
      <c r="K13" s="240">
        <f t="shared" si="16"/>
        <v>0.77215189873417722</v>
      </c>
      <c r="L13" s="240">
        <f t="shared" si="16"/>
        <v>0.68354430379746833</v>
      </c>
      <c r="M13" s="240"/>
      <c r="O13" s="240">
        <f t="shared" ref="O13:U13" si="17">COUNTIF(O14:O92,1)/COUNT(O14:O92)</f>
        <v>0.65822784810126578</v>
      </c>
      <c r="P13" s="240">
        <f t="shared" si="17"/>
        <v>0.68354430379746833</v>
      </c>
      <c r="Q13" s="240">
        <f t="shared" si="17"/>
        <v>0.43037974683544306</v>
      </c>
      <c r="R13" s="240">
        <f t="shared" si="17"/>
        <v>0.44303797468354428</v>
      </c>
      <c r="S13" s="240">
        <f t="shared" si="17"/>
        <v>0.48101265822784811</v>
      </c>
      <c r="T13" s="240">
        <f t="shared" si="17"/>
        <v>0.32911392405063289</v>
      </c>
      <c r="U13" s="240">
        <f t="shared" si="17"/>
        <v>0.44303797468354428</v>
      </c>
      <c r="W13" s="179"/>
      <c r="X13" s="182">
        <v>18728630.525549352</v>
      </c>
      <c r="Y13" s="182">
        <v>20212729.505933695</v>
      </c>
      <c r="Z13" s="187">
        <f t="shared" ref="Z13:AO13" si="18">SUM(Z14:Z92)</f>
        <v>125039.53332099751</v>
      </c>
      <c r="AA13" s="187">
        <f t="shared" si="18"/>
        <v>-94078.91454640853</v>
      </c>
      <c r="AB13" s="187">
        <f t="shared" si="18"/>
        <v>94078.91454640853</v>
      </c>
      <c r="AC13" s="187">
        <f>SUM(AC14:AC92)</f>
        <v>853.45463417676388</v>
      </c>
      <c r="AD13" s="187">
        <f t="shared" si="18"/>
        <v>-853.45463417676388</v>
      </c>
      <c r="AE13" s="187">
        <f t="shared" si="18"/>
        <v>42853.770333542925</v>
      </c>
      <c r="AF13" s="187">
        <f t="shared" si="18"/>
        <v>-11969.804178746746</v>
      </c>
      <c r="AG13" s="187">
        <f t="shared" si="18"/>
        <v>-32771.270227728186</v>
      </c>
      <c r="AH13" s="187">
        <f t="shared" si="18"/>
        <v>14283.773277967919</v>
      </c>
      <c r="AI13" s="187">
        <f>SUM(AI14:AI92)</f>
        <v>8232.0806462246474</v>
      </c>
      <c r="AJ13" s="187">
        <f>SUM(AJ14:AJ92)</f>
        <v>-26942.907243341477</v>
      </c>
      <c r="AK13" s="187">
        <f t="shared" si="18"/>
        <v>31868.40578613125</v>
      </c>
      <c r="AL13" s="187">
        <f>SUM(AL14:AL92)</f>
        <v>-14973.050050535638</v>
      </c>
      <c r="AM13" s="187">
        <f t="shared" si="18"/>
        <v>11804.064063367869</v>
      </c>
      <c r="AN13" s="187">
        <f t="shared" si="18"/>
        <v>9768.3307513459204</v>
      </c>
      <c r="AO13" s="187">
        <f t="shared" si="18"/>
        <v>-6127.1457929082226</v>
      </c>
    </row>
    <row r="14" spans="1:41" x14ac:dyDescent="0.25">
      <c r="A14" s="330" t="s">
        <v>287</v>
      </c>
      <c r="B14" s="331" t="s">
        <v>558</v>
      </c>
      <c r="C14" s="332" t="s">
        <v>1288</v>
      </c>
      <c r="E14">
        <v>1</v>
      </c>
      <c r="F14" s="186">
        <f t="shared" ref="F14:F77" si="19">G14*X14</f>
        <v>0</v>
      </c>
      <c r="G14" s="201">
        <v>-1.1830635118300001E-2</v>
      </c>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-687.87350931340802</v>
      </c>
      <c r="G15" s="202">
        <v>-3.08187056144E-3</v>
      </c>
      <c r="H15" s="202">
        <v>-1</v>
      </c>
      <c r="I15">
        <v>1</v>
      </c>
      <c r="J15">
        <v>-1</v>
      </c>
      <c r="K15">
        <v>1</v>
      </c>
      <c r="L15">
        <v>1</v>
      </c>
      <c r="M15">
        <v>-4</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223200</v>
      </c>
      <c r="Y15" s="137">
        <v>148800</v>
      </c>
      <c r="Z15" s="188">
        <f t="shared" si="25"/>
        <v>687.87350931340802</v>
      </c>
      <c r="AA15" s="188">
        <f>IF(IF(sym!$Q4=H15,1,0)=1,ABS(X15*G15),-ABS(X15*G15))</f>
        <v>-687.87350931340802</v>
      </c>
      <c r="AB15" s="188">
        <f>IF(IF(sym!$P4=$H15,1,0)=1,ABS($X15*$G15),-ABS($X15*$G15))</f>
        <v>687.87350931340802</v>
      </c>
      <c r="AC15" s="188">
        <f>IF(IF(E15=H15,1,0)=1,ABS(X15*G15),-ABS(X15*G15))</f>
        <v>-687.87350931340802</v>
      </c>
      <c r="AD15" s="188">
        <f t="shared" si="26"/>
        <v>687.87350931340802</v>
      </c>
      <c r="AE15" s="188">
        <f t="shared" si="27"/>
        <v>687.87350931340802</v>
      </c>
      <c r="AF15" s="188">
        <f t="shared" ref="AF15:AF78" si="36">IF(IF(I15=H15,1,0)=1,ABS(X15*G15),-ABS(X15*G15))</f>
        <v>-687.87350931340802</v>
      </c>
      <c r="AG15" s="188">
        <f t="shared" ref="AG15:AG78" si="37">IF(IF(K15=H15,1,0)=1,ABS(X15*G15),-ABS(X15*G15))</f>
        <v>-687.87350931340802</v>
      </c>
      <c r="AH15" s="188">
        <f t="shared" ref="AH15:AH78" si="38">IF(IF(L15=H15,1,0)=1,ABS(X15*G15),-ABS(X15*G15))</f>
        <v>-687.87350931340802</v>
      </c>
      <c r="AI15" s="188">
        <f t="shared" ref="AI15:AI78" si="39">IF(IF(O15=H15,1,0)=1,ABS(X15*G15),-ABS(X15*G15))</f>
        <v>687.87350931340802</v>
      </c>
      <c r="AJ15" s="188">
        <f t="shared" si="28"/>
        <v>-687.87350931340802</v>
      </c>
      <c r="AK15" s="188">
        <f t="shared" si="29"/>
        <v>687.87350931340802</v>
      </c>
      <c r="AL15" s="188">
        <f t="shared" si="30"/>
        <v>687.87350931340802</v>
      </c>
      <c r="AM15" s="188">
        <f t="shared" si="31"/>
        <v>687.87350931340802</v>
      </c>
      <c r="AN15" s="188">
        <f t="shared" si="32"/>
        <v>-687.87350931340802</v>
      </c>
      <c r="AO15" s="188">
        <f t="shared" si="33"/>
        <v>687.87350931340802</v>
      </c>
    </row>
    <row r="16" spans="1:41" x14ac:dyDescent="0.25">
      <c r="A16" s="1" t="s">
        <v>292</v>
      </c>
      <c r="B16" s="149" t="s">
        <v>292</v>
      </c>
      <c r="C16" s="192" t="s">
        <v>294</v>
      </c>
      <c r="E16">
        <v>-1</v>
      </c>
      <c r="F16" s="186">
        <f t="shared" si="19"/>
        <v>-1031.0770537410162</v>
      </c>
      <c r="G16" s="202">
        <v>-1.08033559361E-2</v>
      </c>
      <c r="H16" s="202">
        <v>-1</v>
      </c>
      <c r="I16">
        <v>1</v>
      </c>
      <c r="J16">
        <v>-1</v>
      </c>
      <c r="K16">
        <v>1</v>
      </c>
      <c r="L16">
        <v>1</v>
      </c>
      <c r="M16">
        <v>7</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95440.440900000001</v>
      </c>
      <c r="Y16" s="137">
        <v>95440.440900000001</v>
      </c>
      <c r="Z16" s="188">
        <f t="shared" si="25"/>
        <v>1031.0770537410162</v>
      </c>
      <c r="AA16" s="188">
        <f>IF(IF(sym!$Q5=H16,1,0)=1,ABS(X16*G16),-ABS(X16*G16))</f>
        <v>-1031.0770537410162</v>
      </c>
      <c r="AB16" s="188">
        <f>IF(IF(sym!$P5=$H16,1,0)=1,ABS($X16*$G16),-ABS($X16*$G16))</f>
        <v>1031.0770537410162</v>
      </c>
      <c r="AC16" s="188">
        <f t="shared" ref="AC16:AC79" si="40">IF(IF(E16=H16,1,0)=1,ABS(X16*G16),-ABS(X16*G16))</f>
        <v>1031.0770537410162</v>
      </c>
      <c r="AD16" s="188">
        <f t="shared" si="26"/>
        <v>-1031.0770537410162</v>
      </c>
      <c r="AE16" s="188">
        <f t="shared" si="27"/>
        <v>1031.0770537410162</v>
      </c>
      <c r="AF16" s="188">
        <f t="shared" si="36"/>
        <v>-1031.0770537410162</v>
      </c>
      <c r="AG16" s="188">
        <f t="shared" si="37"/>
        <v>-1031.0770537410162</v>
      </c>
      <c r="AH16" s="188">
        <f t="shared" si="38"/>
        <v>-1031.0770537410162</v>
      </c>
      <c r="AI16" s="188">
        <f t="shared" si="39"/>
        <v>-1031.0770537410162</v>
      </c>
      <c r="AJ16" s="188">
        <f t="shared" si="28"/>
        <v>1031.0770537410162</v>
      </c>
      <c r="AK16" s="188">
        <f t="shared" si="29"/>
        <v>-1031.0770537410162</v>
      </c>
      <c r="AL16" s="188">
        <f t="shared" si="30"/>
        <v>-1031.0770537410162</v>
      </c>
      <c r="AM16" s="188">
        <f>IF(IF(S16=H16,1,0)=1,ABS(X16*G16),-ABS(X16*G16))</f>
        <v>-1031.0770537410162</v>
      </c>
      <c r="AN16" s="188">
        <f t="shared" si="32"/>
        <v>1031.0770537410162</v>
      </c>
      <c r="AO16" s="188">
        <f t="shared" si="33"/>
        <v>1031.0770537410162</v>
      </c>
    </row>
    <row r="17" spans="1:41" x14ac:dyDescent="0.25">
      <c r="A17" s="1" t="s">
        <v>295</v>
      </c>
      <c r="B17" s="149" t="s">
        <v>728</v>
      </c>
      <c r="C17" s="192" t="s">
        <v>297</v>
      </c>
      <c r="E17">
        <v>-1</v>
      </c>
      <c r="F17" s="186">
        <f t="shared" si="19"/>
        <v>-950.29077117718793</v>
      </c>
      <c r="G17" s="202">
        <v>-1.0113780025299999E-2</v>
      </c>
      <c r="H17" s="202">
        <v>-1</v>
      </c>
      <c r="I17">
        <v>1</v>
      </c>
      <c r="J17">
        <v>1</v>
      </c>
      <c r="K17">
        <v>1</v>
      </c>
      <c r="L17">
        <v>1</v>
      </c>
      <c r="M17">
        <v>9</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93960</v>
      </c>
      <c r="Y17" s="137">
        <v>75168</v>
      </c>
      <c r="Z17" s="188">
        <f t="shared" si="25"/>
        <v>950.29077117718793</v>
      </c>
      <c r="AA17" s="188">
        <f>IF(IF(sym!$Q6=H17,1,0)=1,ABS(X17*G17),-ABS(X17*G17))</f>
        <v>-950.29077117718793</v>
      </c>
      <c r="AB17" s="188">
        <f>IF(IF(sym!$P6=$H17,1,0)=1,ABS($X17*$G17),-ABS($X17*$G17))</f>
        <v>950.29077117718793</v>
      </c>
      <c r="AC17" s="188">
        <f t="shared" si="40"/>
        <v>950.29077117718793</v>
      </c>
      <c r="AD17" s="188">
        <f t="shared" si="26"/>
        <v>-950.29077117718793</v>
      </c>
      <c r="AE17" s="188">
        <f t="shared" si="27"/>
        <v>-950.29077117718793</v>
      </c>
      <c r="AF17" s="188">
        <f t="shared" si="36"/>
        <v>-950.29077117718793</v>
      </c>
      <c r="AG17" s="188">
        <f t="shared" si="37"/>
        <v>-950.29077117718793</v>
      </c>
      <c r="AH17" s="188">
        <f t="shared" si="38"/>
        <v>-950.29077117718793</v>
      </c>
      <c r="AI17" s="188">
        <f t="shared" si="39"/>
        <v>-950.29077117718793</v>
      </c>
      <c r="AJ17" s="188">
        <f t="shared" si="28"/>
        <v>950.29077117718793</v>
      </c>
      <c r="AK17" s="188">
        <f t="shared" si="29"/>
        <v>-950.29077117718793</v>
      </c>
      <c r="AL17" s="188">
        <f t="shared" si="30"/>
        <v>-950.29077117718793</v>
      </c>
      <c r="AM17" s="188">
        <f t="shared" si="31"/>
        <v>-950.29077117718793</v>
      </c>
      <c r="AN17" s="188">
        <f t="shared" si="32"/>
        <v>950.29077117718793</v>
      </c>
      <c r="AO17" s="188">
        <f t="shared" si="33"/>
        <v>-950.29077117718793</v>
      </c>
    </row>
    <row r="18" spans="1:41" x14ac:dyDescent="0.25">
      <c r="A18" s="1" t="s">
        <v>298</v>
      </c>
      <c r="B18" s="149" t="s">
        <v>479</v>
      </c>
      <c r="C18" s="192" t="s">
        <v>1121</v>
      </c>
      <c r="E18">
        <v>1</v>
      </c>
      <c r="F18" s="186">
        <f t="shared" si="19"/>
        <v>-3138.3735800828586</v>
      </c>
      <c r="G18" s="202">
        <v>-1.9258256225099999E-2</v>
      </c>
      <c r="H18" s="202">
        <v>-1</v>
      </c>
      <c r="I18">
        <v>-1</v>
      </c>
      <c r="J18">
        <v>-1</v>
      </c>
      <c r="K18">
        <v>1</v>
      </c>
      <c r="L18">
        <v>1</v>
      </c>
      <c r="M18">
        <v>-4</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162962.5</v>
      </c>
      <c r="Y18" s="137">
        <v>244443.75</v>
      </c>
      <c r="Z18" s="188">
        <f t="shared" si="25"/>
        <v>3138.3735800828586</v>
      </c>
      <c r="AA18" s="188">
        <f>IF(IF(sym!$Q7=H18,1,0)=1,ABS(X18*G18),-ABS(X18*G18))</f>
        <v>-3138.3735800828586</v>
      </c>
      <c r="AB18" s="188">
        <f>IF(IF(sym!$P7=$H18,1,0)=1,ABS($X18*$G18),-ABS($X18*$G18))</f>
        <v>3138.3735800828586</v>
      </c>
      <c r="AC18" s="188">
        <f t="shared" si="40"/>
        <v>-3138.3735800828586</v>
      </c>
      <c r="AD18" s="188">
        <f t="shared" si="26"/>
        <v>3138.3735800828586</v>
      </c>
      <c r="AE18" s="188">
        <f t="shared" si="27"/>
        <v>3138.3735800828586</v>
      </c>
      <c r="AF18" s="188">
        <f t="shared" si="36"/>
        <v>3138.3735800828586</v>
      </c>
      <c r="AG18" s="188">
        <f t="shared" si="37"/>
        <v>-3138.3735800828586</v>
      </c>
      <c r="AH18" s="188">
        <f t="shared" si="38"/>
        <v>-3138.3735800828586</v>
      </c>
      <c r="AI18" s="188">
        <f t="shared" si="39"/>
        <v>3138.3735800828586</v>
      </c>
      <c r="AJ18" s="188">
        <f t="shared" si="28"/>
        <v>-3138.3735800828586</v>
      </c>
      <c r="AK18" s="188">
        <f t="shared" si="29"/>
        <v>3138.3735800828586</v>
      </c>
      <c r="AL18" s="188">
        <f t="shared" si="30"/>
        <v>3138.3735800828586</v>
      </c>
      <c r="AM18" s="188">
        <f t="shared" si="31"/>
        <v>3138.3735800828586</v>
      </c>
      <c r="AN18" s="188">
        <f t="shared" si="32"/>
        <v>-3138.3735800828586</v>
      </c>
      <c r="AO18" s="188">
        <f t="shared" si="33"/>
        <v>3138.3735800828586</v>
      </c>
    </row>
    <row r="19" spans="1:41" x14ac:dyDescent="0.25">
      <c r="A19" s="1" t="s">
        <v>300</v>
      </c>
      <c r="B19" s="149" t="s">
        <v>518</v>
      </c>
      <c r="C19" s="192" t="s">
        <v>297</v>
      </c>
      <c r="E19">
        <v>-1</v>
      </c>
      <c r="F19" s="186">
        <f t="shared" si="19"/>
        <v>-1351.8489583309949</v>
      </c>
      <c r="G19" s="202">
        <v>-2.56944444444E-2</v>
      </c>
      <c r="H19" s="202">
        <v>-1</v>
      </c>
      <c r="I19">
        <v>-1</v>
      </c>
      <c r="J19">
        <v>1</v>
      </c>
      <c r="K19">
        <v>-1</v>
      </c>
      <c r="L19">
        <v>-1</v>
      </c>
      <c r="M19">
        <v>9</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52612.5</v>
      </c>
      <c r="Y19" s="137">
        <v>35075</v>
      </c>
      <c r="Z19" s="188">
        <f t="shared" si="25"/>
        <v>1351.8489583309949</v>
      </c>
      <c r="AA19" s="188">
        <f>IF(IF(sym!$Q8=H19,1,0)=1,ABS(X19*G19),-ABS(X19*G19))</f>
        <v>-1351.8489583309949</v>
      </c>
      <c r="AB19" s="188">
        <f>IF(IF(sym!$P8=$H19,1,0)=1,ABS($X19*$G19),-ABS($X19*$G19))</f>
        <v>1351.8489583309949</v>
      </c>
      <c r="AC19" s="188">
        <f t="shared" si="40"/>
        <v>1351.8489583309949</v>
      </c>
      <c r="AD19" s="188">
        <f t="shared" si="26"/>
        <v>-1351.8489583309949</v>
      </c>
      <c r="AE19" s="188">
        <f t="shared" si="27"/>
        <v>-1351.8489583309949</v>
      </c>
      <c r="AF19" s="188">
        <f t="shared" si="36"/>
        <v>1351.8489583309949</v>
      </c>
      <c r="AG19" s="188">
        <f t="shared" si="37"/>
        <v>1351.8489583309949</v>
      </c>
      <c r="AH19" s="188">
        <f t="shared" si="38"/>
        <v>1351.8489583309949</v>
      </c>
      <c r="AI19" s="188">
        <f t="shared" si="39"/>
        <v>1351.8489583309949</v>
      </c>
      <c r="AJ19" s="188">
        <f t="shared" si="28"/>
        <v>1351.8489583309949</v>
      </c>
      <c r="AK19" s="188">
        <f t="shared" si="29"/>
        <v>-1351.8489583309949</v>
      </c>
      <c r="AL19" s="188">
        <f t="shared" si="30"/>
        <v>-1351.8489583309949</v>
      </c>
      <c r="AM19" s="188">
        <f t="shared" si="31"/>
        <v>-1351.8489583309949</v>
      </c>
      <c r="AN19" s="188">
        <f t="shared" si="32"/>
        <v>-1351.8489583309949</v>
      </c>
      <c r="AO19" s="188">
        <f t="shared" si="33"/>
        <v>-1351.8489583309949</v>
      </c>
    </row>
    <row r="20" spans="1:41" x14ac:dyDescent="0.25">
      <c r="A20" s="1" t="s">
        <v>302</v>
      </c>
      <c r="B20" s="149" t="s">
        <v>509</v>
      </c>
      <c r="C20" s="192" t="s">
        <v>304</v>
      </c>
      <c r="E20">
        <v>1</v>
      </c>
      <c r="F20" s="186">
        <f t="shared" si="19"/>
        <v>2865.4424040015201</v>
      </c>
      <c r="G20" s="202">
        <v>2.33722871452E-2</v>
      </c>
      <c r="H20" s="202">
        <v>1</v>
      </c>
      <c r="I20">
        <v>-1</v>
      </c>
      <c r="J20">
        <v>-1</v>
      </c>
      <c r="K20">
        <v>-1</v>
      </c>
      <c r="L20">
        <v>-1</v>
      </c>
      <c r="M20">
        <v>-6</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122600</v>
      </c>
      <c r="Y20" s="137">
        <v>91950</v>
      </c>
      <c r="Z20" s="188">
        <f t="shared" si="25"/>
        <v>2865.4424040015201</v>
      </c>
      <c r="AA20" s="188">
        <f>IF(IF(sym!$Q9=H20,1,0)=1,ABS(X20*G20),-ABS(X20*G20))</f>
        <v>2865.4424040015201</v>
      </c>
      <c r="AB20" s="188">
        <f>IF(IF(sym!$P9=$H20,1,0)=1,ABS($X20*$G20),-ABS($X20*$G20))</f>
        <v>-2865.4424040015201</v>
      </c>
      <c r="AC20" s="188">
        <f t="shared" si="40"/>
        <v>2865.4424040015201</v>
      </c>
      <c r="AD20" s="188">
        <f t="shared" si="26"/>
        <v>-2865.4424040015201</v>
      </c>
      <c r="AE20" s="188">
        <f t="shared" si="27"/>
        <v>-2865.4424040015201</v>
      </c>
      <c r="AF20" s="188">
        <f t="shared" si="36"/>
        <v>-2865.4424040015201</v>
      </c>
      <c r="AG20" s="188">
        <f t="shared" si="37"/>
        <v>-2865.4424040015201</v>
      </c>
      <c r="AH20" s="188">
        <f t="shared" si="38"/>
        <v>-2865.4424040015201</v>
      </c>
      <c r="AI20" s="188">
        <f t="shared" si="39"/>
        <v>2865.4424040015201</v>
      </c>
      <c r="AJ20" s="188">
        <f t="shared" si="28"/>
        <v>2865.4424040015201</v>
      </c>
      <c r="AK20" s="188">
        <f t="shared" si="29"/>
        <v>-2865.4424040015201</v>
      </c>
      <c r="AL20" s="188">
        <f t="shared" si="30"/>
        <v>-2865.4424040015201</v>
      </c>
      <c r="AM20" s="188">
        <f t="shared" si="31"/>
        <v>-2865.4424040015201</v>
      </c>
      <c r="AN20" s="188">
        <f t="shared" si="32"/>
        <v>2865.4424040015201</v>
      </c>
      <c r="AO20" s="188">
        <f t="shared" si="33"/>
        <v>-2865.4424040015201</v>
      </c>
    </row>
    <row r="21" spans="1:41" x14ac:dyDescent="0.25">
      <c r="A21" s="1" t="s">
        <v>305</v>
      </c>
      <c r="B21" s="149" t="s">
        <v>488</v>
      </c>
      <c r="C21" s="192" t="s">
        <v>1121</v>
      </c>
      <c r="E21">
        <v>1</v>
      </c>
      <c r="F21" s="186">
        <f t="shared" si="19"/>
        <v>-1282.8370351232222</v>
      </c>
      <c r="G21" s="202">
        <v>-5.5526859504099997E-3</v>
      </c>
      <c r="H21" s="202">
        <v>-1</v>
      </c>
      <c r="I21">
        <v>1</v>
      </c>
      <c r="J21">
        <v>1</v>
      </c>
      <c r="K21">
        <v>1</v>
      </c>
      <c r="L21">
        <v>-1</v>
      </c>
      <c r="M21">
        <v>4</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231030</v>
      </c>
      <c r="Y21" s="137">
        <v>154020</v>
      </c>
      <c r="Z21" s="188">
        <f t="shared" si="25"/>
        <v>1282.8370351232222</v>
      </c>
      <c r="AA21" s="188">
        <f>IF(IF(sym!$Q10=H21,1,0)=1,ABS(X21*G21),-ABS(X21*G21))</f>
        <v>-1282.8370351232222</v>
      </c>
      <c r="AB21" s="188">
        <f>IF(IF(sym!$P10=$H21,1,0)=1,ABS($X21*$G21),-ABS($X21*$G21))</f>
        <v>1282.8370351232222</v>
      </c>
      <c r="AC21" s="188">
        <f t="shared" si="40"/>
        <v>-1282.8370351232222</v>
      </c>
      <c r="AD21" s="188">
        <f t="shared" si="26"/>
        <v>1282.8370351232222</v>
      </c>
      <c r="AE21" s="188">
        <f t="shared" si="27"/>
        <v>-1282.8370351232222</v>
      </c>
      <c r="AF21" s="188">
        <f t="shared" si="36"/>
        <v>-1282.8370351232222</v>
      </c>
      <c r="AG21" s="188">
        <f t="shared" si="37"/>
        <v>-1282.8370351232222</v>
      </c>
      <c r="AH21" s="188">
        <f t="shared" si="38"/>
        <v>1282.8370351232222</v>
      </c>
      <c r="AI21" s="188">
        <f t="shared" si="39"/>
        <v>1282.8370351232222</v>
      </c>
      <c r="AJ21" s="188">
        <f t="shared" si="28"/>
        <v>-1282.8370351232222</v>
      </c>
      <c r="AK21" s="188">
        <f t="shared" si="29"/>
        <v>1282.8370351232222</v>
      </c>
      <c r="AL21" s="188">
        <f t="shared" si="30"/>
        <v>-1282.8370351232222</v>
      </c>
      <c r="AM21" s="188">
        <f t="shared" si="31"/>
        <v>-1282.8370351232222</v>
      </c>
      <c r="AN21" s="188">
        <f t="shared" si="32"/>
        <v>-1282.8370351232222</v>
      </c>
      <c r="AO21" s="188">
        <f t="shared" si="33"/>
        <v>-1282.8370351232222</v>
      </c>
    </row>
    <row r="22" spans="1:41" x14ac:dyDescent="0.25">
      <c r="A22" s="330" t="s">
        <v>307</v>
      </c>
      <c r="B22" s="331" t="s">
        <v>484</v>
      </c>
      <c r="C22" s="332" t="s">
        <v>1288</v>
      </c>
      <c r="E22">
        <v>1</v>
      </c>
      <c r="F22" s="186">
        <f t="shared" si="19"/>
        <v>0</v>
      </c>
      <c r="G22" s="202">
        <v>4.65807061365E-3</v>
      </c>
      <c r="H22" s="202">
        <v>1</v>
      </c>
      <c r="I22">
        <v>1</v>
      </c>
      <c r="J22">
        <v>-1</v>
      </c>
      <c r="K22">
        <v>1</v>
      </c>
      <c r="L22">
        <v>1</v>
      </c>
      <c r="M22">
        <v>6</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-4546.8054705024397</v>
      </c>
      <c r="G23" s="202">
        <v>-4.8785466421700001E-2</v>
      </c>
      <c r="H23" s="202">
        <v>-1</v>
      </c>
      <c r="I23">
        <v>1</v>
      </c>
      <c r="J23">
        <v>1</v>
      </c>
      <c r="K23">
        <v>1</v>
      </c>
      <c r="L23">
        <v>1</v>
      </c>
      <c r="M23">
        <v>-4</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93200</v>
      </c>
      <c r="Y23" s="137">
        <v>139800</v>
      </c>
      <c r="Z23" s="188">
        <f t="shared" si="25"/>
        <v>4546.8054705024397</v>
      </c>
      <c r="AA23" s="188">
        <f>IF(IF(sym!$Q12=H23,1,0)=1,ABS(X23*G23),-ABS(X23*G23))</f>
        <v>-4546.8054705024397</v>
      </c>
      <c r="AB23" s="188">
        <f>IF(IF(sym!$P12=$H23,1,0)=1,ABS($X23*$G23),-ABS($X23*$G23))</f>
        <v>4546.8054705024397</v>
      </c>
      <c r="AC23" s="188">
        <f t="shared" si="40"/>
        <v>-4546.8054705024397</v>
      </c>
      <c r="AD23" s="188">
        <f t="shared" si="26"/>
        <v>4546.8054705024397</v>
      </c>
      <c r="AE23" s="188">
        <f t="shared" si="27"/>
        <v>-4546.8054705024397</v>
      </c>
      <c r="AF23" s="188">
        <f t="shared" si="36"/>
        <v>-4546.8054705024397</v>
      </c>
      <c r="AG23" s="188">
        <f t="shared" si="37"/>
        <v>-4546.8054705024397</v>
      </c>
      <c r="AH23" s="188">
        <f t="shared" si="38"/>
        <v>-4546.8054705024397</v>
      </c>
      <c r="AI23" s="188">
        <f t="shared" si="39"/>
        <v>4546.8054705024397</v>
      </c>
      <c r="AJ23" s="188">
        <f t="shared" si="28"/>
        <v>-4546.8054705024397</v>
      </c>
      <c r="AK23" s="188">
        <f t="shared" si="29"/>
        <v>4546.8054705024397</v>
      </c>
      <c r="AL23" s="188">
        <f t="shared" si="30"/>
        <v>4546.8054705024397</v>
      </c>
      <c r="AM23" s="188">
        <f t="shared" si="31"/>
        <v>4546.8054705024397</v>
      </c>
      <c r="AN23" s="188">
        <f t="shared" si="32"/>
        <v>-4546.8054705024397</v>
      </c>
      <c r="AO23" s="188">
        <f t="shared" si="33"/>
        <v>4546.8054705024397</v>
      </c>
    </row>
    <row r="24" spans="1:41" x14ac:dyDescent="0.25">
      <c r="A24" s="1" t="s">
        <v>311</v>
      </c>
      <c r="B24" s="149" t="s">
        <v>520</v>
      </c>
      <c r="C24" s="192" t="s">
        <v>304</v>
      </c>
      <c r="E24">
        <v>1</v>
      </c>
      <c r="F24" s="186">
        <f t="shared" si="19"/>
        <v>331.11709493806194</v>
      </c>
      <c r="G24" s="202">
        <v>3.3851361748E-3</v>
      </c>
      <c r="H24" s="233">
        <v>1</v>
      </c>
      <c r="I24">
        <v>-1</v>
      </c>
      <c r="J24">
        <v>1</v>
      </c>
      <c r="K24">
        <v>-1</v>
      </c>
      <c r="L24">
        <v>-1</v>
      </c>
      <c r="M24">
        <v>3</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97814.999999999985</v>
      </c>
      <c r="Y24" s="137">
        <v>65209.999999999993</v>
      </c>
      <c r="Z24" s="188">
        <f t="shared" si="25"/>
        <v>331.11709493806194</v>
      </c>
      <c r="AA24" s="188">
        <f>IF(IF(sym!$Q13=H24,1,0)=1,ABS(X24*G24),-ABS(X24*G24))</f>
        <v>331.11709493806194</v>
      </c>
      <c r="AB24" s="188">
        <f>IF(IF(sym!$P13=$H24,1,0)=1,ABS($X24*$G24),-ABS($X24*$G24))</f>
        <v>-331.11709493806194</v>
      </c>
      <c r="AC24" s="188">
        <f t="shared" si="40"/>
        <v>331.11709493806194</v>
      </c>
      <c r="AD24" s="188">
        <f t="shared" si="26"/>
        <v>-331.11709493806194</v>
      </c>
      <c r="AE24" s="188">
        <f t="shared" si="27"/>
        <v>331.11709493806194</v>
      </c>
      <c r="AF24" s="188">
        <f t="shared" si="36"/>
        <v>-331.11709493806194</v>
      </c>
      <c r="AG24" s="188">
        <f t="shared" si="37"/>
        <v>-331.11709493806194</v>
      </c>
      <c r="AH24" s="188">
        <f t="shared" si="38"/>
        <v>-331.11709493806194</v>
      </c>
      <c r="AI24" s="188">
        <f t="shared" si="39"/>
        <v>-331.11709493806194</v>
      </c>
      <c r="AJ24" s="188">
        <f t="shared" si="28"/>
        <v>331.11709493806194</v>
      </c>
      <c r="AK24" s="188">
        <f t="shared" si="29"/>
        <v>-331.11709493806194</v>
      </c>
      <c r="AL24" s="188">
        <f t="shared" si="30"/>
        <v>-331.11709493806194</v>
      </c>
      <c r="AM24" s="188">
        <f t="shared" si="31"/>
        <v>-331.11709493806194</v>
      </c>
      <c r="AN24" s="188">
        <f t="shared" si="32"/>
        <v>331.11709493806194</v>
      </c>
      <c r="AO24" s="188">
        <f t="shared" si="33"/>
        <v>331.11709493806194</v>
      </c>
    </row>
    <row r="25" spans="1:41" x14ac:dyDescent="0.25">
      <c r="A25" s="1" t="s">
        <v>1008</v>
      </c>
      <c r="B25" s="149" t="s">
        <v>583</v>
      </c>
      <c r="C25" s="192" t="s">
        <v>1121</v>
      </c>
      <c r="E25">
        <v>1</v>
      </c>
      <c r="F25" s="186">
        <f t="shared" si="19"/>
        <v>-1603.1846171068632</v>
      </c>
      <c r="G25" s="202">
        <v>-5.77698163905E-3</v>
      </c>
      <c r="H25" s="202">
        <v>-1</v>
      </c>
      <c r="I25">
        <v>1</v>
      </c>
      <c r="J25">
        <v>-1</v>
      </c>
      <c r="K25">
        <v>1</v>
      </c>
      <c r="L25">
        <v>1</v>
      </c>
      <c r="M25">
        <v>-12</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277512.5</v>
      </c>
      <c r="Y25" s="137">
        <v>416268.75</v>
      </c>
      <c r="Z25" s="188">
        <f t="shared" si="25"/>
        <v>1603.1846171068632</v>
      </c>
      <c r="AA25" s="188">
        <f>IF(IF(sym!$Q14=H25,1,0)=1,ABS(X25*G25),-ABS(X25*G25))</f>
        <v>-1603.1846171068632</v>
      </c>
      <c r="AB25" s="188">
        <f>IF(IF(sym!$P14=$H25,1,0)=1,ABS($X25*$G25),-ABS($X25*$G25))</f>
        <v>1603.1846171068632</v>
      </c>
      <c r="AC25" s="188">
        <f t="shared" si="40"/>
        <v>-1603.1846171068632</v>
      </c>
      <c r="AD25" s="188">
        <f t="shared" si="26"/>
        <v>1603.1846171068632</v>
      </c>
      <c r="AE25" s="188">
        <f t="shared" si="27"/>
        <v>1603.1846171068632</v>
      </c>
      <c r="AF25" s="188">
        <f t="shared" si="36"/>
        <v>-1603.1846171068632</v>
      </c>
      <c r="AG25" s="188">
        <f t="shared" si="37"/>
        <v>-1603.1846171068632</v>
      </c>
      <c r="AH25" s="188">
        <f t="shared" si="38"/>
        <v>-1603.1846171068632</v>
      </c>
      <c r="AI25" s="188">
        <f t="shared" si="39"/>
        <v>1603.1846171068632</v>
      </c>
      <c r="AJ25" s="188">
        <f t="shared" si="28"/>
        <v>-1603.1846171068632</v>
      </c>
      <c r="AK25" s="188">
        <f t="shared" si="29"/>
        <v>1603.1846171068632</v>
      </c>
      <c r="AL25" s="188">
        <f t="shared" si="30"/>
        <v>1603.1846171068632</v>
      </c>
      <c r="AM25" s="188">
        <f t="shared" si="31"/>
        <v>1603.1846171068632</v>
      </c>
      <c r="AN25" s="188">
        <f t="shared" si="32"/>
        <v>-1603.1846171068632</v>
      </c>
      <c r="AO25" s="188">
        <f t="shared" si="33"/>
        <v>1603.1846171068632</v>
      </c>
    </row>
    <row r="26" spans="1:41" x14ac:dyDescent="0.25">
      <c r="A26" s="1" t="s">
        <v>314</v>
      </c>
      <c r="B26" s="149" t="s">
        <v>755</v>
      </c>
      <c r="C26" s="192" t="s">
        <v>1121</v>
      </c>
      <c r="E26">
        <v>1</v>
      </c>
      <c r="F26" s="186">
        <f t="shared" si="19"/>
        <v>1644.3097665960181</v>
      </c>
      <c r="G26" s="202">
        <v>5.6940468478999997E-3</v>
      </c>
      <c r="H26" s="202">
        <v>1</v>
      </c>
      <c r="I26">
        <v>1</v>
      </c>
      <c r="J26">
        <v>1</v>
      </c>
      <c r="K26">
        <v>1</v>
      </c>
      <c r="L26">
        <v>-1</v>
      </c>
      <c r="M26">
        <v>-7</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288777</v>
      </c>
      <c r="Y26" s="137">
        <v>192518</v>
      </c>
      <c r="Z26" s="188">
        <f t="shared" si="25"/>
        <v>1644.3097665960181</v>
      </c>
      <c r="AA26" s="188">
        <f>IF(IF(sym!$Q15=H26,1,0)=1,ABS(X26*G26),-ABS(X26*G26))</f>
        <v>-1644.3097665960181</v>
      </c>
      <c r="AB26" s="188">
        <f>IF(IF(sym!$P15=$H26,1,0)=1,ABS($X26*$G26),-ABS($X26*$G26))</f>
        <v>1644.3097665960181</v>
      </c>
      <c r="AC26" s="188">
        <f t="shared" si="40"/>
        <v>1644.3097665960181</v>
      </c>
      <c r="AD26" s="188">
        <f t="shared" si="26"/>
        <v>-1644.3097665960181</v>
      </c>
      <c r="AE26" s="188">
        <f t="shared" si="27"/>
        <v>1644.3097665960181</v>
      </c>
      <c r="AF26" s="188">
        <f t="shared" si="36"/>
        <v>1644.3097665960181</v>
      </c>
      <c r="AG26" s="188">
        <f t="shared" si="37"/>
        <v>1644.3097665960181</v>
      </c>
      <c r="AH26" s="188">
        <f t="shared" si="38"/>
        <v>-1644.3097665960181</v>
      </c>
      <c r="AI26" s="188">
        <f t="shared" si="39"/>
        <v>1644.3097665960181</v>
      </c>
      <c r="AJ26" s="188">
        <f t="shared" si="28"/>
        <v>1644.3097665960181</v>
      </c>
      <c r="AK26" s="188">
        <f t="shared" si="29"/>
        <v>1644.3097665960181</v>
      </c>
      <c r="AL26" s="188">
        <f t="shared" si="30"/>
        <v>1644.3097665960181</v>
      </c>
      <c r="AM26" s="188">
        <f t="shared" si="31"/>
        <v>1644.3097665960181</v>
      </c>
      <c r="AN26" s="188">
        <f t="shared" si="32"/>
        <v>-1644.3097665960181</v>
      </c>
      <c r="AO26" s="188">
        <f t="shared" si="33"/>
        <v>1644.3097665960181</v>
      </c>
    </row>
    <row r="27" spans="1:41" x14ac:dyDescent="0.25">
      <c r="A27" s="1" t="s">
        <v>316</v>
      </c>
      <c r="B27" s="149" t="s">
        <v>562</v>
      </c>
      <c r="C27" s="192" t="s">
        <v>1122</v>
      </c>
      <c r="E27">
        <v>1</v>
      </c>
      <c r="F27" s="186">
        <f t="shared" si="19"/>
        <v>1536.5601236635127</v>
      </c>
      <c r="G27" s="202">
        <v>4.1297581996600002E-3</v>
      </c>
      <c r="H27" s="202">
        <v>1</v>
      </c>
      <c r="I27">
        <v>-1</v>
      </c>
      <c r="J27">
        <v>-1</v>
      </c>
      <c r="K27">
        <v>-1</v>
      </c>
      <c r="L27">
        <v>1</v>
      </c>
      <c r="M27">
        <v>7</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372070.23980000004</v>
      </c>
      <c r="Y27" s="137">
        <v>558105.35970000003</v>
      </c>
      <c r="Z27" s="188">
        <f t="shared" si="25"/>
        <v>1536.5601236635127</v>
      </c>
      <c r="AA27" s="188">
        <f>IF(IF(sym!$Q16=H27,1,0)=1,ABS(X27*G27),-ABS(X27*G27))</f>
        <v>-1536.5601236635127</v>
      </c>
      <c r="AB27" s="188">
        <f>IF(IF(sym!$P16=$H27,1,0)=1,ABS($X27*$G27),-ABS($X27*$G27))</f>
        <v>1536.5601236635127</v>
      </c>
      <c r="AC27" s="188">
        <f t="shared" si="40"/>
        <v>1536.5601236635127</v>
      </c>
      <c r="AD27" s="188">
        <f t="shared" si="26"/>
        <v>-1536.5601236635127</v>
      </c>
      <c r="AE27" s="188">
        <f t="shared" si="27"/>
        <v>-1536.5601236635127</v>
      </c>
      <c r="AF27" s="188">
        <f t="shared" si="36"/>
        <v>-1536.5601236635127</v>
      </c>
      <c r="AG27" s="188">
        <f t="shared" si="37"/>
        <v>-1536.5601236635127</v>
      </c>
      <c r="AH27" s="188">
        <f t="shared" si="38"/>
        <v>1536.5601236635127</v>
      </c>
      <c r="AI27" s="188">
        <f t="shared" si="39"/>
        <v>1536.5601236635127</v>
      </c>
      <c r="AJ27" s="188">
        <f t="shared" si="28"/>
        <v>-1536.5601236635127</v>
      </c>
      <c r="AK27" s="188">
        <f t="shared" si="29"/>
        <v>-1536.5601236635127</v>
      </c>
      <c r="AL27" s="188">
        <f t="shared" si="30"/>
        <v>-1536.5601236635127</v>
      </c>
      <c r="AM27" s="188">
        <f t="shared" si="31"/>
        <v>-1536.5601236635127</v>
      </c>
      <c r="AN27" s="188">
        <f t="shared" si="32"/>
        <v>1536.5601236635127</v>
      </c>
      <c r="AO27" s="188">
        <f t="shared" si="33"/>
        <v>-1536.5601236635127</v>
      </c>
    </row>
    <row r="28" spans="1:41" x14ac:dyDescent="0.25">
      <c r="A28" s="1" t="s">
        <v>318</v>
      </c>
      <c r="B28" s="149" t="s">
        <v>560</v>
      </c>
      <c r="C28" s="192" t="s">
        <v>1122</v>
      </c>
      <c r="E28">
        <v>1</v>
      </c>
      <c r="F28" s="186">
        <f t="shared" si="19"/>
        <v>1710.470552327633</v>
      </c>
      <c r="G28" s="202">
        <v>1.6459673799200001E-3</v>
      </c>
      <c r="H28" s="202">
        <v>1</v>
      </c>
      <c r="I28">
        <v>1</v>
      </c>
      <c r="J28">
        <v>-1</v>
      </c>
      <c r="K28">
        <v>1</v>
      </c>
      <c r="L28">
        <v>1</v>
      </c>
      <c r="M28">
        <v>7</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1039188.6092000001</v>
      </c>
      <c r="Y28" s="137">
        <v>742277.5780000001</v>
      </c>
      <c r="Z28" s="188">
        <f t="shared" si="25"/>
        <v>1710.470552327633</v>
      </c>
      <c r="AA28" s="188">
        <f>IF(IF(sym!$Q17=H28,1,0)=1,ABS(X28*G28),-ABS(X28*G28))</f>
        <v>-1710.470552327633</v>
      </c>
      <c r="AB28" s="188">
        <f>IF(IF(sym!$P17=$H28,1,0)=1,ABS($X28*$G28),-ABS($X28*$G28))</f>
        <v>1710.470552327633</v>
      </c>
      <c r="AC28" s="188">
        <f t="shared" si="40"/>
        <v>1710.470552327633</v>
      </c>
      <c r="AD28" s="188">
        <f t="shared" si="26"/>
        <v>-1710.470552327633</v>
      </c>
      <c r="AE28" s="188">
        <f t="shared" si="27"/>
        <v>-1710.470552327633</v>
      </c>
      <c r="AF28" s="188">
        <f t="shared" si="36"/>
        <v>1710.470552327633</v>
      </c>
      <c r="AG28" s="188">
        <f t="shared" si="37"/>
        <v>1710.470552327633</v>
      </c>
      <c r="AH28" s="188">
        <f t="shared" si="38"/>
        <v>1710.470552327633</v>
      </c>
      <c r="AI28" s="188">
        <f t="shared" si="39"/>
        <v>1710.470552327633</v>
      </c>
      <c r="AJ28" s="188">
        <f t="shared" si="28"/>
        <v>1710.470552327633</v>
      </c>
      <c r="AK28" s="188">
        <f t="shared" si="29"/>
        <v>-1710.470552327633</v>
      </c>
      <c r="AL28" s="188">
        <f t="shared" si="30"/>
        <v>-1710.470552327633</v>
      </c>
      <c r="AM28" s="188">
        <f t="shared" si="31"/>
        <v>-1710.470552327633</v>
      </c>
      <c r="AN28" s="188">
        <f t="shared" si="32"/>
        <v>-1710.470552327633</v>
      </c>
      <c r="AO28" s="188">
        <f t="shared" si="33"/>
        <v>-1710.470552327633</v>
      </c>
    </row>
    <row r="29" spans="1:41" x14ac:dyDescent="0.25">
      <c r="A29" s="330" t="s">
        <v>320</v>
      </c>
      <c r="B29" s="331" t="s">
        <v>564</v>
      </c>
      <c r="C29" s="332" t="s">
        <v>1288</v>
      </c>
      <c r="E29">
        <v>1</v>
      </c>
      <c r="F29" s="186">
        <f t="shared" si="19"/>
        <v>0</v>
      </c>
      <c r="G29" s="202">
        <v>2.6765401258000001E-4</v>
      </c>
      <c r="H29" s="202">
        <v>1</v>
      </c>
      <c r="I29">
        <v>1</v>
      </c>
      <c r="J29">
        <v>1</v>
      </c>
      <c r="K29">
        <v>1</v>
      </c>
      <c r="L29">
        <v>-1</v>
      </c>
      <c r="M29">
        <v>-6</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1.0069479407900001E-4</v>
      </c>
      <c r="H30" s="202">
        <v>1</v>
      </c>
      <c r="I30">
        <v>1</v>
      </c>
      <c r="J30">
        <v>1</v>
      </c>
      <c r="K30">
        <v>-1</v>
      </c>
      <c r="L30">
        <v>1</v>
      </c>
      <c r="M30">
        <v>6</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-1827.1330259883121</v>
      </c>
      <c r="G31" s="202">
        <v>-1.23605264916E-2</v>
      </c>
      <c r="H31" s="202">
        <v>-1</v>
      </c>
      <c r="I31">
        <v>-1</v>
      </c>
      <c r="J31">
        <v>-1</v>
      </c>
      <c r="K31">
        <v>1</v>
      </c>
      <c r="L31">
        <v>1</v>
      </c>
      <c r="M31">
        <v>4</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147820</v>
      </c>
      <c r="Y31" s="137">
        <v>147820</v>
      </c>
      <c r="Z31" s="188">
        <f t="shared" si="25"/>
        <v>1827.1330259883121</v>
      </c>
      <c r="AA31" s="188">
        <f>IF(IF(sym!$Q20=H31,1,0)=1,ABS(X31*G31),-ABS(X31*G31))</f>
        <v>-1827.1330259883121</v>
      </c>
      <c r="AB31" s="188">
        <f>IF(IF(sym!$P20=$H31,1,0)=1,ABS($X31*$G31),-ABS($X31*$G31))</f>
        <v>1827.1330259883121</v>
      </c>
      <c r="AC31" s="188">
        <f t="shared" si="40"/>
        <v>-1827.1330259883121</v>
      </c>
      <c r="AD31" s="188">
        <f t="shared" si="26"/>
        <v>1827.1330259883121</v>
      </c>
      <c r="AE31" s="188">
        <f t="shared" si="27"/>
        <v>1827.1330259883121</v>
      </c>
      <c r="AF31" s="188">
        <f t="shared" si="36"/>
        <v>1827.1330259883121</v>
      </c>
      <c r="AG31" s="188">
        <f t="shared" si="37"/>
        <v>-1827.1330259883121</v>
      </c>
      <c r="AH31" s="188">
        <f t="shared" si="38"/>
        <v>-1827.1330259883121</v>
      </c>
      <c r="AI31" s="188">
        <f t="shared" si="39"/>
        <v>-1827.1330259883121</v>
      </c>
      <c r="AJ31" s="188">
        <f t="shared" si="28"/>
        <v>-1827.1330259883121</v>
      </c>
      <c r="AK31" s="188">
        <f t="shared" si="29"/>
        <v>1827.1330259883121</v>
      </c>
      <c r="AL31" s="188">
        <f t="shared" si="30"/>
        <v>1827.1330259883121</v>
      </c>
      <c r="AM31" s="188">
        <f t="shared" si="31"/>
        <v>1827.1330259883121</v>
      </c>
      <c r="AN31" s="188">
        <f t="shared" si="32"/>
        <v>1827.1330259883121</v>
      </c>
      <c r="AO31" s="188">
        <f t="shared" si="33"/>
        <v>1827.1330259883121</v>
      </c>
    </row>
    <row r="32" spans="1:41" x14ac:dyDescent="0.25">
      <c r="A32" s="1" t="s">
        <v>327</v>
      </c>
      <c r="B32" s="149" t="s">
        <v>552</v>
      </c>
      <c r="C32" s="192" t="s">
        <v>294</v>
      </c>
      <c r="E32">
        <v>1</v>
      </c>
      <c r="F32" s="186">
        <f t="shared" si="19"/>
        <v>-1341.3059033987963</v>
      </c>
      <c r="G32" s="202">
        <v>-6.4400715563500003E-3</v>
      </c>
      <c r="H32" s="202">
        <v>-1</v>
      </c>
      <c r="I32">
        <v>1</v>
      </c>
      <c r="J32">
        <v>-1</v>
      </c>
      <c r="K32">
        <v>1</v>
      </c>
      <c r="L32">
        <v>1</v>
      </c>
      <c r="M32">
        <v>-4</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208275</v>
      </c>
      <c r="Y32" s="137">
        <v>208275</v>
      </c>
      <c r="Z32" s="188">
        <f t="shared" si="25"/>
        <v>1341.3059033987963</v>
      </c>
      <c r="AA32" s="188">
        <f>IF(IF(sym!$Q21=H32,1,0)=1,ABS(X32*G32),-ABS(X32*G32))</f>
        <v>-1341.3059033987963</v>
      </c>
      <c r="AB32" s="188">
        <f>IF(IF(sym!$P21=$H32,1,0)=1,ABS($X32*$G32),-ABS($X32*$G32))</f>
        <v>1341.3059033987963</v>
      </c>
      <c r="AC32" s="188">
        <f t="shared" si="40"/>
        <v>-1341.3059033987963</v>
      </c>
      <c r="AD32" s="188">
        <f t="shared" si="26"/>
        <v>1341.3059033987963</v>
      </c>
      <c r="AE32" s="188">
        <f t="shared" si="27"/>
        <v>1341.3059033987963</v>
      </c>
      <c r="AF32" s="188">
        <f t="shared" si="36"/>
        <v>-1341.3059033987963</v>
      </c>
      <c r="AG32" s="188">
        <f t="shared" si="37"/>
        <v>-1341.3059033987963</v>
      </c>
      <c r="AH32" s="188">
        <f t="shared" si="38"/>
        <v>-1341.3059033987963</v>
      </c>
      <c r="AI32" s="188">
        <f t="shared" si="39"/>
        <v>1341.3059033987963</v>
      </c>
      <c r="AJ32" s="188">
        <f t="shared" si="28"/>
        <v>-1341.3059033987963</v>
      </c>
      <c r="AK32" s="188">
        <f t="shared" si="29"/>
        <v>1341.3059033987963</v>
      </c>
      <c r="AL32" s="188">
        <f t="shared" si="30"/>
        <v>1341.3059033987963</v>
      </c>
      <c r="AM32" s="188">
        <f t="shared" si="31"/>
        <v>1341.3059033987963</v>
      </c>
      <c r="AN32" s="188">
        <f t="shared" si="32"/>
        <v>-1341.3059033987963</v>
      </c>
      <c r="AO32" s="188">
        <f t="shared" si="33"/>
        <v>1341.3059033987963</v>
      </c>
    </row>
    <row r="33" spans="1:41" x14ac:dyDescent="0.25">
      <c r="A33" s="1" t="s">
        <v>329</v>
      </c>
      <c r="B33" s="149" t="s">
        <v>589</v>
      </c>
      <c r="C33" s="192" t="s">
        <v>313</v>
      </c>
      <c r="E33">
        <v>-1</v>
      </c>
      <c r="F33" s="186">
        <f t="shared" si="19"/>
        <v>1643.5372060355623</v>
      </c>
      <c r="G33" s="202">
        <v>1.1407511407499999E-2</v>
      </c>
      <c r="H33" s="234">
        <v>1</v>
      </c>
      <c r="I33">
        <v>1</v>
      </c>
      <c r="J33">
        <v>1</v>
      </c>
      <c r="K33">
        <v>1</v>
      </c>
      <c r="L33">
        <v>1</v>
      </c>
      <c r="M33">
        <v>9</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144075</v>
      </c>
      <c r="Y33" s="137">
        <v>216112.5</v>
      </c>
      <c r="Z33" s="188">
        <f t="shared" si="25"/>
        <v>1643.5372060355623</v>
      </c>
      <c r="AA33" s="188">
        <f>IF(IF(sym!$Q22=H33,1,0)=1,ABS(X33*G33),-ABS(X33*G33))</f>
        <v>1643.5372060355623</v>
      </c>
      <c r="AB33" s="188">
        <f>IF(IF(sym!$P22=$H33,1,0)=1,ABS($X33*$G33),-ABS($X33*$G33))</f>
        <v>-1643.5372060355623</v>
      </c>
      <c r="AC33" s="188">
        <f t="shared" si="40"/>
        <v>-1643.5372060355623</v>
      </c>
      <c r="AD33" s="188">
        <f t="shared" si="26"/>
        <v>1643.5372060355623</v>
      </c>
      <c r="AE33" s="188">
        <f t="shared" si="27"/>
        <v>1643.5372060355623</v>
      </c>
      <c r="AF33" s="188">
        <f t="shared" si="36"/>
        <v>1643.5372060355623</v>
      </c>
      <c r="AG33" s="188">
        <f t="shared" si="37"/>
        <v>1643.5372060355623</v>
      </c>
      <c r="AH33" s="188">
        <f t="shared" si="38"/>
        <v>1643.5372060355623</v>
      </c>
      <c r="AI33" s="188">
        <f t="shared" si="39"/>
        <v>1643.5372060355623</v>
      </c>
      <c r="AJ33" s="188">
        <f t="shared" si="28"/>
        <v>-1643.5372060355623</v>
      </c>
      <c r="AK33" s="188">
        <f t="shared" si="29"/>
        <v>1643.5372060355623</v>
      </c>
      <c r="AL33" s="188">
        <f t="shared" si="30"/>
        <v>1643.5372060355623</v>
      </c>
      <c r="AM33" s="188">
        <f t="shared" si="31"/>
        <v>1643.5372060355623</v>
      </c>
      <c r="AN33" s="188">
        <f t="shared" si="32"/>
        <v>-1643.5372060355623</v>
      </c>
      <c r="AO33" s="188">
        <f t="shared" si="33"/>
        <v>1643.5372060355623</v>
      </c>
    </row>
    <row r="34" spans="1:41" x14ac:dyDescent="0.25">
      <c r="A34" s="1" t="s">
        <v>331</v>
      </c>
      <c r="B34" s="149" t="s">
        <v>481</v>
      </c>
      <c r="C34" s="192" t="s">
        <v>294</v>
      </c>
      <c r="E34">
        <v>-1</v>
      </c>
      <c r="F34" s="186">
        <f t="shared" si="19"/>
        <v>-1548.187871148506</v>
      </c>
      <c r="G34" s="202">
        <v>-1.6770993267999999E-2</v>
      </c>
      <c r="H34" s="202">
        <v>-1</v>
      </c>
      <c r="I34">
        <v>-1</v>
      </c>
      <c r="J34">
        <v>-1</v>
      </c>
      <c r="K34">
        <v>-1</v>
      </c>
      <c r="L34">
        <v>-1</v>
      </c>
      <c r="M34">
        <v>-1</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92313.427500000005</v>
      </c>
      <c r="Y34" s="137">
        <v>138470.14125000002</v>
      </c>
      <c r="Z34" s="188">
        <f t="shared" si="25"/>
        <v>1548.187871148506</v>
      </c>
      <c r="AA34" s="188">
        <f>IF(IF(sym!$Q23=H34,1,0)=1,ABS(X34*G34),-ABS(X34*G34))</f>
        <v>-1548.187871148506</v>
      </c>
      <c r="AB34" s="188">
        <f>IF(IF(sym!$P23=$H34,1,0)=1,ABS($X34*$G34),-ABS($X34*$G34))</f>
        <v>1548.187871148506</v>
      </c>
      <c r="AC34" s="188">
        <f t="shared" si="40"/>
        <v>1548.187871148506</v>
      </c>
      <c r="AD34" s="188">
        <f t="shared" si="26"/>
        <v>-1548.187871148506</v>
      </c>
      <c r="AE34" s="188">
        <f t="shared" si="27"/>
        <v>1548.187871148506</v>
      </c>
      <c r="AF34" s="188">
        <f t="shared" si="36"/>
        <v>1548.187871148506</v>
      </c>
      <c r="AG34" s="188">
        <f t="shared" si="37"/>
        <v>1548.187871148506</v>
      </c>
      <c r="AH34" s="188">
        <f t="shared" si="38"/>
        <v>1548.187871148506</v>
      </c>
      <c r="AI34" s="188">
        <f t="shared" si="39"/>
        <v>-1548.187871148506</v>
      </c>
      <c r="AJ34" s="188">
        <f t="shared" si="28"/>
        <v>1548.187871148506</v>
      </c>
      <c r="AK34" s="188">
        <f t="shared" si="29"/>
        <v>-1548.187871148506</v>
      </c>
      <c r="AL34" s="188">
        <f t="shared" si="30"/>
        <v>-1548.187871148506</v>
      </c>
      <c r="AM34" s="188">
        <f t="shared" si="31"/>
        <v>-1548.187871148506</v>
      </c>
      <c r="AN34" s="188">
        <f t="shared" si="32"/>
        <v>1548.187871148506</v>
      </c>
      <c r="AO34" s="188">
        <f t="shared" si="33"/>
        <v>-1548.187871148506</v>
      </c>
    </row>
    <row r="35" spans="1:41" x14ac:dyDescent="0.25">
      <c r="A35" s="1" t="s">
        <v>333</v>
      </c>
      <c r="B35" s="149" t="s">
        <v>663</v>
      </c>
      <c r="C35" s="192" t="s">
        <v>294</v>
      </c>
      <c r="E35">
        <v>-1</v>
      </c>
      <c r="F35" s="186">
        <f t="shared" si="19"/>
        <v>-2017.6354988000166</v>
      </c>
      <c r="G35" s="202">
        <v>-1.9114843629200001E-2</v>
      </c>
      <c r="H35" s="202">
        <v>-1</v>
      </c>
      <c r="I35">
        <v>1</v>
      </c>
      <c r="J35">
        <v>1</v>
      </c>
      <c r="K35">
        <v>1</v>
      </c>
      <c r="L35">
        <v>1</v>
      </c>
      <c r="M35">
        <v>7</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105553.33530000001</v>
      </c>
      <c r="Y35" s="137">
        <v>158330.00294999999</v>
      </c>
      <c r="Z35" s="188">
        <f t="shared" si="25"/>
        <v>2017.6354988000166</v>
      </c>
      <c r="AA35" s="188">
        <f>IF(IF(sym!$Q24=H35,1,0)=1,ABS(X35*G35),-ABS(X35*G35))</f>
        <v>-2017.6354988000166</v>
      </c>
      <c r="AB35" s="188">
        <f>IF(IF(sym!$P24=$H35,1,0)=1,ABS($X35*$G35),-ABS($X35*$G35))</f>
        <v>2017.6354988000166</v>
      </c>
      <c r="AC35" s="188">
        <f t="shared" si="40"/>
        <v>2017.6354988000166</v>
      </c>
      <c r="AD35" s="188">
        <f t="shared" si="26"/>
        <v>-2017.6354988000166</v>
      </c>
      <c r="AE35" s="188">
        <f t="shared" si="27"/>
        <v>-2017.6354988000166</v>
      </c>
      <c r="AF35" s="188">
        <f t="shared" si="36"/>
        <v>-2017.6354988000166</v>
      </c>
      <c r="AG35" s="188">
        <f t="shared" si="37"/>
        <v>-2017.6354988000166</v>
      </c>
      <c r="AH35" s="188">
        <f t="shared" si="38"/>
        <v>-2017.6354988000166</v>
      </c>
      <c r="AI35" s="188">
        <f t="shared" si="39"/>
        <v>-2017.6354988000166</v>
      </c>
      <c r="AJ35" s="188">
        <f t="shared" si="28"/>
        <v>2017.6354988000166</v>
      </c>
      <c r="AK35" s="188">
        <f t="shared" si="29"/>
        <v>-2017.6354988000166</v>
      </c>
      <c r="AL35" s="188">
        <f t="shared" si="30"/>
        <v>-2017.6354988000166</v>
      </c>
      <c r="AM35" s="188">
        <f t="shared" si="31"/>
        <v>-2017.6354988000166</v>
      </c>
      <c r="AN35" s="188">
        <f t="shared" si="32"/>
        <v>2017.6354988000166</v>
      </c>
      <c r="AO35" s="188">
        <f t="shared" si="33"/>
        <v>-2017.6354988000166</v>
      </c>
    </row>
    <row r="36" spans="1:41" x14ac:dyDescent="0.25">
      <c r="A36" s="330" t="s">
        <v>335</v>
      </c>
      <c r="B36" s="331" t="s">
        <v>568</v>
      </c>
      <c r="C36" s="332" t="s">
        <v>1288</v>
      </c>
      <c r="E36">
        <v>1</v>
      </c>
      <c r="F36" s="186">
        <f t="shared" si="19"/>
        <v>0</v>
      </c>
      <c r="G36" s="291">
        <v>4.9820645675600003E-5</v>
      </c>
      <c r="H36" s="202">
        <v>1</v>
      </c>
      <c r="I36">
        <v>1</v>
      </c>
      <c r="J36">
        <v>-1</v>
      </c>
      <c r="K36">
        <v>1</v>
      </c>
      <c r="L36">
        <v>1</v>
      </c>
      <c r="M36">
        <v>12</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416.25067647814319</v>
      </c>
      <c r="G37" s="202">
        <v>4.9470510937599998E-3</v>
      </c>
      <c r="H37" s="202">
        <v>1</v>
      </c>
      <c r="I37">
        <v>1</v>
      </c>
      <c r="J37">
        <v>-1</v>
      </c>
      <c r="K37">
        <v>1</v>
      </c>
      <c r="L37">
        <v>1</v>
      </c>
      <c r="M37">
        <v>3</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84141.171900000001</v>
      </c>
      <c r="Y37" s="137">
        <v>84141.171900000001</v>
      </c>
      <c r="Z37" s="188">
        <f t="shared" si="25"/>
        <v>416.25067647814319</v>
      </c>
      <c r="AA37" s="188">
        <f>IF(IF(sym!$Q26=H37,1,0)=1,ABS(X37*G37),-ABS(X37*G37))</f>
        <v>416.25067647814319</v>
      </c>
      <c r="AB37" s="188">
        <f>IF(IF(sym!$P26=$H37,1,0)=1,ABS($X37*$G37),-ABS($X37*$G37))</f>
        <v>-416.25067647814319</v>
      </c>
      <c r="AC37" s="188">
        <f t="shared" si="40"/>
        <v>-416.25067647814319</v>
      </c>
      <c r="AD37" s="188">
        <f t="shared" si="26"/>
        <v>416.25067647814319</v>
      </c>
      <c r="AE37" s="188">
        <f t="shared" si="27"/>
        <v>-416.25067647814319</v>
      </c>
      <c r="AF37" s="188">
        <f t="shared" si="36"/>
        <v>416.25067647814319</v>
      </c>
      <c r="AG37" s="188">
        <f t="shared" si="37"/>
        <v>416.25067647814319</v>
      </c>
      <c r="AH37" s="188">
        <f t="shared" si="38"/>
        <v>416.25067647814319</v>
      </c>
      <c r="AI37" s="188">
        <f t="shared" si="39"/>
        <v>416.25067647814319</v>
      </c>
      <c r="AJ37" s="188">
        <f t="shared" si="28"/>
        <v>-416.25067647814319</v>
      </c>
      <c r="AK37" s="188">
        <f t="shared" si="29"/>
        <v>416.25067647814319</v>
      </c>
      <c r="AL37" s="188">
        <f t="shared" si="30"/>
        <v>416.25067647814319</v>
      </c>
      <c r="AM37" s="188">
        <f t="shared" si="31"/>
        <v>416.25067647814319</v>
      </c>
      <c r="AN37" s="188">
        <f t="shared" si="32"/>
        <v>-416.25067647814319</v>
      </c>
      <c r="AO37" s="188">
        <f t="shared" si="33"/>
        <v>-416.25067647814319</v>
      </c>
    </row>
    <row r="38" spans="1:41" x14ac:dyDescent="0.25">
      <c r="A38" s="1" t="s">
        <v>339</v>
      </c>
      <c r="B38" s="149" t="s">
        <v>596</v>
      </c>
      <c r="C38" s="192" t="s">
        <v>1122</v>
      </c>
      <c r="E38">
        <v>1</v>
      </c>
      <c r="F38" s="186">
        <f t="shared" si="19"/>
        <v>1717.3109997201734</v>
      </c>
      <c r="G38" s="202">
        <v>5.1091500232200004E-3</v>
      </c>
      <c r="H38" s="202">
        <v>1</v>
      </c>
      <c r="I38">
        <v>-1</v>
      </c>
      <c r="J38">
        <v>-1</v>
      </c>
      <c r="K38">
        <v>1</v>
      </c>
      <c r="L38">
        <v>1</v>
      </c>
      <c r="M38">
        <v>7</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336124.59840000002</v>
      </c>
      <c r="Y38" s="137">
        <v>504186.89760000003</v>
      </c>
      <c r="Z38" s="188">
        <f t="shared" si="25"/>
        <v>1717.3109997201734</v>
      </c>
      <c r="AA38" s="188">
        <f>IF(IF(sym!$Q27=H38,1,0)=1,ABS(X38*G38),-ABS(X38*G38))</f>
        <v>-1717.3109997201734</v>
      </c>
      <c r="AB38" s="188">
        <f>IF(IF(sym!$P27=$H38,1,0)=1,ABS($X38*$G38),-ABS($X38*$G38))</f>
        <v>1717.3109997201734</v>
      </c>
      <c r="AC38" s="188">
        <f t="shared" si="40"/>
        <v>1717.3109997201734</v>
      </c>
      <c r="AD38" s="188">
        <f t="shared" si="26"/>
        <v>-1717.3109997201734</v>
      </c>
      <c r="AE38" s="188">
        <f t="shared" si="27"/>
        <v>-1717.3109997201734</v>
      </c>
      <c r="AF38" s="188">
        <f t="shared" si="36"/>
        <v>-1717.3109997201734</v>
      </c>
      <c r="AG38" s="188">
        <f t="shared" si="37"/>
        <v>1717.3109997201734</v>
      </c>
      <c r="AH38" s="188">
        <f t="shared" si="38"/>
        <v>1717.3109997201734</v>
      </c>
      <c r="AI38" s="188">
        <f t="shared" si="39"/>
        <v>1717.3109997201734</v>
      </c>
      <c r="AJ38" s="188">
        <f t="shared" si="28"/>
        <v>1717.3109997201734</v>
      </c>
      <c r="AK38" s="188">
        <f t="shared" si="29"/>
        <v>-1717.3109997201734</v>
      </c>
      <c r="AL38" s="188">
        <f t="shared" si="30"/>
        <v>-1717.3109997201734</v>
      </c>
      <c r="AM38" s="188">
        <f t="shared" si="31"/>
        <v>-1717.3109997201734</v>
      </c>
      <c r="AN38" s="188">
        <f t="shared" si="32"/>
        <v>-1717.3109997201734</v>
      </c>
      <c r="AO38" s="188">
        <f t="shared" si="33"/>
        <v>-1717.3109997201734</v>
      </c>
    </row>
    <row r="39" spans="1:41" x14ac:dyDescent="0.25">
      <c r="A39" s="330" t="s">
        <v>341</v>
      </c>
      <c r="B39" s="331" t="s">
        <v>453</v>
      </c>
      <c r="C39" s="332" t="s">
        <v>1288</v>
      </c>
      <c r="E39">
        <v>1</v>
      </c>
      <c r="F39" s="186">
        <f t="shared" si="19"/>
        <v>0</v>
      </c>
      <c r="G39" s="202">
        <v>2.0058168689200001E-4</v>
      </c>
      <c r="H39" s="202">
        <v>1</v>
      </c>
      <c r="I39">
        <v>-1</v>
      </c>
      <c r="J39">
        <v>-1</v>
      </c>
      <c r="K39">
        <v>1</v>
      </c>
      <c r="L39">
        <v>1</v>
      </c>
      <c r="M39">
        <v>10</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1723.5872137628016</v>
      </c>
      <c r="G40" s="202">
        <v>2.8143789177400001E-3</v>
      </c>
      <c r="H40" s="202">
        <v>1</v>
      </c>
      <c r="I40">
        <v>1</v>
      </c>
      <c r="J40">
        <v>1</v>
      </c>
      <c r="K40">
        <v>1</v>
      </c>
      <c r="L40">
        <v>1</v>
      </c>
      <c r="M40">
        <v>6</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612421.875</v>
      </c>
      <c r="Y40" s="137">
        <v>734906.25</v>
      </c>
      <c r="Z40" s="188">
        <f t="shared" si="25"/>
        <v>1723.5872137628016</v>
      </c>
      <c r="AA40" s="188">
        <f>IF(IF(sym!$Q29=H40,1,0)=1,ABS(X40*G40),-ABS(X40*G40))</f>
        <v>-1723.5872137628016</v>
      </c>
      <c r="AB40" s="188">
        <f>IF(IF(sym!$P29=$H40,1,0)=1,ABS($X40*$G40),-ABS($X40*$G40))</f>
        <v>1723.5872137628016</v>
      </c>
      <c r="AC40" s="188">
        <f t="shared" si="40"/>
        <v>-1723.5872137628016</v>
      </c>
      <c r="AD40" s="188">
        <f t="shared" si="26"/>
        <v>1723.5872137628016</v>
      </c>
      <c r="AE40" s="188">
        <f t="shared" si="27"/>
        <v>1723.5872137628016</v>
      </c>
      <c r="AF40" s="188">
        <f t="shared" si="36"/>
        <v>1723.5872137628016</v>
      </c>
      <c r="AG40" s="188">
        <f t="shared" si="37"/>
        <v>1723.5872137628016</v>
      </c>
      <c r="AH40" s="188">
        <f t="shared" si="38"/>
        <v>1723.5872137628016</v>
      </c>
      <c r="AI40" s="188">
        <f t="shared" si="39"/>
        <v>1723.5872137628016</v>
      </c>
      <c r="AJ40" s="188">
        <f t="shared" si="28"/>
        <v>-1723.5872137628016</v>
      </c>
      <c r="AK40" s="188">
        <f t="shared" si="29"/>
        <v>1723.5872137628016</v>
      </c>
      <c r="AL40" s="188">
        <f t="shared" si="30"/>
        <v>1723.5872137628016</v>
      </c>
      <c r="AM40" s="188">
        <f t="shared" si="31"/>
        <v>1723.5872137628016</v>
      </c>
      <c r="AN40" s="188">
        <f t="shared" si="32"/>
        <v>-1723.5872137628016</v>
      </c>
      <c r="AO40" s="188">
        <f t="shared" si="33"/>
        <v>1723.5872137628016</v>
      </c>
    </row>
    <row r="41" spans="1:41" x14ac:dyDescent="0.25">
      <c r="A41" s="1" t="s">
        <v>345</v>
      </c>
      <c r="B41" s="149" t="s">
        <v>602</v>
      </c>
      <c r="C41" s="192" t="s">
        <v>347</v>
      </c>
      <c r="E41">
        <v>1</v>
      </c>
      <c r="F41" s="186">
        <f t="shared" si="19"/>
        <v>1998.98356982478</v>
      </c>
      <c r="G41" s="202">
        <v>1.4712471994E-2</v>
      </c>
      <c r="H41" s="202">
        <v>1</v>
      </c>
      <c r="I41">
        <v>1</v>
      </c>
      <c r="J41">
        <v>-1</v>
      </c>
      <c r="K41">
        <v>1</v>
      </c>
      <c r="L41">
        <v>-1</v>
      </c>
      <c r="M41">
        <v>-6</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135870</v>
      </c>
      <c r="Y41" s="137">
        <v>135870</v>
      </c>
      <c r="Z41" s="188">
        <f t="shared" si="25"/>
        <v>1998.98356982478</v>
      </c>
      <c r="AA41" s="188">
        <f>IF(IF(sym!$Q30=H41,1,0)=1,ABS(X41*G41),-ABS(X41*G41))</f>
        <v>-1998.98356982478</v>
      </c>
      <c r="AB41" s="188">
        <f>IF(IF(sym!$P30=$H41,1,0)=1,ABS($X41*$G41),-ABS($X41*$G41))</f>
        <v>1998.98356982478</v>
      </c>
      <c r="AC41" s="188">
        <f t="shared" si="40"/>
        <v>1998.98356982478</v>
      </c>
      <c r="AD41" s="188">
        <f t="shared" si="26"/>
        <v>-1998.98356982478</v>
      </c>
      <c r="AE41" s="188">
        <f t="shared" si="27"/>
        <v>-1998.98356982478</v>
      </c>
      <c r="AF41" s="188">
        <f t="shared" si="36"/>
        <v>1998.98356982478</v>
      </c>
      <c r="AG41" s="188">
        <f t="shared" si="37"/>
        <v>1998.98356982478</v>
      </c>
      <c r="AH41" s="188">
        <f t="shared" si="38"/>
        <v>-1998.98356982478</v>
      </c>
      <c r="AI41" s="188">
        <f t="shared" si="39"/>
        <v>1998.98356982478</v>
      </c>
      <c r="AJ41" s="188">
        <f t="shared" si="28"/>
        <v>1998.98356982478</v>
      </c>
      <c r="AK41" s="188">
        <f t="shared" si="29"/>
        <v>-1998.98356982478</v>
      </c>
      <c r="AL41" s="188">
        <f t="shared" si="30"/>
        <v>1998.98356982478</v>
      </c>
      <c r="AM41" s="188">
        <f t="shared" si="31"/>
        <v>1998.98356982478</v>
      </c>
      <c r="AN41" s="188">
        <f t="shared" si="32"/>
        <v>-1998.98356982478</v>
      </c>
      <c r="AO41" s="188">
        <f t="shared" si="33"/>
        <v>-1998.98356982478</v>
      </c>
    </row>
    <row r="42" spans="1:41" x14ac:dyDescent="0.25">
      <c r="A42" s="1" t="s">
        <v>1023</v>
      </c>
      <c r="B42" s="149" t="s">
        <v>604</v>
      </c>
      <c r="C42" s="192" t="s">
        <v>294</v>
      </c>
      <c r="E42">
        <v>1</v>
      </c>
      <c r="F42" s="186">
        <f t="shared" si="19"/>
        <v>-1860.2131006696729</v>
      </c>
      <c r="G42" s="202">
        <v>-1.6744503929799998E-2</v>
      </c>
      <c r="H42" s="202">
        <v>-1</v>
      </c>
      <c r="I42">
        <v>1</v>
      </c>
      <c r="J42">
        <v>-1</v>
      </c>
      <c r="K42">
        <v>1</v>
      </c>
      <c r="L42">
        <v>1</v>
      </c>
      <c r="M42">
        <v>5</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111093.95109395109</v>
      </c>
      <c r="Y42" s="137">
        <v>111093.95109395109</v>
      </c>
      <c r="Z42" s="188">
        <f t="shared" si="25"/>
        <v>1860.2131006696729</v>
      </c>
      <c r="AA42" s="188">
        <f>IF(IF(sym!$Q31=H42,1,0)=1,ABS(X42*G42),-ABS(X42*G42))</f>
        <v>-1860.2131006696729</v>
      </c>
      <c r="AB42" s="188">
        <f>IF(IF(sym!$P31=$H42,1,0)=1,ABS($X42*$G42),-ABS($X42*$G42))</f>
        <v>1860.2131006696729</v>
      </c>
      <c r="AC42" s="188">
        <f t="shared" si="40"/>
        <v>-1860.2131006696729</v>
      </c>
      <c r="AD42" s="188">
        <f t="shared" si="26"/>
        <v>1860.2131006696729</v>
      </c>
      <c r="AE42" s="188">
        <f t="shared" si="27"/>
        <v>1860.2131006696729</v>
      </c>
      <c r="AF42" s="188">
        <f t="shared" si="36"/>
        <v>-1860.2131006696729</v>
      </c>
      <c r="AG42" s="188">
        <f t="shared" si="37"/>
        <v>-1860.2131006696729</v>
      </c>
      <c r="AH42" s="188">
        <f t="shared" si="38"/>
        <v>-1860.2131006696729</v>
      </c>
      <c r="AI42" s="188">
        <f t="shared" si="39"/>
        <v>-1860.2131006696729</v>
      </c>
      <c r="AJ42" s="188">
        <f t="shared" si="28"/>
        <v>-1860.2131006696729</v>
      </c>
      <c r="AK42" s="188">
        <f t="shared" si="29"/>
        <v>1860.2131006696729</v>
      </c>
      <c r="AL42" s="188">
        <f t="shared" si="30"/>
        <v>1860.2131006696729</v>
      </c>
      <c r="AM42" s="188">
        <f t="shared" si="31"/>
        <v>1860.2131006696729</v>
      </c>
      <c r="AN42" s="188">
        <f t="shared" si="32"/>
        <v>1860.2131006696729</v>
      </c>
      <c r="AO42" s="188">
        <f t="shared" si="33"/>
        <v>1860.2131006696729</v>
      </c>
    </row>
    <row r="43" spans="1:41" x14ac:dyDescent="0.25">
      <c r="A43" s="1" t="s">
        <v>349</v>
      </c>
      <c r="B43" s="149" t="s">
        <v>515</v>
      </c>
      <c r="C43" s="192" t="s">
        <v>347</v>
      </c>
      <c r="E43">
        <v>1</v>
      </c>
      <c r="F43" s="186">
        <f t="shared" si="19"/>
        <v>-1649.689896257315</v>
      </c>
      <c r="G43" s="202">
        <v>-1.5110509697799999E-2</v>
      </c>
      <c r="H43" s="202">
        <v>-1</v>
      </c>
      <c r="I43">
        <v>1</v>
      </c>
      <c r="J43">
        <v>-1</v>
      </c>
      <c r="K43">
        <v>1</v>
      </c>
      <c r="L43">
        <v>1</v>
      </c>
      <c r="M43">
        <v>13</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109175</v>
      </c>
      <c r="Y43" s="137">
        <v>109175</v>
      </c>
      <c r="Z43" s="188">
        <f t="shared" si="25"/>
        <v>1649.689896257315</v>
      </c>
      <c r="AA43" s="188">
        <f>IF(IF(sym!$Q32=H43,1,0)=1,ABS(X43*G43),-ABS(X43*G43))</f>
        <v>-1649.689896257315</v>
      </c>
      <c r="AB43" s="188">
        <f>IF(IF(sym!$P32=$H43,1,0)=1,ABS($X43*$G43),-ABS($X43*$G43))</f>
        <v>1649.689896257315</v>
      </c>
      <c r="AC43" s="188">
        <f t="shared" si="40"/>
        <v>-1649.689896257315</v>
      </c>
      <c r="AD43" s="188">
        <f t="shared" si="26"/>
        <v>1649.689896257315</v>
      </c>
      <c r="AE43" s="188">
        <f t="shared" si="27"/>
        <v>1649.689896257315</v>
      </c>
      <c r="AF43" s="188">
        <f t="shared" si="36"/>
        <v>-1649.689896257315</v>
      </c>
      <c r="AG43" s="188">
        <f t="shared" si="37"/>
        <v>-1649.689896257315</v>
      </c>
      <c r="AH43" s="188">
        <f t="shared" si="38"/>
        <v>-1649.689896257315</v>
      </c>
      <c r="AI43" s="188">
        <f t="shared" si="39"/>
        <v>-1649.689896257315</v>
      </c>
      <c r="AJ43" s="188">
        <f t="shared" si="28"/>
        <v>-1649.689896257315</v>
      </c>
      <c r="AK43" s="188">
        <f t="shared" si="29"/>
        <v>1649.689896257315</v>
      </c>
      <c r="AL43" s="188">
        <f t="shared" si="30"/>
        <v>1649.689896257315</v>
      </c>
      <c r="AM43" s="188">
        <f t="shared" si="31"/>
        <v>1649.689896257315</v>
      </c>
      <c r="AN43" s="188">
        <f t="shared" si="32"/>
        <v>1649.689896257315</v>
      </c>
      <c r="AO43" s="188">
        <f t="shared" si="33"/>
        <v>1649.689896257315</v>
      </c>
    </row>
    <row r="44" spans="1:41" x14ac:dyDescent="0.25">
      <c r="A44" s="1" t="s">
        <v>1024</v>
      </c>
      <c r="B44" s="149" t="s">
        <v>353</v>
      </c>
      <c r="C44" s="192" t="s">
        <v>294</v>
      </c>
      <c r="E44">
        <v>1</v>
      </c>
      <c r="F44" s="186">
        <f t="shared" si="19"/>
        <v>-1984.190708170544</v>
      </c>
      <c r="G44" s="202">
        <v>-1.4877840098900001E-2</v>
      </c>
      <c r="H44" s="202">
        <v>-1</v>
      </c>
      <c r="I44">
        <v>1</v>
      </c>
      <c r="J44">
        <v>-1</v>
      </c>
      <c r="K44">
        <v>1</v>
      </c>
      <c r="L44">
        <v>1</v>
      </c>
      <c r="M44">
        <v>4</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133365.50836550837</v>
      </c>
      <c r="Y44" s="137">
        <v>133365.50836550837</v>
      </c>
      <c r="Z44" s="188">
        <f t="shared" si="25"/>
        <v>1984.190708170544</v>
      </c>
      <c r="AA44" s="188">
        <f>IF(IF(sym!$Q33=H44,1,0)=1,ABS(X44*G44),-ABS(X44*G44))</f>
        <v>-1984.190708170544</v>
      </c>
      <c r="AB44" s="188">
        <f>IF(IF(sym!$P33=$H44,1,0)=1,ABS($X44*$G44),-ABS($X44*$G44))</f>
        <v>1984.190708170544</v>
      </c>
      <c r="AC44" s="188">
        <f t="shared" si="40"/>
        <v>-1984.190708170544</v>
      </c>
      <c r="AD44" s="188">
        <f t="shared" si="26"/>
        <v>1984.190708170544</v>
      </c>
      <c r="AE44" s="188">
        <f t="shared" si="27"/>
        <v>1984.190708170544</v>
      </c>
      <c r="AF44" s="188">
        <f t="shared" si="36"/>
        <v>-1984.190708170544</v>
      </c>
      <c r="AG44" s="188">
        <f t="shared" si="37"/>
        <v>-1984.190708170544</v>
      </c>
      <c r="AH44" s="188">
        <f t="shared" si="38"/>
        <v>-1984.190708170544</v>
      </c>
      <c r="AI44" s="188">
        <f t="shared" si="39"/>
        <v>-1984.190708170544</v>
      </c>
      <c r="AJ44" s="188">
        <f t="shared" si="28"/>
        <v>-1984.190708170544</v>
      </c>
      <c r="AK44" s="188">
        <f t="shared" si="29"/>
        <v>1984.190708170544</v>
      </c>
      <c r="AL44" s="188">
        <f t="shared" si="30"/>
        <v>1984.190708170544</v>
      </c>
      <c r="AM44" s="188">
        <f t="shared" si="31"/>
        <v>1984.190708170544</v>
      </c>
      <c r="AN44" s="188">
        <f t="shared" si="32"/>
        <v>1984.190708170544</v>
      </c>
      <c r="AO44" s="188">
        <f t="shared" si="33"/>
        <v>1984.190708170544</v>
      </c>
    </row>
    <row r="45" spans="1:41" x14ac:dyDescent="0.25">
      <c r="A45" s="1" t="s">
        <v>351</v>
      </c>
      <c r="B45" s="149" t="s">
        <v>617</v>
      </c>
      <c r="C45" s="192" t="s">
        <v>288</v>
      </c>
      <c r="E45">
        <v>1</v>
      </c>
      <c r="F45" s="186">
        <f t="shared" si="19"/>
        <v>-2647.1264836267305</v>
      </c>
      <c r="G45" s="202">
        <v>-4.3599073767799999E-2</v>
      </c>
      <c r="H45" s="202">
        <v>-1</v>
      </c>
      <c r="I45">
        <v>1</v>
      </c>
      <c r="J45">
        <v>1</v>
      </c>
      <c r="K45">
        <v>1</v>
      </c>
      <c r="L45">
        <v>1</v>
      </c>
      <c r="M45">
        <v>-4</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60715.199999999997</v>
      </c>
      <c r="Y45" s="137">
        <v>60715.199999999997</v>
      </c>
      <c r="Z45" s="188">
        <f t="shared" si="25"/>
        <v>2647.1264836267305</v>
      </c>
      <c r="AA45" s="188">
        <f>IF(IF(sym!$Q34=H45,1,0)=1,ABS(X45*G45),-ABS(X45*G45))</f>
        <v>-2647.1264836267305</v>
      </c>
      <c r="AB45" s="188">
        <f>IF(IF(sym!$P34=$H45,1,0)=1,ABS($X45*$G45),-ABS($X45*$G45))</f>
        <v>2647.1264836267305</v>
      </c>
      <c r="AC45" s="188">
        <f t="shared" si="40"/>
        <v>-2647.1264836267305</v>
      </c>
      <c r="AD45" s="188">
        <f t="shared" si="26"/>
        <v>2647.1264836267305</v>
      </c>
      <c r="AE45" s="188">
        <f t="shared" si="27"/>
        <v>-2647.1264836267305</v>
      </c>
      <c r="AF45" s="188">
        <f t="shared" si="36"/>
        <v>-2647.1264836267305</v>
      </c>
      <c r="AG45" s="188">
        <f t="shared" si="37"/>
        <v>-2647.1264836267305</v>
      </c>
      <c r="AH45" s="188">
        <f t="shared" si="38"/>
        <v>-2647.1264836267305</v>
      </c>
      <c r="AI45" s="188">
        <f t="shared" si="39"/>
        <v>2647.1264836267305</v>
      </c>
      <c r="AJ45" s="188">
        <f t="shared" si="28"/>
        <v>-2647.1264836267305</v>
      </c>
      <c r="AK45" s="188">
        <f t="shared" si="29"/>
        <v>2647.1264836267305</v>
      </c>
      <c r="AL45" s="188">
        <f t="shared" si="30"/>
        <v>2647.1264836267305</v>
      </c>
      <c r="AM45" s="188">
        <f t="shared" si="31"/>
        <v>2647.1264836267305</v>
      </c>
      <c r="AN45" s="188">
        <f t="shared" si="32"/>
        <v>-2647.1264836267305</v>
      </c>
      <c r="AO45" s="188">
        <f t="shared" si="33"/>
        <v>2647.1264836267305</v>
      </c>
    </row>
    <row r="46" spans="1:41" x14ac:dyDescent="0.25">
      <c r="A46" s="1" t="s">
        <v>355</v>
      </c>
      <c r="B46" s="149" t="s">
        <v>623</v>
      </c>
      <c r="C46" s="192" t="s">
        <v>1121</v>
      </c>
      <c r="E46">
        <v>1</v>
      </c>
      <c r="F46" s="186">
        <f t="shared" si="19"/>
        <v>2334.3762783804432</v>
      </c>
      <c r="G46" s="202">
        <v>9.4600122724500003E-3</v>
      </c>
      <c r="H46" s="202">
        <v>1</v>
      </c>
      <c r="I46">
        <v>1</v>
      </c>
      <c r="J46">
        <v>1</v>
      </c>
      <c r="K46">
        <v>1</v>
      </c>
      <c r="L46">
        <v>1</v>
      </c>
      <c r="M46">
        <v>6</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246762.5</v>
      </c>
      <c r="Y46" s="137">
        <v>370143.75</v>
      </c>
      <c r="Z46" s="188">
        <f t="shared" si="25"/>
        <v>2334.3762783804432</v>
      </c>
      <c r="AA46" s="188">
        <f>IF(IF(sym!$Q35=H46,1,0)=1,ABS(X46*G46),-ABS(X46*G46))</f>
        <v>-2334.3762783804432</v>
      </c>
      <c r="AB46" s="188">
        <f>IF(IF(sym!$P35=$H46,1,0)=1,ABS($X46*$G46),-ABS($X46*$G46))</f>
        <v>2334.3762783804432</v>
      </c>
      <c r="AC46" s="188">
        <f t="shared" si="40"/>
        <v>2334.3762783804432</v>
      </c>
      <c r="AD46" s="188">
        <f t="shared" si="26"/>
        <v>-2334.3762783804432</v>
      </c>
      <c r="AE46" s="188">
        <f t="shared" si="27"/>
        <v>2334.3762783804432</v>
      </c>
      <c r="AF46" s="188">
        <f t="shared" si="36"/>
        <v>2334.3762783804432</v>
      </c>
      <c r="AG46" s="188">
        <f t="shared" si="37"/>
        <v>2334.3762783804432</v>
      </c>
      <c r="AH46" s="188">
        <f t="shared" si="38"/>
        <v>2334.3762783804432</v>
      </c>
      <c r="AI46" s="188">
        <f t="shared" si="39"/>
        <v>2334.3762783804432</v>
      </c>
      <c r="AJ46" s="188">
        <f t="shared" si="28"/>
        <v>2334.3762783804432</v>
      </c>
      <c r="AK46" s="188">
        <f t="shared" si="29"/>
        <v>2334.3762783804432</v>
      </c>
      <c r="AL46" s="188">
        <f t="shared" si="30"/>
        <v>-2334.3762783804432</v>
      </c>
      <c r="AM46" s="188">
        <f t="shared" si="31"/>
        <v>2334.3762783804432</v>
      </c>
      <c r="AN46" s="188">
        <f t="shared" ref="AN46:AN77" si="41">IF(IF(T46=$H46,1,0)=1,ABS($X46*$G46),-ABS($X46*$G46))</f>
        <v>-2334.3762783804432</v>
      </c>
      <c r="AO46" s="188">
        <f t="shared" ref="AO46:AO77" si="42">IF(IF(U46=$H46,1,0)=1,ABS($X46*$G46),-ABS($X46*$G46))</f>
        <v>-2334.3762783804432</v>
      </c>
    </row>
    <row r="47" spans="1:41" x14ac:dyDescent="0.25">
      <c r="A47" s="1" t="s">
        <v>357</v>
      </c>
      <c r="B47" s="149" t="s">
        <v>513</v>
      </c>
      <c r="C47" s="192" t="s">
        <v>304</v>
      </c>
      <c r="E47">
        <v>1</v>
      </c>
      <c r="F47" s="186">
        <f t="shared" si="19"/>
        <v>-633.79866803259608</v>
      </c>
      <c r="G47" s="202">
        <v>-5.8060109289600004E-3</v>
      </c>
      <c r="H47" s="202">
        <v>-1</v>
      </c>
      <c r="I47">
        <v>-1</v>
      </c>
      <c r="J47">
        <v>-1</v>
      </c>
      <c r="K47">
        <v>1</v>
      </c>
      <c r="L47">
        <v>1</v>
      </c>
      <c r="M47">
        <v>-4</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109162.50000000001</v>
      </c>
      <c r="Y47" s="137">
        <v>163743.75000000003</v>
      </c>
      <c r="Z47" s="188">
        <f t="shared" si="25"/>
        <v>633.79866803259608</v>
      </c>
      <c r="AA47" s="188">
        <f>IF(IF(sym!$Q36=H47,1,0)=1,ABS(X47*G47),-ABS(X47*G47))</f>
        <v>-633.79866803259608</v>
      </c>
      <c r="AB47" s="188">
        <f>IF(IF(sym!$P36=$H47,1,0)=1,ABS($X47*$G47),-ABS($X47*$G47))</f>
        <v>633.79866803259608</v>
      </c>
      <c r="AC47" s="188">
        <f t="shared" si="40"/>
        <v>-633.79866803259608</v>
      </c>
      <c r="AD47" s="188">
        <f t="shared" si="26"/>
        <v>633.79866803259608</v>
      </c>
      <c r="AE47" s="188">
        <f t="shared" si="27"/>
        <v>633.79866803259608</v>
      </c>
      <c r="AF47" s="188">
        <f t="shared" si="36"/>
        <v>633.79866803259608</v>
      </c>
      <c r="AG47" s="188">
        <f t="shared" si="37"/>
        <v>-633.79866803259608</v>
      </c>
      <c r="AH47" s="188">
        <f t="shared" si="38"/>
        <v>-633.79866803259608</v>
      </c>
      <c r="AI47" s="188">
        <f t="shared" si="39"/>
        <v>633.79866803259608</v>
      </c>
      <c r="AJ47" s="188">
        <f t="shared" si="28"/>
        <v>-633.79866803259608</v>
      </c>
      <c r="AK47" s="188">
        <f t="shared" si="29"/>
        <v>633.79866803259608</v>
      </c>
      <c r="AL47" s="188">
        <f t="shared" si="30"/>
        <v>633.79866803259608</v>
      </c>
      <c r="AM47" s="188">
        <f t="shared" si="31"/>
        <v>633.79866803259608</v>
      </c>
      <c r="AN47" s="188">
        <f t="shared" si="41"/>
        <v>-633.79866803259608</v>
      </c>
      <c r="AO47" s="188">
        <f t="shared" si="42"/>
        <v>633.79866803259608</v>
      </c>
    </row>
    <row r="48" spans="1:41" x14ac:dyDescent="0.25">
      <c r="A48" s="1" t="s">
        <v>1051</v>
      </c>
      <c r="B48" s="149" t="s">
        <v>614</v>
      </c>
      <c r="C48" s="192" t="s">
        <v>297</v>
      </c>
      <c r="E48">
        <v>-1</v>
      </c>
      <c r="F48" s="186">
        <f t="shared" si="19"/>
        <v>1012.1506682904401</v>
      </c>
      <c r="G48" s="202">
        <v>1.21506682868E-2</v>
      </c>
      <c r="H48" s="202">
        <v>1</v>
      </c>
      <c r="I48">
        <v>1</v>
      </c>
      <c r="J48">
        <v>1</v>
      </c>
      <c r="K48">
        <v>-1</v>
      </c>
      <c r="L48">
        <v>1</v>
      </c>
      <c r="M48">
        <v>17</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83300</v>
      </c>
      <c r="Y48" s="137">
        <v>104125</v>
      </c>
      <c r="Z48" s="188">
        <f t="shared" si="25"/>
        <v>1012.1506682904401</v>
      </c>
      <c r="AA48" s="188">
        <f>IF(IF(sym!$Q37=H48,1,0)=1,ABS(X48*G48),-ABS(X48*G48))</f>
        <v>1012.1506682904401</v>
      </c>
      <c r="AB48" s="188">
        <f>IF(IF(sym!$P37=$H48,1,0)=1,ABS($X48*$G48),-ABS($X48*$G48))</f>
        <v>-1012.1506682904401</v>
      </c>
      <c r="AC48" s="188">
        <f t="shared" si="40"/>
        <v>-1012.1506682904401</v>
      </c>
      <c r="AD48" s="188">
        <f t="shared" si="26"/>
        <v>1012.1506682904401</v>
      </c>
      <c r="AE48" s="188">
        <f t="shared" si="27"/>
        <v>1012.1506682904401</v>
      </c>
      <c r="AF48" s="188">
        <f t="shared" si="36"/>
        <v>1012.1506682904401</v>
      </c>
      <c r="AG48" s="188">
        <f t="shared" si="37"/>
        <v>-1012.1506682904401</v>
      </c>
      <c r="AH48" s="188">
        <f t="shared" si="38"/>
        <v>1012.1506682904401</v>
      </c>
      <c r="AI48" s="188">
        <f t="shared" si="39"/>
        <v>1012.1506682904401</v>
      </c>
      <c r="AJ48" s="188">
        <f t="shared" si="28"/>
        <v>-1012.1506682904401</v>
      </c>
      <c r="AK48" s="188">
        <f t="shared" si="29"/>
        <v>1012.1506682904401</v>
      </c>
      <c r="AL48" s="188">
        <f t="shared" si="30"/>
        <v>1012.1506682904401</v>
      </c>
      <c r="AM48" s="188">
        <f t="shared" si="31"/>
        <v>1012.1506682904401</v>
      </c>
      <c r="AN48" s="188">
        <f t="shared" si="41"/>
        <v>-1012.1506682904401</v>
      </c>
      <c r="AO48" s="188">
        <f t="shared" si="42"/>
        <v>1012.1506682904401</v>
      </c>
    </row>
    <row r="49" spans="1:41" x14ac:dyDescent="0.25">
      <c r="A49" s="4" t="s">
        <v>359</v>
      </c>
      <c r="B49" s="149" t="s">
        <v>708</v>
      </c>
      <c r="C49" s="192" t="s">
        <v>304</v>
      </c>
      <c r="E49">
        <v>1</v>
      </c>
      <c r="F49" s="186">
        <f t="shared" si="19"/>
        <v>2637.7371428566357</v>
      </c>
      <c r="G49" s="202">
        <v>2.4761904761899999E-2</v>
      </c>
      <c r="H49" s="234">
        <v>1</v>
      </c>
      <c r="I49">
        <v>1</v>
      </c>
      <c r="J49">
        <v>1</v>
      </c>
      <c r="K49">
        <v>1</v>
      </c>
      <c r="L49">
        <v>-1</v>
      </c>
      <c r="M49">
        <v>-4</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106524</v>
      </c>
      <c r="Y49" s="137">
        <v>71016</v>
      </c>
      <c r="Z49" s="188">
        <f t="shared" si="25"/>
        <v>2637.7371428566357</v>
      </c>
      <c r="AA49" s="188">
        <f>IF(IF(sym!$Q38=H49,1,0)=1,ABS(X49*G49),-ABS(X49*G49))</f>
        <v>2637.7371428566357</v>
      </c>
      <c r="AB49" s="188">
        <f>IF(IF(sym!$P38=$H49,1,0)=1,ABS($X49*$G49),-ABS($X49*$G49))</f>
        <v>-2637.7371428566357</v>
      </c>
      <c r="AC49" s="188">
        <f t="shared" si="40"/>
        <v>2637.7371428566357</v>
      </c>
      <c r="AD49" s="188">
        <f t="shared" si="26"/>
        <v>-2637.7371428566357</v>
      </c>
      <c r="AE49" s="188">
        <f t="shared" si="27"/>
        <v>2637.7371428566357</v>
      </c>
      <c r="AF49" s="188">
        <f t="shared" si="36"/>
        <v>2637.7371428566357</v>
      </c>
      <c r="AG49" s="188">
        <f t="shared" si="37"/>
        <v>2637.7371428566357</v>
      </c>
      <c r="AH49" s="188">
        <f t="shared" si="38"/>
        <v>-2637.7371428566357</v>
      </c>
      <c r="AI49" s="188">
        <f t="shared" si="39"/>
        <v>2637.7371428566357</v>
      </c>
      <c r="AJ49" s="188">
        <f t="shared" si="28"/>
        <v>2637.7371428566357</v>
      </c>
      <c r="AK49" s="188">
        <f t="shared" si="29"/>
        <v>2637.7371428566357</v>
      </c>
      <c r="AL49" s="188">
        <f t="shared" si="30"/>
        <v>2637.7371428566357</v>
      </c>
      <c r="AM49" s="188">
        <f t="shared" si="31"/>
        <v>2637.7371428566357</v>
      </c>
      <c r="AN49" s="188">
        <f t="shared" si="41"/>
        <v>-2637.7371428566357</v>
      </c>
      <c r="AO49" s="188">
        <f t="shared" si="42"/>
        <v>2637.7371428566357</v>
      </c>
    </row>
    <row r="50" spans="1:41" x14ac:dyDescent="0.25">
      <c r="A50" s="1" t="s">
        <v>361</v>
      </c>
      <c r="B50" s="149" t="s">
        <v>631</v>
      </c>
      <c r="C50" s="192" t="s">
        <v>313</v>
      </c>
      <c r="E50">
        <v>-1</v>
      </c>
      <c r="F50" s="186">
        <f t="shared" si="19"/>
        <v>814.83956627612577</v>
      </c>
      <c r="G50" s="202">
        <v>5.9747731799100002E-3</v>
      </c>
      <c r="H50" s="202">
        <v>1</v>
      </c>
      <c r="I50">
        <v>1</v>
      </c>
      <c r="J50">
        <v>1</v>
      </c>
      <c r="K50">
        <v>1</v>
      </c>
      <c r="L50">
        <v>1</v>
      </c>
      <c r="M50">
        <v>5</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136380</v>
      </c>
      <c r="Y50" s="137">
        <v>90920</v>
      </c>
      <c r="Z50" s="188">
        <f t="shared" si="25"/>
        <v>814.83956627612577</v>
      </c>
      <c r="AA50" s="188">
        <f>IF(IF(sym!$Q39=H50,1,0)=1,ABS(X50*G50),-ABS(X50*G50))</f>
        <v>814.83956627612577</v>
      </c>
      <c r="AB50" s="188">
        <f>IF(IF(sym!$P39=$H50,1,0)=1,ABS($X50*$G50),-ABS($X50*$G50))</f>
        <v>-814.83956627612577</v>
      </c>
      <c r="AC50" s="188">
        <f t="shared" si="40"/>
        <v>-814.83956627612577</v>
      </c>
      <c r="AD50" s="188">
        <f t="shared" si="26"/>
        <v>814.83956627612577</v>
      </c>
      <c r="AE50" s="188">
        <f t="shared" si="27"/>
        <v>814.83956627612577</v>
      </c>
      <c r="AF50" s="188">
        <f t="shared" si="36"/>
        <v>814.83956627612577</v>
      </c>
      <c r="AG50" s="188">
        <f t="shared" si="37"/>
        <v>814.83956627612577</v>
      </c>
      <c r="AH50" s="188">
        <f t="shared" si="38"/>
        <v>814.83956627612577</v>
      </c>
      <c r="AI50" s="188">
        <f t="shared" si="39"/>
        <v>814.83956627612577</v>
      </c>
      <c r="AJ50" s="188">
        <f t="shared" si="28"/>
        <v>-814.83956627612577</v>
      </c>
      <c r="AK50" s="188">
        <f t="shared" si="29"/>
        <v>814.83956627612577</v>
      </c>
      <c r="AL50" s="188">
        <f t="shared" si="30"/>
        <v>814.83956627612577</v>
      </c>
      <c r="AM50" s="188">
        <f t="shared" si="31"/>
        <v>814.83956627612577</v>
      </c>
      <c r="AN50" s="188">
        <f t="shared" si="41"/>
        <v>-814.83956627612577</v>
      </c>
      <c r="AO50" s="188">
        <f t="shared" si="42"/>
        <v>814.83956627612577</v>
      </c>
    </row>
    <row r="51" spans="1:41" x14ac:dyDescent="0.25">
      <c r="A51" s="1" t="s">
        <v>363</v>
      </c>
      <c r="B51" s="149" t="s">
        <v>476</v>
      </c>
      <c r="C51" s="192" t="s">
        <v>288</v>
      </c>
      <c r="E51">
        <v>-1</v>
      </c>
      <c r="F51" s="186">
        <f t="shared" si="19"/>
        <v>-4029.3343653250158</v>
      </c>
      <c r="G51" s="202">
        <v>-4.0634674922599999E-2</v>
      </c>
      <c r="H51" s="202">
        <v>-1</v>
      </c>
      <c r="I51">
        <v>-1</v>
      </c>
      <c r="J51">
        <v>-1</v>
      </c>
      <c r="K51">
        <v>-1</v>
      </c>
      <c r="L51">
        <v>-1</v>
      </c>
      <c r="M51">
        <v>5</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99160</v>
      </c>
      <c r="Y51" s="137">
        <v>99160</v>
      </c>
      <c r="Z51" s="188">
        <f t="shared" si="25"/>
        <v>4029.3343653250158</v>
      </c>
      <c r="AA51" s="188">
        <f>IF(IF(sym!$Q40=H51,1,0)=1,ABS(X51*G51),-ABS(X51*G51))</f>
        <v>-4029.3343653250158</v>
      </c>
      <c r="AB51" s="188">
        <f>IF(IF(sym!$P40=$H51,1,0)=1,ABS($X51*$G51),-ABS($X51*$G51))</f>
        <v>4029.3343653250158</v>
      </c>
      <c r="AC51" s="188">
        <f t="shared" si="40"/>
        <v>4029.3343653250158</v>
      </c>
      <c r="AD51" s="188">
        <f t="shared" si="26"/>
        <v>-4029.3343653250158</v>
      </c>
      <c r="AE51" s="188">
        <f t="shared" si="27"/>
        <v>4029.3343653250158</v>
      </c>
      <c r="AF51" s="188">
        <f t="shared" si="36"/>
        <v>4029.3343653250158</v>
      </c>
      <c r="AG51" s="188">
        <f t="shared" si="37"/>
        <v>4029.3343653250158</v>
      </c>
      <c r="AH51" s="188">
        <f t="shared" si="38"/>
        <v>4029.3343653250158</v>
      </c>
      <c r="AI51" s="188">
        <f t="shared" si="39"/>
        <v>4029.3343653250158</v>
      </c>
      <c r="AJ51" s="188">
        <f t="shared" si="28"/>
        <v>4029.3343653250158</v>
      </c>
      <c r="AK51" s="188">
        <f t="shared" si="29"/>
        <v>4029.3343653250158</v>
      </c>
      <c r="AL51" s="188">
        <f t="shared" si="30"/>
        <v>-4029.3343653250158</v>
      </c>
      <c r="AM51" s="188">
        <f t="shared" si="31"/>
        <v>4029.3343653250158</v>
      </c>
      <c r="AN51" s="188">
        <f t="shared" si="41"/>
        <v>-4029.3343653250158</v>
      </c>
      <c r="AO51" s="188">
        <f t="shared" si="42"/>
        <v>-4029.3343653250158</v>
      </c>
    </row>
    <row r="52" spans="1:41" x14ac:dyDescent="0.25">
      <c r="A52" s="1" t="s">
        <v>365</v>
      </c>
      <c r="B52" s="149" t="s">
        <v>1097</v>
      </c>
      <c r="C52" s="192" t="s">
        <v>288</v>
      </c>
      <c r="E52">
        <v>1</v>
      </c>
      <c r="F52" s="186">
        <f t="shared" si="19"/>
        <v>-3361.2684031711997</v>
      </c>
      <c r="G52" s="202">
        <v>-3.9637599093999998E-2</v>
      </c>
      <c r="H52" s="202">
        <v>-1</v>
      </c>
      <c r="I52">
        <v>1</v>
      </c>
      <c r="J52">
        <v>-1</v>
      </c>
      <c r="K52">
        <v>1</v>
      </c>
      <c r="L52">
        <v>1</v>
      </c>
      <c r="M52">
        <v>5</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84800</v>
      </c>
      <c r="Y52" s="137">
        <v>84800</v>
      </c>
      <c r="Z52" s="188">
        <f t="shared" si="25"/>
        <v>3361.2684031711997</v>
      </c>
      <c r="AA52" s="188">
        <f>IF(IF(sym!$Q41=H52,1,0)=1,ABS(X52*G52),-ABS(X52*G52))</f>
        <v>-3361.2684031711997</v>
      </c>
      <c r="AB52" s="188">
        <f>IF(IF(sym!$P41=$H52,1,0)=1,ABS($X52*$G52),-ABS($X52*$G52))</f>
        <v>3361.2684031711997</v>
      </c>
      <c r="AC52" s="188">
        <f t="shared" si="40"/>
        <v>-3361.2684031711997</v>
      </c>
      <c r="AD52" s="188">
        <f t="shared" si="26"/>
        <v>3361.2684031711997</v>
      </c>
      <c r="AE52" s="188">
        <f t="shared" si="27"/>
        <v>3361.2684031711997</v>
      </c>
      <c r="AF52" s="188">
        <f t="shared" si="36"/>
        <v>-3361.2684031711997</v>
      </c>
      <c r="AG52" s="188">
        <f t="shared" si="37"/>
        <v>-3361.2684031711997</v>
      </c>
      <c r="AH52" s="188">
        <f t="shared" si="38"/>
        <v>-3361.2684031711997</v>
      </c>
      <c r="AI52" s="188">
        <f t="shared" si="39"/>
        <v>-3361.2684031711997</v>
      </c>
      <c r="AJ52" s="188">
        <f t="shared" si="28"/>
        <v>-3361.2684031711997</v>
      </c>
      <c r="AK52" s="188">
        <f t="shared" si="29"/>
        <v>3361.2684031711997</v>
      </c>
      <c r="AL52" s="188">
        <f t="shared" si="30"/>
        <v>3361.2684031711997</v>
      </c>
      <c r="AM52" s="188">
        <f t="shared" si="31"/>
        <v>3361.2684031711997</v>
      </c>
      <c r="AN52" s="188">
        <f t="shared" si="41"/>
        <v>3361.2684031711997</v>
      </c>
      <c r="AO52" s="188">
        <f t="shared" si="42"/>
        <v>3361.2684031711997</v>
      </c>
    </row>
    <row r="53" spans="1:41" x14ac:dyDescent="0.25">
      <c r="A53" s="1" t="s">
        <v>367</v>
      </c>
      <c r="B53" s="149" t="s">
        <v>625</v>
      </c>
      <c r="C53" s="192" t="s">
        <v>313</v>
      </c>
      <c r="E53">
        <v>1</v>
      </c>
      <c r="F53" s="186">
        <f t="shared" si="19"/>
        <v>-1110.6611078019839</v>
      </c>
      <c r="G53" s="202">
        <v>-8.3382966051199995E-3</v>
      </c>
      <c r="H53" s="202">
        <v>-1</v>
      </c>
      <c r="I53">
        <v>-1</v>
      </c>
      <c r="J53">
        <v>1</v>
      </c>
      <c r="K53">
        <v>-1</v>
      </c>
      <c r="L53">
        <v>-1</v>
      </c>
      <c r="M53">
        <v>9</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133200</v>
      </c>
      <c r="Y53" s="137">
        <v>99900</v>
      </c>
      <c r="Z53" s="188">
        <f t="shared" si="25"/>
        <v>1110.6611078019839</v>
      </c>
      <c r="AA53" s="188">
        <f>IF(IF(sym!$Q42=H53,1,0)=1,ABS(X53*G53),-ABS(X53*G53))</f>
        <v>-1110.6611078019839</v>
      </c>
      <c r="AB53" s="188">
        <f>IF(IF(sym!$P42=$H53,1,0)=1,ABS($X53*$G53),-ABS($X53*$G53))</f>
        <v>1110.6611078019839</v>
      </c>
      <c r="AC53" s="188">
        <f t="shared" si="40"/>
        <v>-1110.6611078019839</v>
      </c>
      <c r="AD53" s="188">
        <f t="shared" si="26"/>
        <v>1110.6611078019839</v>
      </c>
      <c r="AE53" s="188">
        <f t="shared" si="27"/>
        <v>-1110.6611078019839</v>
      </c>
      <c r="AF53" s="188">
        <f t="shared" si="36"/>
        <v>1110.6611078019839</v>
      </c>
      <c r="AG53" s="188">
        <f t="shared" si="37"/>
        <v>1110.6611078019839</v>
      </c>
      <c r="AH53" s="188">
        <f t="shared" si="38"/>
        <v>1110.6611078019839</v>
      </c>
      <c r="AI53" s="188">
        <f t="shared" si="39"/>
        <v>1110.6611078019839</v>
      </c>
      <c r="AJ53" s="188">
        <f t="shared" si="28"/>
        <v>-1110.6611078019839</v>
      </c>
      <c r="AK53" s="188">
        <f t="shared" si="29"/>
        <v>1110.6611078019839</v>
      </c>
      <c r="AL53" s="188">
        <f t="shared" si="30"/>
        <v>1110.6611078019839</v>
      </c>
      <c r="AM53" s="188">
        <f t="shared" si="31"/>
        <v>1110.6611078019839</v>
      </c>
      <c r="AN53" s="188">
        <f t="shared" si="41"/>
        <v>-1110.6611078019839</v>
      </c>
      <c r="AO53" s="188">
        <f t="shared" si="42"/>
        <v>-1110.6611078019839</v>
      </c>
    </row>
    <row r="54" spans="1:41" x14ac:dyDescent="0.25">
      <c r="A54" s="1" t="s">
        <v>511</v>
      </c>
      <c r="B54" s="149" t="s">
        <v>511</v>
      </c>
      <c r="C54" s="192" t="s">
        <v>304</v>
      </c>
      <c r="E54">
        <v>1</v>
      </c>
      <c r="F54" s="186">
        <f t="shared" si="19"/>
        <v>-537.25113122208245</v>
      </c>
      <c r="G54" s="202">
        <v>-5.0904977375600003E-3</v>
      </c>
      <c r="H54" s="202">
        <v>-1</v>
      </c>
      <c r="I54">
        <v>1</v>
      </c>
      <c r="J54">
        <v>1</v>
      </c>
      <c r="K54">
        <v>1</v>
      </c>
      <c r="L54">
        <v>-1</v>
      </c>
      <c r="M54">
        <v>-5</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105540</v>
      </c>
      <c r="Y54" s="137">
        <v>140720</v>
      </c>
      <c r="Z54" s="188">
        <f t="shared" si="25"/>
        <v>537.25113122208245</v>
      </c>
      <c r="AA54" s="188">
        <f>IF(IF(sym!$Q43=H54,1,0)=1,ABS(X54*G54),-ABS(X54*G54))</f>
        <v>-537.25113122208245</v>
      </c>
      <c r="AB54" s="188">
        <f>IF(IF(sym!$P43=$H54,1,0)=1,ABS($X54*$G54),-ABS($X54*$G54))</f>
        <v>537.25113122208245</v>
      </c>
      <c r="AC54" s="188">
        <f t="shared" si="40"/>
        <v>-537.25113122208245</v>
      </c>
      <c r="AD54" s="188">
        <f t="shared" si="26"/>
        <v>537.25113122208245</v>
      </c>
      <c r="AE54" s="188">
        <f t="shared" si="27"/>
        <v>-537.25113122208245</v>
      </c>
      <c r="AF54" s="188">
        <f t="shared" si="36"/>
        <v>-537.25113122208245</v>
      </c>
      <c r="AG54" s="188">
        <f t="shared" si="37"/>
        <v>-537.25113122208245</v>
      </c>
      <c r="AH54" s="188">
        <f t="shared" si="38"/>
        <v>537.25113122208245</v>
      </c>
      <c r="AI54" s="188">
        <f t="shared" si="39"/>
        <v>-537.25113122208245</v>
      </c>
      <c r="AJ54" s="188">
        <f t="shared" si="28"/>
        <v>-537.25113122208245</v>
      </c>
      <c r="AK54" s="188">
        <f t="shared" si="29"/>
        <v>-537.25113122208245</v>
      </c>
      <c r="AL54" s="188">
        <f t="shared" si="30"/>
        <v>-537.25113122208245</v>
      </c>
      <c r="AM54" s="188">
        <f t="shared" si="31"/>
        <v>-537.25113122208245</v>
      </c>
      <c r="AN54" s="188">
        <f t="shared" si="41"/>
        <v>537.25113122208245</v>
      </c>
      <c r="AO54" s="188">
        <f t="shared" si="42"/>
        <v>-537.25113122208245</v>
      </c>
    </row>
    <row r="55" spans="1:41" x14ac:dyDescent="0.25">
      <c r="A55" s="1" t="s">
        <v>988</v>
      </c>
      <c r="B55" s="149" t="s">
        <v>629</v>
      </c>
      <c r="C55" s="192" t="s">
        <v>304</v>
      </c>
      <c r="E55">
        <v>1</v>
      </c>
      <c r="F55" s="186">
        <f t="shared" si="19"/>
        <v>643.63120567396015</v>
      </c>
      <c r="G55" s="202">
        <v>5.6737588652500002E-3</v>
      </c>
      <c r="H55" s="202">
        <v>1</v>
      </c>
      <c r="I55">
        <v>1</v>
      </c>
      <c r="J55">
        <v>1</v>
      </c>
      <c r="K55">
        <v>1</v>
      </c>
      <c r="L55">
        <v>-1</v>
      </c>
      <c r="M55">
        <v>26</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113440.00000000001</v>
      </c>
      <c r="Y55" s="137">
        <v>141800.00000000003</v>
      </c>
      <c r="Z55" s="188">
        <f t="shared" si="25"/>
        <v>643.63120567396015</v>
      </c>
      <c r="AA55" s="188">
        <f>IF(IF(sym!$Q44=H55,1,0)=1,ABS(X55*G55),-ABS(X55*G55))</f>
        <v>643.63120567396015</v>
      </c>
      <c r="AB55" s="188">
        <f>IF(IF(sym!$P44=$H55,1,0)=1,ABS($X55*$G55),-ABS($X55*$G55))</f>
        <v>-643.63120567396015</v>
      </c>
      <c r="AC55" s="188">
        <f t="shared" si="40"/>
        <v>643.63120567396015</v>
      </c>
      <c r="AD55" s="188">
        <f t="shared" si="26"/>
        <v>-643.63120567396015</v>
      </c>
      <c r="AE55" s="188">
        <f t="shared" si="27"/>
        <v>643.63120567396015</v>
      </c>
      <c r="AF55" s="188">
        <f t="shared" si="36"/>
        <v>643.63120567396015</v>
      </c>
      <c r="AG55" s="188">
        <f t="shared" si="37"/>
        <v>643.63120567396015</v>
      </c>
      <c r="AH55" s="188">
        <f t="shared" si="38"/>
        <v>-643.63120567396015</v>
      </c>
      <c r="AI55" s="188">
        <f t="shared" si="39"/>
        <v>-643.63120567396015</v>
      </c>
      <c r="AJ55" s="188">
        <f t="shared" si="28"/>
        <v>643.63120567396015</v>
      </c>
      <c r="AK55" s="188">
        <f t="shared" si="29"/>
        <v>-643.63120567396015</v>
      </c>
      <c r="AL55" s="188">
        <f t="shared" si="30"/>
        <v>643.63120567396015</v>
      </c>
      <c r="AM55" s="188">
        <f t="shared" si="31"/>
        <v>643.63120567396015</v>
      </c>
      <c r="AN55" s="188">
        <f t="shared" si="41"/>
        <v>643.63120567396015</v>
      </c>
      <c r="AO55" s="188">
        <f t="shared" si="42"/>
        <v>643.63120567396015</v>
      </c>
    </row>
    <row r="56" spans="1:41" x14ac:dyDescent="0.25">
      <c r="A56" s="1" t="s">
        <v>989</v>
      </c>
      <c r="B56" s="149" t="s">
        <v>655</v>
      </c>
      <c r="C56" s="192" t="s">
        <v>294</v>
      </c>
      <c r="E56">
        <v>1</v>
      </c>
      <c r="F56" s="186">
        <f t="shared" si="19"/>
        <v>0</v>
      </c>
      <c r="G56" s="202"/>
      <c r="H56" s="202">
        <v>1</v>
      </c>
      <c r="I56">
        <v>1</v>
      </c>
      <c r="J56">
        <v>-1</v>
      </c>
      <c r="K56">
        <v>1</v>
      </c>
      <c r="L56">
        <v>-1</v>
      </c>
      <c r="M56">
        <v>5</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126450</v>
      </c>
      <c r="Y56" s="137">
        <v>84300</v>
      </c>
      <c r="Z56" s="188">
        <f t="shared" si="25"/>
        <v>0</v>
      </c>
      <c r="AA56" s="188">
        <f>IF(IF(sym!$Q45=H56,1,0)=1,ABS(X56*G56),-ABS(X56*G56))</f>
        <v>0</v>
      </c>
      <c r="AB56" s="188">
        <f>IF(IF(sym!$P45=$H56,1,0)=1,ABS($X56*$G56),-ABS($X56*$G56))</f>
        <v>0</v>
      </c>
      <c r="AC56" s="188">
        <f t="shared" si="40"/>
        <v>0</v>
      </c>
      <c r="AD56" s="188">
        <f t="shared" si="26"/>
        <v>0</v>
      </c>
      <c r="AE56" s="188">
        <f t="shared" si="27"/>
        <v>0</v>
      </c>
      <c r="AF56" s="188">
        <f t="shared" si="36"/>
        <v>0</v>
      </c>
      <c r="AG56" s="188">
        <f t="shared" si="37"/>
        <v>0</v>
      </c>
      <c r="AH56" s="188">
        <f t="shared" si="38"/>
        <v>0</v>
      </c>
      <c r="AI56" s="188">
        <f t="shared" si="39"/>
        <v>0</v>
      </c>
      <c r="AJ56" s="188">
        <f t="shared" si="28"/>
        <v>0</v>
      </c>
      <c r="AK56" s="188">
        <f t="shared" si="29"/>
        <v>0</v>
      </c>
      <c r="AL56" s="188">
        <f t="shared" si="30"/>
        <v>0</v>
      </c>
      <c r="AM56" s="188">
        <f t="shared" si="31"/>
        <v>0</v>
      </c>
      <c r="AN56" s="188">
        <f t="shared" si="41"/>
        <v>0</v>
      </c>
      <c r="AO56" s="188">
        <f t="shared" si="42"/>
        <v>0</v>
      </c>
    </row>
    <row r="57" spans="1:41" x14ac:dyDescent="0.25">
      <c r="A57" s="1" t="s">
        <v>369</v>
      </c>
      <c r="B57" s="149" t="s">
        <v>620</v>
      </c>
      <c r="C57" s="192" t="s">
        <v>294</v>
      </c>
      <c r="E57">
        <v>1</v>
      </c>
      <c r="F57" s="186">
        <f t="shared" si="19"/>
        <v>-1844.0228720496953</v>
      </c>
      <c r="G57" s="202">
        <v>-2.0627323307200001E-2</v>
      </c>
      <c r="H57" s="202">
        <v>-1</v>
      </c>
      <c r="I57">
        <v>1</v>
      </c>
      <c r="J57">
        <v>1</v>
      </c>
      <c r="K57">
        <v>1</v>
      </c>
      <c r="L57">
        <v>-1</v>
      </c>
      <c r="M57">
        <v>-1</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89397.099400000006</v>
      </c>
      <c r="Y57" s="137">
        <v>89397.099400000006</v>
      </c>
      <c r="Z57" s="188">
        <f t="shared" si="25"/>
        <v>1844.0228720496953</v>
      </c>
      <c r="AA57" s="188">
        <f>IF(IF(sym!$Q46=H57,1,0)=1,ABS(X57*G57),-ABS(X57*G57))</f>
        <v>-1844.0228720496953</v>
      </c>
      <c r="AB57" s="188">
        <f>IF(IF(sym!$P46=$H57,1,0)=1,ABS($X57*$G57),-ABS($X57*$G57))</f>
        <v>1844.0228720496953</v>
      </c>
      <c r="AC57" s="188">
        <f t="shared" si="40"/>
        <v>-1844.0228720496953</v>
      </c>
      <c r="AD57" s="188">
        <f t="shared" si="26"/>
        <v>1844.0228720496953</v>
      </c>
      <c r="AE57" s="188">
        <f t="shared" si="27"/>
        <v>-1844.0228720496953</v>
      </c>
      <c r="AF57" s="188">
        <f t="shared" si="36"/>
        <v>-1844.0228720496953</v>
      </c>
      <c r="AG57" s="188">
        <f t="shared" si="37"/>
        <v>-1844.0228720496953</v>
      </c>
      <c r="AH57" s="188">
        <f t="shared" si="38"/>
        <v>1844.0228720496953</v>
      </c>
      <c r="AI57" s="188">
        <f t="shared" si="39"/>
        <v>-1844.0228720496953</v>
      </c>
      <c r="AJ57" s="188">
        <f t="shared" si="28"/>
        <v>-1844.0228720496953</v>
      </c>
      <c r="AK57" s="188">
        <f t="shared" si="29"/>
        <v>-1844.0228720496953</v>
      </c>
      <c r="AL57" s="188">
        <f t="shared" si="30"/>
        <v>-1844.0228720496953</v>
      </c>
      <c r="AM57" s="188">
        <f t="shared" si="31"/>
        <v>-1844.0228720496953</v>
      </c>
      <c r="AN57" s="188">
        <f t="shared" si="41"/>
        <v>1844.0228720496953</v>
      </c>
      <c r="AO57" s="188">
        <f t="shared" si="42"/>
        <v>-1844.0228720496953</v>
      </c>
    </row>
    <row r="58" spans="1:41" x14ac:dyDescent="0.25">
      <c r="A58" s="1" t="s">
        <v>371</v>
      </c>
      <c r="B58" s="149" t="s">
        <v>635</v>
      </c>
      <c r="C58" s="192" t="s">
        <v>1121</v>
      </c>
      <c r="E58">
        <v>-1</v>
      </c>
      <c r="F58" s="186">
        <f t="shared" si="19"/>
        <v>-2885.477293788615</v>
      </c>
      <c r="G58" s="202">
        <v>-2.1872103799800001E-2</v>
      </c>
      <c r="H58" s="202">
        <v>-1</v>
      </c>
      <c r="I58">
        <v>1</v>
      </c>
      <c r="J58">
        <v>1</v>
      </c>
      <c r="K58">
        <v>1</v>
      </c>
      <c r="L58">
        <v>1</v>
      </c>
      <c r="M58">
        <v>6</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131925</v>
      </c>
      <c r="Y58" s="137">
        <v>158310</v>
      </c>
      <c r="Z58" s="188">
        <f t="shared" si="25"/>
        <v>2885.477293788615</v>
      </c>
      <c r="AA58" s="188">
        <f>IF(IF(sym!$Q47=H58,1,0)=1,ABS(X58*G58),-ABS(X58*G58))</f>
        <v>-2885.477293788615</v>
      </c>
      <c r="AB58" s="188">
        <f>IF(IF(sym!$P47=$H58,1,0)=1,ABS($X58*$G58),-ABS($X58*$G58))</f>
        <v>2885.477293788615</v>
      </c>
      <c r="AC58" s="188">
        <f t="shared" si="40"/>
        <v>2885.477293788615</v>
      </c>
      <c r="AD58" s="188">
        <f t="shared" si="26"/>
        <v>-2885.477293788615</v>
      </c>
      <c r="AE58" s="188">
        <f t="shared" si="27"/>
        <v>-2885.477293788615</v>
      </c>
      <c r="AF58" s="188">
        <f t="shared" si="36"/>
        <v>-2885.477293788615</v>
      </c>
      <c r="AG58" s="188">
        <f t="shared" si="37"/>
        <v>-2885.477293788615</v>
      </c>
      <c r="AH58" s="188">
        <f t="shared" si="38"/>
        <v>-2885.477293788615</v>
      </c>
      <c r="AI58" s="188">
        <f t="shared" si="39"/>
        <v>-2885.477293788615</v>
      </c>
      <c r="AJ58" s="188">
        <f t="shared" si="28"/>
        <v>2885.477293788615</v>
      </c>
      <c r="AK58" s="188">
        <f t="shared" si="29"/>
        <v>-2885.477293788615</v>
      </c>
      <c r="AL58" s="188">
        <f t="shared" si="30"/>
        <v>-2885.477293788615</v>
      </c>
      <c r="AM58" s="188">
        <f t="shared" si="31"/>
        <v>-2885.477293788615</v>
      </c>
      <c r="AN58" s="188">
        <f t="shared" si="41"/>
        <v>2885.477293788615</v>
      </c>
      <c r="AO58" s="188">
        <f t="shared" si="42"/>
        <v>-2885.477293788615</v>
      </c>
    </row>
    <row r="59" spans="1:41" x14ac:dyDescent="0.25">
      <c r="A59" s="1" t="s">
        <v>1052</v>
      </c>
      <c r="B59" s="149" t="s">
        <v>611</v>
      </c>
      <c r="C59" s="192" t="s">
        <v>297</v>
      </c>
      <c r="E59">
        <v>-1</v>
      </c>
      <c r="F59" s="186">
        <f t="shared" si="19"/>
        <v>1677.2250000000001</v>
      </c>
      <c r="G59" s="202">
        <v>1.6500000000000001E-2</v>
      </c>
      <c r="H59" s="202">
        <v>1</v>
      </c>
      <c r="I59">
        <v>-1</v>
      </c>
      <c r="J59">
        <v>-1</v>
      </c>
      <c r="K59">
        <v>-1</v>
      </c>
      <c r="L59">
        <v>1</v>
      </c>
      <c r="M59">
        <v>-1</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101650</v>
      </c>
      <c r="Y59" s="137">
        <v>76237.5</v>
      </c>
      <c r="Z59" s="188">
        <f t="shared" si="25"/>
        <v>1677.2250000000001</v>
      </c>
      <c r="AA59" s="188">
        <f>IF(IF(sym!$Q48=H59,1,0)=1,ABS(X59*G59),-ABS(X59*G59))</f>
        <v>1677.2250000000001</v>
      </c>
      <c r="AB59" s="188">
        <f>IF(IF(sym!$P48=$H59,1,0)=1,ABS($X59*$G59),-ABS($X59*$G59))</f>
        <v>-1677.2250000000001</v>
      </c>
      <c r="AC59" s="188">
        <f t="shared" si="40"/>
        <v>-1677.2250000000001</v>
      </c>
      <c r="AD59" s="188">
        <f t="shared" si="26"/>
        <v>1677.2250000000001</v>
      </c>
      <c r="AE59" s="188">
        <f t="shared" si="27"/>
        <v>-1677.2250000000001</v>
      </c>
      <c r="AF59" s="188">
        <f t="shared" si="36"/>
        <v>-1677.2250000000001</v>
      </c>
      <c r="AG59" s="188">
        <f t="shared" si="37"/>
        <v>-1677.2250000000001</v>
      </c>
      <c r="AH59" s="188">
        <f t="shared" si="38"/>
        <v>1677.2250000000001</v>
      </c>
      <c r="AI59" s="188">
        <f t="shared" si="39"/>
        <v>-1677.2250000000001</v>
      </c>
      <c r="AJ59" s="188">
        <f t="shared" si="28"/>
        <v>-1677.2250000000001</v>
      </c>
      <c r="AK59" s="188">
        <f t="shared" si="29"/>
        <v>-1677.2250000000001</v>
      </c>
      <c r="AL59" s="188">
        <f t="shared" si="30"/>
        <v>-1677.2250000000001</v>
      </c>
      <c r="AM59" s="188">
        <f t="shared" si="31"/>
        <v>-1677.2250000000001</v>
      </c>
      <c r="AN59" s="188">
        <f t="shared" si="41"/>
        <v>1677.2250000000001</v>
      </c>
      <c r="AO59" s="188">
        <f t="shared" si="42"/>
        <v>-1677.2250000000001</v>
      </c>
    </row>
    <row r="60" spans="1:41" x14ac:dyDescent="0.25">
      <c r="A60" s="1" t="s">
        <v>373</v>
      </c>
      <c r="B60" s="149" t="s">
        <v>692</v>
      </c>
      <c r="C60" s="192" t="s">
        <v>1121</v>
      </c>
      <c r="E60">
        <v>1</v>
      </c>
      <c r="F60" s="186">
        <f t="shared" si="19"/>
        <v>-628.14731830367998</v>
      </c>
      <c r="G60" s="202">
        <v>-2.9407645987999998E-3</v>
      </c>
      <c r="H60" s="202">
        <v>-1</v>
      </c>
      <c r="I60">
        <v>1</v>
      </c>
      <c r="J60">
        <v>1</v>
      </c>
      <c r="K60">
        <v>1</v>
      </c>
      <c r="L60">
        <v>1</v>
      </c>
      <c r="M60">
        <v>4</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213600</v>
      </c>
      <c r="Y60" s="137">
        <v>284800</v>
      </c>
      <c r="Z60" s="188">
        <f t="shared" si="25"/>
        <v>628.14731830367998</v>
      </c>
      <c r="AA60" s="188">
        <f>IF(IF(sym!$Q49=H60,1,0)=1,ABS(X60*G60),-ABS(X60*G60))</f>
        <v>-628.14731830367998</v>
      </c>
      <c r="AB60" s="188">
        <f>IF(IF(sym!$P49=$H60,1,0)=1,ABS($X60*$G60),-ABS($X60*$G60))</f>
        <v>628.14731830367998</v>
      </c>
      <c r="AC60" s="188">
        <f t="shared" si="40"/>
        <v>-628.14731830367998</v>
      </c>
      <c r="AD60" s="188">
        <f t="shared" si="26"/>
        <v>628.14731830367998</v>
      </c>
      <c r="AE60" s="188">
        <f t="shared" si="27"/>
        <v>-628.14731830367998</v>
      </c>
      <c r="AF60" s="188">
        <f t="shared" si="36"/>
        <v>-628.14731830367998</v>
      </c>
      <c r="AG60" s="188">
        <f t="shared" si="37"/>
        <v>-628.14731830367998</v>
      </c>
      <c r="AH60" s="188">
        <f t="shared" si="38"/>
        <v>-628.14731830367998</v>
      </c>
      <c r="AI60" s="188">
        <f t="shared" si="39"/>
        <v>-628.14731830367998</v>
      </c>
      <c r="AJ60" s="188">
        <f t="shared" si="28"/>
        <v>-628.14731830367998</v>
      </c>
      <c r="AK60" s="188">
        <f t="shared" si="29"/>
        <v>-628.14731830367998</v>
      </c>
      <c r="AL60" s="188">
        <f t="shared" si="30"/>
        <v>628.14731830367998</v>
      </c>
      <c r="AM60" s="188">
        <f t="shared" si="31"/>
        <v>-628.14731830367998</v>
      </c>
      <c r="AN60" s="188">
        <f t="shared" si="41"/>
        <v>628.14731830367998</v>
      </c>
      <c r="AO60" s="188">
        <f t="shared" si="42"/>
        <v>628.14731830367998</v>
      </c>
    </row>
    <row r="61" spans="1:41" x14ac:dyDescent="0.25">
      <c r="A61" s="1" t="s">
        <v>375</v>
      </c>
      <c r="B61" s="149" t="s">
        <v>690</v>
      </c>
      <c r="C61" s="192" t="s">
        <v>288</v>
      </c>
      <c r="E61">
        <v>1</v>
      </c>
      <c r="F61" s="186">
        <f t="shared" si="19"/>
        <v>-6189.5404226785495</v>
      </c>
      <c r="G61" s="202">
        <v>-7.4807111707499999E-2</v>
      </c>
      <c r="H61" s="202">
        <v>-1</v>
      </c>
      <c r="I61">
        <v>1</v>
      </c>
      <c r="J61">
        <v>-1</v>
      </c>
      <c r="K61">
        <v>1</v>
      </c>
      <c r="L61">
        <v>-1</v>
      </c>
      <c r="M61">
        <v>-11</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82740</v>
      </c>
      <c r="Y61" s="137">
        <v>55160</v>
      </c>
      <c r="Z61" s="188">
        <f t="shared" si="25"/>
        <v>6189.5404226785495</v>
      </c>
      <c r="AA61" s="188">
        <f>IF(IF(sym!$Q50=H61,1,0)=1,ABS(X61*G61),-ABS(X61*G61))</f>
        <v>-6189.5404226785495</v>
      </c>
      <c r="AB61" s="188">
        <f>IF(IF(sym!$P50=$H61,1,0)=1,ABS($X61*$G61),-ABS($X61*$G61))</f>
        <v>6189.5404226785495</v>
      </c>
      <c r="AC61" s="188">
        <f t="shared" si="40"/>
        <v>-6189.5404226785495</v>
      </c>
      <c r="AD61" s="188">
        <f t="shared" si="26"/>
        <v>6189.5404226785495</v>
      </c>
      <c r="AE61" s="188">
        <f t="shared" si="27"/>
        <v>6189.5404226785495</v>
      </c>
      <c r="AF61" s="188">
        <f t="shared" si="36"/>
        <v>-6189.5404226785495</v>
      </c>
      <c r="AG61" s="188">
        <f t="shared" si="37"/>
        <v>-6189.5404226785495</v>
      </c>
      <c r="AH61" s="188">
        <f t="shared" si="38"/>
        <v>6189.5404226785495</v>
      </c>
      <c r="AI61" s="188">
        <f t="shared" si="39"/>
        <v>-6189.5404226785495</v>
      </c>
      <c r="AJ61" s="188">
        <f t="shared" si="28"/>
        <v>-6189.5404226785495</v>
      </c>
      <c r="AK61" s="188">
        <f t="shared" si="29"/>
        <v>6189.5404226785495</v>
      </c>
      <c r="AL61" s="188">
        <f t="shared" si="30"/>
        <v>-6189.5404226785495</v>
      </c>
      <c r="AM61" s="188">
        <f t="shared" si="31"/>
        <v>-6189.5404226785495</v>
      </c>
      <c r="AN61" s="188">
        <f t="shared" si="41"/>
        <v>6189.5404226785495</v>
      </c>
      <c r="AO61" s="188">
        <f t="shared" si="42"/>
        <v>6189.5404226785495</v>
      </c>
    </row>
    <row r="62" spans="1:41" x14ac:dyDescent="0.25">
      <c r="A62" s="1" t="s">
        <v>377</v>
      </c>
      <c r="B62" s="149" t="s">
        <v>694</v>
      </c>
      <c r="C62" s="192" t="s">
        <v>294</v>
      </c>
      <c r="E62">
        <v>-1</v>
      </c>
      <c r="F62" s="186">
        <f t="shared" si="19"/>
        <v>-562.73694720886601</v>
      </c>
      <c r="G62" s="202">
        <v>-7.3907455012899997E-3</v>
      </c>
      <c r="H62" s="202">
        <v>-1</v>
      </c>
      <c r="I62">
        <v>1</v>
      </c>
      <c r="J62">
        <v>-1</v>
      </c>
      <c r="K62">
        <v>1</v>
      </c>
      <c r="L62">
        <v>-1</v>
      </c>
      <c r="M62">
        <v>3</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76140.755639690804</v>
      </c>
      <c r="Y62" s="137">
        <v>76140.755639690804</v>
      </c>
      <c r="Z62" s="188">
        <f t="shared" si="25"/>
        <v>562.73694720886601</v>
      </c>
      <c r="AA62" s="188">
        <f>IF(IF(sym!$Q51=H62,1,0)=1,ABS(X62*G62),-ABS(X62*G62))</f>
        <v>-562.73694720886601</v>
      </c>
      <c r="AB62" s="188">
        <f>IF(IF(sym!$P51=$H62,1,0)=1,ABS($X62*$G62),-ABS($X62*$G62))</f>
        <v>562.73694720886601</v>
      </c>
      <c r="AC62" s="188">
        <f t="shared" si="40"/>
        <v>562.73694720886601</v>
      </c>
      <c r="AD62" s="188">
        <f t="shared" si="26"/>
        <v>-562.73694720886601</v>
      </c>
      <c r="AE62" s="188">
        <f t="shared" si="27"/>
        <v>562.73694720886601</v>
      </c>
      <c r="AF62" s="188">
        <f t="shared" si="36"/>
        <v>-562.73694720886601</v>
      </c>
      <c r="AG62" s="188">
        <f t="shared" si="37"/>
        <v>-562.73694720886601</v>
      </c>
      <c r="AH62" s="188">
        <f t="shared" si="38"/>
        <v>562.73694720886601</v>
      </c>
      <c r="AI62" s="188">
        <f t="shared" si="39"/>
        <v>562.73694720886601</v>
      </c>
      <c r="AJ62" s="188">
        <f t="shared" si="28"/>
        <v>-562.73694720886601</v>
      </c>
      <c r="AK62" s="188">
        <f t="shared" si="29"/>
        <v>562.73694720886601</v>
      </c>
      <c r="AL62" s="188">
        <f t="shared" si="30"/>
        <v>-562.73694720886601</v>
      </c>
      <c r="AM62" s="188">
        <f t="shared" si="31"/>
        <v>-562.73694720886601</v>
      </c>
      <c r="AN62" s="188">
        <f t="shared" si="41"/>
        <v>562.73694720886601</v>
      </c>
      <c r="AO62" s="188">
        <f t="shared" si="42"/>
        <v>-562.73694720886601</v>
      </c>
    </row>
    <row r="63" spans="1:41" x14ac:dyDescent="0.25">
      <c r="A63" s="1" t="s">
        <v>379</v>
      </c>
      <c r="B63" s="149" t="s">
        <v>550</v>
      </c>
      <c r="C63" s="192" t="s">
        <v>294</v>
      </c>
      <c r="E63">
        <v>1</v>
      </c>
      <c r="F63" s="186">
        <f t="shared" si="19"/>
        <v>-1162.2804939934367</v>
      </c>
      <c r="G63" s="202">
        <v>-6.5978683809799999E-3</v>
      </c>
      <c r="H63" s="202">
        <v>-1</v>
      </c>
      <c r="I63">
        <v>1</v>
      </c>
      <c r="J63">
        <v>-1</v>
      </c>
      <c r="K63">
        <v>1</v>
      </c>
      <c r="L63">
        <v>1</v>
      </c>
      <c r="M63">
        <v>-4</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176160</v>
      </c>
      <c r="Y63" s="137">
        <v>176160</v>
      </c>
      <c r="Z63" s="188">
        <f t="shared" si="25"/>
        <v>1162.2804939934367</v>
      </c>
      <c r="AA63" s="188">
        <f>IF(IF(sym!$Q52=H63,1,0)=1,ABS(X63*G63),-ABS(X63*G63))</f>
        <v>-1162.2804939934367</v>
      </c>
      <c r="AB63" s="188">
        <f>IF(IF(sym!$P52=$H63,1,0)=1,ABS($X63*$G63),-ABS($X63*$G63))</f>
        <v>1162.2804939934367</v>
      </c>
      <c r="AC63" s="188">
        <f t="shared" si="40"/>
        <v>-1162.2804939934367</v>
      </c>
      <c r="AD63" s="188">
        <f t="shared" si="26"/>
        <v>1162.2804939934367</v>
      </c>
      <c r="AE63" s="188">
        <f t="shared" si="27"/>
        <v>1162.2804939934367</v>
      </c>
      <c r="AF63" s="188">
        <f t="shared" si="36"/>
        <v>-1162.2804939934367</v>
      </c>
      <c r="AG63" s="188">
        <f t="shared" si="37"/>
        <v>-1162.2804939934367</v>
      </c>
      <c r="AH63" s="188">
        <f t="shared" si="38"/>
        <v>-1162.2804939934367</v>
      </c>
      <c r="AI63" s="188">
        <f t="shared" si="39"/>
        <v>1162.2804939934367</v>
      </c>
      <c r="AJ63" s="188">
        <f t="shared" si="28"/>
        <v>-1162.2804939934367</v>
      </c>
      <c r="AK63" s="188">
        <f t="shared" si="29"/>
        <v>1162.2804939934367</v>
      </c>
      <c r="AL63" s="188">
        <f t="shared" si="30"/>
        <v>1162.2804939934367</v>
      </c>
      <c r="AM63" s="188">
        <f t="shared" si="31"/>
        <v>1162.2804939934367</v>
      </c>
      <c r="AN63" s="188">
        <f t="shared" si="41"/>
        <v>-1162.2804939934367</v>
      </c>
      <c r="AO63" s="188">
        <f t="shared" si="42"/>
        <v>1162.2804939934367</v>
      </c>
    </row>
    <row r="64" spans="1:41" x14ac:dyDescent="0.25">
      <c r="A64" s="4" t="s">
        <v>1050</v>
      </c>
      <c r="B64" s="149" t="s">
        <v>700</v>
      </c>
      <c r="C64" s="192" t="s">
        <v>297</v>
      </c>
      <c r="E64">
        <v>-1</v>
      </c>
      <c r="F64" s="186">
        <f t="shared" si="19"/>
        <v>-372.56809338544497</v>
      </c>
      <c r="G64" s="202">
        <v>-6.4850843060999998E-3</v>
      </c>
      <c r="H64" s="202">
        <v>-1</v>
      </c>
      <c r="I64">
        <v>-1</v>
      </c>
      <c r="J64">
        <v>1</v>
      </c>
      <c r="K64">
        <v>-1</v>
      </c>
      <c r="L64">
        <v>1</v>
      </c>
      <c r="M64">
        <v>9</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57450</v>
      </c>
      <c r="Y64" s="137">
        <v>47875</v>
      </c>
      <c r="Z64" s="188">
        <f t="shared" si="25"/>
        <v>372.56809338544497</v>
      </c>
      <c r="AA64" s="188">
        <f>IF(IF(sym!$Q53=H64,1,0)=1,ABS(X64*G64),-ABS(X64*G64))</f>
        <v>-372.56809338544497</v>
      </c>
      <c r="AB64" s="188">
        <f>IF(IF(sym!$P53=$H64,1,0)=1,ABS($X64*$G64),-ABS($X64*$G64))</f>
        <v>372.56809338544497</v>
      </c>
      <c r="AC64" s="188">
        <f t="shared" si="40"/>
        <v>372.56809338544497</v>
      </c>
      <c r="AD64" s="188">
        <f t="shared" si="26"/>
        <v>-372.56809338544497</v>
      </c>
      <c r="AE64" s="188">
        <f t="shared" si="27"/>
        <v>-372.56809338544497</v>
      </c>
      <c r="AF64" s="188">
        <f t="shared" si="36"/>
        <v>372.56809338544497</v>
      </c>
      <c r="AG64" s="188">
        <f t="shared" si="37"/>
        <v>372.56809338544497</v>
      </c>
      <c r="AH64" s="188">
        <f t="shared" si="38"/>
        <v>-372.56809338544497</v>
      </c>
      <c r="AI64" s="188">
        <f t="shared" si="39"/>
        <v>-372.56809338544497</v>
      </c>
      <c r="AJ64" s="188">
        <f t="shared" si="28"/>
        <v>372.56809338544497</v>
      </c>
      <c r="AK64" s="188">
        <f t="shared" si="29"/>
        <v>-372.56809338544497</v>
      </c>
      <c r="AL64" s="188">
        <f t="shared" si="30"/>
        <v>372.56809338544497</v>
      </c>
      <c r="AM64" s="188">
        <f t="shared" si="31"/>
        <v>372.56809338544497</v>
      </c>
      <c r="AN64" s="188">
        <f t="shared" si="41"/>
        <v>372.56809338544497</v>
      </c>
      <c r="AO64" s="188">
        <f t="shared" si="42"/>
        <v>-372.56809338544497</v>
      </c>
    </row>
    <row r="65" spans="1:41" x14ac:dyDescent="0.25">
      <c r="A65" s="1" t="s">
        <v>0</v>
      </c>
      <c r="B65" s="149" t="s">
        <v>702</v>
      </c>
      <c r="C65" s="192" t="s">
        <v>304</v>
      </c>
      <c r="E65">
        <v>1</v>
      </c>
      <c r="F65" s="186">
        <f t="shared" si="19"/>
        <v>2479.7587657749477</v>
      </c>
      <c r="G65" s="202">
        <v>3.0014025245399999E-2</v>
      </c>
      <c r="H65" s="233">
        <v>1</v>
      </c>
      <c r="I65">
        <v>1</v>
      </c>
      <c r="J65">
        <v>-1</v>
      </c>
      <c r="K65">
        <v>1</v>
      </c>
      <c r="L65">
        <v>1</v>
      </c>
      <c r="M65">
        <v>-26</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82620</v>
      </c>
      <c r="Y65" s="137">
        <v>55080</v>
      </c>
      <c r="Z65" s="188">
        <f t="shared" si="25"/>
        <v>2479.7587657749477</v>
      </c>
      <c r="AA65" s="188">
        <f>IF(IF(sym!$Q54=H65,1,0)=1,ABS(X65*G65),-ABS(X65*G65))</f>
        <v>2479.7587657749477</v>
      </c>
      <c r="AB65" s="188">
        <f>IF(IF(sym!$P54=$H65,1,0)=1,ABS($X65*$G65),-ABS($X65*$G65))</f>
        <v>-2479.7587657749477</v>
      </c>
      <c r="AC65" s="188">
        <f t="shared" si="40"/>
        <v>2479.7587657749477</v>
      </c>
      <c r="AD65" s="188">
        <f t="shared" si="26"/>
        <v>-2479.7587657749477</v>
      </c>
      <c r="AE65" s="188">
        <f t="shared" si="27"/>
        <v>-2479.7587657749477</v>
      </c>
      <c r="AF65" s="188">
        <f t="shared" si="36"/>
        <v>2479.7587657749477</v>
      </c>
      <c r="AG65" s="188">
        <f t="shared" si="37"/>
        <v>2479.7587657749477</v>
      </c>
      <c r="AH65" s="188">
        <f t="shared" si="38"/>
        <v>2479.7587657749477</v>
      </c>
      <c r="AI65" s="188">
        <f t="shared" si="39"/>
        <v>-2479.7587657749477</v>
      </c>
      <c r="AJ65" s="188">
        <f t="shared" si="28"/>
        <v>2479.7587657749477</v>
      </c>
      <c r="AK65" s="188">
        <f t="shared" si="29"/>
        <v>-2479.7587657749477</v>
      </c>
      <c r="AL65" s="188">
        <f t="shared" si="30"/>
        <v>-2479.7587657749477</v>
      </c>
      <c r="AM65" s="188">
        <f t="shared" si="31"/>
        <v>-2479.7587657749477</v>
      </c>
      <c r="AN65" s="188">
        <f t="shared" si="41"/>
        <v>2479.7587657749477</v>
      </c>
      <c r="AO65" s="188">
        <f t="shared" si="42"/>
        <v>-2479.7587657749477</v>
      </c>
    </row>
    <row r="66" spans="1:41" x14ac:dyDescent="0.25">
      <c r="A66" s="1" t="s">
        <v>384</v>
      </c>
      <c r="B66" s="149" t="s">
        <v>704</v>
      </c>
      <c r="C66" s="192" t="s">
        <v>347</v>
      </c>
      <c r="E66">
        <v>1</v>
      </c>
      <c r="F66" s="186">
        <f t="shared" si="19"/>
        <v>-597.02798646066856</v>
      </c>
      <c r="G66" s="202">
        <v>-4.95335589862E-3</v>
      </c>
      <c r="H66" s="202">
        <v>-1</v>
      </c>
      <c r="I66">
        <v>-1</v>
      </c>
      <c r="J66">
        <v>-1</v>
      </c>
      <c r="K66">
        <v>1</v>
      </c>
      <c r="L66">
        <v>1</v>
      </c>
      <c r="M66">
        <v>4</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120530</v>
      </c>
      <c r="Y66" s="137">
        <v>180795</v>
      </c>
      <c r="Z66" s="188">
        <f t="shared" si="25"/>
        <v>597.02798646066856</v>
      </c>
      <c r="AA66" s="188">
        <f>IF(IF(sym!$Q55=H66,1,0)=1,ABS(X66*G66),-ABS(X66*G66))</f>
        <v>-597.02798646066856</v>
      </c>
      <c r="AB66" s="188">
        <f>IF(IF(sym!$P55=$H66,1,0)=1,ABS($X66*$G66),-ABS($X66*$G66))</f>
        <v>597.02798646066856</v>
      </c>
      <c r="AC66" s="188">
        <f t="shared" si="40"/>
        <v>-597.02798646066856</v>
      </c>
      <c r="AD66" s="188">
        <f t="shared" si="26"/>
        <v>597.02798646066856</v>
      </c>
      <c r="AE66" s="188">
        <f t="shared" si="27"/>
        <v>597.02798646066856</v>
      </c>
      <c r="AF66" s="188">
        <f t="shared" si="36"/>
        <v>597.02798646066856</v>
      </c>
      <c r="AG66" s="188">
        <f t="shared" si="37"/>
        <v>-597.02798646066856</v>
      </c>
      <c r="AH66" s="188">
        <f t="shared" si="38"/>
        <v>-597.02798646066856</v>
      </c>
      <c r="AI66" s="188">
        <f t="shared" si="39"/>
        <v>-597.02798646066856</v>
      </c>
      <c r="AJ66" s="188">
        <f t="shared" si="28"/>
        <v>-597.02798646066856</v>
      </c>
      <c r="AK66" s="188">
        <f t="shared" si="29"/>
        <v>597.02798646066856</v>
      </c>
      <c r="AL66" s="188">
        <f t="shared" si="30"/>
        <v>597.02798646066856</v>
      </c>
      <c r="AM66" s="188">
        <f t="shared" si="31"/>
        <v>597.02798646066856</v>
      </c>
      <c r="AN66" s="188">
        <f t="shared" si="41"/>
        <v>597.02798646066856</v>
      </c>
      <c r="AO66" s="188">
        <f t="shared" si="42"/>
        <v>597.02798646066856</v>
      </c>
    </row>
    <row r="67" spans="1:41" x14ac:dyDescent="0.25">
      <c r="A67" s="1" t="s">
        <v>386</v>
      </c>
      <c r="B67" s="149" t="s">
        <v>706</v>
      </c>
      <c r="C67" s="192" t="s">
        <v>347</v>
      </c>
      <c r="E67">
        <v>1</v>
      </c>
      <c r="F67" s="186">
        <f t="shared" si="19"/>
        <v>2017.0863683682912</v>
      </c>
      <c r="G67" s="202">
        <v>1.87304890739E-2</v>
      </c>
      <c r="H67" s="202">
        <v>1</v>
      </c>
      <c r="I67">
        <v>-1</v>
      </c>
      <c r="J67">
        <v>-1</v>
      </c>
      <c r="K67">
        <v>1</v>
      </c>
      <c r="L67">
        <v>1</v>
      </c>
      <c r="M67">
        <v>4</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107690.00000000001</v>
      </c>
      <c r="Y67" s="137">
        <v>161535.00000000003</v>
      </c>
      <c r="Z67" s="188">
        <f t="shared" si="25"/>
        <v>2017.0863683682912</v>
      </c>
      <c r="AA67" s="188">
        <f>IF(IF(sym!$Q56=H67,1,0)=1,ABS(X67*G67),-ABS(X67*G67))</f>
        <v>-2017.0863683682912</v>
      </c>
      <c r="AB67" s="188">
        <f>IF(IF(sym!$P56=$H67,1,0)=1,ABS($X67*$G67),-ABS($X67*$G67))</f>
        <v>2017.0863683682912</v>
      </c>
      <c r="AC67" s="188">
        <f t="shared" si="40"/>
        <v>2017.0863683682912</v>
      </c>
      <c r="AD67" s="188">
        <f t="shared" si="26"/>
        <v>-2017.0863683682912</v>
      </c>
      <c r="AE67" s="188">
        <f t="shared" si="27"/>
        <v>-2017.0863683682912</v>
      </c>
      <c r="AF67" s="188">
        <f t="shared" si="36"/>
        <v>-2017.0863683682912</v>
      </c>
      <c r="AG67" s="188">
        <f t="shared" si="37"/>
        <v>2017.0863683682912</v>
      </c>
      <c r="AH67" s="188">
        <f t="shared" si="38"/>
        <v>2017.0863683682912</v>
      </c>
      <c r="AI67" s="188">
        <f t="shared" si="39"/>
        <v>2017.0863683682912</v>
      </c>
      <c r="AJ67" s="188">
        <f t="shared" si="28"/>
        <v>2017.0863683682912</v>
      </c>
      <c r="AK67" s="188">
        <f t="shared" si="29"/>
        <v>-2017.0863683682912</v>
      </c>
      <c r="AL67" s="188">
        <f t="shared" si="30"/>
        <v>-2017.0863683682912</v>
      </c>
      <c r="AM67" s="188">
        <f t="shared" si="31"/>
        <v>-2017.0863683682912</v>
      </c>
      <c r="AN67" s="188">
        <f t="shared" si="41"/>
        <v>-2017.0863683682912</v>
      </c>
      <c r="AO67" s="188">
        <f t="shared" si="42"/>
        <v>-2017.0863683682912</v>
      </c>
    </row>
    <row r="68" spans="1:41" x14ac:dyDescent="0.25">
      <c r="A68" s="1" t="s">
        <v>388</v>
      </c>
      <c r="B68" s="149" t="s">
        <v>710</v>
      </c>
      <c r="C68" s="192" t="s">
        <v>288</v>
      </c>
      <c r="E68">
        <v>1</v>
      </c>
      <c r="F68" s="186">
        <f t="shared" si="19"/>
        <v>-3362.046858273116</v>
      </c>
      <c r="G68" s="202">
        <v>-5.60290716881E-2</v>
      </c>
      <c r="H68" s="233">
        <v>-1</v>
      </c>
      <c r="I68">
        <v>1</v>
      </c>
      <c r="J68">
        <v>-1</v>
      </c>
      <c r="K68">
        <v>1</v>
      </c>
      <c r="L68">
        <v>1</v>
      </c>
      <c r="M68">
        <v>6</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60005.4</v>
      </c>
      <c r="Y68" s="137">
        <v>60005.4</v>
      </c>
      <c r="Z68" s="188">
        <f t="shared" si="25"/>
        <v>3362.046858273116</v>
      </c>
      <c r="AA68" s="188">
        <f>IF(IF(sym!$Q57=H68,1,0)=1,ABS(X68*G68),-ABS(X68*G68))</f>
        <v>-3362.046858273116</v>
      </c>
      <c r="AB68" s="188">
        <f>IF(IF(sym!$P57=$H68,1,0)=1,ABS($X68*$G68),-ABS($X68*$G68))</f>
        <v>3362.046858273116</v>
      </c>
      <c r="AC68" s="188">
        <f t="shared" si="40"/>
        <v>-3362.046858273116</v>
      </c>
      <c r="AD68" s="188">
        <f t="shared" si="26"/>
        <v>3362.046858273116</v>
      </c>
      <c r="AE68" s="188">
        <f t="shared" si="27"/>
        <v>3362.046858273116</v>
      </c>
      <c r="AF68" s="188">
        <f t="shared" si="36"/>
        <v>-3362.046858273116</v>
      </c>
      <c r="AG68" s="188">
        <f t="shared" si="37"/>
        <v>-3362.046858273116</v>
      </c>
      <c r="AH68" s="188">
        <f t="shared" si="38"/>
        <v>-3362.046858273116</v>
      </c>
      <c r="AI68" s="188">
        <f t="shared" si="39"/>
        <v>-3362.046858273116</v>
      </c>
      <c r="AJ68" s="188">
        <f t="shared" si="28"/>
        <v>-3362.046858273116</v>
      </c>
      <c r="AK68" s="188">
        <f t="shared" si="29"/>
        <v>3362.046858273116</v>
      </c>
      <c r="AL68" s="188">
        <f t="shared" si="30"/>
        <v>3362.046858273116</v>
      </c>
      <c r="AM68" s="188">
        <f t="shared" si="31"/>
        <v>3362.046858273116</v>
      </c>
      <c r="AN68" s="188">
        <f t="shared" si="41"/>
        <v>3362.046858273116</v>
      </c>
      <c r="AO68" s="188">
        <f t="shared" si="42"/>
        <v>3362.046858273116</v>
      </c>
    </row>
    <row r="69" spans="1:41" s="2" customFormat="1" x14ac:dyDescent="0.25">
      <c r="A69" s="1" t="s">
        <v>389</v>
      </c>
      <c r="B69" s="149" t="s">
        <v>712</v>
      </c>
      <c r="C69" s="192" t="s">
        <v>297</v>
      </c>
      <c r="D69"/>
      <c r="E69">
        <v>-1</v>
      </c>
      <c r="F69" s="186">
        <f t="shared" si="19"/>
        <v>-1104.9952153107679</v>
      </c>
      <c r="G69" s="202">
        <v>-1.33971291866E-2</v>
      </c>
      <c r="H69" s="202">
        <v>-1</v>
      </c>
      <c r="I69">
        <v>-1</v>
      </c>
      <c r="J69">
        <v>1</v>
      </c>
      <c r="K69">
        <v>-1</v>
      </c>
      <c r="L69">
        <v>1</v>
      </c>
      <c r="M69">
        <v>9</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82480</v>
      </c>
      <c r="Y69" s="137">
        <v>61860</v>
      </c>
      <c r="Z69" s="188">
        <f t="shared" si="25"/>
        <v>1104.9952153107679</v>
      </c>
      <c r="AA69" s="188">
        <f>IF(IF(sym!$Q58=H69,1,0)=1,ABS(X69*G69),-ABS(X69*G69))</f>
        <v>-1104.9952153107679</v>
      </c>
      <c r="AB69" s="188">
        <f>IF(IF(sym!$P58=$H69,1,0)=1,ABS($X69*$G69),-ABS($X69*$G69))</f>
        <v>1104.9952153107679</v>
      </c>
      <c r="AC69" s="188">
        <f t="shared" si="40"/>
        <v>1104.9952153107679</v>
      </c>
      <c r="AD69" s="188">
        <f t="shared" si="26"/>
        <v>-1104.9952153107679</v>
      </c>
      <c r="AE69" s="188">
        <f t="shared" si="27"/>
        <v>-1104.9952153107679</v>
      </c>
      <c r="AF69" s="188">
        <f t="shared" si="36"/>
        <v>1104.9952153107679</v>
      </c>
      <c r="AG69" s="188">
        <f t="shared" si="37"/>
        <v>1104.9952153107679</v>
      </c>
      <c r="AH69" s="188">
        <f t="shared" si="38"/>
        <v>-1104.9952153107679</v>
      </c>
      <c r="AI69" s="188">
        <f t="shared" si="39"/>
        <v>-1104.9952153107679</v>
      </c>
      <c r="AJ69" s="188">
        <f t="shared" si="28"/>
        <v>1104.9952153107679</v>
      </c>
      <c r="AK69" s="188">
        <f t="shared" si="29"/>
        <v>-1104.9952153107679</v>
      </c>
      <c r="AL69" s="188">
        <f t="shared" si="30"/>
        <v>1104.9952153107679</v>
      </c>
      <c r="AM69" s="188">
        <f t="shared" si="31"/>
        <v>1104.9952153107679</v>
      </c>
      <c r="AN69" s="188">
        <f t="shared" si="41"/>
        <v>1104.9952153107679</v>
      </c>
      <c r="AO69" s="188">
        <f t="shared" si="42"/>
        <v>-1104.9952153107679</v>
      </c>
    </row>
    <row r="70" spans="1:41" s="2" customFormat="1" x14ac:dyDescent="0.25">
      <c r="A70" s="1" t="s">
        <v>391</v>
      </c>
      <c r="B70" s="149" t="s">
        <v>490</v>
      </c>
      <c r="C70" s="192" t="s">
        <v>297</v>
      </c>
      <c r="D70"/>
      <c r="E70">
        <v>-1</v>
      </c>
      <c r="F70" s="186">
        <f t="shared" si="19"/>
        <v>-2057.544017605288</v>
      </c>
      <c r="G70" s="202">
        <v>-2.12722852512E-2</v>
      </c>
      <c r="H70" s="202">
        <v>-1</v>
      </c>
      <c r="I70">
        <v>-1</v>
      </c>
      <c r="J70">
        <v>-1</v>
      </c>
      <c r="K70">
        <v>1</v>
      </c>
      <c r="L70">
        <v>-1</v>
      </c>
      <c r="M70">
        <v>-5</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96724.164484829817</v>
      </c>
      <c r="Y70" s="137">
        <v>119045.12551979054</v>
      </c>
      <c r="Z70" s="188">
        <f t="shared" si="25"/>
        <v>2057.544017605288</v>
      </c>
      <c r="AA70" s="188">
        <f>IF(IF(sym!$Q59=H70,1,0)=1,ABS(X70*G70),-ABS(X70*G70))</f>
        <v>-2057.544017605288</v>
      </c>
      <c r="AB70" s="188">
        <f>IF(IF(sym!$P59=$H70,1,0)=1,ABS($X70*$G70),-ABS($X70*$G70))</f>
        <v>2057.544017605288</v>
      </c>
      <c r="AC70" s="188">
        <f t="shared" si="40"/>
        <v>2057.544017605288</v>
      </c>
      <c r="AD70" s="188">
        <f t="shared" si="26"/>
        <v>-2057.544017605288</v>
      </c>
      <c r="AE70" s="188">
        <f t="shared" si="27"/>
        <v>2057.544017605288</v>
      </c>
      <c r="AF70" s="188">
        <f t="shared" si="36"/>
        <v>2057.544017605288</v>
      </c>
      <c r="AG70" s="188">
        <f t="shared" si="37"/>
        <v>-2057.544017605288</v>
      </c>
      <c r="AH70" s="188">
        <f t="shared" si="38"/>
        <v>2057.544017605288</v>
      </c>
      <c r="AI70" s="188">
        <f t="shared" si="39"/>
        <v>-2057.544017605288</v>
      </c>
      <c r="AJ70" s="188">
        <f t="shared" si="28"/>
        <v>-2057.544017605288</v>
      </c>
      <c r="AK70" s="188">
        <f t="shared" si="29"/>
        <v>-2057.544017605288</v>
      </c>
      <c r="AL70" s="188">
        <f t="shared" si="30"/>
        <v>-2057.544017605288</v>
      </c>
      <c r="AM70" s="188">
        <f t="shared" si="31"/>
        <v>-2057.544017605288</v>
      </c>
      <c r="AN70" s="188">
        <f t="shared" si="41"/>
        <v>2057.544017605288</v>
      </c>
      <c r="AO70" s="188">
        <f t="shared" si="42"/>
        <v>-2057.544017605288</v>
      </c>
    </row>
    <row r="71" spans="1:41" x14ac:dyDescent="0.25">
      <c r="A71" s="1" t="s">
        <v>29</v>
      </c>
      <c r="B71" s="149" t="s">
        <v>730</v>
      </c>
      <c r="C71" s="192" t="s">
        <v>297</v>
      </c>
      <c r="D71" s="2"/>
      <c r="E71">
        <v>-1</v>
      </c>
      <c r="F71" s="186">
        <f t="shared" si="19"/>
        <v>-5705.8736263700748</v>
      </c>
      <c r="G71" s="202">
        <v>-5.2967032966999998E-2</v>
      </c>
      <c r="H71" s="202">
        <v>-1</v>
      </c>
      <c r="I71">
        <v>1</v>
      </c>
      <c r="J71">
        <v>-1</v>
      </c>
      <c r="K71">
        <v>1</v>
      </c>
      <c r="L71">
        <v>-1</v>
      </c>
      <c r="M71">
        <v>-5</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107725</v>
      </c>
      <c r="Y71" s="137">
        <v>161587.5</v>
      </c>
      <c r="Z71" s="188">
        <f t="shared" si="25"/>
        <v>5705.8736263700748</v>
      </c>
      <c r="AA71" s="188">
        <f>IF(IF(sym!$Q60=H71,1,0)=1,ABS(X71*G71),-ABS(X71*G71))</f>
        <v>-5705.8736263700748</v>
      </c>
      <c r="AB71" s="188">
        <f>IF(IF(sym!$P60=$H71,1,0)=1,ABS($X71*$G71),-ABS($X71*$G71))</f>
        <v>5705.8736263700748</v>
      </c>
      <c r="AC71" s="188">
        <f t="shared" si="40"/>
        <v>5705.8736263700748</v>
      </c>
      <c r="AD71" s="188">
        <f t="shared" si="26"/>
        <v>-5705.8736263700748</v>
      </c>
      <c r="AE71" s="188">
        <f t="shared" si="27"/>
        <v>5705.8736263700748</v>
      </c>
      <c r="AF71" s="188">
        <f t="shared" si="36"/>
        <v>-5705.8736263700748</v>
      </c>
      <c r="AG71" s="188">
        <f t="shared" si="37"/>
        <v>-5705.8736263700748</v>
      </c>
      <c r="AH71" s="188">
        <f t="shared" si="38"/>
        <v>5705.8736263700748</v>
      </c>
      <c r="AI71" s="188">
        <f t="shared" si="39"/>
        <v>-5705.8736263700748</v>
      </c>
      <c r="AJ71" s="188">
        <f t="shared" si="28"/>
        <v>-5705.8736263700748</v>
      </c>
      <c r="AK71" s="188">
        <f t="shared" si="29"/>
        <v>-5705.8736263700748</v>
      </c>
      <c r="AL71" s="188">
        <f t="shared" si="30"/>
        <v>-5705.8736263700748</v>
      </c>
      <c r="AM71" s="188">
        <f t="shared" si="31"/>
        <v>-5705.8736263700748</v>
      </c>
      <c r="AN71" s="188">
        <f t="shared" si="41"/>
        <v>5705.8736263700748</v>
      </c>
      <c r="AO71" s="188">
        <f t="shared" si="42"/>
        <v>-5705.8736263700748</v>
      </c>
    </row>
    <row r="72" spans="1:41" x14ac:dyDescent="0.25">
      <c r="A72" s="1" t="s">
        <v>394</v>
      </c>
      <c r="B72" s="149" t="s">
        <v>742</v>
      </c>
      <c r="C72" s="192" t="s">
        <v>304</v>
      </c>
      <c r="E72">
        <v>1</v>
      </c>
      <c r="F72" s="186">
        <f t="shared" si="19"/>
        <v>303.70972088577594</v>
      </c>
      <c r="G72" s="202">
        <v>4.3310875842199996E-3</v>
      </c>
      <c r="H72" s="202">
        <v>1</v>
      </c>
      <c r="I72">
        <v>1</v>
      </c>
      <c r="J72">
        <v>-1</v>
      </c>
      <c r="K72">
        <v>1</v>
      </c>
      <c r="L72">
        <v>1</v>
      </c>
      <c r="M72">
        <v>27</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70123.200000000012</v>
      </c>
      <c r="Y72" s="137">
        <v>46748.800000000003</v>
      </c>
      <c r="Z72" s="188">
        <f t="shared" si="25"/>
        <v>303.70972088577594</v>
      </c>
      <c r="AA72" s="188">
        <f>IF(IF(sym!$Q61=H72,1,0)=1,ABS(X72*G72),-ABS(X72*G72))</f>
        <v>303.70972088577594</v>
      </c>
      <c r="AB72" s="188">
        <f>IF(IF(sym!$P61=$H72,1,0)=1,ABS($X72*$G72),-ABS($X72*$G72))</f>
        <v>-303.70972088577594</v>
      </c>
      <c r="AC72" s="188">
        <f t="shared" si="40"/>
        <v>303.70972088577594</v>
      </c>
      <c r="AD72" s="188">
        <f t="shared" si="26"/>
        <v>-303.70972088577594</v>
      </c>
      <c r="AE72" s="188">
        <f t="shared" si="27"/>
        <v>-303.70972088577594</v>
      </c>
      <c r="AF72" s="188">
        <f t="shared" si="36"/>
        <v>303.70972088577594</v>
      </c>
      <c r="AG72" s="188">
        <f t="shared" si="37"/>
        <v>303.70972088577594</v>
      </c>
      <c r="AH72" s="188">
        <f t="shared" si="38"/>
        <v>303.70972088577594</v>
      </c>
      <c r="AI72" s="188">
        <f t="shared" si="39"/>
        <v>303.70972088577594</v>
      </c>
      <c r="AJ72" s="188">
        <f t="shared" si="28"/>
        <v>303.70972088577594</v>
      </c>
      <c r="AK72" s="188">
        <f t="shared" si="29"/>
        <v>-303.70972088577594</v>
      </c>
      <c r="AL72" s="188">
        <f t="shared" si="30"/>
        <v>-303.70972088577594</v>
      </c>
      <c r="AM72" s="188">
        <f t="shared" si="31"/>
        <v>-303.70972088577594</v>
      </c>
      <c r="AN72" s="188">
        <f t="shared" si="41"/>
        <v>-303.70972088577594</v>
      </c>
      <c r="AO72" s="188">
        <f t="shared" si="42"/>
        <v>-303.70972088577594</v>
      </c>
    </row>
    <row r="73" spans="1:41" x14ac:dyDescent="0.25">
      <c r="A73" s="1" t="s">
        <v>396</v>
      </c>
      <c r="B73" s="149" t="s">
        <v>744</v>
      </c>
      <c r="C73" s="192" t="s">
        <v>1121</v>
      </c>
      <c r="E73">
        <v>1</v>
      </c>
      <c r="F73" s="186">
        <f t="shared" si="19"/>
        <v>-946.49888468582367</v>
      </c>
      <c r="G73" s="202">
        <v>-3.6853845407800001E-3</v>
      </c>
      <c r="H73" s="202">
        <v>-1</v>
      </c>
      <c r="I73">
        <v>-1</v>
      </c>
      <c r="J73">
        <v>-1</v>
      </c>
      <c r="K73">
        <v>1</v>
      </c>
      <c r="L73">
        <v>1</v>
      </c>
      <c r="M73">
        <v>-6</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256825.00000000003</v>
      </c>
      <c r="Y73" s="137">
        <v>385237.50000000006</v>
      </c>
      <c r="Z73" s="188">
        <f t="shared" si="25"/>
        <v>946.49888468582367</v>
      </c>
      <c r="AA73" s="188">
        <f>IF(IF(sym!$Q62=H73,1,0)=1,ABS(X73*G73),-ABS(X73*G73))</f>
        <v>-946.49888468582367</v>
      </c>
      <c r="AB73" s="188">
        <f>IF(IF(sym!$P62=$H73,1,0)=1,ABS($X73*$G73),-ABS($X73*$G73))</f>
        <v>946.49888468582367</v>
      </c>
      <c r="AC73" s="188">
        <f t="shared" si="40"/>
        <v>-946.49888468582367</v>
      </c>
      <c r="AD73" s="188">
        <f t="shared" si="26"/>
        <v>946.49888468582367</v>
      </c>
      <c r="AE73" s="188">
        <f t="shared" si="27"/>
        <v>946.49888468582367</v>
      </c>
      <c r="AF73" s="188">
        <f t="shared" si="36"/>
        <v>946.49888468582367</v>
      </c>
      <c r="AG73" s="188">
        <f t="shared" si="37"/>
        <v>-946.49888468582367</v>
      </c>
      <c r="AH73" s="188">
        <f t="shared" si="38"/>
        <v>-946.49888468582367</v>
      </c>
      <c r="AI73" s="188">
        <f t="shared" si="39"/>
        <v>946.49888468582367</v>
      </c>
      <c r="AJ73" s="188">
        <f t="shared" si="28"/>
        <v>-946.49888468582367</v>
      </c>
      <c r="AK73" s="188">
        <f t="shared" si="29"/>
        <v>946.49888468582367</v>
      </c>
      <c r="AL73" s="188">
        <f t="shared" si="30"/>
        <v>946.49888468582367</v>
      </c>
      <c r="AM73" s="188">
        <f t="shared" si="31"/>
        <v>946.49888468582367</v>
      </c>
      <c r="AN73" s="188">
        <f t="shared" si="41"/>
        <v>-946.49888468582367</v>
      </c>
      <c r="AO73" s="188">
        <f t="shared" si="42"/>
        <v>946.49888468582367</v>
      </c>
    </row>
    <row r="74" spans="1:41" x14ac:dyDescent="0.25">
      <c r="A74" s="1" t="s">
        <v>398</v>
      </c>
      <c r="B74" s="149" t="s">
        <v>722</v>
      </c>
      <c r="C74" s="192" t="s">
        <v>347</v>
      </c>
      <c r="E74">
        <v>1</v>
      </c>
      <c r="F74" s="186">
        <f t="shared" si="19"/>
        <v>1620.9753420483846</v>
      </c>
      <c r="G74" s="202">
        <v>1.6285480906700001E-2</v>
      </c>
      <c r="H74" s="202">
        <v>1</v>
      </c>
      <c r="I74">
        <v>1</v>
      </c>
      <c r="J74">
        <v>1</v>
      </c>
      <c r="K74">
        <v>1</v>
      </c>
      <c r="L74">
        <v>1</v>
      </c>
      <c r="M74">
        <v>-9</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99535</v>
      </c>
      <c r="Y74" s="137">
        <v>99535</v>
      </c>
      <c r="Z74" s="188">
        <f t="shared" si="25"/>
        <v>1620.9753420483846</v>
      </c>
      <c r="AA74" s="188">
        <f>IF(IF(sym!$Q63=H74,1,0)=1,ABS(X74*G74),-ABS(X74*G74))</f>
        <v>-1620.9753420483846</v>
      </c>
      <c r="AB74" s="188">
        <f>IF(IF(sym!$P63=$H74,1,0)=1,ABS($X74*$G74),-ABS($X74*$G74))</f>
        <v>1620.9753420483846</v>
      </c>
      <c r="AC74" s="188">
        <f t="shared" si="40"/>
        <v>1620.9753420483846</v>
      </c>
      <c r="AD74" s="188">
        <f t="shared" si="26"/>
        <v>-1620.9753420483846</v>
      </c>
      <c r="AE74" s="188">
        <f t="shared" si="27"/>
        <v>1620.9753420483846</v>
      </c>
      <c r="AF74" s="188">
        <f t="shared" si="36"/>
        <v>1620.9753420483846</v>
      </c>
      <c r="AG74" s="188">
        <f t="shared" si="37"/>
        <v>1620.9753420483846</v>
      </c>
      <c r="AH74" s="188">
        <f t="shared" si="38"/>
        <v>1620.9753420483846</v>
      </c>
      <c r="AI74" s="188">
        <f t="shared" si="39"/>
        <v>-1620.9753420483846</v>
      </c>
      <c r="AJ74" s="188">
        <f t="shared" si="28"/>
        <v>1620.9753420483846</v>
      </c>
      <c r="AK74" s="188">
        <f t="shared" si="29"/>
        <v>-1620.9753420483846</v>
      </c>
      <c r="AL74" s="188">
        <f t="shared" si="30"/>
        <v>-1620.9753420483846</v>
      </c>
      <c r="AM74" s="188">
        <f t="shared" si="31"/>
        <v>-1620.9753420483846</v>
      </c>
      <c r="AN74" s="188">
        <f t="shared" si="41"/>
        <v>1620.9753420483846</v>
      </c>
      <c r="AO74" s="188">
        <f t="shared" si="42"/>
        <v>-1620.9753420483846</v>
      </c>
    </row>
    <row r="75" spans="1:41" x14ac:dyDescent="0.25">
      <c r="A75" s="1" t="s">
        <v>400</v>
      </c>
      <c r="B75" s="149" t="s">
        <v>732</v>
      </c>
      <c r="C75" s="192" t="s">
        <v>294</v>
      </c>
      <c r="E75">
        <v>1</v>
      </c>
      <c r="F75" s="186">
        <f t="shared" si="19"/>
        <v>-609.52049570988322</v>
      </c>
      <c r="G75" s="291">
        <v>-4.0514775977099999E-3</v>
      </c>
      <c r="H75" s="202">
        <v>-1</v>
      </c>
      <c r="I75">
        <v>1</v>
      </c>
      <c r="J75">
        <v>-1</v>
      </c>
      <c r="K75">
        <v>1</v>
      </c>
      <c r="L75">
        <v>-1</v>
      </c>
      <c r="M75">
        <v>6</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150444</v>
      </c>
      <c r="Y75" s="137">
        <v>117012</v>
      </c>
      <c r="Z75" s="188">
        <f t="shared" si="25"/>
        <v>609.52049570988322</v>
      </c>
      <c r="AA75" s="188">
        <f>IF(IF(sym!$Q64=H75,1,0)=1,ABS(X75*G75),-ABS(X75*G75))</f>
        <v>-609.52049570988322</v>
      </c>
      <c r="AB75" s="188">
        <f>IF(IF(sym!$P64=$H75,1,0)=1,ABS($X75*$G75),-ABS($X75*$G75))</f>
        <v>609.52049570988322</v>
      </c>
      <c r="AC75" s="188">
        <f t="shared" si="40"/>
        <v>-609.52049570988322</v>
      </c>
      <c r="AD75" s="188">
        <f t="shared" si="26"/>
        <v>609.52049570988322</v>
      </c>
      <c r="AE75" s="188">
        <f t="shared" si="27"/>
        <v>609.52049570988322</v>
      </c>
      <c r="AF75" s="188">
        <f t="shared" si="36"/>
        <v>-609.52049570988322</v>
      </c>
      <c r="AG75" s="188">
        <f t="shared" si="37"/>
        <v>-609.52049570988322</v>
      </c>
      <c r="AH75" s="188">
        <f t="shared" si="38"/>
        <v>609.52049570988322</v>
      </c>
      <c r="AI75" s="188">
        <f t="shared" si="39"/>
        <v>609.52049570988322</v>
      </c>
      <c r="AJ75" s="188">
        <f t="shared" si="28"/>
        <v>-609.52049570988322</v>
      </c>
      <c r="AK75" s="188">
        <f t="shared" si="29"/>
        <v>609.52049570988322</v>
      </c>
      <c r="AL75" s="188">
        <f t="shared" si="30"/>
        <v>-609.52049570988322</v>
      </c>
      <c r="AM75" s="188">
        <f t="shared" si="31"/>
        <v>-609.52049570988322</v>
      </c>
      <c r="AN75" s="188">
        <f t="shared" si="41"/>
        <v>-609.52049570988322</v>
      </c>
      <c r="AO75" s="188">
        <f t="shared" si="42"/>
        <v>609.52049570988322</v>
      </c>
    </row>
    <row r="76" spans="1:41" x14ac:dyDescent="0.25">
      <c r="A76" s="1" t="s">
        <v>992</v>
      </c>
      <c r="B76" s="149" t="s">
        <v>443</v>
      </c>
      <c r="C76" s="192" t="s">
        <v>1122</v>
      </c>
      <c r="E76">
        <v>-1</v>
      </c>
      <c r="F76" s="186">
        <f t="shared" si="19"/>
        <v>207.09209639742591</v>
      </c>
      <c r="G76" s="202">
        <v>1.9565642731399999E-4</v>
      </c>
      <c r="H76" s="202">
        <v>1</v>
      </c>
      <c r="I76">
        <v>1</v>
      </c>
      <c r="J76">
        <v>-1</v>
      </c>
      <c r="K76">
        <v>1</v>
      </c>
      <c r="L76">
        <v>1</v>
      </c>
      <c r="M76">
        <v>8</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1058447.7046852815</v>
      </c>
      <c r="Y76" s="137">
        <v>1360861.3345953622</v>
      </c>
      <c r="Z76" s="188">
        <f t="shared" si="25"/>
        <v>207.09209639742591</v>
      </c>
      <c r="AA76" s="188">
        <f>IF(IF(sym!$Q65=H76,1,0)=1,ABS(X76*G76),-ABS(X76*G76))</f>
        <v>-207.09209639742591</v>
      </c>
      <c r="AB76" s="188">
        <f>IF(IF(sym!$P65=$H76,1,0)=1,ABS($X76*$G76),-ABS($X76*$G76))</f>
        <v>207.09209639742591</v>
      </c>
      <c r="AC76" s="188">
        <f t="shared" si="40"/>
        <v>-207.09209639742591</v>
      </c>
      <c r="AD76" s="188">
        <f t="shared" si="26"/>
        <v>207.09209639742591</v>
      </c>
      <c r="AE76" s="188">
        <f t="shared" si="27"/>
        <v>-207.09209639742591</v>
      </c>
      <c r="AF76" s="188">
        <f t="shared" si="36"/>
        <v>207.09209639742591</v>
      </c>
      <c r="AG76" s="188">
        <f t="shared" si="37"/>
        <v>207.09209639742591</v>
      </c>
      <c r="AH76" s="188">
        <f t="shared" si="38"/>
        <v>207.09209639742591</v>
      </c>
      <c r="AI76" s="188">
        <f t="shared" si="39"/>
        <v>207.09209639742591</v>
      </c>
      <c r="AJ76" s="188">
        <f t="shared" si="28"/>
        <v>-207.09209639742591</v>
      </c>
      <c r="AK76" s="188">
        <f t="shared" si="29"/>
        <v>207.09209639742591</v>
      </c>
      <c r="AL76" s="188">
        <f t="shared" si="30"/>
        <v>207.09209639742591</v>
      </c>
      <c r="AM76" s="188">
        <f t="shared" si="31"/>
        <v>207.09209639742591</v>
      </c>
      <c r="AN76" s="188">
        <f t="shared" si="41"/>
        <v>-207.09209639742591</v>
      </c>
      <c r="AO76" s="188">
        <f t="shared" si="42"/>
        <v>-207.09209639742591</v>
      </c>
    </row>
    <row r="77" spans="1:41" x14ac:dyDescent="0.25">
      <c r="A77" s="1" t="s">
        <v>401</v>
      </c>
      <c r="B77" s="149" t="s">
        <v>726</v>
      </c>
      <c r="C77" s="192" t="s">
        <v>297</v>
      </c>
      <c r="E77">
        <v>-1</v>
      </c>
      <c r="F77" s="186">
        <f t="shared" si="19"/>
        <v>-3798.99497487384</v>
      </c>
      <c r="G77" s="202">
        <v>-5.0251256281400002E-2</v>
      </c>
      <c r="H77" s="202">
        <v>-1</v>
      </c>
      <c r="I77">
        <v>-1</v>
      </c>
      <c r="J77">
        <v>-1</v>
      </c>
      <c r="K77">
        <v>-1</v>
      </c>
      <c r="L77">
        <v>-1</v>
      </c>
      <c r="M77">
        <v>-5</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75600</v>
      </c>
      <c r="Y77" s="137">
        <v>75600</v>
      </c>
      <c r="Z77" s="188">
        <f t="shared" si="25"/>
        <v>3798.99497487384</v>
      </c>
      <c r="AA77" s="188">
        <f>IF(IF(sym!$Q66=H77,1,0)=1,ABS(X77*G77),-ABS(X77*G77))</f>
        <v>-3798.99497487384</v>
      </c>
      <c r="AB77" s="188">
        <f>IF(IF(sym!$P66=$H77,1,0)=1,ABS($X77*$G77),-ABS($X77*$G77))</f>
        <v>3798.99497487384</v>
      </c>
      <c r="AC77" s="188">
        <f t="shared" si="40"/>
        <v>3798.99497487384</v>
      </c>
      <c r="AD77" s="188">
        <f t="shared" si="26"/>
        <v>-3798.99497487384</v>
      </c>
      <c r="AE77" s="188">
        <f t="shared" si="27"/>
        <v>3798.99497487384</v>
      </c>
      <c r="AF77" s="188">
        <f t="shared" si="36"/>
        <v>3798.99497487384</v>
      </c>
      <c r="AG77" s="188">
        <f t="shared" si="37"/>
        <v>3798.99497487384</v>
      </c>
      <c r="AH77" s="188">
        <f t="shared" si="38"/>
        <v>3798.99497487384</v>
      </c>
      <c r="AI77" s="188">
        <f t="shared" si="39"/>
        <v>-3798.99497487384</v>
      </c>
      <c r="AJ77" s="188">
        <f t="shared" si="28"/>
        <v>3798.99497487384</v>
      </c>
      <c r="AK77" s="188">
        <f t="shared" si="29"/>
        <v>-3798.99497487384</v>
      </c>
      <c r="AL77" s="188">
        <f t="shared" si="30"/>
        <v>-3798.99497487384</v>
      </c>
      <c r="AM77" s="188">
        <f t="shared" si="31"/>
        <v>-3798.99497487384</v>
      </c>
      <c r="AN77" s="188">
        <f t="shared" si="41"/>
        <v>3798.99497487384</v>
      </c>
      <c r="AO77" s="188">
        <f t="shared" si="42"/>
        <v>-3798.99497487384</v>
      </c>
    </row>
    <row r="78" spans="1:41" x14ac:dyDescent="0.25">
      <c r="A78" s="1" t="s">
        <v>868</v>
      </c>
      <c r="B78" s="149" t="s">
        <v>746</v>
      </c>
      <c r="C78" s="192" t="s">
        <v>294</v>
      </c>
      <c r="E78">
        <v>-1</v>
      </c>
      <c r="F78" s="186">
        <f t="shared" ref="F78:F92" si="43">G78*X78</f>
        <v>-2401.2705168715624</v>
      </c>
      <c r="G78" s="202">
        <v>-1.4843457652499999E-2</v>
      </c>
      <c r="H78" s="202">
        <v>-1</v>
      </c>
      <c r="I78">
        <v>1</v>
      </c>
      <c r="J78">
        <v>-1</v>
      </c>
      <c r="K78">
        <v>1</v>
      </c>
      <c r="L78">
        <v>-1</v>
      </c>
      <c r="M78">
        <v>5</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161772.98935919625</v>
      </c>
      <c r="Y78" s="137">
        <v>242659.48403879436</v>
      </c>
      <c r="Z78" s="188">
        <f t="shared" ref="Z78:Z92" si="49">ABS(X78*G78)</f>
        <v>2401.2705168715624</v>
      </c>
      <c r="AA78" s="188">
        <f>IF(IF(sym!$Q67=H78,1,0)=1,ABS(X78*G78),-ABS(X78*G78))</f>
        <v>-2401.2705168715624</v>
      </c>
      <c r="AB78" s="188">
        <f>IF(IF(sym!$P67=$H78,1,0)=1,ABS($X78*$G78),-ABS($X78*$G78))</f>
        <v>2401.2705168715624</v>
      </c>
      <c r="AC78" s="188">
        <f t="shared" si="40"/>
        <v>2401.2705168715624</v>
      </c>
      <c r="AD78" s="188">
        <f t="shared" ref="AD78:AD92" si="50">IF(IF(-E78=H78,1,0)=1,ABS(X78*G78),-ABS(X78*G78))</f>
        <v>-2401.2705168715624</v>
      </c>
      <c r="AE78" s="188">
        <f t="shared" ref="AE78:AE92" si="51">IF(IF(J78=H78,1,0)=1,ABS(X78*G78),-ABS(X78*G78))</f>
        <v>2401.2705168715624</v>
      </c>
      <c r="AF78" s="188">
        <f t="shared" si="36"/>
        <v>-2401.2705168715624</v>
      </c>
      <c r="AG78" s="188">
        <f t="shared" si="37"/>
        <v>-2401.2705168715624</v>
      </c>
      <c r="AH78" s="188">
        <f t="shared" si="38"/>
        <v>2401.2705168715624</v>
      </c>
      <c r="AI78" s="188">
        <f t="shared" si="39"/>
        <v>2401.2705168715624</v>
      </c>
      <c r="AJ78" s="188">
        <f t="shared" ref="AJ78:AJ92" si="52">IF(IF(P78=H78,1,0)=1,ABS(X78*G78),-ABS(X78*G78))</f>
        <v>-2401.2705168715624</v>
      </c>
      <c r="AK78" s="188">
        <f t="shared" ref="AK78:AK92" si="53">IF(IF(H78=Q78,1,0)=1,ABS(X78*G78),-ABS(X78*G78))</f>
        <v>2401.2705168715624</v>
      </c>
      <c r="AL78" s="188">
        <f t="shared" ref="AL78:AL92" si="54">IF(IF(R78=H78,1,0)=1,ABS(X78*G78),-ABS(X78*G78))</f>
        <v>-2401.2705168715624</v>
      </c>
      <c r="AM78" s="188">
        <f t="shared" ref="AM78:AM92" si="55">IF(IF(S78=H78,1,0)=1,ABS(X78*G78),-ABS(X78*G78))</f>
        <v>-2401.2705168715624</v>
      </c>
      <c r="AN78" s="188">
        <f t="shared" ref="AN78:AN92" si="56">IF(IF(T78=$H78,1,0)=1,ABS($X78*$G78),-ABS($X78*$G78))</f>
        <v>2401.2705168715624</v>
      </c>
      <c r="AO78" s="188">
        <f t="shared" ref="AO78:AO92" si="57">IF(IF(U78=$H78,1,0)=1,ABS($X78*$G78),-ABS($X78*$G78))</f>
        <v>-2401.2705168715624</v>
      </c>
    </row>
    <row r="79" spans="1:41" x14ac:dyDescent="0.25">
      <c r="A79" s="1" t="s">
        <v>403</v>
      </c>
      <c r="B79" s="149" t="s">
        <v>681</v>
      </c>
      <c r="C79" s="192" t="s">
        <v>294</v>
      </c>
      <c r="E79">
        <v>1</v>
      </c>
      <c r="F79" s="186">
        <f t="shared" si="43"/>
        <v>-712.8324595345814</v>
      </c>
      <c r="G79" s="202">
        <v>-5.0046918986500002E-3</v>
      </c>
      <c r="H79" s="202">
        <v>-1</v>
      </c>
      <c r="I79">
        <v>1</v>
      </c>
      <c r="J79">
        <v>-1</v>
      </c>
      <c r="K79">
        <v>1</v>
      </c>
      <c r="L79">
        <v>1</v>
      </c>
      <c r="M79">
        <v>5</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142432.83582089553</v>
      </c>
      <c r="Y79" s="137">
        <v>94955.223880597026</v>
      </c>
      <c r="Z79" s="188">
        <f t="shared" si="49"/>
        <v>712.8324595345814</v>
      </c>
      <c r="AA79" s="188">
        <f>IF(IF(sym!$Q68=H79,1,0)=1,ABS(X79*G79),-ABS(X79*G79))</f>
        <v>-712.8324595345814</v>
      </c>
      <c r="AB79" s="188">
        <f>IF(IF(sym!$P68=$H79,1,0)=1,ABS($X79*$G79),-ABS($X79*$G79))</f>
        <v>712.8324595345814</v>
      </c>
      <c r="AC79" s="188">
        <f t="shared" si="40"/>
        <v>-712.8324595345814</v>
      </c>
      <c r="AD79" s="188">
        <f t="shared" si="50"/>
        <v>712.8324595345814</v>
      </c>
      <c r="AE79" s="188">
        <f t="shared" si="51"/>
        <v>712.8324595345814</v>
      </c>
      <c r="AF79" s="188">
        <f t="shared" ref="AF79:AF92" si="60">IF(IF(I79=H79,1,0)=1,ABS(X79*G79),-ABS(X79*G79))</f>
        <v>-712.8324595345814</v>
      </c>
      <c r="AG79" s="188">
        <f t="shared" ref="AG79:AG92" si="61">IF(IF(K79=H79,1,0)=1,ABS(X79*G79),-ABS(X79*G79))</f>
        <v>-712.8324595345814</v>
      </c>
      <c r="AH79" s="188">
        <f t="shared" ref="AH79:AH92" si="62">IF(IF(L79=H79,1,0)=1,ABS(X79*G79),-ABS(X79*G79))</f>
        <v>-712.8324595345814</v>
      </c>
      <c r="AI79" s="188">
        <f t="shared" ref="AI79:AI92" si="63">IF(IF(O79=H79,1,0)=1,ABS(X79*G79),-ABS(X79*G79))</f>
        <v>-712.8324595345814</v>
      </c>
      <c r="AJ79" s="188">
        <f t="shared" si="52"/>
        <v>-712.8324595345814</v>
      </c>
      <c r="AK79" s="188">
        <f t="shared" si="53"/>
        <v>712.8324595345814</v>
      </c>
      <c r="AL79" s="188">
        <f t="shared" si="54"/>
        <v>712.8324595345814</v>
      </c>
      <c r="AM79" s="188">
        <f t="shared" si="55"/>
        <v>712.8324595345814</v>
      </c>
      <c r="AN79" s="188">
        <f t="shared" si="56"/>
        <v>712.8324595345814</v>
      </c>
      <c r="AO79" s="188">
        <f t="shared" si="57"/>
        <v>712.8324595345814</v>
      </c>
    </row>
    <row r="80" spans="1:41" x14ac:dyDescent="0.25">
      <c r="A80" s="1" t="s">
        <v>405</v>
      </c>
      <c r="B80" s="149" t="s">
        <v>686</v>
      </c>
      <c r="C80" s="192" t="s">
        <v>294</v>
      </c>
      <c r="E80">
        <v>1</v>
      </c>
      <c r="F80" s="186">
        <f t="shared" si="43"/>
        <v>-755.51134597457997</v>
      </c>
      <c r="G80" s="202">
        <v>-5.9061237177500002E-3</v>
      </c>
      <c r="H80" s="202">
        <v>-1</v>
      </c>
      <c r="I80">
        <v>1</v>
      </c>
      <c r="J80">
        <v>-1</v>
      </c>
      <c r="K80">
        <v>1</v>
      </c>
      <c r="L80">
        <v>1</v>
      </c>
      <c r="M80">
        <v>6</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127920</v>
      </c>
      <c r="Y80" s="137">
        <v>95940</v>
      </c>
      <c r="Z80" s="188">
        <f t="shared" si="49"/>
        <v>755.51134597457997</v>
      </c>
      <c r="AA80" s="188">
        <f>IF(IF(sym!$Q69=H80,1,0)=1,ABS(X80*G80),-ABS(X80*G80))</f>
        <v>-755.51134597457997</v>
      </c>
      <c r="AB80" s="188">
        <f>IF(IF(sym!$P69=$H80,1,0)=1,ABS($X80*$G80),-ABS($X80*$G80))</f>
        <v>755.51134597457997</v>
      </c>
      <c r="AC80" s="188">
        <f t="shared" ref="AC80:AC92" si="64">IF(IF(E80=H80,1,0)=1,ABS(X80*G80),-ABS(X80*G80))</f>
        <v>-755.51134597457997</v>
      </c>
      <c r="AD80" s="188">
        <f t="shared" si="50"/>
        <v>755.51134597457997</v>
      </c>
      <c r="AE80" s="188">
        <f t="shared" si="51"/>
        <v>755.51134597457997</v>
      </c>
      <c r="AF80" s="188">
        <f t="shared" si="60"/>
        <v>-755.51134597457997</v>
      </c>
      <c r="AG80" s="188">
        <f t="shared" si="61"/>
        <v>-755.51134597457997</v>
      </c>
      <c r="AH80" s="188">
        <f t="shared" si="62"/>
        <v>-755.51134597457997</v>
      </c>
      <c r="AI80" s="188">
        <f t="shared" si="63"/>
        <v>-755.51134597457997</v>
      </c>
      <c r="AJ80" s="188">
        <f t="shared" si="52"/>
        <v>-755.51134597457997</v>
      </c>
      <c r="AK80" s="188">
        <f t="shared" si="53"/>
        <v>755.51134597457997</v>
      </c>
      <c r="AL80" s="188">
        <f t="shared" si="54"/>
        <v>755.51134597457997</v>
      </c>
      <c r="AM80" s="188">
        <f t="shared" si="55"/>
        <v>755.51134597457997</v>
      </c>
      <c r="AN80" s="188">
        <f t="shared" si="56"/>
        <v>755.51134597457997</v>
      </c>
      <c r="AO80" s="188">
        <f t="shared" si="57"/>
        <v>755.51134597457997</v>
      </c>
    </row>
    <row r="81" spans="1:41" x14ac:dyDescent="0.25">
      <c r="A81" s="1" t="s">
        <v>408</v>
      </c>
      <c r="B81" s="149" t="s">
        <v>527</v>
      </c>
      <c r="C81" s="192" t="s">
        <v>294</v>
      </c>
      <c r="D81" s="2"/>
      <c r="E81">
        <v>-1</v>
      </c>
      <c r="F81" s="186">
        <f t="shared" si="43"/>
        <v>-1634.1957070398166</v>
      </c>
      <c r="G81" s="202">
        <v>-1.7500875043800001E-2</v>
      </c>
      <c r="H81" s="202">
        <v>-1</v>
      </c>
      <c r="I81">
        <v>1</v>
      </c>
      <c r="J81">
        <v>-1</v>
      </c>
      <c r="K81">
        <v>1</v>
      </c>
      <c r="L81">
        <v>-1</v>
      </c>
      <c r="M81">
        <v>7</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93377.942700000014</v>
      </c>
      <c r="Y81" s="137">
        <v>124503.92360000001</v>
      </c>
      <c r="Z81" s="188">
        <f t="shared" si="49"/>
        <v>1634.1957070398166</v>
      </c>
      <c r="AA81" s="188">
        <f>IF(IF(sym!$Q70=H81,1,0)=1,ABS(X81*G81),-ABS(X81*G81))</f>
        <v>-1634.1957070398166</v>
      </c>
      <c r="AB81" s="188">
        <f>IF(IF(sym!$P70=$H81,1,0)=1,ABS($X81*$G81),-ABS($X81*$G81))</f>
        <v>1634.1957070398166</v>
      </c>
      <c r="AC81" s="188">
        <f t="shared" si="64"/>
        <v>1634.1957070398166</v>
      </c>
      <c r="AD81" s="188">
        <f t="shared" si="50"/>
        <v>-1634.1957070398166</v>
      </c>
      <c r="AE81" s="188">
        <f t="shared" si="51"/>
        <v>1634.1957070398166</v>
      </c>
      <c r="AF81" s="188">
        <f t="shared" si="60"/>
        <v>-1634.1957070398166</v>
      </c>
      <c r="AG81" s="188">
        <f t="shared" si="61"/>
        <v>-1634.1957070398166</v>
      </c>
      <c r="AH81" s="188">
        <f t="shared" si="62"/>
        <v>1634.1957070398166</v>
      </c>
      <c r="AI81" s="188">
        <f t="shared" si="63"/>
        <v>1634.1957070398166</v>
      </c>
      <c r="AJ81" s="188">
        <f t="shared" si="52"/>
        <v>-1634.1957070398166</v>
      </c>
      <c r="AK81" s="188">
        <f t="shared" si="53"/>
        <v>1634.1957070398166</v>
      </c>
      <c r="AL81" s="188">
        <f t="shared" si="54"/>
        <v>-1634.1957070398166</v>
      </c>
      <c r="AM81" s="188">
        <f t="shared" si="55"/>
        <v>-1634.1957070398166</v>
      </c>
      <c r="AN81" s="188">
        <f t="shared" si="56"/>
        <v>1634.1957070398166</v>
      </c>
      <c r="AO81" s="188">
        <f t="shared" si="57"/>
        <v>-1634.1957070398166</v>
      </c>
    </row>
    <row r="82" spans="1:41" x14ac:dyDescent="0.25">
      <c r="A82" s="1" t="s">
        <v>410</v>
      </c>
      <c r="B82" s="149" t="s">
        <v>556</v>
      </c>
      <c r="C82" s="192" t="s">
        <v>294</v>
      </c>
      <c r="E82">
        <v>1</v>
      </c>
      <c r="F82" s="186">
        <f t="shared" si="43"/>
        <v>-1849.3779240988665</v>
      </c>
      <c r="G82" s="202">
        <v>-1.6288338242900002E-2</v>
      </c>
      <c r="H82" s="202">
        <v>-1</v>
      </c>
      <c r="I82">
        <v>1</v>
      </c>
      <c r="J82">
        <v>1</v>
      </c>
      <c r="K82">
        <v>1</v>
      </c>
      <c r="L82">
        <v>-1</v>
      </c>
      <c r="M82">
        <v>-5</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113540.00000000001</v>
      </c>
      <c r="Y82" s="137">
        <v>113540.00000000001</v>
      </c>
      <c r="Z82" s="188">
        <f t="shared" si="49"/>
        <v>1849.3779240988665</v>
      </c>
      <c r="AA82" s="188">
        <f>IF(IF(sym!$Q71=H82,1,0)=1,ABS(X82*G82),-ABS(X82*G82))</f>
        <v>-1849.3779240988665</v>
      </c>
      <c r="AB82" s="188">
        <f>IF(IF(sym!$P71=$H82,1,0)=1,ABS($X82*$G82),-ABS($X82*$G82))</f>
        <v>1849.3779240988665</v>
      </c>
      <c r="AC82" s="188">
        <f t="shared" si="64"/>
        <v>-1849.3779240988665</v>
      </c>
      <c r="AD82" s="188">
        <f t="shared" si="50"/>
        <v>1849.3779240988665</v>
      </c>
      <c r="AE82" s="188">
        <f t="shared" si="51"/>
        <v>-1849.3779240988665</v>
      </c>
      <c r="AF82" s="188">
        <f t="shared" si="60"/>
        <v>-1849.3779240988665</v>
      </c>
      <c r="AG82" s="188">
        <f t="shared" si="61"/>
        <v>-1849.3779240988665</v>
      </c>
      <c r="AH82" s="188">
        <f t="shared" si="62"/>
        <v>1849.3779240988665</v>
      </c>
      <c r="AI82" s="188">
        <f t="shared" si="63"/>
        <v>-1849.3779240988665</v>
      </c>
      <c r="AJ82" s="188">
        <f t="shared" si="52"/>
        <v>-1849.3779240988665</v>
      </c>
      <c r="AK82" s="188">
        <f t="shared" si="53"/>
        <v>-1849.3779240988665</v>
      </c>
      <c r="AL82" s="188">
        <f t="shared" si="54"/>
        <v>-1849.3779240988665</v>
      </c>
      <c r="AM82" s="188">
        <f t="shared" si="55"/>
        <v>-1849.3779240988665</v>
      </c>
      <c r="AN82" s="188">
        <f t="shared" si="56"/>
        <v>1849.3779240988665</v>
      </c>
      <c r="AO82" s="188">
        <f t="shared" si="57"/>
        <v>-1849.3779240988665</v>
      </c>
    </row>
    <row r="83" spans="1:41" x14ac:dyDescent="0.25">
      <c r="A83" s="1" t="s">
        <v>412</v>
      </c>
      <c r="B83" s="149" t="s">
        <v>763</v>
      </c>
      <c r="C83" s="192" t="s">
        <v>1122</v>
      </c>
      <c r="E83">
        <v>-1</v>
      </c>
      <c r="F83" s="186">
        <f t="shared" si="43"/>
        <v>1250.8907575010187</v>
      </c>
      <c r="G83" s="202">
        <v>7.1260600014300005E-4</v>
      </c>
      <c r="H83" s="202">
        <v>1</v>
      </c>
      <c r="I83">
        <v>1</v>
      </c>
      <c r="J83">
        <v>1</v>
      </c>
      <c r="K83">
        <v>1</v>
      </c>
      <c r="L83">
        <v>1</v>
      </c>
      <c r="M83">
        <v>10</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1755375</v>
      </c>
      <c r="Y83" s="137">
        <v>2194218.75</v>
      </c>
      <c r="Z83" s="188">
        <f t="shared" si="49"/>
        <v>1250.8907575010187</v>
      </c>
      <c r="AA83" s="188">
        <f>IF(IF(sym!$Q72=H83,1,0)=1,ABS(X83*G83),-ABS(X83*G83))</f>
        <v>-1250.8907575010187</v>
      </c>
      <c r="AB83" s="188">
        <f>IF(IF(sym!$P72=$H83,1,0)=1,ABS($X83*$G83),-ABS($X83*$G83))</f>
        <v>1250.8907575010187</v>
      </c>
      <c r="AC83" s="188">
        <f t="shared" si="64"/>
        <v>-1250.8907575010187</v>
      </c>
      <c r="AD83" s="188">
        <f t="shared" si="50"/>
        <v>1250.8907575010187</v>
      </c>
      <c r="AE83" s="188">
        <f t="shared" si="51"/>
        <v>1250.8907575010187</v>
      </c>
      <c r="AF83" s="188">
        <f t="shared" si="60"/>
        <v>1250.8907575010187</v>
      </c>
      <c r="AG83" s="188">
        <f t="shared" si="61"/>
        <v>1250.8907575010187</v>
      </c>
      <c r="AH83" s="188">
        <f t="shared" si="62"/>
        <v>1250.8907575010187</v>
      </c>
      <c r="AI83" s="188">
        <f t="shared" si="63"/>
        <v>1250.8907575010187</v>
      </c>
      <c r="AJ83" s="188">
        <f t="shared" si="52"/>
        <v>-1250.8907575010187</v>
      </c>
      <c r="AK83" s="188">
        <f t="shared" si="53"/>
        <v>1250.8907575010187</v>
      </c>
      <c r="AL83" s="188">
        <f t="shared" si="54"/>
        <v>1250.8907575010187</v>
      </c>
      <c r="AM83" s="188">
        <f t="shared" si="55"/>
        <v>1250.8907575010187</v>
      </c>
      <c r="AN83" s="188">
        <f t="shared" si="56"/>
        <v>-1250.8907575010187</v>
      </c>
      <c r="AO83" s="188">
        <f t="shared" si="57"/>
        <v>1250.8907575010187</v>
      </c>
    </row>
    <row r="84" spans="1:41" x14ac:dyDescent="0.25">
      <c r="A84" s="1" t="s">
        <v>413</v>
      </c>
      <c r="B84" s="149" t="s">
        <v>761</v>
      </c>
      <c r="C84" s="192" t="s">
        <v>1122</v>
      </c>
      <c r="E84">
        <v>1</v>
      </c>
      <c r="F84" s="186">
        <f t="shared" si="43"/>
        <v>2452.3820007042209</v>
      </c>
      <c r="G84" s="202">
        <v>6.1054361864500001E-3</v>
      </c>
      <c r="H84" s="202">
        <v>1</v>
      </c>
      <c r="I84">
        <v>1</v>
      </c>
      <c r="J84">
        <v>1</v>
      </c>
      <c r="K84">
        <v>1</v>
      </c>
      <c r="L84">
        <v>1</v>
      </c>
      <c r="M84">
        <v>6</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401671.875</v>
      </c>
      <c r="Y84" s="137">
        <v>267781.25</v>
      </c>
      <c r="Z84" s="188">
        <f t="shared" si="49"/>
        <v>2452.3820007042209</v>
      </c>
      <c r="AA84" s="188">
        <f>IF(IF(sym!$Q73=H84,1,0)=1,ABS(X84*G84),-ABS(X84*G84))</f>
        <v>-2452.3820007042209</v>
      </c>
      <c r="AB84" s="188">
        <f>IF(IF(sym!$P73=$H84,1,0)=1,ABS($X84*$G84),-ABS($X84*$G84))</f>
        <v>2452.3820007042209</v>
      </c>
      <c r="AC84" s="188">
        <f t="shared" si="64"/>
        <v>2452.3820007042209</v>
      </c>
      <c r="AD84" s="188">
        <f t="shared" si="50"/>
        <v>-2452.3820007042209</v>
      </c>
      <c r="AE84" s="188">
        <f t="shared" si="51"/>
        <v>2452.3820007042209</v>
      </c>
      <c r="AF84" s="188">
        <f t="shared" si="60"/>
        <v>2452.3820007042209</v>
      </c>
      <c r="AG84" s="188">
        <f t="shared" si="61"/>
        <v>2452.3820007042209</v>
      </c>
      <c r="AH84" s="188">
        <f t="shared" si="62"/>
        <v>2452.3820007042209</v>
      </c>
      <c r="AI84" s="188">
        <f t="shared" si="63"/>
        <v>2452.3820007042209</v>
      </c>
      <c r="AJ84" s="188">
        <f t="shared" si="52"/>
        <v>2452.3820007042209</v>
      </c>
      <c r="AK84" s="188">
        <f t="shared" si="53"/>
        <v>2452.3820007042209</v>
      </c>
      <c r="AL84" s="188">
        <f t="shared" si="54"/>
        <v>-2452.3820007042209</v>
      </c>
      <c r="AM84" s="188">
        <f t="shared" si="55"/>
        <v>2452.3820007042209</v>
      </c>
      <c r="AN84" s="188">
        <f t="shared" si="56"/>
        <v>-2452.3820007042209</v>
      </c>
      <c r="AO84" s="188">
        <f t="shared" si="57"/>
        <v>-2452.3820007042209</v>
      </c>
    </row>
    <row r="85" spans="1:41" x14ac:dyDescent="0.25">
      <c r="A85" s="1" t="s">
        <v>414</v>
      </c>
      <c r="B85" s="149" t="s">
        <v>759</v>
      </c>
      <c r="C85" s="192" t="s">
        <v>1122</v>
      </c>
      <c r="E85">
        <v>1</v>
      </c>
      <c r="F85" s="186">
        <f t="shared" si="43"/>
        <v>5200.6117308457497</v>
      </c>
      <c r="G85" s="202">
        <v>1.47535084563E-2</v>
      </c>
      <c r="H85" s="202">
        <v>1</v>
      </c>
      <c r="I85">
        <v>1</v>
      </c>
      <c r="J85">
        <v>1</v>
      </c>
      <c r="K85">
        <v>1</v>
      </c>
      <c r="L85">
        <v>1</v>
      </c>
      <c r="M85">
        <v>6</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352500</v>
      </c>
      <c r="Y85" s="137">
        <v>528750</v>
      </c>
      <c r="Z85" s="188">
        <f t="shared" si="49"/>
        <v>5200.6117308457497</v>
      </c>
      <c r="AA85" s="188">
        <f>IF(IF(sym!$Q74=H85,1,0)=1,ABS(X85*G85),-ABS(X85*G85))</f>
        <v>-5200.6117308457497</v>
      </c>
      <c r="AB85" s="188">
        <f>IF(IF(sym!$P74=$H85,1,0)=1,ABS($X85*$G85),-ABS($X85*$G85))</f>
        <v>5200.6117308457497</v>
      </c>
      <c r="AC85" s="188">
        <f t="shared" si="64"/>
        <v>5200.6117308457497</v>
      </c>
      <c r="AD85" s="188">
        <f t="shared" si="50"/>
        <v>-5200.6117308457497</v>
      </c>
      <c r="AE85" s="188">
        <f t="shared" si="51"/>
        <v>5200.6117308457497</v>
      </c>
      <c r="AF85" s="188">
        <f t="shared" si="60"/>
        <v>5200.6117308457497</v>
      </c>
      <c r="AG85" s="188">
        <f t="shared" si="61"/>
        <v>5200.6117308457497</v>
      </c>
      <c r="AH85" s="188">
        <f t="shared" si="62"/>
        <v>5200.6117308457497</v>
      </c>
      <c r="AI85" s="188">
        <f t="shared" si="63"/>
        <v>5200.6117308457497</v>
      </c>
      <c r="AJ85" s="188">
        <f t="shared" si="52"/>
        <v>5200.6117308457497</v>
      </c>
      <c r="AK85" s="188">
        <f t="shared" si="53"/>
        <v>5200.6117308457497</v>
      </c>
      <c r="AL85" s="188">
        <f t="shared" si="54"/>
        <v>-5200.6117308457497</v>
      </c>
      <c r="AM85" s="188">
        <f t="shared" si="55"/>
        <v>5200.6117308457497</v>
      </c>
      <c r="AN85" s="188">
        <f t="shared" si="56"/>
        <v>-5200.6117308457497</v>
      </c>
      <c r="AO85" s="188">
        <f t="shared" si="57"/>
        <v>-5200.6117308457497</v>
      </c>
    </row>
    <row r="86" spans="1:41" x14ac:dyDescent="0.25">
      <c r="A86" s="1" t="s">
        <v>416</v>
      </c>
      <c r="B86" s="149" t="s">
        <v>494</v>
      </c>
      <c r="C86" s="192" t="s">
        <v>294</v>
      </c>
      <c r="E86">
        <v>-1</v>
      </c>
      <c r="F86" s="186">
        <f t="shared" si="43"/>
        <v>50.14903129664625</v>
      </c>
      <c r="G86" s="202">
        <v>2.9806259314499998E-3</v>
      </c>
      <c r="H86" s="202">
        <v>1</v>
      </c>
      <c r="I86">
        <v>-1</v>
      </c>
      <c r="J86">
        <v>1</v>
      </c>
      <c r="K86">
        <v>-1</v>
      </c>
      <c r="L86">
        <v>-1</v>
      </c>
      <c r="M86">
        <v>-4</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16825</v>
      </c>
      <c r="Y86" s="137">
        <v>16825</v>
      </c>
      <c r="Z86" s="188">
        <f t="shared" si="49"/>
        <v>50.14903129664625</v>
      </c>
      <c r="AA86" s="188">
        <f>IF(IF(sym!$Q75=H86,1,0)=1,ABS(X86*G86),-ABS(X86*G86))</f>
        <v>-50.14903129664625</v>
      </c>
      <c r="AB86" s="188">
        <f>IF(IF(sym!$P75=$H86,1,0)=1,ABS($X86*$G86),-ABS($X86*$G86))</f>
        <v>50.14903129664625</v>
      </c>
      <c r="AC86" s="188">
        <f t="shared" si="64"/>
        <v>-50.14903129664625</v>
      </c>
      <c r="AD86" s="188">
        <f t="shared" si="50"/>
        <v>50.14903129664625</v>
      </c>
      <c r="AE86" s="188">
        <f t="shared" si="51"/>
        <v>50.14903129664625</v>
      </c>
      <c r="AF86" s="188">
        <f t="shared" si="60"/>
        <v>-50.14903129664625</v>
      </c>
      <c r="AG86" s="188">
        <f t="shared" si="61"/>
        <v>-50.14903129664625</v>
      </c>
      <c r="AH86" s="188">
        <f t="shared" si="62"/>
        <v>-50.14903129664625</v>
      </c>
      <c r="AI86" s="188">
        <f t="shared" si="63"/>
        <v>50.14903129664625</v>
      </c>
      <c r="AJ86" s="188">
        <f t="shared" si="52"/>
        <v>-50.14903129664625</v>
      </c>
      <c r="AK86" s="188">
        <f t="shared" si="53"/>
        <v>50.14903129664625</v>
      </c>
      <c r="AL86" s="188">
        <f t="shared" si="54"/>
        <v>50.14903129664625</v>
      </c>
      <c r="AM86" s="188">
        <f t="shared" si="55"/>
        <v>50.14903129664625</v>
      </c>
      <c r="AN86" s="188">
        <f t="shared" si="56"/>
        <v>-50.14903129664625</v>
      </c>
      <c r="AO86" s="188">
        <f t="shared" si="57"/>
        <v>50.14903129664625</v>
      </c>
    </row>
    <row r="87" spans="1:41" s="2" customFormat="1" x14ac:dyDescent="0.25">
      <c r="A87" s="1" t="s">
        <v>418</v>
      </c>
      <c r="B87" s="149" t="s">
        <v>767</v>
      </c>
      <c r="C87" s="192" t="s">
        <v>297</v>
      </c>
      <c r="D87"/>
      <c r="E87">
        <v>-1</v>
      </c>
      <c r="F87" s="186">
        <f t="shared" si="43"/>
        <v>654.90993608330098</v>
      </c>
      <c r="G87" s="202">
        <v>7.5537478210299996E-3</v>
      </c>
      <c r="H87" s="202">
        <v>1</v>
      </c>
      <c r="I87">
        <v>-1</v>
      </c>
      <c r="J87">
        <v>1</v>
      </c>
      <c r="K87">
        <v>-1</v>
      </c>
      <c r="L87">
        <v>1</v>
      </c>
      <c r="M87">
        <v>-1</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86700</v>
      </c>
      <c r="Y87" s="137">
        <v>65025</v>
      </c>
      <c r="Z87" s="188">
        <f t="shared" si="49"/>
        <v>654.90993608330098</v>
      </c>
      <c r="AA87" s="188">
        <f>IF(IF(sym!$Q76=H87,1,0)=1,ABS(X87*G87),-ABS(X87*G87))</f>
        <v>654.90993608330098</v>
      </c>
      <c r="AB87" s="188">
        <f>IF(IF(sym!$P76=$H87,1,0)=1,ABS($X87*$G87),-ABS($X87*$G87))</f>
        <v>-654.90993608330098</v>
      </c>
      <c r="AC87" s="188">
        <f t="shared" si="64"/>
        <v>-654.90993608330098</v>
      </c>
      <c r="AD87" s="188">
        <f t="shared" si="50"/>
        <v>654.90993608330098</v>
      </c>
      <c r="AE87" s="188">
        <f t="shared" si="51"/>
        <v>654.90993608330098</v>
      </c>
      <c r="AF87" s="188">
        <f t="shared" si="60"/>
        <v>-654.90993608330098</v>
      </c>
      <c r="AG87" s="188">
        <f t="shared" si="61"/>
        <v>-654.90993608330098</v>
      </c>
      <c r="AH87" s="188">
        <f t="shared" si="62"/>
        <v>654.90993608330098</v>
      </c>
      <c r="AI87" s="188">
        <f t="shared" si="63"/>
        <v>-654.90993608330098</v>
      </c>
      <c r="AJ87" s="188">
        <f t="shared" si="52"/>
        <v>-654.90993608330098</v>
      </c>
      <c r="AK87" s="188">
        <f t="shared" si="53"/>
        <v>654.90993608330098</v>
      </c>
      <c r="AL87" s="188">
        <f t="shared" si="54"/>
        <v>-654.90993608330098</v>
      </c>
      <c r="AM87" s="188">
        <f t="shared" si="55"/>
        <v>-654.90993608330098</v>
      </c>
      <c r="AN87" s="188">
        <f t="shared" si="56"/>
        <v>654.90993608330098</v>
      </c>
      <c r="AO87" s="188">
        <f t="shared" si="57"/>
        <v>654.90993608330098</v>
      </c>
    </row>
    <row r="88" spans="1:41" s="2" customFormat="1" x14ac:dyDescent="0.25">
      <c r="A88" s="1" t="s">
        <v>1053</v>
      </c>
      <c r="B88" s="149" t="s">
        <v>738</v>
      </c>
      <c r="C88" s="192" t="s">
        <v>294</v>
      </c>
      <c r="D88"/>
      <c r="E88">
        <v>1</v>
      </c>
      <c r="F88" s="186">
        <f t="shared" si="43"/>
        <v>-2365.2111238141429</v>
      </c>
      <c r="G88" s="202">
        <v>-1.21904761905E-2</v>
      </c>
      <c r="H88" s="202">
        <v>-1</v>
      </c>
      <c r="I88">
        <v>-1</v>
      </c>
      <c r="J88">
        <v>-1</v>
      </c>
      <c r="K88">
        <v>1</v>
      </c>
      <c r="L88">
        <v>1</v>
      </c>
      <c r="M88">
        <v>4</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194021.22499999998</v>
      </c>
      <c r="Y88" s="137">
        <v>291031.83749999997</v>
      </c>
      <c r="Z88" s="188">
        <f t="shared" si="49"/>
        <v>2365.2111238141429</v>
      </c>
      <c r="AA88" s="188">
        <f>IF(IF(sym!$Q77=H88,1,0)=1,ABS(X88*G88),-ABS(X88*G88))</f>
        <v>-2365.2111238141429</v>
      </c>
      <c r="AB88" s="188">
        <f>IF(IF(sym!$P77=$H88,1,0)=1,ABS($X88*$G88),-ABS($X88*$G88))</f>
        <v>2365.2111238141429</v>
      </c>
      <c r="AC88" s="188">
        <f t="shared" si="64"/>
        <v>-2365.2111238141429</v>
      </c>
      <c r="AD88" s="188">
        <f t="shared" si="50"/>
        <v>2365.2111238141429</v>
      </c>
      <c r="AE88" s="188">
        <f t="shared" si="51"/>
        <v>2365.2111238141429</v>
      </c>
      <c r="AF88" s="188">
        <f t="shared" si="60"/>
        <v>2365.2111238141429</v>
      </c>
      <c r="AG88" s="188">
        <f t="shared" si="61"/>
        <v>-2365.2111238141429</v>
      </c>
      <c r="AH88" s="188">
        <f t="shared" si="62"/>
        <v>-2365.2111238141429</v>
      </c>
      <c r="AI88" s="188">
        <f t="shared" si="63"/>
        <v>-2365.2111238141429</v>
      </c>
      <c r="AJ88" s="188">
        <f t="shared" si="52"/>
        <v>-2365.2111238141429</v>
      </c>
      <c r="AK88" s="188">
        <f t="shared" si="53"/>
        <v>2365.2111238141429</v>
      </c>
      <c r="AL88" s="188">
        <f t="shared" si="54"/>
        <v>2365.2111238141429</v>
      </c>
      <c r="AM88" s="188">
        <f t="shared" si="55"/>
        <v>2365.2111238141429</v>
      </c>
      <c r="AN88" s="188">
        <f t="shared" si="56"/>
        <v>2365.2111238141429</v>
      </c>
      <c r="AO88" s="188">
        <f t="shared" si="57"/>
        <v>2365.2111238141429</v>
      </c>
    </row>
    <row r="89" spans="1:41" s="2" customFormat="1" x14ac:dyDescent="0.25">
      <c r="A89" s="330" t="s">
        <v>1054</v>
      </c>
      <c r="B89" s="331" t="s">
        <v>463</v>
      </c>
      <c r="C89" s="332" t="s">
        <v>1288</v>
      </c>
      <c r="D89"/>
      <c r="E89">
        <v>-1</v>
      </c>
      <c r="F89" s="186">
        <f t="shared" si="43"/>
        <v>0</v>
      </c>
      <c r="G89" s="202">
        <v>0</v>
      </c>
      <c r="H89" s="202">
        <v>1</v>
      </c>
      <c r="I89">
        <v>-1</v>
      </c>
      <c r="J89">
        <v>1</v>
      </c>
      <c r="K89">
        <v>-1</v>
      </c>
      <c r="L89">
        <v>1</v>
      </c>
      <c r="M89">
        <v>-6</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-1033.946042763346</v>
      </c>
      <c r="G90" s="202">
        <v>-5.8211127280900004E-3</v>
      </c>
      <c r="H90" s="202">
        <v>-1</v>
      </c>
      <c r="I90">
        <v>1</v>
      </c>
      <c r="J90">
        <v>1</v>
      </c>
      <c r="K90">
        <v>1</v>
      </c>
      <c r="L90">
        <v>1</v>
      </c>
      <c r="M90">
        <v>-4</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177620</v>
      </c>
      <c r="Y90" s="137">
        <v>177620</v>
      </c>
      <c r="Z90" s="188">
        <f t="shared" si="49"/>
        <v>1033.946042763346</v>
      </c>
      <c r="AA90" s="188">
        <f>IF(IF(sym!$Q79=H90,1,0)=1,ABS(X90*G90),-ABS(X90*G90))</f>
        <v>-1033.946042763346</v>
      </c>
      <c r="AB90" s="188">
        <f>IF(IF(sym!$P79=$H90,1,0)=1,ABS($X90*$G90),-ABS($X90*$G90))</f>
        <v>1033.946042763346</v>
      </c>
      <c r="AC90" s="188">
        <f t="shared" si="64"/>
        <v>-1033.946042763346</v>
      </c>
      <c r="AD90" s="188">
        <f t="shared" si="50"/>
        <v>1033.946042763346</v>
      </c>
      <c r="AE90" s="188">
        <f t="shared" si="51"/>
        <v>-1033.946042763346</v>
      </c>
      <c r="AF90" s="188">
        <f t="shared" si="60"/>
        <v>-1033.946042763346</v>
      </c>
      <c r="AG90" s="188">
        <f t="shared" si="61"/>
        <v>-1033.946042763346</v>
      </c>
      <c r="AH90" s="188">
        <f t="shared" si="62"/>
        <v>-1033.946042763346</v>
      </c>
      <c r="AI90" s="188">
        <f t="shared" si="63"/>
        <v>1033.946042763346</v>
      </c>
      <c r="AJ90" s="188">
        <f t="shared" si="52"/>
        <v>-1033.946042763346</v>
      </c>
      <c r="AK90" s="188">
        <f t="shared" si="53"/>
        <v>1033.946042763346</v>
      </c>
      <c r="AL90" s="188">
        <f t="shared" si="54"/>
        <v>1033.946042763346</v>
      </c>
      <c r="AM90" s="188">
        <f t="shared" si="55"/>
        <v>1033.946042763346</v>
      </c>
      <c r="AN90" s="188">
        <f t="shared" si="56"/>
        <v>-1033.946042763346</v>
      </c>
      <c r="AO90" s="188">
        <f t="shared" si="57"/>
        <v>1033.946042763346</v>
      </c>
    </row>
    <row r="91" spans="1:41" s="4" customFormat="1" x14ac:dyDescent="0.25">
      <c r="A91" s="1" t="s">
        <v>1025</v>
      </c>
      <c r="B91" s="149" t="s">
        <v>459</v>
      </c>
      <c r="C91" s="192" t="s">
        <v>1122</v>
      </c>
      <c r="E91">
        <v>-1</v>
      </c>
      <c r="F91" s="186">
        <f t="shared" si="43"/>
        <v>817.33788486144226</v>
      </c>
      <c r="G91" s="202">
        <v>3.0459945172099998E-4</v>
      </c>
      <c r="H91" s="202">
        <v>1</v>
      </c>
      <c r="I91">
        <v>-1</v>
      </c>
      <c r="J91">
        <v>1</v>
      </c>
      <c r="K91">
        <v>-1</v>
      </c>
      <c r="L91">
        <v>1</v>
      </c>
      <c r="M91">
        <v>7</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2683320.2759999996</v>
      </c>
      <c r="Y91" s="137">
        <v>2064092.5199999998</v>
      </c>
      <c r="Z91" s="188">
        <f t="shared" si="49"/>
        <v>817.33788486144226</v>
      </c>
      <c r="AA91" s="188">
        <f>IF(IF(sym!$Q80=H91,1,0)=1,ABS(X91*G91),-ABS(X91*G91))</f>
        <v>-817.33788486144226</v>
      </c>
      <c r="AB91" s="188">
        <f>IF(IF(sym!$P80=$H91,1,0)=1,ABS($X91*$G91),-ABS($X91*$G91))</f>
        <v>817.33788486144226</v>
      </c>
      <c r="AC91" s="188">
        <f t="shared" si="64"/>
        <v>-817.33788486144226</v>
      </c>
      <c r="AD91" s="188">
        <f t="shared" si="50"/>
        <v>817.33788486144226</v>
      </c>
      <c r="AE91" s="188">
        <f t="shared" si="51"/>
        <v>817.33788486144226</v>
      </c>
      <c r="AF91" s="188">
        <f t="shared" si="60"/>
        <v>-817.33788486144226</v>
      </c>
      <c r="AG91" s="188">
        <f t="shared" si="61"/>
        <v>-817.33788486144226</v>
      </c>
      <c r="AH91" s="188">
        <f t="shared" si="62"/>
        <v>817.33788486144226</v>
      </c>
      <c r="AI91" s="188">
        <f t="shared" si="63"/>
        <v>817.33788486144226</v>
      </c>
      <c r="AJ91" s="188">
        <f t="shared" si="52"/>
        <v>-817.33788486144226</v>
      </c>
      <c r="AK91" s="188">
        <f t="shared" si="53"/>
        <v>817.33788486144226</v>
      </c>
      <c r="AL91" s="188">
        <f t="shared" si="54"/>
        <v>-817.33788486144226</v>
      </c>
      <c r="AM91" s="188">
        <f t="shared" si="55"/>
        <v>-817.33788486144226</v>
      </c>
      <c r="AN91" s="188">
        <f t="shared" si="56"/>
        <v>-817.33788486144226</v>
      </c>
      <c r="AO91" s="188">
        <f t="shared" si="57"/>
        <v>817.33788486144226</v>
      </c>
    </row>
    <row r="92" spans="1:41" s="4" customFormat="1" ht="15.75" thickBot="1" x14ac:dyDescent="0.3">
      <c r="A92" s="1" t="s">
        <v>1026</v>
      </c>
      <c r="B92" s="149" t="s">
        <v>447</v>
      </c>
      <c r="C92" s="192" t="s">
        <v>1122</v>
      </c>
      <c r="E92">
        <v>-1</v>
      </c>
      <c r="F92" s="186">
        <f t="shared" si="43"/>
        <v>1557.3924376190578</v>
      </c>
      <c r="G92" s="203">
        <v>6.6336684186400004E-4</v>
      </c>
      <c r="H92" s="203">
        <v>1</v>
      </c>
      <c r="I92">
        <v>1</v>
      </c>
      <c r="J92">
        <v>1</v>
      </c>
      <c r="K92">
        <v>-1</v>
      </c>
      <c r="L92">
        <v>1</v>
      </c>
      <c r="M92">
        <v>7</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2347709.1999999997</v>
      </c>
      <c r="Y92" s="137">
        <v>2934636.4999999995</v>
      </c>
      <c r="Z92" s="188">
        <f t="shared" si="49"/>
        <v>1557.3924376190578</v>
      </c>
      <c r="AA92" s="188">
        <f>IF(IF(sym!$Q81=H92,1,0)=1,ABS(X92*G92),-ABS(X92*G92))</f>
        <v>-1557.3924376190578</v>
      </c>
      <c r="AB92" s="188">
        <f>IF(IF(sym!$P81=$H92,1,0)=1,ABS($X92*$G92),-ABS($X92*$G92))</f>
        <v>1557.3924376190578</v>
      </c>
      <c r="AC92" s="188">
        <f t="shared" si="64"/>
        <v>-1557.3924376190578</v>
      </c>
      <c r="AD92" s="188">
        <f t="shared" si="50"/>
        <v>1557.3924376190578</v>
      </c>
      <c r="AE92" s="188">
        <f t="shared" si="51"/>
        <v>1557.3924376190578</v>
      </c>
      <c r="AF92" s="188">
        <f t="shared" si="60"/>
        <v>1557.3924376190578</v>
      </c>
      <c r="AG92" s="188">
        <f t="shared" si="61"/>
        <v>-1557.3924376190578</v>
      </c>
      <c r="AH92" s="188">
        <f t="shared" si="62"/>
        <v>1557.3924376190578</v>
      </c>
      <c r="AI92" s="188">
        <f t="shared" si="63"/>
        <v>1557.3924376190578</v>
      </c>
      <c r="AJ92" s="188">
        <f t="shared" si="52"/>
        <v>-1557.3924376190578</v>
      </c>
      <c r="AK92" s="188">
        <f t="shared" si="53"/>
        <v>1557.3924376190578</v>
      </c>
      <c r="AL92" s="188">
        <f t="shared" si="54"/>
        <v>1557.3924376190578</v>
      </c>
      <c r="AM92" s="188">
        <f t="shared" si="55"/>
        <v>1557.3924376190578</v>
      </c>
      <c r="AN92" s="188">
        <f t="shared" si="56"/>
        <v>-1557.3924376190578</v>
      </c>
      <c r="AO92" s="188">
        <f t="shared" si="57"/>
        <v>1557.3924376190578</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0.98611111111111116</v>
      </c>
      <c r="AA94" s="193">
        <f t="shared" ref="AA94:AO94" si="65">COUNTIF(AA14:AA92,"&gt;0")/$B$10</f>
        <v>0.16666666666666666</v>
      </c>
      <c r="AB94" s="193">
        <f t="shared" si="65"/>
        <v>0.81944444444444442</v>
      </c>
      <c r="AC94" s="193">
        <f t="shared" ref="AC94" si="66">COUNTIF(AC14:AC92,"&gt;0")/$B$10</f>
        <v>0.43055555555555558</v>
      </c>
      <c r="AD94" s="193">
        <f t="shared" si="65"/>
        <v>0.55555555555555558</v>
      </c>
      <c r="AE94" s="193">
        <f t="shared" si="65"/>
        <v>0.625</v>
      </c>
      <c r="AF94" s="193">
        <f t="shared" si="65"/>
        <v>0.45833333333333331</v>
      </c>
      <c r="AG94" s="193">
        <f t="shared" si="65"/>
        <v>0.3611111111111111</v>
      </c>
      <c r="AH94" s="193">
        <f t="shared" si="65"/>
        <v>0.51388888888888884</v>
      </c>
      <c r="AI94" s="193">
        <f t="shared" si="65"/>
        <v>0.55555555555555558</v>
      </c>
      <c r="AJ94" s="193">
        <f t="shared" si="65"/>
        <v>0.34722222222222221</v>
      </c>
      <c r="AK94" s="193">
        <f t="shared" si="65"/>
        <v>0.61111111111111116</v>
      </c>
      <c r="AL94" s="193">
        <f t="shared" si="65"/>
        <v>0.51388888888888884</v>
      </c>
      <c r="AM94" s="193">
        <f t="shared" si="65"/>
        <v>0.55555555555555558</v>
      </c>
      <c r="AN94" s="193">
        <f t="shared" si="65"/>
        <v>0.5</v>
      </c>
      <c r="AO94" s="193">
        <f t="shared" si="65"/>
        <v>0.51388888888888884</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20160704</v>
      </c>
      <c r="F1" t="s">
        <v>1256</v>
      </c>
      <c r="G1" t="s">
        <v>1060</v>
      </c>
      <c r="H1" s="197" t="s">
        <v>1188</v>
      </c>
      <c r="I1" t="s">
        <v>1297</v>
      </c>
      <c r="K1" s="6" t="str">
        <f>E12&amp;" l% "&amp;ROUND(E13*100,2)&amp;"%"</f>
        <v>prev ACT l% 70.89%</v>
      </c>
      <c r="L1" s="265" t="str">
        <f>I12&amp;" l% "&amp;ROUND(I13*100,2)&amp;"%"</f>
        <v>50/50 l% 68.35%</v>
      </c>
      <c r="M1" s="265" t="str">
        <f>J12&amp;" l% "&amp;ROUND(J13*100,2)&amp;"%"</f>
        <v>&gt;equity l% 46.84%</v>
      </c>
      <c r="N1" s="265" t="str">
        <f>K12&amp;" l% "&amp;ROUND(K13*100,2)&amp;"%"</f>
        <v>&lt;equity l% 75.95%</v>
      </c>
      <c r="O1" s="265" t="str">
        <f>L12&amp;" l% "&amp;ROUND(L13*100,2)&amp;"%"</f>
        <v>SEA1 l% 73.42%</v>
      </c>
      <c r="P1" s="265" t="str">
        <f t="shared" ref="P1:V1" si="0">O12&amp;" l% "&amp;ROUND(O13*100,2)&amp;"%"</f>
        <v>SEA-ADJ l% 63.29%</v>
      </c>
      <c r="Q1" s="265" t="str">
        <f t="shared" si="0"/>
        <v>v1 l% 68.35%</v>
      </c>
      <c r="R1" s="265" t="str">
        <f t="shared" si="0"/>
        <v>v2 l% 40.51%</v>
      </c>
      <c r="S1" s="265" t="str">
        <f t="shared" si="0"/>
        <v>v3 l% 34.18%</v>
      </c>
      <c r="T1" s="265" t="str">
        <f t="shared" si="0"/>
        <v>v4 l% 45.57%</v>
      </c>
      <c r="U1" s="265" t="str">
        <f t="shared" si="0"/>
        <v>v5 l% 40.51%</v>
      </c>
      <c r="V1" s="265" t="str">
        <f t="shared" si="0"/>
        <v>v6 l% 32.91%</v>
      </c>
      <c r="W1" s="6"/>
      <c r="X1" s="285"/>
      <c r="Z1" s="333" t="str">
        <f t="shared" ref="Z1:AO1" si="1">Z12</f>
        <v>MAX ACC 32% PNL 17203</v>
      </c>
      <c r="AA1" s="334" t="str">
        <f t="shared" si="1"/>
        <v>RISK-ON ACC 17% PNL 3539</v>
      </c>
      <c r="AB1" s="334" t="str">
        <f t="shared" si="1"/>
        <v>RISK-OFF ACC 15% PNL -3539</v>
      </c>
      <c r="AC1" s="334" t="str">
        <f t="shared" ref="AC1" si="2">AC12</f>
        <v>Previous ACC 11% PNL -4886</v>
      </c>
      <c r="AD1" s="295" t="str">
        <f t="shared" si="1"/>
        <v>Anti-Previous ACC 21% PNL 4886</v>
      </c>
      <c r="AE1" s="335" t="str">
        <f t="shared" si="1"/>
        <v>&gt;equity ACC 18% PNL 5127</v>
      </c>
      <c r="AF1" s="335" t="str">
        <f t="shared" si="1"/>
        <v>50/50 ACC 13% PNL -5230</v>
      </c>
      <c r="AG1" s="335" t="str">
        <f t="shared" si="1"/>
        <v>&lt;equity ACC 15% PNL -1943</v>
      </c>
      <c r="AH1" s="336" t="str">
        <f t="shared" si="1"/>
        <v>SEASONALITY ACC 19% PNL 3124</v>
      </c>
      <c r="AI1" s="336" t="str">
        <f t="shared" si="1"/>
        <v>ADJ_SEASONALITY ACC 18% PNL 2903</v>
      </c>
      <c r="AJ1" s="337" t="str">
        <f t="shared" si="1"/>
        <v>V1 ACC 11% PNL -5225</v>
      </c>
      <c r="AK1" s="337" t="str">
        <f t="shared" si="1"/>
        <v>V2 ACC 18% PNL 4220</v>
      </c>
      <c r="AL1" s="337" t="str">
        <f t="shared" si="1"/>
        <v>V3 ACC 14% PNL -3129</v>
      </c>
      <c r="AM1" s="337" t="str">
        <f t="shared" si="1"/>
        <v>V4 ACC 13% PNL -2955</v>
      </c>
      <c r="AN1" s="337" t="str">
        <f t="shared" si="1"/>
        <v>V5 ACC 15% PNL -1727</v>
      </c>
      <c r="AO1" s="337" t="str">
        <f t="shared" si="1"/>
        <v>V6 ACC 18% PNL 3554</v>
      </c>
    </row>
    <row r="2" spans="1:41" outlineLevel="1" x14ac:dyDescent="0.25">
      <c r="A2" t="s">
        <v>1121</v>
      </c>
      <c r="B2" s="95">
        <f>COUNTIF($C$14:$C$92,A2)</f>
        <v>9</v>
      </c>
      <c r="C2" s="193">
        <f>B2/$B$10</f>
        <v>0.125</v>
      </c>
      <c r="F2" s="294">
        <f t="shared" ref="F2:F9" si="3">SUMIFS(H$14:H$92,H$14:H$92,1,$C$14:$C$92,A2)/$B2</f>
        <v>0.88888888888888884</v>
      </c>
      <c r="G2" s="137">
        <f t="shared" ref="G2:G9" si="4">SUMIF($C$14:$C$92,A2,Z$14:Z$92)</f>
        <v>0</v>
      </c>
      <c r="H2" s="143">
        <f t="shared" ref="H2:H10" si="5">G2/$B2</f>
        <v>0</v>
      </c>
      <c r="I2" s="186">
        <f>SUMIF($C$14:$C$92,A2,F$14:F$92)/B2</f>
        <v>0</v>
      </c>
      <c r="J2" t="str">
        <f t="shared" ref="J2:J9" si="6">A2</f>
        <v>currency</v>
      </c>
      <c r="K2" s="344">
        <f t="shared" ref="K2:K9" si="7">SUMIF($C$14:$C$92,$A2,E$14:E$92)/$B2</f>
        <v>0.55555555555555558</v>
      </c>
      <c r="L2" s="344">
        <f t="shared" ref="L2:O9" si="8">SUMIF($C$14:$C$92,$A2,I$14:I$92)/$B2</f>
        <v>0.33333333333333331</v>
      </c>
      <c r="M2" s="344">
        <f t="shared" si="8"/>
        <v>0.1111111111111111</v>
      </c>
      <c r="N2" s="344">
        <f t="shared" si="8"/>
        <v>0.77777777777777779</v>
      </c>
      <c r="O2" s="344">
        <f t="shared" si="8"/>
        <v>0.55555555555555558</v>
      </c>
      <c r="P2" s="344">
        <f t="shared" ref="P2:V9" si="9">SUMIF($C$14:$C$92,$A2,O$14:O$92)/$B2</f>
        <v>-0.1111111111111111</v>
      </c>
      <c r="Q2" s="344">
        <f t="shared" si="9"/>
        <v>0.55555555555555558</v>
      </c>
      <c r="R2" s="344">
        <f t="shared" si="9"/>
        <v>-0.1111111111111111</v>
      </c>
      <c r="S2" s="344">
        <f t="shared" si="9"/>
        <v>-0.33333333333333331</v>
      </c>
      <c r="T2" s="344">
        <f t="shared" si="9"/>
        <v>0.1111111111111111</v>
      </c>
      <c r="U2" s="344">
        <f t="shared" si="9"/>
        <v>0.1111111111111111</v>
      </c>
      <c r="V2" s="344">
        <f t="shared" si="9"/>
        <v>-0.33333333333333331</v>
      </c>
      <c r="W2" s="286"/>
      <c r="X2" s="6"/>
      <c r="Y2" t="s">
        <v>1121</v>
      </c>
      <c r="Z2" s="282">
        <f t="shared" ref="Z2:AO9" si="10">SUMIF($C$14:$C$92,$Y2,Z$14:Z$92)</f>
        <v>0</v>
      </c>
      <c r="AA2" s="282">
        <f t="shared" si="10"/>
        <v>0</v>
      </c>
      <c r="AB2" s="282">
        <f t="shared" si="10"/>
        <v>0</v>
      </c>
      <c r="AC2" s="282">
        <f t="shared" si="10"/>
        <v>0</v>
      </c>
      <c r="AD2" s="282">
        <f t="shared" si="10"/>
        <v>0</v>
      </c>
      <c r="AE2" s="282">
        <f t="shared" si="10"/>
        <v>0</v>
      </c>
      <c r="AF2" s="282">
        <f t="shared" si="10"/>
        <v>0</v>
      </c>
      <c r="AG2" s="282">
        <f t="shared" si="10"/>
        <v>0</v>
      </c>
      <c r="AH2" s="282">
        <f t="shared" si="10"/>
        <v>0</v>
      </c>
      <c r="AI2" s="282">
        <f t="shared" si="10"/>
        <v>0</v>
      </c>
      <c r="AJ2" s="282">
        <f t="shared" si="10"/>
        <v>0</v>
      </c>
      <c r="AK2" s="282">
        <f t="shared" si="10"/>
        <v>0</v>
      </c>
      <c r="AL2" s="282">
        <f t="shared" si="10"/>
        <v>0</v>
      </c>
      <c r="AM2" s="282">
        <f t="shared" si="10"/>
        <v>0</v>
      </c>
      <c r="AN2" s="282">
        <f t="shared" si="10"/>
        <v>0</v>
      </c>
      <c r="AO2" s="282">
        <f t="shared" si="10"/>
        <v>0</v>
      </c>
    </row>
    <row r="3" spans="1:41" outlineLevel="1" x14ac:dyDescent="0.25">
      <c r="A3" s="1" t="s">
        <v>288</v>
      </c>
      <c r="B3" s="95">
        <f t="shared" ref="B3:B9" si="11">COUNTIF($C$14:$C$92,A3)</f>
        <v>6</v>
      </c>
      <c r="C3" s="193">
        <f t="shared" ref="C3:C10" si="12">B3/$B$10</f>
        <v>8.3333333333333329E-2</v>
      </c>
      <c r="F3" s="294">
        <f t="shared" si="3"/>
        <v>0.83333333333333337</v>
      </c>
      <c r="G3" s="137">
        <f t="shared" si="4"/>
        <v>921.14763094068701</v>
      </c>
      <c r="H3" s="143">
        <f t="shared" si="5"/>
        <v>153.52460515678118</v>
      </c>
      <c r="I3" s="186">
        <f t="shared" ref="I3:I9" si="13">SUMIF($C$14:$C$92,A3,F$14:F$92)/B3</f>
        <v>14.091188313357179</v>
      </c>
      <c r="J3" t="str">
        <f t="shared" si="6"/>
        <v>energy</v>
      </c>
      <c r="K3" s="344">
        <f t="shared" si="7"/>
        <v>0.66666666666666663</v>
      </c>
      <c r="L3" s="344">
        <f t="shared" si="8"/>
        <v>0.66666666666666663</v>
      </c>
      <c r="M3" s="344">
        <f t="shared" si="8"/>
        <v>0</v>
      </c>
      <c r="N3" s="344">
        <f t="shared" si="8"/>
        <v>0.66666666666666663</v>
      </c>
      <c r="O3" s="344">
        <f t="shared" si="8"/>
        <v>0.66666666666666663</v>
      </c>
      <c r="P3" s="344">
        <f t="shared" si="9"/>
        <v>0</v>
      </c>
      <c r="Q3" s="344">
        <f t="shared" si="9"/>
        <v>0.33333333333333331</v>
      </c>
      <c r="R3" s="344">
        <f t="shared" si="9"/>
        <v>-0.66666666666666663</v>
      </c>
      <c r="S3" s="344">
        <f t="shared" si="9"/>
        <v>-0.33333333333333331</v>
      </c>
      <c r="T3" s="344">
        <f t="shared" si="9"/>
        <v>-0.33333333333333331</v>
      </c>
      <c r="U3" s="344">
        <f t="shared" si="9"/>
        <v>0</v>
      </c>
      <c r="V3" s="344">
        <f t="shared" si="9"/>
        <v>-0.66666666666666663</v>
      </c>
      <c r="W3" s="286"/>
      <c r="X3" s="6"/>
      <c r="Y3" s="1" t="s">
        <v>288</v>
      </c>
      <c r="Z3" s="282">
        <f t="shared" si="10"/>
        <v>921.14763094068701</v>
      </c>
      <c r="AA3" s="282">
        <f t="shared" si="10"/>
        <v>84.547129880143075</v>
      </c>
      <c r="AB3" s="282">
        <f t="shared" si="10"/>
        <v>-84.547129880143075</v>
      </c>
      <c r="AC3" s="282">
        <f t="shared" si="10"/>
        <v>-921.14763094068701</v>
      </c>
      <c r="AD3" s="282">
        <f t="shared" si="10"/>
        <v>921.14763094068701</v>
      </c>
      <c r="AE3" s="282">
        <f t="shared" si="10"/>
        <v>921.14763094068701</v>
      </c>
      <c r="AF3" s="282">
        <f t="shared" si="10"/>
        <v>921.14763094068701</v>
      </c>
      <c r="AG3" s="282">
        <f t="shared" si="10"/>
        <v>921.14763094068701</v>
      </c>
      <c r="AH3" s="282">
        <f t="shared" si="10"/>
        <v>84.547129880143075</v>
      </c>
      <c r="AI3" s="282">
        <f t="shared" si="10"/>
        <v>921.14763094068701</v>
      </c>
      <c r="AJ3" s="282">
        <f t="shared" si="10"/>
        <v>-84.547129880143075</v>
      </c>
      <c r="AK3" s="282">
        <f t="shared" si="10"/>
        <v>921.14763094068701</v>
      </c>
      <c r="AL3" s="282">
        <f t="shared" si="10"/>
        <v>921.14763094068701</v>
      </c>
      <c r="AM3" s="282">
        <f t="shared" si="10"/>
        <v>921.14763094068701</v>
      </c>
      <c r="AN3" s="282">
        <f t="shared" si="10"/>
        <v>-921.14763094068701</v>
      </c>
      <c r="AO3" s="282">
        <f t="shared" si="10"/>
        <v>921.14763094068701</v>
      </c>
    </row>
    <row r="4" spans="1:41" outlineLevel="1" x14ac:dyDescent="0.25">
      <c r="A4" s="1" t="s">
        <v>297</v>
      </c>
      <c r="B4" s="95">
        <f t="shared" si="11"/>
        <v>10</v>
      </c>
      <c r="C4" s="193">
        <f t="shared" si="12"/>
        <v>0.1388888888888889</v>
      </c>
      <c r="F4" s="294">
        <f t="shared" si="3"/>
        <v>0</v>
      </c>
      <c r="G4" s="137">
        <f t="shared" si="4"/>
        <v>420.16314454039133</v>
      </c>
      <c r="H4" s="143">
        <f t="shared" si="5"/>
        <v>42.016314454039133</v>
      </c>
      <c r="I4" s="186">
        <f t="shared" si="13"/>
        <v>-42.016314454039133</v>
      </c>
      <c r="J4" t="str">
        <f t="shared" si="6"/>
        <v>grain</v>
      </c>
      <c r="K4" s="344">
        <f t="shared" si="7"/>
        <v>-0.8</v>
      </c>
      <c r="L4" s="344">
        <f t="shared" si="8"/>
        <v>-0.2</v>
      </c>
      <c r="M4" s="344">
        <f t="shared" si="8"/>
        <v>0.4</v>
      </c>
      <c r="N4" s="344">
        <f t="shared" si="8"/>
        <v>-0.4</v>
      </c>
      <c r="O4" s="344">
        <f t="shared" si="8"/>
        <v>0.2</v>
      </c>
      <c r="P4" s="344">
        <f t="shared" si="9"/>
        <v>0.4</v>
      </c>
      <c r="Q4" s="344">
        <f t="shared" si="9"/>
        <v>-0.6</v>
      </c>
      <c r="R4" s="344">
        <f t="shared" si="9"/>
        <v>0.8</v>
      </c>
      <c r="S4" s="344">
        <f t="shared" si="9"/>
        <v>0.2</v>
      </c>
      <c r="T4" s="344">
        <f t="shared" si="9"/>
        <v>0.2</v>
      </c>
      <c r="U4" s="344">
        <f t="shared" si="9"/>
        <v>-0.4</v>
      </c>
      <c r="V4" s="344">
        <f t="shared" si="9"/>
        <v>0.8</v>
      </c>
      <c r="W4" s="286"/>
      <c r="X4" s="6"/>
      <c r="Y4" s="1" t="s">
        <v>297</v>
      </c>
      <c r="Z4" s="282">
        <f t="shared" si="10"/>
        <v>420.16314454039133</v>
      </c>
      <c r="AA4" s="282">
        <f t="shared" si="10"/>
        <v>-420.16314454039133</v>
      </c>
      <c r="AB4" s="282">
        <f t="shared" si="10"/>
        <v>420.16314454039133</v>
      </c>
      <c r="AC4" s="282">
        <f t="shared" si="10"/>
        <v>-420.16314454039133</v>
      </c>
      <c r="AD4" s="282">
        <f t="shared" si="10"/>
        <v>420.16314454039133</v>
      </c>
      <c r="AE4" s="282">
        <f t="shared" si="10"/>
        <v>-420.16314454039133</v>
      </c>
      <c r="AF4" s="282">
        <f t="shared" si="10"/>
        <v>-420.16314454039133</v>
      </c>
      <c r="AG4" s="282">
        <f t="shared" si="10"/>
        <v>-420.16314454039133</v>
      </c>
      <c r="AH4" s="282">
        <f t="shared" si="10"/>
        <v>420.16314454039133</v>
      </c>
      <c r="AI4" s="282">
        <f t="shared" si="10"/>
        <v>-420.16314454039133</v>
      </c>
      <c r="AJ4" s="282">
        <f t="shared" si="10"/>
        <v>-420.16314454039133</v>
      </c>
      <c r="AK4" s="282">
        <f t="shared" si="10"/>
        <v>-420.16314454039133</v>
      </c>
      <c r="AL4" s="282">
        <f t="shared" si="10"/>
        <v>-420.16314454039133</v>
      </c>
      <c r="AM4" s="282">
        <f t="shared" si="10"/>
        <v>-420.16314454039133</v>
      </c>
      <c r="AN4" s="282">
        <f t="shared" si="10"/>
        <v>420.16314454039133</v>
      </c>
      <c r="AO4" s="282">
        <f t="shared" si="10"/>
        <v>-420.16314454039133</v>
      </c>
    </row>
    <row r="5" spans="1:41" outlineLevel="1" x14ac:dyDescent="0.25">
      <c r="A5" s="1" t="s">
        <v>294</v>
      </c>
      <c r="B5" s="95">
        <f t="shared" si="11"/>
        <v>21</v>
      </c>
      <c r="C5" s="193">
        <f t="shared" si="12"/>
        <v>0.29166666666666669</v>
      </c>
      <c r="F5" s="294">
        <f t="shared" si="3"/>
        <v>0.61904761904761907</v>
      </c>
      <c r="G5" s="137">
        <f t="shared" si="4"/>
        <v>9222.9904536079666</v>
      </c>
      <c r="H5" s="143">
        <f t="shared" si="5"/>
        <v>439.19002160037934</v>
      </c>
      <c r="I5" s="186">
        <f t="shared" si="13"/>
        <v>66.597679898375489</v>
      </c>
      <c r="J5" t="str">
        <f t="shared" si="6"/>
        <v>index</v>
      </c>
      <c r="K5" s="344">
        <f t="shared" si="7"/>
        <v>0.7142857142857143</v>
      </c>
      <c r="L5" s="344">
        <f t="shared" si="8"/>
        <v>0.61904761904761907</v>
      </c>
      <c r="M5" s="344">
        <f t="shared" si="8"/>
        <v>-0.33333333333333331</v>
      </c>
      <c r="N5" s="344">
        <f t="shared" si="8"/>
        <v>0.7142857142857143</v>
      </c>
      <c r="O5" s="344">
        <f t="shared" si="8"/>
        <v>0.33333333333333331</v>
      </c>
      <c r="P5" s="344">
        <f t="shared" si="9"/>
        <v>4.7619047619047616E-2</v>
      </c>
      <c r="Q5" s="344">
        <f t="shared" si="9"/>
        <v>0.7142857142857143</v>
      </c>
      <c r="R5" s="344">
        <f t="shared" si="9"/>
        <v>-0.52380952380952384</v>
      </c>
      <c r="S5" s="344">
        <f t="shared" si="9"/>
        <v>-0.33333333333333331</v>
      </c>
      <c r="T5" s="344">
        <f t="shared" si="9"/>
        <v>-4.7619047619047616E-2</v>
      </c>
      <c r="U5" s="344">
        <f t="shared" si="9"/>
        <v>-4.7619047619047616E-2</v>
      </c>
      <c r="V5" s="344">
        <f t="shared" si="9"/>
        <v>-0.7142857142857143</v>
      </c>
      <c r="W5" s="286"/>
      <c r="X5" s="6"/>
      <c r="Y5" s="1" t="s">
        <v>294</v>
      </c>
      <c r="Z5" s="282">
        <f t="shared" si="10"/>
        <v>9222.9904536079666</v>
      </c>
      <c r="AA5" s="282">
        <f t="shared" si="10"/>
        <v>1398.5512778658854</v>
      </c>
      <c r="AB5" s="282">
        <f t="shared" si="10"/>
        <v>-1398.5512778658854</v>
      </c>
      <c r="AC5" s="282">
        <f t="shared" si="10"/>
        <v>-1587.4951021251625</v>
      </c>
      <c r="AD5" s="282">
        <f t="shared" si="10"/>
        <v>1587.4951021251625</v>
      </c>
      <c r="AE5" s="282">
        <f t="shared" si="10"/>
        <v>3907.3225075819237</v>
      </c>
      <c r="AF5" s="282">
        <f t="shared" si="10"/>
        <v>-2763.7541893021935</v>
      </c>
      <c r="AG5" s="282">
        <f t="shared" si="10"/>
        <v>-2763.7541893021935</v>
      </c>
      <c r="AH5" s="282">
        <f t="shared" si="10"/>
        <v>5095.5694313943086</v>
      </c>
      <c r="AI5" s="282">
        <f t="shared" si="10"/>
        <v>2082.5140875481957</v>
      </c>
      <c r="AJ5" s="282">
        <f t="shared" si="10"/>
        <v>-2763.7541893021935</v>
      </c>
      <c r="AK5" s="282">
        <f t="shared" si="10"/>
        <v>2508.7584912530911</v>
      </c>
      <c r="AL5" s="282">
        <f t="shared" si="10"/>
        <v>-5095.5694313943086</v>
      </c>
      <c r="AM5" s="282">
        <f t="shared" si="10"/>
        <v>-4174.3060422663821</v>
      </c>
      <c r="AN5" s="282">
        <f t="shared" si="10"/>
        <v>-906.2550003711649</v>
      </c>
      <c r="AO5" s="282">
        <f t="shared" si="10"/>
        <v>1587.4951021251625</v>
      </c>
    </row>
    <row r="6" spans="1:41" outlineLevel="1" x14ac:dyDescent="0.25">
      <c r="A6" s="1" t="s">
        <v>313</v>
      </c>
      <c r="B6" s="95">
        <f t="shared" si="11"/>
        <v>3</v>
      </c>
      <c r="C6" s="193">
        <f t="shared" si="12"/>
        <v>4.1666666666666664E-2</v>
      </c>
      <c r="F6" s="294">
        <f t="shared" si="3"/>
        <v>0.33333333333333331</v>
      </c>
      <c r="G6" s="137">
        <f t="shared" si="4"/>
        <v>0</v>
      </c>
      <c r="H6" s="143">
        <f t="shared" si="5"/>
        <v>0</v>
      </c>
      <c r="I6" s="186">
        <f t="shared" si="13"/>
        <v>0</v>
      </c>
      <c r="J6" t="str">
        <f t="shared" si="6"/>
        <v>meat</v>
      </c>
      <c r="K6" s="344">
        <f t="shared" si="7"/>
        <v>-0.33333333333333331</v>
      </c>
      <c r="L6" s="344">
        <f t="shared" si="8"/>
        <v>0.33333333333333331</v>
      </c>
      <c r="M6" s="344">
        <f t="shared" si="8"/>
        <v>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1</v>
      </c>
      <c r="W6" s="286"/>
      <c r="X6" s="6"/>
      <c r="Y6" s="1" t="s">
        <v>313</v>
      </c>
      <c r="Z6" s="282">
        <f t="shared" si="10"/>
        <v>0</v>
      </c>
      <c r="AA6" s="282">
        <f t="shared" si="10"/>
        <v>0</v>
      </c>
      <c r="AB6" s="282">
        <f t="shared" si="10"/>
        <v>0</v>
      </c>
      <c r="AC6" s="282">
        <f t="shared" si="10"/>
        <v>0</v>
      </c>
      <c r="AD6" s="282">
        <f t="shared" si="10"/>
        <v>0</v>
      </c>
      <c r="AE6" s="282">
        <f t="shared" si="10"/>
        <v>0</v>
      </c>
      <c r="AF6" s="282">
        <f t="shared" si="10"/>
        <v>0</v>
      </c>
      <c r="AG6" s="282">
        <f t="shared" si="10"/>
        <v>0</v>
      </c>
      <c r="AH6" s="282">
        <f t="shared" si="10"/>
        <v>0</v>
      </c>
      <c r="AI6" s="282">
        <f t="shared" si="10"/>
        <v>0</v>
      </c>
      <c r="AJ6" s="282">
        <f t="shared" si="10"/>
        <v>0</v>
      </c>
      <c r="AK6" s="282">
        <f t="shared" si="10"/>
        <v>0</v>
      </c>
      <c r="AL6" s="282">
        <f t="shared" si="10"/>
        <v>0</v>
      </c>
      <c r="AM6" s="282">
        <f t="shared" si="10"/>
        <v>0</v>
      </c>
      <c r="AN6" s="282">
        <f t="shared" si="10"/>
        <v>0</v>
      </c>
      <c r="AO6" s="282">
        <f t="shared" si="10"/>
        <v>0</v>
      </c>
    </row>
    <row r="7" spans="1:41" outlineLevel="1" x14ac:dyDescent="0.25">
      <c r="A7" s="1" t="s">
        <v>347</v>
      </c>
      <c r="B7" s="95">
        <f t="shared" si="11"/>
        <v>5</v>
      </c>
      <c r="C7" s="193">
        <f t="shared" si="12"/>
        <v>6.9444444444444448E-2</v>
      </c>
      <c r="F7" s="294">
        <f t="shared" si="3"/>
        <v>1</v>
      </c>
      <c r="G7" s="137">
        <f t="shared" si="4"/>
        <v>0</v>
      </c>
      <c r="H7" s="143">
        <f t="shared" si="5"/>
        <v>0</v>
      </c>
      <c r="I7" s="186">
        <f t="shared" si="13"/>
        <v>0</v>
      </c>
      <c r="J7" t="str">
        <f t="shared" si="6"/>
        <v>metal</v>
      </c>
      <c r="K7" s="344">
        <f t="shared" si="7"/>
        <v>1</v>
      </c>
      <c r="L7" s="344">
        <f t="shared" si="8"/>
        <v>0.2</v>
      </c>
      <c r="M7" s="344">
        <f t="shared" si="8"/>
        <v>-0.6</v>
      </c>
      <c r="N7" s="344">
        <f t="shared" si="8"/>
        <v>1</v>
      </c>
      <c r="O7" s="344">
        <f t="shared" si="8"/>
        <v>0.6</v>
      </c>
      <c r="P7" s="344">
        <f t="shared" si="9"/>
        <v>0.6</v>
      </c>
      <c r="Q7" s="344">
        <f t="shared" si="9"/>
        <v>1</v>
      </c>
      <c r="R7" s="344">
        <f t="shared" si="9"/>
        <v>-1</v>
      </c>
      <c r="S7" s="344">
        <f t="shared" si="9"/>
        <v>-0.6</v>
      </c>
      <c r="T7" s="344">
        <f t="shared" si="9"/>
        <v>-0.6</v>
      </c>
      <c r="U7" s="344">
        <f t="shared" si="9"/>
        <v>-0.6</v>
      </c>
      <c r="V7" s="344">
        <f t="shared" si="9"/>
        <v>-1</v>
      </c>
      <c r="W7" s="286"/>
      <c r="X7" s="6"/>
      <c r="Y7" s="1" t="s">
        <v>347</v>
      </c>
      <c r="Z7" s="282">
        <f t="shared" si="10"/>
        <v>0</v>
      </c>
      <c r="AA7" s="282">
        <f t="shared" si="10"/>
        <v>0</v>
      </c>
      <c r="AB7" s="282">
        <f t="shared" si="10"/>
        <v>0</v>
      </c>
      <c r="AC7" s="282">
        <f t="shared" si="10"/>
        <v>0</v>
      </c>
      <c r="AD7" s="282">
        <f t="shared" si="10"/>
        <v>0</v>
      </c>
      <c r="AE7" s="282">
        <f t="shared" si="10"/>
        <v>0</v>
      </c>
      <c r="AF7" s="282">
        <f t="shared" si="10"/>
        <v>0</v>
      </c>
      <c r="AG7" s="282">
        <f t="shared" si="10"/>
        <v>0</v>
      </c>
      <c r="AH7" s="282">
        <f t="shared" si="10"/>
        <v>0</v>
      </c>
      <c r="AI7" s="282">
        <f t="shared" si="10"/>
        <v>0</v>
      </c>
      <c r="AJ7" s="282">
        <f t="shared" si="10"/>
        <v>0</v>
      </c>
      <c r="AK7" s="282">
        <f t="shared" si="10"/>
        <v>0</v>
      </c>
      <c r="AL7" s="282">
        <f t="shared" si="10"/>
        <v>0</v>
      </c>
      <c r="AM7" s="282">
        <f t="shared" si="10"/>
        <v>0</v>
      </c>
      <c r="AN7" s="282">
        <f t="shared" si="10"/>
        <v>0</v>
      </c>
      <c r="AO7" s="282">
        <f t="shared" si="10"/>
        <v>0</v>
      </c>
    </row>
    <row r="8" spans="1:41" outlineLevel="1" x14ac:dyDescent="0.25">
      <c r="A8" s="1" t="s">
        <v>1122</v>
      </c>
      <c r="B8" s="95">
        <f t="shared" si="11"/>
        <v>10</v>
      </c>
      <c r="C8" s="193">
        <f t="shared" si="12"/>
        <v>0.1388888888888889</v>
      </c>
      <c r="F8" s="294">
        <f t="shared" si="3"/>
        <v>0.5</v>
      </c>
      <c r="G8" s="137">
        <f t="shared" si="4"/>
        <v>5240.3759370212892</v>
      </c>
      <c r="H8" s="143">
        <f t="shared" si="5"/>
        <v>524.0375937021289</v>
      </c>
      <c r="I8" s="186">
        <f t="shared" si="13"/>
        <v>-107.81999797701822</v>
      </c>
      <c r="J8" t="str">
        <f t="shared" si="6"/>
        <v>rates</v>
      </c>
      <c r="K8" s="344">
        <f t="shared" si="7"/>
        <v>0.2</v>
      </c>
      <c r="L8" s="344">
        <f t="shared" si="8"/>
        <v>0.8</v>
      </c>
      <c r="M8" s="344">
        <f t="shared" si="8"/>
        <v>0.4</v>
      </c>
      <c r="N8" s="344">
        <f t="shared" si="8"/>
        <v>1</v>
      </c>
      <c r="O8" s="344">
        <f t="shared" si="8"/>
        <v>1</v>
      </c>
      <c r="P8" s="344">
        <f t="shared" si="9"/>
        <v>1</v>
      </c>
      <c r="Q8" s="344">
        <f t="shared" si="9"/>
        <v>0.2</v>
      </c>
      <c r="R8" s="344">
        <f t="shared" si="9"/>
        <v>0.6</v>
      </c>
      <c r="S8" s="344">
        <f t="shared" si="9"/>
        <v>-0.4</v>
      </c>
      <c r="T8" s="344">
        <f t="shared" si="9"/>
        <v>0.4</v>
      </c>
      <c r="U8" s="344">
        <f t="shared" si="9"/>
        <v>-1</v>
      </c>
      <c r="V8" s="344">
        <f t="shared" si="9"/>
        <v>-0.4</v>
      </c>
      <c r="W8" s="286"/>
      <c r="X8" s="6"/>
      <c r="Y8" s="1" t="s">
        <v>1122</v>
      </c>
      <c r="Z8" s="282">
        <f t="shared" si="10"/>
        <v>5240.3759370212892</v>
      </c>
      <c r="AA8" s="282">
        <f t="shared" si="10"/>
        <v>1078.1999797701822</v>
      </c>
      <c r="AB8" s="282">
        <f t="shared" si="10"/>
        <v>-1078.1999797701822</v>
      </c>
      <c r="AC8" s="282">
        <f t="shared" si="10"/>
        <v>-3355.1734375333967</v>
      </c>
      <c r="AD8" s="282">
        <f t="shared" si="10"/>
        <v>3355.1734375333967</v>
      </c>
      <c r="AE8" s="282">
        <f t="shared" si="10"/>
        <v>2116.9362002233129</v>
      </c>
      <c r="AF8" s="282">
        <f t="shared" si="10"/>
        <v>-1569.2772889871283</v>
      </c>
      <c r="AG8" s="282">
        <f t="shared" si="10"/>
        <v>-1078.1999797701822</v>
      </c>
      <c r="AH8" s="282">
        <f t="shared" si="10"/>
        <v>-1078.1999797701822</v>
      </c>
      <c r="AI8" s="282">
        <f t="shared" si="10"/>
        <v>-1078.1999797701822</v>
      </c>
      <c r="AJ8" s="282">
        <f t="shared" si="10"/>
        <v>-3355.1734375333967</v>
      </c>
      <c r="AK8" s="282">
        <f t="shared" si="10"/>
        <v>2608.0135094402585</v>
      </c>
      <c r="AL8" s="282">
        <f t="shared" si="10"/>
        <v>2864.0961283164506</v>
      </c>
      <c r="AM8" s="282">
        <f t="shared" si="10"/>
        <v>2116.9362002233129</v>
      </c>
      <c r="AN8" s="282">
        <f t="shared" si="10"/>
        <v>1078.1999797701822</v>
      </c>
      <c r="AO8" s="282">
        <f t="shared" si="10"/>
        <v>2864.0961283164506</v>
      </c>
    </row>
    <row r="9" spans="1:41" outlineLevel="1" x14ac:dyDescent="0.25">
      <c r="A9" s="17" t="s">
        <v>304</v>
      </c>
      <c r="B9" s="295">
        <f t="shared" si="11"/>
        <v>8</v>
      </c>
      <c r="C9" s="200">
        <f t="shared" si="12"/>
        <v>0.1111111111111111</v>
      </c>
      <c r="D9" s="126"/>
      <c r="F9" s="294">
        <f t="shared" si="3"/>
        <v>1</v>
      </c>
      <c r="G9" s="199">
        <f t="shared" si="4"/>
        <v>1398.1891117465441</v>
      </c>
      <c r="H9" s="143">
        <f t="shared" si="5"/>
        <v>174.77363896831801</v>
      </c>
      <c r="I9" s="186">
        <f t="shared" si="13"/>
        <v>174.77363896831801</v>
      </c>
      <c r="J9" t="str">
        <f t="shared" si="6"/>
        <v>soft</v>
      </c>
      <c r="K9" s="344">
        <f t="shared" si="7"/>
        <v>1</v>
      </c>
      <c r="L9" s="344">
        <f t="shared" si="8"/>
        <v>0</v>
      </c>
      <c r="M9" s="344">
        <f t="shared" si="8"/>
        <v>-0.5</v>
      </c>
      <c r="N9" s="344">
        <f t="shared" si="8"/>
        <v>0.5</v>
      </c>
      <c r="O9" s="344">
        <f t="shared" si="8"/>
        <v>-0.25</v>
      </c>
      <c r="P9" s="344">
        <f t="shared" si="9"/>
        <v>0</v>
      </c>
      <c r="Q9" s="344">
        <f t="shared" si="9"/>
        <v>1</v>
      </c>
      <c r="R9" s="344">
        <f t="shared" si="9"/>
        <v>-0.75</v>
      </c>
      <c r="S9" s="344">
        <f t="shared" si="9"/>
        <v>-0.5</v>
      </c>
      <c r="T9" s="344">
        <f t="shared" si="9"/>
        <v>-0.5</v>
      </c>
      <c r="U9" s="344">
        <f t="shared" si="9"/>
        <v>0.25</v>
      </c>
      <c r="V9" s="344">
        <f t="shared" si="9"/>
        <v>-0.5</v>
      </c>
      <c r="W9" s="286"/>
      <c r="X9" s="6"/>
      <c r="Y9" s="17" t="s">
        <v>304</v>
      </c>
      <c r="Z9" s="283">
        <f t="shared" si="10"/>
        <v>1398.1891117465441</v>
      </c>
      <c r="AA9" s="283">
        <f t="shared" si="10"/>
        <v>1398.1891117465441</v>
      </c>
      <c r="AB9" s="283">
        <f t="shared" si="10"/>
        <v>-1398.1891117465441</v>
      </c>
      <c r="AC9" s="283">
        <f t="shared" si="10"/>
        <v>1398.1891117465441</v>
      </c>
      <c r="AD9" s="283">
        <f t="shared" si="10"/>
        <v>-1398.1891117465441</v>
      </c>
      <c r="AE9" s="283">
        <f t="shared" si="10"/>
        <v>-1398.1891117465441</v>
      </c>
      <c r="AF9" s="283">
        <f t="shared" si="10"/>
        <v>-1398.1891117465441</v>
      </c>
      <c r="AG9" s="283">
        <f t="shared" si="10"/>
        <v>1398.1891117465441</v>
      </c>
      <c r="AH9" s="283">
        <f t="shared" si="10"/>
        <v>-1398.1891117465441</v>
      </c>
      <c r="AI9" s="283">
        <f t="shared" si="10"/>
        <v>1398.1891117465441</v>
      </c>
      <c r="AJ9" s="283">
        <f t="shared" si="10"/>
        <v>1398.1891117465441</v>
      </c>
      <c r="AK9" s="283">
        <f t="shared" si="10"/>
        <v>-1398.1891117465441</v>
      </c>
      <c r="AL9" s="283">
        <f t="shared" si="10"/>
        <v>-1398.1891117465441</v>
      </c>
      <c r="AM9" s="283">
        <f t="shared" si="10"/>
        <v>-1398.1891117465441</v>
      </c>
      <c r="AN9" s="283">
        <f t="shared" si="10"/>
        <v>-1398.1891117465441</v>
      </c>
      <c r="AO9" s="283">
        <f t="shared" si="10"/>
        <v>-1398.1891117465441</v>
      </c>
    </row>
    <row r="10" spans="1:41" outlineLevel="1" x14ac:dyDescent="0.25">
      <c r="B10">
        <f>SUM(B2:B9)</f>
        <v>72</v>
      </c>
      <c r="C10" s="193">
        <f t="shared" si="12"/>
        <v>1</v>
      </c>
      <c r="D10" s="126"/>
      <c r="F10" s="294">
        <f>SUMIFS(H$14:H$92,H$14:H$92,1,$C$14:$C$92,"&lt;&gt;offline")/$B10</f>
        <v>0.625</v>
      </c>
      <c r="G10" s="167">
        <f>SUM(G2:G9)</f>
        <v>17202.86627785688</v>
      </c>
      <c r="H10" s="143">
        <f t="shared" si="5"/>
        <v>238.92869830356778</v>
      </c>
      <c r="I10">
        <f>SUM(F14:F92)/B10</f>
        <v>19.207283266416653</v>
      </c>
      <c r="J10" s="137"/>
      <c r="K10" s="6"/>
      <c r="L10" s="292"/>
      <c r="M10" s="286"/>
      <c r="N10" s="292"/>
      <c r="O10" s="6"/>
      <c r="R10" s="6"/>
      <c r="S10" s="286"/>
      <c r="T10" s="286"/>
      <c r="U10" s="286"/>
      <c r="V10" s="6"/>
      <c r="W10" s="286"/>
      <c r="X10" s="6"/>
      <c r="Y10" s="6" t="s">
        <v>1245</v>
      </c>
      <c r="Z10" s="284">
        <f>SUM(Z2:Z9)</f>
        <v>17202.86627785688</v>
      </c>
      <c r="AA10" s="284">
        <f t="shared" ref="AA10:AO10" si="14">SUM(AA2:AA9)</f>
        <v>3539.3243547223628</v>
      </c>
      <c r="AB10" s="284">
        <f t="shared" si="14"/>
        <v>-3539.3243547223628</v>
      </c>
      <c r="AC10" s="284">
        <f t="shared" si="14"/>
        <v>-4885.7902033930932</v>
      </c>
      <c r="AD10" s="284">
        <f t="shared" si="14"/>
        <v>4885.7902033930932</v>
      </c>
      <c r="AE10" s="284">
        <f t="shared" si="14"/>
        <v>5127.054082458988</v>
      </c>
      <c r="AF10" s="284">
        <f t="shared" si="14"/>
        <v>-5230.2361036355696</v>
      </c>
      <c r="AG10" s="284">
        <f t="shared" si="14"/>
        <v>-1942.780570925536</v>
      </c>
      <c r="AH10" s="284">
        <f t="shared" si="14"/>
        <v>3123.8906142981168</v>
      </c>
      <c r="AI10" s="284">
        <f t="shared" si="14"/>
        <v>2903.4877059248533</v>
      </c>
      <c r="AJ10" s="284">
        <f t="shared" si="14"/>
        <v>-5225.4487895095808</v>
      </c>
      <c r="AK10" s="284">
        <f t="shared" si="14"/>
        <v>4219.5673753471019</v>
      </c>
      <c r="AL10" s="284">
        <f t="shared" si="14"/>
        <v>-3128.6779284241065</v>
      </c>
      <c r="AM10" s="284">
        <f t="shared" si="14"/>
        <v>-2954.5744673893178</v>
      </c>
      <c r="AN10" s="284">
        <f t="shared" si="14"/>
        <v>-1727.2286187478226</v>
      </c>
      <c r="AO10" s="284">
        <f t="shared" si="14"/>
        <v>3554.3866050953648</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32% PNL 17203</v>
      </c>
      <c r="AA12" s="310" t="str">
        <f t="shared" si="15"/>
        <v>RISK-ON ACC 17% PNL 3539</v>
      </c>
      <c r="AB12" s="310" t="str">
        <f t="shared" si="15"/>
        <v>RISK-OFF ACC 15% PNL -3539</v>
      </c>
      <c r="AC12" s="310" t="str">
        <f t="shared" si="15"/>
        <v>Previous ACC 11% PNL -4886</v>
      </c>
      <c r="AD12" s="339" t="str">
        <f t="shared" si="15"/>
        <v>Anti-Previous ACC 21% PNL 4886</v>
      </c>
      <c r="AE12" s="340" t="str">
        <f t="shared" si="15"/>
        <v>&gt;equity ACC 18% PNL 5127</v>
      </c>
      <c r="AF12" s="340" t="str">
        <f t="shared" si="15"/>
        <v>50/50 ACC 13% PNL -5230</v>
      </c>
      <c r="AG12" s="340" t="str">
        <f t="shared" si="15"/>
        <v>&lt;equity ACC 15% PNL -1943</v>
      </c>
      <c r="AH12" s="341" t="str">
        <f t="shared" si="15"/>
        <v>SEASONALITY ACC 19% PNL 3124</v>
      </c>
      <c r="AI12" s="341" t="str">
        <f t="shared" si="15"/>
        <v>ADJ_SEASONALITY ACC 18% PNL 2903</v>
      </c>
      <c r="AJ12" s="342" t="str">
        <f t="shared" si="15"/>
        <v>V1 ACC 11% PNL -5225</v>
      </c>
      <c r="AK12" s="342" t="str">
        <f t="shared" si="15"/>
        <v>V2 ACC 18% PNL 4220</v>
      </c>
      <c r="AL12" s="342" t="str">
        <f t="shared" si="15"/>
        <v>V3 ACC 14% PNL -3129</v>
      </c>
      <c r="AM12" s="342" t="str">
        <f t="shared" si="15"/>
        <v>V4 ACC 13% PNL -2955</v>
      </c>
      <c r="AN12" s="342" t="str">
        <f t="shared" si="15"/>
        <v>V5 ACC 15% PNL -1727</v>
      </c>
      <c r="AO12" s="342" t="str">
        <f t="shared" si="15"/>
        <v>V6 ACC 18% PNL 3554</v>
      </c>
    </row>
    <row r="13" spans="1:41" ht="15.75" thickBot="1" x14ac:dyDescent="0.3">
      <c r="A13" s="3"/>
      <c r="B13" s="164"/>
      <c r="C13" s="164"/>
      <c r="E13" s="240">
        <f>COUNTIF(E14:E92,1)/COUNT(E14:E92)</f>
        <v>0.70886075949367089</v>
      </c>
      <c r="H13" s="240">
        <f>COUNTIF(H14:H92,1)/COUNT(H14:H92)</f>
        <v>0.63291139240506333</v>
      </c>
      <c r="I13" s="240">
        <f>COUNTIF(I14:I92,1)/COUNT(I14:I92)</f>
        <v>0.68354430379746833</v>
      </c>
      <c r="J13" s="240">
        <f t="shared" ref="J13:L13" si="16">COUNTIF(J14:J92,1)/COUNT(J14:J92)</f>
        <v>0.46835443037974683</v>
      </c>
      <c r="K13" s="240">
        <f t="shared" si="16"/>
        <v>0.759493670886076</v>
      </c>
      <c r="L13" s="240">
        <f t="shared" si="16"/>
        <v>0.73417721518987344</v>
      </c>
      <c r="M13" s="240"/>
      <c r="O13" s="240">
        <f t="shared" ref="O13:U13" si="17">COUNTIF(O14:O92,1)/COUNT(O14:O92)</f>
        <v>0.63291139240506333</v>
      </c>
      <c r="P13" s="240">
        <f t="shared" si="17"/>
        <v>0.68354430379746833</v>
      </c>
      <c r="Q13" s="240">
        <f t="shared" si="17"/>
        <v>0.4050632911392405</v>
      </c>
      <c r="R13" s="240">
        <f t="shared" si="17"/>
        <v>0.34177215189873417</v>
      </c>
      <c r="S13" s="240">
        <f t="shared" si="17"/>
        <v>0.45569620253164556</v>
      </c>
      <c r="T13" s="240">
        <f t="shared" si="17"/>
        <v>0.4050632911392405</v>
      </c>
      <c r="U13" s="240">
        <f t="shared" si="17"/>
        <v>0.32911392405063289</v>
      </c>
      <c r="W13" s="179"/>
      <c r="X13" s="182">
        <v>19097878.777476735</v>
      </c>
      <c r="Y13" s="182">
        <v>20017369.622159619</v>
      </c>
      <c r="Z13" s="187">
        <f t="shared" ref="Z13:AO13" si="18">SUM(Z14:Z92)</f>
        <v>17202.866277856876</v>
      </c>
      <c r="AA13" s="187">
        <f t="shared" si="18"/>
        <v>3539.3243547223628</v>
      </c>
      <c r="AB13" s="187">
        <f t="shared" si="18"/>
        <v>-3539.3243547223628</v>
      </c>
      <c r="AC13" s="187">
        <f>SUM(AC14:AC92)</f>
        <v>-4885.7902033930941</v>
      </c>
      <c r="AD13" s="187">
        <f t="shared" si="18"/>
        <v>4885.7902033930941</v>
      </c>
      <c r="AE13" s="187">
        <f t="shared" si="18"/>
        <v>5127.0540824589871</v>
      </c>
      <c r="AF13" s="187">
        <f t="shared" si="18"/>
        <v>-5230.2361036355696</v>
      </c>
      <c r="AG13" s="187">
        <f t="shared" si="18"/>
        <v>-1942.7805709255354</v>
      </c>
      <c r="AH13" s="187">
        <f t="shared" si="18"/>
        <v>3123.8906142981177</v>
      </c>
      <c r="AI13" s="187">
        <f>SUM(AI14:AI92)</f>
        <v>2903.4877059248529</v>
      </c>
      <c r="AJ13" s="187">
        <f>SUM(AJ14:AJ92)</f>
        <v>-5225.4487895095799</v>
      </c>
      <c r="AK13" s="187">
        <f t="shared" si="18"/>
        <v>4219.567375347101</v>
      </c>
      <c r="AL13" s="187">
        <f>SUM(AL14:AL92)</f>
        <v>-3128.6779284241074</v>
      </c>
      <c r="AM13" s="187">
        <f t="shared" si="18"/>
        <v>-2954.5744673893187</v>
      </c>
      <c r="AN13" s="187">
        <f t="shared" si="18"/>
        <v>-1727.2286187478221</v>
      </c>
      <c r="AO13" s="187">
        <f t="shared" si="18"/>
        <v>3554.3866050953648</v>
      </c>
    </row>
    <row r="14" spans="1:41" x14ac:dyDescent="0.25">
      <c r="A14" s="330" t="s">
        <v>287</v>
      </c>
      <c r="B14" s="331" t="s">
        <v>558</v>
      </c>
      <c r="C14" s="332" t="s">
        <v>1288</v>
      </c>
      <c r="E14">
        <v>1</v>
      </c>
      <c r="F14" s="186">
        <f t="shared" ref="F14:F77" si="19">G14*X14</f>
        <v>0</v>
      </c>
      <c r="G14" s="201"/>
      <c r="H14" s="202">
        <v>1</v>
      </c>
      <c r="I14">
        <v>1</v>
      </c>
      <c r="J14">
        <v>-1</v>
      </c>
      <c r="K14">
        <v>1</v>
      </c>
      <c r="L14">
        <v>1</v>
      </c>
      <c r="M14">
        <v>-8</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0</v>
      </c>
      <c r="G15" s="202"/>
      <c r="H15" s="202">
        <v>1</v>
      </c>
      <c r="I15">
        <v>1</v>
      </c>
      <c r="J15">
        <v>-1</v>
      </c>
      <c r="K15">
        <v>1</v>
      </c>
      <c r="L15">
        <v>1</v>
      </c>
      <c r="M15">
        <v>-4</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223890</v>
      </c>
      <c r="Y15" s="137">
        <v>149260</v>
      </c>
      <c r="Z15" s="188">
        <f t="shared" si="25"/>
        <v>0</v>
      </c>
      <c r="AA15" s="188">
        <f>IF(IF(sym!$Q4=H15,1,0)=1,ABS(X15*G15),-ABS(X15*G15))</f>
        <v>0</v>
      </c>
      <c r="AB15" s="188">
        <f>IF(IF(sym!$P4=$H15,1,0)=1,ABS($X15*$G15),-ABS($X15*$G15))</f>
        <v>0</v>
      </c>
      <c r="AC15" s="188">
        <f>IF(IF(E15=H15,1,0)=1,ABS(X15*G15),-ABS(X15*G15))</f>
        <v>0</v>
      </c>
      <c r="AD15" s="188">
        <f t="shared" si="26"/>
        <v>0</v>
      </c>
      <c r="AE15" s="188">
        <f t="shared" si="27"/>
        <v>0</v>
      </c>
      <c r="AF15" s="188">
        <f t="shared" ref="AF15:AF78" si="36">IF(IF(I15=H15,1,0)=1,ABS(X15*G15),-ABS(X15*G15))</f>
        <v>0</v>
      </c>
      <c r="AG15" s="188">
        <f t="shared" ref="AG15:AG78" si="37">IF(IF(K15=H15,1,0)=1,ABS(X15*G15),-ABS(X15*G15))</f>
        <v>0</v>
      </c>
      <c r="AH15" s="188">
        <f t="shared" ref="AH15:AH78" si="38">IF(IF(L15=H15,1,0)=1,ABS(X15*G15),-ABS(X15*G15))</f>
        <v>0</v>
      </c>
      <c r="AI15" s="188">
        <f t="shared" ref="AI15:AI78" si="39">IF(IF(O15=H15,1,0)=1,ABS(X15*G15),-ABS(X15*G15))</f>
        <v>0</v>
      </c>
      <c r="AJ15" s="188">
        <f t="shared" si="28"/>
        <v>0</v>
      </c>
      <c r="AK15" s="188">
        <f t="shared" si="29"/>
        <v>0</v>
      </c>
      <c r="AL15" s="188">
        <f t="shared" si="30"/>
        <v>0</v>
      </c>
      <c r="AM15" s="188">
        <f t="shared" si="31"/>
        <v>0</v>
      </c>
      <c r="AN15" s="188">
        <f t="shared" si="32"/>
        <v>0</v>
      </c>
      <c r="AO15" s="188">
        <f t="shared" si="33"/>
        <v>0</v>
      </c>
    </row>
    <row r="16" spans="1:41" x14ac:dyDescent="0.25">
      <c r="A16" s="1" t="s">
        <v>292</v>
      </c>
      <c r="B16" s="149" t="s">
        <v>292</v>
      </c>
      <c r="C16" s="192" t="s">
        <v>294</v>
      </c>
      <c r="E16">
        <v>1</v>
      </c>
      <c r="F16" s="186">
        <f t="shared" si="19"/>
        <v>-697.61935423362377</v>
      </c>
      <c r="G16" s="202">
        <v>-7.1884984025599999E-3</v>
      </c>
      <c r="H16" s="202">
        <v>-1</v>
      </c>
      <c r="I16">
        <v>1</v>
      </c>
      <c r="J16">
        <v>-1</v>
      </c>
      <c r="K16">
        <v>1</v>
      </c>
      <c r="L16">
        <v>1</v>
      </c>
      <c r="M16">
        <v>6</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97046.603500000012</v>
      </c>
      <c r="Y16" s="137">
        <v>97046.603500000012</v>
      </c>
      <c r="Z16" s="188">
        <f t="shared" si="25"/>
        <v>697.61935423362377</v>
      </c>
      <c r="AA16" s="188">
        <f>IF(IF(sym!$Q5=H16,1,0)=1,ABS(X16*G16),-ABS(X16*G16))</f>
        <v>-697.61935423362377</v>
      </c>
      <c r="AB16" s="188">
        <f>IF(IF(sym!$P5=$H16,1,0)=1,ABS($X16*$G16),-ABS($X16*$G16))</f>
        <v>697.61935423362377</v>
      </c>
      <c r="AC16" s="188">
        <f t="shared" ref="AC16:AC79" si="40">IF(IF(E16=H16,1,0)=1,ABS(X16*G16),-ABS(X16*G16))</f>
        <v>-697.61935423362377</v>
      </c>
      <c r="AD16" s="188">
        <f t="shared" si="26"/>
        <v>697.61935423362377</v>
      </c>
      <c r="AE16" s="188">
        <f t="shared" si="27"/>
        <v>697.61935423362377</v>
      </c>
      <c r="AF16" s="188">
        <f t="shared" si="36"/>
        <v>-697.61935423362377</v>
      </c>
      <c r="AG16" s="188">
        <f t="shared" si="37"/>
        <v>-697.61935423362377</v>
      </c>
      <c r="AH16" s="188">
        <f t="shared" si="38"/>
        <v>-697.61935423362377</v>
      </c>
      <c r="AI16" s="188">
        <f t="shared" si="39"/>
        <v>-697.61935423362377</v>
      </c>
      <c r="AJ16" s="188">
        <f t="shared" si="28"/>
        <v>-697.61935423362377</v>
      </c>
      <c r="AK16" s="188">
        <f t="shared" si="29"/>
        <v>697.61935423362377</v>
      </c>
      <c r="AL16" s="188">
        <f t="shared" si="30"/>
        <v>697.61935423362377</v>
      </c>
      <c r="AM16" s="188">
        <f>IF(IF(S16=H16,1,0)=1,ABS(X16*G16),-ABS(X16*G16))</f>
        <v>697.61935423362377</v>
      </c>
      <c r="AN16" s="188">
        <f t="shared" si="32"/>
        <v>697.61935423362377</v>
      </c>
      <c r="AO16" s="188">
        <f t="shared" si="33"/>
        <v>697.61935423362377</v>
      </c>
    </row>
    <row r="17" spans="1:41" x14ac:dyDescent="0.25">
      <c r="A17" s="1" t="s">
        <v>295</v>
      </c>
      <c r="B17" s="149" t="s">
        <v>728</v>
      </c>
      <c r="C17" s="192" t="s">
        <v>297</v>
      </c>
      <c r="E17">
        <v>-1</v>
      </c>
      <c r="F17" s="186">
        <f t="shared" si="19"/>
        <v>0</v>
      </c>
      <c r="G17" s="202"/>
      <c r="H17" s="202">
        <v>-1</v>
      </c>
      <c r="I17">
        <v>1</v>
      </c>
      <c r="J17">
        <v>1</v>
      </c>
      <c r="K17">
        <v>1</v>
      </c>
      <c r="L17">
        <v>1</v>
      </c>
      <c r="M17">
        <v>9</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94920</v>
      </c>
      <c r="Y17" s="137">
        <v>75936</v>
      </c>
      <c r="Z17" s="188">
        <f t="shared" si="25"/>
        <v>0</v>
      </c>
      <c r="AA17" s="188">
        <f>IF(IF(sym!$Q6=H17,1,0)=1,ABS(X17*G17),-ABS(X17*G17))</f>
        <v>0</v>
      </c>
      <c r="AB17" s="188">
        <f>IF(IF(sym!$P6=$H17,1,0)=1,ABS($X17*$G17),-ABS($X17*$G17))</f>
        <v>0</v>
      </c>
      <c r="AC17" s="188">
        <f t="shared" si="40"/>
        <v>0</v>
      </c>
      <c r="AD17" s="188">
        <f t="shared" si="26"/>
        <v>0</v>
      </c>
      <c r="AE17" s="188">
        <f t="shared" si="27"/>
        <v>0</v>
      </c>
      <c r="AF17" s="188">
        <f t="shared" si="36"/>
        <v>0</v>
      </c>
      <c r="AG17" s="188">
        <f t="shared" si="37"/>
        <v>0</v>
      </c>
      <c r="AH17" s="188">
        <f t="shared" si="38"/>
        <v>0</v>
      </c>
      <c r="AI17" s="188">
        <f t="shared" si="39"/>
        <v>0</v>
      </c>
      <c r="AJ17" s="188">
        <f t="shared" si="28"/>
        <v>0</v>
      </c>
      <c r="AK17" s="188">
        <f t="shared" si="29"/>
        <v>0</v>
      </c>
      <c r="AL17" s="188">
        <f t="shared" si="30"/>
        <v>0</v>
      </c>
      <c r="AM17" s="188">
        <f t="shared" si="31"/>
        <v>0</v>
      </c>
      <c r="AN17" s="188">
        <f t="shared" si="32"/>
        <v>0</v>
      </c>
      <c r="AO17" s="188">
        <f t="shared" si="33"/>
        <v>0</v>
      </c>
    </row>
    <row r="18" spans="1:41" x14ac:dyDescent="0.25">
      <c r="A18" s="1" t="s">
        <v>298</v>
      </c>
      <c r="B18" s="149" t="s">
        <v>479</v>
      </c>
      <c r="C18" s="192" t="s">
        <v>1121</v>
      </c>
      <c r="E18">
        <v>1</v>
      </c>
      <c r="F18" s="186">
        <f t="shared" si="19"/>
        <v>0</v>
      </c>
      <c r="G18" s="202"/>
      <c r="H18" s="202">
        <v>1</v>
      </c>
      <c r="I18">
        <v>-1</v>
      </c>
      <c r="J18">
        <v>-1</v>
      </c>
      <c r="K18">
        <v>1</v>
      </c>
      <c r="L18">
        <v>1</v>
      </c>
      <c r="M18">
        <v>-4</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166162.5</v>
      </c>
      <c r="Y18" s="137">
        <v>249243.75</v>
      </c>
      <c r="Z18" s="188">
        <f t="shared" si="25"/>
        <v>0</v>
      </c>
      <c r="AA18" s="188">
        <f>IF(IF(sym!$Q7=H18,1,0)=1,ABS(X18*G18),-ABS(X18*G18))</f>
        <v>0</v>
      </c>
      <c r="AB18" s="188">
        <f>IF(IF(sym!$P7=$H18,1,0)=1,ABS($X18*$G18),-ABS($X18*$G18))</f>
        <v>0</v>
      </c>
      <c r="AC18" s="188">
        <f t="shared" si="40"/>
        <v>0</v>
      </c>
      <c r="AD18" s="188">
        <f t="shared" si="26"/>
        <v>0</v>
      </c>
      <c r="AE18" s="188">
        <f t="shared" si="27"/>
        <v>0</v>
      </c>
      <c r="AF18" s="188">
        <f t="shared" si="36"/>
        <v>0</v>
      </c>
      <c r="AG18" s="188">
        <f t="shared" si="37"/>
        <v>0</v>
      </c>
      <c r="AH18" s="188">
        <f t="shared" si="38"/>
        <v>0</v>
      </c>
      <c r="AI18" s="188">
        <f t="shared" si="39"/>
        <v>0</v>
      </c>
      <c r="AJ18" s="188">
        <f t="shared" si="28"/>
        <v>0</v>
      </c>
      <c r="AK18" s="188">
        <f t="shared" si="29"/>
        <v>0</v>
      </c>
      <c r="AL18" s="188">
        <f t="shared" si="30"/>
        <v>0</v>
      </c>
      <c r="AM18" s="188">
        <f t="shared" si="31"/>
        <v>0</v>
      </c>
      <c r="AN18" s="188">
        <f t="shared" si="32"/>
        <v>0</v>
      </c>
      <c r="AO18" s="188">
        <f t="shared" si="33"/>
        <v>0</v>
      </c>
    </row>
    <row r="19" spans="1:41" x14ac:dyDescent="0.25">
      <c r="A19" s="1" t="s">
        <v>300</v>
      </c>
      <c r="B19" s="149" t="s">
        <v>518</v>
      </c>
      <c r="C19" s="192" t="s">
        <v>297</v>
      </c>
      <c r="E19">
        <v>-1</v>
      </c>
      <c r="F19" s="186">
        <f t="shared" si="19"/>
        <v>0</v>
      </c>
      <c r="G19" s="202"/>
      <c r="H19" s="202">
        <v>-1</v>
      </c>
      <c r="I19">
        <v>-1</v>
      </c>
      <c r="J19">
        <v>1</v>
      </c>
      <c r="K19">
        <v>-1</v>
      </c>
      <c r="L19">
        <v>-1</v>
      </c>
      <c r="M19">
        <v>9</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72000</v>
      </c>
      <c r="Y19" s="137">
        <v>54000</v>
      </c>
      <c r="Z19" s="188">
        <f t="shared" si="25"/>
        <v>0</v>
      </c>
      <c r="AA19" s="188">
        <f>IF(IF(sym!$Q8=H19,1,0)=1,ABS(X19*G19),-ABS(X19*G19))</f>
        <v>0</v>
      </c>
      <c r="AB19" s="188">
        <f>IF(IF(sym!$P8=$H19,1,0)=1,ABS($X19*$G19),-ABS($X19*$G19))</f>
        <v>0</v>
      </c>
      <c r="AC19" s="188">
        <f t="shared" si="40"/>
        <v>0</v>
      </c>
      <c r="AD19" s="188">
        <f t="shared" si="26"/>
        <v>0</v>
      </c>
      <c r="AE19" s="188">
        <f t="shared" si="27"/>
        <v>0</v>
      </c>
      <c r="AF19" s="188">
        <f t="shared" si="36"/>
        <v>0</v>
      </c>
      <c r="AG19" s="188">
        <f t="shared" si="37"/>
        <v>0</v>
      </c>
      <c r="AH19" s="188">
        <f t="shared" si="38"/>
        <v>0</v>
      </c>
      <c r="AI19" s="188">
        <f t="shared" si="39"/>
        <v>0</v>
      </c>
      <c r="AJ19" s="188">
        <f t="shared" si="28"/>
        <v>0</v>
      </c>
      <c r="AK19" s="188">
        <f t="shared" si="29"/>
        <v>0</v>
      </c>
      <c r="AL19" s="188">
        <f t="shared" si="30"/>
        <v>0</v>
      </c>
      <c r="AM19" s="188">
        <f t="shared" si="31"/>
        <v>0</v>
      </c>
      <c r="AN19" s="188">
        <f t="shared" si="32"/>
        <v>0</v>
      </c>
      <c r="AO19" s="188">
        <f t="shared" si="33"/>
        <v>0</v>
      </c>
    </row>
    <row r="20" spans="1:41" x14ac:dyDescent="0.25">
      <c r="A20" s="1" t="s">
        <v>302</v>
      </c>
      <c r="B20" s="149" t="s">
        <v>509</v>
      </c>
      <c r="C20" s="192" t="s">
        <v>304</v>
      </c>
      <c r="E20">
        <v>1</v>
      </c>
      <c r="F20" s="186">
        <f t="shared" si="19"/>
        <v>0</v>
      </c>
      <c r="G20" s="202"/>
      <c r="H20" s="202">
        <v>1</v>
      </c>
      <c r="I20">
        <v>-1</v>
      </c>
      <c r="J20">
        <v>-1</v>
      </c>
      <c r="K20">
        <v>-1</v>
      </c>
      <c r="L20">
        <v>-1</v>
      </c>
      <c r="M20">
        <v>-6</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119800</v>
      </c>
      <c r="Y20" s="137">
        <v>89850</v>
      </c>
      <c r="Z20" s="188">
        <f t="shared" si="25"/>
        <v>0</v>
      </c>
      <c r="AA20" s="188">
        <f>IF(IF(sym!$Q9=H20,1,0)=1,ABS(X20*G20),-ABS(X20*G20))</f>
        <v>0</v>
      </c>
      <c r="AB20" s="188">
        <f>IF(IF(sym!$P9=$H20,1,0)=1,ABS($X20*$G20),-ABS($X20*$G20))</f>
        <v>0</v>
      </c>
      <c r="AC20" s="188">
        <f t="shared" si="40"/>
        <v>0</v>
      </c>
      <c r="AD20" s="188">
        <f t="shared" si="26"/>
        <v>0</v>
      </c>
      <c r="AE20" s="188">
        <f t="shared" si="27"/>
        <v>0</v>
      </c>
      <c r="AF20" s="188">
        <f t="shared" si="36"/>
        <v>0</v>
      </c>
      <c r="AG20" s="188">
        <f t="shared" si="37"/>
        <v>0</v>
      </c>
      <c r="AH20" s="188">
        <f t="shared" si="38"/>
        <v>0</v>
      </c>
      <c r="AI20" s="188">
        <f t="shared" si="39"/>
        <v>0</v>
      </c>
      <c r="AJ20" s="188">
        <f t="shared" si="28"/>
        <v>0</v>
      </c>
      <c r="AK20" s="188">
        <f t="shared" si="29"/>
        <v>0</v>
      </c>
      <c r="AL20" s="188">
        <f t="shared" si="30"/>
        <v>0</v>
      </c>
      <c r="AM20" s="188">
        <f t="shared" si="31"/>
        <v>0</v>
      </c>
      <c r="AN20" s="188">
        <f t="shared" si="32"/>
        <v>0</v>
      </c>
      <c r="AO20" s="188">
        <f t="shared" si="33"/>
        <v>0</v>
      </c>
    </row>
    <row r="21" spans="1:41" x14ac:dyDescent="0.25">
      <c r="A21" s="1" t="s">
        <v>305</v>
      </c>
      <c r="B21" s="149" t="s">
        <v>488</v>
      </c>
      <c r="C21" s="192" t="s">
        <v>1121</v>
      </c>
      <c r="E21">
        <v>1</v>
      </c>
      <c r="F21" s="186">
        <f t="shared" si="19"/>
        <v>0</v>
      </c>
      <c r="G21" s="202"/>
      <c r="H21" s="202">
        <v>1</v>
      </c>
      <c r="I21">
        <v>1</v>
      </c>
      <c r="J21">
        <v>1</v>
      </c>
      <c r="K21">
        <v>1</v>
      </c>
      <c r="L21">
        <v>-1</v>
      </c>
      <c r="M21">
        <v>4</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232320</v>
      </c>
      <c r="Y21" s="137">
        <v>154880</v>
      </c>
      <c r="Z21" s="188">
        <f t="shared" si="25"/>
        <v>0</v>
      </c>
      <c r="AA21" s="188">
        <f>IF(IF(sym!$Q10=H21,1,0)=1,ABS(X21*G21),-ABS(X21*G21))</f>
        <v>0</v>
      </c>
      <c r="AB21" s="188">
        <f>IF(IF(sym!$P10=$H21,1,0)=1,ABS($X21*$G21),-ABS($X21*$G21))</f>
        <v>0</v>
      </c>
      <c r="AC21" s="188">
        <f t="shared" si="40"/>
        <v>0</v>
      </c>
      <c r="AD21" s="188">
        <f t="shared" si="26"/>
        <v>0</v>
      </c>
      <c r="AE21" s="188">
        <f t="shared" si="27"/>
        <v>0</v>
      </c>
      <c r="AF21" s="188">
        <f t="shared" si="36"/>
        <v>0</v>
      </c>
      <c r="AG21" s="188">
        <f t="shared" si="37"/>
        <v>0</v>
      </c>
      <c r="AH21" s="188">
        <f t="shared" si="38"/>
        <v>0</v>
      </c>
      <c r="AI21" s="188">
        <f t="shared" si="39"/>
        <v>0</v>
      </c>
      <c r="AJ21" s="188">
        <f t="shared" si="28"/>
        <v>0</v>
      </c>
      <c r="AK21" s="188">
        <f t="shared" si="29"/>
        <v>0</v>
      </c>
      <c r="AL21" s="188">
        <f t="shared" si="30"/>
        <v>0</v>
      </c>
      <c r="AM21" s="188">
        <f t="shared" si="31"/>
        <v>0</v>
      </c>
      <c r="AN21" s="188">
        <f t="shared" si="32"/>
        <v>0</v>
      </c>
      <c r="AO21" s="188">
        <f t="shared" si="33"/>
        <v>0</v>
      </c>
    </row>
    <row r="22" spans="1:41" x14ac:dyDescent="0.25">
      <c r="A22" s="330" t="s">
        <v>307</v>
      </c>
      <c r="B22" s="331" t="s">
        <v>484</v>
      </c>
      <c r="C22" s="332" t="s">
        <v>1288</v>
      </c>
      <c r="E22">
        <v>1</v>
      </c>
      <c r="F22" s="186">
        <f t="shared" si="19"/>
        <v>0</v>
      </c>
      <c r="G22" s="202">
        <v>6.0794379897299996E-4</v>
      </c>
      <c r="H22" s="202">
        <v>1</v>
      </c>
      <c r="I22">
        <v>-1</v>
      </c>
      <c r="J22">
        <v>-1</v>
      </c>
      <c r="K22">
        <v>-1</v>
      </c>
      <c r="L22">
        <v>1</v>
      </c>
      <c r="M22">
        <v>5</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0</v>
      </c>
      <c r="G23" s="202"/>
      <c r="H23" s="202">
        <v>1</v>
      </c>
      <c r="I23">
        <v>1</v>
      </c>
      <c r="J23">
        <v>1</v>
      </c>
      <c r="K23">
        <v>1</v>
      </c>
      <c r="L23">
        <v>1</v>
      </c>
      <c r="M23">
        <v>-4</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97980</v>
      </c>
      <c r="Y23" s="137">
        <v>146970</v>
      </c>
      <c r="Z23" s="188">
        <f t="shared" si="25"/>
        <v>0</v>
      </c>
      <c r="AA23" s="188">
        <f>IF(IF(sym!$Q12=H23,1,0)=1,ABS(X23*G23),-ABS(X23*G23))</f>
        <v>0</v>
      </c>
      <c r="AB23" s="188">
        <f>IF(IF(sym!$P12=$H23,1,0)=1,ABS($X23*$G23),-ABS($X23*$G23))</f>
        <v>0</v>
      </c>
      <c r="AC23" s="188">
        <f t="shared" si="40"/>
        <v>0</v>
      </c>
      <c r="AD23" s="188">
        <f t="shared" si="26"/>
        <v>0</v>
      </c>
      <c r="AE23" s="188">
        <f t="shared" si="27"/>
        <v>0</v>
      </c>
      <c r="AF23" s="188">
        <f t="shared" si="36"/>
        <v>0</v>
      </c>
      <c r="AG23" s="188">
        <f t="shared" si="37"/>
        <v>0</v>
      </c>
      <c r="AH23" s="188">
        <f t="shared" si="38"/>
        <v>0</v>
      </c>
      <c r="AI23" s="188">
        <f t="shared" si="39"/>
        <v>0</v>
      </c>
      <c r="AJ23" s="188">
        <f t="shared" si="28"/>
        <v>0</v>
      </c>
      <c r="AK23" s="188">
        <f t="shared" si="29"/>
        <v>0</v>
      </c>
      <c r="AL23" s="188">
        <f t="shared" si="30"/>
        <v>0</v>
      </c>
      <c r="AM23" s="188">
        <f t="shared" si="31"/>
        <v>0</v>
      </c>
      <c r="AN23" s="188">
        <f t="shared" si="32"/>
        <v>0</v>
      </c>
      <c r="AO23" s="188">
        <f t="shared" si="33"/>
        <v>0</v>
      </c>
    </row>
    <row r="24" spans="1:41" x14ac:dyDescent="0.25">
      <c r="A24" s="1" t="s">
        <v>311</v>
      </c>
      <c r="B24" s="149" t="s">
        <v>520</v>
      </c>
      <c r="C24" s="192" t="s">
        <v>304</v>
      </c>
      <c r="E24">
        <v>1</v>
      </c>
      <c r="F24" s="186">
        <f t="shared" si="19"/>
        <v>0</v>
      </c>
      <c r="G24" s="202"/>
      <c r="H24" s="233">
        <v>1</v>
      </c>
      <c r="I24">
        <v>-1</v>
      </c>
      <c r="J24">
        <v>1</v>
      </c>
      <c r="K24">
        <v>-1</v>
      </c>
      <c r="L24">
        <v>-1</v>
      </c>
      <c r="M24">
        <v>3</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97485</v>
      </c>
      <c r="Y24" s="137">
        <v>64990</v>
      </c>
      <c r="Z24" s="188">
        <f t="shared" si="25"/>
        <v>0</v>
      </c>
      <c r="AA24" s="188">
        <f>IF(IF(sym!$Q13=H24,1,0)=1,ABS(X24*G24),-ABS(X24*G24))</f>
        <v>0</v>
      </c>
      <c r="AB24" s="188">
        <f>IF(IF(sym!$P13=$H24,1,0)=1,ABS($X24*$G24),-ABS($X24*$G24))</f>
        <v>0</v>
      </c>
      <c r="AC24" s="188">
        <f t="shared" si="40"/>
        <v>0</v>
      </c>
      <c r="AD24" s="188">
        <f t="shared" si="26"/>
        <v>0</v>
      </c>
      <c r="AE24" s="188">
        <f t="shared" si="27"/>
        <v>0</v>
      </c>
      <c r="AF24" s="188">
        <f t="shared" si="36"/>
        <v>0</v>
      </c>
      <c r="AG24" s="188">
        <f t="shared" si="37"/>
        <v>0</v>
      </c>
      <c r="AH24" s="188">
        <f t="shared" si="38"/>
        <v>0</v>
      </c>
      <c r="AI24" s="188">
        <f t="shared" si="39"/>
        <v>0</v>
      </c>
      <c r="AJ24" s="188">
        <f t="shared" si="28"/>
        <v>0</v>
      </c>
      <c r="AK24" s="188">
        <f t="shared" si="29"/>
        <v>0</v>
      </c>
      <c r="AL24" s="188">
        <f t="shared" si="30"/>
        <v>0</v>
      </c>
      <c r="AM24" s="188">
        <f t="shared" si="31"/>
        <v>0</v>
      </c>
      <c r="AN24" s="188">
        <f t="shared" si="32"/>
        <v>0</v>
      </c>
      <c r="AO24" s="188">
        <f t="shared" si="33"/>
        <v>0</v>
      </c>
    </row>
    <row r="25" spans="1:41" x14ac:dyDescent="0.25">
      <c r="A25" s="1" t="s">
        <v>1008</v>
      </c>
      <c r="B25" s="149" t="s">
        <v>583</v>
      </c>
      <c r="C25" s="192" t="s">
        <v>1121</v>
      </c>
      <c r="E25">
        <v>1</v>
      </c>
      <c r="F25" s="186">
        <f t="shared" si="19"/>
        <v>0</v>
      </c>
      <c r="G25" s="202"/>
      <c r="H25" s="202">
        <v>1</v>
      </c>
      <c r="I25">
        <v>1</v>
      </c>
      <c r="J25">
        <v>-1</v>
      </c>
      <c r="K25">
        <v>1</v>
      </c>
      <c r="L25">
        <v>1</v>
      </c>
      <c r="M25">
        <v>-12</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279125</v>
      </c>
      <c r="Y25" s="137">
        <v>418687.5</v>
      </c>
      <c r="Z25" s="188">
        <f t="shared" si="25"/>
        <v>0</v>
      </c>
      <c r="AA25" s="188">
        <f>IF(IF(sym!$Q14=H25,1,0)=1,ABS(X25*G25),-ABS(X25*G25))</f>
        <v>0</v>
      </c>
      <c r="AB25" s="188">
        <f>IF(IF(sym!$P14=$H25,1,0)=1,ABS($X25*$G25),-ABS($X25*$G25))</f>
        <v>0</v>
      </c>
      <c r="AC25" s="188">
        <f t="shared" si="40"/>
        <v>0</v>
      </c>
      <c r="AD25" s="188">
        <f t="shared" si="26"/>
        <v>0</v>
      </c>
      <c r="AE25" s="188">
        <f t="shared" si="27"/>
        <v>0</v>
      </c>
      <c r="AF25" s="188">
        <f t="shared" si="36"/>
        <v>0</v>
      </c>
      <c r="AG25" s="188">
        <f t="shared" si="37"/>
        <v>0</v>
      </c>
      <c r="AH25" s="188">
        <f t="shared" si="38"/>
        <v>0</v>
      </c>
      <c r="AI25" s="188">
        <f t="shared" si="39"/>
        <v>0</v>
      </c>
      <c r="AJ25" s="188">
        <f t="shared" si="28"/>
        <v>0</v>
      </c>
      <c r="AK25" s="188">
        <f t="shared" si="29"/>
        <v>0</v>
      </c>
      <c r="AL25" s="188">
        <f t="shared" si="30"/>
        <v>0</v>
      </c>
      <c r="AM25" s="188">
        <f t="shared" si="31"/>
        <v>0</v>
      </c>
      <c r="AN25" s="188">
        <f t="shared" si="32"/>
        <v>0</v>
      </c>
      <c r="AO25" s="188">
        <f t="shared" si="33"/>
        <v>0</v>
      </c>
    </row>
    <row r="26" spans="1:41" x14ac:dyDescent="0.25">
      <c r="A26" s="1" t="s">
        <v>314</v>
      </c>
      <c r="B26" s="149" t="s">
        <v>755</v>
      </c>
      <c r="C26" s="192" t="s">
        <v>1121</v>
      </c>
      <c r="E26">
        <v>-1</v>
      </c>
      <c r="F26" s="186">
        <f t="shared" si="19"/>
        <v>0</v>
      </c>
      <c r="G26" s="202">
        <v>0</v>
      </c>
      <c r="H26" s="202">
        <v>1</v>
      </c>
      <c r="I26">
        <v>-1</v>
      </c>
      <c r="J26">
        <v>1</v>
      </c>
      <c r="K26">
        <v>-1</v>
      </c>
      <c r="L26">
        <v>-1</v>
      </c>
      <c r="M26">
        <v>-6</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287142</v>
      </c>
      <c r="Y26" s="137">
        <v>191428</v>
      </c>
      <c r="Z26" s="188">
        <f t="shared" si="25"/>
        <v>0</v>
      </c>
      <c r="AA26" s="188">
        <f>IF(IF(sym!$Q15=H26,1,0)=1,ABS(X26*G26),-ABS(X26*G26))</f>
        <v>0</v>
      </c>
      <c r="AB26" s="188">
        <f>IF(IF(sym!$P15=$H26,1,0)=1,ABS($X26*$G26),-ABS($X26*$G26))</f>
        <v>0</v>
      </c>
      <c r="AC26" s="188">
        <f t="shared" si="40"/>
        <v>0</v>
      </c>
      <c r="AD26" s="188">
        <f t="shared" si="26"/>
        <v>0</v>
      </c>
      <c r="AE26" s="188">
        <f t="shared" si="27"/>
        <v>0</v>
      </c>
      <c r="AF26" s="188">
        <f t="shared" si="36"/>
        <v>0</v>
      </c>
      <c r="AG26" s="188">
        <f t="shared" si="37"/>
        <v>0</v>
      </c>
      <c r="AH26" s="188">
        <f t="shared" si="38"/>
        <v>0</v>
      </c>
      <c r="AI26" s="188">
        <f t="shared" si="39"/>
        <v>0</v>
      </c>
      <c r="AJ26" s="188">
        <f t="shared" si="28"/>
        <v>0</v>
      </c>
      <c r="AK26" s="188">
        <f t="shared" si="29"/>
        <v>0</v>
      </c>
      <c r="AL26" s="188">
        <f t="shared" si="30"/>
        <v>0</v>
      </c>
      <c r="AM26" s="188">
        <f t="shared" si="31"/>
        <v>0</v>
      </c>
      <c r="AN26" s="188">
        <f t="shared" si="32"/>
        <v>0</v>
      </c>
      <c r="AO26" s="188">
        <f t="shared" si="33"/>
        <v>0</v>
      </c>
    </row>
    <row r="27" spans="1:41" x14ac:dyDescent="0.25">
      <c r="A27" s="1" t="s">
        <v>316</v>
      </c>
      <c r="B27" s="149" t="s">
        <v>562</v>
      </c>
      <c r="C27" s="192" t="s">
        <v>1122</v>
      </c>
      <c r="E27">
        <v>-1</v>
      </c>
      <c r="F27" s="186">
        <f t="shared" si="19"/>
        <v>245.53865460847314</v>
      </c>
      <c r="G27" s="202">
        <v>6.5880098221199996E-4</v>
      </c>
      <c r="H27" s="202">
        <v>1</v>
      </c>
      <c r="I27">
        <v>-1</v>
      </c>
      <c r="J27">
        <v>-1</v>
      </c>
      <c r="K27">
        <v>1</v>
      </c>
      <c r="L27">
        <v>1</v>
      </c>
      <c r="M27">
        <v>6</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372705.35600000003</v>
      </c>
      <c r="Y27" s="137">
        <v>559058.03399999999</v>
      </c>
      <c r="Z27" s="188">
        <f t="shared" si="25"/>
        <v>245.53865460847314</v>
      </c>
      <c r="AA27" s="188">
        <f>IF(IF(sym!$Q16=H27,1,0)=1,ABS(X27*G27),-ABS(X27*G27))</f>
        <v>-245.53865460847314</v>
      </c>
      <c r="AB27" s="188">
        <f>IF(IF(sym!$P16=$H27,1,0)=1,ABS($X27*$G27),-ABS($X27*$G27))</f>
        <v>245.53865460847314</v>
      </c>
      <c r="AC27" s="188">
        <f t="shared" si="40"/>
        <v>-245.53865460847314</v>
      </c>
      <c r="AD27" s="188">
        <f t="shared" si="26"/>
        <v>245.53865460847314</v>
      </c>
      <c r="AE27" s="188">
        <f t="shared" si="27"/>
        <v>-245.53865460847314</v>
      </c>
      <c r="AF27" s="188">
        <f t="shared" si="36"/>
        <v>-245.53865460847314</v>
      </c>
      <c r="AG27" s="188">
        <f t="shared" si="37"/>
        <v>245.53865460847314</v>
      </c>
      <c r="AH27" s="188">
        <f t="shared" si="38"/>
        <v>245.53865460847314</v>
      </c>
      <c r="AI27" s="188">
        <f t="shared" si="39"/>
        <v>245.53865460847314</v>
      </c>
      <c r="AJ27" s="188">
        <f t="shared" si="28"/>
        <v>-245.53865460847314</v>
      </c>
      <c r="AK27" s="188">
        <f t="shared" si="29"/>
        <v>245.53865460847314</v>
      </c>
      <c r="AL27" s="188">
        <f t="shared" si="30"/>
        <v>-245.53865460847314</v>
      </c>
      <c r="AM27" s="188">
        <f t="shared" si="31"/>
        <v>-245.53865460847314</v>
      </c>
      <c r="AN27" s="188">
        <f t="shared" si="32"/>
        <v>-245.53865460847314</v>
      </c>
      <c r="AO27" s="188">
        <f t="shared" si="33"/>
        <v>-245.53865460847314</v>
      </c>
    </row>
    <row r="28" spans="1:41" x14ac:dyDescent="0.25">
      <c r="A28" s="1" t="s">
        <v>318</v>
      </c>
      <c r="B28" s="149" t="s">
        <v>560</v>
      </c>
      <c r="C28" s="192" t="s">
        <v>1122</v>
      </c>
      <c r="E28">
        <v>-1</v>
      </c>
      <c r="F28" s="186">
        <f t="shared" si="19"/>
        <v>892.94807427313424</v>
      </c>
      <c r="G28" s="202">
        <v>7.4872716382099998E-4</v>
      </c>
      <c r="H28" s="202">
        <v>1</v>
      </c>
      <c r="I28">
        <v>1</v>
      </c>
      <c r="J28">
        <v>1</v>
      </c>
      <c r="K28">
        <v>1</v>
      </c>
      <c r="L28">
        <v>1</v>
      </c>
      <c r="M28">
        <v>6</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1192621.4480000001</v>
      </c>
      <c r="Y28" s="137">
        <v>894466.08600000013</v>
      </c>
      <c r="Z28" s="188">
        <f t="shared" si="25"/>
        <v>892.94807427313424</v>
      </c>
      <c r="AA28" s="188">
        <f>IF(IF(sym!$Q17=H28,1,0)=1,ABS(X28*G28),-ABS(X28*G28))</f>
        <v>-892.94807427313424</v>
      </c>
      <c r="AB28" s="188">
        <f>IF(IF(sym!$P17=$H28,1,0)=1,ABS($X28*$G28),-ABS($X28*$G28))</f>
        <v>892.94807427313424</v>
      </c>
      <c r="AC28" s="188">
        <f t="shared" si="40"/>
        <v>-892.94807427313424</v>
      </c>
      <c r="AD28" s="188">
        <f t="shared" si="26"/>
        <v>892.94807427313424</v>
      </c>
      <c r="AE28" s="188">
        <f t="shared" si="27"/>
        <v>892.94807427313424</v>
      </c>
      <c r="AF28" s="188">
        <f t="shared" si="36"/>
        <v>892.94807427313424</v>
      </c>
      <c r="AG28" s="188">
        <f t="shared" si="37"/>
        <v>892.94807427313424</v>
      </c>
      <c r="AH28" s="188">
        <f t="shared" si="38"/>
        <v>892.94807427313424</v>
      </c>
      <c r="AI28" s="188">
        <f t="shared" si="39"/>
        <v>892.94807427313424</v>
      </c>
      <c r="AJ28" s="188">
        <f t="shared" si="28"/>
        <v>-892.94807427313424</v>
      </c>
      <c r="AK28" s="188">
        <f t="shared" si="29"/>
        <v>892.94807427313424</v>
      </c>
      <c r="AL28" s="188">
        <f t="shared" si="30"/>
        <v>892.94807427313424</v>
      </c>
      <c r="AM28" s="188">
        <f t="shared" si="31"/>
        <v>892.94807427313424</v>
      </c>
      <c r="AN28" s="188">
        <f t="shared" si="32"/>
        <v>-892.94807427313424</v>
      </c>
      <c r="AO28" s="188">
        <f t="shared" si="33"/>
        <v>892.94807427313424</v>
      </c>
    </row>
    <row r="29" spans="1:41" x14ac:dyDescent="0.25">
      <c r="A29" s="330" t="s">
        <v>320</v>
      </c>
      <c r="B29" s="331" t="s">
        <v>564</v>
      </c>
      <c r="C29" s="332" t="s">
        <v>1288</v>
      </c>
      <c r="E29">
        <v>-1</v>
      </c>
      <c r="F29" s="186">
        <f t="shared" si="19"/>
        <v>0</v>
      </c>
      <c r="G29" s="202">
        <v>3.1236055332399998E-4</v>
      </c>
      <c r="H29" s="202">
        <v>1</v>
      </c>
      <c r="I29">
        <v>-1</v>
      </c>
      <c r="J29">
        <v>1</v>
      </c>
      <c r="K29">
        <v>-1</v>
      </c>
      <c r="L29">
        <v>1</v>
      </c>
      <c r="M29">
        <v>-5</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c r="H30" s="202">
        <v>-1</v>
      </c>
      <c r="I30">
        <v>1</v>
      </c>
      <c r="J30">
        <v>1</v>
      </c>
      <c r="K30">
        <v>-1</v>
      </c>
      <c r="L30">
        <v>1</v>
      </c>
      <c r="M30">
        <v>6</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0</v>
      </c>
      <c r="G31" s="202"/>
      <c r="H31" s="202">
        <v>1</v>
      </c>
      <c r="I31">
        <v>-1</v>
      </c>
      <c r="J31">
        <v>-1</v>
      </c>
      <c r="K31">
        <v>1</v>
      </c>
      <c r="L31">
        <v>1</v>
      </c>
      <c r="M31">
        <v>4</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149670</v>
      </c>
      <c r="Y31" s="137">
        <v>149670</v>
      </c>
      <c r="Z31" s="188">
        <f t="shared" si="25"/>
        <v>0</v>
      </c>
      <c r="AA31" s="188">
        <f>IF(IF(sym!$Q20=H31,1,0)=1,ABS(X31*G31),-ABS(X31*G31))</f>
        <v>0</v>
      </c>
      <c r="AB31" s="188">
        <f>IF(IF(sym!$P20=$H31,1,0)=1,ABS($X31*$G31),-ABS($X31*$G31))</f>
        <v>0</v>
      </c>
      <c r="AC31" s="188">
        <f t="shared" si="40"/>
        <v>0</v>
      </c>
      <c r="AD31" s="188">
        <f t="shared" si="26"/>
        <v>0</v>
      </c>
      <c r="AE31" s="188">
        <f t="shared" si="27"/>
        <v>0</v>
      </c>
      <c r="AF31" s="188">
        <f t="shared" si="36"/>
        <v>0</v>
      </c>
      <c r="AG31" s="188">
        <f t="shared" si="37"/>
        <v>0</v>
      </c>
      <c r="AH31" s="188">
        <f t="shared" si="38"/>
        <v>0</v>
      </c>
      <c r="AI31" s="188">
        <f t="shared" si="39"/>
        <v>0</v>
      </c>
      <c r="AJ31" s="188">
        <f t="shared" si="28"/>
        <v>0</v>
      </c>
      <c r="AK31" s="188">
        <f t="shared" si="29"/>
        <v>0</v>
      </c>
      <c r="AL31" s="188">
        <f t="shared" si="30"/>
        <v>0</v>
      </c>
      <c r="AM31" s="188">
        <f t="shared" si="31"/>
        <v>0</v>
      </c>
      <c r="AN31" s="188">
        <f t="shared" si="32"/>
        <v>0</v>
      </c>
      <c r="AO31" s="188">
        <f t="shared" si="33"/>
        <v>0</v>
      </c>
    </row>
    <row r="32" spans="1:41" x14ac:dyDescent="0.25">
      <c r="A32" s="1" t="s">
        <v>327</v>
      </c>
      <c r="B32" s="149" t="s">
        <v>552</v>
      </c>
      <c r="C32" s="192" t="s">
        <v>294</v>
      </c>
      <c r="E32">
        <v>1</v>
      </c>
      <c r="F32" s="186">
        <f t="shared" si="19"/>
        <v>0</v>
      </c>
      <c r="G32" s="202"/>
      <c r="H32" s="202">
        <v>1</v>
      </c>
      <c r="I32">
        <v>1</v>
      </c>
      <c r="J32">
        <v>-1</v>
      </c>
      <c r="K32">
        <v>1</v>
      </c>
      <c r="L32">
        <v>1</v>
      </c>
      <c r="M32">
        <v>-4</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209625</v>
      </c>
      <c r="Y32" s="137">
        <v>209625</v>
      </c>
      <c r="Z32" s="188">
        <f t="shared" si="25"/>
        <v>0</v>
      </c>
      <c r="AA32" s="188">
        <f>IF(IF(sym!$Q21=H32,1,0)=1,ABS(X32*G32),-ABS(X32*G32))</f>
        <v>0</v>
      </c>
      <c r="AB32" s="188">
        <f>IF(IF(sym!$P21=$H32,1,0)=1,ABS($X32*$G32),-ABS($X32*$G32))</f>
        <v>0</v>
      </c>
      <c r="AC32" s="188">
        <f t="shared" si="40"/>
        <v>0</v>
      </c>
      <c r="AD32" s="188">
        <f t="shared" si="26"/>
        <v>0</v>
      </c>
      <c r="AE32" s="188">
        <f t="shared" si="27"/>
        <v>0</v>
      </c>
      <c r="AF32" s="188">
        <f t="shared" si="36"/>
        <v>0</v>
      </c>
      <c r="AG32" s="188">
        <f t="shared" si="37"/>
        <v>0</v>
      </c>
      <c r="AH32" s="188">
        <f t="shared" si="38"/>
        <v>0</v>
      </c>
      <c r="AI32" s="188">
        <f t="shared" si="39"/>
        <v>0</v>
      </c>
      <c r="AJ32" s="188">
        <f t="shared" si="28"/>
        <v>0</v>
      </c>
      <c r="AK32" s="188">
        <f t="shared" si="29"/>
        <v>0</v>
      </c>
      <c r="AL32" s="188">
        <f t="shared" si="30"/>
        <v>0</v>
      </c>
      <c r="AM32" s="188">
        <f t="shared" si="31"/>
        <v>0</v>
      </c>
      <c r="AN32" s="188">
        <f t="shared" si="32"/>
        <v>0</v>
      </c>
      <c r="AO32" s="188">
        <f t="shared" si="33"/>
        <v>0</v>
      </c>
    </row>
    <row r="33" spans="1:41" x14ac:dyDescent="0.25">
      <c r="A33" s="1" t="s">
        <v>329</v>
      </c>
      <c r="B33" s="149" t="s">
        <v>589</v>
      </c>
      <c r="C33" s="192" t="s">
        <v>313</v>
      </c>
      <c r="E33">
        <v>-1</v>
      </c>
      <c r="F33" s="186">
        <f t="shared" si="19"/>
        <v>0</v>
      </c>
      <c r="G33" s="202"/>
      <c r="H33" s="234">
        <v>-1</v>
      </c>
      <c r="I33">
        <v>1</v>
      </c>
      <c r="J33">
        <v>1</v>
      </c>
      <c r="K33">
        <v>1</v>
      </c>
      <c r="L33">
        <v>1</v>
      </c>
      <c r="M33">
        <v>9</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142450</v>
      </c>
      <c r="Y33" s="137">
        <v>213675</v>
      </c>
      <c r="Z33" s="188">
        <f t="shared" si="25"/>
        <v>0</v>
      </c>
      <c r="AA33" s="188">
        <f>IF(IF(sym!$Q22=H33,1,0)=1,ABS(X33*G33),-ABS(X33*G33))</f>
        <v>0</v>
      </c>
      <c r="AB33" s="188">
        <f>IF(IF(sym!$P22=$H33,1,0)=1,ABS($X33*$G33),-ABS($X33*$G33))</f>
        <v>0</v>
      </c>
      <c r="AC33" s="188">
        <f t="shared" si="40"/>
        <v>0</v>
      </c>
      <c r="AD33" s="188">
        <f t="shared" si="26"/>
        <v>0</v>
      </c>
      <c r="AE33" s="188">
        <f t="shared" si="27"/>
        <v>0</v>
      </c>
      <c r="AF33" s="188">
        <f t="shared" si="36"/>
        <v>0</v>
      </c>
      <c r="AG33" s="188">
        <f t="shared" si="37"/>
        <v>0</v>
      </c>
      <c r="AH33" s="188">
        <f t="shared" si="38"/>
        <v>0</v>
      </c>
      <c r="AI33" s="188">
        <f t="shared" si="39"/>
        <v>0</v>
      </c>
      <c r="AJ33" s="188">
        <f t="shared" si="28"/>
        <v>0</v>
      </c>
      <c r="AK33" s="188">
        <f t="shared" si="29"/>
        <v>0</v>
      </c>
      <c r="AL33" s="188">
        <f t="shared" si="30"/>
        <v>0</v>
      </c>
      <c r="AM33" s="188">
        <f t="shared" si="31"/>
        <v>0</v>
      </c>
      <c r="AN33" s="188">
        <f t="shared" si="32"/>
        <v>0</v>
      </c>
      <c r="AO33" s="188">
        <f t="shared" si="33"/>
        <v>0</v>
      </c>
    </row>
    <row r="34" spans="1:41" x14ac:dyDescent="0.25">
      <c r="A34" s="1" t="s">
        <v>331</v>
      </c>
      <c r="B34" s="149" t="s">
        <v>481</v>
      </c>
      <c r="C34" s="192" t="s">
        <v>294</v>
      </c>
      <c r="E34">
        <v>1</v>
      </c>
      <c r="F34" s="186">
        <f t="shared" si="19"/>
        <v>-807.24566375864072</v>
      </c>
      <c r="G34" s="202">
        <v>-8.5480093676799998E-3</v>
      </c>
      <c r="H34" s="202">
        <v>-1</v>
      </c>
      <c r="I34">
        <v>1</v>
      </c>
      <c r="J34">
        <v>-1</v>
      </c>
      <c r="K34">
        <v>1</v>
      </c>
      <c r="L34">
        <v>-1</v>
      </c>
      <c r="M34">
        <v>-4</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94436.684500000003</v>
      </c>
      <c r="Y34" s="137">
        <v>94436.684500000003</v>
      </c>
      <c r="Z34" s="188">
        <f t="shared" si="25"/>
        <v>807.24566375864072</v>
      </c>
      <c r="AA34" s="188">
        <f>IF(IF(sym!$Q23=H34,1,0)=1,ABS(X34*G34),-ABS(X34*G34))</f>
        <v>-807.24566375864072</v>
      </c>
      <c r="AB34" s="188">
        <f>IF(IF(sym!$P23=$H34,1,0)=1,ABS($X34*$G34),-ABS($X34*$G34))</f>
        <v>807.24566375864072</v>
      </c>
      <c r="AC34" s="188">
        <f t="shared" si="40"/>
        <v>-807.24566375864072</v>
      </c>
      <c r="AD34" s="188">
        <f t="shared" si="26"/>
        <v>807.24566375864072</v>
      </c>
      <c r="AE34" s="188">
        <f t="shared" si="27"/>
        <v>807.24566375864072</v>
      </c>
      <c r="AF34" s="188">
        <f t="shared" si="36"/>
        <v>-807.24566375864072</v>
      </c>
      <c r="AG34" s="188">
        <f t="shared" si="37"/>
        <v>-807.24566375864072</v>
      </c>
      <c r="AH34" s="188">
        <f t="shared" si="38"/>
        <v>807.24566375864072</v>
      </c>
      <c r="AI34" s="188">
        <f t="shared" si="39"/>
        <v>-807.24566375864072</v>
      </c>
      <c r="AJ34" s="188">
        <f t="shared" si="28"/>
        <v>-807.24566375864072</v>
      </c>
      <c r="AK34" s="188">
        <f t="shared" si="29"/>
        <v>807.24566375864072</v>
      </c>
      <c r="AL34" s="188">
        <f t="shared" si="30"/>
        <v>-807.24566375864072</v>
      </c>
      <c r="AM34" s="188">
        <f t="shared" si="31"/>
        <v>-807.24566375864072</v>
      </c>
      <c r="AN34" s="188">
        <f t="shared" si="32"/>
        <v>807.24566375864072</v>
      </c>
      <c r="AO34" s="188">
        <f t="shared" si="33"/>
        <v>807.24566375864072</v>
      </c>
    </row>
    <row r="35" spans="1:41" x14ac:dyDescent="0.25">
      <c r="A35" s="1" t="s">
        <v>333</v>
      </c>
      <c r="B35" s="149" t="s">
        <v>663</v>
      </c>
      <c r="C35" s="192" t="s">
        <v>294</v>
      </c>
      <c r="E35">
        <v>1</v>
      </c>
      <c r="F35" s="186">
        <f t="shared" si="19"/>
        <v>-582.40800342018144</v>
      </c>
      <c r="G35" s="202">
        <v>-5.3807522804099998E-3</v>
      </c>
      <c r="H35" s="202">
        <v>-1</v>
      </c>
      <c r="I35">
        <v>1</v>
      </c>
      <c r="J35">
        <v>1</v>
      </c>
      <c r="K35">
        <v>1</v>
      </c>
      <c r="L35">
        <v>1</v>
      </c>
      <c r="M35">
        <v>6</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108239.14075000001</v>
      </c>
      <c r="Y35" s="137">
        <v>108239.14075000001</v>
      </c>
      <c r="Z35" s="188">
        <f t="shared" si="25"/>
        <v>582.40800342018144</v>
      </c>
      <c r="AA35" s="188">
        <f>IF(IF(sym!$Q24=H35,1,0)=1,ABS(X35*G35),-ABS(X35*G35))</f>
        <v>-582.40800342018144</v>
      </c>
      <c r="AB35" s="188">
        <f>IF(IF(sym!$P24=$H35,1,0)=1,ABS($X35*$G35),-ABS($X35*$G35))</f>
        <v>582.40800342018144</v>
      </c>
      <c r="AC35" s="188">
        <f t="shared" si="40"/>
        <v>-582.40800342018144</v>
      </c>
      <c r="AD35" s="188">
        <f t="shared" si="26"/>
        <v>582.40800342018144</v>
      </c>
      <c r="AE35" s="188">
        <f t="shared" si="27"/>
        <v>-582.40800342018144</v>
      </c>
      <c r="AF35" s="188">
        <f t="shared" si="36"/>
        <v>-582.40800342018144</v>
      </c>
      <c r="AG35" s="188">
        <f t="shared" si="37"/>
        <v>-582.40800342018144</v>
      </c>
      <c r="AH35" s="188">
        <f t="shared" si="38"/>
        <v>-582.40800342018144</v>
      </c>
      <c r="AI35" s="188">
        <f t="shared" si="39"/>
        <v>-582.40800342018144</v>
      </c>
      <c r="AJ35" s="188">
        <f t="shared" si="28"/>
        <v>-582.40800342018144</v>
      </c>
      <c r="AK35" s="188">
        <f t="shared" si="29"/>
        <v>-582.40800342018144</v>
      </c>
      <c r="AL35" s="188">
        <f t="shared" si="30"/>
        <v>582.40800342018144</v>
      </c>
      <c r="AM35" s="188">
        <f t="shared" si="31"/>
        <v>-582.40800342018144</v>
      </c>
      <c r="AN35" s="188">
        <f t="shared" si="32"/>
        <v>582.40800342018144</v>
      </c>
      <c r="AO35" s="188">
        <f t="shared" si="33"/>
        <v>582.40800342018144</v>
      </c>
    </row>
    <row r="36" spans="1:41" x14ac:dyDescent="0.25">
      <c r="A36" s="330" t="s">
        <v>335</v>
      </c>
      <c r="B36" s="331" t="s">
        <v>568</v>
      </c>
      <c r="C36" s="332" t="s">
        <v>1288</v>
      </c>
      <c r="E36">
        <v>1</v>
      </c>
      <c r="F36" s="186">
        <f t="shared" si="19"/>
        <v>0</v>
      </c>
      <c r="G36" s="291">
        <v>9.9651220727400006E-5</v>
      </c>
      <c r="H36" s="202">
        <v>1</v>
      </c>
      <c r="I36">
        <v>1</v>
      </c>
      <c r="J36">
        <v>-1</v>
      </c>
      <c r="K36">
        <v>1</v>
      </c>
      <c r="L36">
        <v>1</v>
      </c>
      <c r="M36">
        <v>11</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-731.23175598487512</v>
      </c>
      <c r="G37" s="202">
        <v>-8.6590038314200007E-3</v>
      </c>
      <c r="H37" s="202">
        <v>-1</v>
      </c>
      <c r="I37">
        <v>1</v>
      </c>
      <c r="J37">
        <v>1</v>
      </c>
      <c r="K37">
        <v>1</v>
      </c>
      <c r="L37">
        <v>1</v>
      </c>
      <c r="M37">
        <v>2</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84447.561200000011</v>
      </c>
      <c r="Y37" s="137">
        <v>84447.561200000011</v>
      </c>
      <c r="Z37" s="188">
        <f t="shared" si="25"/>
        <v>731.23175598487512</v>
      </c>
      <c r="AA37" s="188">
        <f>IF(IF(sym!$Q26=H37,1,0)=1,ABS(X37*G37),-ABS(X37*G37))</f>
        <v>-731.23175598487512</v>
      </c>
      <c r="AB37" s="188">
        <f>IF(IF(sym!$P26=$H37,1,0)=1,ABS($X37*$G37),-ABS($X37*$G37))</f>
        <v>731.23175598487512</v>
      </c>
      <c r="AC37" s="188">
        <f t="shared" si="40"/>
        <v>-731.23175598487512</v>
      </c>
      <c r="AD37" s="188">
        <f t="shared" si="26"/>
        <v>731.23175598487512</v>
      </c>
      <c r="AE37" s="188">
        <f t="shared" si="27"/>
        <v>-731.23175598487512</v>
      </c>
      <c r="AF37" s="188">
        <f t="shared" si="36"/>
        <v>-731.23175598487512</v>
      </c>
      <c r="AG37" s="188">
        <f t="shared" si="37"/>
        <v>-731.23175598487512</v>
      </c>
      <c r="AH37" s="188">
        <f t="shared" si="38"/>
        <v>-731.23175598487512</v>
      </c>
      <c r="AI37" s="188">
        <f t="shared" si="39"/>
        <v>-731.23175598487512</v>
      </c>
      <c r="AJ37" s="188">
        <f t="shared" si="28"/>
        <v>-731.23175598487512</v>
      </c>
      <c r="AK37" s="188">
        <f t="shared" si="29"/>
        <v>-731.23175598487512</v>
      </c>
      <c r="AL37" s="188">
        <f t="shared" si="30"/>
        <v>731.23175598487512</v>
      </c>
      <c r="AM37" s="188">
        <f t="shared" si="31"/>
        <v>-731.23175598487512</v>
      </c>
      <c r="AN37" s="188">
        <f t="shared" si="32"/>
        <v>731.23175598487512</v>
      </c>
      <c r="AO37" s="188">
        <f t="shared" si="33"/>
        <v>731.23175598487512</v>
      </c>
    </row>
    <row r="38" spans="1:41" x14ac:dyDescent="0.25">
      <c r="A38" s="1" t="s">
        <v>339</v>
      </c>
      <c r="B38" s="149" t="s">
        <v>596</v>
      </c>
      <c r="C38" s="192" t="s">
        <v>1122</v>
      </c>
      <c r="E38">
        <v>1</v>
      </c>
      <c r="F38" s="186">
        <f t="shared" si="19"/>
        <v>942.60124974394637</v>
      </c>
      <c r="G38" s="202">
        <v>2.7945971122499999E-3</v>
      </c>
      <c r="H38" s="202">
        <v>1</v>
      </c>
      <c r="I38">
        <v>1</v>
      </c>
      <c r="J38">
        <v>1</v>
      </c>
      <c r="K38">
        <v>1</v>
      </c>
      <c r="L38">
        <v>1</v>
      </c>
      <c r="M38">
        <v>6</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337294.14720000001</v>
      </c>
      <c r="Y38" s="137">
        <v>505941.22080000001</v>
      </c>
      <c r="Z38" s="188">
        <f t="shared" si="25"/>
        <v>942.60124974394637</v>
      </c>
      <c r="AA38" s="188">
        <f>IF(IF(sym!$Q27=H38,1,0)=1,ABS(X38*G38),-ABS(X38*G38))</f>
        <v>-942.60124974394637</v>
      </c>
      <c r="AB38" s="188">
        <f>IF(IF(sym!$P27=$H38,1,0)=1,ABS($X38*$G38),-ABS($X38*$G38))</f>
        <v>942.60124974394637</v>
      </c>
      <c r="AC38" s="188">
        <f t="shared" si="40"/>
        <v>942.60124974394637</v>
      </c>
      <c r="AD38" s="188">
        <f t="shared" si="26"/>
        <v>-942.60124974394637</v>
      </c>
      <c r="AE38" s="188">
        <f t="shared" si="27"/>
        <v>942.60124974394637</v>
      </c>
      <c r="AF38" s="188">
        <f t="shared" si="36"/>
        <v>942.60124974394637</v>
      </c>
      <c r="AG38" s="188">
        <f t="shared" si="37"/>
        <v>942.60124974394637</v>
      </c>
      <c r="AH38" s="188">
        <f t="shared" si="38"/>
        <v>942.60124974394637</v>
      </c>
      <c r="AI38" s="188">
        <f t="shared" si="39"/>
        <v>942.60124974394637</v>
      </c>
      <c r="AJ38" s="188">
        <f t="shared" si="28"/>
        <v>942.60124974394637</v>
      </c>
      <c r="AK38" s="188">
        <f t="shared" si="29"/>
        <v>942.60124974394637</v>
      </c>
      <c r="AL38" s="188">
        <f t="shared" si="30"/>
        <v>-942.60124974394637</v>
      </c>
      <c r="AM38" s="188">
        <f t="shared" si="31"/>
        <v>942.60124974394637</v>
      </c>
      <c r="AN38" s="188">
        <f t="shared" si="32"/>
        <v>-942.60124974394637</v>
      </c>
      <c r="AO38" s="188">
        <f t="shared" si="33"/>
        <v>-942.60124974394637</v>
      </c>
    </row>
    <row r="39" spans="1:41" x14ac:dyDescent="0.25">
      <c r="A39" s="330" t="s">
        <v>341</v>
      </c>
      <c r="B39" s="331" t="s">
        <v>453</v>
      </c>
      <c r="C39" s="332" t="s">
        <v>1288</v>
      </c>
      <c r="E39">
        <v>1</v>
      </c>
      <c r="F39" s="186">
        <f t="shared" si="19"/>
        <v>0</v>
      </c>
      <c r="G39" s="202">
        <v>2.0062192797699999E-4</v>
      </c>
      <c r="H39" s="202">
        <v>1</v>
      </c>
      <c r="I39">
        <v>-1</v>
      </c>
      <c r="J39">
        <v>-1</v>
      </c>
      <c r="K39">
        <v>-1</v>
      </c>
      <c r="L39">
        <v>1</v>
      </c>
      <c r="M39">
        <v>9</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0</v>
      </c>
      <c r="G40" s="202"/>
      <c r="H40" s="202">
        <v>-1</v>
      </c>
      <c r="I40">
        <v>1</v>
      </c>
      <c r="J40">
        <v>1</v>
      </c>
      <c r="K40">
        <v>1</v>
      </c>
      <c r="L40">
        <v>1</v>
      </c>
      <c r="M40">
        <v>6</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732843.75</v>
      </c>
      <c r="Y40" s="137">
        <v>977125</v>
      </c>
      <c r="Z40" s="188">
        <f t="shared" si="25"/>
        <v>0</v>
      </c>
      <c r="AA40" s="188">
        <f>IF(IF(sym!$Q29=H40,1,0)=1,ABS(X40*G40),-ABS(X40*G40))</f>
        <v>0</v>
      </c>
      <c r="AB40" s="188">
        <f>IF(IF(sym!$P29=$H40,1,0)=1,ABS($X40*$G40),-ABS($X40*$G40))</f>
        <v>0</v>
      </c>
      <c r="AC40" s="188">
        <f t="shared" si="40"/>
        <v>0</v>
      </c>
      <c r="AD40" s="188">
        <f t="shared" si="26"/>
        <v>0</v>
      </c>
      <c r="AE40" s="188">
        <f t="shared" si="27"/>
        <v>0</v>
      </c>
      <c r="AF40" s="188">
        <f t="shared" si="36"/>
        <v>0</v>
      </c>
      <c r="AG40" s="188">
        <f t="shared" si="37"/>
        <v>0</v>
      </c>
      <c r="AH40" s="188">
        <f t="shared" si="38"/>
        <v>0</v>
      </c>
      <c r="AI40" s="188">
        <f t="shared" si="39"/>
        <v>0</v>
      </c>
      <c r="AJ40" s="188">
        <f t="shared" si="28"/>
        <v>0</v>
      </c>
      <c r="AK40" s="188">
        <f t="shared" si="29"/>
        <v>0</v>
      </c>
      <c r="AL40" s="188">
        <f t="shared" si="30"/>
        <v>0</v>
      </c>
      <c r="AM40" s="188">
        <f t="shared" si="31"/>
        <v>0</v>
      </c>
      <c r="AN40" s="188">
        <f t="shared" si="32"/>
        <v>0</v>
      </c>
      <c r="AO40" s="188">
        <f t="shared" si="33"/>
        <v>0</v>
      </c>
    </row>
    <row r="41" spans="1:41" x14ac:dyDescent="0.25">
      <c r="A41" s="1" t="s">
        <v>345</v>
      </c>
      <c r="B41" s="149" t="s">
        <v>602</v>
      </c>
      <c r="C41" s="192" t="s">
        <v>347</v>
      </c>
      <c r="E41">
        <v>1</v>
      </c>
      <c r="F41" s="186">
        <f t="shared" si="19"/>
        <v>0</v>
      </c>
      <c r="G41" s="202"/>
      <c r="H41" s="202">
        <v>1</v>
      </c>
      <c r="I41">
        <v>1</v>
      </c>
      <c r="J41">
        <v>-1</v>
      </c>
      <c r="K41">
        <v>1</v>
      </c>
      <c r="L41">
        <v>-1</v>
      </c>
      <c r="M41">
        <v>-6</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133900</v>
      </c>
      <c r="Y41" s="137">
        <v>133900</v>
      </c>
      <c r="Z41" s="188">
        <f t="shared" si="25"/>
        <v>0</v>
      </c>
      <c r="AA41" s="188">
        <f>IF(IF(sym!$Q30=H41,1,0)=1,ABS(X41*G41),-ABS(X41*G41))</f>
        <v>0</v>
      </c>
      <c r="AB41" s="188">
        <f>IF(IF(sym!$P30=$H41,1,0)=1,ABS($X41*$G41),-ABS($X41*$G41))</f>
        <v>0</v>
      </c>
      <c r="AC41" s="188">
        <f t="shared" si="40"/>
        <v>0</v>
      </c>
      <c r="AD41" s="188">
        <f t="shared" si="26"/>
        <v>0</v>
      </c>
      <c r="AE41" s="188">
        <f t="shared" si="27"/>
        <v>0</v>
      </c>
      <c r="AF41" s="188">
        <f t="shared" si="36"/>
        <v>0</v>
      </c>
      <c r="AG41" s="188">
        <f t="shared" si="37"/>
        <v>0</v>
      </c>
      <c r="AH41" s="188">
        <f t="shared" si="38"/>
        <v>0</v>
      </c>
      <c r="AI41" s="188">
        <f t="shared" si="39"/>
        <v>0</v>
      </c>
      <c r="AJ41" s="188">
        <f t="shared" si="28"/>
        <v>0</v>
      </c>
      <c r="AK41" s="188">
        <f t="shared" si="29"/>
        <v>0</v>
      </c>
      <c r="AL41" s="188">
        <f t="shared" si="30"/>
        <v>0</v>
      </c>
      <c r="AM41" s="188">
        <f t="shared" si="31"/>
        <v>0</v>
      </c>
      <c r="AN41" s="188">
        <f t="shared" si="32"/>
        <v>0</v>
      </c>
      <c r="AO41" s="188">
        <f t="shared" si="33"/>
        <v>0</v>
      </c>
    </row>
    <row r="42" spans="1:41" x14ac:dyDescent="0.25">
      <c r="A42" s="1" t="s">
        <v>1023</v>
      </c>
      <c r="B42" s="149" t="s">
        <v>604</v>
      </c>
      <c r="C42" s="192" t="s">
        <v>294</v>
      </c>
      <c r="E42">
        <v>1</v>
      </c>
      <c r="F42" s="186">
        <f t="shared" si="19"/>
        <v>699.28200816441642</v>
      </c>
      <c r="G42" s="202">
        <v>6.1891117478500004E-3</v>
      </c>
      <c r="H42" s="202">
        <v>1</v>
      </c>
      <c r="I42">
        <v>1</v>
      </c>
      <c r="J42">
        <v>1</v>
      </c>
      <c r="K42">
        <v>1</v>
      </c>
      <c r="L42">
        <v>1</v>
      </c>
      <c r="M42">
        <v>-5</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112985.84298584299</v>
      </c>
      <c r="Y42" s="137">
        <v>112985.84298584299</v>
      </c>
      <c r="Z42" s="188">
        <f t="shared" si="25"/>
        <v>699.28200816441642</v>
      </c>
      <c r="AA42" s="188">
        <f>IF(IF(sym!$Q31=H42,1,0)=1,ABS(X42*G42),-ABS(X42*G42))</f>
        <v>699.28200816441642</v>
      </c>
      <c r="AB42" s="188">
        <f>IF(IF(sym!$P31=$H42,1,0)=1,ABS($X42*$G42),-ABS($X42*$G42))</f>
        <v>-699.28200816441642</v>
      </c>
      <c r="AC42" s="188">
        <f t="shared" si="40"/>
        <v>699.28200816441642</v>
      </c>
      <c r="AD42" s="188">
        <f t="shared" si="26"/>
        <v>-699.28200816441642</v>
      </c>
      <c r="AE42" s="188">
        <f t="shared" si="27"/>
        <v>699.28200816441642</v>
      </c>
      <c r="AF42" s="188">
        <f t="shared" si="36"/>
        <v>699.28200816441642</v>
      </c>
      <c r="AG42" s="188">
        <f t="shared" si="37"/>
        <v>699.28200816441642</v>
      </c>
      <c r="AH42" s="188">
        <f t="shared" si="38"/>
        <v>699.28200816441642</v>
      </c>
      <c r="AI42" s="188">
        <f t="shared" si="39"/>
        <v>-699.28200816441642</v>
      </c>
      <c r="AJ42" s="188">
        <f t="shared" si="28"/>
        <v>699.28200816441642</v>
      </c>
      <c r="AK42" s="188">
        <f t="shared" si="29"/>
        <v>-699.28200816441642</v>
      </c>
      <c r="AL42" s="188">
        <f t="shared" si="30"/>
        <v>-699.28200816441642</v>
      </c>
      <c r="AM42" s="188">
        <f t="shared" si="31"/>
        <v>-699.28200816441642</v>
      </c>
      <c r="AN42" s="188">
        <f t="shared" si="32"/>
        <v>699.28200816441642</v>
      </c>
      <c r="AO42" s="188">
        <f t="shared" si="33"/>
        <v>-699.28200816441642</v>
      </c>
    </row>
    <row r="43" spans="1:41" x14ac:dyDescent="0.25">
      <c r="A43" s="1" t="s">
        <v>349</v>
      </c>
      <c r="B43" s="149" t="s">
        <v>515</v>
      </c>
      <c r="C43" s="192" t="s">
        <v>347</v>
      </c>
      <c r="E43">
        <v>1</v>
      </c>
      <c r="F43" s="186">
        <f t="shared" si="19"/>
        <v>0</v>
      </c>
      <c r="G43" s="202"/>
      <c r="H43" s="202">
        <v>1</v>
      </c>
      <c r="I43">
        <v>1</v>
      </c>
      <c r="J43">
        <v>-1</v>
      </c>
      <c r="K43">
        <v>1</v>
      </c>
      <c r="L43">
        <v>1</v>
      </c>
      <c r="M43">
        <v>13</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110850</v>
      </c>
      <c r="Y43" s="137">
        <v>110850</v>
      </c>
      <c r="Z43" s="188">
        <f t="shared" si="25"/>
        <v>0</v>
      </c>
      <c r="AA43" s="188">
        <f>IF(IF(sym!$Q32=H43,1,0)=1,ABS(X43*G43),-ABS(X43*G43))</f>
        <v>0</v>
      </c>
      <c r="AB43" s="188">
        <f>IF(IF(sym!$P32=$H43,1,0)=1,ABS($X43*$G43),-ABS($X43*$G43))</f>
        <v>0</v>
      </c>
      <c r="AC43" s="188">
        <f t="shared" si="40"/>
        <v>0</v>
      </c>
      <c r="AD43" s="188">
        <f t="shared" si="26"/>
        <v>0</v>
      </c>
      <c r="AE43" s="188">
        <f t="shared" si="27"/>
        <v>0</v>
      </c>
      <c r="AF43" s="188">
        <f t="shared" si="36"/>
        <v>0</v>
      </c>
      <c r="AG43" s="188">
        <f t="shared" si="37"/>
        <v>0</v>
      </c>
      <c r="AH43" s="188">
        <f t="shared" si="38"/>
        <v>0</v>
      </c>
      <c r="AI43" s="188">
        <f t="shared" si="39"/>
        <v>0</v>
      </c>
      <c r="AJ43" s="188">
        <f t="shared" si="28"/>
        <v>0</v>
      </c>
      <c r="AK43" s="188">
        <f t="shared" si="29"/>
        <v>0</v>
      </c>
      <c r="AL43" s="188">
        <f t="shared" si="30"/>
        <v>0</v>
      </c>
      <c r="AM43" s="188">
        <f t="shared" si="31"/>
        <v>0</v>
      </c>
      <c r="AN43" s="188">
        <f t="shared" si="32"/>
        <v>0</v>
      </c>
      <c r="AO43" s="188">
        <f t="shared" si="33"/>
        <v>0</v>
      </c>
    </row>
    <row r="44" spans="1:41" x14ac:dyDescent="0.25">
      <c r="A44" s="1" t="s">
        <v>1024</v>
      </c>
      <c r="B44" s="149" t="s">
        <v>353</v>
      </c>
      <c r="C44" s="192" t="s">
        <v>294</v>
      </c>
      <c r="E44">
        <v>1</v>
      </c>
      <c r="F44" s="186">
        <f t="shared" si="19"/>
        <v>588.12954358851516</v>
      </c>
      <c r="G44" s="202">
        <v>4.3442975127699996E-3</v>
      </c>
      <c r="H44" s="202">
        <v>1</v>
      </c>
      <c r="I44">
        <v>-1</v>
      </c>
      <c r="J44">
        <v>-1</v>
      </c>
      <c r="K44">
        <v>-1</v>
      </c>
      <c r="L44">
        <v>1</v>
      </c>
      <c r="M44">
        <v>3</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135379.66537966538</v>
      </c>
      <c r="Y44" s="137">
        <v>135379.66537966538</v>
      </c>
      <c r="Z44" s="188">
        <f t="shared" si="25"/>
        <v>588.12954358851516</v>
      </c>
      <c r="AA44" s="188">
        <f>IF(IF(sym!$Q33=H44,1,0)=1,ABS(X44*G44),-ABS(X44*G44))</f>
        <v>588.12954358851516</v>
      </c>
      <c r="AB44" s="188">
        <f>IF(IF(sym!$P33=$H44,1,0)=1,ABS($X44*$G44),-ABS($X44*$G44))</f>
        <v>-588.12954358851516</v>
      </c>
      <c r="AC44" s="188">
        <f t="shared" si="40"/>
        <v>588.12954358851516</v>
      </c>
      <c r="AD44" s="188">
        <f t="shared" si="26"/>
        <v>-588.12954358851516</v>
      </c>
      <c r="AE44" s="188">
        <f t="shared" si="27"/>
        <v>-588.12954358851516</v>
      </c>
      <c r="AF44" s="188">
        <f t="shared" si="36"/>
        <v>-588.12954358851516</v>
      </c>
      <c r="AG44" s="188">
        <f t="shared" si="37"/>
        <v>-588.12954358851516</v>
      </c>
      <c r="AH44" s="188">
        <f t="shared" si="38"/>
        <v>588.12954358851516</v>
      </c>
      <c r="AI44" s="188">
        <f t="shared" si="39"/>
        <v>588.12954358851516</v>
      </c>
      <c r="AJ44" s="188">
        <f t="shared" si="28"/>
        <v>-588.12954358851516</v>
      </c>
      <c r="AK44" s="188">
        <f t="shared" si="29"/>
        <v>-588.12954358851516</v>
      </c>
      <c r="AL44" s="188">
        <f t="shared" si="30"/>
        <v>-588.12954358851516</v>
      </c>
      <c r="AM44" s="188">
        <f t="shared" si="31"/>
        <v>-588.12954358851516</v>
      </c>
      <c r="AN44" s="188">
        <f t="shared" si="32"/>
        <v>588.12954358851516</v>
      </c>
      <c r="AO44" s="188">
        <f t="shared" si="33"/>
        <v>-588.12954358851516</v>
      </c>
    </row>
    <row r="45" spans="1:41" x14ac:dyDescent="0.25">
      <c r="A45" s="1" t="s">
        <v>351</v>
      </c>
      <c r="B45" s="149" t="s">
        <v>617</v>
      </c>
      <c r="C45" s="192" t="s">
        <v>288</v>
      </c>
      <c r="E45">
        <v>1</v>
      </c>
      <c r="F45" s="186">
        <f t="shared" si="19"/>
        <v>0</v>
      </c>
      <c r="G45" s="202"/>
      <c r="H45" s="202">
        <v>1</v>
      </c>
      <c r="I45">
        <v>1</v>
      </c>
      <c r="J45">
        <v>1</v>
      </c>
      <c r="K45">
        <v>1</v>
      </c>
      <c r="L45">
        <v>1</v>
      </c>
      <c r="M45">
        <v>-4</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63483</v>
      </c>
      <c r="Y45" s="137">
        <v>63483</v>
      </c>
      <c r="Z45" s="188">
        <f t="shared" si="25"/>
        <v>0</v>
      </c>
      <c r="AA45" s="188">
        <f>IF(IF(sym!$Q34=H45,1,0)=1,ABS(X45*G45),-ABS(X45*G45))</f>
        <v>0</v>
      </c>
      <c r="AB45" s="188">
        <f>IF(IF(sym!$P34=$H45,1,0)=1,ABS($X45*$G45),-ABS($X45*$G45))</f>
        <v>0</v>
      </c>
      <c r="AC45" s="188">
        <f t="shared" si="40"/>
        <v>0</v>
      </c>
      <c r="AD45" s="188">
        <f t="shared" si="26"/>
        <v>0</v>
      </c>
      <c r="AE45" s="188">
        <f t="shared" si="27"/>
        <v>0</v>
      </c>
      <c r="AF45" s="188">
        <f t="shared" si="36"/>
        <v>0</v>
      </c>
      <c r="AG45" s="188">
        <f t="shared" si="37"/>
        <v>0</v>
      </c>
      <c r="AH45" s="188">
        <f t="shared" si="38"/>
        <v>0</v>
      </c>
      <c r="AI45" s="188">
        <f t="shared" si="39"/>
        <v>0</v>
      </c>
      <c r="AJ45" s="188">
        <f t="shared" si="28"/>
        <v>0</v>
      </c>
      <c r="AK45" s="188">
        <f t="shared" si="29"/>
        <v>0</v>
      </c>
      <c r="AL45" s="188">
        <f t="shared" si="30"/>
        <v>0</v>
      </c>
      <c r="AM45" s="188">
        <f t="shared" si="31"/>
        <v>0</v>
      </c>
      <c r="AN45" s="188">
        <f t="shared" si="32"/>
        <v>0</v>
      </c>
      <c r="AO45" s="188">
        <f t="shared" si="33"/>
        <v>0</v>
      </c>
    </row>
    <row r="46" spans="1:41" x14ac:dyDescent="0.25">
      <c r="A46" s="1" t="s">
        <v>355</v>
      </c>
      <c r="B46" s="149" t="s">
        <v>623</v>
      </c>
      <c r="C46" s="192" t="s">
        <v>1121</v>
      </c>
      <c r="E46">
        <v>1</v>
      </c>
      <c r="F46" s="186">
        <f t="shared" si="19"/>
        <v>0</v>
      </c>
      <c r="G46" s="202"/>
      <c r="H46" s="202">
        <v>1</v>
      </c>
      <c r="I46">
        <v>1</v>
      </c>
      <c r="J46">
        <v>1</v>
      </c>
      <c r="K46">
        <v>1</v>
      </c>
      <c r="L46">
        <v>1</v>
      </c>
      <c r="M46">
        <v>6</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244450</v>
      </c>
      <c r="Y46" s="137">
        <v>366675</v>
      </c>
      <c r="Z46" s="188">
        <f t="shared" si="25"/>
        <v>0</v>
      </c>
      <c r="AA46" s="188">
        <f>IF(IF(sym!$Q35=H46,1,0)=1,ABS(X46*G46),-ABS(X46*G46))</f>
        <v>0</v>
      </c>
      <c r="AB46" s="188">
        <f>IF(IF(sym!$P35=$H46,1,0)=1,ABS($X46*$G46),-ABS($X46*$G46))</f>
        <v>0</v>
      </c>
      <c r="AC46" s="188">
        <f t="shared" si="40"/>
        <v>0</v>
      </c>
      <c r="AD46" s="188">
        <f t="shared" si="26"/>
        <v>0</v>
      </c>
      <c r="AE46" s="188">
        <f t="shared" si="27"/>
        <v>0</v>
      </c>
      <c r="AF46" s="188">
        <f t="shared" si="36"/>
        <v>0</v>
      </c>
      <c r="AG46" s="188">
        <f t="shared" si="37"/>
        <v>0</v>
      </c>
      <c r="AH46" s="188">
        <f t="shared" si="38"/>
        <v>0</v>
      </c>
      <c r="AI46" s="188">
        <f t="shared" si="39"/>
        <v>0</v>
      </c>
      <c r="AJ46" s="188">
        <f t="shared" si="28"/>
        <v>0</v>
      </c>
      <c r="AK46" s="188">
        <f t="shared" si="29"/>
        <v>0</v>
      </c>
      <c r="AL46" s="188">
        <f t="shared" si="30"/>
        <v>0</v>
      </c>
      <c r="AM46" s="188">
        <f t="shared" si="31"/>
        <v>0</v>
      </c>
      <c r="AN46" s="188">
        <f t="shared" ref="AN46:AN77" si="41">IF(IF(T46=$H46,1,0)=1,ABS($X46*$G46),-ABS($X46*$G46))</f>
        <v>0</v>
      </c>
      <c r="AO46" s="188">
        <f t="shared" ref="AO46:AO77" si="42">IF(IF(U46=$H46,1,0)=1,ABS($X46*$G46),-ABS($X46*$G46))</f>
        <v>0</v>
      </c>
    </row>
    <row r="47" spans="1:41" x14ac:dyDescent="0.25">
      <c r="A47" s="1" t="s">
        <v>357</v>
      </c>
      <c r="B47" s="149" t="s">
        <v>513</v>
      </c>
      <c r="C47" s="192" t="s">
        <v>304</v>
      </c>
      <c r="E47">
        <v>1</v>
      </c>
      <c r="F47" s="186">
        <f t="shared" si="19"/>
        <v>0</v>
      </c>
      <c r="G47" s="202"/>
      <c r="H47" s="202">
        <v>1</v>
      </c>
      <c r="I47">
        <v>-1</v>
      </c>
      <c r="J47">
        <v>-1</v>
      </c>
      <c r="K47">
        <v>1</v>
      </c>
      <c r="L47">
        <v>1</v>
      </c>
      <c r="M47">
        <v>-4</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109800</v>
      </c>
      <c r="Y47" s="137">
        <v>164700</v>
      </c>
      <c r="Z47" s="188">
        <f t="shared" si="25"/>
        <v>0</v>
      </c>
      <c r="AA47" s="188">
        <f>IF(IF(sym!$Q36=H47,1,0)=1,ABS(X47*G47),-ABS(X47*G47))</f>
        <v>0</v>
      </c>
      <c r="AB47" s="188">
        <f>IF(IF(sym!$P36=$H47,1,0)=1,ABS($X47*$G47),-ABS($X47*$G47))</f>
        <v>0</v>
      </c>
      <c r="AC47" s="188">
        <f t="shared" si="40"/>
        <v>0</v>
      </c>
      <c r="AD47" s="188">
        <f t="shared" si="26"/>
        <v>0</v>
      </c>
      <c r="AE47" s="188">
        <f t="shared" si="27"/>
        <v>0</v>
      </c>
      <c r="AF47" s="188">
        <f t="shared" si="36"/>
        <v>0</v>
      </c>
      <c r="AG47" s="188">
        <f t="shared" si="37"/>
        <v>0</v>
      </c>
      <c r="AH47" s="188">
        <f t="shared" si="38"/>
        <v>0</v>
      </c>
      <c r="AI47" s="188">
        <f t="shared" si="39"/>
        <v>0</v>
      </c>
      <c r="AJ47" s="188">
        <f t="shared" si="28"/>
        <v>0</v>
      </c>
      <c r="AK47" s="188">
        <f t="shared" si="29"/>
        <v>0</v>
      </c>
      <c r="AL47" s="188">
        <f t="shared" si="30"/>
        <v>0</v>
      </c>
      <c r="AM47" s="188">
        <f t="shared" si="31"/>
        <v>0</v>
      </c>
      <c r="AN47" s="188">
        <f t="shared" si="41"/>
        <v>0</v>
      </c>
      <c r="AO47" s="188">
        <f t="shared" si="42"/>
        <v>0</v>
      </c>
    </row>
    <row r="48" spans="1:41" x14ac:dyDescent="0.25">
      <c r="A48" s="1" t="s">
        <v>1051</v>
      </c>
      <c r="B48" s="149" t="s">
        <v>614</v>
      </c>
      <c r="C48" s="192" t="s">
        <v>297</v>
      </c>
      <c r="E48">
        <v>-1</v>
      </c>
      <c r="F48" s="186">
        <f t="shared" si="19"/>
        <v>0</v>
      </c>
      <c r="G48" s="202"/>
      <c r="H48" s="202">
        <v>-1</v>
      </c>
      <c r="I48">
        <v>1</v>
      </c>
      <c r="J48">
        <v>1</v>
      </c>
      <c r="K48">
        <v>-1</v>
      </c>
      <c r="L48">
        <v>1</v>
      </c>
      <c r="M48">
        <v>17</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82300</v>
      </c>
      <c r="Y48" s="137">
        <v>102875</v>
      </c>
      <c r="Z48" s="188">
        <f t="shared" si="25"/>
        <v>0</v>
      </c>
      <c r="AA48" s="188">
        <f>IF(IF(sym!$Q37=H48,1,0)=1,ABS(X48*G48),-ABS(X48*G48))</f>
        <v>0</v>
      </c>
      <c r="AB48" s="188">
        <f>IF(IF(sym!$P37=$H48,1,0)=1,ABS($X48*$G48),-ABS($X48*$G48))</f>
        <v>0</v>
      </c>
      <c r="AC48" s="188">
        <f t="shared" si="40"/>
        <v>0</v>
      </c>
      <c r="AD48" s="188">
        <f t="shared" si="26"/>
        <v>0</v>
      </c>
      <c r="AE48" s="188">
        <f t="shared" si="27"/>
        <v>0</v>
      </c>
      <c r="AF48" s="188">
        <f t="shared" si="36"/>
        <v>0</v>
      </c>
      <c r="AG48" s="188">
        <f t="shared" si="37"/>
        <v>0</v>
      </c>
      <c r="AH48" s="188">
        <f t="shared" si="38"/>
        <v>0</v>
      </c>
      <c r="AI48" s="188">
        <f t="shared" si="39"/>
        <v>0</v>
      </c>
      <c r="AJ48" s="188">
        <f t="shared" si="28"/>
        <v>0</v>
      </c>
      <c r="AK48" s="188">
        <f t="shared" si="29"/>
        <v>0</v>
      </c>
      <c r="AL48" s="188">
        <f t="shared" si="30"/>
        <v>0</v>
      </c>
      <c r="AM48" s="188">
        <f t="shared" si="31"/>
        <v>0</v>
      </c>
      <c r="AN48" s="188">
        <f t="shared" si="41"/>
        <v>0</v>
      </c>
      <c r="AO48" s="188">
        <f t="shared" si="42"/>
        <v>0</v>
      </c>
    </row>
    <row r="49" spans="1:41" x14ac:dyDescent="0.25">
      <c r="A49" s="4" t="s">
        <v>359</v>
      </c>
      <c r="B49" s="149" t="s">
        <v>708</v>
      </c>
      <c r="C49" s="192" t="s">
        <v>304</v>
      </c>
      <c r="E49">
        <v>1</v>
      </c>
      <c r="F49" s="186">
        <f t="shared" si="19"/>
        <v>0</v>
      </c>
      <c r="G49" s="202"/>
      <c r="H49" s="234">
        <v>1</v>
      </c>
      <c r="I49">
        <v>1</v>
      </c>
      <c r="J49">
        <v>1</v>
      </c>
      <c r="K49">
        <v>1</v>
      </c>
      <c r="L49">
        <v>-1</v>
      </c>
      <c r="M49">
        <v>-4</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103950</v>
      </c>
      <c r="Y49" s="137">
        <v>69300</v>
      </c>
      <c r="Z49" s="188">
        <f t="shared" si="25"/>
        <v>0</v>
      </c>
      <c r="AA49" s="188">
        <f>IF(IF(sym!$Q38=H49,1,0)=1,ABS(X49*G49),-ABS(X49*G49))</f>
        <v>0</v>
      </c>
      <c r="AB49" s="188">
        <f>IF(IF(sym!$P38=$H49,1,0)=1,ABS($X49*$G49),-ABS($X49*$G49))</f>
        <v>0</v>
      </c>
      <c r="AC49" s="188">
        <f t="shared" si="40"/>
        <v>0</v>
      </c>
      <c r="AD49" s="188">
        <f t="shared" si="26"/>
        <v>0</v>
      </c>
      <c r="AE49" s="188">
        <f t="shared" si="27"/>
        <v>0</v>
      </c>
      <c r="AF49" s="188">
        <f t="shared" si="36"/>
        <v>0</v>
      </c>
      <c r="AG49" s="188">
        <f t="shared" si="37"/>
        <v>0</v>
      </c>
      <c r="AH49" s="188">
        <f t="shared" si="38"/>
        <v>0</v>
      </c>
      <c r="AI49" s="188">
        <f t="shared" si="39"/>
        <v>0</v>
      </c>
      <c r="AJ49" s="188">
        <f t="shared" si="28"/>
        <v>0</v>
      </c>
      <c r="AK49" s="188">
        <f t="shared" si="29"/>
        <v>0</v>
      </c>
      <c r="AL49" s="188">
        <f t="shared" si="30"/>
        <v>0</v>
      </c>
      <c r="AM49" s="188">
        <f t="shared" si="31"/>
        <v>0</v>
      </c>
      <c r="AN49" s="188">
        <f t="shared" si="41"/>
        <v>0</v>
      </c>
      <c r="AO49" s="188">
        <f t="shared" si="42"/>
        <v>0</v>
      </c>
    </row>
    <row r="50" spans="1:41" x14ac:dyDescent="0.25">
      <c r="A50" s="1" t="s">
        <v>361</v>
      </c>
      <c r="B50" s="149" t="s">
        <v>631</v>
      </c>
      <c r="C50" s="192" t="s">
        <v>313</v>
      </c>
      <c r="E50">
        <v>-1</v>
      </c>
      <c r="F50" s="186">
        <f t="shared" si="19"/>
        <v>0</v>
      </c>
      <c r="G50" s="202"/>
      <c r="H50" s="202">
        <v>-1</v>
      </c>
      <c r="I50">
        <v>1</v>
      </c>
      <c r="J50">
        <v>1</v>
      </c>
      <c r="K50">
        <v>1</v>
      </c>
      <c r="L50">
        <v>1</v>
      </c>
      <c r="M50">
        <v>5</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135570</v>
      </c>
      <c r="Y50" s="137">
        <v>90380</v>
      </c>
      <c r="Z50" s="188">
        <f t="shared" si="25"/>
        <v>0</v>
      </c>
      <c r="AA50" s="188">
        <f>IF(IF(sym!$Q39=H50,1,0)=1,ABS(X50*G50),-ABS(X50*G50))</f>
        <v>0</v>
      </c>
      <c r="AB50" s="188">
        <f>IF(IF(sym!$P39=$H50,1,0)=1,ABS($X50*$G50),-ABS($X50*$G50))</f>
        <v>0</v>
      </c>
      <c r="AC50" s="188">
        <f t="shared" si="40"/>
        <v>0</v>
      </c>
      <c r="AD50" s="188">
        <f t="shared" si="26"/>
        <v>0</v>
      </c>
      <c r="AE50" s="188">
        <f t="shared" si="27"/>
        <v>0</v>
      </c>
      <c r="AF50" s="188">
        <f t="shared" si="36"/>
        <v>0</v>
      </c>
      <c r="AG50" s="188">
        <f t="shared" si="37"/>
        <v>0</v>
      </c>
      <c r="AH50" s="188">
        <f t="shared" si="38"/>
        <v>0</v>
      </c>
      <c r="AI50" s="188">
        <f t="shared" si="39"/>
        <v>0</v>
      </c>
      <c r="AJ50" s="188">
        <f t="shared" si="28"/>
        <v>0</v>
      </c>
      <c r="AK50" s="188">
        <f t="shared" si="29"/>
        <v>0</v>
      </c>
      <c r="AL50" s="188">
        <f t="shared" si="30"/>
        <v>0</v>
      </c>
      <c r="AM50" s="188">
        <f t="shared" si="31"/>
        <v>0</v>
      </c>
      <c r="AN50" s="188">
        <f t="shared" si="41"/>
        <v>0</v>
      </c>
      <c r="AO50" s="188">
        <f t="shared" si="42"/>
        <v>0</v>
      </c>
    </row>
    <row r="51" spans="1:41" x14ac:dyDescent="0.25">
      <c r="A51" s="1" t="s">
        <v>363</v>
      </c>
      <c r="B51" s="149" t="s">
        <v>476</v>
      </c>
      <c r="C51" s="192" t="s">
        <v>288</v>
      </c>
      <c r="E51">
        <v>1</v>
      </c>
      <c r="F51" s="186">
        <f t="shared" si="19"/>
        <v>-418.30025053027197</v>
      </c>
      <c r="G51" s="202">
        <v>-4.0470225476999999E-3</v>
      </c>
      <c r="H51" s="202">
        <v>-1</v>
      </c>
      <c r="I51">
        <v>-1</v>
      </c>
      <c r="J51">
        <v>-1</v>
      </c>
      <c r="K51">
        <v>-1</v>
      </c>
      <c r="L51">
        <v>1</v>
      </c>
      <c r="M51">
        <v>-4</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103360</v>
      </c>
      <c r="Y51" s="137">
        <v>103360</v>
      </c>
      <c r="Z51" s="188">
        <f t="shared" si="25"/>
        <v>418.30025053027197</v>
      </c>
      <c r="AA51" s="188">
        <f>IF(IF(sym!$Q40=H51,1,0)=1,ABS(X51*G51),-ABS(X51*G51))</f>
        <v>-418.30025053027197</v>
      </c>
      <c r="AB51" s="188">
        <f>IF(IF(sym!$P40=$H51,1,0)=1,ABS($X51*$G51),-ABS($X51*$G51))</f>
        <v>418.30025053027197</v>
      </c>
      <c r="AC51" s="188">
        <f t="shared" si="40"/>
        <v>-418.30025053027197</v>
      </c>
      <c r="AD51" s="188">
        <f t="shared" si="26"/>
        <v>418.30025053027197</v>
      </c>
      <c r="AE51" s="188">
        <f t="shared" si="27"/>
        <v>418.30025053027197</v>
      </c>
      <c r="AF51" s="188">
        <f t="shared" si="36"/>
        <v>418.30025053027197</v>
      </c>
      <c r="AG51" s="188">
        <f t="shared" si="37"/>
        <v>418.30025053027197</v>
      </c>
      <c r="AH51" s="188">
        <f t="shared" si="38"/>
        <v>-418.30025053027197</v>
      </c>
      <c r="AI51" s="188">
        <f t="shared" si="39"/>
        <v>418.30025053027197</v>
      </c>
      <c r="AJ51" s="188">
        <f t="shared" si="28"/>
        <v>418.30025053027197</v>
      </c>
      <c r="AK51" s="188">
        <f t="shared" si="29"/>
        <v>418.30025053027197</v>
      </c>
      <c r="AL51" s="188">
        <f t="shared" si="30"/>
        <v>418.30025053027197</v>
      </c>
      <c r="AM51" s="188">
        <f t="shared" si="31"/>
        <v>418.30025053027197</v>
      </c>
      <c r="AN51" s="188">
        <f t="shared" si="41"/>
        <v>-418.30025053027197</v>
      </c>
      <c r="AO51" s="188">
        <f t="shared" si="42"/>
        <v>418.30025053027197</v>
      </c>
    </row>
    <row r="52" spans="1:41" x14ac:dyDescent="0.25">
      <c r="A52" s="1" t="s">
        <v>365</v>
      </c>
      <c r="B52" s="149" t="s">
        <v>1097</v>
      </c>
      <c r="C52" s="192" t="s">
        <v>288</v>
      </c>
      <c r="E52">
        <v>-1</v>
      </c>
      <c r="F52" s="186">
        <f t="shared" si="19"/>
        <v>502.84738041041504</v>
      </c>
      <c r="G52" s="202">
        <v>5.6947608200500002E-3</v>
      </c>
      <c r="H52" s="202">
        <v>1</v>
      </c>
      <c r="I52">
        <v>1</v>
      </c>
      <c r="J52">
        <v>1</v>
      </c>
      <c r="K52">
        <v>1</v>
      </c>
      <c r="L52">
        <v>1</v>
      </c>
      <c r="M52">
        <v>4</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88300</v>
      </c>
      <c r="Y52" s="137">
        <v>132450</v>
      </c>
      <c r="Z52" s="188">
        <f t="shared" si="25"/>
        <v>502.84738041041504</v>
      </c>
      <c r="AA52" s="188">
        <f>IF(IF(sym!$Q41=H52,1,0)=1,ABS(X52*G52),-ABS(X52*G52))</f>
        <v>502.84738041041504</v>
      </c>
      <c r="AB52" s="188">
        <f>IF(IF(sym!$P41=$H52,1,0)=1,ABS($X52*$G52),-ABS($X52*$G52))</f>
        <v>-502.84738041041504</v>
      </c>
      <c r="AC52" s="188">
        <f t="shared" si="40"/>
        <v>-502.84738041041504</v>
      </c>
      <c r="AD52" s="188">
        <f t="shared" si="26"/>
        <v>502.84738041041504</v>
      </c>
      <c r="AE52" s="188">
        <f t="shared" si="27"/>
        <v>502.84738041041504</v>
      </c>
      <c r="AF52" s="188">
        <f t="shared" si="36"/>
        <v>502.84738041041504</v>
      </c>
      <c r="AG52" s="188">
        <f t="shared" si="37"/>
        <v>502.84738041041504</v>
      </c>
      <c r="AH52" s="188">
        <f t="shared" si="38"/>
        <v>502.84738041041504</v>
      </c>
      <c r="AI52" s="188">
        <f t="shared" si="39"/>
        <v>502.84738041041504</v>
      </c>
      <c r="AJ52" s="188">
        <f t="shared" si="28"/>
        <v>-502.84738041041504</v>
      </c>
      <c r="AK52" s="188">
        <f t="shared" si="29"/>
        <v>502.84738041041504</v>
      </c>
      <c r="AL52" s="188">
        <f t="shared" si="30"/>
        <v>502.84738041041504</v>
      </c>
      <c r="AM52" s="188">
        <f t="shared" si="31"/>
        <v>502.84738041041504</v>
      </c>
      <c r="AN52" s="188">
        <f t="shared" si="41"/>
        <v>-502.84738041041504</v>
      </c>
      <c r="AO52" s="188">
        <f t="shared" si="42"/>
        <v>502.84738041041504</v>
      </c>
    </row>
    <row r="53" spans="1:41" x14ac:dyDescent="0.25">
      <c r="A53" s="1" t="s">
        <v>367</v>
      </c>
      <c r="B53" s="149" t="s">
        <v>625</v>
      </c>
      <c r="C53" s="192" t="s">
        <v>313</v>
      </c>
      <c r="E53">
        <v>1</v>
      </c>
      <c r="F53" s="186">
        <f t="shared" si="19"/>
        <v>0</v>
      </c>
      <c r="G53" s="202"/>
      <c r="H53" s="202">
        <v>1</v>
      </c>
      <c r="I53">
        <v>-1</v>
      </c>
      <c r="J53">
        <v>1</v>
      </c>
      <c r="K53">
        <v>-1</v>
      </c>
      <c r="L53">
        <v>-1</v>
      </c>
      <c r="M53">
        <v>9</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134320</v>
      </c>
      <c r="Y53" s="137">
        <v>100740</v>
      </c>
      <c r="Z53" s="188">
        <f t="shared" si="25"/>
        <v>0</v>
      </c>
      <c r="AA53" s="188">
        <f>IF(IF(sym!$Q42=H53,1,0)=1,ABS(X53*G53),-ABS(X53*G53))</f>
        <v>0</v>
      </c>
      <c r="AB53" s="188">
        <f>IF(IF(sym!$P42=$H53,1,0)=1,ABS($X53*$G53),-ABS($X53*$G53))</f>
        <v>0</v>
      </c>
      <c r="AC53" s="188">
        <f t="shared" si="40"/>
        <v>0</v>
      </c>
      <c r="AD53" s="188">
        <f t="shared" si="26"/>
        <v>0</v>
      </c>
      <c r="AE53" s="188">
        <f t="shared" si="27"/>
        <v>0</v>
      </c>
      <c r="AF53" s="188">
        <f t="shared" si="36"/>
        <v>0</v>
      </c>
      <c r="AG53" s="188">
        <f t="shared" si="37"/>
        <v>0</v>
      </c>
      <c r="AH53" s="188">
        <f t="shared" si="38"/>
        <v>0</v>
      </c>
      <c r="AI53" s="188">
        <f t="shared" si="39"/>
        <v>0</v>
      </c>
      <c r="AJ53" s="188">
        <f t="shared" si="28"/>
        <v>0</v>
      </c>
      <c r="AK53" s="188">
        <f t="shared" si="29"/>
        <v>0</v>
      </c>
      <c r="AL53" s="188">
        <f t="shared" si="30"/>
        <v>0</v>
      </c>
      <c r="AM53" s="188">
        <f t="shared" si="31"/>
        <v>0</v>
      </c>
      <c r="AN53" s="188">
        <f t="shared" si="41"/>
        <v>0</v>
      </c>
      <c r="AO53" s="188">
        <f t="shared" si="42"/>
        <v>0</v>
      </c>
    </row>
    <row r="54" spans="1:41" x14ac:dyDescent="0.25">
      <c r="A54" s="1" t="s">
        <v>511</v>
      </c>
      <c r="B54" s="149" t="s">
        <v>511</v>
      </c>
      <c r="C54" s="192" t="s">
        <v>304</v>
      </c>
      <c r="E54">
        <v>1</v>
      </c>
      <c r="F54" s="186">
        <f t="shared" si="19"/>
        <v>1398.1891117465441</v>
      </c>
      <c r="G54" s="202">
        <v>1.31805157593E-2</v>
      </c>
      <c r="H54" s="202">
        <v>1</v>
      </c>
      <c r="I54">
        <v>-1</v>
      </c>
      <c r="J54">
        <v>-1</v>
      </c>
      <c r="K54">
        <v>1</v>
      </c>
      <c r="L54">
        <v>-1</v>
      </c>
      <c r="M54">
        <v>-4</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106080</v>
      </c>
      <c r="Y54" s="137">
        <v>141440</v>
      </c>
      <c r="Z54" s="188">
        <f t="shared" si="25"/>
        <v>1398.1891117465441</v>
      </c>
      <c r="AA54" s="188">
        <f>IF(IF(sym!$Q43=H54,1,0)=1,ABS(X54*G54),-ABS(X54*G54))</f>
        <v>1398.1891117465441</v>
      </c>
      <c r="AB54" s="188">
        <f>IF(IF(sym!$P43=$H54,1,0)=1,ABS($X54*$G54),-ABS($X54*$G54))</f>
        <v>-1398.1891117465441</v>
      </c>
      <c r="AC54" s="188">
        <f t="shared" si="40"/>
        <v>1398.1891117465441</v>
      </c>
      <c r="AD54" s="188">
        <f t="shared" si="26"/>
        <v>-1398.1891117465441</v>
      </c>
      <c r="AE54" s="188">
        <f t="shared" si="27"/>
        <v>-1398.1891117465441</v>
      </c>
      <c r="AF54" s="188">
        <f t="shared" si="36"/>
        <v>-1398.1891117465441</v>
      </c>
      <c r="AG54" s="188">
        <f t="shared" si="37"/>
        <v>1398.1891117465441</v>
      </c>
      <c r="AH54" s="188">
        <f t="shared" si="38"/>
        <v>-1398.1891117465441</v>
      </c>
      <c r="AI54" s="188">
        <f t="shared" si="39"/>
        <v>1398.1891117465441</v>
      </c>
      <c r="AJ54" s="188">
        <f t="shared" si="28"/>
        <v>1398.1891117465441</v>
      </c>
      <c r="AK54" s="188">
        <f t="shared" si="29"/>
        <v>-1398.1891117465441</v>
      </c>
      <c r="AL54" s="188">
        <f t="shared" si="30"/>
        <v>-1398.1891117465441</v>
      </c>
      <c r="AM54" s="188">
        <f t="shared" si="31"/>
        <v>-1398.1891117465441</v>
      </c>
      <c r="AN54" s="188">
        <f t="shared" si="41"/>
        <v>-1398.1891117465441</v>
      </c>
      <c r="AO54" s="188">
        <f t="shared" si="42"/>
        <v>-1398.1891117465441</v>
      </c>
    </row>
    <row r="55" spans="1:41" x14ac:dyDescent="0.25">
      <c r="A55" s="1" t="s">
        <v>988</v>
      </c>
      <c r="B55" s="149" t="s">
        <v>629</v>
      </c>
      <c r="C55" s="192" t="s">
        <v>304</v>
      </c>
      <c r="E55">
        <v>1</v>
      </c>
      <c r="F55" s="186">
        <f t="shared" si="19"/>
        <v>0</v>
      </c>
      <c r="G55" s="202">
        <v>0</v>
      </c>
      <c r="H55" s="202">
        <v>1</v>
      </c>
      <c r="I55">
        <v>1</v>
      </c>
      <c r="J55">
        <v>-1</v>
      </c>
      <c r="K55">
        <v>1</v>
      </c>
      <c r="L55">
        <v>-1</v>
      </c>
      <c r="M55">
        <v>25</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112800</v>
      </c>
      <c r="Y55" s="137">
        <v>84600</v>
      </c>
      <c r="Z55" s="188">
        <f t="shared" si="25"/>
        <v>0</v>
      </c>
      <c r="AA55" s="188">
        <f>IF(IF(sym!$Q44=H55,1,0)=1,ABS(X55*G55),-ABS(X55*G55))</f>
        <v>0</v>
      </c>
      <c r="AB55" s="188">
        <f>IF(IF(sym!$P44=$H55,1,0)=1,ABS($X55*$G55),-ABS($X55*$G55))</f>
        <v>0</v>
      </c>
      <c r="AC55" s="188">
        <f t="shared" si="40"/>
        <v>0</v>
      </c>
      <c r="AD55" s="188">
        <f t="shared" si="26"/>
        <v>0</v>
      </c>
      <c r="AE55" s="188">
        <f t="shared" si="27"/>
        <v>0</v>
      </c>
      <c r="AF55" s="188">
        <f t="shared" si="36"/>
        <v>0</v>
      </c>
      <c r="AG55" s="188">
        <f t="shared" si="37"/>
        <v>0</v>
      </c>
      <c r="AH55" s="188">
        <f t="shared" si="38"/>
        <v>0</v>
      </c>
      <c r="AI55" s="188">
        <f t="shared" si="39"/>
        <v>0</v>
      </c>
      <c r="AJ55" s="188">
        <f t="shared" si="28"/>
        <v>0</v>
      </c>
      <c r="AK55" s="188">
        <f t="shared" si="29"/>
        <v>0</v>
      </c>
      <c r="AL55" s="188">
        <f t="shared" si="30"/>
        <v>0</v>
      </c>
      <c r="AM55" s="188">
        <f t="shared" si="31"/>
        <v>0</v>
      </c>
      <c r="AN55" s="188">
        <f t="shared" si="41"/>
        <v>0</v>
      </c>
      <c r="AO55" s="188">
        <f t="shared" si="42"/>
        <v>0</v>
      </c>
    </row>
    <row r="56" spans="1:41" x14ac:dyDescent="0.25">
      <c r="A56" s="1" t="s">
        <v>989</v>
      </c>
      <c r="B56" s="149" t="s">
        <v>655</v>
      </c>
      <c r="C56" s="192" t="s">
        <v>294</v>
      </c>
      <c r="E56">
        <v>1</v>
      </c>
      <c r="F56" s="186">
        <f t="shared" si="19"/>
        <v>0</v>
      </c>
      <c r="G56" s="202">
        <v>0</v>
      </c>
      <c r="H56" s="202">
        <v>1</v>
      </c>
      <c r="I56">
        <v>1</v>
      </c>
      <c r="J56">
        <v>-1</v>
      </c>
      <c r="K56">
        <v>1</v>
      </c>
      <c r="L56">
        <v>-1</v>
      </c>
      <c r="M56">
        <v>4</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126450</v>
      </c>
      <c r="Y56" s="137">
        <v>84300</v>
      </c>
      <c r="Z56" s="188">
        <f t="shared" si="25"/>
        <v>0</v>
      </c>
      <c r="AA56" s="188">
        <f>IF(IF(sym!$Q45=H56,1,0)=1,ABS(X56*G56),-ABS(X56*G56))</f>
        <v>0</v>
      </c>
      <c r="AB56" s="188">
        <f>IF(IF(sym!$P45=$H56,1,0)=1,ABS($X56*$G56),-ABS($X56*$G56))</f>
        <v>0</v>
      </c>
      <c r="AC56" s="188">
        <f t="shared" si="40"/>
        <v>0</v>
      </c>
      <c r="AD56" s="188">
        <f t="shared" si="26"/>
        <v>0</v>
      </c>
      <c r="AE56" s="188">
        <f t="shared" si="27"/>
        <v>0</v>
      </c>
      <c r="AF56" s="188">
        <f t="shared" si="36"/>
        <v>0</v>
      </c>
      <c r="AG56" s="188">
        <f t="shared" si="37"/>
        <v>0</v>
      </c>
      <c r="AH56" s="188">
        <f t="shared" si="38"/>
        <v>0</v>
      </c>
      <c r="AI56" s="188">
        <f t="shared" si="39"/>
        <v>0</v>
      </c>
      <c r="AJ56" s="188">
        <f t="shared" si="28"/>
        <v>0</v>
      </c>
      <c r="AK56" s="188">
        <f t="shared" si="29"/>
        <v>0</v>
      </c>
      <c r="AL56" s="188">
        <f t="shared" si="30"/>
        <v>0</v>
      </c>
      <c r="AM56" s="188">
        <f t="shared" si="31"/>
        <v>0</v>
      </c>
      <c r="AN56" s="188">
        <f t="shared" si="41"/>
        <v>0</v>
      </c>
      <c r="AO56" s="188">
        <f t="shared" si="42"/>
        <v>0</v>
      </c>
    </row>
    <row r="57" spans="1:41" x14ac:dyDescent="0.25">
      <c r="A57" s="1" t="s">
        <v>369</v>
      </c>
      <c r="B57" s="149" t="s">
        <v>620</v>
      </c>
      <c r="C57" s="192" t="s">
        <v>294</v>
      </c>
      <c r="E57">
        <v>1</v>
      </c>
      <c r="F57" s="186">
        <f t="shared" si="19"/>
        <v>52.451397468147661</v>
      </c>
      <c r="G57" s="202">
        <v>5.7128271201299999E-4</v>
      </c>
      <c r="H57" s="202">
        <v>1</v>
      </c>
      <c r="I57">
        <v>1</v>
      </c>
      <c r="J57">
        <v>-1</v>
      </c>
      <c r="K57">
        <v>1</v>
      </c>
      <c r="L57">
        <v>-1</v>
      </c>
      <c r="M57">
        <v>6</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91813.381300000008</v>
      </c>
      <c r="Y57" s="137">
        <v>91813.381300000008</v>
      </c>
      <c r="Z57" s="188">
        <f t="shared" si="25"/>
        <v>52.451397468147661</v>
      </c>
      <c r="AA57" s="188">
        <f>IF(IF(sym!$Q46=H57,1,0)=1,ABS(X57*G57),-ABS(X57*G57))</f>
        <v>52.451397468147661</v>
      </c>
      <c r="AB57" s="188">
        <f>IF(IF(sym!$P46=$H57,1,0)=1,ABS($X57*$G57),-ABS($X57*$G57))</f>
        <v>-52.451397468147661</v>
      </c>
      <c r="AC57" s="188">
        <f t="shared" si="40"/>
        <v>52.451397468147661</v>
      </c>
      <c r="AD57" s="188">
        <f t="shared" si="26"/>
        <v>-52.451397468147661</v>
      </c>
      <c r="AE57" s="188">
        <f t="shared" si="27"/>
        <v>-52.451397468147661</v>
      </c>
      <c r="AF57" s="188">
        <f t="shared" si="36"/>
        <v>52.451397468147661</v>
      </c>
      <c r="AG57" s="188">
        <f t="shared" si="37"/>
        <v>52.451397468147661</v>
      </c>
      <c r="AH57" s="188">
        <f t="shared" si="38"/>
        <v>-52.451397468147661</v>
      </c>
      <c r="AI57" s="188">
        <f t="shared" si="39"/>
        <v>-52.451397468147661</v>
      </c>
      <c r="AJ57" s="188">
        <f t="shared" si="28"/>
        <v>52.451397468147661</v>
      </c>
      <c r="AK57" s="188">
        <f t="shared" si="29"/>
        <v>-52.451397468147661</v>
      </c>
      <c r="AL57" s="188">
        <f t="shared" si="30"/>
        <v>52.451397468147661</v>
      </c>
      <c r="AM57" s="188">
        <f t="shared" si="31"/>
        <v>52.451397468147661</v>
      </c>
      <c r="AN57" s="188">
        <f t="shared" si="41"/>
        <v>52.451397468147661</v>
      </c>
      <c r="AO57" s="188">
        <f t="shared" si="42"/>
        <v>-52.451397468147661</v>
      </c>
    </row>
    <row r="58" spans="1:41" x14ac:dyDescent="0.25">
      <c r="A58" s="1" t="s">
        <v>371</v>
      </c>
      <c r="B58" s="149" t="s">
        <v>635</v>
      </c>
      <c r="C58" s="192" t="s">
        <v>1121</v>
      </c>
      <c r="E58">
        <v>-1</v>
      </c>
      <c r="F58" s="186">
        <f t="shared" si="19"/>
        <v>0</v>
      </c>
      <c r="G58" s="202"/>
      <c r="H58" s="202">
        <v>-1</v>
      </c>
      <c r="I58">
        <v>1</v>
      </c>
      <c r="J58">
        <v>1</v>
      </c>
      <c r="K58">
        <v>1</v>
      </c>
      <c r="L58">
        <v>1</v>
      </c>
      <c r="M58">
        <v>6</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134875</v>
      </c>
      <c r="Y58" s="137">
        <v>161850</v>
      </c>
      <c r="Z58" s="188">
        <f t="shared" si="25"/>
        <v>0</v>
      </c>
      <c r="AA58" s="188">
        <f>IF(IF(sym!$Q47=H58,1,0)=1,ABS(X58*G58),-ABS(X58*G58))</f>
        <v>0</v>
      </c>
      <c r="AB58" s="188">
        <f>IF(IF(sym!$P47=$H58,1,0)=1,ABS($X58*$G58),-ABS($X58*$G58))</f>
        <v>0</v>
      </c>
      <c r="AC58" s="188">
        <f t="shared" si="40"/>
        <v>0</v>
      </c>
      <c r="AD58" s="188">
        <f t="shared" si="26"/>
        <v>0</v>
      </c>
      <c r="AE58" s="188">
        <f t="shared" si="27"/>
        <v>0</v>
      </c>
      <c r="AF58" s="188">
        <f t="shared" si="36"/>
        <v>0</v>
      </c>
      <c r="AG58" s="188">
        <f t="shared" si="37"/>
        <v>0</v>
      </c>
      <c r="AH58" s="188">
        <f t="shared" si="38"/>
        <v>0</v>
      </c>
      <c r="AI58" s="188">
        <f t="shared" si="39"/>
        <v>0</v>
      </c>
      <c r="AJ58" s="188">
        <f t="shared" si="28"/>
        <v>0</v>
      </c>
      <c r="AK58" s="188">
        <f t="shared" si="29"/>
        <v>0</v>
      </c>
      <c r="AL58" s="188">
        <f t="shared" si="30"/>
        <v>0</v>
      </c>
      <c r="AM58" s="188">
        <f t="shared" si="31"/>
        <v>0</v>
      </c>
      <c r="AN58" s="188">
        <f t="shared" si="41"/>
        <v>0</v>
      </c>
      <c r="AO58" s="188">
        <f t="shared" si="42"/>
        <v>0</v>
      </c>
    </row>
    <row r="59" spans="1:41" x14ac:dyDescent="0.25">
      <c r="A59" s="1" t="s">
        <v>1052</v>
      </c>
      <c r="B59" s="149" t="s">
        <v>611</v>
      </c>
      <c r="C59" s="192" t="s">
        <v>297</v>
      </c>
      <c r="E59">
        <v>-1</v>
      </c>
      <c r="F59" s="186">
        <f t="shared" si="19"/>
        <v>0</v>
      </c>
      <c r="G59" s="202"/>
      <c r="H59" s="202">
        <v>-1</v>
      </c>
      <c r="I59">
        <v>-1</v>
      </c>
      <c r="J59">
        <v>-1</v>
      </c>
      <c r="K59">
        <v>-1</v>
      </c>
      <c r="L59">
        <v>1</v>
      </c>
      <c r="M59">
        <v>-1</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125000</v>
      </c>
      <c r="Y59" s="137">
        <v>100000</v>
      </c>
      <c r="Z59" s="188">
        <f t="shared" si="25"/>
        <v>0</v>
      </c>
      <c r="AA59" s="188">
        <f>IF(IF(sym!$Q48=H59,1,0)=1,ABS(X59*G59),-ABS(X59*G59))</f>
        <v>0</v>
      </c>
      <c r="AB59" s="188">
        <f>IF(IF(sym!$P48=$H59,1,0)=1,ABS($X59*$G59),-ABS($X59*$G59))</f>
        <v>0</v>
      </c>
      <c r="AC59" s="188">
        <f t="shared" si="40"/>
        <v>0</v>
      </c>
      <c r="AD59" s="188">
        <f t="shared" si="26"/>
        <v>0</v>
      </c>
      <c r="AE59" s="188">
        <f t="shared" si="27"/>
        <v>0</v>
      </c>
      <c r="AF59" s="188">
        <f t="shared" si="36"/>
        <v>0</v>
      </c>
      <c r="AG59" s="188">
        <f t="shared" si="37"/>
        <v>0</v>
      </c>
      <c r="AH59" s="188">
        <f t="shared" si="38"/>
        <v>0</v>
      </c>
      <c r="AI59" s="188">
        <f t="shared" si="39"/>
        <v>0</v>
      </c>
      <c r="AJ59" s="188">
        <f t="shared" si="28"/>
        <v>0</v>
      </c>
      <c r="AK59" s="188">
        <f t="shared" si="29"/>
        <v>0</v>
      </c>
      <c r="AL59" s="188">
        <f t="shared" si="30"/>
        <v>0</v>
      </c>
      <c r="AM59" s="188">
        <f t="shared" si="31"/>
        <v>0</v>
      </c>
      <c r="AN59" s="188">
        <f t="shared" si="41"/>
        <v>0</v>
      </c>
      <c r="AO59" s="188">
        <f t="shared" si="42"/>
        <v>0</v>
      </c>
    </row>
    <row r="60" spans="1:41" x14ac:dyDescent="0.25">
      <c r="A60" s="1" t="s">
        <v>373</v>
      </c>
      <c r="B60" s="149" t="s">
        <v>692</v>
      </c>
      <c r="C60" s="192" t="s">
        <v>1121</v>
      </c>
      <c r="E60">
        <v>1</v>
      </c>
      <c r="F60" s="186">
        <f t="shared" si="19"/>
        <v>0</v>
      </c>
      <c r="G60" s="202"/>
      <c r="H60" s="202">
        <v>1</v>
      </c>
      <c r="I60">
        <v>1</v>
      </c>
      <c r="J60">
        <v>1</v>
      </c>
      <c r="K60">
        <v>1</v>
      </c>
      <c r="L60">
        <v>1</v>
      </c>
      <c r="M60">
        <v>4</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214230</v>
      </c>
      <c r="Y60" s="137">
        <v>285640</v>
      </c>
      <c r="Z60" s="188">
        <f t="shared" si="25"/>
        <v>0</v>
      </c>
      <c r="AA60" s="188">
        <f>IF(IF(sym!$Q49=H60,1,0)=1,ABS(X60*G60),-ABS(X60*G60))</f>
        <v>0</v>
      </c>
      <c r="AB60" s="188">
        <f>IF(IF(sym!$P49=$H60,1,0)=1,ABS($X60*$G60),-ABS($X60*$G60))</f>
        <v>0</v>
      </c>
      <c r="AC60" s="188">
        <f t="shared" si="40"/>
        <v>0</v>
      </c>
      <c r="AD60" s="188">
        <f t="shared" si="26"/>
        <v>0</v>
      </c>
      <c r="AE60" s="188">
        <f t="shared" si="27"/>
        <v>0</v>
      </c>
      <c r="AF60" s="188">
        <f t="shared" si="36"/>
        <v>0</v>
      </c>
      <c r="AG60" s="188">
        <f t="shared" si="37"/>
        <v>0</v>
      </c>
      <c r="AH60" s="188">
        <f t="shared" si="38"/>
        <v>0</v>
      </c>
      <c r="AI60" s="188">
        <f t="shared" si="39"/>
        <v>0</v>
      </c>
      <c r="AJ60" s="188">
        <f t="shared" si="28"/>
        <v>0</v>
      </c>
      <c r="AK60" s="188">
        <f t="shared" si="29"/>
        <v>0</v>
      </c>
      <c r="AL60" s="188">
        <f t="shared" si="30"/>
        <v>0</v>
      </c>
      <c r="AM60" s="188">
        <f t="shared" si="31"/>
        <v>0</v>
      </c>
      <c r="AN60" s="188">
        <f t="shared" si="41"/>
        <v>0</v>
      </c>
      <c r="AO60" s="188">
        <f t="shared" si="42"/>
        <v>0</v>
      </c>
    </row>
    <row r="61" spans="1:41" x14ac:dyDescent="0.25">
      <c r="A61" s="1" t="s">
        <v>375</v>
      </c>
      <c r="B61" s="149" t="s">
        <v>690</v>
      </c>
      <c r="C61" s="192" t="s">
        <v>288</v>
      </c>
      <c r="E61">
        <v>1</v>
      </c>
      <c r="F61" s="186">
        <f t="shared" si="19"/>
        <v>0</v>
      </c>
      <c r="G61" s="202"/>
      <c r="H61" s="202">
        <v>1</v>
      </c>
      <c r="I61">
        <v>1</v>
      </c>
      <c r="J61">
        <v>-1</v>
      </c>
      <c r="K61">
        <v>1</v>
      </c>
      <c r="L61">
        <v>-1</v>
      </c>
      <c r="M61">
        <v>-11</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89430</v>
      </c>
      <c r="Y61" s="137">
        <v>59620</v>
      </c>
      <c r="Z61" s="188">
        <f t="shared" si="25"/>
        <v>0</v>
      </c>
      <c r="AA61" s="188">
        <f>IF(IF(sym!$Q50=H61,1,0)=1,ABS(X61*G61),-ABS(X61*G61))</f>
        <v>0</v>
      </c>
      <c r="AB61" s="188">
        <f>IF(IF(sym!$P50=$H61,1,0)=1,ABS($X61*$G61),-ABS($X61*$G61))</f>
        <v>0</v>
      </c>
      <c r="AC61" s="188">
        <f t="shared" si="40"/>
        <v>0</v>
      </c>
      <c r="AD61" s="188">
        <f t="shared" si="26"/>
        <v>0</v>
      </c>
      <c r="AE61" s="188">
        <f t="shared" si="27"/>
        <v>0</v>
      </c>
      <c r="AF61" s="188">
        <f t="shared" si="36"/>
        <v>0</v>
      </c>
      <c r="AG61" s="188">
        <f t="shared" si="37"/>
        <v>0</v>
      </c>
      <c r="AH61" s="188">
        <f t="shared" si="38"/>
        <v>0</v>
      </c>
      <c r="AI61" s="188">
        <f t="shared" si="39"/>
        <v>0</v>
      </c>
      <c r="AJ61" s="188">
        <f t="shared" si="28"/>
        <v>0</v>
      </c>
      <c r="AK61" s="188">
        <f t="shared" si="29"/>
        <v>0</v>
      </c>
      <c r="AL61" s="188">
        <f t="shared" si="30"/>
        <v>0</v>
      </c>
      <c r="AM61" s="188">
        <f t="shared" si="31"/>
        <v>0</v>
      </c>
      <c r="AN61" s="188">
        <f t="shared" si="41"/>
        <v>0</v>
      </c>
      <c r="AO61" s="188">
        <f t="shared" si="42"/>
        <v>0</v>
      </c>
    </row>
    <row r="62" spans="1:41" x14ac:dyDescent="0.25">
      <c r="A62" s="1" t="s">
        <v>377</v>
      </c>
      <c r="B62" s="149" t="s">
        <v>694</v>
      </c>
      <c r="C62" s="192" t="s">
        <v>294</v>
      </c>
      <c r="E62">
        <v>-1</v>
      </c>
      <c r="F62" s="186">
        <f t="shared" si="19"/>
        <v>0</v>
      </c>
      <c r="G62" s="202"/>
      <c r="H62" s="202">
        <v>-1</v>
      </c>
      <c r="I62">
        <v>1</v>
      </c>
      <c r="J62">
        <v>-1</v>
      </c>
      <c r="K62">
        <v>1</v>
      </c>
      <c r="L62">
        <v>-1</v>
      </c>
      <c r="M62">
        <v>3</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76561.992579981699</v>
      </c>
      <c r="Y62" s="137">
        <v>76561.992579981699</v>
      </c>
      <c r="Z62" s="188">
        <f t="shared" si="25"/>
        <v>0</v>
      </c>
      <c r="AA62" s="188">
        <f>IF(IF(sym!$Q51=H62,1,0)=1,ABS(X62*G62),-ABS(X62*G62))</f>
        <v>0</v>
      </c>
      <c r="AB62" s="188">
        <f>IF(IF(sym!$P51=$H62,1,0)=1,ABS($X62*$G62),-ABS($X62*$G62))</f>
        <v>0</v>
      </c>
      <c r="AC62" s="188">
        <f t="shared" si="40"/>
        <v>0</v>
      </c>
      <c r="AD62" s="188">
        <f t="shared" si="26"/>
        <v>0</v>
      </c>
      <c r="AE62" s="188">
        <f t="shared" si="27"/>
        <v>0</v>
      </c>
      <c r="AF62" s="188">
        <f t="shared" si="36"/>
        <v>0</v>
      </c>
      <c r="AG62" s="188">
        <f t="shared" si="37"/>
        <v>0</v>
      </c>
      <c r="AH62" s="188">
        <f t="shared" si="38"/>
        <v>0</v>
      </c>
      <c r="AI62" s="188">
        <f t="shared" si="39"/>
        <v>0</v>
      </c>
      <c r="AJ62" s="188">
        <f t="shared" si="28"/>
        <v>0</v>
      </c>
      <c r="AK62" s="188">
        <f t="shared" si="29"/>
        <v>0</v>
      </c>
      <c r="AL62" s="188">
        <f t="shared" si="30"/>
        <v>0</v>
      </c>
      <c r="AM62" s="188">
        <f t="shared" si="31"/>
        <v>0</v>
      </c>
      <c r="AN62" s="188">
        <f t="shared" si="41"/>
        <v>0</v>
      </c>
      <c r="AO62" s="188">
        <f t="shared" si="42"/>
        <v>0</v>
      </c>
    </row>
    <row r="63" spans="1:41" x14ac:dyDescent="0.25">
      <c r="A63" s="1" t="s">
        <v>379</v>
      </c>
      <c r="B63" s="149" t="s">
        <v>550</v>
      </c>
      <c r="C63" s="192" t="s">
        <v>294</v>
      </c>
      <c r="E63">
        <v>1</v>
      </c>
      <c r="F63" s="186">
        <f t="shared" si="19"/>
        <v>0</v>
      </c>
      <c r="G63" s="202"/>
      <c r="H63" s="202">
        <v>1</v>
      </c>
      <c r="I63">
        <v>1</v>
      </c>
      <c r="J63">
        <v>-1</v>
      </c>
      <c r="K63">
        <v>1</v>
      </c>
      <c r="L63">
        <v>1</v>
      </c>
      <c r="M63">
        <v>-4</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177330</v>
      </c>
      <c r="Y63" s="137">
        <v>177330</v>
      </c>
      <c r="Z63" s="188">
        <f t="shared" si="25"/>
        <v>0</v>
      </c>
      <c r="AA63" s="188">
        <f>IF(IF(sym!$Q52=H63,1,0)=1,ABS(X63*G63),-ABS(X63*G63))</f>
        <v>0</v>
      </c>
      <c r="AB63" s="188">
        <f>IF(IF(sym!$P52=$H63,1,0)=1,ABS($X63*$G63),-ABS($X63*$G63))</f>
        <v>0</v>
      </c>
      <c r="AC63" s="188">
        <f t="shared" si="40"/>
        <v>0</v>
      </c>
      <c r="AD63" s="188">
        <f t="shared" si="26"/>
        <v>0</v>
      </c>
      <c r="AE63" s="188">
        <f t="shared" si="27"/>
        <v>0</v>
      </c>
      <c r="AF63" s="188">
        <f t="shared" si="36"/>
        <v>0</v>
      </c>
      <c r="AG63" s="188">
        <f t="shared" si="37"/>
        <v>0</v>
      </c>
      <c r="AH63" s="188">
        <f t="shared" si="38"/>
        <v>0</v>
      </c>
      <c r="AI63" s="188">
        <f t="shared" si="39"/>
        <v>0</v>
      </c>
      <c r="AJ63" s="188">
        <f t="shared" si="28"/>
        <v>0</v>
      </c>
      <c r="AK63" s="188">
        <f t="shared" si="29"/>
        <v>0</v>
      </c>
      <c r="AL63" s="188">
        <f t="shared" si="30"/>
        <v>0</v>
      </c>
      <c r="AM63" s="188">
        <f t="shared" si="31"/>
        <v>0</v>
      </c>
      <c r="AN63" s="188">
        <f t="shared" si="41"/>
        <v>0</v>
      </c>
      <c r="AO63" s="188">
        <f t="shared" si="42"/>
        <v>0</v>
      </c>
    </row>
    <row r="64" spans="1:41" x14ac:dyDescent="0.25">
      <c r="A64" s="4" t="s">
        <v>1050</v>
      </c>
      <c r="B64" s="149" t="s">
        <v>700</v>
      </c>
      <c r="C64" s="192" t="s">
        <v>297</v>
      </c>
      <c r="E64">
        <v>-1</v>
      </c>
      <c r="F64" s="186">
        <f t="shared" si="19"/>
        <v>0</v>
      </c>
      <c r="G64" s="202"/>
      <c r="H64" s="202">
        <v>-1</v>
      </c>
      <c r="I64">
        <v>-1</v>
      </c>
      <c r="J64">
        <v>1</v>
      </c>
      <c r="K64">
        <v>-1</v>
      </c>
      <c r="L64">
        <v>1</v>
      </c>
      <c r="M64">
        <v>9</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57825</v>
      </c>
      <c r="Y64" s="137">
        <v>48187.5</v>
      </c>
      <c r="Z64" s="188">
        <f t="shared" si="25"/>
        <v>0</v>
      </c>
      <c r="AA64" s="188">
        <f>IF(IF(sym!$Q53=H64,1,0)=1,ABS(X64*G64),-ABS(X64*G64))</f>
        <v>0</v>
      </c>
      <c r="AB64" s="188">
        <f>IF(IF(sym!$P53=$H64,1,0)=1,ABS($X64*$G64),-ABS($X64*$G64))</f>
        <v>0</v>
      </c>
      <c r="AC64" s="188">
        <f t="shared" si="40"/>
        <v>0</v>
      </c>
      <c r="AD64" s="188">
        <f t="shared" si="26"/>
        <v>0</v>
      </c>
      <c r="AE64" s="188">
        <f t="shared" si="27"/>
        <v>0</v>
      </c>
      <c r="AF64" s="188">
        <f t="shared" si="36"/>
        <v>0</v>
      </c>
      <c r="AG64" s="188">
        <f t="shared" si="37"/>
        <v>0</v>
      </c>
      <c r="AH64" s="188">
        <f t="shared" si="38"/>
        <v>0</v>
      </c>
      <c r="AI64" s="188">
        <f t="shared" si="39"/>
        <v>0</v>
      </c>
      <c r="AJ64" s="188">
        <f t="shared" si="28"/>
        <v>0</v>
      </c>
      <c r="AK64" s="188">
        <f t="shared" si="29"/>
        <v>0</v>
      </c>
      <c r="AL64" s="188">
        <f t="shared" si="30"/>
        <v>0</v>
      </c>
      <c r="AM64" s="188">
        <f t="shared" si="31"/>
        <v>0</v>
      </c>
      <c r="AN64" s="188">
        <f t="shared" si="41"/>
        <v>0</v>
      </c>
      <c r="AO64" s="188">
        <f t="shared" si="42"/>
        <v>0</v>
      </c>
    </row>
    <row r="65" spans="1:41" x14ac:dyDescent="0.25">
      <c r="A65" s="1" t="s">
        <v>0</v>
      </c>
      <c r="B65" s="149" t="s">
        <v>702</v>
      </c>
      <c r="C65" s="192" t="s">
        <v>304</v>
      </c>
      <c r="E65">
        <v>1</v>
      </c>
      <c r="F65" s="186">
        <f t="shared" si="19"/>
        <v>0</v>
      </c>
      <c r="G65" s="202"/>
      <c r="H65" s="233">
        <v>1</v>
      </c>
      <c r="I65">
        <v>1</v>
      </c>
      <c r="J65">
        <v>-1</v>
      </c>
      <c r="K65">
        <v>1</v>
      </c>
      <c r="L65">
        <v>1</v>
      </c>
      <c r="M65">
        <v>-26</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80212.5</v>
      </c>
      <c r="Y65" s="137">
        <v>53475</v>
      </c>
      <c r="Z65" s="188">
        <f t="shared" si="25"/>
        <v>0</v>
      </c>
      <c r="AA65" s="188">
        <f>IF(IF(sym!$Q54=H65,1,0)=1,ABS(X65*G65),-ABS(X65*G65))</f>
        <v>0</v>
      </c>
      <c r="AB65" s="188">
        <f>IF(IF(sym!$P54=$H65,1,0)=1,ABS($X65*$G65),-ABS($X65*$G65))</f>
        <v>0</v>
      </c>
      <c r="AC65" s="188">
        <f t="shared" si="40"/>
        <v>0</v>
      </c>
      <c r="AD65" s="188">
        <f t="shared" si="26"/>
        <v>0</v>
      </c>
      <c r="AE65" s="188">
        <f t="shared" si="27"/>
        <v>0</v>
      </c>
      <c r="AF65" s="188">
        <f t="shared" si="36"/>
        <v>0</v>
      </c>
      <c r="AG65" s="188">
        <f t="shared" si="37"/>
        <v>0</v>
      </c>
      <c r="AH65" s="188">
        <f t="shared" si="38"/>
        <v>0</v>
      </c>
      <c r="AI65" s="188">
        <f t="shared" si="39"/>
        <v>0</v>
      </c>
      <c r="AJ65" s="188">
        <f t="shared" si="28"/>
        <v>0</v>
      </c>
      <c r="AK65" s="188">
        <f t="shared" si="29"/>
        <v>0</v>
      </c>
      <c r="AL65" s="188">
        <f t="shared" si="30"/>
        <v>0</v>
      </c>
      <c r="AM65" s="188">
        <f t="shared" si="31"/>
        <v>0</v>
      </c>
      <c r="AN65" s="188">
        <f t="shared" si="41"/>
        <v>0</v>
      </c>
      <c r="AO65" s="188">
        <f t="shared" si="42"/>
        <v>0</v>
      </c>
    </row>
    <row r="66" spans="1:41" x14ac:dyDescent="0.25">
      <c r="A66" s="1" t="s">
        <v>384</v>
      </c>
      <c r="B66" s="149" t="s">
        <v>704</v>
      </c>
      <c r="C66" s="192" t="s">
        <v>347</v>
      </c>
      <c r="E66">
        <v>1</v>
      </c>
      <c r="F66" s="186">
        <f t="shared" si="19"/>
        <v>0</v>
      </c>
      <c r="G66" s="202"/>
      <c r="H66" s="202">
        <v>1</v>
      </c>
      <c r="I66">
        <v>-1</v>
      </c>
      <c r="J66">
        <v>-1</v>
      </c>
      <c r="K66">
        <v>1</v>
      </c>
      <c r="L66">
        <v>1</v>
      </c>
      <c r="M66">
        <v>4</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121130</v>
      </c>
      <c r="Y66" s="137">
        <v>181695</v>
      </c>
      <c r="Z66" s="188">
        <f t="shared" si="25"/>
        <v>0</v>
      </c>
      <c r="AA66" s="188">
        <f>IF(IF(sym!$Q55=H66,1,0)=1,ABS(X66*G66),-ABS(X66*G66))</f>
        <v>0</v>
      </c>
      <c r="AB66" s="188">
        <f>IF(IF(sym!$P55=$H66,1,0)=1,ABS($X66*$G66),-ABS($X66*$G66))</f>
        <v>0</v>
      </c>
      <c r="AC66" s="188">
        <f t="shared" si="40"/>
        <v>0</v>
      </c>
      <c r="AD66" s="188">
        <f t="shared" si="26"/>
        <v>0</v>
      </c>
      <c r="AE66" s="188">
        <f t="shared" si="27"/>
        <v>0</v>
      </c>
      <c r="AF66" s="188">
        <f t="shared" si="36"/>
        <v>0</v>
      </c>
      <c r="AG66" s="188">
        <f t="shared" si="37"/>
        <v>0</v>
      </c>
      <c r="AH66" s="188">
        <f t="shared" si="38"/>
        <v>0</v>
      </c>
      <c r="AI66" s="188">
        <f t="shared" si="39"/>
        <v>0</v>
      </c>
      <c r="AJ66" s="188">
        <f t="shared" si="28"/>
        <v>0</v>
      </c>
      <c r="AK66" s="188">
        <f t="shared" si="29"/>
        <v>0</v>
      </c>
      <c r="AL66" s="188">
        <f t="shared" si="30"/>
        <v>0</v>
      </c>
      <c r="AM66" s="188">
        <f t="shared" si="31"/>
        <v>0</v>
      </c>
      <c r="AN66" s="188">
        <f t="shared" si="41"/>
        <v>0</v>
      </c>
      <c r="AO66" s="188">
        <f t="shared" si="42"/>
        <v>0</v>
      </c>
    </row>
    <row r="67" spans="1:41" x14ac:dyDescent="0.25">
      <c r="A67" s="1" t="s">
        <v>386</v>
      </c>
      <c r="B67" s="149" t="s">
        <v>706</v>
      </c>
      <c r="C67" s="192" t="s">
        <v>347</v>
      </c>
      <c r="E67">
        <v>1</v>
      </c>
      <c r="F67" s="186">
        <f t="shared" si="19"/>
        <v>0</v>
      </c>
      <c r="G67" s="202"/>
      <c r="H67" s="202">
        <v>1</v>
      </c>
      <c r="I67">
        <v>-1</v>
      </c>
      <c r="J67">
        <v>-1</v>
      </c>
      <c r="K67">
        <v>1</v>
      </c>
      <c r="L67">
        <v>1</v>
      </c>
      <c r="M67">
        <v>4</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105709.99999999999</v>
      </c>
      <c r="Y67" s="137">
        <v>158564.99999999997</v>
      </c>
      <c r="Z67" s="188">
        <f t="shared" si="25"/>
        <v>0</v>
      </c>
      <c r="AA67" s="188">
        <f>IF(IF(sym!$Q56=H67,1,0)=1,ABS(X67*G67),-ABS(X67*G67))</f>
        <v>0</v>
      </c>
      <c r="AB67" s="188">
        <f>IF(IF(sym!$P56=$H67,1,0)=1,ABS($X67*$G67),-ABS($X67*$G67))</f>
        <v>0</v>
      </c>
      <c r="AC67" s="188">
        <f t="shared" si="40"/>
        <v>0</v>
      </c>
      <c r="AD67" s="188">
        <f t="shared" si="26"/>
        <v>0</v>
      </c>
      <c r="AE67" s="188">
        <f t="shared" si="27"/>
        <v>0</v>
      </c>
      <c r="AF67" s="188">
        <f t="shared" si="36"/>
        <v>0</v>
      </c>
      <c r="AG67" s="188">
        <f t="shared" si="37"/>
        <v>0</v>
      </c>
      <c r="AH67" s="188">
        <f t="shared" si="38"/>
        <v>0</v>
      </c>
      <c r="AI67" s="188">
        <f t="shared" si="39"/>
        <v>0</v>
      </c>
      <c r="AJ67" s="188">
        <f t="shared" si="28"/>
        <v>0</v>
      </c>
      <c r="AK67" s="188">
        <f t="shared" si="29"/>
        <v>0</v>
      </c>
      <c r="AL67" s="188">
        <f t="shared" si="30"/>
        <v>0</v>
      </c>
      <c r="AM67" s="188">
        <f t="shared" si="31"/>
        <v>0</v>
      </c>
      <c r="AN67" s="188">
        <f t="shared" si="41"/>
        <v>0</v>
      </c>
      <c r="AO67" s="188">
        <f t="shared" si="42"/>
        <v>0</v>
      </c>
    </row>
    <row r="68" spans="1:41" x14ac:dyDescent="0.25">
      <c r="A68" s="1" t="s">
        <v>388</v>
      </c>
      <c r="B68" s="149" t="s">
        <v>710</v>
      </c>
      <c r="C68" s="192" t="s">
        <v>288</v>
      </c>
      <c r="E68">
        <v>1</v>
      </c>
      <c r="F68" s="186">
        <f t="shared" si="19"/>
        <v>0</v>
      </c>
      <c r="G68" s="202"/>
      <c r="H68" s="233">
        <v>1</v>
      </c>
      <c r="I68">
        <v>1</v>
      </c>
      <c r="J68">
        <v>-1</v>
      </c>
      <c r="K68">
        <v>1</v>
      </c>
      <c r="L68">
        <v>1</v>
      </c>
      <c r="M68">
        <v>6</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63567</v>
      </c>
      <c r="Y68" s="137">
        <v>63567</v>
      </c>
      <c r="Z68" s="188">
        <f t="shared" si="25"/>
        <v>0</v>
      </c>
      <c r="AA68" s="188">
        <f>IF(IF(sym!$Q57=H68,1,0)=1,ABS(X68*G68),-ABS(X68*G68))</f>
        <v>0</v>
      </c>
      <c r="AB68" s="188">
        <f>IF(IF(sym!$P57=$H68,1,0)=1,ABS($X68*$G68),-ABS($X68*$G68))</f>
        <v>0</v>
      </c>
      <c r="AC68" s="188">
        <f t="shared" si="40"/>
        <v>0</v>
      </c>
      <c r="AD68" s="188">
        <f t="shared" si="26"/>
        <v>0</v>
      </c>
      <c r="AE68" s="188">
        <f t="shared" si="27"/>
        <v>0</v>
      </c>
      <c r="AF68" s="188">
        <f t="shared" si="36"/>
        <v>0</v>
      </c>
      <c r="AG68" s="188">
        <f t="shared" si="37"/>
        <v>0</v>
      </c>
      <c r="AH68" s="188">
        <f t="shared" si="38"/>
        <v>0</v>
      </c>
      <c r="AI68" s="188">
        <f t="shared" si="39"/>
        <v>0</v>
      </c>
      <c r="AJ68" s="188">
        <f t="shared" si="28"/>
        <v>0</v>
      </c>
      <c r="AK68" s="188">
        <f t="shared" si="29"/>
        <v>0</v>
      </c>
      <c r="AL68" s="188">
        <f t="shared" si="30"/>
        <v>0</v>
      </c>
      <c r="AM68" s="188">
        <f t="shared" si="31"/>
        <v>0</v>
      </c>
      <c r="AN68" s="188">
        <f t="shared" si="41"/>
        <v>0</v>
      </c>
      <c r="AO68" s="188">
        <f t="shared" si="42"/>
        <v>0</v>
      </c>
    </row>
    <row r="69" spans="1:41" s="2" customFormat="1" x14ac:dyDescent="0.25">
      <c r="A69" s="1" t="s">
        <v>389</v>
      </c>
      <c r="B69" s="149" t="s">
        <v>712</v>
      </c>
      <c r="C69" s="192" t="s">
        <v>297</v>
      </c>
      <c r="D69"/>
      <c r="E69">
        <v>-1</v>
      </c>
      <c r="F69" s="186">
        <f t="shared" si="19"/>
        <v>0</v>
      </c>
      <c r="G69" s="202"/>
      <c r="H69" s="202">
        <v>-1</v>
      </c>
      <c r="I69">
        <v>-1</v>
      </c>
      <c r="J69">
        <v>1</v>
      </c>
      <c r="K69">
        <v>-1</v>
      </c>
      <c r="L69">
        <v>1</v>
      </c>
      <c r="M69">
        <v>9</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83600</v>
      </c>
      <c r="Y69" s="137">
        <v>62700</v>
      </c>
      <c r="Z69" s="188">
        <f t="shared" si="25"/>
        <v>0</v>
      </c>
      <c r="AA69" s="188">
        <f>IF(IF(sym!$Q58=H69,1,0)=1,ABS(X69*G69),-ABS(X69*G69))</f>
        <v>0</v>
      </c>
      <c r="AB69" s="188">
        <f>IF(IF(sym!$P58=$H69,1,0)=1,ABS($X69*$G69),-ABS($X69*$G69))</f>
        <v>0</v>
      </c>
      <c r="AC69" s="188">
        <f t="shared" si="40"/>
        <v>0</v>
      </c>
      <c r="AD69" s="188">
        <f t="shared" si="26"/>
        <v>0</v>
      </c>
      <c r="AE69" s="188">
        <f t="shared" si="27"/>
        <v>0</v>
      </c>
      <c r="AF69" s="188">
        <f t="shared" si="36"/>
        <v>0</v>
      </c>
      <c r="AG69" s="188">
        <f t="shared" si="37"/>
        <v>0</v>
      </c>
      <c r="AH69" s="188">
        <f t="shared" si="38"/>
        <v>0</v>
      </c>
      <c r="AI69" s="188">
        <f t="shared" si="39"/>
        <v>0</v>
      </c>
      <c r="AJ69" s="188">
        <f t="shared" si="28"/>
        <v>0</v>
      </c>
      <c r="AK69" s="188">
        <f t="shared" si="29"/>
        <v>0</v>
      </c>
      <c r="AL69" s="188">
        <f t="shared" si="30"/>
        <v>0</v>
      </c>
      <c r="AM69" s="188">
        <f t="shared" si="31"/>
        <v>0</v>
      </c>
      <c r="AN69" s="188">
        <f t="shared" si="41"/>
        <v>0</v>
      </c>
      <c r="AO69" s="188">
        <f t="shared" si="42"/>
        <v>0</v>
      </c>
    </row>
    <row r="70" spans="1:41" s="2" customFormat="1" x14ac:dyDescent="0.25">
      <c r="A70" s="1" t="s">
        <v>391</v>
      </c>
      <c r="B70" s="149" t="s">
        <v>490</v>
      </c>
      <c r="C70" s="192" t="s">
        <v>297</v>
      </c>
      <c r="D70"/>
      <c r="E70">
        <v>1</v>
      </c>
      <c r="F70" s="186">
        <f t="shared" si="19"/>
        <v>-420.16314454039133</v>
      </c>
      <c r="G70" s="202">
        <v>-4.2364333266099998E-3</v>
      </c>
      <c r="H70" s="202">
        <v>-1</v>
      </c>
      <c r="I70">
        <v>1</v>
      </c>
      <c r="J70">
        <v>1</v>
      </c>
      <c r="K70">
        <v>1</v>
      </c>
      <c r="L70">
        <v>-1</v>
      </c>
      <c r="M70">
        <v>-4</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99178.509880292739</v>
      </c>
      <c r="Y70" s="137">
        <v>122065.85831420645</v>
      </c>
      <c r="Z70" s="188">
        <f t="shared" si="25"/>
        <v>420.16314454039133</v>
      </c>
      <c r="AA70" s="188">
        <f>IF(IF(sym!$Q59=H70,1,0)=1,ABS(X70*G70),-ABS(X70*G70))</f>
        <v>-420.16314454039133</v>
      </c>
      <c r="AB70" s="188">
        <f>IF(IF(sym!$P59=$H70,1,0)=1,ABS($X70*$G70),-ABS($X70*$G70))</f>
        <v>420.16314454039133</v>
      </c>
      <c r="AC70" s="188">
        <f t="shared" si="40"/>
        <v>-420.16314454039133</v>
      </c>
      <c r="AD70" s="188">
        <f t="shared" si="26"/>
        <v>420.16314454039133</v>
      </c>
      <c r="AE70" s="188">
        <f t="shared" si="27"/>
        <v>-420.16314454039133</v>
      </c>
      <c r="AF70" s="188">
        <f t="shared" si="36"/>
        <v>-420.16314454039133</v>
      </c>
      <c r="AG70" s="188">
        <f t="shared" si="37"/>
        <v>-420.16314454039133</v>
      </c>
      <c r="AH70" s="188">
        <f t="shared" si="38"/>
        <v>420.16314454039133</v>
      </c>
      <c r="AI70" s="188">
        <f t="shared" si="39"/>
        <v>-420.16314454039133</v>
      </c>
      <c r="AJ70" s="188">
        <f t="shared" si="28"/>
        <v>-420.16314454039133</v>
      </c>
      <c r="AK70" s="188">
        <f t="shared" si="29"/>
        <v>-420.16314454039133</v>
      </c>
      <c r="AL70" s="188">
        <f t="shared" si="30"/>
        <v>-420.16314454039133</v>
      </c>
      <c r="AM70" s="188">
        <f t="shared" si="31"/>
        <v>-420.16314454039133</v>
      </c>
      <c r="AN70" s="188">
        <f t="shared" si="41"/>
        <v>420.16314454039133</v>
      </c>
      <c r="AO70" s="188">
        <f t="shared" si="42"/>
        <v>-420.16314454039133</v>
      </c>
    </row>
    <row r="71" spans="1:41" x14ac:dyDescent="0.25">
      <c r="A71" s="1" t="s">
        <v>29</v>
      </c>
      <c r="B71" s="149" t="s">
        <v>730</v>
      </c>
      <c r="C71" s="192" t="s">
        <v>297</v>
      </c>
      <c r="D71" s="2"/>
      <c r="E71">
        <v>-1</v>
      </c>
      <c r="F71" s="186">
        <f t="shared" si="19"/>
        <v>0</v>
      </c>
      <c r="G71" s="202"/>
      <c r="H71" s="202">
        <v>-1</v>
      </c>
      <c r="I71">
        <v>1</v>
      </c>
      <c r="J71">
        <v>-1</v>
      </c>
      <c r="K71">
        <v>1</v>
      </c>
      <c r="L71">
        <v>-1</v>
      </c>
      <c r="M71">
        <v>-5</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113750</v>
      </c>
      <c r="Y71" s="137">
        <v>170625</v>
      </c>
      <c r="Z71" s="188">
        <f t="shared" si="25"/>
        <v>0</v>
      </c>
      <c r="AA71" s="188">
        <f>IF(IF(sym!$Q60=H71,1,0)=1,ABS(X71*G71),-ABS(X71*G71))</f>
        <v>0</v>
      </c>
      <c r="AB71" s="188">
        <f>IF(IF(sym!$P60=$H71,1,0)=1,ABS($X71*$G71),-ABS($X71*$G71))</f>
        <v>0</v>
      </c>
      <c r="AC71" s="188">
        <f t="shared" si="40"/>
        <v>0</v>
      </c>
      <c r="AD71" s="188">
        <f t="shared" si="26"/>
        <v>0</v>
      </c>
      <c r="AE71" s="188">
        <f t="shared" si="27"/>
        <v>0</v>
      </c>
      <c r="AF71" s="188">
        <f t="shared" si="36"/>
        <v>0</v>
      </c>
      <c r="AG71" s="188">
        <f t="shared" si="37"/>
        <v>0</v>
      </c>
      <c r="AH71" s="188">
        <f t="shared" si="38"/>
        <v>0</v>
      </c>
      <c r="AI71" s="188">
        <f t="shared" si="39"/>
        <v>0</v>
      </c>
      <c r="AJ71" s="188">
        <f t="shared" si="28"/>
        <v>0</v>
      </c>
      <c r="AK71" s="188">
        <f t="shared" si="29"/>
        <v>0</v>
      </c>
      <c r="AL71" s="188">
        <f t="shared" si="30"/>
        <v>0</v>
      </c>
      <c r="AM71" s="188">
        <f t="shared" si="31"/>
        <v>0</v>
      </c>
      <c r="AN71" s="188">
        <f t="shared" si="41"/>
        <v>0</v>
      </c>
      <c r="AO71" s="188">
        <f t="shared" si="42"/>
        <v>0</v>
      </c>
    </row>
    <row r="72" spans="1:41" x14ac:dyDescent="0.25">
      <c r="A72" s="1" t="s">
        <v>394</v>
      </c>
      <c r="B72" s="149" t="s">
        <v>742</v>
      </c>
      <c r="C72" s="192" t="s">
        <v>304</v>
      </c>
      <c r="E72">
        <v>1</v>
      </c>
      <c r="F72" s="186">
        <f t="shared" si="19"/>
        <v>0</v>
      </c>
      <c r="G72" s="202"/>
      <c r="H72" s="202">
        <v>1</v>
      </c>
      <c r="I72">
        <v>1</v>
      </c>
      <c r="J72">
        <v>-1</v>
      </c>
      <c r="K72">
        <v>1</v>
      </c>
      <c r="L72">
        <v>1</v>
      </c>
      <c r="M72">
        <v>27</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69820.800000000003</v>
      </c>
      <c r="Y72" s="137">
        <v>46547.200000000004</v>
      </c>
      <c r="Z72" s="188">
        <f t="shared" si="25"/>
        <v>0</v>
      </c>
      <c r="AA72" s="188">
        <f>IF(IF(sym!$Q61=H72,1,0)=1,ABS(X72*G72),-ABS(X72*G72))</f>
        <v>0</v>
      </c>
      <c r="AB72" s="188">
        <f>IF(IF(sym!$P61=$H72,1,0)=1,ABS($X72*$G72),-ABS($X72*$G72))</f>
        <v>0</v>
      </c>
      <c r="AC72" s="188">
        <f t="shared" si="40"/>
        <v>0</v>
      </c>
      <c r="AD72" s="188">
        <f t="shared" si="26"/>
        <v>0</v>
      </c>
      <c r="AE72" s="188">
        <f t="shared" si="27"/>
        <v>0</v>
      </c>
      <c r="AF72" s="188">
        <f t="shared" si="36"/>
        <v>0</v>
      </c>
      <c r="AG72" s="188">
        <f t="shared" si="37"/>
        <v>0</v>
      </c>
      <c r="AH72" s="188">
        <f t="shared" si="38"/>
        <v>0</v>
      </c>
      <c r="AI72" s="188">
        <f t="shared" si="39"/>
        <v>0</v>
      </c>
      <c r="AJ72" s="188">
        <f t="shared" si="28"/>
        <v>0</v>
      </c>
      <c r="AK72" s="188">
        <f t="shared" si="29"/>
        <v>0</v>
      </c>
      <c r="AL72" s="188">
        <f t="shared" si="30"/>
        <v>0</v>
      </c>
      <c r="AM72" s="188">
        <f t="shared" si="31"/>
        <v>0</v>
      </c>
      <c r="AN72" s="188">
        <f t="shared" si="41"/>
        <v>0</v>
      </c>
      <c r="AO72" s="188">
        <f t="shared" si="42"/>
        <v>0</v>
      </c>
    </row>
    <row r="73" spans="1:41" x14ac:dyDescent="0.25">
      <c r="A73" s="1" t="s">
        <v>396</v>
      </c>
      <c r="B73" s="149" t="s">
        <v>744</v>
      </c>
      <c r="C73" s="192" t="s">
        <v>1121</v>
      </c>
      <c r="E73">
        <v>1</v>
      </c>
      <c r="F73" s="186">
        <f t="shared" si="19"/>
        <v>0</v>
      </c>
      <c r="G73" s="202"/>
      <c r="H73" s="202">
        <v>1</v>
      </c>
      <c r="I73">
        <v>-1</v>
      </c>
      <c r="J73">
        <v>-1</v>
      </c>
      <c r="K73">
        <v>1</v>
      </c>
      <c r="L73">
        <v>1</v>
      </c>
      <c r="M73">
        <v>-6</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257774.99999999997</v>
      </c>
      <c r="Y73" s="137">
        <v>386662.49999999994</v>
      </c>
      <c r="Z73" s="188">
        <f t="shared" si="25"/>
        <v>0</v>
      </c>
      <c r="AA73" s="188">
        <f>IF(IF(sym!$Q62=H73,1,0)=1,ABS(X73*G73),-ABS(X73*G73))</f>
        <v>0</v>
      </c>
      <c r="AB73" s="188">
        <f>IF(IF(sym!$P62=$H73,1,0)=1,ABS($X73*$G73),-ABS($X73*$G73))</f>
        <v>0</v>
      </c>
      <c r="AC73" s="188">
        <f t="shared" si="40"/>
        <v>0</v>
      </c>
      <c r="AD73" s="188">
        <f t="shared" si="26"/>
        <v>0</v>
      </c>
      <c r="AE73" s="188">
        <f t="shared" si="27"/>
        <v>0</v>
      </c>
      <c r="AF73" s="188">
        <f t="shared" si="36"/>
        <v>0</v>
      </c>
      <c r="AG73" s="188">
        <f t="shared" si="37"/>
        <v>0</v>
      </c>
      <c r="AH73" s="188">
        <f t="shared" si="38"/>
        <v>0</v>
      </c>
      <c r="AI73" s="188">
        <f t="shared" si="39"/>
        <v>0</v>
      </c>
      <c r="AJ73" s="188">
        <f t="shared" si="28"/>
        <v>0</v>
      </c>
      <c r="AK73" s="188">
        <f t="shared" si="29"/>
        <v>0</v>
      </c>
      <c r="AL73" s="188">
        <f t="shared" si="30"/>
        <v>0</v>
      </c>
      <c r="AM73" s="188">
        <f t="shared" si="31"/>
        <v>0</v>
      </c>
      <c r="AN73" s="188">
        <f t="shared" si="41"/>
        <v>0</v>
      </c>
      <c r="AO73" s="188">
        <f t="shared" si="42"/>
        <v>0</v>
      </c>
    </row>
    <row r="74" spans="1:41" x14ac:dyDescent="0.25">
      <c r="A74" s="1" t="s">
        <v>398</v>
      </c>
      <c r="B74" s="149" t="s">
        <v>722</v>
      </c>
      <c r="C74" s="192" t="s">
        <v>347</v>
      </c>
      <c r="E74">
        <v>1</v>
      </c>
      <c r="F74" s="186">
        <f t="shared" si="19"/>
        <v>0</v>
      </c>
      <c r="G74" s="202"/>
      <c r="H74" s="202">
        <v>1</v>
      </c>
      <c r="I74">
        <v>1</v>
      </c>
      <c r="J74">
        <v>1</v>
      </c>
      <c r="K74">
        <v>1</v>
      </c>
      <c r="L74">
        <v>1</v>
      </c>
      <c r="M74">
        <v>-9</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97940</v>
      </c>
      <c r="Y74" s="137">
        <v>97940</v>
      </c>
      <c r="Z74" s="188">
        <f t="shared" si="25"/>
        <v>0</v>
      </c>
      <c r="AA74" s="188">
        <f>IF(IF(sym!$Q63=H74,1,0)=1,ABS(X74*G74),-ABS(X74*G74))</f>
        <v>0</v>
      </c>
      <c r="AB74" s="188">
        <f>IF(IF(sym!$P63=$H74,1,0)=1,ABS($X74*$G74),-ABS($X74*$G74))</f>
        <v>0</v>
      </c>
      <c r="AC74" s="188">
        <f t="shared" si="40"/>
        <v>0</v>
      </c>
      <c r="AD74" s="188">
        <f t="shared" si="26"/>
        <v>0</v>
      </c>
      <c r="AE74" s="188">
        <f t="shared" si="27"/>
        <v>0</v>
      </c>
      <c r="AF74" s="188">
        <f t="shared" si="36"/>
        <v>0</v>
      </c>
      <c r="AG74" s="188">
        <f t="shared" si="37"/>
        <v>0</v>
      </c>
      <c r="AH74" s="188">
        <f t="shared" si="38"/>
        <v>0</v>
      </c>
      <c r="AI74" s="188">
        <f t="shared" si="39"/>
        <v>0</v>
      </c>
      <c r="AJ74" s="188">
        <f t="shared" si="28"/>
        <v>0</v>
      </c>
      <c r="AK74" s="188">
        <f t="shared" si="29"/>
        <v>0</v>
      </c>
      <c r="AL74" s="188">
        <f t="shared" si="30"/>
        <v>0</v>
      </c>
      <c r="AM74" s="188">
        <f t="shared" si="31"/>
        <v>0</v>
      </c>
      <c r="AN74" s="188">
        <f t="shared" si="41"/>
        <v>0</v>
      </c>
      <c r="AO74" s="188">
        <f t="shared" si="42"/>
        <v>0</v>
      </c>
    </row>
    <row r="75" spans="1:41" x14ac:dyDescent="0.25">
      <c r="A75" s="1" t="s">
        <v>400</v>
      </c>
      <c r="B75" s="149" t="s">
        <v>732</v>
      </c>
      <c r="C75" s="192" t="s">
        <v>294</v>
      </c>
      <c r="E75">
        <v>1</v>
      </c>
      <c r="F75" s="186">
        <f t="shared" si="19"/>
        <v>623.56350583285632</v>
      </c>
      <c r="G75" s="291">
        <v>4.1280287167199999E-3</v>
      </c>
      <c r="H75" s="202">
        <v>1</v>
      </c>
      <c r="I75">
        <v>1</v>
      </c>
      <c r="J75">
        <v>-1</v>
      </c>
      <c r="K75">
        <v>1</v>
      </c>
      <c r="L75">
        <v>1</v>
      </c>
      <c r="M75">
        <v>5</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151056</v>
      </c>
      <c r="Y75" s="137">
        <v>117488</v>
      </c>
      <c r="Z75" s="188">
        <f t="shared" si="25"/>
        <v>623.56350583285632</v>
      </c>
      <c r="AA75" s="188">
        <f>IF(IF(sym!$Q64=H75,1,0)=1,ABS(X75*G75),-ABS(X75*G75))</f>
        <v>623.56350583285632</v>
      </c>
      <c r="AB75" s="188">
        <f>IF(IF(sym!$P64=$H75,1,0)=1,ABS($X75*$G75),-ABS($X75*$G75))</f>
        <v>-623.56350583285632</v>
      </c>
      <c r="AC75" s="188">
        <f t="shared" si="40"/>
        <v>623.56350583285632</v>
      </c>
      <c r="AD75" s="188">
        <f t="shared" si="26"/>
        <v>-623.56350583285632</v>
      </c>
      <c r="AE75" s="188">
        <f t="shared" si="27"/>
        <v>-623.56350583285632</v>
      </c>
      <c r="AF75" s="188">
        <f t="shared" si="36"/>
        <v>623.56350583285632</v>
      </c>
      <c r="AG75" s="188">
        <f t="shared" si="37"/>
        <v>623.56350583285632</v>
      </c>
      <c r="AH75" s="188">
        <f t="shared" si="38"/>
        <v>623.56350583285632</v>
      </c>
      <c r="AI75" s="188">
        <f t="shared" si="39"/>
        <v>623.56350583285632</v>
      </c>
      <c r="AJ75" s="188">
        <f t="shared" si="28"/>
        <v>623.56350583285632</v>
      </c>
      <c r="AK75" s="188">
        <f t="shared" si="29"/>
        <v>-623.56350583285632</v>
      </c>
      <c r="AL75" s="188">
        <f t="shared" si="30"/>
        <v>-623.56350583285632</v>
      </c>
      <c r="AM75" s="188">
        <f t="shared" si="31"/>
        <v>-623.56350583285632</v>
      </c>
      <c r="AN75" s="188">
        <f t="shared" si="41"/>
        <v>-623.56350583285632</v>
      </c>
      <c r="AO75" s="188">
        <f t="shared" si="42"/>
        <v>-623.56350583285632</v>
      </c>
    </row>
    <row r="76" spans="1:41" x14ac:dyDescent="0.25">
      <c r="A76" s="1" t="s">
        <v>992</v>
      </c>
      <c r="B76" s="149" t="s">
        <v>443</v>
      </c>
      <c r="C76" s="192" t="s">
        <v>1122</v>
      </c>
      <c r="E76">
        <v>1</v>
      </c>
      <c r="F76" s="186">
        <f t="shared" si="19"/>
        <v>-481.98274064796988</v>
      </c>
      <c r="G76" s="202">
        <v>-4.5632333767900001E-4</v>
      </c>
      <c r="H76" s="202">
        <v>-1</v>
      </c>
      <c r="I76">
        <v>1</v>
      </c>
      <c r="J76">
        <v>-1</v>
      </c>
      <c r="K76">
        <v>1</v>
      </c>
      <c r="L76">
        <v>1</v>
      </c>
      <c r="M76">
        <v>7</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1056230.7487920329</v>
      </c>
      <c r="Y76" s="137">
        <v>754450.5348514521</v>
      </c>
      <c r="Z76" s="188">
        <f t="shared" si="25"/>
        <v>481.98274064796988</v>
      </c>
      <c r="AA76" s="188">
        <f>IF(IF(sym!$Q65=H76,1,0)=1,ABS(X76*G76),-ABS(X76*G76))</f>
        <v>481.98274064796988</v>
      </c>
      <c r="AB76" s="188">
        <f>IF(IF(sym!$P65=$H76,1,0)=1,ABS($X76*$G76),-ABS($X76*$G76))</f>
        <v>-481.98274064796988</v>
      </c>
      <c r="AC76" s="188">
        <f t="shared" si="40"/>
        <v>-481.98274064796988</v>
      </c>
      <c r="AD76" s="188">
        <f t="shared" si="26"/>
        <v>481.98274064796988</v>
      </c>
      <c r="AE76" s="188">
        <f t="shared" si="27"/>
        <v>481.98274064796988</v>
      </c>
      <c r="AF76" s="188">
        <f t="shared" si="36"/>
        <v>-481.98274064796988</v>
      </c>
      <c r="AG76" s="188">
        <f t="shared" si="37"/>
        <v>-481.98274064796988</v>
      </c>
      <c r="AH76" s="188">
        <f t="shared" si="38"/>
        <v>-481.98274064796988</v>
      </c>
      <c r="AI76" s="188">
        <f t="shared" si="39"/>
        <v>-481.98274064796988</v>
      </c>
      <c r="AJ76" s="188">
        <f t="shared" si="28"/>
        <v>-481.98274064796988</v>
      </c>
      <c r="AK76" s="188">
        <f t="shared" si="29"/>
        <v>481.98274064796988</v>
      </c>
      <c r="AL76" s="188">
        <f t="shared" si="30"/>
        <v>481.98274064796988</v>
      </c>
      <c r="AM76" s="188">
        <f t="shared" si="31"/>
        <v>481.98274064796988</v>
      </c>
      <c r="AN76" s="188">
        <f t="shared" si="41"/>
        <v>481.98274064796988</v>
      </c>
      <c r="AO76" s="188">
        <f t="shared" si="42"/>
        <v>481.98274064796988</v>
      </c>
    </row>
    <row r="77" spans="1:41" x14ac:dyDescent="0.25">
      <c r="A77" s="1" t="s">
        <v>401</v>
      </c>
      <c r="B77" s="149" t="s">
        <v>726</v>
      </c>
      <c r="C77" s="192" t="s">
        <v>297</v>
      </c>
      <c r="E77">
        <v>-1</v>
      </c>
      <c r="F77" s="186">
        <f t="shared" si="19"/>
        <v>0</v>
      </c>
      <c r="G77" s="202"/>
      <c r="H77" s="202">
        <v>-1</v>
      </c>
      <c r="I77">
        <v>-1</v>
      </c>
      <c r="J77">
        <v>-1</v>
      </c>
      <c r="K77">
        <v>-1</v>
      </c>
      <c r="L77">
        <v>-1</v>
      </c>
      <c r="M77">
        <v>-5</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79600</v>
      </c>
      <c r="Y77" s="137">
        <v>79600</v>
      </c>
      <c r="Z77" s="188">
        <f t="shared" si="25"/>
        <v>0</v>
      </c>
      <c r="AA77" s="188">
        <f>IF(IF(sym!$Q66=H77,1,0)=1,ABS(X77*G77),-ABS(X77*G77))</f>
        <v>0</v>
      </c>
      <c r="AB77" s="188">
        <f>IF(IF(sym!$P66=$H77,1,0)=1,ABS($X77*$G77),-ABS($X77*$G77))</f>
        <v>0</v>
      </c>
      <c r="AC77" s="188">
        <f t="shared" si="40"/>
        <v>0</v>
      </c>
      <c r="AD77" s="188">
        <f t="shared" si="26"/>
        <v>0</v>
      </c>
      <c r="AE77" s="188">
        <f t="shared" si="27"/>
        <v>0</v>
      </c>
      <c r="AF77" s="188">
        <f t="shared" si="36"/>
        <v>0</v>
      </c>
      <c r="AG77" s="188">
        <f t="shared" si="37"/>
        <v>0</v>
      </c>
      <c r="AH77" s="188">
        <f t="shared" si="38"/>
        <v>0</v>
      </c>
      <c r="AI77" s="188">
        <f t="shared" si="39"/>
        <v>0</v>
      </c>
      <c r="AJ77" s="188">
        <f t="shared" si="28"/>
        <v>0</v>
      </c>
      <c r="AK77" s="188">
        <f t="shared" si="29"/>
        <v>0</v>
      </c>
      <c r="AL77" s="188">
        <f t="shared" si="30"/>
        <v>0</v>
      </c>
      <c r="AM77" s="188">
        <f t="shared" si="31"/>
        <v>0</v>
      </c>
      <c r="AN77" s="188">
        <f t="shared" si="41"/>
        <v>0</v>
      </c>
      <c r="AO77" s="188">
        <f t="shared" si="42"/>
        <v>0</v>
      </c>
    </row>
    <row r="78" spans="1:41" x14ac:dyDescent="0.25">
      <c r="A78" s="1" t="s">
        <v>868</v>
      </c>
      <c r="B78" s="149" t="s">
        <v>746</v>
      </c>
      <c r="C78" s="192" t="s">
        <v>294</v>
      </c>
      <c r="E78">
        <v>1</v>
      </c>
      <c r="F78" s="186">
        <f t="shared" ref="F78:F92" si="43">G78*X78</f>
        <v>-594.42869365585864</v>
      </c>
      <c r="G78" s="202">
        <v>-3.60427541636E-3</v>
      </c>
      <c r="H78" s="202">
        <v>-1</v>
      </c>
      <c r="I78">
        <v>1</v>
      </c>
      <c r="J78">
        <v>-1</v>
      </c>
      <c r="K78">
        <v>1</v>
      </c>
      <c r="L78">
        <v>-1</v>
      </c>
      <c r="M78">
        <v>4</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164923.2161775748</v>
      </c>
      <c r="Y78" s="137">
        <v>164923.2161775748</v>
      </c>
      <c r="Z78" s="188">
        <f t="shared" ref="Z78:Z92" si="49">ABS(X78*G78)</f>
        <v>594.42869365585864</v>
      </c>
      <c r="AA78" s="188">
        <f>IF(IF(sym!$Q67=H78,1,0)=1,ABS(X78*G78),-ABS(X78*G78))</f>
        <v>-594.42869365585864</v>
      </c>
      <c r="AB78" s="188">
        <f>IF(IF(sym!$P67=$H78,1,0)=1,ABS($X78*$G78),-ABS($X78*$G78))</f>
        <v>594.42869365585864</v>
      </c>
      <c r="AC78" s="188">
        <f t="shared" si="40"/>
        <v>-594.42869365585864</v>
      </c>
      <c r="AD78" s="188">
        <f t="shared" ref="AD78:AD92" si="50">IF(IF(-E78=H78,1,0)=1,ABS(X78*G78),-ABS(X78*G78))</f>
        <v>594.42869365585864</v>
      </c>
      <c r="AE78" s="188">
        <f t="shared" ref="AE78:AE92" si="51">IF(IF(J78=H78,1,0)=1,ABS(X78*G78),-ABS(X78*G78))</f>
        <v>594.42869365585864</v>
      </c>
      <c r="AF78" s="188">
        <f t="shared" si="36"/>
        <v>-594.42869365585864</v>
      </c>
      <c r="AG78" s="188">
        <f t="shared" si="37"/>
        <v>-594.42869365585864</v>
      </c>
      <c r="AH78" s="188">
        <f t="shared" si="38"/>
        <v>594.42869365585864</v>
      </c>
      <c r="AI78" s="188">
        <f t="shared" si="39"/>
        <v>594.42869365585864</v>
      </c>
      <c r="AJ78" s="188">
        <f t="shared" ref="AJ78:AJ92" si="52">IF(IF(P78=H78,1,0)=1,ABS(X78*G78),-ABS(X78*G78))</f>
        <v>-594.42869365585864</v>
      </c>
      <c r="AK78" s="188">
        <f t="shared" ref="AK78:AK92" si="53">IF(IF(H78=Q78,1,0)=1,ABS(X78*G78),-ABS(X78*G78))</f>
        <v>594.42869365585864</v>
      </c>
      <c r="AL78" s="188">
        <f t="shared" ref="AL78:AL92" si="54">IF(IF(R78=H78,1,0)=1,ABS(X78*G78),-ABS(X78*G78))</f>
        <v>-594.42869365585864</v>
      </c>
      <c r="AM78" s="188">
        <f t="shared" ref="AM78:AM92" si="55">IF(IF(S78=H78,1,0)=1,ABS(X78*G78),-ABS(X78*G78))</f>
        <v>-594.42869365585864</v>
      </c>
      <c r="AN78" s="188">
        <f t="shared" ref="AN78:AN92" si="56">IF(IF(T78=$H78,1,0)=1,ABS($X78*$G78),-ABS($X78*$G78))</f>
        <v>-594.42869365585864</v>
      </c>
      <c r="AO78" s="188">
        <f t="shared" ref="AO78:AO92" si="57">IF(IF(U78=$H78,1,0)=1,ABS($X78*$G78),-ABS($X78*$G78))</f>
        <v>594.42869365585864</v>
      </c>
    </row>
    <row r="79" spans="1:41" x14ac:dyDescent="0.25">
      <c r="A79" s="1" t="s">
        <v>403</v>
      </c>
      <c r="B79" s="149" t="s">
        <v>681</v>
      </c>
      <c r="C79" s="192" t="s">
        <v>294</v>
      </c>
      <c r="E79">
        <v>-1</v>
      </c>
      <c r="F79" s="186">
        <f t="shared" si="43"/>
        <v>1493.023189995524</v>
      </c>
      <c r="G79" s="202">
        <v>1.04298356511E-2</v>
      </c>
      <c r="H79" s="202">
        <v>1</v>
      </c>
      <c r="I79">
        <v>-1</v>
      </c>
      <c r="J79">
        <v>1</v>
      </c>
      <c r="K79">
        <v>-1</v>
      </c>
      <c r="L79">
        <v>1</v>
      </c>
      <c r="M79">
        <v>4</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143149.25373134328</v>
      </c>
      <c r="Y79" s="137">
        <v>95432.835820895518</v>
      </c>
      <c r="Z79" s="188">
        <f t="shared" si="49"/>
        <v>1493.023189995524</v>
      </c>
      <c r="AA79" s="188">
        <f>IF(IF(sym!$Q68=H79,1,0)=1,ABS(X79*G79),-ABS(X79*G79))</f>
        <v>1493.023189995524</v>
      </c>
      <c r="AB79" s="188">
        <f>IF(IF(sym!$P68=$H79,1,0)=1,ABS($X79*$G79),-ABS($X79*$G79))</f>
        <v>-1493.023189995524</v>
      </c>
      <c r="AC79" s="188">
        <f t="shared" si="40"/>
        <v>-1493.023189995524</v>
      </c>
      <c r="AD79" s="188">
        <f t="shared" si="50"/>
        <v>1493.023189995524</v>
      </c>
      <c r="AE79" s="188">
        <f t="shared" si="51"/>
        <v>1493.023189995524</v>
      </c>
      <c r="AF79" s="188">
        <f t="shared" ref="AF79:AF92" si="60">IF(IF(I79=H79,1,0)=1,ABS(X79*G79),-ABS(X79*G79))</f>
        <v>-1493.023189995524</v>
      </c>
      <c r="AG79" s="188">
        <f t="shared" ref="AG79:AG92" si="61">IF(IF(K79=H79,1,0)=1,ABS(X79*G79),-ABS(X79*G79))</f>
        <v>-1493.023189995524</v>
      </c>
      <c r="AH79" s="188">
        <f t="shared" ref="AH79:AH92" si="62">IF(IF(L79=H79,1,0)=1,ABS(X79*G79),-ABS(X79*G79))</f>
        <v>1493.023189995524</v>
      </c>
      <c r="AI79" s="188">
        <f t="shared" ref="AI79:AI92" si="63">IF(IF(O79=H79,1,0)=1,ABS(X79*G79),-ABS(X79*G79))</f>
        <v>1493.023189995524</v>
      </c>
      <c r="AJ79" s="188">
        <f t="shared" si="52"/>
        <v>-1493.023189995524</v>
      </c>
      <c r="AK79" s="188">
        <f t="shared" si="53"/>
        <v>1493.023189995524</v>
      </c>
      <c r="AL79" s="188">
        <f t="shared" si="54"/>
        <v>-1493.023189995524</v>
      </c>
      <c r="AM79" s="188">
        <f t="shared" si="55"/>
        <v>-1493.023189995524</v>
      </c>
      <c r="AN79" s="188">
        <f t="shared" si="56"/>
        <v>-1493.023189995524</v>
      </c>
      <c r="AO79" s="188">
        <f t="shared" si="57"/>
        <v>1493.023189995524</v>
      </c>
    </row>
    <row r="80" spans="1:41" x14ac:dyDescent="0.25">
      <c r="A80" s="1" t="s">
        <v>405</v>
      </c>
      <c r="B80" s="149" t="s">
        <v>686</v>
      </c>
      <c r="C80" s="192" t="s">
        <v>294</v>
      </c>
      <c r="E80">
        <v>1</v>
      </c>
      <c r="F80" s="186">
        <f t="shared" si="43"/>
        <v>80.049766718445156</v>
      </c>
      <c r="G80" s="202">
        <v>6.22083981337E-4</v>
      </c>
      <c r="H80" s="202">
        <v>1</v>
      </c>
      <c r="I80">
        <v>1</v>
      </c>
      <c r="J80">
        <v>-1</v>
      </c>
      <c r="K80">
        <v>1</v>
      </c>
      <c r="L80">
        <v>1</v>
      </c>
      <c r="M80">
        <v>5</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128680</v>
      </c>
      <c r="Y80" s="137">
        <v>96510</v>
      </c>
      <c r="Z80" s="188">
        <f t="shared" si="49"/>
        <v>80.049766718445156</v>
      </c>
      <c r="AA80" s="188">
        <f>IF(IF(sym!$Q69=H80,1,0)=1,ABS(X80*G80),-ABS(X80*G80))</f>
        <v>80.049766718445156</v>
      </c>
      <c r="AB80" s="188">
        <f>IF(IF(sym!$P69=$H80,1,0)=1,ABS($X80*$G80),-ABS($X80*$G80))</f>
        <v>-80.049766718445156</v>
      </c>
      <c r="AC80" s="188">
        <f t="shared" ref="AC80:AC92" si="64">IF(IF(E80=H80,1,0)=1,ABS(X80*G80),-ABS(X80*G80))</f>
        <v>80.049766718445156</v>
      </c>
      <c r="AD80" s="188">
        <f t="shared" si="50"/>
        <v>-80.049766718445156</v>
      </c>
      <c r="AE80" s="188">
        <f t="shared" si="51"/>
        <v>-80.049766718445156</v>
      </c>
      <c r="AF80" s="188">
        <f t="shared" si="60"/>
        <v>80.049766718445156</v>
      </c>
      <c r="AG80" s="188">
        <f t="shared" si="61"/>
        <v>80.049766718445156</v>
      </c>
      <c r="AH80" s="188">
        <f t="shared" si="62"/>
        <v>80.049766718445156</v>
      </c>
      <c r="AI80" s="188">
        <f t="shared" si="63"/>
        <v>80.049766718445156</v>
      </c>
      <c r="AJ80" s="188">
        <f t="shared" si="52"/>
        <v>80.049766718445156</v>
      </c>
      <c r="AK80" s="188">
        <f t="shared" si="53"/>
        <v>-80.049766718445156</v>
      </c>
      <c r="AL80" s="188">
        <f t="shared" si="54"/>
        <v>-80.049766718445156</v>
      </c>
      <c r="AM80" s="188">
        <f t="shared" si="55"/>
        <v>-80.049766718445156</v>
      </c>
      <c r="AN80" s="188">
        <f t="shared" si="56"/>
        <v>-80.049766718445156</v>
      </c>
      <c r="AO80" s="188">
        <f t="shared" si="57"/>
        <v>-80.049766718445156</v>
      </c>
    </row>
    <row r="81" spans="1:41" x14ac:dyDescent="0.25">
      <c r="A81" s="1" t="s">
        <v>408</v>
      </c>
      <c r="B81" s="149" t="s">
        <v>527</v>
      </c>
      <c r="C81" s="192" t="s">
        <v>294</v>
      </c>
      <c r="D81" s="2"/>
      <c r="E81">
        <v>1</v>
      </c>
      <c r="F81" s="186">
        <f t="shared" si="43"/>
        <v>-499.28611681786032</v>
      </c>
      <c r="G81" s="202">
        <v>-5.2228412256299997E-3</v>
      </c>
      <c r="H81" s="202">
        <v>-1</v>
      </c>
      <c r="I81">
        <v>1</v>
      </c>
      <c r="J81">
        <v>-1</v>
      </c>
      <c r="K81">
        <v>1</v>
      </c>
      <c r="L81">
        <v>-1</v>
      </c>
      <c r="M81">
        <v>6</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95596.64850000001</v>
      </c>
      <c r="Y81" s="137">
        <v>63731.099000000009</v>
      </c>
      <c r="Z81" s="188">
        <f t="shared" si="49"/>
        <v>499.28611681786032</v>
      </c>
      <c r="AA81" s="188">
        <f>IF(IF(sym!$Q70=H81,1,0)=1,ABS(X81*G81),-ABS(X81*G81))</f>
        <v>-499.28611681786032</v>
      </c>
      <c r="AB81" s="188">
        <f>IF(IF(sym!$P70=$H81,1,0)=1,ABS($X81*$G81),-ABS($X81*$G81))</f>
        <v>499.28611681786032</v>
      </c>
      <c r="AC81" s="188">
        <f t="shared" si="64"/>
        <v>-499.28611681786032</v>
      </c>
      <c r="AD81" s="188">
        <f t="shared" si="50"/>
        <v>499.28611681786032</v>
      </c>
      <c r="AE81" s="188">
        <f t="shared" si="51"/>
        <v>499.28611681786032</v>
      </c>
      <c r="AF81" s="188">
        <f t="shared" si="60"/>
        <v>-499.28611681786032</v>
      </c>
      <c r="AG81" s="188">
        <f t="shared" si="61"/>
        <v>-499.28611681786032</v>
      </c>
      <c r="AH81" s="188">
        <f t="shared" si="62"/>
        <v>499.28611681786032</v>
      </c>
      <c r="AI81" s="188">
        <f t="shared" si="63"/>
        <v>499.28611681786032</v>
      </c>
      <c r="AJ81" s="188">
        <f t="shared" si="52"/>
        <v>-499.28611681786032</v>
      </c>
      <c r="AK81" s="188">
        <f t="shared" si="53"/>
        <v>499.28611681786032</v>
      </c>
      <c r="AL81" s="188">
        <f t="shared" si="54"/>
        <v>-499.28611681786032</v>
      </c>
      <c r="AM81" s="188">
        <f t="shared" si="55"/>
        <v>-499.28611681786032</v>
      </c>
      <c r="AN81" s="188">
        <f t="shared" si="56"/>
        <v>-499.28611681786032</v>
      </c>
      <c r="AO81" s="188">
        <f t="shared" si="57"/>
        <v>499.28611681786032</v>
      </c>
    </row>
    <row r="82" spans="1:41" x14ac:dyDescent="0.25">
      <c r="A82" s="1" t="s">
        <v>410</v>
      </c>
      <c r="B82" s="149" t="s">
        <v>556</v>
      </c>
      <c r="C82" s="192" t="s">
        <v>294</v>
      </c>
      <c r="E82">
        <v>1</v>
      </c>
      <c r="F82" s="186">
        <f t="shared" si="43"/>
        <v>0</v>
      </c>
      <c r="G82" s="202">
        <v>0</v>
      </c>
      <c r="H82" s="202">
        <v>1</v>
      </c>
      <c r="I82">
        <v>1</v>
      </c>
      <c r="J82">
        <v>-1</v>
      </c>
      <c r="K82">
        <v>1</v>
      </c>
      <c r="L82">
        <v>1</v>
      </c>
      <c r="M82">
        <v>-4</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115420</v>
      </c>
      <c r="Y82" s="137">
        <v>115420</v>
      </c>
      <c r="Z82" s="188">
        <f t="shared" si="49"/>
        <v>0</v>
      </c>
      <c r="AA82" s="188">
        <f>IF(IF(sym!$Q71=H82,1,0)=1,ABS(X82*G82),-ABS(X82*G82))</f>
        <v>0</v>
      </c>
      <c r="AB82" s="188">
        <f>IF(IF(sym!$P71=$H82,1,0)=1,ABS($X82*$G82),-ABS($X82*$G82))</f>
        <v>0</v>
      </c>
      <c r="AC82" s="188">
        <f t="shared" si="64"/>
        <v>0</v>
      </c>
      <c r="AD82" s="188">
        <f t="shared" si="50"/>
        <v>0</v>
      </c>
      <c r="AE82" s="188">
        <f t="shared" si="51"/>
        <v>0</v>
      </c>
      <c r="AF82" s="188">
        <f t="shared" si="60"/>
        <v>0</v>
      </c>
      <c r="AG82" s="188">
        <f t="shared" si="61"/>
        <v>0</v>
      </c>
      <c r="AH82" s="188">
        <f t="shared" si="62"/>
        <v>0</v>
      </c>
      <c r="AI82" s="188">
        <f t="shared" si="63"/>
        <v>0</v>
      </c>
      <c r="AJ82" s="188">
        <f t="shared" si="52"/>
        <v>0</v>
      </c>
      <c r="AK82" s="188">
        <f t="shared" si="53"/>
        <v>0</v>
      </c>
      <c r="AL82" s="188">
        <f t="shared" si="54"/>
        <v>0</v>
      </c>
      <c r="AM82" s="188">
        <f t="shared" si="55"/>
        <v>0</v>
      </c>
      <c r="AN82" s="188">
        <f t="shared" si="56"/>
        <v>0</v>
      </c>
      <c r="AO82" s="188">
        <f t="shared" si="57"/>
        <v>0</v>
      </c>
    </row>
    <row r="83" spans="1:41" x14ac:dyDescent="0.25">
      <c r="A83" s="1" t="s">
        <v>412</v>
      </c>
      <c r="B83" s="149" t="s">
        <v>763</v>
      </c>
      <c r="C83" s="192" t="s">
        <v>1122</v>
      </c>
      <c r="E83">
        <v>-1</v>
      </c>
      <c r="F83" s="186">
        <f t="shared" si="43"/>
        <v>0</v>
      </c>
      <c r="G83" s="202"/>
      <c r="H83" s="202">
        <v>-1</v>
      </c>
      <c r="I83">
        <v>1</v>
      </c>
      <c r="J83">
        <v>1</v>
      </c>
      <c r="K83">
        <v>1</v>
      </c>
      <c r="L83">
        <v>1</v>
      </c>
      <c r="M83">
        <v>10</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1754125</v>
      </c>
      <c r="Y83" s="137">
        <v>2192656.25</v>
      </c>
      <c r="Z83" s="188">
        <f t="shared" si="49"/>
        <v>0</v>
      </c>
      <c r="AA83" s="188">
        <f>IF(IF(sym!$Q72=H83,1,0)=1,ABS(X83*G83),-ABS(X83*G83))</f>
        <v>0</v>
      </c>
      <c r="AB83" s="188">
        <f>IF(IF(sym!$P72=$H83,1,0)=1,ABS($X83*$G83),-ABS($X83*$G83))</f>
        <v>0</v>
      </c>
      <c r="AC83" s="188">
        <f t="shared" si="64"/>
        <v>0</v>
      </c>
      <c r="AD83" s="188">
        <f t="shared" si="50"/>
        <v>0</v>
      </c>
      <c r="AE83" s="188">
        <f t="shared" si="51"/>
        <v>0</v>
      </c>
      <c r="AF83" s="188">
        <f t="shared" si="60"/>
        <v>0</v>
      </c>
      <c r="AG83" s="188">
        <f t="shared" si="61"/>
        <v>0</v>
      </c>
      <c r="AH83" s="188">
        <f t="shared" si="62"/>
        <v>0</v>
      </c>
      <c r="AI83" s="188">
        <f t="shared" si="63"/>
        <v>0</v>
      </c>
      <c r="AJ83" s="188">
        <f t="shared" si="52"/>
        <v>0</v>
      </c>
      <c r="AK83" s="188">
        <f t="shared" si="53"/>
        <v>0</v>
      </c>
      <c r="AL83" s="188">
        <f t="shared" si="54"/>
        <v>0</v>
      </c>
      <c r="AM83" s="188">
        <f t="shared" si="55"/>
        <v>0</v>
      </c>
      <c r="AN83" s="188">
        <f t="shared" si="56"/>
        <v>0</v>
      </c>
      <c r="AO83" s="188">
        <f t="shared" si="57"/>
        <v>0</v>
      </c>
    </row>
    <row r="84" spans="1:41" x14ac:dyDescent="0.25">
      <c r="A84" s="1" t="s">
        <v>413</v>
      </c>
      <c r="B84" s="149" t="s">
        <v>761</v>
      </c>
      <c r="C84" s="192" t="s">
        <v>1122</v>
      </c>
      <c r="E84">
        <v>1</v>
      </c>
      <c r="F84" s="186">
        <f t="shared" si="43"/>
        <v>0</v>
      </c>
      <c r="G84" s="202"/>
      <c r="H84" s="202">
        <v>1</v>
      </c>
      <c r="I84">
        <v>1</v>
      </c>
      <c r="J84">
        <v>1</v>
      </c>
      <c r="K84">
        <v>1</v>
      </c>
      <c r="L84">
        <v>1</v>
      </c>
      <c r="M84">
        <v>6</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399234.375</v>
      </c>
      <c r="Y84" s="137">
        <v>532312.5</v>
      </c>
      <c r="Z84" s="188">
        <f t="shared" si="49"/>
        <v>0</v>
      </c>
      <c r="AA84" s="188">
        <f>IF(IF(sym!$Q73=H84,1,0)=1,ABS(X84*G84),-ABS(X84*G84))</f>
        <v>0</v>
      </c>
      <c r="AB84" s="188">
        <f>IF(IF(sym!$P73=$H84,1,0)=1,ABS($X84*$G84),-ABS($X84*$G84))</f>
        <v>0</v>
      </c>
      <c r="AC84" s="188">
        <f t="shared" si="64"/>
        <v>0</v>
      </c>
      <c r="AD84" s="188">
        <f t="shared" si="50"/>
        <v>0</v>
      </c>
      <c r="AE84" s="188">
        <f t="shared" si="51"/>
        <v>0</v>
      </c>
      <c r="AF84" s="188">
        <f t="shared" si="60"/>
        <v>0</v>
      </c>
      <c r="AG84" s="188">
        <f t="shared" si="61"/>
        <v>0</v>
      </c>
      <c r="AH84" s="188">
        <f t="shared" si="62"/>
        <v>0</v>
      </c>
      <c r="AI84" s="188">
        <f t="shared" si="63"/>
        <v>0</v>
      </c>
      <c r="AJ84" s="188">
        <f t="shared" si="52"/>
        <v>0</v>
      </c>
      <c r="AK84" s="188">
        <f t="shared" si="53"/>
        <v>0</v>
      </c>
      <c r="AL84" s="188">
        <f t="shared" si="54"/>
        <v>0</v>
      </c>
      <c r="AM84" s="188">
        <f t="shared" si="55"/>
        <v>0</v>
      </c>
      <c r="AN84" s="188">
        <f t="shared" si="56"/>
        <v>0</v>
      </c>
      <c r="AO84" s="188">
        <f t="shared" si="57"/>
        <v>0</v>
      </c>
    </row>
    <row r="85" spans="1:41" x14ac:dyDescent="0.25">
      <c r="A85" s="1" t="s">
        <v>414</v>
      </c>
      <c r="B85" s="149" t="s">
        <v>759</v>
      </c>
      <c r="C85" s="192" t="s">
        <v>1122</v>
      </c>
      <c r="E85">
        <v>1</v>
      </c>
      <c r="F85" s="186">
        <f t="shared" si="43"/>
        <v>0</v>
      </c>
      <c r="G85" s="202"/>
      <c r="H85" s="202">
        <v>1</v>
      </c>
      <c r="I85">
        <v>1</v>
      </c>
      <c r="J85">
        <v>1</v>
      </c>
      <c r="K85">
        <v>1</v>
      </c>
      <c r="L85">
        <v>1</v>
      </c>
      <c r="M85">
        <v>6</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347375</v>
      </c>
      <c r="Y85" s="137">
        <v>521062.5</v>
      </c>
      <c r="Z85" s="188">
        <f t="shared" si="49"/>
        <v>0</v>
      </c>
      <c r="AA85" s="188">
        <f>IF(IF(sym!$Q74=H85,1,0)=1,ABS(X85*G85),-ABS(X85*G85))</f>
        <v>0</v>
      </c>
      <c r="AB85" s="188">
        <f>IF(IF(sym!$P74=$H85,1,0)=1,ABS($X85*$G85),-ABS($X85*$G85))</f>
        <v>0</v>
      </c>
      <c r="AC85" s="188">
        <f t="shared" si="64"/>
        <v>0</v>
      </c>
      <c r="AD85" s="188">
        <f t="shared" si="50"/>
        <v>0</v>
      </c>
      <c r="AE85" s="188">
        <f t="shared" si="51"/>
        <v>0</v>
      </c>
      <c r="AF85" s="188">
        <f t="shared" si="60"/>
        <v>0</v>
      </c>
      <c r="AG85" s="188">
        <f t="shared" si="61"/>
        <v>0</v>
      </c>
      <c r="AH85" s="188">
        <f t="shared" si="62"/>
        <v>0</v>
      </c>
      <c r="AI85" s="188">
        <f t="shared" si="63"/>
        <v>0</v>
      </c>
      <c r="AJ85" s="188">
        <f t="shared" si="52"/>
        <v>0</v>
      </c>
      <c r="AK85" s="188">
        <f t="shared" si="53"/>
        <v>0</v>
      </c>
      <c r="AL85" s="188">
        <f t="shared" si="54"/>
        <v>0</v>
      </c>
      <c r="AM85" s="188">
        <f t="shared" si="55"/>
        <v>0</v>
      </c>
      <c r="AN85" s="188">
        <f t="shared" si="56"/>
        <v>0</v>
      </c>
      <c r="AO85" s="188">
        <f t="shared" si="57"/>
        <v>0</v>
      </c>
    </row>
    <row r="86" spans="1:41" x14ac:dyDescent="0.25">
      <c r="A86" s="1" t="s">
        <v>416</v>
      </c>
      <c r="B86" s="149" t="s">
        <v>494</v>
      </c>
      <c r="C86" s="192" t="s">
        <v>294</v>
      </c>
      <c r="E86">
        <v>-1</v>
      </c>
      <c r="F86" s="186">
        <f t="shared" si="43"/>
        <v>0</v>
      </c>
      <c r="G86" s="202"/>
      <c r="H86" s="202">
        <v>-1</v>
      </c>
      <c r="I86">
        <v>-1</v>
      </c>
      <c r="J86">
        <v>1</v>
      </c>
      <c r="K86">
        <v>-1</v>
      </c>
      <c r="L86">
        <v>-1</v>
      </c>
      <c r="M86">
        <v>-4</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16775</v>
      </c>
      <c r="Y86" s="137">
        <v>16775</v>
      </c>
      <c r="Z86" s="188">
        <f t="shared" si="49"/>
        <v>0</v>
      </c>
      <c r="AA86" s="188">
        <f>IF(IF(sym!$Q75=H86,1,0)=1,ABS(X86*G86),-ABS(X86*G86))</f>
        <v>0</v>
      </c>
      <c r="AB86" s="188">
        <f>IF(IF(sym!$P75=$H86,1,0)=1,ABS($X86*$G86),-ABS($X86*$G86))</f>
        <v>0</v>
      </c>
      <c r="AC86" s="188">
        <f t="shared" si="64"/>
        <v>0</v>
      </c>
      <c r="AD86" s="188">
        <f t="shared" si="50"/>
        <v>0</v>
      </c>
      <c r="AE86" s="188">
        <f t="shared" si="51"/>
        <v>0</v>
      </c>
      <c r="AF86" s="188">
        <f t="shared" si="60"/>
        <v>0</v>
      </c>
      <c r="AG86" s="188">
        <f t="shared" si="61"/>
        <v>0</v>
      </c>
      <c r="AH86" s="188">
        <f t="shared" si="62"/>
        <v>0</v>
      </c>
      <c r="AI86" s="188">
        <f t="shared" si="63"/>
        <v>0</v>
      </c>
      <c r="AJ86" s="188">
        <f t="shared" si="52"/>
        <v>0</v>
      </c>
      <c r="AK86" s="188">
        <f t="shared" si="53"/>
        <v>0</v>
      </c>
      <c r="AL86" s="188">
        <f t="shared" si="54"/>
        <v>0</v>
      </c>
      <c r="AM86" s="188">
        <f t="shared" si="55"/>
        <v>0</v>
      </c>
      <c r="AN86" s="188">
        <f t="shared" si="56"/>
        <v>0</v>
      </c>
      <c r="AO86" s="188">
        <f t="shared" si="57"/>
        <v>0</v>
      </c>
    </row>
    <row r="87" spans="1:41" s="2" customFormat="1" x14ac:dyDescent="0.25">
      <c r="A87" s="1" t="s">
        <v>418</v>
      </c>
      <c r="B87" s="149" t="s">
        <v>767</v>
      </c>
      <c r="C87" s="192" t="s">
        <v>297</v>
      </c>
      <c r="D87"/>
      <c r="E87">
        <v>-1</v>
      </c>
      <c r="F87" s="186">
        <f t="shared" si="43"/>
        <v>0</v>
      </c>
      <c r="G87" s="202"/>
      <c r="H87" s="202">
        <v>-1</v>
      </c>
      <c r="I87">
        <v>-1</v>
      </c>
      <c r="J87">
        <v>1</v>
      </c>
      <c r="K87">
        <v>-1</v>
      </c>
      <c r="L87">
        <v>1</v>
      </c>
      <c r="M87">
        <v>-1</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86050</v>
      </c>
      <c r="Y87" s="137">
        <v>64537.5</v>
      </c>
      <c r="Z87" s="188">
        <f t="shared" si="49"/>
        <v>0</v>
      </c>
      <c r="AA87" s="188">
        <f>IF(IF(sym!$Q76=H87,1,0)=1,ABS(X87*G87),-ABS(X87*G87))</f>
        <v>0</v>
      </c>
      <c r="AB87" s="188">
        <f>IF(IF(sym!$P76=$H87,1,0)=1,ABS($X87*$G87),-ABS($X87*$G87))</f>
        <v>0</v>
      </c>
      <c r="AC87" s="188">
        <f t="shared" si="64"/>
        <v>0</v>
      </c>
      <c r="AD87" s="188">
        <f t="shared" si="50"/>
        <v>0</v>
      </c>
      <c r="AE87" s="188">
        <f t="shared" si="51"/>
        <v>0</v>
      </c>
      <c r="AF87" s="188">
        <f t="shared" si="60"/>
        <v>0</v>
      </c>
      <c r="AG87" s="188">
        <f t="shared" si="61"/>
        <v>0</v>
      </c>
      <c r="AH87" s="188">
        <f t="shared" si="62"/>
        <v>0</v>
      </c>
      <c r="AI87" s="188">
        <f t="shared" si="63"/>
        <v>0</v>
      </c>
      <c r="AJ87" s="188">
        <f t="shared" si="52"/>
        <v>0</v>
      </c>
      <c r="AK87" s="188">
        <f t="shared" si="53"/>
        <v>0</v>
      </c>
      <c r="AL87" s="188">
        <f t="shared" si="54"/>
        <v>0</v>
      </c>
      <c r="AM87" s="188">
        <f t="shared" si="55"/>
        <v>0</v>
      </c>
      <c r="AN87" s="188">
        <f t="shared" si="56"/>
        <v>0</v>
      </c>
      <c r="AO87" s="188">
        <f t="shared" si="57"/>
        <v>0</v>
      </c>
    </row>
    <row r="88" spans="1:41" s="2" customFormat="1" x14ac:dyDescent="0.25">
      <c r="A88" s="1" t="s">
        <v>1053</v>
      </c>
      <c r="B88" s="149" t="s">
        <v>738</v>
      </c>
      <c r="C88" s="192" t="s">
        <v>294</v>
      </c>
      <c r="D88"/>
      <c r="E88">
        <v>1</v>
      </c>
      <c r="F88" s="186">
        <f t="shared" si="43"/>
        <v>1774.2714539690207</v>
      </c>
      <c r="G88" s="202">
        <v>9.0332500480499994E-3</v>
      </c>
      <c r="H88" s="202">
        <v>1</v>
      </c>
      <c r="I88">
        <v>1</v>
      </c>
      <c r="J88">
        <v>1</v>
      </c>
      <c r="K88">
        <v>1</v>
      </c>
      <c r="L88">
        <v>1</v>
      </c>
      <c r="M88">
        <v>3</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196415.625</v>
      </c>
      <c r="Y88" s="137">
        <v>196415.625</v>
      </c>
      <c r="Z88" s="188">
        <f t="shared" si="49"/>
        <v>1774.2714539690207</v>
      </c>
      <c r="AA88" s="188">
        <f>IF(IF(sym!$Q77=H88,1,0)=1,ABS(X88*G88),-ABS(X88*G88))</f>
        <v>1774.2714539690207</v>
      </c>
      <c r="AB88" s="188">
        <f>IF(IF(sym!$P77=$H88,1,0)=1,ABS($X88*$G88),-ABS($X88*$G88))</f>
        <v>-1774.2714539690207</v>
      </c>
      <c r="AC88" s="188">
        <f t="shared" si="64"/>
        <v>1774.2714539690207</v>
      </c>
      <c r="AD88" s="188">
        <f t="shared" si="50"/>
        <v>-1774.2714539690207</v>
      </c>
      <c r="AE88" s="188">
        <f t="shared" si="51"/>
        <v>1774.2714539690207</v>
      </c>
      <c r="AF88" s="188">
        <f t="shared" si="60"/>
        <v>1774.2714539690207</v>
      </c>
      <c r="AG88" s="188">
        <f t="shared" si="61"/>
        <v>1774.2714539690207</v>
      </c>
      <c r="AH88" s="188">
        <f t="shared" si="62"/>
        <v>1774.2714539690207</v>
      </c>
      <c r="AI88" s="188">
        <f t="shared" si="63"/>
        <v>1774.2714539690207</v>
      </c>
      <c r="AJ88" s="188">
        <f t="shared" si="52"/>
        <v>1774.2714539690207</v>
      </c>
      <c r="AK88" s="188">
        <f t="shared" si="53"/>
        <v>1774.2714539690207</v>
      </c>
      <c r="AL88" s="188">
        <f t="shared" si="54"/>
        <v>-1774.2714539690207</v>
      </c>
      <c r="AM88" s="188">
        <f t="shared" si="55"/>
        <v>1774.2714539690207</v>
      </c>
      <c r="AN88" s="188">
        <f t="shared" si="56"/>
        <v>-1774.2714539690207</v>
      </c>
      <c r="AO88" s="188">
        <f t="shared" si="57"/>
        <v>-1774.2714539690207</v>
      </c>
    </row>
    <row r="89" spans="1:41" s="2" customFormat="1" x14ac:dyDescent="0.25">
      <c r="A89" s="330" t="s">
        <v>1054</v>
      </c>
      <c r="B89" s="331" t="s">
        <v>463</v>
      </c>
      <c r="C89" s="332" t="s">
        <v>1288</v>
      </c>
      <c r="D89"/>
      <c r="E89">
        <v>1</v>
      </c>
      <c r="F89" s="186">
        <f t="shared" si="43"/>
        <v>0</v>
      </c>
      <c r="G89" s="202">
        <v>-2.0383204239700001E-4</v>
      </c>
      <c r="H89" s="202">
        <v>-1</v>
      </c>
      <c r="I89">
        <v>1</v>
      </c>
      <c r="J89">
        <v>-1</v>
      </c>
      <c r="K89">
        <v>1</v>
      </c>
      <c r="L89">
        <v>1</v>
      </c>
      <c r="M89">
        <v>7</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0</v>
      </c>
      <c r="G90" s="202"/>
      <c r="H90" s="202">
        <v>1</v>
      </c>
      <c r="I90">
        <v>1</v>
      </c>
      <c r="J90">
        <v>1</v>
      </c>
      <c r="K90">
        <v>1</v>
      </c>
      <c r="L90">
        <v>1</v>
      </c>
      <c r="M90">
        <v>-4</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178660</v>
      </c>
      <c r="Y90" s="137">
        <v>178660</v>
      </c>
      <c r="Z90" s="188">
        <f t="shared" si="49"/>
        <v>0</v>
      </c>
      <c r="AA90" s="188">
        <f>IF(IF(sym!$Q79=H90,1,0)=1,ABS(X90*G90),-ABS(X90*G90))</f>
        <v>0</v>
      </c>
      <c r="AB90" s="188">
        <f>IF(IF(sym!$P79=$H90,1,0)=1,ABS($X90*$G90),-ABS($X90*$G90))</f>
        <v>0</v>
      </c>
      <c r="AC90" s="188">
        <f t="shared" si="64"/>
        <v>0</v>
      </c>
      <c r="AD90" s="188">
        <f t="shared" si="50"/>
        <v>0</v>
      </c>
      <c r="AE90" s="188">
        <f t="shared" si="51"/>
        <v>0</v>
      </c>
      <c r="AF90" s="188">
        <f t="shared" si="60"/>
        <v>0</v>
      </c>
      <c r="AG90" s="188">
        <f t="shared" si="61"/>
        <v>0</v>
      </c>
      <c r="AH90" s="188">
        <f t="shared" si="62"/>
        <v>0</v>
      </c>
      <c r="AI90" s="188">
        <f t="shared" si="63"/>
        <v>0</v>
      </c>
      <c r="AJ90" s="188">
        <f t="shared" si="52"/>
        <v>0</v>
      </c>
      <c r="AK90" s="188">
        <f t="shared" si="53"/>
        <v>0</v>
      </c>
      <c r="AL90" s="188">
        <f t="shared" si="54"/>
        <v>0</v>
      </c>
      <c r="AM90" s="188">
        <f t="shared" si="55"/>
        <v>0</v>
      </c>
      <c r="AN90" s="188">
        <f t="shared" si="56"/>
        <v>0</v>
      </c>
      <c r="AO90" s="188">
        <f t="shared" si="57"/>
        <v>0</v>
      </c>
    </row>
    <row r="91" spans="1:41" s="4" customFormat="1" x14ac:dyDescent="0.25">
      <c r="A91" s="1" t="s">
        <v>1025</v>
      </c>
      <c r="B91" s="149" t="s">
        <v>459</v>
      </c>
      <c r="C91" s="192" t="s">
        <v>1122</v>
      </c>
      <c r="E91">
        <v>1</v>
      </c>
      <c r="F91" s="186">
        <f t="shared" si="43"/>
        <v>-1361.1240039572506</v>
      </c>
      <c r="G91" s="202">
        <v>-5.0740815912300003E-4</v>
      </c>
      <c r="H91" s="202">
        <v>-1</v>
      </c>
      <c r="I91">
        <v>1</v>
      </c>
      <c r="J91">
        <v>-1</v>
      </c>
      <c r="K91">
        <v>1</v>
      </c>
      <c r="L91">
        <v>1</v>
      </c>
      <c r="M91">
        <v>6</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2682503.1869999999</v>
      </c>
      <c r="Y91" s="137">
        <v>2063463.9899999998</v>
      </c>
      <c r="Z91" s="188">
        <f t="shared" si="49"/>
        <v>1361.1240039572506</v>
      </c>
      <c r="AA91" s="188">
        <f>IF(IF(sym!$Q80=H91,1,0)=1,ABS(X91*G91),-ABS(X91*G91))</f>
        <v>1361.1240039572506</v>
      </c>
      <c r="AB91" s="188">
        <f>IF(IF(sym!$P80=$H91,1,0)=1,ABS($X91*$G91),-ABS($X91*$G91))</f>
        <v>-1361.1240039572506</v>
      </c>
      <c r="AC91" s="188">
        <f t="shared" si="64"/>
        <v>-1361.1240039572506</v>
      </c>
      <c r="AD91" s="188">
        <f t="shared" si="50"/>
        <v>1361.1240039572506</v>
      </c>
      <c r="AE91" s="188">
        <f t="shared" si="51"/>
        <v>1361.1240039572506</v>
      </c>
      <c r="AF91" s="188">
        <f t="shared" si="60"/>
        <v>-1361.1240039572506</v>
      </c>
      <c r="AG91" s="188">
        <f t="shared" si="61"/>
        <v>-1361.1240039572506</v>
      </c>
      <c r="AH91" s="188">
        <f t="shared" si="62"/>
        <v>-1361.1240039572506</v>
      </c>
      <c r="AI91" s="188">
        <f t="shared" si="63"/>
        <v>-1361.1240039572506</v>
      </c>
      <c r="AJ91" s="188">
        <f t="shared" si="52"/>
        <v>-1361.1240039572506</v>
      </c>
      <c r="AK91" s="188">
        <f t="shared" si="53"/>
        <v>1361.1240039572506</v>
      </c>
      <c r="AL91" s="188">
        <f t="shared" si="54"/>
        <v>1361.1240039572506</v>
      </c>
      <c r="AM91" s="188">
        <f t="shared" si="55"/>
        <v>1361.1240039572506</v>
      </c>
      <c r="AN91" s="188">
        <f t="shared" si="56"/>
        <v>1361.1240039572506</v>
      </c>
      <c r="AO91" s="188">
        <f t="shared" si="57"/>
        <v>1361.1240039572506</v>
      </c>
    </row>
    <row r="92" spans="1:41" s="4" customFormat="1" ht="15.75" thickBot="1" x14ac:dyDescent="0.3">
      <c r="A92" s="1" t="s">
        <v>1026</v>
      </c>
      <c r="B92" s="149" t="s">
        <v>447</v>
      </c>
      <c r="C92" s="192" t="s">
        <v>1122</v>
      </c>
      <c r="E92">
        <v>1</v>
      </c>
      <c r="F92" s="186">
        <f t="shared" si="43"/>
        <v>-1316.1812137905154</v>
      </c>
      <c r="G92" s="203">
        <v>-5.6099551203599998E-4</v>
      </c>
      <c r="H92" s="203">
        <v>-1</v>
      </c>
      <c r="I92">
        <v>1</v>
      </c>
      <c r="J92">
        <v>1</v>
      </c>
      <c r="K92">
        <v>1</v>
      </c>
      <c r="L92">
        <v>1</v>
      </c>
      <c r="M92">
        <v>6</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2346152.84</v>
      </c>
      <c r="Y92" s="137">
        <v>2932691.05</v>
      </c>
      <c r="Z92" s="188">
        <f t="shared" si="49"/>
        <v>1316.1812137905154</v>
      </c>
      <c r="AA92" s="188">
        <f>IF(IF(sym!$Q81=H92,1,0)=1,ABS(X92*G92),-ABS(X92*G92))</f>
        <v>1316.1812137905154</v>
      </c>
      <c r="AB92" s="188">
        <f>IF(IF(sym!$P81=$H92,1,0)=1,ABS($X92*$G92),-ABS($X92*$G92))</f>
        <v>-1316.1812137905154</v>
      </c>
      <c r="AC92" s="188">
        <f t="shared" si="64"/>
        <v>-1316.1812137905154</v>
      </c>
      <c r="AD92" s="188">
        <f t="shared" si="50"/>
        <v>1316.1812137905154</v>
      </c>
      <c r="AE92" s="188">
        <f t="shared" si="51"/>
        <v>-1316.1812137905154</v>
      </c>
      <c r="AF92" s="188">
        <f t="shared" si="60"/>
        <v>-1316.1812137905154</v>
      </c>
      <c r="AG92" s="188">
        <f t="shared" si="61"/>
        <v>-1316.1812137905154</v>
      </c>
      <c r="AH92" s="188">
        <f t="shared" si="62"/>
        <v>-1316.1812137905154</v>
      </c>
      <c r="AI92" s="188">
        <f t="shared" si="63"/>
        <v>-1316.1812137905154</v>
      </c>
      <c r="AJ92" s="188">
        <f t="shared" si="52"/>
        <v>-1316.1812137905154</v>
      </c>
      <c r="AK92" s="188">
        <f t="shared" si="53"/>
        <v>-1316.1812137905154</v>
      </c>
      <c r="AL92" s="188">
        <f t="shared" si="54"/>
        <v>1316.1812137905154</v>
      </c>
      <c r="AM92" s="188">
        <f t="shared" si="55"/>
        <v>-1316.1812137905154</v>
      </c>
      <c r="AN92" s="188">
        <f t="shared" si="56"/>
        <v>1316.1812137905154</v>
      </c>
      <c r="AO92" s="188">
        <f t="shared" si="57"/>
        <v>1316.1812137905154</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0.31944444444444442</v>
      </c>
      <c r="AA94" s="193">
        <f t="shared" ref="AA94:AO94" si="65">COUNTIF(AA14:AA92,"&gt;0")/$B$10</f>
        <v>0.16666666666666666</v>
      </c>
      <c r="AB94" s="193">
        <f t="shared" si="65"/>
        <v>0.15277777777777779</v>
      </c>
      <c r="AC94" s="193">
        <f t="shared" ref="AC94" si="66">COUNTIF(AC14:AC92,"&gt;0")/$B$10</f>
        <v>0.1111111111111111</v>
      </c>
      <c r="AD94" s="193">
        <f t="shared" si="65"/>
        <v>0.20833333333333334</v>
      </c>
      <c r="AE94" s="193">
        <f t="shared" si="65"/>
        <v>0.18055555555555555</v>
      </c>
      <c r="AF94" s="193">
        <f t="shared" si="65"/>
        <v>0.125</v>
      </c>
      <c r="AG94" s="193">
        <f t="shared" si="65"/>
        <v>0.15277777777777779</v>
      </c>
      <c r="AH94" s="193">
        <f t="shared" si="65"/>
        <v>0.19444444444444445</v>
      </c>
      <c r="AI94" s="193">
        <f t="shared" si="65"/>
        <v>0.18055555555555555</v>
      </c>
      <c r="AJ94" s="193">
        <f t="shared" si="65"/>
        <v>0.1111111111111111</v>
      </c>
      <c r="AK94" s="193">
        <f t="shared" si="65"/>
        <v>0.18055555555555555</v>
      </c>
      <c r="AL94" s="193">
        <f t="shared" si="65"/>
        <v>0.1388888888888889</v>
      </c>
      <c r="AM94" s="193">
        <f t="shared" si="65"/>
        <v>0.125</v>
      </c>
      <c r="AN94" s="193">
        <f t="shared" si="65"/>
        <v>0.15277777777777779</v>
      </c>
      <c r="AO94" s="193">
        <f t="shared" si="65"/>
        <v>0.18055555555555555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94"/>
  <sheetViews>
    <sheetView zoomScale="85" zoomScaleNormal="85" workbookViewId="0">
      <pane xSplit="4" ySplit="12" topLeftCell="E13" activePane="bottomRight" state="frozen"/>
      <selection activeCell="AC15" sqref="AC15:AC92"/>
      <selection pane="topRight" activeCell="AC15" sqref="AC15:AC92"/>
      <selection pane="bottomLeft" activeCell="AC15" sqref="AC15:AC92"/>
      <selection pane="bottomRight" activeCell="AC15" sqref="AC15:AC92"/>
    </sheetView>
  </sheetViews>
  <sheetFormatPr defaultRowHeight="15" outlineLevelRow="1" x14ac:dyDescent="0.25"/>
  <cols>
    <col min="1" max="1" width="9.28515625" bestFit="1" customWidth="1"/>
    <col min="2" max="2" width="8.5703125" style="163" bestFit="1" customWidth="1"/>
    <col min="3" max="3" width="8.42578125" style="163" customWidth="1"/>
    <col min="4" max="4" width="2.7109375" customWidth="1"/>
    <col min="5" max="5" width="12.85546875" bestFit="1" customWidth="1"/>
    <col min="6" max="6" width="9.5703125" bestFit="1" customWidth="1"/>
    <col min="7" max="8" width="10" customWidth="1"/>
    <col min="9" max="9" width="10.28515625" customWidth="1"/>
    <col min="10" max="10" width="10.5703125" bestFit="1" customWidth="1"/>
    <col min="11" max="11" width="7.85546875" bestFit="1" customWidth="1"/>
    <col min="12" max="12" width="13.28515625" customWidth="1"/>
    <col min="13" max="13" width="9.28515625" customWidth="1"/>
    <col min="14" max="14" width="6.140625" customWidth="1"/>
    <col min="15" max="15" width="9" customWidth="1"/>
    <col min="16" max="16" width="13.7109375" customWidth="1"/>
    <col min="17" max="18" width="7.28515625" customWidth="1"/>
    <col min="19" max="22" width="5.7109375" customWidth="1"/>
    <col min="23" max="23" width="6.140625" customWidth="1"/>
    <col min="24" max="25" width="14.28515625" customWidth="1"/>
    <col min="26" max="26" width="14.42578125" style="186" customWidth="1"/>
    <col min="27" max="29" width="10.7109375" style="186" customWidth="1"/>
    <col min="30" max="30" width="11.85546875" style="186" customWidth="1"/>
    <col min="31" max="34" width="10.7109375" style="186" customWidth="1"/>
    <col min="35" max="35" width="12.140625" style="186" bestFit="1" customWidth="1"/>
    <col min="36" max="39" width="10.7109375" style="186" customWidth="1"/>
    <col min="40" max="41" width="13.28515625" bestFit="1" customWidth="1"/>
  </cols>
  <sheetData>
    <row r="1" spans="1:41" outlineLevel="1" x14ac:dyDescent="0.25">
      <c r="A1">
        <v>20160701</v>
      </c>
      <c r="F1" t="s">
        <v>1256</v>
      </c>
      <c r="G1" t="s">
        <v>1060</v>
      </c>
      <c r="H1" s="197" t="s">
        <v>1188</v>
      </c>
      <c r="I1" t="s">
        <v>1297</v>
      </c>
      <c r="K1" s="6" t="str">
        <f>E12&amp;" l% "&amp;ROUND(E13*100,2)&amp;"%"</f>
        <v>prev ACT l% 73.42%</v>
      </c>
      <c r="L1" s="265" t="str">
        <f>I12&amp;" l% "&amp;ROUND(I13*100,2)&amp;"%"</f>
        <v>50/50 l% 51.9%</v>
      </c>
      <c r="M1" s="265" t="str">
        <f>J12&amp;" l% "&amp;ROUND(J13*100,2)&amp;"%"</f>
        <v>&gt;equity l% 48.1%</v>
      </c>
      <c r="N1" s="265" t="str">
        <f>K12&amp;" l% "&amp;ROUND(K13*100,2)&amp;"%"</f>
        <v>&lt;equity l% 54.43%</v>
      </c>
      <c r="O1" s="265" t="str">
        <f>L12&amp;" l% "&amp;ROUND(L13*100,2)&amp;"%"</f>
        <v>SEA1 l% 70.89%</v>
      </c>
      <c r="P1" s="265" t="str">
        <f t="shared" ref="P1:V1" si="0">O12&amp;" l% "&amp;ROUND(O13*100,2)&amp;"%"</f>
        <v>SEA-ADJ l% 64.56%</v>
      </c>
      <c r="Q1" s="265" t="str">
        <f t="shared" si="0"/>
        <v>v1 l% 55.7%</v>
      </c>
      <c r="R1" s="265" t="str">
        <f t="shared" si="0"/>
        <v>v2 l% 41.77%</v>
      </c>
      <c r="S1" s="265" t="str">
        <f t="shared" si="0"/>
        <v>v3 l% 29.11%</v>
      </c>
      <c r="T1" s="265" t="str">
        <f t="shared" si="0"/>
        <v>v4 l% 40.51%</v>
      </c>
      <c r="U1" s="265" t="str">
        <f t="shared" si="0"/>
        <v>v5 l% 51.9%</v>
      </c>
      <c r="V1" s="265" t="str">
        <f t="shared" si="0"/>
        <v>v6 l% 29.11%</v>
      </c>
      <c r="W1" s="6"/>
      <c r="X1" s="285"/>
      <c r="Z1" s="333" t="str">
        <f t="shared" ref="Z1:AO1" si="1">Z12</f>
        <v>MAX ACC 96% PNL 72163</v>
      </c>
      <c r="AA1" s="334" t="str">
        <f t="shared" si="1"/>
        <v>RISK-ON ACC 61% PNL -1551</v>
      </c>
      <c r="AB1" s="334" t="str">
        <f t="shared" si="1"/>
        <v>RISK-OFF ACC 35% PNL 1551</v>
      </c>
      <c r="AC1" s="334" t="str">
        <f t="shared" ref="AC1" si="2">AC12</f>
        <v>Previous ACC 49% PNL -2789</v>
      </c>
      <c r="AD1" s="295" t="str">
        <f t="shared" si="1"/>
        <v>Anti-Previous ACC 47% PNL 2789</v>
      </c>
      <c r="AE1" s="335" t="str">
        <f t="shared" si="1"/>
        <v>&gt;equity ACC 39% PNL -16760</v>
      </c>
      <c r="AF1" s="335" t="str">
        <f t="shared" si="1"/>
        <v>50/50 ACC 47% PNL -186</v>
      </c>
      <c r="AG1" s="335" t="str">
        <f t="shared" si="1"/>
        <v>&lt;equity ACC 47% PNL 716</v>
      </c>
      <c r="AH1" s="336" t="str">
        <f t="shared" si="1"/>
        <v>SEASONALITY ACC 61% PNL 14478</v>
      </c>
      <c r="AI1" s="336" t="str">
        <f t="shared" si="1"/>
        <v>ADJ_SEASONALITY ACC 40% PNL -14621</v>
      </c>
      <c r="AJ1" s="337" t="str">
        <f t="shared" si="1"/>
        <v>V1 ACC 38% PNL -15901</v>
      </c>
      <c r="AK1" s="337" t="str">
        <f t="shared" si="1"/>
        <v>V2 ACC 36% PNL -14745</v>
      </c>
      <c r="AL1" s="337" t="str">
        <f t="shared" si="1"/>
        <v>V3 ACC 46% PNL 2703</v>
      </c>
      <c r="AM1" s="337" t="str">
        <f t="shared" si="1"/>
        <v>V4 ACC 40% PNL -8117</v>
      </c>
      <c r="AN1" s="337" t="str">
        <f t="shared" si="1"/>
        <v>V5 ACC 54% PNL 5813</v>
      </c>
      <c r="AO1" s="337" t="str">
        <f t="shared" si="1"/>
        <v>V6 ACC 38% PNL -15430</v>
      </c>
    </row>
    <row r="2" spans="1:41" outlineLevel="1" x14ac:dyDescent="0.25">
      <c r="A2" t="s">
        <v>1121</v>
      </c>
      <c r="B2" s="95">
        <f>COUNTIF($C$14:$C$92,A2)</f>
        <v>9</v>
      </c>
      <c r="C2" s="193">
        <f>B2/$B$10</f>
        <v>0.125</v>
      </c>
      <c r="F2" s="294">
        <f t="shared" ref="F2:F9" si="3">SUMIFS(H$14:H$92,H$14:H$92,1,$C$14:$C$92,A2)/$B2</f>
        <v>0.77777777777777779</v>
      </c>
      <c r="G2" s="137">
        <f t="shared" ref="G2:G9" si="4">SUMIF($C$14:$C$92,A2,Z$14:Z$92)</f>
        <v>7042.8771679016827</v>
      </c>
      <c r="H2" s="143">
        <f t="shared" ref="H2:H10" si="5">G2/$B2</f>
        <v>782.54190754463139</v>
      </c>
      <c r="I2" s="186">
        <f>SUMIF($C$14:$C$92,A2,F$14:F$92)/B2</f>
        <v>468.9326058758536</v>
      </c>
      <c r="J2" t="str">
        <f t="shared" ref="J2:J9" si="6">A2</f>
        <v>currency</v>
      </c>
      <c r="K2" s="344">
        <f t="shared" ref="K2:K9" si="7">SUMIF($C$14:$C$92,$A2,E$14:E$92)/$B2</f>
        <v>0.33333333333333331</v>
      </c>
      <c r="L2" s="344">
        <f t="shared" ref="L2:O9" si="8">SUMIF($C$14:$C$92,$A2,I$14:I$92)/$B2</f>
        <v>0.1111111111111111</v>
      </c>
      <c r="M2" s="344">
        <f t="shared" si="8"/>
        <v>0.1111111111111111</v>
      </c>
      <c r="N2" s="344">
        <f t="shared" si="8"/>
        <v>0.1111111111111111</v>
      </c>
      <c r="O2" s="344">
        <f t="shared" si="8"/>
        <v>0.55555555555555558</v>
      </c>
      <c r="P2" s="344">
        <f t="shared" ref="P2:V9" si="9">SUMIF($C$14:$C$92,$A2,O$14:O$92)/$B2</f>
        <v>0.55555555555555558</v>
      </c>
      <c r="Q2" s="344">
        <f t="shared" si="9"/>
        <v>0.33333333333333331</v>
      </c>
      <c r="R2" s="344">
        <f t="shared" si="9"/>
        <v>0.1111111111111111</v>
      </c>
      <c r="S2" s="344">
        <f t="shared" si="9"/>
        <v>-0.55555555555555558</v>
      </c>
      <c r="T2" s="344">
        <f t="shared" si="9"/>
        <v>0.1111111111111111</v>
      </c>
      <c r="U2" s="344">
        <f t="shared" si="9"/>
        <v>-0.33333333333333331</v>
      </c>
      <c r="V2" s="344">
        <f t="shared" si="9"/>
        <v>-0.33333333333333331</v>
      </c>
      <c r="W2" s="286"/>
      <c r="X2" s="6"/>
      <c r="Y2" t="s">
        <v>1121</v>
      </c>
      <c r="Z2" s="282">
        <f t="shared" ref="Z2:AO9" si="10">SUMIF($C$14:$C$92,$Y2,Z$14:Z$92)</f>
        <v>7042.8771679016827</v>
      </c>
      <c r="AA2" s="282">
        <f t="shared" si="10"/>
        <v>4378.4682028740081</v>
      </c>
      <c r="AB2" s="282">
        <f t="shared" si="10"/>
        <v>-4378.4682028740081</v>
      </c>
      <c r="AC2" s="282">
        <f t="shared" si="10"/>
        <v>423.05840720102174</v>
      </c>
      <c r="AD2" s="282">
        <f t="shared" si="10"/>
        <v>-423.05840720102174</v>
      </c>
      <c r="AE2" s="282">
        <f t="shared" si="10"/>
        <v>-3122.288560098913</v>
      </c>
      <c r="AF2" s="282">
        <f t="shared" si="10"/>
        <v>1324.5139067956391</v>
      </c>
      <c r="AG2" s="282">
        <f t="shared" si="10"/>
        <v>2369.1160561317993</v>
      </c>
      <c r="AH2" s="282">
        <f t="shared" si="10"/>
        <v>4238.4842968346693</v>
      </c>
      <c r="AI2" s="282">
        <f t="shared" si="10"/>
        <v>414.69105997611291</v>
      </c>
      <c r="AJ2" s="282">
        <f t="shared" si="10"/>
        <v>423.05840720102174</v>
      </c>
      <c r="AK2" s="282">
        <f t="shared" si="10"/>
        <v>-3122.288560098913</v>
      </c>
      <c r="AL2" s="282">
        <f t="shared" si="10"/>
        <v>-1728.0159821438172</v>
      </c>
      <c r="AM2" s="282">
        <f t="shared" si="10"/>
        <v>-2982.3046540595747</v>
      </c>
      <c r="AN2" s="282">
        <f t="shared" si="10"/>
        <v>-2360.7487089068909</v>
      </c>
      <c r="AO2" s="282">
        <f t="shared" si="10"/>
        <v>-3814.057537113933</v>
      </c>
    </row>
    <row r="3" spans="1:41" outlineLevel="1" x14ac:dyDescent="0.25">
      <c r="A3" s="1" t="s">
        <v>288</v>
      </c>
      <c r="B3" s="95">
        <f t="shared" ref="B3:B9" si="11">COUNTIF($C$14:$C$92,A3)</f>
        <v>6</v>
      </c>
      <c r="C3" s="193">
        <f t="shared" ref="C3:C10" si="12">B3/$B$10</f>
        <v>8.3333333333333329E-2</v>
      </c>
      <c r="F3" s="294">
        <f t="shared" si="3"/>
        <v>0.83333333333333337</v>
      </c>
      <c r="G3" s="137">
        <f t="shared" si="4"/>
        <v>5002.4077670164252</v>
      </c>
      <c r="H3" s="143">
        <f t="shared" si="5"/>
        <v>833.7346278360709</v>
      </c>
      <c r="I3" s="186">
        <f t="shared" ref="I3:I9" si="13">SUMIF($C$14:$C$92,A3,F$14:F$92)/B3</f>
        <v>594.6403234482342</v>
      </c>
      <c r="J3" t="str">
        <f t="shared" si="6"/>
        <v>energy</v>
      </c>
      <c r="K3" s="344">
        <f t="shared" si="7"/>
        <v>-0.66666666666666663</v>
      </c>
      <c r="L3" s="344">
        <f t="shared" si="8"/>
        <v>0.33333333333333331</v>
      </c>
      <c r="M3" s="344">
        <f t="shared" si="8"/>
        <v>-0.66666666666666663</v>
      </c>
      <c r="N3" s="344">
        <f t="shared" si="8"/>
        <v>0.33333333333333331</v>
      </c>
      <c r="O3" s="344">
        <f t="shared" si="8"/>
        <v>0.66666666666666663</v>
      </c>
      <c r="P3" s="344">
        <f t="shared" si="9"/>
        <v>0</v>
      </c>
      <c r="Q3" s="344">
        <f t="shared" si="9"/>
        <v>-0.66666666666666663</v>
      </c>
      <c r="R3" s="344">
        <f t="shared" si="9"/>
        <v>0</v>
      </c>
      <c r="S3" s="344">
        <f t="shared" si="9"/>
        <v>0.33333333333333331</v>
      </c>
      <c r="T3" s="344">
        <f t="shared" si="9"/>
        <v>-0.33333333333333331</v>
      </c>
      <c r="U3" s="344">
        <f t="shared" si="9"/>
        <v>-0.66666666666666663</v>
      </c>
      <c r="V3" s="344">
        <f t="shared" si="9"/>
        <v>-0.66666666666666663</v>
      </c>
      <c r="W3" s="286"/>
      <c r="X3" s="6"/>
      <c r="Y3" s="1" t="s">
        <v>288</v>
      </c>
      <c r="Z3" s="282">
        <f t="shared" si="10"/>
        <v>5002.4077670164252</v>
      </c>
      <c r="AA3" s="282">
        <f t="shared" si="10"/>
        <v>3567.8419406894054</v>
      </c>
      <c r="AB3" s="282">
        <f t="shared" si="10"/>
        <v>-3567.8419406894054</v>
      </c>
      <c r="AC3" s="282">
        <f t="shared" si="10"/>
        <v>-993.4348125173176</v>
      </c>
      <c r="AD3" s="282">
        <f t="shared" si="10"/>
        <v>993.4348125173176</v>
      </c>
      <c r="AE3" s="282">
        <f t="shared" si="10"/>
        <v>-2229.8158699233018</v>
      </c>
      <c r="AF3" s="282">
        <f t="shared" si="10"/>
        <v>3664.3816962503215</v>
      </c>
      <c r="AG3" s="282">
        <f t="shared" si="10"/>
        <v>3664.3816962503215</v>
      </c>
      <c r="AH3" s="282">
        <f t="shared" si="10"/>
        <v>993.4348125173176</v>
      </c>
      <c r="AI3" s="282">
        <f t="shared" si="10"/>
        <v>-1394.8728162907498</v>
      </c>
      <c r="AJ3" s="282">
        <f t="shared" si="10"/>
        <v>-993.4348125173176</v>
      </c>
      <c r="AK3" s="282">
        <f t="shared" si="10"/>
        <v>-2631.2538736967344</v>
      </c>
      <c r="AL3" s="282">
        <f t="shared" si="10"/>
        <v>3664.3816962503215</v>
      </c>
      <c r="AM3" s="282">
        <f t="shared" si="10"/>
        <v>39.693010036269925</v>
      </c>
      <c r="AN3" s="282">
        <f t="shared" si="10"/>
        <v>-2229.8158699233018</v>
      </c>
      <c r="AO3" s="282">
        <f t="shared" si="10"/>
        <v>-2229.8158699233018</v>
      </c>
    </row>
    <row r="4" spans="1:41" outlineLevel="1" x14ac:dyDescent="0.25">
      <c r="A4" s="1" t="s">
        <v>297</v>
      </c>
      <c r="B4" s="95">
        <f t="shared" si="11"/>
        <v>10</v>
      </c>
      <c r="C4" s="193">
        <f t="shared" si="12"/>
        <v>0.1388888888888889</v>
      </c>
      <c r="F4" s="294">
        <f t="shared" si="3"/>
        <v>0.1</v>
      </c>
      <c r="G4" s="137">
        <f t="shared" si="4"/>
        <v>13007.976826329788</v>
      </c>
      <c r="H4" s="143">
        <f t="shared" si="5"/>
        <v>1300.7976826329789</v>
      </c>
      <c r="I4" s="186">
        <f t="shared" si="13"/>
        <v>-1300.7976826329789</v>
      </c>
      <c r="J4" t="str">
        <f t="shared" si="6"/>
        <v>grain</v>
      </c>
      <c r="K4" s="344">
        <f t="shared" si="7"/>
        <v>0.6</v>
      </c>
      <c r="L4" s="344">
        <f t="shared" si="8"/>
        <v>0</v>
      </c>
      <c r="M4" s="344">
        <f t="shared" si="8"/>
        <v>0.6</v>
      </c>
      <c r="N4" s="344">
        <f t="shared" si="8"/>
        <v>0</v>
      </c>
      <c r="O4" s="344">
        <f t="shared" si="8"/>
        <v>-0.4</v>
      </c>
      <c r="P4" s="344">
        <f t="shared" si="9"/>
        <v>0.2</v>
      </c>
      <c r="Q4" s="344">
        <f t="shared" si="9"/>
        <v>0.4</v>
      </c>
      <c r="R4" s="344">
        <f t="shared" si="9"/>
        <v>0.2</v>
      </c>
      <c r="S4" s="344">
        <f t="shared" si="9"/>
        <v>0</v>
      </c>
      <c r="T4" s="344">
        <f t="shared" si="9"/>
        <v>0.4</v>
      </c>
      <c r="U4" s="344">
        <f t="shared" si="9"/>
        <v>0.2</v>
      </c>
      <c r="V4" s="344">
        <f t="shared" si="9"/>
        <v>0.2</v>
      </c>
      <c r="W4" s="286"/>
      <c r="X4" s="6"/>
      <c r="Y4" s="1" t="s">
        <v>297</v>
      </c>
      <c r="Z4" s="282">
        <f t="shared" si="10"/>
        <v>13007.976826329788</v>
      </c>
      <c r="AA4" s="282">
        <f t="shared" si="10"/>
        <v>-13007.976826329788</v>
      </c>
      <c r="AB4" s="282">
        <f t="shared" si="10"/>
        <v>13007.976826329788</v>
      </c>
      <c r="AC4" s="282">
        <f t="shared" si="10"/>
        <v>-8319.9594209294701</v>
      </c>
      <c r="AD4" s="282">
        <f t="shared" si="10"/>
        <v>8319.9594209294701</v>
      </c>
      <c r="AE4" s="282">
        <f t="shared" si="10"/>
        <v>-6295.3788830660396</v>
      </c>
      <c r="AF4" s="282">
        <f t="shared" si="10"/>
        <v>4471.6234818965177</v>
      </c>
      <c r="AG4" s="282">
        <f t="shared" si="10"/>
        <v>4471.6234818965177</v>
      </c>
      <c r="AH4" s="282">
        <f t="shared" si="10"/>
        <v>2057.0282556690381</v>
      </c>
      <c r="AI4" s="282">
        <f t="shared" si="10"/>
        <v>-1859.442739070299</v>
      </c>
      <c r="AJ4" s="282">
        <f t="shared" si="10"/>
        <v>-3160.851614239094</v>
      </c>
      <c r="AK4" s="282">
        <f t="shared" si="10"/>
        <v>165.13779879313006</v>
      </c>
      <c r="AL4" s="282">
        <f t="shared" si="10"/>
        <v>5575.446840466574</v>
      </c>
      <c r="AM4" s="282">
        <f t="shared" si="10"/>
        <v>-1388.3523377802449</v>
      </c>
      <c r="AN4" s="282">
        <f t="shared" si="10"/>
        <v>-7718.0573235165175</v>
      </c>
      <c r="AO4" s="282">
        <f t="shared" si="10"/>
        <v>-503.53811909566321</v>
      </c>
    </row>
    <row r="5" spans="1:41" outlineLevel="1" x14ac:dyDescent="0.25">
      <c r="A5" s="1" t="s">
        <v>294</v>
      </c>
      <c r="B5" s="95">
        <f t="shared" si="11"/>
        <v>21</v>
      </c>
      <c r="C5" s="193">
        <f t="shared" si="12"/>
        <v>0.29166666666666669</v>
      </c>
      <c r="F5" s="294">
        <f t="shared" si="3"/>
        <v>0.8571428571428571</v>
      </c>
      <c r="G5" s="137">
        <f t="shared" si="4"/>
        <v>12522.266496263133</v>
      </c>
      <c r="H5" s="143">
        <f t="shared" si="5"/>
        <v>596.2984045839587</v>
      </c>
      <c r="I5" s="186">
        <f t="shared" si="13"/>
        <v>469.40543673443545</v>
      </c>
      <c r="J5" t="str">
        <f t="shared" si="6"/>
        <v>index</v>
      </c>
      <c r="K5" s="344">
        <f t="shared" si="7"/>
        <v>0.90476190476190477</v>
      </c>
      <c r="L5" s="344">
        <f t="shared" si="8"/>
        <v>-0.14285714285714285</v>
      </c>
      <c r="M5" s="344">
        <f t="shared" si="8"/>
        <v>-4.7619047619047616E-2</v>
      </c>
      <c r="N5" s="344">
        <f t="shared" si="8"/>
        <v>-0.14285714285714285</v>
      </c>
      <c r="O5" s="344">
        <f t="shared" si="8"/>
        <v>0.61904761904761907</v>
      </c>
      <c r="P5" s="344">
        <f t="shared" si="9"/>
        <v>0.14285714285714285</v>
      </c>
      <c r="Q5" s="344">
        <f t="shared" si="9"/>
        <v>4.7619047619047616E-2</v>
      </c>
      <c r="R5" s="344">
        <f t="shared" si="9"/>
        <v>-0.61904761904761907</v>
      </c>
      <c r="S5" s="344">
        <f t="shared" si="9"/>
        <v>-0.80952380952380953</v>
      </c>
      <c r="T5" s="344">
        <f t="shared" si="9"/>
        <v>-0.61904761904761907</v>
      </c>
      <c r="U5" s="344">
        <f t="shared" si="9"/>
        <v>0.61904761904761907</v>
      </c>
      <c r="V5" s="344">
        <f t="shared" si="9"/>
        <v>-0.7142857142857143</v>
      </c>
      <c r="W5" s="286"/>
      <c r="X5" s="6"/>
      <c r="Y5" s="1" t="s">
        <v>294</v>
      </c>
      <c r="Z5" s="282">
        <f t="shared" si="10"/>
        <v>12522.266496263133</v>
      </c>
      <c r="AA5" s="282">
        <f t="shared" si="10"/>
        <v>10252.801358463274</v>
      </c>
      <c r="AB5" s="282">
        <f t="shared" si="10"/>
        <v>-10252.801358463274</v>
      </c>
      <c r="AC5" s="282">
        <f t="shared" si="10"/>
        <v>10252.801358463274</v>
      </c>
      <c r="AD5" s="282">
        <f t="shared" si="10"/>
        <v>-10252.801358463274</v>
      </c>
      <c r="AE5" s="282">
        <f t="shared" si="10"/>
        <v>-1337.4231591456241</v>
      </c>
      <c r="AF5" s="282">
        <f t="shared" si="10"/>
        <v>-3743.50052657476</v>
      </c>
      <c r="AG5" s="282">
        <f t="shared" si="10"/>
        <v>-3743.50052657476</v>
      </c>
      <c r="AH5" s="282">
        <f t="shared" si="10"/>
        <v>5679.0589905480801</v>
      </c>
      <c r="AI5" s="282">
        <f t="shared" si="10"/>
        <v>-1063.9590243948892</v>
      </c>
      <c r="AJ5" s="282">
        <f t="shared" si="10"/>
        <v>-462.04435080285032</v>
      </c>
      <c r="AK5" s="282">
        <f t="shared" si="10"/>
        <v>-8472.4959725267618</v>
      </c>
      <c r="AL5" s="282">
        <f t="shared" si="10"/>
        <v>-8960.5151663199922</v>
      </c>
      <c r="AM5" s="282">
        <f t="shared" si="10"/>
        <v>-6646.7936405271894</v>
      </c>
      <c r="AN5" s="282">
        <f t="shared" si="10"/>
        <v>10247.899671067677</v>
      </c>
      <c r="AO5" s="282">
        <f t="shared" si="10"/>
        <v>-7355.5655198392096</v>
      </c>
    </row>
    <row r="6" spans="1:41" outlineLevel="1" x14ac:dyDescent="0.25">
      <c r="A6" s="1" t="s">
        <v>313</v>
      </c>
      <c r="B6" s="95">
        <f t="shared" si="11"/>
        <v>3</v>
      </c>
      <c r="C6" s="193">
        <f t="shared" si="12"/>
        <v>4.1666666666666664E-2</v>
      </c>
      <c r="F6" s="294">
        <f t="shared" si="3"/>
        <v>0.33333333333333331</v>
      </c>
      <c r="G6" s="137">
        <f t="shared" si="4"/>
        <v>3185.8616400594274</v>
      </c>
      <c r="H6" s="143">
        <f t="shared" si="5"/>
        <v>1061.953880019809</v>
      </c>
      <c r="I6" s="186">
        <f t="shared" si="13"/>
        <v>-517.57681607506436</v>
      </c>
      <c r="J6" t="str">
        <f t="shared" si="6"/>
        <v>meat</v>
      </c>
      <c r="K6" s="344">
        <f t="shared" si="7"/>
        <v>0.33333333333333331</v>
      </c>
      <c r="L6" s="344">
        <f t="shared" si="8"/>
        <v>-0.33333333333333331</v>
      </c>
      <c r="M6" s="344">
        <f t="shared" si="8"/>
        <v>-0.33333333333333331</v>
      </c>
      <c r="N6" s="344">
        <f t="shared" si="8"/>
        <v>0.33333333333333331</v>
      </c>
      <c r="O6" s="344">
        <f t="shared" si="8"/>
        <v>0.33333333333333331</v>
      </c>
      <c r="P6" s="344">
        <f t="shared" si="9"/>
        <v>0.33333333333333331</v>
      </c>
      <c r="Q6" s="344">
        <f t="shared" si="9"/>
        <v>0.33333333333333331</v>
      </c>
      <c r="R6" s="344">
        <f t="shared" si="9"/>
        <v>-0.33333333333333331</v>
      </c>
      <c r="S6" s="344">
        <f t="shared" si="9"/>
        <v>-0.33333333333333331</v>
      </c>
      <c r="T6" s="344">
        <f t="shared" si="9"/>
        <v>-0.33333333333333331</v>
      </c>
      <c r="U6" s="344">
        <f t="shared" si="9"/>
        <v>-0.33333333333333331</v>
      </c>
      <c r="V6" s="344">
        <f t="shared" si="9"/>
        <v>-0.33333333333333331</v>
      </c>
      <c r="W6" s="286"/>
      <c r="X6" s="6"/>
      <c r="Y6" s="1" t="s">
        <v>313</v>
      </c>
      <c r="Z6" s="282">
        <f t="shared" si="10"/>
        <v>3185.8616400594274</v>
      </c>
      <c r="AA6" s="282">
        <f t="shared" si="10"/>
        <v>-1552.730448225193</v>
      </c>
      <c r="AB6" s="282">
        <f t="shared" si="10"/>
        <v>1552.730448225193</v>
      </c>
      <c r="AC6" s="282">
        <f t="shared" si="10"/>
        <v>-3185.8616400594274</v>
      </c>
      <c r="AD6" s="282">
        <f t="shared" si="10"/>
        <v>3185.8616400594274</v>
      </c>
      <c r="AE6" s="282">
        <f t="shared" si="10"/>
        <v>3185.8616400594274</v>
      </c>
      <c r="AF6" s="282">
        <f t="shared" si="10"/>
        <v>-1359.5795887792024</v>
      </c>
      <c r="AG6" s="282">
        <f t="shared" si="10"/>
        <v>-3185.8616400594274</v>
      </c>
      <c r="AH6" s="282">
        <f t="shared" si="10"/>
        <v>-3185.8616400594274</v>
      </c>
      <c r="AI6" s="282">
        <f t="shared" si="10"/>
        <v>-3185.8616400594274</v>
      </c>
      <c r="AJ6" s="282">
        <f t="shared" si="10"/>
        <v>-3185.8616400594274</v>
      </c>
      <c r="AK6" s="282">
        <f t="shared" si="10"/>
        <v>3185.8616400594274</v>
      </c>
      <c r="AL6" s="282">
        <f t="shared" si="10"/>
        <v>3185.8616400594274</v>
      </c>
      <c r="AM6" s="282">
        <f t="shared" si="10"/>
        <v>3185.8616400594274</v>
      </c>
      <c r="AN6" s="282">
        <f t="shared" si="10"/>
        <v>3185.8616400594274</v>
      </c>
      <c r="AO6" s="282">
        <f t="shared" si="10"/>
        <v>3185.8616400594274</v>
      </c>
    </row>
    <row r="7" spans="1:41" outlineLevel="1" x14ac:dyDescent="0.25">
      <c r="A7" s="1" t="s">
        <v>347</v>
      </c>
      <c r="B7" s="95">
        <f t="shared" si="11"/>
        <v>5</v>
      </c>
      <c r="C7" s="193">
        <f t="shared" si="12"/>
        <v>6.9444444444444448E-2</v>
      </c>
      <c r="F7" s="294">
        <f t="shared" si="3"/>
        <v>1</v>
      </c>
      <c r="G7" s="137">
        <f t="shared" si="4"/>
        <v>12252.748514209892</v>
      </c>
      <c r="H7" s="143">
        <f t="shared" si="5"/>
        <v>2450.5497028419786</v>
      </c>
      <c r="I7" s="186">
        <f t="shared" si="13"/>
        <v>2450.5497028419786</v>
      </c>
      <c r="J7" t="str">
        <f t="shared" si="6"/>
        <v>metal</v>
      </c>
      <c r="K7" s="344">
        <f t="shared" si="7"/>
        <v>0.6</v>
      </c>
      <c r="L7" s="344">
        <f t="shared" si="8"/>
        <v>-0.2</v>
      </c>
      <c r="M7" s="344">
        <f t="shared" si="8"/>
        <v>-0.2</v>
      </c>
      <c r="N7" s="344">
        <f t="shared" si="8"/>
        <v>0.2</v>
      </c>
      <c r="O7" s="344">
        <f t="shared" si="8"/>
        <v>0.6</v>
      </c>
      <c r="P7" s="344">
        <f t="shared" si="9"/>
        <v>-0.2</v>
      </c>
      <c r="Q7" s="344">
        <f t="shared" si="9"/>
        <v>0.2</v>
      </c>
      <c r="R7" s="344">
        <f t="shared" si="9"/>
        <v>-0.2</v>
      </c>
      <c r="S7" s="344">
        <f t="shared" si="9"/>
        <v>-0.6</v>
      </c>
      <c r="T7" s="344">
        <f t="shared" si="9"/>
        <v>-0.2</v>
      </c>
      <c r="U7" s="344">
        <f t="shared" si="9"/>
        <v>0.2</v>
      </c>
      <c r="V7" s="344">
        <f t="shared" si="9"/>
        <v>-0.6</v>
      </c>
      <c r="W7" s="286"/>
      <c r="X7" s="6"/>
      <c r="Y7" s="1" t="s">
        <v>347</v>
      </c>
      <c r="Z7" s="282">
        <f t="shared" si="10"/>
        <v>12252.748514209892</v>
      </c>
      <c r="AA7" s="282">
        <f t="shared" si="10"/>
        <v>-8398.628880045515</v>
      </c>
      <c r="AB7" s="282">
        <f t="shared" si="10"/>
        <v>8398.628880045515</v>
      </c>
      <c r="AC7" s="282">
        <f t="shared" si="10"/>
        <v>8521.4748507158929</v>
      </c>
      <c r="AD7" s="282">
        <f t="shared" si="10"/>
        <v>-8521.4748507158929</v>
      </c>
      <c r="AE7" s="282">
        <f t="shared" si="10"/>
        <v>-6350.420421202045</v>
      </c>
      <c r="AF7" s="282">
        <f t="shared" si="10"/>
        <v>-3311.6306267217028</v>
      </c>
      <c r="AG7" s="282">
        <f t="shared" si="10"/>
        <v>-1628.5654220711717</v>
      </c>
      <c r="AH7" s="282">
        <f t="shared" si="10"/>
        <v>8521.4748507158929</v>
      </c>
      <c r="AI7" s="282">
        <f t="shared" si="10"/>
        <v>-6350.420421202045</v>
      </c>
      <c r="AJ7" s="282">
        <f t="shared" si="10"/>
        <v>-1628.5654220711717</v>
      </c>
      <c r="AK7" s="282">
        <f t="shared" si="10"/>
        <v>-6350.420421202045</v>
      </c>
      <c r="AL7" s="282">
        <f t="shared" si="10"/>
        <v>-8521.4748507158929</v>
      </c>
      <c r="AM7" s="282">
        <f t="shared" si="10"/>
        <v>-6350.420421202045</v>
      </c>
      <c r="AN7" s="282">
        <f t="shared" si="10"/>
        <v>6350.420421202045</v>
      </c>
      <c r="AO7" s="282">
        <f t="shared" si="10"/>
        <v>-8521.4748507158929</v>
      </c>
    </row>
    <row r="8" spans="1:41" outlineLevel="1" x14ac:dyDescent="0.25">
      <c r="A8" s="1" t="s">
        <v>1122</v>
      </c>
      <c r="B8" s="95">
        <f t="shared" si="11"/>
        <v>10</v>
      </c>
      <c r="C8" s="193">
        <f t="shared" si="12"/>
        <v>0.1388888888888889</v>
      </c>
      <c r="F8" s="294">
        <f t="shared" si="3"/>
        <v>0.6</v>
      </c>
      <c r="G8" s="137">
        <f t="shared" si="4"/>
        <v>9170.746807560181</v>
      </c>
      <c r="H8" s="143">
        <f t="shared" si="5"/>
        <v>917.0746807560181</v>
      </c>
      <c r="I8" s="186">
        <f t="shared" si="13"/>
        <v>676.85170538777447</v>
      </c>
      <c r="J8" t="str">
        <f t="shared" si="6"/>
        <v>rates</v>
      </c>
      <c r="K8" s="344">
        <f t="shared" si="7"/>
        <v>0.4</v>
      </c>
      <c r="L8" s="344">
        <f t="shared" si="8"/>
        <v>0.2</v>
      </c>
      <c r="M8" s="344">
        <f t="shared" si="8"/>
        <v>0.4</v>
      </c>
      <c r="N8" s="344">
        <f t="shared" si="8"/>
        <v>0.2</v>
      </c>
      <c r="O8" s="344">
        <f t="shared" si="8"/>
        <v>0.8</v>
      </c>
      <c r="P8" s="344">
        <f t="shared" si="9"/>
        <v>0.8</v>
      </c>
      <c r="Q8" s="344">
        <f t="shared" si="9"/>
        <v>-0.2</v>
      </c>
      <c r="R8" s="344">
        <f t="shared" si="9"/>
        <v>0.4</v>
      </c>
      <c r="S8" s="344">
        <f t="shared" si="9"/>
        <v>-0.4</v>
      </c>
      <c r="T8" s="344">
        <f t="shared" si="9"/>
        <v>-0.2</v>
      </c>
      <c r="U8" s="344">
        <f t="shared" si="9"/>
        <v>-0.2</v>
      </c>
      <c r="V8" s="344">
        <f t="shared" si="9"/>
        <v>-0.4</v>
      </c>
      <c r="W8" s="286"/>
      <c r="X8" s="6"/>
      <c r="Y8" s="1" t="s">
        <v>1122</v>
      </c>
      <c r="Z8" s="282">
        <f t="shared" si="10"/>
        <v>9170.746807560181</v>
      </c>
      <c r="AA8" s="282">
        <f t="shared" si="10"/>
        <v>-6768.5170538777447</v>
      </c>
      <c r="AB8" s="282">
        <f t="shared" si="10"/>
        <v>6768.5170538777447</v>
      </c>
      <c r="AC8" s="282">
        <f t="shared" si="10"/>
        <v>-4313.8226435675188</v>
      </c>
      <c r="AD8" s="282">
        <f t="shared" si="10"/>
        <v>4313.8226435675188</v>
      </c>
      <c r="AE8" s="282">
        <f t="shared" si="10"/>
        <v>5907.4626354028396</v>
      </c>
      <c r="AF8" s="282">
        <f t="shared" si="10"/>
        <v>-3510.8625329549527</v>
      </c>
      <c r="AG8" s="282">
        <f t="shared" si="10"/>
        <v>-3510.8625329549527</v>
      </c>
      <c r="AH8" s="282">
        <f t="shared" si="10"/>
        <v>-1042.4718821470324</v>
      </c>
      <c r="AI8" s="282">
        <f t="shared" si="10"/>
        <v>-1042.4718821470324</v>
      </c>
      <c r="AJ8" s="282">
        <f t="shared" si="10"/>
        <v>-6782.2132943754405</v>
      </c>
      <c r="AK8" s="282">
        <f t="shared" si="10"/>
        <v>5907.4626354028396</v>
      </c>
      <c r="AL8" s="282">
        <f t="shared" si="10"/>
        <v>4313.8226435675188</v>
      </c>
      <c r="AM8" s="282">
        <f t="shared" si="10"/>
        <v>3439.0719845949184</v>
      </c>
      <c r="AN8" s="282">
        <f t="shared" si="10"/>
        <v>3510.8625329549527</v>
      </c>
      <c r="AO8" s="282">
        <f t="shared" si="10"/>
        <v>4313.8226435675188</v>
      </c>
    </row>
    <row r="9" spans="1:41" outlineLevel="1" x14ac:dyDescent="0.25">
      <c r="A9" s="17" t="s">
        <v>304</v>
      </c>
      <c r="B9" s="295">
        <f t="shared" si="11"/>
        <v>8</v>
      </c>
      <c r="C9" s="200">
        <f t="shared" si="12"/>
        <v>0.1111111111111111</v>
      </c>
      <c r="D9" s="126"/>
      <c r="F9" s="294">
        <f t="shared" si="3"/>
        <v>1</v>
      </c>
      <c r="G9" s="199">
        <f t="shared" si="4"/>
        <v>9977.9146505190656</v>
      </c>
      <c r="H9" s="143">
        <f t="shared" si="5"/>
        <v>1247.2393313148832</v>
      </c>
      <c r="I9" s="186">
        <f t="shared" si="13"/>
        <v>1247.2393313148832</v>
      </c>
      <c r="J9" t="str">
        <f t="shared" si="6"/>
        <v>soft</v>
      </c>
      <c r="K9" s="344">
        <f t="shared" si="7"/>
        <v>-0.25</v>
      </c>
      <c r="L9" s="344">
        <f t="shared" si="8"/>
        <v>0.25</v>
      </c>
      <c r="M9" s="344">
        <f t="shared" si="8"/>
        <v>-0.75</v>
      </c>
      <c r="N9" s="344">
        <f t="shared" si="8"/>
        <v>0.25</v>
      </c>
      <c r="O9" s="344">
        <f t="shared" si="8"/>
        <v>0</v>
      </c>
      <c r="P9" s="344">
        <f t="shared" si="9"/>
        <v>-0.25</v>
      </c>
      <c r="Q9" s="344">
        <f t="shared" si="9"/>
        <v>0</v>
      </c>
      <c r="R9" s="344">
        <f t="shared" si="9"/>
        <v>-0.5</v>
      </c>
      <c r="S9" s="344">
        <f t="shared" si="9"/>
        <v>0.25</v>
      </c>
      <c r="T9" s="344">
        <f t="shared" si="9"/>
        <v>0</v>
      </c>
      <c r="U9" s="344">
        <f t="shared" si="9"/>
        <v>-0.25</v>
      </c>
      <c r="V9" s="344">
        <f t="shared" si="9"/>
        <v>-0.25</v>
      </c>
      <c r="W9" s="286"/>
      <c r="X9" s="6"/>
      <c r="Y9" s="17" t="s">
        <v>304</v>
      </c>
      <c r="Z9" s="283">
        <f t="shared" si="10"/>
        <v>9977.9146505190656</v>
      </c>
      <c r="AA9" s="283">
        <f t="shared" si="10"/>
        <v>9977.9146505190656</v>
      </c>
      <c r="AB9" s="283">
        <f t="shared" si="10"/>
        <v>-9977.9146505190656</v>
      </c>
      <c r="AC9" s="283">
        <f t="shared" si="10"/>
        <v>-5173.7157521713998</v>
      </c>
      <c r="AD9" s="283">
        <f t="shared" si="10"/>
        <v>5173.7157521713998</v>
      </c>
      <c r="AE9" s="283">
        <f t="shared" si="10"/>
        <v>-6518.1126703107775</v>
      </c>
      <c r="AF9" s="283">
        <f t="shared" si="10"/>
        <v>2279.3102704179082</v>
      </c>
      <c r="AG9" s="283">
        <f t="shared" si="10"/>
        <v>2279.3102704179082</v>
      </c>
      <c r="AH9" s="283">
        <f t="shared" si="10"/>
        <v>-2783.3353294858598</v>
      </c>
      <c r="AI9" s="283">
        <f t="shared" si="10"/>
        <v>-138.97431217999656</v>
      </c>
      <c r="AJ9" s="283">
        <f t="shared" si="10"/>
        <v>-111.07015226763201</v>
      </c>
      <c r="AK9" s="283">
        <f t="shared" si="10"/>
        <v>-3427.1771071062767</v>
      </c>
      <c r="AL9" s="283">
        <f t="shared" si="10"/>
        <v>5173.7157521713998</v>
      </c>
      <c r="AM9" s="283">
        <f t="shared" si="10"/>
        <v>2586.0680977640804</v>
      </c>
      <c r="AN9" s="283">
        <f t="shared" si="10"/>
        <v>-5173.7157521713998</v>
      </c>
      <c r="AO9" s="283">
        <f t="shared" si="10"/>
        <v>-504.86746544042057</v>
      </c>
    </row>
    <row r="10" spans="1:41" outlineLevel="1" x14ac:dyDescent="0.25">
      <c r="B10">
        <f>SUM(B2:B9)</f>
        <v>72</v>
      </c>
      <c r="C10" s="193">
        <f t="shared" si="12"/>
        <v>1</v>
      </c>
      <c r="D10" s="126"/>
      <c r="F10" s="294">
        <f>SUMIFS(H$14:H$92,H$14:H$92,1,$C$14:$C$92,"&lt;&gt;offline")/$B10</f>
        <v>0.70833333333333337</v>
      </c>
      <c r="G10" s="167">
        <f>SUM(G2:G9)</f>
        <v>72162.799869859591</v>
      </c>
      <c r="H10" s="143">
        <f t="shared" si="5"/>
        <v>1002.2611093036054</v>
      </c>
      <c r="I10">
        <f>SUM(F14:F92)/B10</f>
        <v>445.61420151454098</v>
      </c>
      <c r="J10" s="137"/>
      <c r="K10" s="6"/>
      <c r="L10" s="292"/>
      <c r="M10" s="286"/>
      <c r="N10" s="292"/>
      <c r="O10" s="6"/>
      <c r="R10" s="6"/>
      <c r="S10" s="286"/>
      <c r="T10" s="286"/>
      <c r="U10" s="286"/>
      <c r="V10" s="6"/>
      <c r="W10" s="286"/>
      <c r="X10" s="6"/>
      <c r="Y10" s="6" t="s">
        <v>1245</v>
      </c>
      <c r="Z10" s="284">
        <f>SUM(Z2:Z9)</f>
        <v>72162.799869859591</v>
      </c>
      <c r="AA10" s="284">
        <f t="shared" ref="AA10:AO10" si="14">SUM(AA2:AA9)</f>
        <v>-1550.8270559324883</v>
      </c>
      <c r="AB10" s="284">
        <f t="shared" si="14"/>
        <v>1550.8270559324883</v>
      </c>
      <c r="AC10" s="284">
        <f t="shared" si="14"/>
        <v>-2789.4596528649454</v>
      </c>
      <c r="AD10" s="284">
        <f t="shared" si="14"/>
        <v>2789.4596528649454</v>
      </c>
      <c r="AE10" s="284">
        <f t="shared" si="14"/>
        <v>-16760.115288284433</v>
      </c>
      <c r="AF10" s="284">
        <f t="shared" si="14"/>
        <v>-185.74391967023257</v>
      </c>
      <c r="AG10" s="284">
        <f t="shared" si="14"/>
        <v>715.6413830362344</v>
      </c>
      <c r="AH10" s="284">
        <f t="shared" si="14"/>
        <v>14477.812354592679</v>
      </c>
      <c r="AI10" s="284">
        <f t="shared" si="14"/>
        <v>-14621.311775368325</v>
      </c>
      <c r="AJ10" s="284">
        <f t="shared" si="14"/>
        <v>-15900.982879131912</v>
      </c>
      <c r="AK10" s="284">
        <f t="shared" si="14"/>
        <v>-14745.173860375329</v>
      </c>
      <c r="AL10" s="284">
        <f t="shared" si="14"/>
        <v>2703.222573335539</v>
      </c>
      <c r="AM10" s="284">
        <f t="shared" si="14"/>
        <v>-8117.1763211143571</v>
      </c>
      <c r="AN10" s="284">
        <f t="shared" si="14"/>
        <v>5812.7066107659921</v>
      </c>
      <c r="AO10" s="284">
        <f t="shared" si="14"/>
        <v>-15429.635078501475</v>
      </c>
    </row>
    <row r="11" spans="1:41" outlineLevel="1" x14ac:dyDescent="0.25">
      <c r="H11" t="s">
        <v>1158</v>
      </c>
      <c r="I11" s="95">
        <v>0.75</v>
      </c>
      <c r="J11">
        <v>0.5</v>
      </c>
      <c r="K11">
        <v>1</v>
      </c>
      <c r="AN11" s="186"/>
      <c r="AO11" s="186"/>
    </row>
    <row r="12" spans="1:41" ht="15.75" thickBot="1" x14ac:dyDescent="0.3">
      <c r="A12" t="s">
        <v>1055</v>
      </c>
      <c r="B12" s="163" t="s">
        <v>1005</v>
      </c>
      <c r="C12" s="163" t="s">
        <v>1120</v>
      </c>
      <c r="E12" t="s">
        <v>1164</v>
      </c>
      <c r="F12" t="s">
        <v>1298</v>
      </c>
      <c r="G12" t="s">
        <v>1059</v>
      </c>
      <c r="H12" t="s">
        <v>1060</v>
      </c>
      <c r="I12" s="293" t="s">
        <v>1254</v>
      </c>
      <c r="J12" s="270" t="s">
        <v>1157</v>
      </c>
      <c r="K12" s="270" t="s">
        <v>1159</v>
      </c>
      <c r="L12" s="275" t="s">
        <v>1133</v>
      </c>
      <c r="M12" s="1" t="s">
        <v>1149</v>
      </c>
      <c r="N12" t="s">
        <v>1151</v>
      </c>
      <c r="O12" s="275" t="s">
        <v>1160</v>
      </c>
      <c r="P12" s="277" t="s">
        <v>1253</v>
      </c>
      <c r="Q12" s="277" t="s">
        <v>1252</v>
      </c>
      <c r="R12" s="277" t="s">
        <v>1098</v>
      </c>
      <c r="S12" s="277" t="s">
        <v>1215</v>
      </c>
      <c r="T12" s="277" t="s">
        <v>1251</v>
      </c>
      <c r="U12" s="277" t="s">
        <v>1299</v>
      </c>
      <c r="V12" t="s">
        <v>776</v>
      </c>
      <c r="W12" s="249" t="s">
        <v>1257</v>
      </c>
      <c r="X12" t="s">
        <v>1152</v>
      </c>
      <c r="Y12" s="112" t="s">
        <v>1153</v>
      </c>
      <c r="Z12" s="338" t="str">
        <f t="shared" ref="Z12:AO12" si="15">Z93&amp;" ACC "&amp;ROUND(Z94,2)*100&amp;"% PNL "&amp;ROUND(Z10,0)</f>
        <v>MAX ACC 96% PNL 72163</v>
      </c>
      <c r="AA12" s="310" t="str">
        <f t="shared" si="15"/>
        <v>RISK-ON ACC 61% PNL -1551</v>
      </c>
      <c r="AB12" s="310" t="str">
        <f t="shared" si="15"/>
        <v>RISK-OFF ACC 35% PNL 1551</v>
      </c>
      <c r="AC12" s="310" t="str">
        <f t="shared" si="15"/>
        <v>Previous ACC 49% PNL -2789</v>
      </c>
      <c r="AD12" s="339" t="str">
        <f t="shared" si="15"/>
        <v>Anti-Previous ACC 47% PNL 2789</v>
      </c>
      <c r="AE12" s="340" t="str">
        <f t="shared" si="15"/>
        <v>&gt;equity ACC 39% PNL -16760</v>
      </c>
      <c r="AF12" s="340" t="str">
        <f t="shared" si="15"/>
        <v>50/50 ACC 47% PNL -186</v>
      </c>
      <c r="AG12" s="340" t="str">
        <f t="shared" si="15"/>
        <v>&lt;equity ACC 47% PNL 716</v>
      </c>
      <c r="AH12" s="341" t="str">
        <f t="shared" si="15"/>
        <v>SEASONALITY ACC 61% PNL 14478</v>
      </c>
      <c r="AI12" s="341" t="str">
        <f t="shared" si="15"/>
        <v>ADJ_SEASONALITY ACC 40% PNL -14621</v>
      </c>
      <c r="AJ12" s="342" t="str">
        <f t="shared" si="15"/>
        <v>V1 ACC 38% PNL -15901</v>
      </c>
      <c r="AK12" s="342" t="str">
        <f t="shared" si="15"/>
        <v>V2 ACC 36% PNL -14745</v>
      </c>
      <c r="AL12" s="342" t="str">
        <f t="shared" si="15"/>
        <v>V3 ACC 46% PNL 2703</v>
      </c>
      <c r="AM12" s="342" t="str">
        <f t="shared" si="15"/>
        <v>V4 ACC 40% PNL -8117</v>
      </c>
      <c r="AN12" s="342" t="str">
        <f t="shared" si="15"/>
        <v>V5 ACC 54% PNL 5813</v>
      </c>
      <c r="AO12" s="342" t="str">
        <f t="shared" si="15"/>
        <v>V6 ACC 38% PNL -15430</v>
      </c>
    </row>
    <row r="13" spans="1:41" ht="15.75" thickBot="1" x14ac:dyDescent="0.3">
      <c r="A13" s="3"/>
      <c r="B13" s="164"/>
      <c r="C13" s="164"/>
      <c r="E13" s="240">
        <f>COUNTIF(E14:E92,1)/COUNT(E14:E92)</f>
        <v>0.73417721518987344</v>
      </c>
      <c r="H13" s="240">
        <f>COUNTIF(H14:H92,1)/COUNT(H14:H92)</f>
        <v>0.70886075949367089</v>
      </c>
      <c r="I13" s="240">
        <f>COUNTIF(I14:I92,1)/COUNT(I14:I92)</f>
        <v>0.51898734177215189</v>
      </c>
      <c r="J13" s="240">
        <f t="shared" ref="J13:L13" si="16">COUNTIF(J14:J92,1)/COUNT(J14:J92)</f>
        <v>0.48101265822784811</v>
      </c>
      <c r="K13" s="240">
        <f t="shared" si="16"/>
        <v>0.54430379746835444</v>
      </c>
      <c r="L13" s="240">
        <f t="shared" si="16"/>
        <v>0.70886075949367089</v>
      </c>
      <c r="M13" s="240"/>
      <c r="O13" s="240">
        <f t="shared" ref="O13:U13" si="17">COUNTIF(O14:O92,1)/COUNT(O14:O92)</f>
        <v>0.64556962025316456</v>
      </c>
      <c r="P13" s="240">
        <f t="shared" si="17"/>
        <v>0.55696202531645567</v>
      </c>
      <c r="Q13" s="240">
        <f t="shared" si="17"/>
        <v>0.41772151898734178</v>
      </c>
      <c r="R13" s="240">
        <f t="shared" si="17"/>
        <v>0.29113924050632911</v>
      </c>
      <c r="S13" s="240">
        <f t="shared" si="17"/>
        <v>0.4050632911392405</v>
      </c>
      <c r="T13" s="240">
        <f t="shared" si="17"/>
        <v>0.51898734177215189</v>
      </c>
      <c r="U13" s="240">
        <f t="shared" si="17"/>
        <v>0.29113924050632911</v>
      </c>
      <c r="W13" s="179"/>
      <c r="X13" s="182">
        <v>16642651.028390473</v>
      </c>
      <c r="Y13" s="182">
        <v>17199307.030256625</v>
      </c>
      <c r="Z13" s="187">
        <f t="shared" ref="Z13:AO13" si="18">SUM(Z14:Z92)</f>
        <v>72162.799869859591</v>
      </c>
      <c r="AA13" s="187">
        <f t="shared" si="18"/>
        <v>-1550.8270559324883</v>
      </c>
      <c r="AB13" s="187">
        <f t="shared" si="18"/>
        <v>1550.8270559324883</v>
      </c>
      <c r="AC13" s="187">
        <f>SUM(AC14:AC92)</f>
        <v>-2789.4596528649477</v>
      </c>
      <c r="AD13" s="187">
        <f t="shared" si="18"/>
        <v>2789.4596528649477</v>
      </c>
      <c r="AE13" s="187">
        <f t="shared" si="18"/>
        <v>-16760.115288284433</v>
      </c>
      <c r="AF13" s="187">
        <f t="shared" si="18"/>
        <v>-185.74391967023473</v>
      </c>
      <c r="AG13" s="187">
        <f t="shared" si="18"/>
        <v>715.64138303623315</v>
      </c>
      <c r="AH13" s="187">
        <f t="shared" si="18"/>
        <v>14477.812354592679</v>
      </c>
      <c r="AI13" s="187">
        <f>SUM(AI14:AI92)</f>
        <v>-14621.311775368318</v>
      </c>
      <c r="AJ13" s="187">
        <f>SUM(AJ14:AJ92)</f>
        <v>-15900.982879131909</v>
      </c>
      <c r="AK13" s="187">
        <f t="shared" si="18"/>
        <v>-14745.173860375333</v>
      </c>
      <c r="AL13" s="187">
        <f>SUM(AL14:AL92)</f>
        <v>2703.2225733355458</v>
      </c>
      <c r="AM13" s="187">
        <f t="shared" si="18"/>
        <v>-8117.1763211143598</v>
      </c>
      <c r="AN13" s="187">
        <f t="shared" si="18"/>
        <v>5812.7066107659912</v>
      </c>
      <c r="AO13" s="187">
        <f t="shared" si="18"/>
        <v>-15429.635078501473</v>
      </c>
    </row>
    <row r="14" spans="1:41" x14ac:dyDescent="0.25">
      <c r="A14" s="330" t="s">
        <v>287</v>
      </c>
      <c r="B14" s="331" t="s">
        <v>558</v>
      </c>
      <c r="C14" s="332" t="s">
        <v>1288</v>
      </c>
      <c r="E14">
        <v>1</v>
      </c>
      <c r="F14" s="186">
        <f t="shared" ref="F14:F77" si="19">G14*X14</f>
        <v>0</v>
      </c>
      <c r="G14" s="201">
        <v>1.2468827930200001E-3</v>
      </c>
      <c r="H14" s="202">
        <v>1</v>
      </c>
      <c r="I14">
        <v>-1</v>
      </c>
      <c r="J14">
        <v>1</v>
      </c>
      <c r="K14">
        <v>-1</v>
      </c>
      <c r="L14">
        <v>-1</v>
      </c>
      <c r="M14">
        <v>-7</v>
      </c>
      <c r="N14" s="287"/>
      <c r="O14">
        <f t="shared" ref="O14:O77" si="20">IF(M14&lt;0,L14*-1,L14)</f>
        <v>1</v>
      </c>
      <c r="P14">
        <f>IF(E14+K14-L14&gt;0,1,-1)</f>
        <v>1</v>
      </c>
      <c r="Q14">
        <f t="shared" ref="Q14:Q77" si="21">IF(J14+O14+-1*E14&gt;0,1,-1)</f>
        <v>1</v>
      </c>
      <c r="R14">
        <f t="shared" ref="R14:R77" si="22">IF(I14-L14-E14&gt;0,1,-1)</f>
        <v>-1</v>
      </c>
      <c r="S14">
        <f t="shared" ref="S14:S77" si="23">IF(P14+R14+Q14&lt;0,-1,1)</f>
        <v>1</v>
      </c>
      <c r="T14">
        <f t="shared" ref="T14:T77" si="24">IF(E14-K14-O14&lt;0,-1,1)</f>
        <v>1</v>
      </c>
      <c r="U14">
        <f>IF(-E14+J14-L14&lt;0,-1,1)</f>
        <v>1</v>
      </c>
      <c r="V14">
        <f>VLOOKUP($A14,'FuturesInfo (3)'!$A$2:$V$80,22)</f>
        <v>0</v>
      </c>
      <c r="W14">
        <v>1</v>
      </c>
      <c r="X14" s="137">
        <v>0</v>
      </c>
      <c r="Y14" s="137">
        <v>0</v>
      </c>
      <c r="Z14" s="188">
        <f t="shared" ref="Z14:Z77" si="25">ABS(X14*G14)</f>
        <v>0</v>
      </c>
      <c r="AA14" s="188">
        <f>IF(IF(sym!$Q3=H14,1,0)=1,ABS(X14*G14),-ABS(X14*G14))</f>
        <v>0</v>
      </c>
      <c r="AB14" s="188">
        <f>IF(IF(sym!$P3=$H14,1,0)=1,ABS($X14*$G14),-ABS($X14*$G14))</f>
        <v>0</v>
      </c>
      <c r="AC14" s="188">
        <f>IF(IF(E14=H14,1,0)=1,ABS(X14*G14),-ABS(X14*G14))</f>
        <v>0</v>
      </c>
      <c r="AD14" s="188">
        <f t="shared" ref="AD14:AD77" si="26">IF(IF(-E14=H14,1,0)=1,ABS(X14*G14),-ABS(X14*G14))</f>
        <v>0</v>
      </c>
      <c r="AE14" s="188">
        <f t="shared" ref="AE14:AE77" si="27">IF(IF(J14=H14,1,0)=1,ABS(X14*G14),-ABS(X14*G14))</f>
        <v>0</v>
      </c>
      <c r="AF14" s="188">
        <f>IF(IF(I14=H14,1,0)=1,ABS(X14*G14),-ABS(X14*G14))</f>
        <v>0</v>
      </c>
      <c r="AG14" s="188">
        <f>IF(IF(K14=H14,1,0)=1,ABS(X14*G14),-ABS(X14*G14))</f>
        <v>0</v>
      </c>
      <c r="AH14" s="188">
        <f>IF(IF(L14=H14,1,0)=1,ABS(X14*G14),-ABS(X14*G14))</f>
        <v>0</v>
      </c>
      <c r="AI14" s="188">
        <f>IF(IF(O14=H14,1,0)=1,ABS(X14*G14),-ABS(X14*G14))</f>
        <v>0</v>
      </c>
      <c r="AJ14" s="188">
        <f t="shared" ref="AJ14:AJ77" si="28">IF(IF(P14=H14,1,0)=1,ABS(X14*G14),-ABS(X14*G14))</f>
        <v>0</v>
      </c>
      <c r="AK14" s="188">
        <f t="shared" ref="AK14:AK77" si="29">IF(IF(H14=Q14,1,0)=1,ABS(X14*G14),-ABS(X14*G14))</f>
        <v>0</v>
      </c>
      <c r="AL14" s="188">
        <f t="shared" ref="AL14:AL77" si="30">IF(IF(R14=H14,1,0)=1,ABS(X14*G14),-ABS(X14*G14))</f>
        <v>0</v>
      </c>
      <c r="AM14" s="188">
        <f t="shared" ref="AM14:AM77" si="31">IF(IF(S14=H14,1,0)=1,ABS(X14*G14),-ABS(X14*G14))</f>
        <v>0</v>
      </c>
      <c r="AN14" s="188">
        <f t="shared" ref="AN14:AN45" si="32">IF(IF(T14=$H14,1,0)=1,ABS($X14*$G14),-ABS($X14*$G14))</f>
        <v>0</v>
      </c>
      <c r="AO14" s="188">
        <f t="shared" ref="AO14:AO45" si="33">IF(IF(U14=$H14,1,0)=1,ABS($X14*$G14),-ABS($X14*$G14))</f>
        <v>0</v>
      </c>
    </row>
    <row r="15" spans="1:41" x14ac:dyDescent="0.25">
      <c r="A15" s="1" t="s">
        <v>290</v>
      </c>
      <c r="B15" s="149" t="s">
        <v>470</v>
      </c>
      <c r="C15" s="192" t="s">
        <v>1121</v>
      </c>
      <c r="E15">
        <v>1</v>
      </c>
      <c r="F15" s="186">
        <f t="shared" si="19"/>
        <v>784.09752155162118</v>
      </c>
      <c r="G15" s="202">
        <v>5.2532327586200002E-3</v>
      </c>
      <c r="H15" s="202">
        <v>1</v>
      </c>
      <c r="I15">
        <v>1</v>
      </c>
      <c r="J15">
        <v>1</v>
      </c>
      <c r="K15">
        <v>1</v>
      </c>
      <c r="L15">
        <v>1</v>
      </c>
      <c r="M15">
        <v>5</v>
      </c>
      <c r="N15" s="288"/>
      <c r="O15">
        <f t="shared" si="20"/>
        <v>1</v>
      </c>
      <c r="P15">
        <f t="shared" ref="P15:P78" si="34">IF(E15+K15-L15&gt;0,1,-1)</f>
        <v>1</v>
      </c>
      <c r="Q15">
        <f t="shared" si="21"/>
        <v>1</v>
      </c>
      <c r="R15">
        <f t="shared" si="22"/>
        <v>-1</v>
      </c>
      <c r="S15">
        <f t="shared" si="23"/>
        <v>1</v>
      </c>
      <c r="T15">
        <f t="shared" si="24"/>
        <v>-1</v>
      </c>
      <c r="U15">
        <f t="shared" ref="U15:U78" si="35">IF(-E15+J15-L15&lt;0,-1,1)</f>
        <v>-1</v>
      </c>
      <c r="V15">
        <f>VLOOKUP($A15,'FuturesInfo (3)'!$A$2:$V$80,22)</f>
        <v>3</v>
      </c>
      <c r="W15">
        <v>1</v>
      </c>
      <c r="X15" s="137">
        <v>149260</v>
      </c>
      <c r="Y15" s="137">
        <v>149260</v>
      </c>
      <c r="Z15" s="188">
        <f t="shared" si="25"/>
        <v>784.09752155162118</v>
      </c>
      <c r="AA15" s="188">
        <f>IF(IF(sym!$Q4=H15,1,0)=1,ABS(X15*G15),-ABS(X15*G15))</f>
        <v>784.09752155162118</v>
      </c>
      <c r="AB15" s="188">
        <f>IF(IF(sym!$P4=$H15,1,0)=1,ABS($X15*$G15),-ABS($X15*$G15))</f>
        <v>-784.09752155162118</v>
      </c>
      <c r="AC15" s="188">
        <f>IF(IF(E15=H15,1,0)=1,ABS(X15*G15),-ABS(X15*G15))</f>
        <v>784.09752155162118</v>
      </c>
      <c r="AD15" s="188">
        <f t="shared" si="26"/>
        <v>-784.09752155162118</v>
      </c>
      <c r="AE15" s="188">
        <f t="shared" si="27"/>
        <v>784.09752155162118</v>
      </c>
      <c r="AF15" s="188">
        <f t="shared" ref="AF15:AF78" si="36">IF(IF(I15=H15,1,0)=1,ABS(X15*G15),-ABS(X15*G15))</f>
        <v>784.09752155162118</v>
      </c>
      <c r="AG15" s="188">
        <f t="shared" ref="AG15:AG78" si="37">IF(IF(K15=H15,1,0)=1,ABS(X15*G15),-ABS(X15*G15))</f>
        <v>784.09752155162118</v>
      </c>
      <c r="AH15" s="188">
        <f t="shared" ref="AH15:AH78" si="38">IF(IF(L15=H15,1,0)=1,ABS(X15*G15),-ABS(X15*G15))</f>
        <v>784.09752155162118</v>
      </c>
      <c r="AI15" s="188">
        <f t="shared" ref="AI15:AI78" si="39">IF(IF(O15=H15,1,0)=1,ABS(X15*G15),-ABS(X15*G15))</f>
        <v>784.09752155162118</v>
      </c>
      <c r="AJ15" s="188">
        <f t="shared" si="28"/>
        <v>784.09752155162118</v>
      </c>
      <c r="AK15" s="188">
        <f t="shared" si="29"/>
        <v>784.09752155162118</v>
      </c>
      <c r="AL15" s="188">
        <f t="shared" si="30"/>
        <v>-784.09752155162118</v>
      </c>
      <c r="AM15" s="188">
        <f t="shared" si="31"/>
        <v>784.09752155162118</v>
      </c>
      <c r="AN15" s="188">
        <f t="shared" si="32"/>
        <v>-784.09752155162118</v>
      </c>
      <c r="AO15" s="188">
        <f t="shared" si="33"/>
        <v>-784.09752155162118</v>
      </c>
    </row>
    <row r="16" spans="1:41" x14ac:dyDescent="0.25">
      <c r="A16" s="1" t="s">
        <v>292</v>
      </c>
      <c r="B16" s="149" t="s">
        <v>292</v>
      </c>
      <c r="C16" s="192" t="s">
        <v>294</v>
      </c>
      <c r="E16">
        <v>1</v>
      </c>
      <c r="F16" s="186">
        <f t="shared" si="19"/>
        <v>646.1430960716408</v>
      </c>
      <c r="G16" s="202">
        <v>6.6620721341599997E-3</v>
      </c>
      <c r="H16" s="202">
        <v>1</v>
      </c>
      <c r="I16">
        <v>1</v>
      </c>
      <c r="J16">
        <v>1</v>
      </c>
      <c r="K16">
        <v>1</v>
      </c>
      <c r="L16">
        <v>-1</v>
      </c>
      <c r="M16">
        <v>5</v>
      </c>
      <c r="N16" s="288"/>
      <c r="O16">
        <f t="shared" si="20"/>
        <v>-1</v>
      </c>
      <c r="P16">
        <f t="shared" si="34"/>
        <v>1</v>
      </c>
      <c r="Q16">
        <f t="shared" si="21"/>
        <v>-1</v>
      </c>
      <c r="R16">
        <f t="shared" si="22"/>
        <v>1</v>
      </c>
      <c r="S16">
        <f t="shared" si="23"/>
        <v>1</v>
      </c>
      <c r="T16">
        <f t="shared" si="24"/>
        <v>1</v>
      </c>
      <c r="U16">
        <f t="shared" si="35"/>
        <v>1</v>
      </c>
      <c r="V16">
        <f>VLOOKUP($A16,'FuturesInfo (3)'!$A$2:$V$80,22)</f>
        <v>2</v>
      </c>
      <c r="W16">
        <v>1</v>
      </c>
      <c r="X16" s="137">
        <v>96988.306799999991</v>
      </c>
      <c r="Y16" s="137">
        <v>96988.306799999991</v>
      </c>
      <c r="Z16" s="188">
        <f t="shared" si="25"/>
        <v>646.1430960716408</v>
      </c>
      <c r="AA16" s="188">
        <f>IF(IF(sym!$Q5=H16,1,0)=1,ABS(X16*G16),-ABS(X16*G16))</f>
        <v>646.1430960716408</v>
      </c>
      <c r="AB16" s="188">
        <f>IF(IF(sym!$P5=$H16,1,0)=1,ABS($X16*$G16),-ABS($X16*$G16))</f>
        <v>-646.1430960716408</v>
      </c>
      <c r="AC16" s="188">
        <f t="shared" ref="AC16:AC79" si="40">IF(IF(E16=H16,1,0)=1,ABS(X16*G16),-ABS(X16*G16))</f>
        <v>646.1430960716408</v>
      </c>
      <c r="AD16" s="188">
        <f t="shared" si="26"/>
        <v>-646.1430960716408</v>
      </c>
      <c r="AE16" s="188">
        <f t="shared" si="27"/>
        <v>646.1430960716408</v>
      </c>
      <c r="AF16" s="188">
        <f t="shared" si="36"/>
        <v>646.1430960716408</v>
      </c>
      <c r="AG16" s="188">
        <f t="shared" si="37"/>
        <v>646.1430960716408</v>
      </c>
      <c r="AH16" s="188">
        <f t="shared" si="38"/>
        <v>-646.1430960716408</v>
      </c>
      <c r="AI16" s="188">
        <f t="shared" si="39"/>
        <v>-646.1430960716408</v>
      </c>
      <c r="AJ16" s="188">
        <f t="shared" si="28"/>
        <v>646.1430960716408</v>
      </c>
      <c r="AK16" s="188">
        <f t="shared" si="29"/>
        <v>-646.1430960716408</v>
      </c>
      <c r="AL16" s="188">
        <f t="shared" si="30"/>
        <v>646.1430960716408</v>
      </c>
      <c r="AM16" s="188">
        <f>IF(IF(S16=H16,1,0)=1,ABS(X16*G16),-ABS(X16*G16))</f>
        <v>646.1430960716408</v>
      </c>
      <c r="AN16" s="188">
        <f t="shared" si="32"/>
        <v>646.1430960716408</v>
      </c>
      <c r="AO16" s="188">
        <f t="shared" si="33"/>
        <v>646.1430960716408</v>
      </c>
    </row>
    <row r="17" spans="1:41" x14ac:dyDescent="0.25">
      <c r="A17" s="1" t="s">
        <v>295</v>
      </c>
      <c r="B17" s="149" t="s">
        <v>728</v>
      </c>
      <c r="C17" s="192" t="s">
        <v>297</v>
      </c>
      <c r="E17">
        <v>1</v>
      </c>
      <c r="F17" s="186">
        <f t="shared" si="19"/>
        <v>-1272.7034611751881</v>
      </c>
      <c r="G17" s="202">
        <v>-1.3408169628900001E-2</v>
      </c>
      <c r="H17" s="202">
        <v>-1</v>
      </c>
      <c r="I17">
        <v>1</v>
      </c>
      <c r="J17">
        <v>1</v>
      </c>
      <c r="K17">
        <v>1</v>
      </c>
      <c r="L17">
        <v>1</v>
      </c>
      <c r="M17">
        <v>8</v>
      </c>
      <c r="N17" s="288"/>
      <c r="O17">
        <f t="shared" si="20"/>
        <v>1</v>
      </c>
      <c r="P17">
        <f t="shared" si="34"/>
        <v>1</v>
      </c>
      <c r="Q17">
        <f t="shared" si="21"/>
        <v>1</v>
      </c>
      <c r="R17">
        <f t="shared" si="22"/>
        <v>-1</v>
      </c>
      <c r="S17">
        <f t="shared" si="23"/>
        <v>1</v>
      </c>
      <c r="T17">
        <f t="shared" si="24"/>
        <v>-1</v>
      </c>
      <c r="U17">
        <f t="shared" si="35"/>
        <v>-1</v>
      </c>
      <c r="V17">
        <f>VLOOKUP($A17,'FuturesInfo (3)'!$A$2:$V$80,22)</f>
        <v>5</v>
      </c>
      <c r="W17">
        <v>1</v>
      </c>
      <c r="X17" s="137">
        <v>94920</v>
      </c>
      <c r="Y17" s="137">
        <v>75936</v>
      </c>
      <c r="Z17" s="188">
        <f t="shared" si="25"/>
        <v>1272.7034611751881</v>
      </c>
      <c r="AA17" s="188">
        <f>IF(IF(sym!$Q6=H17,1,0)=1,ABS(X17*G17),-ABS(X17*G17))</f>
        <v>-1272.7034611751881</v>
      </c>
      <c r="AB17" s="188">
        <f>IF(IF(sym!$P6=$H17,1,0)=1,ABS($X17*$G17),-ABS($X17*$G17))</f>
        <v>1272.7034611751881</v>
      </c>
      <c r="AC17" s="188">
        <f t="shared" si="40"/>
        <v>-1272.7034611751881</v>
      </c>
      <c r="AD17" s="188">
        <f t="shared" si="26"/>
        <v>1272.7034611751881</v>
      </c>
      <c r="AE17" s="188">
        <f t="shared" si="27"/>
        <v>-1272.7034611751881</v>
      </c>
      <c r="AF17" s="188">
        <f t="shared" si="36"/>
        <v>-1272.7034611751881</v>
      </c>
      <c r="AG17" s="188">
        <f t="shared" si="37"/>
        <v>-1272.7034611751881</v>
      </c>
      <c r="AH17" s="188">
        <f t="shared" si="38"/>
        <v>-1272.7034611751881</v>
      </c>
      <c r="AI17" s="188">
        <f t="shared" si="39"/>
        <v>-1272.7034611751881</v>
      </c>
      <c r="AJ17" s="188">
        <f t="shared" si="28"/>
        <v>-1272.7034611751881</v>
      </c>
      <c r="AK17" s="188">
        <f t="shared" si="29"/>
        <v>-1272.7034611751881</v>
      </c>
      <c r="AL17" s="188">
        <f t="shared" si="30"/>
        <v>1272.7034611751881</v>
      </c>
      <c r="AM17" s="188">
        <f t="shared" si="31"/>
        <v>-1272.7034611751881</v>
      </c>
      <c r="AN17" s="188">
        <f t="shared" si="32"/>
        <v>1272.7034611751881</v>
      </c>
      <c r="AO17" s="188">
        <f t="shared" si="33"/>
        <v>1272.7034611751881</v>
      </c>
    </row>
    <row r="18" spans="1:41" x14ac:dyDescent="0.25">
      <c r="A18" s="1" t="s">
        <v>298</v>
      </c>
      <c r="B18" s="149" t="s">
        <v>479</v>
      </c>
      <c r="C18" s="192" t="s">
        <v>1121</v>
      </c>
      <c r="E18">
        <v>-1</v>
      </c>
      <c r="F18" s="186">
        <f t="shared" si="19"/>
        <v>282.20533288003742</v>
      </c>
      <c r="G18" s="202">
        <v>3.3967391304299999E-3</v>
      </c>
      <c r="H18" s="202">
        <v>1</v>
      </c>
      <c r="I18">
        <v>1</v>
      </c>
      <c r="J18">
        <v>1</v>
      </c>
      <c r="K18">
        <v>-1</v>
      </c>
      <c r="L18">
        <v>1</v>
      </c>
      <c r="M18">
        <v>5</v>
      </c>
      <c r="N18" s="288"/>
      <c r="O18">
        <f t="shared" si="20"/>
        <v>1</v>
      </c>
      <c r="P18">
        <f t="shared" si="34"/>
        <v>-1</v>
      </c>
      <c r="Q18">
        <f t="shared" si="21"/>
        <v>1</v>
      </c>
      <c r="R18">
        <f t="shared" si="22"/>
        <v>1</v>
      </c>
      <c r="S18">
        <f t="shared" si="23"/>
        <v>1</v>
      </c>
      <c r="T18">
        <f t="shared" si="24"/>
        <v>-1</v>
      </c>
      <c r="U18">
        <f t="shared" si="35"/>
        <v>1</v>
      </c>
      <c r="V18">
        <f>VLOOKUP($A18,'FuturesInfo (3)'!$A$2:$V$80,22)</f>
        <v>3</v>
      </c>
      <c r="W18">
        <v>1</v>
      </c>
      <c r="X18" s="137">
        <v>83081.25</v>
      </c>
      <c r="Y18" s="137">
        <v>83081.25</v>
      </c>
      <c r="Z18" s="188">
        <f t="shared" si="25"/>
        <v>282.20533288003742</v>
      </c>
      <c r="AA18" s="188">
        <f>IF(IF(sym!$Q7=H18,1,0)=1,ABS(X18*G18),-ABS(X18*G18))</f>
        <v>282.20533288003742</v>
      </c>
      <c r="AB18" s="188">
        <f>IF(IF(sym!$P7=$H18,1,0)=1,ABS($X18*$G18),-ABS($X18*$G18))</f>
        <v>-282.20533288003742</v>
      </c>
      <c r="AC18" s="188">
        <f t="shared" si="40"/>
        <v>-282.20533288003742</v>
      </c>
      <c r="AD18" s="188">
        <f t="shared" si="26"/>
        <v>282.20533288003742</v>
      </c>
      <c r="AE18" s="188">
        <f t="shared" si="27"/>
        <v>282.20533288003742</v>
      </c>
      <c r="AF18" s="188">
        <f t="shared" si="36"/>
        <v>282.20533288003742</v>
      </c>
      <c r="AG18" s="188">
        <f t="shared" si="37"/>
        <v>-282.20533288003742</v>
      </c>
      <c r="AH18" s="188">
        <f t="shared" si="38"/>
        <v>282.20533288003742</v>
      </c>
      <c r="AI18" s="188">
        <f t="shared" si="39"/>
        <v>282.20533288003742</v>
      </c>
      <c r="AJ18" s="188">
        <f t="shared" si="28"/>
        <v>-282.20533288003742</v>
      </c>
      <c r="AK18" s="188">
        <f t="shared" si="29"/>
        <v>282.20533288003742</v>
      </c>
      <c r="AL18" s="188">
        <f t="shared" si="30"/>
        <v>282.20533288003742</v>
      </c>
      <c r="AM18" s="188">
        <f t="shared" si="31"/>
        <v>282.20533288003742</v>
      </c>
      <c r="AN18" s="188">
        <f t="shared" si="32"/>
        <v>-282.20533288003742</v>
      </c>
      <c r="AO18" s="188">
        <f t="shared" si="33"/>
        <v>282.20533288003742</v>
      </c>
    </row>
    <row r="19" spans="1:41" x14ac:dyDescent="0.25">
      <c r="A19" s="1" t="s">
        <v>300</v>
      </c>
      <c r="B19" s="149" t="s">
        <v>518</v>
      </c>
      <c r="C19" s="192" t="s">
        <v>297</v>
      </c>
      <c r="E19">
        <v>-1</v>
      </c>
      <c r="F19" s="186">
        <f t="shared" si="19"/>
        <v>-812.58549931799996</v>
      </c>
      <c r="G19" s="202">
        <v>-1.5047879617E-2</v>
      </c>
      <c r="H19" s="202">
        <v>-1</v>
      </c>
      <c r="I19">
        <v>-1</v>
      </c>
      <c r="J19">
        <v>1</v>
      </c>
      <c r="K19">
        <v>-1</v>
      </c>
      <c r="L19">
        <v>-1</v>
      </c>
      <c r="M19">
        <v>8</v>
      </c>
      <c r="N19" s="288"/>
      <c r="O19">
        <f t="shared" si="20"/>
        <v>-1</v>
      </c>
      <c r="P19">
        <f t="shared" si="34"/>
        <v>-1</v>
      </c>
      <c r="Q19">
        <f t="shared" si="21"/>
        <v>1</v>
      </c>
      <c r="R19">
        <f t="shared" si="22"/>
        <v>1</v>
      </c>
      <c r="S19">
        <f t="shared" si="23"/>
        <v>1</v>
      </c>
      <c r="T19">
        <f t="shared" si="24"/>
        <v>1</v>
      </c>
      <c r="U19">
        <f t="shared" si="35"/>
        <v>1</v>
      </c>
      <c r="V19">
        <f>VLOOKUP($A19,'FuturesInfo (3)'!$A$2:$V$80,22)</f>
        <v>5</v>
      </c>
      <c r="W19">
        <v>1</v>
      </c>
      <c r="X19" s="137">
        <v>54000</v>
      </c>
      <c r="Y19" s="137">
        <v>36000</v>
      </c>
      <c r="Z19" s="188">
        <f t="shared" si="25"/>
        <v>812.58549931799996</v>
      </c>
      <c r="AA19" s="188">
        <f>IF(IF(sym!$Q8=H19,1,0)=1,ABS(X19*G19),-ABS(X19*G19))</f>
        <v>-812.58549931799996</v>
      </c>
      <c r="AB19" s="188">
        <f>IF(IF(sym!$P8=$H19,1,0)=1,ABS($X19*$G19),-ABS($X19*$G19))</f>
        <v>812.58549931799996</v>
      </c>
      <c r="AC19" s="188">
        <f t="shared" si="40"/>
        <v>812.58549931799996</v>
      </c>
      <c r="AD19" s="188">
        <f t="shared" si="26"/>
        <v>-812.58549931799996</v>
      </c>
      <c r="AE19" s="188">
        <f t="shared" si="27"/>
        <v>-812.58549931799996</v>
      </c>
      <c r="AF19" s="188">
        <f t="shared" si="36"/>
        <v>812.58549931799996</v>
      </c>
      <c r="AG19" s="188">
        <f t="shared" si="37"/>
        <v>812.58549931799996</v>
      </c>
      <c r="AH19" s="188">
        <f t="shared" si="38"/>
        <v>812.58549931799996</v>
      </c>
      <c r="AI19" s="188">
        <f t="shared" si="39"/>
        <v>812.58549931799996</v>
      </c>
      <c r="AJ19" s="188">
        <f t="shared" si="28"/>
        <v>812.58549931799996</v>
      </c>
      <c r="AK19" s="188">
        <f t="shared" si="29"/>
        <v>-812.58549931799996</v>
      </c>
      <c r="AL19" s="188">
        <f t="shared" si="30"/>
        <v>-812.58549931799996</v>
      </c>
      <c r="AM19" s="188">
        <f t="shared" si="31"/>
        <v>-812.58549931799996</v>
      </c>
      <c r="AN19" s="188">
        <f t="shared" si="32"/>
        <v>-812.58549931799996</v>
      </c>
      <c r="AO19" s="188">
        <f t="shared" si="33"/>
        <v>-812.58549931799996</v>
      </c>
    </row>
    <row r="20" spans="1:41" x14ac:dyDescent="0.25">
      <c r="A20" s="1" t="s">
        <v>302</v>
      </c>
      <c r="B20" s="149" t="s">
        <v>509</v>
      </c>
      <c r="C20" s="192" t="s">
        <v>304</v>
      </c>
      <c r="E20">
        <v>-1</v>
      </c>
      <c r="F20" s="186">
        <f t="shared" si="19"/>
        <v>1293.8238272036599</v>
      </c>
      <c r="G20" s="202">
        <v>1.07998650017E-2</v>
      </c>
      <c r="H20" s="202">
        <v>1</v>
      </c>
      <c r="I20">
        <v>1</v>
      </c>
      <c r="J20">
        <v>-1</v>
      </c>
      <c r="K20">
        <v>1</v>
      </c>
      <c r="L20">
        <v>1</v>
      </c>
      <c r="M20">
        <v>-5</v>
      </c>
      <c r="N20" s="288"/>
      <c r="O20">
        <f t="shared" si="20"/>
        <v>-1</v>
      </c>
      <c r="P20">
        <f t="shared" si="34"/>
        <v>-1</v>
      </c>
      <c r="Q20">
        <f t="shared" si="21"/>
        <v>-1</v>
      </c>
      <c r="R20">
        <f t="shared" si="22"/>
        <v>1</v>
      </c>
      <c r="S20">
        <f t="shared" si="23"/>
        <v>-1</v>
      </c>
      <c r="T20">
        <f t="shared" si="24"/>
        <v>-1</v>
      </c>
      <c r="U20">
        <f t="shared" si="35"/>
        <v>-1</v>
      </c>
      <c r="V20">
        <f>VLOOKUP($A20,'FuturesInfo (3)'!$A$2:$V$80,22)</f>
        <v>4</v>
      </c>
      <c r="W20">
        <v>1</v>
      </c>
      <c r="X20" s="137">
        <v>119800</v>
      </c>
      <c r="Y20" s="137">
        <v>89850</v>
      </c>
      <c r="Z20" s="188">
        <f t="shared" si="25"/>
        <v>1293.8238272036599</v>
      </c>
      <c r="AA20" s="188">
        <f>IF(IF(sym!$Q9=H20,1,0)=1,ABS(X20*G20),-ABS(X20*G20))</f>
        <v>1293.8238272036599</v>
      </c>
      <c r="AB20" s="188">
        <f>IF(IF(sym!$P9=$H20,1,0)=1,ABS($X20*$G20),-ABS($X20*$G20))</f>
        <v>-1293.8238272036599</v>
      </c>
      <c r="AC20" s="188">
        <f t="shared" si="40"/>
        <v>-1293.8238272036599</v>
      </c>
      <c r="AD20" s="188">
        <f t="shared" si="26"/>
        <v>1293.8238272036599</v>
      </c>
      <c r="AE20" s="188">
        <f t="shared" si="27"/>
        <v>-1293.8238272036599</v>
      </c>
      <c r="AF20" s="188">
        <f t="shared" si="36"/>
        <v>1293.8238272036599</v>
      </c>
      <c r="AG20" s="188">
        <f t="shared" si="37"/>
        <v>1293.8238272036599</v>
      </c>
      <c r="AH20" s="188">
        <f t="shared" si="38"/>
        <v>1293.8238272036599</v>
      </c>
      <c r="AI20" s="188">
        <f t="shared" si="39"/>
        <v>-1293.8238272036599</v>
      </c>
      <c r="AJ20" s="188">
        <f t="shared" si="28"/>
        <v>-1293.8238272036599</v>
      </c>
      <c r="AK20" s="188">
        <f t="shared" si="29"/>
        <v>-1293.8238272036599</v>
      </c>
      <c r="AL20" s="188">
        <f t="shared" si="30"/>
        <v>1293.8238272036599</v>
      </c>
      <c r="AM20" s="188">
        <f t="shared" si="31"/>
        <v>-1293.8238272036599</v>
      </c>
      <c r="AN20" s="188">
        <f t="shared" si="32"/>
        <v>-1293.8238272036599</v>
      </c>
      <c r="AO20" s="188">
        <f t="shared" si="33"/>
        <v>-1293.8238272036599</v>
      </c>
    </row>
    <row r="21" spans="1:41" x14ac:dyDescent="0.25">
      <c r="A21" s="1" t="s">
        <v>305</v>
      </c>
      <c r="B21" s="149" t="s">
        <v>488</v>
      </c>
      <c r="C21" s="192" t="s">
        <v>1121</v>
      </c>
      <c r="E21">
        <v>1</v>
      </c>
      <c r="F21" s="186">
        <f t="shared" si="19"/>
        <v>963.98340248939519</v>
      </c>
      <c r="G21" s="202">
        <v>4.1493775933600001E-3</v>
      </c>
      <c r="H21" s="202">
        <v>1</v>
      </c>
      <c r="I21">
        <v>1</v>
      </c>
      <c r="J21">
        <v>-1</v>
      </c>
      <c r="K21">
        <v>1</v>
      </c>
      <c r="L21">
        <v>-1</v>
      </c>
      <c r="M21">
        <v>-8</v>
      </c>
      <c r="N21" s="288"/>
      <c r="O21">
        <f t="shared" si="20"/>
        <v>1</v>
      </c>
      <c r="P21">
        <f t="shared" si="34"/>
        <v>1</v>
      </c>
      <c r="Q21">
        <f t="shared" si="21"/>
        <v>-1</v>
      </c>
      <c r="R21">
        <f t="shared" si="22"/>
        <v>1</v>
      </c>
      <c r="S21">
        <f t="shared" si="23"/>
        <v>1</v>
      </c>
      <c r="T21">
        <f t="shared" si="24"/>
        <v>-1</v>
      </c>
      <c r="U21">
        <f t="shared" si="35"/>
        <v>-1</v>
      </c>
      <c r="V21">
        <f>VLOOKUP($A21,'FuturesInfo (3)'!$A$2:$V$80,22)</f>
        <v>4</v>
      </c>
      <c r="W21">
        <v>1</v>
      </c>
      <c r="X21" s="137">
        <v>232320</v>
      </c>
      <c r="Y21" s="137">
        <v>309760</v>
      </c>
      <c r="Z21" s="188">
        <f t="shared" si="25"/>
        <v>963.98340248939519</v>
      </c>
      <c r="AA21" s="188">
        <f>IF(IF(sym!$Q10=H21,1,0)=1,ABS(X21*G21),-ABS(X21*G21))</f>
        <v>963.98340248939519</v>
      </c>
      <c r="AB21" s="188">
        <f>IF(IF(sym!$P10=$H21,1,0)=1,ABS($X21*$G21),-ABS($X21*$G21))</f>
        <v>-963.98340248939519</v>
      </c>
      <c r="AC21" s="188">
        <f t="shared" si="40"/>
        <v>963.98340248939519</v>
      </c>
      <c r="AD21" s="188">
        <f t="shared" si="26"/>
        <v>-963.98340248939519</v>
      </c>
      <c r="AE21" s="188">
        <f t="shared" si="27"/>
        <v>-963.98340248939519</v>
      </c>
      <c r="AF21" s="188">
        <f t="shared" si="36"/>
        <v>963.98340248939519</v>
      </c>
      <c r="AG21" s="188">
        <f t="shared" si="37"/>
        <v>963.98340248939519</v>
      </c>
      <c r="AH21" s="188">
        <f t="shared" si="38"/>
        <v>-963.98340248939519</v>
      </c>
      <c r="AI21" s="188">
        <f t="shared" si="39"/>
        <v>963.98340248939519</v>
      </c>
      <c r="AJ21" s="188">
        <f t="shared" si="28"/>
        <v>963.98340248939519</v>
      </c>
      <c r="AK21" s="188">
        <f t="shared" si="29"/>
        <v>-963.98340248939519</v>
      </c>
      <c r="AL21" s="188">
        <f t="shared" si="30"/>
        <v>963.98340248939519</v>
      </c>
      <c r="AM21" s="188">
        <f t="shared" si="31"/>
        <v>963.98340248939519</v>
      </c>
      <c r="AN21" s="188">
        <f t="shared" si="32"/>
        <v>-963.98340248939519</v>
      </c>
      <c r="AO21" s="188">
        <f t="shared" si="33"/>
        <v>-963.98340248939519</v>
      </c>
    </row>
    <row r="22" spans="1:41" x14ac:dyDescent="0.25">
      <c r="A22" s="330" t="s">
        <v>307</v>
      </c>
      <c r="B22" s="331" t="s">
        <v>484</v>
      </c>
      <c r="C22" s="332" t="s">
        <v>1288</v>
      </c>
      <c r="E22">
        <v>1</v>
      </c>
      <c r="F22" s="186">
        <f t="shared" si="19"/>
        <v>0</v>
      </c>
      <c r="G22" s="202"/>
      <c r="H22" s="202">
        <v>1</v>
      </c>
      <c r="I22">
        <v>-1</v>
      </c>
      <c r="J22">
        <v>-1</v>
      </c>
      <c r="K22">
        <v>-1</v>
      </c>
      <c r="L22">
        <v>1</v>
      </c>
      <c r="M22">
        <v>5</v>
      </c>
      <c r="N22" s="288"/>
      <c r="O22">
        <f t="shared" si="20"/>
        <v>1</v>
      </c>
      <c r="P22">
        <f t="shared" si="34"/>
        <v>-1</v>
      </c>
      <c r="Q22">
        <f t="shared" si="21"/>
        <v>-1</v>
      </c>
      <c r="R22">
        <f t="shared" si="22"/>
        <v>-1</v>
      </c>
      <c r="S22">
        <f t="shared" si="23"/>
        <v>-1</v>
      </c>
      <c r="T22">
        <f t="shared" si="24"/>
        <v>1</v>
      </c>
      <c r="U22">
        <f t="shared" si="35"/>
        <v>-1</v>
      </c>
      <c r="V22">
        <f>VLOOKUP($A22,'FuturesInfo (3)'!$A$2:$V$80,22)</f>
        <v>0</v>
      </c>
      <c r="W22">
        <v>1</v>
      </c>
      <c r="X22" s="137">
        <v>0</v>
      </c>
      <c r="Y22" s="137">
        <v>0</v>
      </c>
      <c r="Z22" s="188">
        <f t="shared" si="25"/>
        <v>0</v>
      </c>
      <c r="AA22" s="188">
        <f>IF(IF(sym!$Q11=H22,1,0)=1,ABS(X22*G22),-ABS(X22*G22))</f>
        <v>0</v>
      </c>
      <c r="AB22" s="188">
        <f>IF(IF(sym!$P11=$H22,1,0)=1,ABS($X22*$G22),-ABS($X22*$G22))</f>
        <v>0</v>
      </c>
      <c r="AC22" s="188">
        <f t="shared" si="40"/>
        <v>0</v>
      </c>
      <c r="AD22" s="188">
        <f t="shared" si="26"/>
        <v>0</v>
      </c>
      <c r="AE22" s="188">
        <f t="shared" si="27"/>
        <v>0</v>
      </c>
      <c r="AF22" s="188">
        <f t="shared" si="36"/>
        <v>0</v>
      </c>
      <c r="AG22" s="188">
        <f t="shared" si="37"/>
        <v>0</v>
      </c>
      <c r="AH22" s="188">
        <f t="shared" si="38"/>
        <v>0</v>
      </c>
      <c r="AI22" s="188">
        <f t="shared" si="39"/>
        <v>0</v>
      </c>
      <c r="AJ22" s="188">
        <f t="shared" si="28"/>
        <v>0</v>
      </c>
      <c r="AK22" s="188">
        <f t="shared" si="29"/>
        <v>0</v>
      </c>
      <c r="AL22" s="188">
        <f t="shared" si="30"/>
        <v>0</v>
      </c>
      <c r="AM22" s="188">
        <f t="shared" si="31"/>
        <v>0</v>
      </c>
      <c r="AN22" s="188">
        <f t="shared" si="32"/>
        <v>0</v>
      </c>
      <c r="AO22" s="188">
        <f t="shared" si="33"/>
        <v>0</v>
      </c>
    </row>
    <row r="23" spans="1:41" x14ac:dyDescent="0.25">
      <c r="A23" s="1" t="s">
        <v>309</v>
      </c>
      <c r="B23" s="149" t="s">
        <v>522</v>
      </c>
      <c r="C23" s="192" t="s">
        <v>288</v>
      </c>
      <c r="E23">
        <v>-1</v>
      </c>
      <c r="F23" s="186">
        <f t="shared" si="19"/>
        <v>669.01303538305194</v>
      </c>
      <c r="G23" s="202">
        <v>1.3656114214799999E-2</v>
      </c>
      <c r="H23" s="202">
        <v>1</v>
      </c>
      <c r="I23">
        <v>-1</v>
      </c>
      <c r="J23">
        <v>1</v>
      </c>
      <c r="K23">
        <v>-1</v>
      </c>
      <c r="L23">
        <v>1</v>
      </c>
      <c r="M23">
        <v>-3</v>
      </c>
      <c r="N23" s="288"/>
      <c r="O23">
        <f t="shared" si="20"/>
        <v>-1</v>
      </c>
      <c r="P23">
        <f t="shared" si="34"/>
        <v>-1</v>
      </c>
      <c r="Q23">
        <f t="shared" si="21"/>
        <v>1</v>
      </c>
      <c r="R23">
        <f t="shared" si="22"/>
        <v>-1</v>
      </c>
      <c r="S23">
        <f t="shared" si="23"/>
        <v>-1</v>
      </c>
      <c r="T23">
        <f t="shared" si="24"/>
        <v>1</v>
      </c>
      <c r="U23">
        <f t="shared" si="35"/>
        <v>1</v>
      </c>
      <c r="V23">
        <f>VLOOKUP($A23,'FuturesInfo (3)'!$A$2:$V$80,22)</f>
        <v>2</v>
      </c>
      <c r="W23">
        <v>1</v>
      </c>
      <c r="X23" s="137">
        <v>48990</v>
      </c>
      <c r="Y23" s="137">
        <v>48990</v>
      </c>
      <c r="Z23" s="188">
        <f t="shared" si="25"/>
        <v>669.01303538305194</v>
      </c>
      <c r="AA23" s="188">
        <f>IF(IF(sym!$Q12=H23,1,0)=1,ABS(X23*G23),-ABS(X23*G23))</f>
        <v>669.01303538305194</v>
      </c>
      <c r="AB23" s="188">
        <f>IF(IF(sym!$P12=$H23,1,0)=1,ABS($X23*$G23),-ABS($X23*$G23))</f>
        <v>-669.01303538305194</v>
      </c>
      <c r="AC23" s="188">
        <f t="shared" si="40"/>
        <v>-669.01303538305194</v>
      </c>
      <c r="AD23" s="188">
        <f t="shared" si="26"/>
        <v>669.01303538305194</v>
      </c>
      <c r="AE23" s="188">
        <f t="shared" si="27"/>
        <v>669.01303538305194</v>
      </c>
      <c r="AF23" s="188">
        <f t="shared" si="36"/>
        <v>-669.01303538305194</v>
      </c>
      <c r="AG23" s="188">
        <f t="shared" si="37"/>
        <v>-669.01303538305194</v>
      </c>
      <c r="AH23" s="188">
        <f t="shared" si="38"/>
        <v>669.01303538305194</v>
      </c>
      <c r="AI23" s="188">
        <f t="shared" si="39"/>
        <v>-669.01303538305194</v>
      </c>
      <c r="AJ23" s="188">
        <f t="shared" si="28"/>
        <v>-669.01303538305194</v>
      </c>
      <c r="AK23" s="188">
        <f t="shared" si="29"/>
        <v>669.01303538305194</v>
      </c>
      <c r="AL23" s="188">
        <f t="shared" si="30"/>
        <v>-669.01303538305194</v>
      </c>
      <c r="AM23" s="188">
        <f t="shared" si="31"/>
        <v>-669.01303538305194</v>
      </c>
      <c r="AN23" s="188">
        <f t="shared" si="32"/>
        <v>669.01303538305194</v>
      </c>
      <c r="AO23" s="188">
        <f t="shared" si="33"/>
        <v>669.01303538305194</v>
      </c>
    </row>
    <row r="24" spans="1:41" x14ac:dyDescent="0.25">
      <c r="A24" s="1" t="s">
        <v>311</v>
      </c>
      <c r="B24" s="149" t="s">
        <v>520</v>
      </c>
      <c r="C24" s="192" t="s">
        <v>304</v>
      </c>
      <c r="E24">
        <v>-1</v>
      </c>
      <c r="F24" s="186">
        <f t="shared" si="19"/>
        <v>1245.7176250603786</v>
      </c>
      <c r="G24" s="202">
        <v>1.27785569581E-2</v>
      </c>
      <c r="H24" s="233">
        <v>1</v>
      </c>
      <c r="I24">
        <v>1</v>
      </c>
      <c r="J24">
        <v>-1</v>
      </c>
      <c r="K24">
        <v>1</v>
      </c>
      <c r="L24">
        <v>-1</v>
      </c>
      <c r="M24">
        <v>2</v>
      </c>
      <c r="N24" s="288"/>
      <c r="O24">
        <f t="shared" si="20"/>
        <v>-1</v>
      </c>
      <c r="P24">
        <f t="shared" si="34"/>
        <v>1</v>
      </c>
      <c r="Q24">
        <f t="shared" si="21"/>
        <v>-1</v>
      </c>
      <c r="R24">
        <f t="shared" si="22"/>
        <v>1</v>
      </c>
      <c r="S24">
        <f t="shared" si="23"/>
        <v>1</v>
      </c>
      <c r="T24">
        <f t="shared" si="24"/>
        <v>-1</v>
      </c>
      <c r="U24">
        <f t="shared" si="35"/>
        <v>1</v>
      </c>
      <c r="V24">
        <f>VLOOKUP($A24,'FuturesInfo (3)'!$A$2:$V$80,22)</f>
        <v>3</v>
      </c>
      <c r="W24">
        <v>1</v>
      </c>
      <c r="X24" s="137">
        <v>97485</v>
      </c>
      <c r="Y24" s="137">
        <v>64990</v>
      </c>
      <c r="Z24" s="188">
        <f t="shared" si="25"/>
        <v>1245.7176250603786</v>
      </c>
      <c r="AA24" s="188">
        <f>IF(IF(sym!$Q13=H24,1,0)=1,ABS(X24*G24),-ABS(X24*G24))</f>
        <v>1245.7176250603786</v>
      </c>
      <c r="AB24" s="188">
        <f>IF(IF(sym!$P13=$H24,1,0)=1,ABS($X24*$G24),-ABS($X24*$G24))</f>
        <v>-1245.7176250603786</v>
      </c>
      <c r="AC24" s="188">
        <f t="shared" si="40"/>
        <v>-1245.7176250603786</v>
      </c>
      <c r="AD24" s="188">
        <f t="shared" si="26"/>
        <v>1245.7176250603786</v>
      </c>
      <c r="AE24" s="188">
        <f t="shared" si="27"/>
        <v>-1245.7176250603786</v>
      </c>
      <c r="AF24" s="188">
        <f t="shared" si="36"/>
        <v>1245.7176250603786</v>
      </c>
      <c r="AG24" s="188">
        <f t="shared" si="37"/>
        <v>1245.7176250603786</v>
      </c>
      <c r="AH24" s="188">
        <f t="shared" si="38"/>
        <v>-1245.7176250603786</v>
      </c>
      <c r="AI24" s="188">
        <f t="shared" si="39"/>
        <v>-1245.7176250603786</v>
      </c>
      <c r="AJ24" s="188">
        <f t="shared" si="28"/>
        <v>1245.7176250603786</v>
      </c>
      <c r="AK24" s="188">
        <f t="shared" si="29"/>
        <v>-1245.7176250603786</v>
      </c>
      <c r="AL24" s="188">
        <f t="shared" si="30"/>
        <v>1245.7176250603786</v>
      </c>
      <c r="AM24" s="188">
        <f t="shared" si="31"/>
        <v>1245.7176250603786</v>
      </c>
      <c r="AN24" s="188">
        <f t="shared" si="32"/>
        <v>-1245.7176250603786</v>
      </c>
      <c r="AO24" s="188">
        <f t="shared" si="33"/>
        <v>1245.7176250603786</v>
      </c>
    </row>
    <row r="25" spans="1:41" x14ac:dyDescent="0.25">
      <c r="A25" s="1" t="s">
        <v>1008</v>
      </c>
      <c r="B25" s="149" t="s">
        <v>583</v>
      </c>
      <c r="C25" s="192" t="s">
        <v>1121</v>
      </c>
      <c r="E25">
        <v>-1</v>
      </c>
      <c r="F25" s="186">
        <f t="shared" si="19"/>
        <v>722.47074049106686</v>
      </c>
      <c r="G25" s="202">
        <v>5.1766824217899998E-3</v>
      </c>
      <c r="H25" s="202">
        <v>1</v>
      </c>
      <c r="I25">
        <v>-1</v>
      </c>
      <c r="J25">
        <v>-1</v>
      </c>
      <c r="K25">
        <v>-1</v>
      </c>
      <c r="L25">
        <v>1</v>
      </c>
      <c r="M25">
        <v>-5</v>
      </c>
      <c r="N25" s="288"/>
      <c r="O25">
        <f t="shared" si="20"/>
        <v>-1</v>
      </c>
      <c r="P25">
        <f t="shared" si="34"/>
        <v>-1</v>
      </c>
      <c r="Q25">
        <f t="shared" si="21"/>
        <v>-1</v>
      </c>
      <c r="R25">
        <f t="shared" si="22"/>
        <v>-1</v>
      </c>
      <c r="S25">
        <f t="shared" si="23"/>
        <v>-1</v>
      </c>
      <c r="T25">
        <f t="shared" si="24"/>
        <v>1</v>
      </c>
      <c r="U25">
        <f t="shared" si="35"/>
        <v>-1</v>
      </c>
      <c r="V25">
        <f>VLOOKUP($A25,'FuturesInfo (3)'!$A$2:$V$80,22)</f>
        <v>3</v>
      </c>
      <c r="W25">
        <v>1</v>
      </c>
      <c r="X25" s="137">
        <v>139562.5</v>
      </c>
      <c r="Y25" s="137">
        <v>139562.5</v>
      </c>
      <c r="Z25" s="188">
        <f t="shared" si="25"/>
        <v>722.47074049106686</v>
      </c>
      <c r="AA25" s="188">
        <f>IF(IF(sym!$Q14=H25,1,0)=1,ABS(X25*G25),-ABS(X25*G25))</f>
        <v>722.47074049106686</v>
      </c>
      <c r="AB25" s="188">
        <f>IF(IF(sym!$P14=$H25,1,0)=1,ABS($X25*$G25),-ABS($X25*$G25))</f>
        <v>-722.47074049106686</v>
      </c>
      <c r="AC25" s="188">
        <f t="shared" si="40"/>
        <v>-722.47074049106686</v>
      </c>
      <c r="AD25" s="188">
        <f t="shared" si="26"/>
        <v>722.47074049106686</v>
      </c>
      <c r="AE25" s="188">
        <f t="shared" si="27"/>
        <v>-722.47074049106686</v>
      </c>
      <c r="AF25" s="188">
        <f t="shared" si="36"/>
        <v>-722.47074049106686</v>
      </c>
      <c r="AG25" s="188">
        <f t="shared" si="37"/>
        <v>-722.47074049106686</v>
      </c>
      <c r="AH25" s="188">
        <f t="shared" si="38"/>
        <v>722.47074049106686</v>
      </c>
      <c r="AI25" s="188">
        <f t="shared" si="39"/>
        <v>-722.47074049106686</v>
      </c>
      <c r="AJ25" s="188">
        <f t="shared" si="28"/>
        <v>-722.47074049106686</v>
      </c>
      <c r="AK25" s="188">
        <f t="shared" si="29"/>
        <v>-722.47074049106686</v>
      </c>
      <c r="AL25" s="188">
        <f t="shared" si="30"/>
        <v>-722.47074049106686</v>
      </c>
      <c r="AM25" s="188">
        <f t="shared" si="31"/>
        <v>-722.47074049106686</v>
      </c>
      <c r="AN25" s="188">
        <f t="shared" si="32"/>
        <v>722.47074049106686</v>
      </c>
      <c r="AO25" s="188">
        <f t="shared" si="33"/>
        <v>-722.47074049106686</v>
      </c>
    </row>
    <row r="26" spans="1:41" x14ac:dyDescent="0.25">
      <c r="A26" s="1" t="s">
        <v>314</v>
      </c>
      <c r="B26" s="149" t="s">
        <v>755</v>
      </c>
      <c r="C26" s="192" t="s">
        <v>1121</v>
      </c>
      <c r="E26">
        <v>1</v>
      </c>
      <c r="F26" s="186">
        <f t="shared" si="19"/>
        <v>-973.02882446538888</v>
      </c>
      <c r="G26" s="202">
        <v>-5.0830015696000002E-3</v>
      </c>
      <c r="H26" s="202">
        <v>-1</v>
      </c>
      <c r="I26">
        <v>-1</v>
      </c>
      <c r="J26">
        <v>1</v>
      </c>
      <c r="K26">
        <v>-1</v>
      </c>
      <c r="L26">
        <v>-1</v>
      </c>
      <c r="M26">
        <v>-5</v>
      </c>
      <c r="N26" s="288"/>
      <c r="O26">
        <f t="shared" si="20"/>
        <v>1</v>
      </c>
      <c r="P26">
        <f t="shared" si="34"/>
        <v>1</v>
      </c>
      <c r="Q26">
        <f t="shared" si="21"/>
        <v>1</v>
      </c>
      <c r="R26">
        <f t="shared" si="22"/>
        <v>-1</v>
      </c>
      <c r="S26">
        <f t="shared" si="23"/>
        <v>1</v>
      </c>
      <c r="T26">
        <f t="shared" si="24"/>
        <v>1</v>
      </c>
      <c r="U26">
        <f t="shared" si="35"/>
        <v>1</v>
      </c>
      <c r="V26">
        <f>VLOOKUP($A26,'FuturesInfo (3)'!$A$2:$V$80,22)</f>
        <v>4</v>
      </c>
      <c r="W26">
        <v>1</v>
      </c>
      <c r="X26" s="137">
        <v>191428</v>
      </c>
      <c r="Y26" s="137">
        <v>191428</v>
      </c>
      <c r="Z26" s="188">
        <f t="shared" si="25"/>
        <v>973.02882446538888</v>
      </c>
      <c r="AA26" s="188">
        <f>IF(IF(sym!$Q15=H26,1,0)=1,ABS(X26*G26),-ABS(X26*G26))</f>
        <v>973.02882446538888</v>
      </c>
      <c r="AB26" s="188">
        <f>IF(IF(sym!$P15=$H26,1,0)=1,ABS($X26*$G26),-ABS($X26*$G26))</f>
        <v>-973.02882446538888</v>
      </c>
      <c r="AC26" s="188">
        <f t="shared" si="40"/>
        <v>-973.02882446538888</v>
      </c>
      <c r="AD26" s="188">
        <f t="shared" si="26"/>
        <v>973.02882446538888</v>
      </c>
      <c r="AE26" s="188">
        <f t="shared" si="27"/>
        <v>-973.02882446538888</v>
      </c>
      <c r="AF26" s="188">
        <f t="shared" si="36"/>
        <v>973.02882446538888</v>
      </c>
      <c r="AG26" s="188">
        <f t="shared" si="37"/>
        <v>973.02882446538888</v>
      </c>
      <c r="AH26" s="188">
        <f t="shared" si="38"/>
        <v>973.02882446538888</v>
      </c>
      <c r="AI26" s="188">
        <f t="shared" si="39"/>
        <v>-973.02882446538888</v>
      </c>
      <c r="AJ26" s="188">
        <f t="shared" si="28"/>
        <v>-973.02882446538888</v>
      </c>
      <c r="AK26" s="188">
        <f t="shared" si="29"/>
        <v>-973.02882446538888</v>
      </c>
      <c r="AL26" s="188">
        <f t="shared" si="30"/>
        <v>973.02882446538888</v>
      </c>
      <c r="AM26" s="188">
        <f t="shared" si="31"/>
        <v>-973.02882446538888</v>
      </c>
      <c r="AN26" s="188">
        <f t="shared" si="32"/>
        <v>-973.02882446538888</v>
      </c>
      <c r="AO26" s="188">
        <f t="shared" si="33"/>
        <v>-973.02882446538888</v>
      </c>
    </row>
    <row r="27" spans="1:41" x14ac:dyDescent="0.25">
      <c r="A27" s="1" t="s">
        <v>316</v>
      </c>
      <c r="B27" s="149" t="s">
        <v>562</v>
      </c>
      <c r="C27" s="192" t="s">
        <v>1122</v>
      </c>
      <c r="E27">
        <v>1</v>
      </c>
      <c r="F27" s="186">
        <f t="shared" si="19"/>
        <v>-334.32396074682617</v>
      </c>
      <c r="G27" s="202">
        <v>-8.9755864049800003E-4</v>
      </c>
      <c r="H27" s="202">
        <v>-1</v>
      </c>
      <c r="I27">
        <v>1</v>
      </c>
      <c r="J27">
        <v>-1</v>
      </c>
      <c r="K27">
        <v>1</v>
      </c>
      <c r="L27">
        <v>1</v>
      </c>
      <c r="M27">
        <v>5</v>
      </c>
      <c r="N27" s="288"/>
      <c r="O27">
        <f t="shared" si="20"/>
        <v>1</v>
      </c>
      <c r="P27">
        <f t="shared" si="34"/>
        <v>1</v>
      </c>
      <c r="Q27">
        <f t="shared" si="21"/>
        <v>-1</v>
      </c>
      <c r="R27">
        <f t="shared" si="22"/>
        <v>-1</v>
      </c>
      <c r="S27">
        <f t="shared" si="23"/>
        <v>-1</v>
      </c>
      <c r="T27">
        <f t="shared" si="24"/>
        <v>-1</v>
      </c>
      <c r="U27">
        <f t="shared" si="35"/>
        <v>-1</v>
      </c>
      <c r="V27">
        <f>VLOOKUP($A27,'FuturesInfo (3)'!$A$2:$V$80,22)</f>
        <v>3</v>
      </c>
      <c r="W27">
        <v>1</v>
      </c>
      <c r="X27" s="137">
        <v>372481.46879999997</v>
      </c>
      <c r="Y27" s="137">
        <v>372481.46879999997</v>
      </c>
      <c r="Z27" s="188">
        <f t="shared" si="25"/>
        <v>334.32396074682617</v>
      </c>
      <c r="AA27" s="188">
        <f>IF(IF(sym!$Q16=H27,1,0)=1,ABS(X27*G27),-ABS(X27*G27))</f>
        <v>334.32396074682617</v>
      </c>
      <c r="AB27" s="188">
        <f>IF(IF(sym!$P16=$H27,1,0)=1,ABS($X27*$G27),-ABS($X27*$G27))</f>
        <v>-334.32396074682617</v>
      </c>
      <c r="AC27" s="188">
        <f t="shared" si="40"/>
        <v>-334.32396074682617</v>
      </c>
      <c r="AD27" s="188">
        <f t="shared" si="26"/>
        <v>334.32396074682617</v>
      </c>
      <c r="AE27" s="188">
        <f t="shared" si="27"/>
        <v>334.32396074682617</v>
      </c>
      <c r="AF27" s="188">
        <f t="shared" si="36"/>
        <v>-334.32396074682617</v>
      </c>
      <c r="AG27" s="188">
        <f t="shared" si="37"/>
        <v>-334.32396074682617</v>
      </c>
      <c r="AH27" s="188">
        <f t="shared" si="38"/>
        <v>-334.32396074682617</v>
      </c>
      <c r="AI27" s="188">
        <f t="shared" si="39"/>
        <v>-334.32396074682617</v>
      </c>
      <c r="AJ27" s="188">
        <f t="shared" si="28"/>
        <v>-334.32396074682617</v>
      </c>
      <c r="AK27" s="188">
        <f t="shared" si="29"/>
        <v>334.32396074682617</v>
      </c>
      <c r="AL27" s="188">
        <f t="shared" si="30"/>
        <v>334.32396074682617</v>
      </c>
      <c r="AM27" s="188">
        <f t="shared" si="31"/>
        <v>334.32396074682617</v>
      </c>
      <c r="AN27" s="188">
        <f t="shared" si="32"/>
        <v>334.32396074682617</v>
      </c>
      <c r="AO27" s="188">
        <f t="shared" si="33"/>
        <v>334.32396074682617</v>
      </c>
    </row>
    <row r="28" spans="1:41" x14ac:dyDescent="0.25">
      <c r="A28" s="1" t="s">
        <v>318</v>
      </c>
      <c r="B28" s="149" t="s">
        <v>560</v>
      </c>
      <c r="C28" s="192" t="s">
        <v>1122</v>
      </c>
      <c r="E28">
        <v>1</v>
      </c>
      <c r="F28" s="186">
        <f t="shared" si="19"/>
        <v>-312.25056934153588</v>
      </c>
      <c r="G28" s="202">
        <v>-2.9940119760499999E-4</v>
      </c>
      <c r="H28" s="202">
        <v>-1</v>
      </c>
      <c r="I28">
        <v>-1</v>
      </c>
      <c r="J28">
        <v>1</v>
      </c>
      <c r="K28">
        <v>-1</v>
      </c>
      <c r="L28">
        <v>1</v>
      </c>
      <c r="M28">
        <v>5</v>
      </c>
      <c r="N28" s="288"/>
      <c r="O28">
        <f t="shared" si="20"/>
        <v>1</v>
      </c>
      <c r="P28">
        <f t="shared" si="34"/>
        <v>-1</v>
      </c>
      <c r="Q28">
        <f t="shared" si="21"/>
        <v>1</v>
      </c>
      <c r="R28">
        <f t="shared" si="22"/>
        <v>-1</v>
      </c>
      <c r="S28">
        <f t="shared" si="23"/>
        <v>-1</v>
      </c>
      <c r="T28">
        <f t="shared" si="24"/>
        <v>1</v>
      </c>
      <c r="U28">
        <f t="shared" si="35"/>
        <v>-1</v>
      </c>
      <c r="V28">
        <f>VLOOKUP($A28,'FuturesInfo (3)'!$A$2:$V$80,22)</f>
        <v>9</v>
      </c>
      <c r="W28">
        <v>1</v>
      </c>
      <c r="X28" s="137">
        <v>1042916.9015999999</v>
      </c>
      <c r="Y28" s="137">
        <v>744940.64399999985</v>
      </c>
      <c r="Z28" s="188">
        <f t="shared" si="25"/>
        <v>312.25056934153588</v>
      </c>
      <c r="AA28" s="188">
        <f>IF(IF(sym!$Q17=H28,1,0)=1,ABS(X28*G28),-ABS(X28*G28))</f>
        <v>312.25056934153588</v>
      </c>
      <c r="AB28" s="188">
        <f>IF(IF(sym!$P17=$H28,1,0)=1,ABS($X28*$G28),-ABS($X28*$G28))</f>
        <v>-312.25056934153588</v>
      </c>
      <c r="AC28" s="188">
        <f t="shared" si="40"/>
        <v>-312.25056934153588</v>
      </c>
      <c r="AD28" s="188">
        <f t="shared" si="26"/>
        <v>312.25056934153588</v>
      </c>
      <c r="AE28" s="188">
        <f t="shared" si="27"/>
        <v>-312.25056934153588</v>
      </c>
      <c r="AF28" s="188">
        <f t="shared" si="36"/>
        <v>312.25056934153588</v>
      </c>
      <c r="AG28" s="188">
        <f t="shared" si="37"/>
        <v>312.25056934153588</v>
      </c>
      <c r="AH28" s="188">
        <f t="shared" si="38"/>
        <v>-312.25056934153588</v>
      </c>
      <c r="AI28" s="188">
        <f t="shared" si="39"/>
        <v>-312.25056934153588</v>
      </c>
      <c r="AJ28" s="188">
        <f t="shared" si="28"/>
        <v>312.25056934153588</v>
      </c>
      <c r="AK28" s="188">
        <f t="shared" si="29"/>
        <v>-312.25056934153588</v>
      </c>
      <c r="AL28" s="188">
        <f t="shared" si="30"/>
        <v>312.25056934153588</v>
      </c>
      <c r="AM28" s="188">
        <f t="shared" si="31"/>
        <v>312.25056934153588</v>
      </c>
      <c r="AN28" s="188">
        <f t="shared" si="32"/>
        <v>-312.25056934153588</v>
      </c>
      <c r="AO28" s="188">
        <f t="shared" si="33"/>
        <v>312.25056934153588</v>
      </c>
    </row>
    <row r="29" spans="1:41" x14ac:dyDescent="0.25">
      <c r="A29" s="330" t="s">
        <v>320</v>
      </c>
      <c r="B29" s="331" t="s">
        <v>564</v>
      </c>
      <c r="C29" s="332" t="s">
        <v>1288</v>
      </c>
      <c r="E29">
        <v>1</v>
      </c>
      <c r="F29" s="186">
        <f t="shared" si="19"/>
        <v>0</v>
      </c>
      <c r="G29" s="202">
        <v>-1.33850890108E-4</v>
      </c>
      <c r="H29" s="202">
        <v>-1</v>
      </c>
      <c r="I29">
        <v>-1</v>
      </c>
      <c r="J29">
        <v>1</v>
      </c>
      <c r="K29">
        <v>-1</v>
      </c>
      <c r="L29">
        <v>-1</v>
      </c>
      <c r="M29">
        <v>-4</v>
      </c>
      <c r="N29" s="288"/>
      <c r="O29">
        <f t="shared" si="20"/>
        <v>1</v>
      </c>
      <c r="P29">
        <f t="shared" si="34"/>
        <v>1</v>
      </c>
      <c r="Q29">
        <f t="shared" si="21"/>
        <v>1</v>
      </c>
      <c r="R29">
        <f t="shared" si="22"/>
        <v>-1</v>
      </c>
      <c r="S29">
        <f t="shared" si="23"/>
        <v>1</v>
      </c>
      <c r="T29">
        <f t="shared" si="24"/>
        <v>1</v>
      </c>
      <c r="U29">
        <f t="shared" si="35"/>
        <v>1</v>
      </c>
      <c r="V29">
        <f>VLOOKUP($A29,'FuturesInfo (3)'!$A$2:$V$80,22)</f>
        <v>0</v>
      </c>
      <c r="W29">
        <v>1</v>
      </c>
      <c r="X29" s="137">
        <v>0</v>
      </c>
      <c r="Y29" s="137">
        <v>0</v>
      </c>
      <c r="Z29" s="188">
        <f t="shared" si="25"/>
        <v>0</v>
      </c>
      <c r="AA29" s="188">
        <f>IF(IF(sym!$Q18=H29,1,0)=1,ABS(X29*G29),-ABS(X29*G29))</f>
        <v>0</v>
      </c>
      <c r="AB29" s="188">
        <f>IF(IF(sym!$P18=$H29,1,0)=1,ABS($X29*$G29),-ABS($X29*$G29))</f>
        <v>0</v>
      </c>
      <c r="AC29" s="188">
        <f t="shared" si="40"/>
        <v>0</v>
      </c>
      <c r="AD29" s="188">
        <f t="shared" si="26"/>
        <v>0</v>
      </c>
      <c r="AE29" s="188">
        <f t="shared" si="27"/>
        <v>0</v>
      </c>
      <c r="AF29" s="188">
        <f t="shared" si="36"/>
        <v>0</v>
      </c>
      <c r="AG29" s="188">
        <f t="shared" si="37"/>
        <v>0</v>
      </c>
      <c r="AH29" s="188">
        <f t="shared" si="38"/>
        <v>0</v>
      </c>
      <c r="AI29" s="188">
        <f t="shared" si="39"/>
        <v>0</v>
      </c>
      <c r="AJ29" s="188">
        <f t="shared" si="28"/>
        <v>0</v>
      </c>
      <c r="AK29" s="188">
        <f t="shared" si="29"/>
        <v>0</v>
      </c>
      <c r="AL29" s="188">
        <f t="shared" si="30"/>
        <v>0</v>
      </c>
      <c r="AM29" s="188">
        <f t="shared" si="31"/>
        <v>0</v>
      </c>
      <c r="AN29" s="188">
        <f t="shared" si="32"/>
        <v>0</v>
      </c>
      <c r="AO29" s="188">
        <f t="shared" si="33"/>
        <v>0</v>
      </c>
    </row>
    <row r="30" spans="1:41" x14ac:dyDescent="0.25">
      <c r="A30" s="330" t="s">
        <v>323</v>
      </c>
      <c r="B30" s="331" t="s">
        <v>581</v>
      </c>
      <c r="C30" s="332" t="s">
        <v>1288</v>
      </c>
      <c r="E30">
        <v>1</v>
      </c>
      <c r="F30" s="186">
        <f t="shared" si="19"/>
        <v>0</v>
      </c>
      <c r="G30" s="202">
        <v>-1.5101938082099999E-4</v>
      </c>
      <c r="H30" s="202">
        <v>-1</v>
      </c>
      <c r="I30">
        <v>1</v>
      </c>
      <c r="J30">
        <v>1</v>
      </c>
      <c r="K30">
        <v>1</v>
      </c>
      <c r="L30">
        <v>1</v>
      </c>
      <c r="M30">
        <v>5</v>
      </c>
      <c r="N30" s="288"/>
      <c r="O30">
        <f t="shared" si="20"/>
        <v>1</v>
      </c>
      <c r="P30">
        <f t="shared" si="34"/>
        <v>1</v>
      </c>
      <c r="Q30">
        <f t="shared" si="21"/>
        <v>1</v>
      </c>
      <c r="R30">
        <f t="shared" si="22"/>
        <v>-1</v>
      </c>
      <c r="S30">
        <f t="shared" si="23"/>
        <v>1</v>
      </c>
      <c r="T30">
        <f t="shared" si="24"/>
        <v>-1</v>
      </c>
      <c r="U30">
        <f t="shared" si="35"/>
        <v>-1</v>
      </c>
      <c r="V30">
        <f>VLOOKUP($A30,'FuturesInfo (3)'!$A$2:$V$80,22)</f>
        <v>0</v>
      </c>
      <c r="W30">
        <v>1</v>
      </c>
      <c r="X30" s="137">
        <v>0</v>
      </c>
      <c r="Y30" s="137">
        <v>0</v>
      </c>
      <c r="Z30" s="188">
        <f t="shared" si="25"/>
        <v>0</v>
      </c>
      <c r="AA30" s="188">
        <f>IF(IF(sym!$Q19=H30,1,0)=1,ABS(X30*G30),-ABS(X30*G30))</f>
        <v>0</v>
      </c>
      <c r="AB30" s="188">
        <f>IF(IF(sym!$P19=$H30,1,0)=1,ABS($X30*$G30),-ABS($X30*$G30))</f>
        <v>0</v>
      </c>
      <c r="AC30" s="188">
        <f t="shared" si="40"/>
        <v>0</v>
      </c>
      <c r="AD30" s="188">
        <f t="shared" si="26"/>
        <v>0</v>
      </c>
      <c r="AE30" s="188">
        <f t="shared" si="27"/>
        <v>0</v>
      </c>
      <c r="AF30" s="188">
        <f t="shared" si="36"/>
        <v>0</v>
      </c>
      <c r="AG30" s="188">
        <f t="shared" si="37"/>
        <v>0</v>
      </c>
      <c r="AH30" s="188">
        <f t="shared" si="38"/>
        <v>0</v>
      </c>
      <c r="AI30" s="188">
        <f t="shared" si="39"/>
        <v>0</v>
      </c>
      <c r="AJ30" s="188">
        <f t="shared" si="28"/>
        <v>0</v>
      </c>
      <c r="AK30" s="188">
        <f t="shared" si="29"/>
        <v>0</v>
      </c>
      <c r="AL30" s="188">
        <f t="shared" si="30"/>
        <v>0</v>
      </c>
      <c r="AM30" s="188">
        <f t="shared" si="31"/>
        <v>0</v>
      </c>
      <c r="AN30" s="188">
        <f t="shared" si="32"/>
        <v>0</v>
      </c>
      <c r="AO30" s="188">
        <f t="shared" si="33"/>
        <v>0</v>
      </c>
    </row>
    <row r="31" spans="1:41" x14ac:dyDescent="0.25">
      <c r="A31" s="1" t="s">
        <v>325</v>
      </c>
      <c r="B31" s="149" t="s">
        <v>653</v>
      </c>
      <c r="C31" s="192" t="s">
        <v>294</v>
      </c>
      <c r="E31">
        <v>1</v>
      </c>
      <c r="F31" s="186">
        <f t="shared" si="19"/>
        <v>370.91694574710721</v>
      </c>
      <c r="G31" s="202">
        <v>2.4782317481600001E-3</v>
      </c>
      <c r="H31" s="202">
        <v>1</v>
      </c>
      <c r="I31">
        <v>-1</v>
      </c>
      <c r="J31">
        <v>-1</v>
      </c>
      <c r="K31">
        <v>-1</v>
      </c>
      <c r="L31">
        <v>1</v>
      </c>
      <c r="M31">
        <v>-3</v>
      </c>
      <c r="N31" s="288"/>
      <c r="O31">
        <f t="shared" si="20"/>
        <v>-1</v>
      </c>
      <c r="P31">
        <f t="shared" si="34"/>
        <v>-1</v>
      </c>
      <c r="Q31">
        <f t="shared" si="21"/>
        <v>-1</v>
      </c>
      <c r="R31">
        <f t="shared" si="22"/>
        <v>-1</v>
      </c>
      <c r="S31">
        <f t="shared" si="23"/>
        <v>-1</v>
      </c>
      <c r="T31">
        <f t="shared" si="24"/>
        <v>1</v>
      </c>
      <c r="U31">
        <f t="shared" si="35"/>
        <v>-1</v>
      </c>
      <c r="V31">
        <f>VLOOKUP($A31,'FuturesInfo (3)'!$A$2:$V$80,22)</f>
        <v>2</v>
      </c>
      <c r="W31">
        <v>1</v>
      </c>
      <c r="X31" s="137">
        <v>149670</v>
      </c>
      <c r="Y31" s="137">
        <v>149670</v>
      </c>
      <c r="Z31" s="188">
        <f t="shared" si="25"/>
        <v>370.91694574710721</v>
      </c>
      <c r="AA31" s="188">
        <f>IF(IF(sym!$Q20=H31,1,0)=1,ABS(X31*G31),-ABS(X31*G31))</f>
        <v>370.91694574710721</v>
      </c>
      <c r="AB31" s="188">
        <f>IF(IF(sym!$P20=$H31,1,0)=1,ABS($X31*$G31),-ABS($X31*$G31))</f>
        <v>-370.91694574710721</v>
      </c>
      <c r="AC31" s="188">
        <f t="shared" si="40"/>
        <v>370.91694574710721</v>
      </c>
      <c r="AD31" s="188">
        <f t="shared" si="26"/>
        <v>-370.91694574710721</v>
      </c>
      <c r="AE31" s="188">
        <f t="shared" si="27"/>
        <v>-370.91694574710721</v>
      </c>
      <c r="AF31" s="188">
        <f t="shared" si="36"/>
        <v>-370.91694574710721</v>
      </c>
      <c r="AG31" s="188">
        <f t="shared" si="37"/>
        <v>-370.91694574710721</v>
      </c>
      <c r="AH31" s="188">
        <f t="shared" si="38"/>
        <v>370.91694574710721</v>
      </c>
      <c r="AI31" s="188">
        <f t="shared" si="39"/>
        <v>-370.91694574710721</v>
      </c>
      <c r="AJ31" s="188">
        <f t="shared" si="28"/>
        <v>-370.91694574710721</v>
      </c>
      <c r="AK31" s="188">
        <f t="shared" si="29"/>
        <v>-370.91694574710721</v>
      </c>
      <c r="AL31" s="188">
        <f t="shared" si="30"/>
        <v>-370.91694574710721</v>
      </c>
      <c r="AM31" s="188">
        <f t="shared" si="31"/>
        <v>-370.91694574710721</v>
      </c>
      <c r="AN31" s="188">
        <f t="shared" si="32"/>
        <v>370.91694574710721</v>
      </c>
      <c r="AO31" s="188">
        <f t="shared" si="33"/>
        <v>-370.91694574710721</v>
      </c>
    </row>
    <row r="32" spans="1:41" x14ac:dyDescent="0.25">
      <c r="A32" s="1" t="s">
        <v>327</v>
      </c>
      <c r="B32" s="149" t="s">
        <v>552</v>
      </c>
      <c r="C32" s="192" t="s">
        <v>294</v>
      </c>
      <c r="E32">
        <v>1</v>
      </c>
      <c r="F32" s="186">
        <f t="shared" si="19"/>
        <v>300.86114101194937</v>
      </c>
      <c r="G32" s="202">
        <v>2.8704700394700002E-3</v>
      </c>
      <c r="H32" s="202">
        <v>1</v>
      </c>
      <c r="I32">
        <v>1</v>
      </c>
      <c r="J32">
        <v>1</v>
      </c>
      <c r="K32">
        <v>1</v>
      </c>
      <c r="L32">
        <v>1</v>
      </c>
      <c r="M32">
        <v>-3</v>
      </c>
      <c r="N32" s="288"/>
      <c r="O32">
        <f t="shared" si="20"/>
        <v>-1</v>
      </c>
      <c r="P32">
        <f t="shared" si="34"/>
        <v>1</v>
      </c>
      <c r="Q32">
        <f t="shared" si="21"/>
        <v>-1</v>
      </c>
      <c r="R32">
        <f t="shared" si="22"/>
        <v>-1</v>
      </c>
      <c r="S32">
        <f t="shared" si="23"/>
        <v>-1</v>
      </c>
      <c r="T32">
        <f t="shared" si="24"/>
        <v>1</v>
      </c>
      <c r="U32">
        <f t="shared" si="35"/>
        <v>-1</v>
      </c>
      <c r="V32">
        <f>VLOOKUP($A32,'FuturesInfo (3)'!$A$2:$V$80,22)</f>
        <v>3</v>
      </c>
      <c r="W32">
        <v>1</v>
      </c>
      <c r="X32" s="137">
        <v>104812.5</v>
      </c>
      <c r="Y32" s="137">
        <v>104812.5</v>
      </c>
      <c r="Z32" s="188">
        <f t="shared" si="25"/>
        <v>300.86114101194937</v>
      </c>
      <c r="AA32" s="188">
        <f>IF(IF(sym!$Q21=H32,1,0)=1,ABS(X32*G32),-ABS(X32*G32))</f>
        <v>300.86114101194937</v>
      </c>
      <c r="AB32" s="188">
        <f>IF(IF(sym!$P21=$H32,1,0)=1,ABS($X32*$G32),-ABS($X32*$G32))</f>
        <v>-300.86114101194937</v>
      </c>
      <c r="AC32" s="188">
        <f t="shared" si="40"/>
        <v>300.86114101194937</v>
      </c>
      <c r="AD32" s="188">
        <f t="shared" si="26"/>
        <v>-300.86114101194937</v>
      </c>
      <c r="AE32" s="188">
        <f t="shared" si="27"/>
        <v>300.86114101194937</v>
      </c>
      <c r="AF32" s="188">
        <f t="shared" si="36"/>
        <v>300.86114101194937</v>
      </c>
      <c r="AG32" s="188">
        <f t="shared" si="37"/>
        <v>300.86114101194937</v>
      </c>
      <c r="AH32" s="188">
        <f t="shared" si="38"/>
        <v>300.86114101194937</v>
      </c>
      <c r="AI32" s="188">
        <f t="shared" si="39"/>
        <v>-300.86114101194937</v>
      </c>
      <c r="AJ32" s="188">
        <f t="shared" si="28"/>
        <v>300.86114101194937</v>
      </c>
      <c r="AK32" s="188">
        <f t="shared" si="29"/>
        <v>-300.86114101194937</v>
      </c>
      <c r="AL32" s="188">
        <f t="shared" si="30"/>
        <v>-300.86114101194937</v>
      </c>
      <c r="AM32" s="188">
        <f t="shared" si="31"/>
        <v>-300.86114101194937</v>
      </c>
      <c r="AN32" s="188">
        <f t="shared" si="32"/>
        <v>300.86114101194937</v>
      </c>
      <c r="AO32" s="188">
        <f t="shared" si="33"/>
        <v>-300.86114101194937</v>
      </c>
    </row>
    <row r="33" spans="1:41" x14ac:dyDescent="0.25">
      <c r="A33" s="1" t="s">
        <v>329</v>
      </c>
      <c r="B33" s="149" t="s">
        <v>589</v>
      </c>
      <c r="C33" s="192" t="s">
        <v>313</v>
      </c>
      <c r="E33">
        <v>1</v>
      </c>
      <c r="F33" s="186">
        <f t="shared" si="19"/>
        <v>-913.1410256401125</v>
      </c>
      <c r="G33" s="202">
        <v>-1.28205128205E-2</v>
      </c>
      <c r="H33" s="234">
        <v>-1</v>
      </c>
      <c r="I33">
        <v>-1</v>
      </c>
      <c r="J33">
        <v>-1</v>
      </c>
      <c r="K33">
        <v>1</v>
      </c>
      <c r="L33">
        <v>1</v>
      </c>
      <c r="M33">
        <v>8</v>
      </c>
      <c r="N33" s="288"/>
      <c r="O33">
        <f t="shared" si="20"/>
        <v>1</v>
      </c>
      <c r="P33">
        <f t="shared" si="34"/>
        <v>1</v>
      </c>
      <c r="Q33">
        <f t="shared" si="21"/>
        <v>-1</v>
      </c>
      <c r="R33">
        <f t="shared" si="22"/>
        <v>-1</v>
      </c>
      <c r="S33">
        <f t="shared" si="23"/>
        <v>-1</v>
      </c>
      <c r="T33">
        <f t="shared" si="24"/>
        <v>-1</v>
      </c>
      <c r="U33">
        <f t="shared" si="35"/>
        <v>-1</v>
      </c>
      <c r="V33">
        <f>VLOOKUP($A33,'FuturesInfo (3)'!$A$2:$V$80,22)</f>
        <v>2</v>
      </c>
      <c r="W33">
        <v>1</v>
      </c>
      <c r="X33" s="137">
        <v>71225</v>
      </c>
      <c r="Y33" s="137">
        <v>71225</v>
      </c>
      <c r="Z33" s="188">
        <f t="shared" si="25"/>
        <v>913.1410256401125</v>
      </c>
      <c r="AA33" s="188">
        <f>IF(IF(sym!$Q22=H33,1,0)=1,ABS(X33*G33),-ABS(X33*G33))</f>
        <v>-913.1410256401125</v>
      </c>
      <c r="AB33" s="188">
        <f>IF(IF(sym!$P22=$H33,1,0)=1,ABS($X33*$G33),-ABS($X33*$G33))</f>
        <v>913.1410256401125</v>
      </c>
      <c r="AC33" s="188">
        <f t="shared" si="40"/>
        <v>-913.1410256401125</v>
      </c>
      <c r="AD33" s="188">
        <f t="shared" si="26"/>
        <v>913.1410256401125</v>
      </c>
      <c r="AE33" s="188">
        <f t="shared" si="27"/>
        <v>913.1410256401125</v>
      </c>
      <c r="AF33" s="188">
        <f t="shared" si="36"/>
        <v>913.1410256401125</v>
      </c>
      <c r="AG33" s="188">
        <f t="shared" si="37"/>
        <v>-913.1410256401125</v>
      </c>
      <c r="AH33" s="188">
        <f t="shared" si="38"/>
        <v>-913.1410256401125</v>
      </c>
      <c r="AI33" s="188">
        <f t="shared" si="39"/>
        <v>-913.1410256401125</v>
      </c>
      <c r="AJ33" s="188">
        <f t="shared" si="28"/>
        <v>-913.1410256401125</v>
      </c>
      <c r="AK33" s="188">
        <f t="shared" si="29"/>
        <v>913.1410256401125</v>
      </c>
      <c r="AL33" s="188">
        <f t="shared" si="30"/>
        <v>913.1410256401125</v>
      </c>
      <c r="AM33" s="188">
        <f t="shared" si="31"/>
        <v>913.1410256401125</v>
      </c>
      <c r="AN33" s="188">
        <f t="shared" si="32"/>
        <v>913.1410256401125</v>
      </c>
      <c r="AO33" s="188">
        <f t="shared" si="33"/>
        <v>913.1410256401125</v>
      </c>
    </row>
    <row r="34" spans="1:41" x14ac:dyDescent="0.25">
      <c r="A34" s="1" t="s">
        <v>331</v>
      </c>
      <c r="B34" s="149" t="s">
        <v>481</v>
      </c>
      <c r="C34" s="192" t="s">
        <v>294</v>
      </c>
      <c r="E34">
        <v>1</v>
      </c>
      <c r="F34" s="186">
        <f t="shared" si="19"/>
        <v>802.47482324039083</v>
      </c>
      <c r="G34" s="202">
        <v>8.5025980160600007E-3</v>
      </c>
      <c r="H34" s="202">
        <v>1</v>
      </c>
      <c r="I34">
        <v>-1</v>
      </c>
      <c r="J34">
        <v>1</v>
      </c>
      <c r="K34">
        <v>-1</v>
      </c>
      <c r="L34">
        <v>-1</v>
      </c>
      <c r="M34">
        <v>-3</v>
      </c>
      <c r="N34" s="288"/>
      <c r="O34">
        <f t="shared" si="20"/>
        <v>1</v>
      </c>
      <c r="P34">
        <f t="shared" si="34"/>
        <v>1</v>
      </c>
      <c r="Q34">
        <f t="shared" si="21"/>
        <v>1</v>
      </c>
      <c r="R34">
        <f t="shared" si="22"/>
        <v>-1</v>
      </c>
      <c r="S34">
        <f t="shared" si="23"/>
        <v>1</v>
      </c>
      <c r="T34">
        <f t="shared" si="24"/>
        <v>1</v>
      </c>
      <c r="U34">
        <f t="shared" si="35"/>
        <v>1</v>
      </c>
      <c r="V34">
        <f>VLOOKUP($A34,'FuturesInfo (3)'!$A$2:$V$80,22)</f>
        <v>4</v>
      </c>
      <c r="W34">
        <v>1</v>
      </c>
      <c r="X34" s="137">
        <v>94379.955599999987</v>
      </c>
      <c r="Y34" s="137">
        <v>94379.955599999987</v>
      </c>
      <c r="Z34" s="188">
        <f t="shared" si="25"/>
        <v>802.47482324039083</v>
      </c>
      <c r="AA34" s="188">
        <f>IF(IF(sym!$Q23=H34,1,0)=1,ABS(X34*G34),-ABS(X34*G34))</f>
        <v>802.47482324039083</v>
      </c>
      <c r="AB34" s="188">
        <f>IF(IF(sym!$P23=$H34,1,0)=1,ABS($X34*$G34),-ABS($X34*$G34))</f>
        <v>-802.47482324039083</v>
      </c>
      <c r="AC34" s="188">
        <f t="shared" si="40"/>
        <v>802.47482324039083</v>
      </c>
      <c r="AD34" s="188">
        <f t="shared" si="26"/>
        <v>-802.47482324039083</v>
      </c>
      <c r="AE34" s="188">
        <f t="shared" si="27"/>
        <v>802.47482324039083</v>
      </c>
      <c r="AF34" s="188">
        <f t="shared" si="36"/>
        <v>-802.47482324039083</v>
      </c>
      <c r="AG34" s="188">
        <f t="shared" si="37"/>
        <v>-802.47482324039083</v>
      </c>
      <c r="AH34" s="188">
        <f t="shared" si="38"/>
        <v>-802.47482324039083</v>
      </c>
      <c r="AI34" s="188">
        <f t="shared" si="39"/>
        <v>802.47482324039083</v>
      </c>
      <c r="AJ34" s="188">
        <f t="shared" si="28"/>
        <v>802.47482324039083</v>
      </c>
      <c r="AK34" s="188">
        <f t="shared" si="29"/>
        <v>802.47482324039083</v>
      </c>
      <c r="AL34" s="188">
        <f t="shared" si="30"/>
        <v>-802.47482324039083</v>
      </c>
      <c r="AM34" s="188">
        <f t="shared" si="31"/>
        <v>802.47482324039083</v>
      </c>
      <c r="AN34" s="188">
        <f t="shared" si="32"/>
        <v>802.47482324039083</v>
      </c>
      <c r="AO34" s="188">
        <f t="shared" si="33"/>
        <v>802.47482324039083</v>
      </c>
    </row>
    <row r="35" spans="1:41" x14ac:dyDescent="0.25">
      <c r="A35" s="1" t="s">
        <v>333</v>
      </c>
      <c r="B35" s="149" t="s">
        <v>663</v>
      </c>
      <c r="C35" s="192" t="s">
        <v>294</v>
      </c>
      <c r="E35">
        <v>1</v>
      </c>
      <c r="F35" s="186">
        <f t="shared" si="19"/>
        <v>495.08246745093487</v>
      </c>
      <c r="G35" s="202">
        <v>9.1534364172299997E-3</v>
      </c>
      <c r="H35" s="202">
        <v>1</v>
      </c>
      <c r="I35">
        <v>-1</v>
      </c>
      <c r="J35">
        <v>-1</v>
      </c>
      <c r="K35">
        <v>-1</v>
      </c>
      <c r="L35">
        <v>1</v>
      </c>
      <c r="M35">
        <v>5</v>
      </c>
      <c r="N35" s="288"/>
      <c r="O35">
        <f t="shared" si="20"/>
        <v>1</v>
      </c>
      <c r="P35">
        <f t="shared" si="34"/>
        <v>-1</v>
      </c>
      <c r="Q35">
        <f t="shared" si="21"/>
        <v>-1</v>
      </c>
      <c r="R35">
        <f t="shared" si="22"/>
        <v>-1</v>
      </c>
      <c r="S35">
        <f t="shared" si="23"/>
        <v>-1</v>
      </c>
      <c r="T35">
        <f t="shared" si="24"/>
        <v>1</v>
      </c>
      <c r="U35">
        <f t="shared" si="35"/>
        <v>-1</v>
      </c>
      <c r="V35">
        <f>VLOOKUP($A35,'FuturesInfo (3)'!$A$2:$V$80,22)</f>
        <v>3</v>
      </c>
      <c r="W35">
        <v>1</v>
      </c>
      <c r="X35" s="137">
        <v>54087.06029999999</v>
      </c>
      <c r="Y35" s="137">
        <v>54087.06029999999</v>
      </c>
      <c r="Z35" s="188">
        <f t="shared" si="25"/>
        <v>495.08246745093487</v>
      </c>
      <c r="AA35" s="188">
        <f>IF(IF(sym!$Q24=H35,1,0)=1,ABS(X35*G35),-ABS(X35*G35))</f>
        <v>495.08246745093487</v>
      </c>
      <c r="AB35" s="188">
        <f>IF(IF(sym!$P24=$H35,1,0)=1,ABS($X35*$G35),-ABS($X35*$G35))</f>
        <v>-495.08246745093487</v>
      </c>
      <c r="AC35" s="188">
        <f t="shared" si="40"/>
        <v>495.08246745093487</v>
      </c>
      <c r="AD35" s="188">
        <f t="shared" si="26"/>
        <v>-495.08246745093487</v>
      </c>
      <c r="AE35" s="188">
        <f t="shared" si="27"/>
        <v>-495.08246745093487</v>
      </c>
      <c r="AF35" s="188">
        <f t="shared" si="36"/>
        <v>-495.08246745093487</v>
      </c>
      <c r="AG35" s="188">
        <f t="shared" si="37"/>
        <v>-495.08246745093487</v>
      </c>
      <c r="AH35" s="188">
        <f t="shared" si="38"/>
        <v>495.08246745093487</v>
      </c>
      <c r="AI35" s="188">
        <f t="shared" si="39"/>
        <v>495.08246745093487</v>
      </c>
      <c r="AJ35" s="188">
        <f t="shared" si="28"/>
        <v>-495.08246745093487</v>
      </c>
      <c r="AK35" s="188">
        <f t="shared" si="29"/>
        <v>-495.08246745093487</v>
      </c>
      <c r="AL35" s="188">
        <f t="shared" si="30"/>
        <v>-495.08246745093487</v>
      </c>
      <c r="AM35" s="188">
        <f t="shared" si="31"/>
        <v>-495.08246745093487</v>
      </c>
      <c r="AN35" s="188">
        <f t="shared" si="32"/>
        <v>495.08246745093487</v>
      </c>
      <c r="AO35" s="188">
        <f t="shared" si="33"/>
        <v>-495.08246745093487</v>
      </c>
    </row>
    <row r="36" spans="1:41" x14ac:dyDescent="0.25">
      <c r="A36" s="330" t="s">
        <v>335</v>
      </c>
      <c r="B36" s="331" t="s">
        <v>568</v>
      </c>
      <c r="C36" s="332" t="s">
        <v>1288</v>
      </c>
      <c r="E36">
        <v>1</v>
      </c>
      <c r="F36" s="186">
        <f t="shared" si="19"/>
        <v>0</v>
      </c>
      <c r="G36" s="291">
        <v>4.9828093078699999E-5</v>
      </c>
      <c r="H36" s="202">
        <v>1</v>
      </c>
      <c r="I36">
        <v>1</v>
      </c>
      <c r="J36">
        <v>-1</v>
      </c>
      <c r="K36">
        <v>1</v>
      </c>
      <c r="L36">
        <v>1</v>
      </c>
      <c r="M36">
        <v>10</v>
      </c>
      <c r="N36" s="288"/>
      <c r="O36">
        <f t="shared" si="20"/>
        <v>1</v>
      </c>
      <c r="P36">
        <f t="shared" si="34"/>
        <v>1</v>
      </c>
      <c r="Q36">
        <f t="shared" si="21"/>
        <v>-1</v>
      </c>
      <c r="R36">
        <f t="shared" si="22"/>
        <v>-1</v>
      </c>
      <c r="S36">
        <f t="shared" si="23"/>
        <v>-1</v>
      </c>
      <c r="T36">
        <f t="shared" si="24"/>
        <v>-1</v>
      </c>
      <c r="U36">
        <f t="shared" si="35"/>
        <v>-1</v>
      </c>
      <c r="V36">
        <f>VLOOKUP($A36,'FuturesInfo (3)'!$A$2:$V$80,22)</f>
        <v>0</v>
      </c>
      <c r="W36">
        <v>1</v>
      </c>
      <c r="X36" s="137">
        <v>0</v>
      </c>
      <c r="Y36" s="137">
        <v>0</v>
      </c>
      <c r="Z36" s="188">
        <f t="shared" si="25"/>
        <v>0</v>
      </c>
      <c r="AA36" s="188">
        <f>IF(IF(sym!$Q25=H36,1,0)=1,ABS(X36*G36),-ABS(X36*G36))</f>
        <v>0</v>
      </c>
      <c r="AB36" s="188">
        <f>IF(IF(sym!$P25=$H36,1,0)=1,ABS($X36*$G36),-ABS($X36*$G36))</f>
        <v>0</v>
      </c>
      <c r="AC36" s="188">
        <f t="shared" si="40"/>
        <v>0</v>
      </c>
      <c r="AD36" s="188">
        <f t="shared" si="26"/>
        <v>0</v>
      </c>
      <c r="AE36" s="188">
        <f t="shared" si="27"/>
        <v>0</v>
      </c>
      <c r="AF36" s="188">
        <f t="shared" si="36"/>
        <v>0</v>
      </c>
      <c r="AG36" s="188">
        <f t="shared" si="37"/>
        <v>0</v>
      </c>
      <c r="AH36" s="188">
        <f t="shared" si="38"/>
        <v>0</v>
      </c>
      <c r="AI36" s="188">
        <f t="shared" si="39"/>
        <v>0</v>
      </c>
      <c r="AJ36" s="188">
        <f t="shared" si="28"/>
        <v>0</v>
      </c>
      <c r="AK36" s="188">
        <f t="shared" si="29"/>
        <v>0</v>
      </c>
      <c r="AL36" s="188">
        <f t="shared" si="30"/>
        <v>0</v>
      </c>
      <c r="AM36" s="188">
        <f t="shared" si="31"/>
        <v>0</v>
      </c>
      <c r="AN36" s="188">
        <f t="shared" si="32"/>
        <v>0</v>
      </c>
      <c r="AO36" s="188">
        <f t="shared" si="33"/>
        <v>0</v>
      </c>
    </row>
    <row r="37" spans="1:41" x14ac:dyDescent="0.25">
      <c r="A37" s="1" t="s">
        <v>337</v>
      </c>
      <c r="B37" s="149" t="s">
        <v>591</v>
      </c>
      <c r="C37" s="192" t="s">
        <v>294</v>
      </c>
      <c r="E37">
        <v>1</v>
      </c>
      <c r="F37" s="186">
        <f t="shared" si="19"/>
        <v>1372.2397766627696</v>
      </c>
      <c r="G37" s="202">
        <v>1.5959517321899999E-2</v>
      </c>
      <c r="H37" s="202">
        <v>1</v>
      </c>
      <c r="I37">
        <v>-1</v>
      </c>
      <c r="J37">
        <v>-1</v>
      </c>
      <c r="K37">
        <v>-1</v>
      </c>
      <c r="L37">
        <v>1</v>
      </c>
      <c r="M37">
        <v>1</v>
      </c>
      <c r="N37" s="288"/>
      <c r="O37">
        <f t="shared" si="20"/>
        <v>1</v>
      </c>
      <c r="P37">
        <f t="shared" si="34"/>
        <v>-1</v>
      </c>
      <c r="Q37">
        <f t="shared" si="21"/>
        <v>-1</v>
      </c>
      <c r="R37">
        <f t="shared" si="22"/>
        <v>-1</v>
      </c>
      <c r="S37">
        <f t="shared" si="23"/>
        <v>-1</v>
      </c>
      <c r="T37">
        <f t="shared" si="24"/>
        <v>1</v>
      </c>
      <c r="U37">
        <f t="shared" si="35"/>
        <v>-1</v>
      </c>
      <c r="V37">
        <f>VLOOKUP($A37,'FuturesInfo (3)'!$A$2:$V$80,22)</f>
        <v>3</v>
      </c>
      <c r="W37">
        <v>1</v>
      </c>
      <c r="X37" s="137">
        <v>85982.536250000005</v>
      </c>
      <c r="Y37" s="137">
        <v>85982.536250000005</v>
      </c>
      <c r="Z37" s="188">
        <f t="shared" si="25"/>
        <v>1372.2397766627696</v>
      </c>
      <c r="AA37" s="188">
        <f>IF(IF(sym!$Q26=H37,1,0)=1,ABS(X37*G37),-ABS(X37*G37))</f>
        <v>1372.2397766627696</v>
      </c>
      <c r="AB37" s="188">
        <f>IF(IF(sym!$P26=$H37,1,0)=1,ABS($X37*$G37),-ABS($X37*$G37))</f>
        <v>-1372.2397766627696</v>
      </c>
      <c r="AC37" s="188">
        <f t="shared" si="40"/>
        <v>1372.2397766627696</v>
      </c>
      <c r="AD37" s="188">
        <f t="shared" si="26"/>
        <v>-1372.2397766627696</v>
      </c>
      <c r="AE37" s="188">
        <f t="shared" si="27"/>
        <v>-1372.2397766627696</v>
      </c>
      <c r="AF37" s="188">
        <f t="shared" si="36"/>
        <v>-1372.2397766627696</v>
      </c>
      <c r="AG37" s="188">
        <f t="shared" si="37"/>
        <v>-1372.2397766627696</v>
      </c>
      <c r="AH37" s="188">
        <f t="shared" si="38"/>
        <v>1372.2397766627696</v>
      </c>
      <c r="AI37" s="188">
        <f t="shared" si="39"/>
        <v>1372.2397766627696</v>
      </c>
      <c r="AJ37" s="188">
        <f t="shared" si="28"/>
        <v>-1372.2397766627696</v>
      </c>
      <c r="AK37" s="188">
        <f t="shared" si="29"/>
        <v>-1372.2397766627696</v>
      </c>
      <c r="AL37" s="188">
        <f t="shared" si="30"/>
        <v>-1372.2397766627696</v>
      </c>
      <c r="AM37" s="188">
        <f t="shared" si="31"/>
        <v>-1372.2397766627696</v>
      </c>
      <c r="AN37" s="188">
        <f t="shared" si="32"/>
        <v>1372.2397766627696</v>
      </c>
      <c r="AO37" s="188">
        <f t="shared" si="33"/>
        <v>-1372.2397766627696</v>
      </c>
    </row>
    <row r="38" spans="1:41" x14ac:dyDescent="0.25">
      <c r="A38" s="1" t="s">
        <v>339</v>
      </c>
      <c r="B38" s="149" t="s">
        <v>596</v>
      </c>
      <c r="C38" s="192" t="s">
        <v>1122</v>
      </c>
      <c r="E38">
        <v>1</v>
      </c>
      <c r="F38" s="186">
        <f t="shared" si="19"/>
        <v>882.01618725083347</v>
      </c>
      <c r="G38" s="202">
        <v>2.5682932523900001E-3</v>
      </c>
      <c r="H38" s="202">
        <v>1</v>
      </c>
      <c r="I38">
        <v>1</v>
      </c>
      <c r="J38">
        <v>-1</v>
      </c>
      <c r="K38">
        <v>1</v>
      </c>
      <c r="L38">
        <v>1</v>
      </c>
      <c r="M38">
        <v>5</v>
      </c>
      <c r="N38" s="288"/>
      <c r="O38">
        <f t="shared" si="20"/>
        <v>1</v>
      </c>
      <c r="P38">
        <f t="shared" si="34"/>
        <v>1</v>
      </c>
      <c r="Q38">
        <f t="shared" si="21"/>
        <v>-1</v>
      </c>
      <c r="R38">
        <f t="shared" si="22"/>
        <v>-1</v>
      </c>
      <c r="S38">
        <f t="shared" si="23"/>
        <v>-1</v>
      </c>
      <c r="T38">
        <f t="shared" si="24"/>
        <v>-1</v>
      </c>
      <c r="U38">
        <f t="shared" si="35"/>
        <v>-1</v>
      </c>
      <c r="V38">
        <f>VLOOKUP($A38,'FuturesInfo (3)'!$A$2:$V$80,22)</f>
        <v>3</v>
      </c>
      <c r="W38">
        <v>1</v>
      </c>
      <c r="X38" s="137">
        <v>343425.03</v>
      </c>
      <c r="Y38" s="137">
        <v>343425.03</v>
      </c>
      <c r="Z38" s="188">
        <f t="shared" si="25"/>
        <v>882.01618725083347</v>
      </c>
      <c r="AA38" s="188">
        <f>IF(IF(sym!$Q27=H38,1,0)=1,ABS(X38*G38),-ABS(X38*G38))</f>
        <v>-882.01618725083347</v>
      </c>
      <c r="AB38" s="188">
        <f>IF(IF(sym!$P27=$H38,1,0)=1,ABS($X38*$G38),-ABS($X38*$G38))</f>
        <v>882.01618725083347</v>
      </c>
      <c r="AC38" s="188">
        <f t="shared" si="40"/>
        <v>882.01618725083347</v>
      </c>
      <c r="AD38" s="188">
        <f t="shared" si="26"/>
        <v>-882.01618725083347</v>
      </c>
      <c r="AE38" s="188">
        <f t="shared" si="27"/>
        <v>-882.01618725083347</v>
      </c>
      <c r="AF38" s="188">
        <f t="shared" si="36"/>
        <v>882.01618725083347</v>
      </c>
      <c r="AG38" s="188">
        <f t="shared" si="37"/>
        <v>882.01618725083347</v>
      </c>
      <c r="AH38" s="188">
        <f t="shared" si="38"/>
        <v>882.01618725083347</v>
      </c>
      <c r="AI38" s="188">
        <f t="shared" si="39"/>
        <v>882.01618725083347</v>
      </c>
      <c r="AJ38" s="188">
        <f t="shared" si="28"/>
        <v>882.01618725083347</v>
      </c>
      <c r="AK38" s="188">
        <f t="shared" si="29"/>
        <v>-882.01618725083347</v>
      </c>
      <c r="AL38" s="188">
        <f t="shared" si="30"/>
        <v>-882.01618725083347</v>
      </c>
      <c r="AM38" s="188">
        <f t="shared" si="31"/>
        <v>-882.01618725083347</v>
      </c>
      <c r="AN38" s="188">
        <f t="shared" si="32"/>
        <v>-882.01618725083347</v>
      </c>
      <c r="AO38" s="188">
        <f t="shared" si="33"/>
        <v>-882.01618725083347</v>
      </c>
    </row>
    <row r="39" spans="1:41" x14ac:dyDescent="0.25">
      <c r="A39" s="330" t="s">
        <v>341</v>
      </c>
      <c r="B39" s="331" t="s">
        <v>453</v>
      </c>
      <c r="C39" s="332" t="s">
        <v>1288</v>
      </c>
      <c r="E39">
        <v>1</v>
      </c>
      <c r="F39" s="186">
        <f t="shared" si="19"/>
        <v>0</v>
      </c>
      <c r="G39" s="202">
        <v>3.0102347983200001E-4</v>
      </c>
      <c r="H39" s="202">
        <v>1</v>
      </c>
      <c r="I39">
        <v>1</v>
      </c>
      <c r="J39">
        <v>-1</v>
      </c>
      <c r="K39">
        <v>1</v>
      </c>
      <c r="L39">
        <v>1</v>
      </c>
      <c r="M39">
        <v>8</v>
      </c>
      <c r="N39" s="288"/>
      <c r="O39">
        <f t="shared" si="20"/>
        <v>1</v>
      </c>
      <c r="P39">
        <f t="shared" si="34"/>
        <v>1</v>
      </c>
      <c r="Q39">
        <f t="shared" si="21"/>
        <v>-1</v>
      </c>
      <c r="R39">
        <f t="shared" si="22"/>
        <v>-1</v>
      </c>
      <c r="S39">
        <f t="shared" si="23"/>
        <v>-1</v>
      </c>
      <c r="T39">
        <f t="shared" si="24"/>
        <v>-1</v>
      </c>
      <c r="U39">
        <f t="shared" si="35"/>
        <v>-1</v>
      </c>
      <c r="V39">
        <f>VLOOKUP($A39,'FuturesInfo (3)'!$A$2:$V$80,22)</f>
        <v>0</v>
      </c>
      <c r="W39">
        <v>1</v>
      </c>
      <c r="X39" s="137">
        <v>0</v>
      </c>
      <c r="Y39" s="137">
        <v>0</v>
      </c>
      <c r="Z39" s="188">
        <f t="shared" si="25"/>
        <v>0</v>
      </c>
      <c r="AA39" s="188">
        <f>IF(IF(sym!$Q28=H39,1,0)=1,ABS(X39*G39),-ABS(X39*G39))</f>
        <v>0</v>
      </c>
      <c r="AB39" s="188">
        <f>IF(IF(sym!$P28=$H39,1,0)=1,ABS($X39*$G39),-ABS($X39*$G39))</f>
        <v>0</v>
      </c>
      <c r="AC39" s="188">
        <f t="shared" si="40"/>
        <v>0</v>
      </c>
      <c r="AD39" s="188">
        <f t="shared" si="26"/>
        <v>0</v>
      </c>
      <c r="AE39" s="188">
        <f t="shared" si="27"/>
        <v>0</v>
      </c>
      <c r="AF39" s="188">
        <f t="shared" si="36"/>
        <v>0</v>
      </c>
      <c r="AG39" s="188">
        <f t="shared" si="37"/>
        <v>0</v>
      </c>
      <c r="AH39" s="188">
        <f t="shared" si="38"/>
        <v>0</v>
      </c>
      <c r="AI39" s="188">
        <f t="shared" si="39"/>
        <v>0</v>
      </c>
      <c r="AJ39" s="188">
        <f t="shared" si="28"/>
        <v>0</v>
      </c>
      <c r="AK39" s="188">
        <f t="shared" si="29"/>
        <v>0</v>
      </c>
      <c r="AL39" s="188">
        <f t="shared" si="30"/>
        <v>0</v>
      </c>
      <c r="AM39" s="188">
        <f t="shared" si="31"/>
        <v>0</v>
      </c>
      <c r="AN39" s="188">
        <f t="shared" si="32"/>
        <v>0</v>
      </c>
      <c r="AO39" s="188">
        <f t="shared" si="33"/>
        <v>0</v>
      </c>
    </row>
    <row r="40" spans="1:41" x14ac:dyDescent="0.25">
      <c r="A40" s="1" t="s">
        <v>343</v>
      </c>
      <c r="B40" s="149" t="s">
        <v>765</v>
      </c>
      <c r="C40" s="192" t="s">
        <v>1122</v>
      </c>
      <c r="E40">
        <v>1</v>
      </c>
      <c r="F40" s="186">
        <f t="shared" si="19"/>
        <v>-117.16501726655491</v>
      </c>
      <c r="G40" s="202">
        <v>-1.9185265715899999E-4</v>
      </c>
      <c r="H40" s="202">
        <v>-1</v>
      </c>
      <c r="I40">
        <v>1</v>
      </c>
      <c r="J40">
        <v>-1</v>
      </c>
      <c r="K40">
        <v>1</v>
      </c>
      <c r="L40">
        <v>1</v>
      </c>
      <c r="M40">
        <v>5</v>
      </c>
      <c r="N40" s="288"/>
      <c r="O40">
        <f t="shared" si="20"/>
        <v>1</v>
      </c>
      <c r="P40">
        <f t="shared" si="34"/>
        <v>1</v>
      </c>
      <c r="Q40">
        <f t="shared" si="21"/>
        <v>-1</v>
      </c>
      <c r="R40">
        <f t="shared" si="22"/>
        <v>-1</v>
      </c>
      <c r="S40">
        <f t="shared" si="23"/>
        <v>-1</v>
      </c>
      <c r="T40">
        <f t="shared" si="24"/>
        <v>-1</v>
      </c>
      <c r="U40">
        <f t="shared" si="35"/>
        <v>-1</v>
      </c>
      <c r="V40">
        <f>VLOOKUP($A40,'FuturesInfo (3)'!$A$2:$V$80,22)</f>
        <v>7</v>
      </c>
      <c r="W40">
        <v>1</v>
      </c>
      <c r="X40" s="137">
        <v>610703.125</v>
      </c>
      <c r="Y40" s="137">
        <v>732843.75</v>
      </c>
      <c r="Z40" s="188">
        <f t="shared" si="25"/>
        <v>117.16501726655491</v>
      </c>
      <c r="AA40" s="188">
        <f>IF(IF(sym!$Q29=H40,1,0)=1,ABS(X40*G40),-ABS(X40*G40))</f>
        <v>117.16501726655491</v>
      </c>
      <c r="AB40" s="188">
        <f>IF(IF(sym!$P29=$H40,1,0)=1,ABS($X40*$G40),-ABS($X40*$G40))</f>
        <v>-117.16501726655491</v>
      </c>
      <c r="AC40" s="188">
        <f t="shared" si="40"/>
        <v>-117.16501726655491</v>
      </c>
      <c r="AD40" s="188">
        <f t="shared" si="26"/>
        <v>117.16501726655491</v>
      </c>
      <c r="AE40" s="188">
        <f t="shared" si="27"/>
        <v>117.16501726655491</v>
      </c>
      <c r="AF40" s="188">
        <f t="shared" si="36"/>
        <v>-117.16501726655491</v>
      </c>
      <c r="AG40" s="188">
        <f t="shared" si="37"/>
        <v>-117.16501726655491</v>
      </c>
      <c r="AH40" s="188">
        <f t="shared" si="38"/>
        <v>-117.16501726655491</v>
      </c>
      <c r="AI40" s="188">
        <f t="shared" si="39"/>
        <v>-117.16501726655491</v>
      </c>
      <c r="AJ40" s="188">
        <f t="shared" si="28"/>
        <v>-117.16501726655491</v>
      </c>
      <c r="AK40" s="188">
        <f t="shared" si="29"/>
        <v>117.16501726655491</v>
      </c>
      <c r="AL40" s="188">
        <f t="shared" si="30"/>
        <v>117.16501726655491</v>
      </c>
      <c r="AM40" s="188">
        <f t="shared" si="31"/>
        <v>117.16501726655491</v>
      </c>
      <c r="AN40" s="188">
        <f t="shared" si="32"/>
        <v>117.16501726655491</v>
      </c>
      <c r="AO40" s="188">
        <f t="shared" si="33"/>
        <v>117.16501726655491</v>
      </c>
    </row>
    <row r="41" spans="1:41" x14ac:dyDescent="0.25">
      <c r="A41" s="1" t="s">
        <v>345</v>
      </c>
      <c r="B41" s="149" t="s">
        <v>602</v>
      </c>
      <c r="C41" s="192" t="s">
        <v>347</v>
      </c>
      <c r="E41">
        <v>-1</v>
      </c>
      <c r="F41" s="186">
        <f t="shared" si="19"/>
        <v>1865.6368317470001</v>
      </c>
      <c r="G41" s="202">
        <v>1.393306073E-2</v>
      </c>
      <c r="H41" s="202">
        <v>1</v>
      </c>
      <c r="I41">
        <v>-1</v>
      </c>
      <c r="J41">
        <v>1</v>
      </c>
      <c r="K41">
        <v>-1</v>
      </c>
      <c r="L41">
        <v>-1</v>
      </c>
      <c r="M41">
        <v>-5</v>
      </c>
      <c r="N41" s="288"/>
      <c r="O41">
        <f t="shared" si="20"/>
        <v>1</v>
      </c>
      <c r="P41">
        <f t="shared" si="34"/>
        <v>-1</v>
      </c>
      <c r="Q41">
        <f t="shared" si="21"/>
        <v>1</v>
      </c>
      <c r="R41">
        <f t="shared" si="22"/>
        <v>1</v>
      </c>
      <c r="S41">
        <f t="shared" si="23"/>
        <v>1</v>
      </c>
      <c r="T41">
        <f t="shared" si="24"/>
        <v>-1</v>
      </c>
      <c r="U41">
        <f t="shared" si="35"/>
        <v>1</v>
      </c>
      <c r="V41">
        <f>VLOOKUP($A41,'FuturesInfo (3)'!$A$2:$V$80,22)</f>
        <v>2</v>
      </c>
      <c r="W41">
        <v>1</v>
      </c>
      <c r="X41" s="137">
        <v>133900</v>
      </c>
      <c r="Y41" s="137">
        <v>133900</v>
      </c>
      <c r="Z41" s="188">
        <f t="shared" si="25"/>
        <v>1865.6368317470001</v>
      </c>
      <c r="AA41" s="188">
        <f>IF(IF(sym!$Q30=H41,1,0)=1,ABS(X41*G41),-ABS(X41*G41))</f>
        <v>-1865.6368317470001</v>
      </c>
      <c r="AB41" s="188">
        <f>IF(IF(sym!$P30=$H41,1,0)=1,ABS($X41*$G41),-ABS($X41*$G41))</f>
        <v>1865.6368317470001</v>
      </c>
      <c r="AC41" s="188">
        <f t="shared" si="40"/>
        <v>-1865.6368317470001</v>
      </c>
      <c r="AD41" s="188">
        <f t="shared" si="26"/>
        <v>1865.6368317470001</v>
      </c>
      <c r="AE41" s="188">
        <f t="shared" si="27"/>
        <v>1865.6368317470001</v>
      </c>
      <c r="AF41" s="188">
        <f t="shared" si="36"/>
        <v>-1865.6368317470001</v>
      </c>
      <c r="AG41" s="188">
        <f t="shared" si="37"/>
        <v>-1865.6368317470001</v>
      </c>
      <c r="AH41" s="188">
        <f t="shared" si="38"/>
        <v>-1865.6368317470001</v>
      </c>
      <c r="AI41" s="188">
        <f t="shared" si="39"/>
        <v>1865.6368317470001</v>
      </c>
      <c r="AJ41" s="188">
        <f t="shared" si="28"/>
        <v>-1865.6368317470001</v>
      </c>
      <c r="AK41" s="188">
        <f t="shared" si="29"/>
        <v>1865.6368317470001</v>
      </c>
      <c r="AL41" s="188">
        <f t="shared" si="30"/>
        <v>1865.6368317470001</v>
      </c>
      <c r="AM41" s="188">
        <f t="shared" si="31"/>
        <v>1865.6368317470001</v>
      </c>
      <c r="AN41" s="188">
        <f t="shared" si="32"/>
        <v>-1865.6368317470001</v>
      </c>
      <c r="AO41" s="188">
        <f t="shared" si="33"/>
        <v>1865.6368317470001</v>
      </c>
    </row>
    <row r="42" spans="1:41" x14ac:dyDescent="0.25">
      <c r="A42" s="1" t="s">
        <v>1023</v>
      </c>
      <c r="B42" s="149" t="s">
        <v>604</v>
      </c>
      <c r="C42" s="192" t="s">
        <v>294</v>
      </c>
      <c r="E42">
        <v>1</v>
      </c>
      <c r="F42" s="186">
        <f t="shared" si="19"/>
        <v>0</v>
      </c>
      <c r="G42" s="202"/>
      <c r="H42" s="202">
        <v>1</v>
      </c>
      <c r="I42">
        <v>1</v>
      </c>
      <c r="J42">
        <v>1</v>
      </c>
      <c r="K42">
        <v>1</v>
      </c>
      <c r="L42">
        <v>1</v>
      </c>
      <c r="M42">
        <v>-5</v>
      </c>
      <c r="N42" s="288"/>
      <c r="O42">
        <f t="shared" si="20"/>
        <v>-1</v>
      </c>
      <c r="P42">
        <f t="shared" si="34"/>
        <v>1</v>
      </c>
      <c r="Q42">
        <f t="shared" si="21"/>
        <v>-1</v>
      </c>
      <c r="R42">
        <f t="shared" si="22"/>
        <v>-1</v>
      </c>
      <c r="S42">
        <f t="shared" si="23"/>
        <v>-1</v>
      </c>
      <c r="T42">
        <f t="shared" si="24"/>
        <v>1</v>
      </c>
      <c r="U42">
        <f t="shared" si="35"/>
        <v>-1</v>
      </c>
      <c r="V42">
        <f>VLOOKUP($A42,'FuturesInfo (3)'!$A$2:$V$80,22)</f>
        <v>3</v>
      </c>
      <c r="W42">
        <v>1</v>
      </c>
      <c r="X42" s="137">
        <v>112985.84298584299</v>
      </c>
      <c r="Y42" s="137">
        <v>112985.84298584299</v>
      </c>
      <c r="Z42" s="188">
        <f t="shared" si="25"/>
        <v>0</v>
      </c>
      <c r="AA42" s="188">
        <f>IF(IF(sym!$Q31=H42,1,0)=1,ABS(X42*G42),-ABS(X42*G42))</f>
        <v>0</v>
      </c>
      <c r="AB42" s="188">
        <f>IF(IF(sym!$P31=$H42,1,0)=1,ABS($X42*$G42),-ABS($X42*$G42))</f>
        <v>0</v>
      </c>
      <c r="AC42" s="188">
        <f t="shared" si="40"/>
        <v>0</v>
      </c>
      <c r="AD42" s="188">
        <f t="shared" si="26"/>
        <v>0</v>
      </c>
      <c r="AE42" s="188">
        <f t="shared" si="27"/>
        <v>0</v>
      </c>
      <c r="AF42" s="188">
        <f t="shared" si="36"/>
        <v>0</v>
      </c>
      <c r="AG42" s="188">
        <f t="shared" si="37"/>
        <v>0</v>
      </c>
      <c r="AH42" s="188">
        <f t="shared" si="38"/>
        <v>0</v>
      </c>
      <c r="AI42" s="188">
        <f t="shared" si="39"/>
        <v>0</v>
      </c>
      <c r="AJ42" s="188">
        <f t="shared" si="28"/>
        <v>0</v>
      </c>
      <c r="AK42" s="188">
        <f t="shared" si="29"/>
        <v>0</v>
      </c>
      <c r="AL42" s="188">
        <f t="shared" si="30"/>
        <v>0</v>
      </c>
      <c r="AM42" s="188">
        <f t="shared" si="31"/>
        <v>0</v>
      </c>
      <c r="AN42" s="188">
        <f t="shared" si="32"/>
        <v>0</v>
      </c>
      <c r="AO42" s="188">
        <f t="shared" si="33"/>
        <v>0</v>
      </c>
    </row>
    <row r="43" spans="1:41" x14ac:dyDescent="0.25">
      <c r="A43" s="1" t="s">
        <v>349</v>
      </c>
      <c r="B43" s="149" t="s">
        <v>515</v>
      </c>
      <c r="C43" s="192" t="s">
        <v>347</v>
      </c>
      <c r="E43">
        <v>1</v>
      </c>
      <c r="F43" s="186">
        <f t="shared" si="19"/>
        <v>1085.5272147569235</v>
      </c>
      <c r="G43" s="202">
        <v>9.7927579139100007E-3</v>
      </c>
      <c r="H43" s="202">
        <v>1</v>
      </c>
      <c r="I43">
        <v>1</v>
      </c>
      <c r="J43">
        <v>1</v>
      </c>
      <c r="K43">
        <v>1</v>
      </c>
      <c r="L43">
        <v>1</v>
      </c>
      <c r="M43">
        <v>12</v>
      </c>
      <c r="N43" s="288"/>
      <c r="O43">
        <f t="shared" si="20"/>
        <v>1</v>
      </c>
      <c r="P43">
        <f t="shared" si="34"/>
        <v>1</v>
      </c>
      <c r="Q43">
        <f t="shared" si="21"/>
        <v>1</v>
      </c>
      <c r="R43">
        <f t="shared" si="22"/>
        <v>-1</v>
      </c>
      <c r="S43">
        <f t="shared" si="23"/>
        <v>1</v>
      </c>
      <c r="T43">
        <f t="shared" si="24"/>
        <v>-1</v>
      </c>
      <c r="U43">
        <f t="shared" si="35"/>
        <v>-1</v>
      </c>
      <c r="V43">
        <f>VLOOKUP($A43,'FuturesInfo (3)'!$A$2:$V$80,22)</f>
        <v>3</v>
      </c>
      <c r="W43">
        <v>1</v>
      </c>
      <c r="X43" s="137">
        <v>110850</v>
      </c>
      <c r="Y43" s="137">
        <v>110850</v>
      </c>
      <c r="Z43" s="188">
        <f t="shared" si="25"/>
        <v>1085.5272147569235</v>
      </c>
      <c r="AA43" s="188">
        <f>IF(IF(sym!$Q32=H43,1,0)=1,ABS(X43*G43),-ABS(X43*G43))</f>
        <v>1085.5272147569235</v>
      </c>
      <c r="AB43" s="188">
        <f>IF(IF(sym!$P32=$H43,1,0)=1,ABS($X43*$G43),-ABS($X43*$G43))</f>
        <v>-1085.5272147569235</v>
      </c>
      <c r="AC43" s="188">
        <f t="shared" si="40"/>
        <v>1085.5272147569235</v>
      </c>
      <c r="AD43" s="188">
        <f t="shared" si="26"/>
        <v>-1085.5272147569235</v>
      </c>
      <c r="AE43" s="188">
        <f t="shared" si="27"/>
        <v>1085.5272147569235</v>
      </c>
      <c r="AF43" s="188">
        <f t="shared" si="36"/>
        <v>1085.5272147569235</v>
      </c>
      <c r="AG43" s="188">
        <f t="shared" si="37"/>
        <v>1085.5272147569235</v>
      </c>
      <c r="AH43" s="188">
        <f t="shared" si="38"/>
        <v>1085.5272147569235</v>
      </c>
      <c r="AI43" s="188">
        <f t="shared" si="39"/>
        <v>1085.5272147569235</v>
      </c>
      <c r="AJ43" s="188">
        <f t="shared" si="28"/>
        <v>1085.5272147569235</v>
      </c>
      <c r="AK43" s="188">
        <f t="shared" si="29"/>
        <v>1085.5272147569235</v>
      </c>
      <c r="AL43" s="188">
        <f t="shared" si="30"/>
        <v>-1085.5272147569235</v>
      </c>
      <c r="AM43" s="188">
        <f t="shared" si="31"/>
        <v>1085.5272147569235</v>
      </c>
      <c r="AN43" s="188">
        <f t="shared" si="32"/>
        <v>-1085.5272147569235</v>
      </c>
      <c r="AO43" s="188">
        <f t="shared" si="33"/>
        <v>-1085.5272147569235</v>
      </c>
    </row>
    <row r="44" spans="1:41" x14ac:dyDescent="0.25">
      <c r="A44" s="1" t="s">
        <v>1024</v>
      </c>
      <c r="B44" s="149" t="s">
        <v>353</v>
      </c>
      <c r="C44" s="192" t="s">
        <v>294</v>
      </c>
      <c r="E44">
        <v>1</v>
      </c>
      <c r="F44" s="186">
        <f t="shared" si="19"/>
        <v>0</v>
      </c>
      <c r="G44" s="202"/>
      <c r="H44" s="202">
        <v>1</v>
      </c>
      <c r="I44">
        <v>-1</v>
      </c>
      <c r="J44">
        <v>-1</v>
      </c>
      <c r="K44">
        <v>-1</v>
      </c>
      <c r="L44">
        <v>1</v>
      </c>
      <c r="M44">
        <v>3</v>
      </c>
      <c r="N44" s="288"/>
      <c r="O44">
        <f t="shared" si="20"/>
        <v>1</v>
      </c>
      <c r="P44">
        <f t="shared" si="34"/>
        <v>-1</v>
      </c>
      <c r="Q44">
        <f t="shared" si="21"/>
        <v>-1</v>
      </c>
      <c r="R44">
        <f t="shared" si="22"/>
        <v>-1</v>
      </c>
      <c r="S44">
        <f t="shared" si="23"/>
        <v>-1</v>
      </c>
      <c r="T44">
        <f t="shared" si="24"/>
        <v>1</v>
      </c>
      <c r="U44">
        <f t="shared" si="35"/>
        <v>-1</v>
      </c>
      <c r="V44">
        <f>VLOOKUP($A44,'FuturesInfo (3)'!$A$2:$V$80,22)</f>
        <v>2</v>
      </c>
      <c r="W44">
        <v>1</v>
      </c>
      <c r="X44" s="137">
        <v>135379.66537966538</v>
      </c>
      <c r="Y44" s="137">
        <v>135379.66537966538</v>
      </c>
      <c r="Z44" s="188">
        <f t="shared" si="25"/>
        <v>0</v>
      </c>
      <c r="AA44" s="188">
        <f>IF(IF(sym!$Q33=H44,1,0)=1,ABS(X44*G44),-ABS(X44*G44))</f>
        <v>0</v>
      </c>
      <c r="AB44" s="188">
        <f>IF(IF(sym!$P33=$H44,1,0)=1,ABS($X44*$G44),-ABS($X44*$G44))</f>
        <v>0</v>
      </c>
      <c r="AC44" s="188">
        <f t="shared" si="40"/>
        <v>0</v>
      </c>
      <c r="AD44" s="188">
        <f t="shared" si="26"/>
        <v>0</v>
      </c>
      <c r="AE44" s="188">
        <f t="shared" si="27"/>
        <v>0</v>
      </c>
      <c r="AF44" s="188">
        <f t="shared" si="36"/>
        <v>0</v>
      </c>
      <c r="AG44" s="188">
        <f t="shared" si="37"/>
        <v>0</v>
      </c>
      <c r="AH44" s="188">
        <f t="shared" si="38"/>
        <v>0</v>
      </c>
      <c r="AI44" s="188">
        <f t="shared" si="39"/>
        <v>0</v>
      </c>
      <c r="AJ44" s="188">
        <f t="shared" si="28"/>
        <v>0</v>
      </c>
      <c r="AK44" s="188">
        <f t="shared" si="29"/>
        <v>0</v>
      </c>
      <c r="AL44" s="188">
        <f t="shared" si="30"/>
        <v>0</v>
      </c>
      <c r="AM44" s="188">
        <f t="shared" si="31"/>
        <v>0</v>
      </c>
      <c r="AN44" s="188">
        <f t="shared" si="32"/>
        <v>0</v>
      </c>
      <c r="AO44" s="188">
        <f t="shared" si="33"/>
        <v>0</v>
      </c>
    </row>
    <row r="45" spans="1:41" x14ac:dyDescent="0.25">
      <c r="A45" s="1" t="s">
        <v>351</v>
      </c>
      <c r="B45" s="149" t="s">
        <v>617</v>
      </c>
      <c r="C45" s="192" t="s">
        <v>288</v>
      </c>
      <c r="E45">
        <v>-1</v>
      </c>
      <c r="F45" s="186">
        <f t="shared" si="19"/>
        <v>972.26600389841792</v>
      </c>
      <c r="G45" s="202">
        <v>1.53153758313E-2</v>
      </c>
      <c r="H45" s="202">
        <v>1</v>
      </c>
      <c r="I45">
        <v>1</v>
      </c>
      <c r="J45">
        <v>-1</v>
      </c>
      <c r="K45">
        <v>1</v>
      </c>
      <c r="L45">
        <v>1</v>
      </c>
      <c r="M45">
        <v>-3</v>
      </c>
      <c r="N45" s="288"/>
      <c r="O45">
        <f t="shared" si="20"/>
        <v>-1</v>
      </c>
      <c r="P45">
        <f t="shared" si="34"/>
        <v>-1</v>
      </c>
      <c r="Q45">
        <f t="shared" si="21"/>
        <v>-1</v>
      </c>
      <c r="R45">
        <f t="shared" si="22"/>
        <v>1</v>
      </c>
      <c r="S45">
        <f t="shared" si="23"/>
        <v>-1</v>
      </c>
      <c r="T45">
        <f t="shared" si="24"/>
        <v>-1</v>
      </c>
      <c r="U45">
        <f t="shared" si="35"/>
        <v>-1</v>
      </c>
      <c r="V45">
        <f>VLOOKUP($A45,'FuturesInfo (3)'!$A$2:$V$80,22)</f>
        <v>2</v>
      </c>
      <c r="W45">
        <v>1</v>
      </c>
      <c r="X45" s="137">
        <v>63483</v>
      </c>
      <c r="Y45" s="137">
        <v>63483</v>
      </c>
      <c r="Z45" s="188">
        <f t="shared" si="25"/>
        <v>972.26600389841792</v>
      </c>
      <c r="AA45" s="188">
        <f>IF(IF(sym!$Q34=H45,1,0)=1,ABS(X45*G45),-ABS(X45*G45))</f>
        <v>972.26600389841792</v>
      </c>
      <c r="AB45" s="188">
        <f>IF(IF(sym!$P34=$H45,1,0)=1,ABS($X45*$G45),-ABS($X45*$G45))</f>
        <v>-972.26600389841792</v>
      </c>
      <c r="AC45" s="188">
        <f t="shared" si="40"/>
        <v>-972.26600389841792</v>
      </c>
      <c r="AD45" s="188">
        <f t="shared" si="26"/>
        <v>972.26600389841792</v>
      </c>
      <c r="AE45" s="188">
        <f t="shared" si="27"/>
        <v>-972.26600389841792</v>
      </c>
      <c r="AF45" s="188">
        <f t="shared" si="36"/>
        <v>972.26600389841792</v>
      </c>
      <c r="AG45" s="188">
        <f t="shared" si="37"/>
        <v>972.26600389841792</v>
      </c>
      <c r="AH45" s="188">
        <f t="shared" si="38"/>
        <v>972.26600389841792</v>
      </c>
      <c r="AI45" s="188">
        <f t="shared" si="39"/>
        <v>-972.26600389841792</v>
      </c>
      <c r="AJ45" s="188">
        <f t="shared" si="28"/>
        <v>-972.26600389841792</v>
      </c>
      <c r="AK45" s="188">
        <f t="shared" si="29"/>
        <v>-972.26600389841792</v>
      </c>
      <c r="AL45" s="188">
        <f t="shared" si="30"/>
        <v>972.26600389841792</v>
      </c>
      <c r="AM45" s="188">
        <f t="shared" si="31"/>
        <v>-972.26600389841792</v>
      </c>
      <c r="AN45" s="188">
        <f t="shared" si="32"/>
        <v>-972.26600389841792</v>
      </c>
      <c r="AO45" s="188">
        <f t="shared" si="33"/>
        <v>-972.26600389841792</v>
      </c>
    </row>
    <row r="46" spans="1:41" x14ac:dyDescent="0.25">
      <c r="A46" s="1" t="s">
        <v>355</v>
      </c>
      <c r="B46" s="149" t="s">
        <v>623</v>
      </c>
      <c r="C46" s="192" t="s">
        <v>1121</v>
      </c>
      <c r="E46">
        <v>-1</v>
      </c>
      <c r="F46" s="186">
        <f t="shared" si="19"/>
        <v>893.99144946972604</v>
      </c>
      <c r="G46" s="202">
        <v>7.3143092613600002E-3</v>
      </c>
      <c r="H46" s="202">
        <v>1</v>
      </c>
      <c r="I46">
        <v>-1</v>
      </c>
      <c r="J46">
        <v>1</v>
      </c>
      <c r="K46">
        <v>-1</v>
      </c>
      <c r="L46">
        <v>1</v>
      </c>
      <c r="M46">
        <v>5</v>
      </c>
      <c r="N46" s="288"/>
      <c r="O46">
        <f t="shared" si="20"/>
        <v>1</v>
      </c>
      <c r="P46">
        <f t="shared" si="34"/>
        <v>-1</v>
      </c>
      <c r="Q46">
        <f t="shared" si="21"/>
        <v>1</v>
      </c>
      <c r="R46">
        <f t="shared" si="22"/>
        <v>-1</v>
      </c>
      <c r="S46">
        <f t="shared" si="23"/>
        <v>-1</v>
      </c>
      <c r="T46">
        <f t="shared" si="24"/>
        <v>-1</v>
      </c>
      <c r="U46">
        <f t="shared" si="35"/>
        <v>1</v>
      </c>
      <c r="V46">
        <f>VLOOKUP($A46,'FuturesInfo (3)'!$A$2:$V$80,22)</f>
        <v>2</v>
      </c>
      <c r="W46">
        <v>1</v>
      </c>
      <c r="X46" s="137">
        <v>122225</v>
      </c>
      <c r="Y46" s="137">
        <v>122225</v>
      </c>
      <c r="Z46" s="188">
        <f t="shared" si="25"/>
        <v>893.99144946972604</v>
      </c>
      <c r="AA46" s="188">
        <f>IF(IF(sym!$Q35=H46,1,0)=1,ABS(X46*G46),-ABS(X46*G46))</f>
        <v>-893.99144946972604</v>
      </c>
      <c r="AB46" s="188">
        <f>IF(IF(sym!$P35=$H46,1,0)=1,ABS($X46*$G46),-ABS($X46*$G46))</f>
        <v>893.99144946972604</v>
      </c>
      <c r="AC46" s="188">
        <f t="shared" si="40"/>
        <v>-893.99144946972604</v>
      </c>
      <c r="AD46" s="188">
        <f t="shared" si="26"/>
        <v>893.99144946972604</v>
      </c>
      <c r="AE46" s="188">
        <f t="shared" si="27"/>
        <v>893.99144946972604</v>
      </c>
      <c r="AF46" s="188">
        <f t="shared" si="36"/>
        <v>-893.99144946972604</v>
      </c>
      <c r="AG46" s="188">
        <f t="shared" si="37"/>
        <v>-893.99144946972604</v>
      </c>
      <c r="AH46" s="188">
        <f t="shared" si="38"/>
        <v>893.99144946972604</v>
      </c>
      <c r="AI46" s="188">
        <f t="shared" si="39"/>
        <v>893.99144946972604</v>
      </c>
      <c r="AJ46" s="188">
        <f t="shared" si="28"/>
        <v>-893.99144946972604</v>
      </c>
      <c r="AK46" s="188">
        <f t="shared" si="29"/>
        <v>893.99144946972604</v>
      </c>
      <c r="AL46" s="188">
        <f t="shared" si="30"/>
        <v>-893.99144946972604</v>
      </c>
      <c r="AM46" s="188">
        <f t="shared" si="31"/>
        <v>-893.99144946972604</v>
      </c>
      <c r="AN46" s="188">
        <f t="shared" ref="AN46:AN77" si="41">IF(IF(T46=$H46,1,0)=1,ABS($X46*$G46),-ABS($X46*$G46))</f>
        <v>-893.99144946972604</v>
      </c>
      <c r="AO46" s="188">
        <f t="shared" ref="AO46:AO77" si="42">IF(IF(U46=$H46,1,0)=1,ABS($X46*$G46),-ABS($X46*$G46))</f>
        <v>893.99144946972604</v>
      </c>
    </row>
    <row r="47" spans="1:41" x14ac:dyDescent="0.25">
      <c r="A47" s="1" t="s">
        <v>357</v>
      </c>
      <c r="B47" s="149" t="s">
        <v>513</v>
      </c>
      <c r="C47" s="192" t="s">
        <v>304</v>
      </c>
      <c r="E47">
        <v>1</v>
      </c>
      <c r="F47" s="186">
        <f t="shared" si="19"/>
        <v>282.69824922739798</v>
      </c>
      <c r="G47" s="202">
        <v>5.14933058702E-3</v>
      </c>
      <c r="H47" s="202">
        <v>1</v>
      </c>
      <c r="I47">
        <v>1</v>
      </c>
      <c r="J47">
        <v>-1</v>
      </c>
      <c r="K47">
        <v>1</v>
      </c>
      <c r="L47">
        <v>1</v>
      </c>
      <c r="M47">
        <v>-3</v>
      </c>
      <c r="N47" s="288"/>
      <c r="O47">
        <f t="shared" si="20"/>
        <v>-1</v>
      </c>
      <c r="P47">
        <f t="shared" si="34"/>
        <v>1</v>
      </c>
      <c r="Q47">
        <f t="shared" si="21"/>
        <v>-1</v>
      </c>
      <c r="R47">
        <f t="shared" si="22"/>
        <v>-1</v>
      </c>
      <c r="S47">
        <f t="shared" si="23"/>
        <v>-1</v>
      </c>
      <c r="T47">
        <f t="shared" si="24"/>
        <v>1</v>
      </c>
      <c r="U47">
        <f t="shared" si="35"/>
        <v>-1</v>
      </c>
      <c r="V47">
        <f>VLOOKUP($A47,'FuturesInfo (3)'!$A$2:$V$80,22)</f>
        <v>2</v>
      </c>
      <c r="W47">
        <v>1</v>
      </c>
      <c r="X47" s="137">
        <v>54900</v>
      </c>
      <c r="Y47" s="137">
        <v>54900</v>
      </c>
      <c r="Z47" s="188">
        <f t="shared" si="25"/>
        <v>282.69824922739798</v>
      </c>
      <c r="AA47" s="188">
        <f>IF(IF(sym!$Q36=H47,1,0)=1,ABS(X47*G47),-ABS(X47*G47))</f>
        <v>282.69824922739798</v>
      </c>
      <c r="AB47" s="188">
        <f>IF(IF(sym!$P36=$H47,1,0)=1,ABS($X47*$G47),-ABS($X47*$G47))</f>
        <v>-282.69824922739798</v>
      </c>
      <c r="AC47" s="188">
        <f t="shared" si="40"/>
        <v>282.69824922739798</v>
      </c>
      <c r="AD47" s="188">
        <f t="shared" si="26"/>
        <v>-282.69824922739798</v>
      </c>
      <c r="AE47" s="188">
        <f t="shared" si="27"/>
        <v>-282.69824922739798</v>
      </c>
      <c r="AF47" s="188">
        <f t="shared" si="36"/>
        <v>282.69824922739798</v>
      </c>
      <c r="AG47" s="188">
        <f t="shared" si="37"/>
        <v>282.69824922739798</v>
      </c>
      <c r="AH47" s="188">
        <f t="shared" si="38"/>
        <v>282.69824922739798</v>
      </c>
      <c r="AI47" s="188">
        <f t="shared" si="39"/>
        <v>-282.69824922739798</v>
      </c>
      <c r="AJ47" s="188">
        <f t="shared" si="28"/>
        <v>282.69824922739798</v>
      </c>
      <c r="AK47" s="188">
        <f t="shared" si="29"/>
        <v>-282.69824922739798</v>
      </c>
      <c r="AL47" s="188">
        <f t="shared" si="30"/>
        <v>-282.69824922739798</v>
      </c>
      <c r="AM47" s="188">
        <f t="shared" si="31"/>
        <v>-282.69824922739798</v>
      </c>
      <c r="AN47" s="188">
        <f t="shared" si="41"/>
        <v>282.69824922739798</v>
      </c>
      <c r="AO47" s="188">
        <f t="shared" si="42"/>
        <v>-282.69824922739798</v>
      </c>
    </row>
    <row r="48" spans="1:41" x14ac:dyDescent="0.25">
      <c r="A48" s="1" t="s">
        <v>1051</v>
      </c>
      <c r="B48" s="149" t="s">
        <v>614</v>
      </c>
      <c r="C48" s="192" t="s">
        <v>297</v>
      </c>
      <c r="E48">
        <v>1</v>
      </c>
      <c r="F48" s="186">
        <f t="shared" si="19"/>
        <v>-1607.0414201195849</v>
      </c>
      <c r="G48" s="202">
        <v>-2.60355029586E-2</v>
      </c>
      <c r="H48" s="202">
        <v>-1</v>
      </c>
      <c r="I48">
        <v>-1</v>
      </c>
      <c r="J48">
        <v>1</v>
      </c>
      <c r="K48">
        <v>-1</v>
      </c>
      <c r="L48">
        <v>-1</v>
      </c>
      <c r="M48">
        <v>16</v>
      </c>
      <c r="N48" s="288"/>
      <c r="O48">
        <f t="shared" si="20"/>
        <v>-1</v>
      </c>
      <c r="P48">
        <f t="shared" si="34"/>
        <v>1</v>
      </c>
      <c r="Q48">
        <f t="shared" si="21"/>
        <v>-1</v>
      </c>
      <c r="R48">
        <f t="shared" si="22"/>
        <v>-1</v>
      </c>
      <c r="S48">
        <f t="shared" si="23"/>
        <v>-1</v>
      </c>
      <c r="T48">
        <f t="shared" si="24"/>
        <v>1</v>
      </c>
      <c r="U48">
        <f t="shared" si="35"/>
        <v>1</v>
      </c>
      <c r="V48">
        <f>VLOOKUP($A48,'FuturesInfo (3)'!$A$2:$V$80,22)</f>
        <v>4</v>
      </c>
      <c r="W48">
        <v>1</v>
      </c>
      <c r="X48" s="137">
        <v>61725</v>
      </c>
      <c r="Y48" s="137">
        <v>41150</v>
      </c>
      <c r="Z48" s="188">
        <f t="shared" si="25"/>
        <v>1607.0414201195849</v>
      </c>
      <c r="AA48" s="188">
        <f>IF(IF(sym!$Q37=H48,1,0)=1,ABS(X48*G48),-ABS(X48*G48))</f>
        <v>-1607.0414201195849</v>
      </c>
      <c r="AB48" s="188">
        <f>IF(IF(sym!$P37=$H48,1,0)=1,ABS($X48*$G48),-ABS($X48*$G48))</f>
        <v>1607.0414201195849</v>
      </c>
      <c r="AC48" s="188">
        <f t="shared" si="40"/>
        <v>-1607.0414201195849</v>
      </c>
      <c r="AD48" s="188">
        <f t="shared" si="26"/>
        <v>1607.0414201195849</v>
      </c>
      <c r="AE48" s="188">
        <f t="shared" si="27"/>
        <v>-1607.0414201195849</v>
      </c>
      <c r="AF48" s="188">
        <f t="shared" si="36"/>
        <v>1607.0414201195849</v>
      </c>
      <c r="AG48" s="188">
        <f t="shared" si="37"/>
        <v>1607.0414201195849</v>
      </c>
      <c r="AH48" s="188">
        <f t="shared" si="38"/>
        <v>1607.0414201195849</v>
      </c>
      <c r="AI48" s="188">
        <f t="shared" si="39"/>
        <v>1607.0414201195849</v>
      </c>
      <c r="AJ48" s="188">
        <f t="shared" si="28"/>
        <v>-1607.0414201195849</v>
      </c>
      <c r="AK48" s="188">
        <f t="shared" si="29"/>
        <v>1607.0414201195849</v>
      </c>
      <c r="AL48" s="188">
        <f t="shared" si="30"/>
        <v>1607.0414201195849</v>
      </c>
      <c r="AM48" s="188">
        <f t="shared" si="31"/>
        <v>1607.0414201195849</v>
      </c>
      <c r="AN48" s="188">
        <f t="shared" si="41"/>
        <v>-1607.0414201195849</v>
      </c>
      <c r="AO48" s="188">
        <f t="shared" si="42"/>
        <v>-1607.0414201195849</v>
      </c>
    </row>
    <row r="49" spans="1:41" x14ac:dyDescent="0.25">
      <c r="A49" s="4" t="s">
        <v>359</v>
      </c>
      <c r="B49" s="149" t="s">
        <v>708</v>
      </c>
      <c r="C49" s="192" t="s">
        <v>304</v>
      </c>
      <c r="E49">
        <v>1</v>
      </c>
      <c r="F49" s="186">
        <f t="shared" si="19"/>
        <v>1644.1013974631401</v>
      </c>
      <c r="G49" s="202">
        <v>2.3724406889800001E-2</v>
      </c>
      <c r="H49" s="234">
        <v>1</v>
      </c>
      <c r="I49">
        <v>-1</v>
      </c>
      <c r="J49">
        <v>-1</v>
      </c>
      <c r="K49">
        <v>-1</v>
      </c>
      <c r="L49">
        <v>-1</v>
      </c>
      <c r="M49">
        <v>-2</v>
      </c>
      <c r="N49" s="288"/>
      <c r="O49">
        <f t="shared" si="20"/>
        <v>1</v>
      </c>
      <c r="P49">
        <f t="shared" si="34"/>
        <v>1</v>
      </c>
      <c r="Q49">
        <f t="shared" si="21"/>
        <v>-1</v>
      </c>
      <c r="R49">
        <f t="shared" si="22"/>
        <v>-1</v>
      </c>
      <c r="S49">
        <f t="shared" si="23"/>
        <v>-1</v>
      </c>
      <c r="T49">
        <f t="shared" si="24"/>
        <v>1</v>
      </c>
      <c r="U49">
        <f t="shared" si="35"/>
        <v>-1</v>
      </c>
      <c r="V49">
        <f>VLOOKUP($A49,'FuturesInfo (3)'!$A$2:$V$80,22)</f>
        <v>3</v>
      </c>
      <c r="W49">
        <v>1</v>
      </c>
      <c r="X49" s="137">
        <v>69300</v>
      </c>
      <c r="Y49" s="137">
        <v>103950</v>
      </c>
      <c r="Z49" s="188">
        <f t="shared" si="25"/>
        <v>1644.1013974631401</v>
      </c>
      <c r="AA49" s="188">
        <f>IF(IF(sym!$Q38=H49,1,0)=1,ABS(X49*G49),-ABS(X49*G49))</f>
        <v>1644.1013974631401</v>
      </c>
      <c r="AB49" s="188">
        <f>IF(IF(sym!$P38=$H49,1,0)=1,ABS($X49*$G49),-ABS($X49*$G49))</f>
        <v>-1644.1013974631401</v>
      </c>
      <c r="AC49" s="188">
        <f t="shared" si="40"/>
        <v>1644.1013974631401</v>
      </c>
      <c r="AD49" s="188">
        <f t="shared" si="26"/>
        <v>-1644.1013974631401</v>
      </c>
      <c r="AE49" s="188">
        <f t="shared" si="27"/>
        <v>-1644.1013974631401</v>
      </c>
      <c r="AF49" s="188">
        <f t="shared" si="36"/>
        <v>-1644.1013974631401</v>
      </c>
      <c r="AG49" s="188">
        <f t="shared" si="37"/>
        <v>-1644.1013974631401</v>
      </c>
      <c r="AH49" s="188">
        <f t="shared" si="38"/>
        <v>-1644.1013974631401</v>
      </c>
      <c r="AI49" s="188">
        <f t="shared" si="39"/>
        <v>1644.1013974631401</v>
      </c>
      <c r="AJ49" s="188">
        <f t="shared" si="28"/>
        <v>1644.1013974631401</v>
      </c>
      <c r="AK49" s="188">
        <f t="shared" si="29"/>
        <v>-1644.1013974631401</v>
      </c>
      <c r="AL49" s="188">
        <f t="shared" si="30"/>
        <v>-1644.1013974631401</v>
      </c>
      <c r="AM49" s="188">
        <f t="shared" si="31"/>
        <v>-1644.1013974631401</v>
      </c>
      <c r="AN49" s="188">
        <f t="shared" si="41"/>
        <v>1644.1013974631401</v>
      </c>
      <c r="AO49" s="188">
        <f t="shared" si="42"/>
        <v>-1644.1013974631401</v>
      </c>
    </row>
    <row r="50" spans="1:41" x14ac:dyDescent="0.25">
      <c r="A50" s="1" t="s">
        <v>361</v>
      </c>
      <c r="B50" s="149" t="s">
        <v>631</v>
      </c>
      <c r="C50" s="192" t="s">
        <v>313</v>
      </c>
      <c r="E50">
        <v>1</v>
      </c>
      <c r="F50" s="186">
        <f t="shared" si="19"/>
        <v>-1456.1550185021979</v>
      </c>
      <c r="G50" s="202">
        <v>-1.61114739821E-2</v>
      </c>
      <c r="H50" s="202">
        <v>-1</v>
      </c>
      <c r="I50">
        <v>1</v>
      </c>
      <c r="J50">
        <v>-1</v>
      </c>
      <c r="K50">
        <v>1</v>
      </c>
      <c r="L50">
        <v>1</v>
      </c>
      <c r="M50">
        <v>4</v>
      </c>
      <c r="N50" s="288"/>
      <c r="O50">
        <f t="shared" si="20"/>
        <v>1</v>
      </c>
      <c r="P50">
        <f t="shared" si="34"/>
        <v>1</v>
      </c>
      <c r="Q50">
        <f t="shared" si="21"/>
        <v>-1</v>
      </c>
      <c r="R50">
        <f t="shared" si="22"/>
        <v>-1</v>
      </c>
      <c r="S50">
        <f t="shared" si="23"/>
        <v>-1</v>
      </c>
      <c r="T50">
        <f t="shared" si="24"/>
        <v>-1</v>
      </c>
      <c r="U50">
        <f t="shared" si="35"/>
        <v>-1</v>
      </c>
      <c r="V50">
        <f>VLOOKUP($A50,'FuturesInfo (3)'!$A$2:$V$80,22)</f>
        <v>3</v>
      </c>
      <c r="W50">
        <v>1</v>
      </c>
      <c r="X50" s="137">
        <v>90380</v>
      </c>
      <c r="Y50" s="137">
        <v>90380</v>
      </c>
      <c r="Z50" s="188">
        <f t="shared" si="25"/>
        <v>1456.1550185021979</v>
      </c>
      <c r="AA50" s="188">
        <f>IF(IF(sym!$Q39=H50,1,0)=1,ABS(X50*G50),-ABS(X50*G50))</f>
        <v>-1456.1550185021979</v>
      </c>
      <c r="AB50" s="188">
        <f>IF(IF(sym!$P39=$H50,1,0)=1,ABS($X50*$G50),-ABS($X50*$G50))</f>
        <v>1456.1550185021979</v>
      </c>
      <c r="AC50" s="188">
        <f t="shared" si="40"/>
        <v>-1456.1550185021979</v>
      </c>
      <c r="AD50" s="188">
        <f t="shared" si="26"/>
        <v>1456.1550185021979</v>
      </c>
      <c r="AE50" s="188">
        <f t="shared" si="27"/>
        <v>1456.1550185021979</v>
      </c>
      <c r="AF50" s="188">
        <f t="shared" si="36"/>
        <v>-1456.1550185021979</v>
      </c>
      <c r="AG50" s="188">
        <f t="shared" si="37"/>
        <v>-1456.1550185021979</v>
      </c>
      <c r="AH50" s="188">
        <f t="shared" si="38"/>
        <v>-1456.1550185021979</v>
      </c>
      <c r="AI50" s="188">
        <f t="shared" si="39"/>
        <v>-1456.1550185021979</v>
      </c>
      <c r="AJ50" s="188">
        <f t="shared" si="28"/>
        <v>-1456.1550185021979</v>
      </c>
      <c r="AK50" s="188">
        <f t="shared" si="29"/>
        <v>1456.1550185021979</v>
      </c>
      <c r="AL50" s="188">
        <f t="shared" si="30"/>
        <v>1456.1550185021979</v>
      </c>
      <c r="AM50" s="188">
        <f t="shared" si="31"/>
        <v>1456.1550185021979</v>
      </c>
      <c r="AN50" s="188">
        <f t="shared" si="41"/>
        <v>1456.1550185021979</v>
      </c>
      <c r="AO50" s="188">
        <f t="shared" si="42"/>
        <v>1456.1550185021979</v>
      </c>
    </row>
    <row r="51" spans="1:41" x14ac:dyDescent="0.25">
      <c r="A51" s="1" t="s">
        <v>363</v>
      </c>
      <c r="B51" s="149" t="s">
        <v>476</v>
      </c>
      <c r="C51" s="192" t="s">
        <v>288</v>
      </c>
      <c r="E51">
        <v>-1</v>
      </c>
      <c r="F51" s="186">
        <f t="shared" si="19"/>
        <v>840.07833920860787</v>
      </c>
      <c r="G51" s="202">
        <v>1.6255385820599998E-2</v>
      </c>
      <c r="H51" s="202">
        <v>1</v>
      </c>
      <c r="I51">
        <v>1</v>
      </c>
      <c r="J51">
        <v>-1</v>
      </c>
      <c r="K51">
        <v>1</v>
      </c>
      <c r="L51">
        <v>1</v>
      </c>
      <c r="M51">
        <v>-3</v>
      </c>
      <c r="N51" s="288"/>
      <c r="O51">
        <f t="shared" si="20"/>
        <v>-1</v>
      </c>
      <c r="P51">
        <f t="shared" si="34"/>
        <v>-1</v>
      </c>
      <c r="Q51">
        <f t="shared" si="21"/>
        <v>-1</v>
      </c>
      <c r="R51">
        <f t="shared" si="22"/>
        <v>1</v>
      </c>
      <c r="S51">
        <f t="shared" si="23"/>
        <v>-1</v>
      </c>
      <c r="T51">
        <f t="shared" si="24"/>
        <v>-1</v>
      </c>
      <c r="U51">
        <f t="shared" si="35"/>
        <v>-1</v>
      </c>
      <c r="V51">
        <f>VLOOKUP($A51,'FuturesInfo (3)'!$A$2:$V$80,22)</f>
        <v>2</v>
      </c>
      <c r="W51">
        <v>1</v>
      </c>
      <c r="X51" s="137">
        <v>51680</v>
      </c>
      <c r="Y51" s="137">
        <v>51680</v>
      </c>
      <c r="Z51" s="188">
        <f t="shared" si="25"/>
        <v>840.07833920860787</v>
      </c>
      <c r="AA51" s="188">
        <f>IF(IF(sym!$Q40=H51,1,0)=1,ABS(X51*G51),-ABS(X51*G51))</f>
        <v>840.07833920860787</v>
      </c>
      <c r="AB51" s="188">
        <f>IF(IF(sym!$P40=$H51,1,0)=1,ABS($X51*$G51),-ABS($X51*$G51))</f>
        <v>-840.07833920860787</v>
      </c>
      <c r="AC51" s="188">
        <f t="shared" si="40"/>
        <v>-840.07833920860787</v>
      </c>
      <c r="AD51" s="188">
        <f t="shared" si="26"/>
        <v>840.07833920860787</v>
      </c>
      <c r="AE51" s="188">
        <f t="shared" si="27"/>
        <v>-840.07833920860787</v>
      </c>
      <c r="AF51" s="188">
        <f t="shared" si="36"/>
        <v>840.07833920860787</v>
      </c>
      <c r="AG51" s="188">
        <f t="shared" si="37"/>
        <v>840.07833920860787</v>
      </c>
      <c r="AH51" s="188">
        <f t="shared" si="38"/>
        <v>840.07833920860787</v>
      </c>
      <c r="AI51" s="188">
        <f t="shared" si="39"/>
        <v>-840.07833920860787</v>
      </c>
      <c r="AJ51" s="188">
        <f t="shared" si="28"/>
        <v>-840.07833920860787</v>
      </c>
      <c r="AK51" s="188">
        <f t="shared" si="29"/>
        <v>-840.07833920860787</v>
      </c>
      <c r="AL51" s="188">
        <f t="shared" si="30"/>
        <v>840.07833920860787</v>
      </c>
      <c r="AM51" s="188">
        <f t="shared" si="31"/>
        <v>-840.07833920860787</v>
      </c>
      <c r="AN51" s="188">
        <f t="shared" si="41"/>
        <v>-840.07833920860787</v>
      </c>
      <c r="AO51" s="188">
        <f t="shared" si="42"/>
        <v>-840.07833920860787</v>
      </c>
    </row>
    <row r="52" spans="1:41" x14ac:dyDescent="0.25">
      <c r="A52" s="1" t="s">
        <v>365</v>
      </c>
      <c r="B52" s="149" t="s">
        <v>1097</v>
      </c>
      <c r="C52" s="192" t="s">
        <v>288</v>
      </c>
      <c r="E52">
        <v>-1</v>
      </c>
      <c r="F52" s="186">
        <f t="shared" si="19"/>
        <v>-717.28291316350999</v>
      </c>
      <c r="G52" s="202">
        <v>-1.62464985994E-2</v>
      </c>
      <c r="H52" s="202">
        <v>-1</v>
      </c>
      <c r="I52">
        <v>-1</v>
      </c>
      <c r="J52">
        <v>-1</v>
      </c>
      <c r="K52">
        <v>-1</v>
      </c>
      <c r="L52">
        <v>1</v>
      </c>
      <c r="M52">
        <v>3</v>
      </c>
      <c r="N52" s="288"/>
      <c r="O52">
        <f t="shared" si="20"/>
        <v>1</v>
      </c>
      <c r="P52">
        <f t="shared" si="34"/>
        <v>-1</v>
      </c>
      <c r="Q52">
        <f t="shared" si="21"/>
        <v>1</v>
      </c>
      <c r="R52">
        <f t="shared" si="22"/>
        <v>-1</v>
      </c>
      <c r="S52">
        <f t="shared" si="23"/>
        <v>-1</v>
      </c>
      <c r="T52">
        <f t="shared" si="24"/>
        <v>-1</v>
      </c>
      <c r="U52">
        <f t="shared" si="35"/>
        <v>-1</v>
      </c>
      <c r="V52">
        <f>VLOOKUP($A52,'FuturesInfo (3)'!$A$2:$V$80,22)</f>
        <v>2</v>
      </c>
      <c r="W52">
        <v>1</v>
      </c>
      <c r="X52" s="137">
        <v>44150</v>
      </c>
      <c r="Y52" s="137">
        <v>44150</v>
      </c>
      <c r="Z52" s="188">
        <f t="shared" si="25"/>
        <v>717.28291316350999</v>
      </c>
      <c r="AA52" s="188">
        <f>IF(IF(sym!$Q41=H52,1,0)=1,ABS(X52*G52),-ABS(X52*G52))</f>
        <v>-717.28291316350999</v>
      </c>
      <c r="AB52" s="188">
        <f>IF(IF(sym!$P41=$H52,1,0)=1,ABS($X52*$G52),-ABS($X52*$G52))</f>
        <v>717.28291316350999</v>
      </c>
      <c r="AC52" s="188">
        <f t="shared" si="40"/>
        <v>717.28291316350999</v>
      </c>
      <c r="AD52" s="188">
        <f t="shared" si="26"/>
        <v>-717.28291316350999</v>
      </c>
      <c r="AE52" s="188">
        <f t="shared" si="27"/>
        <v>717.28291316350999</v>
      </c>
      <c r="AF52" s="188">
        <f t="shared" si="36"/>
        <v>717.28291316350999</v>
      </c>
      <c r="AG52" s="188">
        <f t="shared" si="37"/>
        <v>717.28291316350999</v>
      </c>
      <c r="AH52" s="188">
        <f t="shared" si="38"/>
        <v>-717.28291316350999</v>
      </c>
      <c r="AI52" s="188">
        <f t="shared" si="39"/>
        <v>-717.28291316350999</v>
      </c>
      <c r="AJ52" s="188">
        <f t="shared" si="28"/>
        <v>717.28291316350999</v>
      </c>
      <c r="AK52" s="188">
        <f t="shared" si="29"/>
        <v>-717.28291316350999</v>
      </c>
      <c r="AL52" s="188">
        <f t="shared" si="30"/>
        <v>717.28291316350999</v>
      </c>
      <c r="AM52" s="188">
        <f t="shared" si="31"/>
        <v>717.28291316350999</v>
      </c>
      <c r="AN52" s="188">
        <f t="shared" si="41"/>
        <v>717.28291316350999</v>
      </c>
      <c r="AO52" s="188">
        <f t="shared" si="42"/>
        <v>717.28291316350999</v>
      </c>
    </row>
    <row r="53" spans="1:41" x14ac:dyDescent="0.25">
      <c r="A53" s="1" t="s">
        <v>367</v>
      </c>
      <c r="B53" s="149" t="s">
        <v>625</v>
      </c>
      <c r="C53" s="192" t="s">
        <v>313</v>
      </c>
      <c r="E53">
        <v>-1</v>
      </c>
      <c r="F53" s="186">
        <f t="shared" si="19"/>
        <v>816.56559591711709</v>
      </c>
      <c r="G53" s="202">
        <v>8.1056739717799992E-3</v>
      </c>
      <c r="H53" s="202">
        <v>1</v>
      </c>
      <c r="I53">
        <v>-1</v>
      </c>
      <c r="J53">
        <v>1</v>
      </c>
      <c r="K53">
        <v>-1</v>
      </c>
      <c r="L53">
        <v>-1</v>
      </c>
      <c r="M53">
        <v>8</v>
      </c>
      <c r="N53" s="288"/>
      <c r="O53">
        <f t="shared" si="20"/>
        <v>-1</v>
      </c>
      <c r="P53">
        <f t="shared" si="34"/>
        <v>-1</v>
      </c>
      <c r="Q53">
        <f t="shared" si="21"/>
        <v>1</v>
      </c>
      <c r="R53">
        <f t="shared" si="22"/>
        <v>1</v>
      </c>
      <c r="S53">
        <f t="shared" si="23"/>
        <v>1</v>
      </c>
      <c r="T53">
        <f t="shared" si="24"/>
        <v>1</v>
      </c>
      <c r="U53">
        <f t="shared" si="35"/>
        <v>1</v>
      </c>
      <c r="V53">
        <f>VLOOKUP($A53,'FuturesInfo (3)'!$A$2:$V$80,22)</f>
        <v>4</v>
      </c>
      <c r="W53">
        <v>1</v>
      </c>
      <c r="X53" s="137">
        <v>100740</v>
      </c>
      <c r="Y53" s="137">
        <v>67160</v>
      </c>
      <c r="Z53" s="188">
        <f t="shared" si="25"/>
        <v>816.56559591711709</v>
      </c>
      <c r="AA53" s="188">
        <f>IF(IF(sym!$Q42=H53,1,0)=1,ABS(X53*G53),-ABS(X53*G53))</f>
        <v>816.56559591711709</v>
      </c>
      <c r="AB53" s="188">
        <f>IF(IF(sym!$P42=$H53,1,0)=1,ABS($X53*$G53),-ABS($X53*$G53))</f>
        <v>-816.56559591711709</v>
      </c>
      <c r="AC53" s="188">
        <f t="shared" si="40"/>
        <v>-816.56559591711709</v>
      </c>
      <c r="AD53" s="188">
        <f t="shared" si="26"/>
        <v>816.56559591711709</v>
      </c>
      <c r="AE53" s="188">
        <f t="shared" si="27"/>
        <v>816.56559591711709</v>
      </c>
      <c r="AF53" s="188">
        <f t="shared" si="36"/>
        <v>-816.56559591711709</v>
      </c>
      <c r="AG53" s="188">
        <f t="shared" si="37"/>
        <v>-816.56559591711709</v>
      </c>
      <c r="AH53" s="188">
        <f t="shared" si="38"/>
        <v>-816.56559591711709</v>
      </c>
      <c r="AI53" s="188">
        <f t="shared" si="39"/>
        <v>-816.56559591711709</v>
      </c>
      <c r="AJ53" s="188">
        <f t="shared" si="28"/>
        <v>-816.56559591711709</v>
      </c>
      <c r="AK53" s="188">
        <f t="shared" si="29"/>
        <v>816.56559591711709</v>
      </c>
      <c r="AL53" s="188">
        <f t="shared" si="30"/>
        <v>816.56559591711709</v>
      </c>
      <c r="AM53" s="188">
        <f t="shared" si="31"/>
        <v>816.56559591711709</v>
      </c>
      <c r="AN53" s="188">
        <f t="shared" si="41"/>
        <v>816.56559591711709</v>
      </c>
      <c r="AO53" s="188">
        <f t="shared" si="42"/>
        <v>816.56559591711709</v>
      </c>
    </row>
    <row r="54" spans="1:41" x14ac:dyDescent="0.25">
      <c r="A54" s="1" t="s">
        <v>511</v>
      </c>
      <c r="B54" s="149" t="s">
        <v>511</v>
      </c>
      <c r="C54" s="192" t="s">
        <v>304</v>
      </c>
      <c r="E54">
        <v>-1</v>
      </c>
      <c r="F54" s="186">
        <f t="shared" si="19"/>
        <v>1729.9009901041438</v>
      </c>
      <c r="G54" s="202">
        <v>1.6307513104299998E-2</v>
      </c>
      <c r="H54" s="202">
        <v>1</v>
      </c>
      <c r="I54">
        <v>-1</v>
      </c>
      <c r="J54">
        <v>1</v>
      </c>
      <c r="K54">
        <v>-1</v>
      </c>
      <c r="L54">
        <v>-1</v>
      </c>
      <c r="M54">
        <v>-3</v>
      </c>
      <c r="N54" s="288"/>
      <c r="O54">
        <f t="shared" si="20"/>
        <v>1</v>
      </c>
      <c r="P54">
        <f t="shared" si="34"/>
        <v>-1</v>
      </c>
      <c r="Q54">
        <f t="shared" si="21"/>
        <v>1</v>
      </c>
      <c r="R54">
        <f t="shared" si="22"/>
        <v>1</v>
      </c>
      <c r="S54">
        <f t="shared" si="23"/>
        <v>1</v>
      </c>
      <c r="T54">
        <f t="shared" si="24"/>
        <v>-1</v>
      </c>
      <c r="U54">
        <f t="shared" si="35"/>
        <v>1</v>
      </c>
      <c r="V54">
        <f>VLOOKUP($A54,'FuturesInfo (3)'!$A$2:$V$80,22)</f>
        <v>8</v>
      </c>
      <c r="W54">
        <v>1</v>
      </c>
      <c r="X54" s="137">
        <v>106080</v>
      </c>
      <c r="Y54" s="137">
        <v>88400</v>
      </c>
      <c r="Z54" s="188">
        <f t="shared" si="25"/>
        <v>1729.9009901041438</v>
      </c>
      <c r="AA54" s="188">
        <f>IF(IF(sym!$Q43=H54,1,0)=1,ABS(X54*G54),-ABS(X54*G54))</f>
        <v>1729.9009901041438</v>
      </c>
      <c r="AB54" s="188">
        <f>IF(IF(sym!$P43=$H54,1,0)=1,ABS($X54*$G54),-ABS($X54*$G54))</f>
        <v>-1729.9009901041438</v>
      </c>
      <c r="AC54" s="188">
        <f t="shared" si="40"/>
        <v>-1729.9009901041438</v>
      </c>
      <c r="AD54" s="188">
        <f t="shared" si="26"/>
        <v>1729.9009901041438</v>
      </c>
      <c r="AE54" s="188">
        <f t="shared" si="27"/>
        <v>1729.9009901041438</v>
      </c>
      <c r="AF54" s="188">
        <f t="shared" si="36"/>
        <v>-1729.9009901041438</v>
      </c>
      <c r="AG54" s="188">
        <f t="shared" si="37"/>
        <v>-1729.9009901041438</v>
      </c>
      <c r="AH54" s="188">
        <f t="shared" si="38"/>
        <v>-1729.9009901041438</v>
      </c>
      <c r="AI54" s="188">
        <f t="shared" si="39"/>
        <v>1729.9009901041438</v>
      </c>
      <c r="AJ54" s="188">
        <f t="shared" si="28"/>
        <v>-1729.9009901041438</v>
      </c>
      <c r="AK54" s="188">
        <f t="shared" si="29"/>
        <v>1729.9009901041438</v>
      </c>
      <c r="AL54" s="188">
        <f t="shared" si="30"/>
        <v>1729.9009901041438</v>
      </c>
      <c r="AM54" s="188">
        <f t="shared" si="31"/>
        <v>1729.9009901041438</v>
      </c>
      <c r="AN54" s="188">
        <f t="shared" si="41"/>
        <v>-1729.9009901041438</v>
      </c>
      <c r="AO54" s="188">
        <f t="shared" si="42"/>
        <v>1729.9009901041438</v>
      </c>
    </row>
    <row r="55" spans="1:41" x14ac:dyDescent="0.25">
      <c r="A55" s="1" t="s">
        <v>988</v>
      </c>
      <c r="B55" s="149" t="s">
        <v>629</v>
      </c>
      <c r="C55" s="192" t="s">
        <v>304</v>
      </c>
      <c r="E55">
        <v>-1</v>
      </c>
      <c r="F55" s="186">
        <f t="shared" si="19"/>
        <v>1760.9049773748</v>
      </c>
      <c r="G55" s="202">
        <v>2.0814479638E-2</v>
      </c>
      <c r="H55" s="202">
        <v>1</v>
      </c>
      <c r="I55">
        <v>1</v>
      </c>
      <c r="J55">
        <v>-1</v>
      </c>
      <c r="K55">
        <v>1</v>
      </c>
      <c r="L55">
        <v>-1</v>
      </c>
      <c r="M55">
        <v>24</v>
      </c>
      <c r="N55" s="288"/>
      <c r="O55">
        <f t="shared" si="20"/>
        <v>-1</v>
      </c>
      <c r="P55">
        <f t="shared" si="34"/>
        <v>1</v>
      </c>
      <c r="Q55">
        <f t="shared" si="21"/>
        <v>-1</v>
      </c>
      <c r="R55">
        <f t="shared" si="22"/>
        <v>1</v>
      </c>
      <c r="S55">
        <f t="shared" si="23"/>
        <v>1</v>
      </c>
      <c r="T55">
        <f t="shared" si="24"/>
        <v>-1</v>
      </c>
      <c r="U55">
        <f t="shared" si="35"/>
        <v>1</v>
      </c>
      <c r="V55">
        <f>VLOOKUP($A55,'FuturesInfo (3)'!$A$2:$V$80,22)</f>
        <v>4</v>
      </c>
      <c r="W55">
        <v>1</v>
      </c>
      <c r="X55" s="137">
        <v>84600</v>
      </c>
      <c r="Y55" s="137">
        <v>112800</v>
      </c>
      <c r="Z55" s="188">
        <f t="shared" si="25"/>
        <v>1760.9049773748</v>
      </c>
      <c r="AA55" s="188">
        <f>IF(IF(sym!$Q44=H55,1,0)=1,ABS(X55*G55),-ABS(X55*G55))</f>
        <v>1760.9049773748</v>
      </c>
      <c r="AB55" s="188">
        <f>IF(IF(sym!$P44=$H55,1,0)=1,ABS($X55*$G55),-ABS($X55*$G55))</f>
        <v>-1760.9049773748</v>
      </c>
      <c r="AC55" s="188">
        <f t="shared" si="40"/>
        <v>-1760.9049773748</v>
      </c>
      <c r="AD55" s="188">
        <f t="shared" si="26"/>
        <v>1760.9049773748</v>
      </c>
      <c r="AE55" s="188">
        <f t="shared" si="27"/>
        <v>-1760.9049773748</v>
      </c>
      <c r="AF55" s="188">
        <f t="shared" si="36"/>
        <v>1760.9049773748</v>
      </c>
      <c r="AG55" s="188">
        <f t="shared" si="37"/>
        <v>1760.9049773748</v>
      </c>
      <c r="AH55" s="188">
        <f t="shared" si="38"/>
        <v>-1760.9049773748</v>
      </c>
      <c r="AI55" s="188">
        <f t="shared" si="39"/>
        <v>-1760.9049773748</v>
      </c>
      <c r="AJ55" s="188">
        <f t="shared" si="28"/>
        <v>1760.9049773748</v>
      </c>
      <c r="AK55" s="188">
        <f t="shared" si="29"/>
        <v>-1760.9049773748</v>
      </c>
      <c r="AL55" s="188">
        <f t="shared" si="30"/>
        <v>1760.9049773748</v>
      </c>
      <c r="AM55" s="188">
        <f t="shared" si="31"/>
        <v>1760.9049773748</v>
      </c>
      <c r="AN55" s="188">
        <f t="shared" si="41"/>
        <v>-1760.9049773748</v>
      </c>
      <c r="AO55" s="188">
        <f t="shared" si="42"/>
        <v>1760.9049773748</v>
      </c>
    </row>
    <row r="56" spans="1:41" x14ac:dyDescent="0.25">
      <c r="A56" s="1" t="s">
        <v>989</v>
      </c>
      <c r="B56" s="149" t="s">
        <v>655</v>
      </c>
      <c r="C56" s="192" t="s">
        <v>294</v>
      </c>
      <c r="E56">
        <v>1</v>
      </c>
      <c r="F56" s="186">
        <f t="shared" si="19"/>
        <v>838.25326464556497</v>
      </c>
      <c r="G56" s="202">
        <v>9.9436923445500001E-3</v>
      </c>
      <c r="H56" s="202">
        <v>1</v>
      </c>
      <c r="I56">
        <v>-1</v>
      </c>
      <c r="J56">
        <v>-1</v>
      </c>
      <c r="K56">
        <v>-1</v>
      </c>
      <c r="L56">
        <v>-1</v>
      </c>
      <c r="M56">
        <v>3</v>
      </c>
      <c r="N56" s="288"/>
      <c r="O56">
        <f t="shared" si="20"/>
        <v>-1</v>
      </c>
      <c r="P56">
        <f t="shared" si="34"/>
        <v>1</v>
      </c>
      <c r="Q56">
        <f t="shared" si="21"/>
        <v>-1</v>
      </c>
      <c r="R56">
        <f t="shared" si="22"/>
        <v>-1</v>
      </c>
      <c r="S56">
        <f t="shared" si="23"/>
        <v>-1</v>
      </c>
      <c r="T56">
        <f t="shared" si="24"/>
        <v>1</v>
      </c>
      <c r="U56">
        <f t="shared" si="35"/>
        <v>-1</v>
      </c>
      <c r="V56">
        <f>VLOOKUP($A56,'FuturesInfo (3)'!$A$2:$V$80,22)</f>
        <v>4</v>
      </c>
      <c r="W56">
        <v>1</v>
      </c>
      <c r="X56" s="137">
        <v>84300</v>
      </c>
      <c r="Y56" s="137">
        <v>84300</v>
      </c>
      <c r="Z56" s="188">
        <f t="shared" si="25"/>
        <v>838.25326464556497</v>
      </c>
      <c r="AA56" s="188">
        <f>IF(IF(sym!$Q45=H56,1,0)=1,ABS(X56*G56),-ABS(X56*G56))</f>
        <v>838.25326464556497</v>
      </c>
      <c r="AB56" s="188">
        <f>IF(IF(sym!$P45=$H56,1,0)=1,ABS($X56*$G56),-ABS($X56*$G56))</f>
        <v>-838.25326464556497</v>
      </c>
      <c r="AC56" s="188">
        <f t="shared" si="40"/>
        <v>838.25326464556497</v>
      </c>
      <c r="AD56" s="188">
        <f t="shared" si="26"/>
        <v>-838.25326464556497</v>
      </c>
      <c r="AE56" s="188">
        <f t="shared" si="27"/>
        <v>-838.25326464556497</v>
      </c>
      <c r="AF56" s="188">
        <f t="shared" si="36"/>
        <v>-838.25326464556497</v>
      </c>
      <c r="AG56" s="188">
        <f t="shared" si="37"/>
        <v>-838.25326464556497</v>
      </c>
      <c r="AH56" s="188">
        <f t="shared" si="38"/>
        <v>-838.25326464556497</v>
      </c>
      <c r="AI56" s="188">
        <f t="shared" si="39"/>
        <v>-838.25326464556497</v>
      </c>
      <c r="AJ56" s="188">
        <f t="shared" si="28"/>
        <v>838.25326464556497</v>
      </c>
      <c r="AK56" s="188">
        <f t="shared" si="29"/>
        <v>-838.25326464556497</v>
      </c>
      <c r="AL56" s="188">
        <f t="shared" si="30"/>
        <v>-838.25326464556497</v>
      </c>
      <c r="AM56" s="188">
        <f t="shared" si="31"/>
        <v>-838.25326464556497</v>
      </c>
      <c r="AN56" s="188">
        <f t="shared" si="41"/>
        <v>838.25326464556497</v>
      </c>
      <c r="AO56" s="188">
        <f t="shared" si="42"/>
        <v>-838.25326464556497</v>
      </c>
    </row>
    <row r="57" spans="1:41" x14ac:dyDescent="0.25">
      <c r="A57" s="1" t="s">
        <v>369</v>
      </c>
      <c r="B57" s="149" t="s">
        <v>620</v>
      </c>
      <c r="C57" s="192" t="s">
        <v>294</v>
      </c>
      <c r="E57">
        <v>1</v>
      </c>
      <c r="F57" s="186">
        <f t="shared" si="19"/>
        <v>1126.7544176280351</v>
      </c>
      <c r="G57" s="202">
        <v>1.2279600851500001E-2</v>
      </c>
      <c r="H57" s="202">
        <v>1</v>
      </c>
      <c r="I57">
        <v>-1</v>
      </c>
      <c r="J57">
        <v>-1</v>
      </c>
      <c r="K57">
        <v>-1</v>
      </c>
      <c r="L57">
        <v>1</v>
      </c>
      <c r="M57">
        <v>5</v>
      </c>
      <c r="N57" s="288"/>
      <c r="O57">
        <f t="shared" si="20"/>
        <v>1</v>
      </c>
      <c r="P57">
        <f t="shared" si="34"/>
        <v>-1</v>
      </c>
      <c r="Q57">
        <f t="shared" si="21"/>
        <v>-1</v>
      </c>
      <c r="R57">
        <f t="shared" si="22"/>
        <v>-1</v>
      </c>
      <c r="S57">
        <f t="shared" si="23"/>
        <v>-1</v>
      </c>
      <c r="T57">
        <f t="shared" si="24"/>
        <v>1</v>
      </c>
      <c r="U57">
        <f t="shared" si="35"/>
        <v>-1</v>
      </c>
      <c r="V57">
        <f>VLOOKUP($A57,'FuturesInfo (3)'!$A$2:$V$80,22)</f>
        <v>2</v>
      </c>
      <c r="W57">
        <v>1</v>
      </c>
      <c r="X57" s="137">
        <v>91758.228239999982</v>
      </c>
      <c r="Y57" s="137">
        <v>91758.228239999982</v>
      </c>
      <c r="Z57" s="188">
        <f t="shared" si="25"/>
        <v>1126.7544176280351</v>
      </c>
      <c r="AA57" s="188">
        <f>IF(IF(sym!$Q46=H57,1,0)=1,ABS(X57*G57),-ABS(X57*G57))</f>
        <v>1126.7544176280351</v>
      </c>
      <c r="AB57" s="188">
        <f>IF(IF(sym!$P46=$H57,1,0)=1,ABS($X57*$G57),-ABS($X57*$G57))</f>
        <v>-1126.7544176280351</v>
      </c>
      <c r="AC57" s="188">
        <f t="shared" si="40"/>
        <v>1126.7544176280351</v>
      </c>
      <c r="AD57" s="188">
        <f t="shared" si="26"/>
        <v>-1126.7544176280351</v>
      </c>
      <c r="AE57" s="188">
        <f t="shared" si="27"/>
        <v>-1126.7544176280351</v>
      </c>
      <c r="AF57" s="188">
        <f t="shared" si="36"/>
        <v>-1126.7544176280351</v>
      </c>
      <c r="AG57" s="188">
        <f t="shared" si="37"/>
        <v>-1126.7544176280351</v>
      </c>
      <c r="AH57" s="188">
        <f t="shared" si="38"/>
        <v>1126.7544176280351</v>
      </c>
      <c r="AI57" s="188">
        <f t="shared" si="39"/>
        <v>1126.7544176280351</v>
      </c>
      <c r="AJ57" s="188">
        <f t="shared" si="28"/>
        <v>-1126.7544176280351</v>
      </c>
      <c r="AK57" s="188">
        <f t="shared" si="29"/>
        <v>-1126.7544176280351</v>
      </c>
      <c r="AL57" s="188">
        <f t="shared" si="30"/>
        <v>-1126.7544176280351</v>
      </c>
      <c r="AM57" s="188">
        <f t="shared" si="31"/>
        <v>-1126.7544176280351</v>
      </c>
      <c r="AN57" s="188">
        <f t="shared" si="41"/>
        <v>1126.7544176280351</v>
      </c>
      <c r="AO57" s="188">
        <f t="shared" si="42"/>
        <v>-1126.7544176280351</v>
      </c>
    </row>
    <row r="58" spans="1:41" x14ac:dyDescent="0.25">
      <c r="A58" s="1" t="s">
        <v>371</v>
      </c>
      <c r="B58" s="149" t="s">
        <v>635</v>
      </c>
      <c r="C58" s="192" t="s">
        <v>1121</v>
      </c>
      <c r="E58">
        <v>1</v>
      </c>
      <c r="F58" s="186">
        <f t="shared" si="19"/>
        <v>-438.213033044111</v>
      </c>
      <c r="G58" s="202">
        <v>-4.0612885360900002E-3</v>
      </c>
      <c r="H58" s="202">
        <v>-1</v>
      </c>
      <c r="I58">
        <v>1</v>
      </c>
      <c r="J58">
        <v>1</v>
      </c>
      <c r="K58">
        <v>1</v>
      </c>
      <c r="L58">
        <v>1</v>
      </c>
      <c r="M58">
        <v>5</v>
      </c>
      <c r="N58" s="288"/>
      <c r="O58">
        <f t="shared" si="20"/>
        <v>1</v>
      </c>
      <c r="P58">
        <f t="shared" si="34"/>
        <v>1</v>
      </c>
      <c r="Q58">
        <f t="shared" si="21"/>
        <v>1</v>
      </c>
      <c r="R58">
        <f t="shared" si="22"/>
        <v>-1</v>
      </c>
      <c r="S58">
        <f t="shared" si="23"/>
        <v>1</v>
      </c>
      <c r="T58">
        <f t="shared" si="24"/>
        <v>-1</v>
      </c>
      <c r="U58">
        <f t="shared" si="35"/>
        <v>-1</v>
      </c>
      <c r="V58">
        <f>VLOOKUP($A58,'FuturesInfo (3)'!$A$2:$V$80,22)</f>
        <v>8</v>
      </c>
      <c r="W58">
        <v>1</v>
      </c>
      <c r="X58" s="137">
        <v>107900</v>
      </c>
      <c r="Y58" s="137">
        <v>80925</v>
      </c>
      <c r="Z58" s="188">
        <f t="shared" si="25"/>
        <v>438.213033044111</v>
      </c>
      <c r="AA58" s="188">
        <f>IF(IF(sym!$Q47=H58,1,0)=1,ABS(X58*G58),-ABS(X58*G58))</f>
        <v>-438.213033044111</v>
      </c>
      <c r="AB58" s="188">
        <f>IF(IF(sym!$P47=$H58,1,0)=1,ABS($X58*$G58),-ABS($X58*$G58))</f>
        <v>438.213033044111</v>
      </c>
      <c r="AC58" s="188">
        <f t="shared" si="40"/>
        <v>-438.213033044111</v>
      </c>
      <c r="AD58" s="188">
        <f t="shared" si="26"/>
        <v>438.213033044111</v>
      </c>
      <c r="AE58" s="188">
        <f t="shared" si="27"/>
        <v>-438.213033044111</v>
      </c>
      <c r="AF58" s="188">
        <f t="shared" si="36"/>
        <v>-438.213033044111</v>
      </c>
      <c r="AG58" s="188">
        <f t="shared" si="37"/>
        <v>-438.213033044111</v>
      </c>
      <c r="AH58" s="188">
        <f t="shared" si="38"/>
        <v>-438.213033044111</v>
      </c>
      <c r="AI58" s="188">
        <f t="shared" si="39"/>
        <v>-438.213033044111</v>
      </c>
      <c r="AJ58" s="188">
        <f t="shared" si="28"/>
        <v>-438.213033044111</v>
      </c>
      <c r="AK58" s="188">
        <f t="shared" si="29"/>
        <v>-438.213033044111</v>
      </c>
      <c r="AL58" s="188">
        <f t="shared" si="30"/>
        <v>438.213033044111</v>
      </c>
      <c r="AM58" s="188">
        <f t="shared" si="31"/>
        <v>-438.213033044111</v>
      </c>
      <c r="AN58" s="188">
        <f t="shared" si="41"/>
        <v>438.213033044111</v>
      </c>
      <c r="AO58" s="188">
        <f t="shared" si="42"/>
        <v>438.213033044111</v>
      </c>
    </row>
    <row r="59" spans="1:41" x14ac:dyDescent="0.25">
      <c r="A59" s="1" t="s">
        <v>1052</v>
      </c>
      <c r="B59" s="149" t="s">
        <v>611</v>
      </c>
      <c r="C59" s="192" t="s">
        <v>297</v>
      </c>
      <c r="E59">
        <v>1</v>
      </c>
      <c r="F59" s="186">
        <f t="shared" si="19"/>
        <v>-1623.2169208099999</v>
      </c>
      <c r="G59" s="202">
        <v>-1.62321692081E-2</v>
      </c>
      <c r="H59" s="202">
        <v>-1</v>
      </c>
      <c r="I59">
        <v>1</v>
      </c>
      <c r="J59">
        <v>1</v>
      </c>
      <c r="K59">
        <v>1</v>
      </c>
      <c r="L59">
        <v>1</v>
      </c>
      <c r="M59">
        <v>-10</v>
      </c>
      <c r="N59" s="288"/>
      <c r="O59">
        <f t="shared" si="20"/>
        <v>-1</v>
      </c>
      <c r="P59">
        <f t="shared" si="34"/>
        <v>1</v>
      </c>
      <c r="Q59">
        <f t="shared" si="21"/>
        <v>-1</v>
      </c>
      <c r="R59">
        <f t="shared" si="22"/>
        <v>-1</v>
      </c>
      <c r="S59">
        <f t="shared" si="23"/>
        <v>-1</v>
      </c>
      <c r="T59">
        <f t="shared" si="24"/>
        <v>1</v>
      </c>
      <c r="U59">
        <f t="shared" si="35"/>
        <v>-1</v>
      </c>
      <c r="V59">
        <f>VLOOKUP($A59,'FuturesInfo (3)'!$A$2:$V$80,22)</f>
        <v>5</v>
      </c>
      <c r="W59">
        <v>1</v>
      </c>
      <c r="X59" s="137">
        <v>100000</v>
      </c>
      <c r="Y59" s="137">
        <v>125000</v>
      </c>
      <c r="Z59" s="188">
        <f t="shared" si="25"/>
        <v>1623.2169208099999</v>
      </c>
      <c r="AA59" s="188">
        <f>IF(IF(sym!$Q48=H59,1,0)=1,ABS(X59*G59),-ABS(X59*G59))</f>
        <v>-1623.2169208099999</v>
      </c>
      <c r="AB59" s="188">
        <f>IF(IF(sym!$P48=$H59,1,0)=1,ABS($X59*$G59),-ABS($X59*$G59))</f>
        <v>1623.2169208099999</v>
      </c>
      <c r="AC59" s="188">
        <f t="shared" si="40"/>
        <v>-1623.2169208099999</v>
      </c>
      <c r="AD59" s="188">
        <f t="shared" si="26"/>
        <v>1623.2169208099999</v>
      </c>
      <c r="AE59" s="188">
        <f t="shared" si="27"/>
        <v>-1623.2169208099999</v>
      </c>
      <c r="AF59" s="188">
        <f t="shared" si="36"/>
        <v>-1623.2169208099999</v>
      </c>
      <c r="AG59" s="188">
        <f t="shared" si="37"/>
        <v>-1623.2169208099999</v>
      </c>
      <c r="AH59" s="188">
        <f t="shared" si="38"/>
        <v>-1623.2169208099999</v>
      </c>
      <c r="AI59" s="188">
        <f t="shared" si="39"/>
        <v>1623.2169208099999</v>
      </c>
      <c r="AJ59" s="188">
        <f t="shared" si="28"/>
        <v>-1623.2169208099999</v>
      </c>
      <c r="AK59" s="188">
        <f t="shared" si="29"/>
        <v>1623.2169208099999</v>
      </c>
      <c r="AL59" s="188">
        <f t="shared" si="30"/>
        <v>1623.2169208099999</v>
      </c>
      <c r="AM59" s="188">
        <f t="shared" si="31"/>
        <v>1623.2169208099999</v>
      </c>
      <c r="AN59" s="188">
        <f t="shared" si="41"/>
        <v>-1623.2169208099999</v>
      </c>
      <c r="AO59" s="188">
        <f t="shared" si="42"/>
        <v>1623.2169208099999</v>
      </c>
    </row>
    <row r="60" spans="1:41" x14ac:dyDescent="0.25">
      <c r="A60" s="1" t="s">
        <v>373</v>
      </c>
      <c r="B60" s="149" t="s">
        <v>692</v>
      </c>
      <c r="C60" s="192" t="s">
        <v>1121</v>
      </c>
      <c r="E60">
        <v>1</v>
      </c>
      <c r="F60" s="186">
        <f t="shared" si="19"/>
        <v>804.50640754811775</v>
      </c>
      <c r="G60" s="202">
        <v>5.6330094352899998E-3</v>
      </c>
      <c r="H60" s="202">
        <v>1</v>
      </c>
      <c r="I60">
        <v>-1</v>
      </c>
      <c r="J60">
        <v>-1</v>
      </c>
      <c r="K60">
        <v>1</v>
      </c>
      <c r="L60">
        <v>1</v>
      </c>
      <c r="M60">
        <v>3</v>
      </c>
      <c r="N60" s="288"/>
      <c r="O60">
        <f t="shared" si="20"/>
        <v>1</v>
      </c>
      <c r="P60">
        <f t="shared" si="34"/>
        <v>1</v>
      </c>
      <c r="Q60">
        <f t="shared" si="21"/>
        <v>-1</v>
      </c>
      <c r="R60">
        <f t="shared" si="22"/>
        <v>-1</v>
      </c>
      <c r="S60">
        <f t="shared" si="23"/>
        <v>-1</v>
      </c>
      <c r="T60">
        <f t="shared" si="24"/>
        <v>-1</v>
      </c>
      <c r="U60">
        <f t="shared" si="35"/>
        <v>-1</v>
      </c>
      <c r="V60">
        <f>VLOOKUP($A60,'FuturesInfo (3)'!$A$2:$V$80,22)</f>
        <v>3</v>
      </c>
      <c r="W60">
        <v>1</v>
      </c>
      <c r="X60" s="137">
        <v>142820</v>
      </c>
      <c r="Y60" s="137">
        <v>214230</v>
      </c>
      <c r="Z60" s="188">
        <f t="shared" si="25"/>
        <v>804.50640754811775</v>
      </c>
      <c r="AA60" s="188">
        <f>IF(IF(sym!$Q49=H60,1,0)=1,ABS(X60*G60),-ABS(X60*G60))</f>
        <v>804.50640754811775</v>
      </c>
      <c r="AB60" s="188">
        <f>IF(IF(sym!$P49=$H60,1,0)=1,ABS($X60*$G60),-ABS($X60*$G60))</f>
        <v>-804.50640754811775</v>
      </c>
      <c r="AC60" s="188">
        <f t="shared" si="40"/>
        <v>804.50640754811775</v>
      </c>
      <c r="AD60" s="188">
        <f t="shared" si="26"/>
        <v>-804.50640754811775</v>
      </c>
      <c r="AE60" s="188">
        <f t="shared" si="27"/>
        <v>-804.50640754811775</v>
      </c>
      <c r="AF60" s="188">
        <f t="shared" si="36"/>
        <v>-804.50640754811775</v>
      </c>
      <c r="AG60" s="188">
        <f t="shared" si="37"/>
        <v>804.50640754811775</v>
      </c>
      <c r="AH60" s="188">
        <f t="shared" si="38"/>
        <v>804.50640754811775</v>
      </c>
      <c r="AI60" s="188">
        <f t="shared" si="39"/>
        <v>804.50640754811775</v>
      </c>
      <c r="AJ60" s="188">
        <f t="shared" si="28"/>
        <v>804.50640754811775</v>
      </c>
      <c r="AK60" s="188">
        <f t="shared" si="29"/>
        <v>-804.50640754811775</v>
      </c>
      <c r="AL60" s="188">
        <f t="shared" si="30"/>
        <v>-804.50640754811775</v>
      </c>
      <c r="AM60" s="188">
        <f t="shared" si="31"/>
        <v>-804.50640754811775</v>
      </c>
      <c r="AN60" s="188">
        <f t="shared" si="41"/>
        <v>-804.50640754811775</v>
      </c>
      <c r="AO60" s="188">
        <f t="shared" si="42"/>
        <v>-804.50640754811775</v>
      </c>
    </row>
    <row r="61" spans="1:41" x14ac:dyDescent="0.25">
      <c r="A61" s="1" t="s">
        <v>375</v>
      </c>
      <c r="B61" s="149" t="s">
        <v>690</v>
      </c>
      <c r="C61" s="192" t="s">
        <v>288</v>
      </c>
      <c r="E61">
        <v>1</v>
      </c>
      <c r="F61" s="186">
        <f t="shared" si="19"/>
        <v>1287.203564086044</v>
      </c>
      <c r="G61" s="202">
        <v>2.1590130226199999E-2</v>
      </c>
      <c r="H61" s="202">
        <v>1</v>
      </c>
      <c r="I61">
        <v>1</v>
      </c>
      <c r="J61">
        <v>-1</v>
      </c>
      <c r="K61">
        <v>1</v>
      </c>
      <c r="L61">
        <v>-1</v>
      </c>
      <c r="M61">
        <v>-10</v>
      </c>
      <c r="N61" s="288"/>
      <c r="O61">
        <f t="shared" si="20"/>
        <v>1</v>
      </c>
      <c r="P61">
        <f t="shared" si="34"/>
        <v>1</v>
      </c>
      <c r="Q61">
        <f t="shared" si="21"/>
        <v>-1</v>
      </c>
      <c r="R61">
        <f t="shared" si="22"/>
        <v>1</v>
      </c>
      <c r="S61">
        <f t="shared" si="23"/>
        <v>1</v>
      </c>
      <c r="T61">
        <f t="shared" si="24"/>
        <v>-1</v>
      </c>
      <c r="U61">
        <f t="shared" si="35"/>
        <v>-1</v>
      </c>
      <c r="V61">
        <f>VLOOKUP($A61,'FuturesInfo (3)'!$A$2:$V$80,22)</f>
        <v>3</v>
      </c>
      <c r="W61">
        <v>1</v>
      </c>
      <c r="X61" s="137">
        <v>59620</v>
      </c>
      <c r="Y61" s="137">
        <v>59620</v>
      </c>
      <c r="Z61" s="188">
        <f t="shared" si="25"/>
        <v>1287.203564086044</v>
      </c>
      <c r="AA61" s="188">
        <f>IF(IF(sym!$Q50=H61,1,0)=1,ABS(X61*G61),-ABS(X61*G61))</f>
        <v>1287.203564086044</v>
      </c>
      <c r="AB61" s="188">
        <f>IF(IF(sym!$P50=$H61,1,0)=1,ABS($X61*$G61),-ABS($X61*$G61))</f>
        <v>-1287.203564086044</v>
      </c>
      <c r="AC61" s="188">
        <f t="shared" si="40"/>
        <v>1287.203564086044</v>
      </c>
      <c r="AD61" s="188">
        <f t="shared" si="26"/>
        <v>-1287.203564086044</v>
      </c>
      <c r="AE61" s="188">
        <f t="shared" si="27"/>
        <v>-1287.203564086044</v>
      </c>
      <c r="AF61" s="188">
        <f t="shared" si="36"/>
        <v>1287.203564086044</v>
      </c>
      <c r="AG61" s="188">
        <f t="shared" si="37"/>
        <v>1287.203564086044</v>
      </c>
      <c r="AH61" s="188">
        <f t="shared" si="38"/>
        <v>-1287.203564086044</v>
      </c>
      <c r="AI61" s="188">
        <f t="shared" si="39"/>
        <v>1287.203564086044</v>
      </c>
      <c r="AJ61" s="188">
        <f t="shared" si="28"/>
        <v>1287.203564086044</v>
      </c>
      <c r="AK61" s="188">
        <f t="shared" si="29"/>
        <v>-1287.203564086044</v>
      </c>
      <c r="AL61" s="188">
        <f t="shared" si="30"/>
        <v>1287.203564086044</v>
      </c>
      <c r="AM61" s="188">
        <f t="shared" si="31"/>
        <v>1287.203564086044</v>
      </c>
      <c r="AN61" s="188">
        <f t="shared" si="41"/>
        <v>-1287.203564086044</v>
      </c>
      <c r="AO61" s="188">
        <f t="shared" si="42"/>
        <v>-1287.203564086044</v>
      </c>
    </row>
    <row r="62" spans="1:41" x14ac:dyDescent="0.25">
      <c r="A62" s="1" t="s">
        <v>377</v>
      </c>
      <c r="B62" s="149" t="s">
        <v>694</v>
      </c>
      <c r="C62" s="192" t="s">
        <v>294</v>
      </c>
      <c r="E62">
        <v>1</v>
      </c>
      <c r="F62" s="186">
        <f t="shared" si="19"/>
        <v>-868.02449897178474</v>
      </c>
      <c r="G62" s="202">
        <v>-1.1435832274500001E-2</v>
      </c>
      <c r="H62" s="202">
        <v>-1</v>
      </c>
      <c r="I62">
        <v>1</v>
      </c>
      <c r="J62">
        <v>-1</v>
      </c>
      <c r="K62">
        <v>1</v>
      </c>
      <c r="L62">
        <v>1</v>
      </c>
      <c r="M62">
        <v>2</v>
      </c>
      <c r="N62" s="288"/>
      <c r="O62">
        <f t="shared" si="20"/>
        <v>1</v>
      </c>
      <c r="P62">
        <f t="shared" si="34"/>
        <v>1</v>
      </c>
      <c r="Q62">
        <f t="shared" si="21"/>
        <v>-1</v>
      </c>
      <c r="R62">
        <f t="shared" si="22"/>
        <v>-1</v>
      </c>
      <c r="S62">
        <f t="shared" si="23"/>
        <v>-1</v>
      </c>
      <c r="T62">
        <f t="shared" si="24"/>
        <v>-1</v>
      </c>
      <c r="U62">
        <f t="shared" si="35"/>
        <v>-1</v>
      </c>
      <c r="V62">
        <f>VLOOKUP($A62,'FuturesInfo (3)'!$A$2:$V$80,22)</f>
        <v>2</v>
      </c>
      <c r="W62">
        <v>1</v>
      </c>
      <c r="X62" s="137">
        <v>75903.920076489288</v>
      </c>
      <c r="Y62" s="137">
        <v>75903.920076489288</v>
      </c>
      <c r="Z62" s="188">
        <f t="shared" si="25"/>
        <v>868.02449897178474</v>
      </c>
      <c r="AA62" s="188">
        <f>IF(IF(sym!$Q51=H62,1,0)=1,ABS(X62*G62),-ABS(X62*G62))</f>
        <v>-868.02449897178474</v>
      </c>
      <c r="AB62" s="188">
        <f>IF(IF(sym!$P51=$H62,1,0)=1,ABS($X62*$G62),-ABS($X62*$G62))</f>
        <v>868.02449897178474</v>
      </c>
      <c r="AC62" s="188">
        <f t="shared" si="40"/>
        <v>-868.02449897178474</v>
      </c>
      <c r="AD62" s="188">
        <f t="shared" si="26"/>
        <v>868.02449897178474</v>
      </c>
      <c r="AE62" s="188">
        <f t="shared" si="27"/>
        <v>868.02449897178474</v>
      </c>
      <c r="AF62" s="188">
        <f t="shared" si="36"/>
        <v>-868.02449897178474</v>
      </c>
      <c r="AG62" s="188">
        <f t="shared" si="37"/>
        <v>-868.02449897178474</v>
      </c>
      <c r="AH62" s="188">
        <f t="shared" si="38"/>
        <v>-868.02449897178474</v>
      </c>
      <c r="AI62" s="188">
        <f t="shared" si="39"/>
        <v>-868.02449897178474</v>
      </c>
      <c r="AJ62" s="188">
        <f t="shared" si="28"/>
        <v>-868.02449897178474</v>
      </c>
      <c r="AK62" s="188">
        <f t="shared" si="29"/>
        <v>868.02449897178474</v>
      </c>
      <c r="AL62" s="188">
        <f t="shared" si="30"/>
        <v>868.02449897178474</v>
      </c>
      <c r="AM62" s="188">
        <f t="shared" si="31"/>
        <v>868.02449897178474</v>
      </c>
      <c r="AN62" s="188">
        <f t="shared" si="41"/>
        <v>868.02449897178474</v>
      </c>
      <c r="AO62" s="188">
        <f t="shared" si="42"/>
        <v>868.02449897178474</v>
      </c>
    </row>
    <row r="63" spans="1:41" x14ac:dyDescent="0.25">
      <c r="A63" s="1" t="s">
        <v>379</v>
      </c>
      <c r="B63" s="149" t="s">
        <v>550</v>
      </c>
      <c r="C63" s="192" t="s">
        <v>294</v>
      </c>
      <c r="E63">
        <v>1</v>
      </c>
      <c r="F63" s="186">
        <f t="shared" si="19"/>
        <v>528.12712729718066</v>
      </c>
      <c r="G63" s="202">
        <v>5.9564329475799999E-3</v>
      </c>
      <c r="H63" s="202">
        <v>1</v>
      </c>
      <c r="I63">
        <v>-1</v>
      </c>
      <c r="J63">
        <v>1</v>
      </c>
      <c r="K63">
        <v>-1</v>
      </c>
      <c r="L63">
        <v>1</v>
      </c>
      <c r="M63">
        <v>-3</v>
      </c>
      <c r="N63" s="288"/>
      <c r="O63">
        <f t="shared" si="20"/>
        <v>-1</v>
      </c>
      <c r="P63">
        <f t="shared" si="34"/>
        <v>-1</v>
      </c>
      <c r="Q63">
        <f t="shared" si="21"/>
        <v>-1</v>
      </c>
      <c r="R63">
        <f t="shared" si="22"/>
        <v>-1</v>
      </c>
      <c r="S63">
        <f t="shared" si="23"/>
        <v>-1</v>
      </c>
      <c r="T63">
        <f t="shared" si="24"/>
        <v>1</v>
      </c>
      <c r="U63">
        <f t="shared" si="35"/>
        <v>-1</v>
      </c>
      <c r="V63">
        <f>VLOOKUP($A63,'FuturesInfo (3)'!$A$2:$V$80,22)</f>
        <v>3</v>
      </c>
      <c r="W63">
        <v>1</v>
      </c>
      <c r="X63" s="137">
        <v>88665</v>
      </c>
      <c r="Y63" s="137">
        <v>88665</v>
      </c>
      <c r="Z63" s="188">
        <f t="shared" si="25"/>
        <v>528.12712729718066</v>
      </c>
      <c r="AA63" s="188">
        <f>IF(IF(sym!$Q52=H63,1,0)=1,ABS(X63*G63),-ABS(X63*G63))</f>
        <v>528.12712729718066</v>
      </c>
      <c r="AB63" s="188">
        <f>IF(IF(sym!$P52=$H63,1,0)=1,ABS($X63*$G63),-ABS($X63*$G63))</f>
        <v>-528.12712729718066</v>
      </c>
      <c r="AC63" s="188">
        <f t="shared" si="40"/>
        <v>528.12712729718066</v>
      </c>
      <c r="AD63" s="188">
        <f t="shared" si="26"/>
        <v>-528.12712729718066</v>
      </c>
      <c r="AE63" s="188">
        <f t="shared" si="27"/>
        <v>528.12712729718066</v>
      </c>
      <c r="AF63" s="188">
        <f t="shared" si="36"/>
        <v>-528.12712729718066</v>
      </c>
      <c r="AG63" s="188">
        <f t="shared" si="37"/>
        <v>-528.12712729718066</v>
      </c>
      <c r="AH63" s="188">
        <f t="shared" si="38"/>
        <v>528.12712729718066</v>
      </c>
      <c r="AI63" s="188">
        <f t="shared" si="39"/>
        <v>-528.12712729718066</v>
      </c>
      <c r="AJ63" s="188">
        <f t="shared" si="28"/>
        <v>-528.12712729718066</v>
      </c>
      <c r="AK63" s="188">
        <f t="shared" si="29"/>
        <v>-528.12712729718066</v>
      </c>
      <c r="AL63" s="188">
        <f t="shared" si="30"/>
        <v>-528.12712729718066</v>
      </c>
      <c r="AM63" s="188">
        <f t="shared" si="31"/>
        <v>-528.12712729718066</v>
      </c>
      <c r="AN63" s="188">
        <f t="shared" si="41"/>
        <v>528.12712729718066</v>
      </c>
      <c r="AO63" s="188">
        <f t="shared" si="42"/>
        <v>-528.12712729718066</v>
      </c>
    </row>
    <row r="64" spans="1:41" x14ac:dyDescent="0.25">
      <c r="A64" s="4" t="s">
        <v>1050</v>
      </c>
      <c r="B64" s="149" t="s">
        <v>700</v>
      </c>
      <c r="C64" s="192" t="s">
        <v>297</v>
      </c>
      <c r="E64">
        <v>1</v>
      </c>
      <c r="F64" s="186">
        <f t="shared" si="19"/>
        <v>-2579.5539033451873</v>
      </c>
      <c r="G64" s="202">
        <v>-4.46096654275E-2</v>
      </c>
      <c r="H64" s="202">
        <v>-1</v>
      </c>
      <c r="I64">
        <v>-1</v>
      </c>
      <c r="J64">
        <v>-1</v>
      </c>
      <c r="K64">
        <v>-1</v>
      </c>
      <c r="L64">
        <v>1</v>
      </c>
      <c r="M64">
        <v>8</v>
      </c>
      <c r="N64" s="288"/>
      <c r="O64">
        <f t="shared" si="20"/>
        <v>1</v>
      </c>
      <c r="P64">
        <f t="shared" si="34"/>
        <v>-1</v>
      </c>
      <c r="Q64">
        <f t="shared" si="21"/>
        <v>-1</v>
      </c>
      <c r="R64">
        <f t="shared" si="22"/>
        <v>-1</v>
      </c>
      <c r="S64">
        <f t="shared" si="23"/>
        <v>-1</v>
      </c>
      <c r="T64">
        <f t="shared" si="24"/>
        <v>1</v>
      </c>
      <c r="U64">
        <f t="shared" si="35"/>
        <v>-1</v>
      </c>
      <c r="V64">
        <f>VLOOKUP($A64,'FuturesInfo (3)'!$A$2:$V$80,22)</f>
        <v>9</v>
      </c>
      <c r="W64">
        <v>1</v>
      </c>
      <c r="X64" s="137">
        <v>57825</v>
      </c>
      <c r="Y64" s="137">
        <v>48187.5</v>
      </c>
      <c r="Z64" s="188">
        <f t="shared" si="25"/>
        <v>2579.5539033451873</v>
      </c>
      <c r="AA64" s="188">
        <f>IF(IF(sym!$Q53=H64,1,0)=1,ABS(X64*G64),-ABS(X64*G64))</f>
        <v>-2579.5539033451873</v>
      </c>
      <c r="AB64" s="188">
        <f>IF(IF(sym!$P53=$H64,1,0)=1,ABS($X64*$G64),-ABS($X64*$G64))</f>
        <v>2579.5539033451873</v>
      </c>
      <c r="AC64" s="188">
        <f t="shared" si="40"/>
        <v>-2579.5539033451873</v>
      </c>
      <c r="AD64" s="188">
        <f t="shared" si="26"/>
        <v>2579.5539033451873</v>
      </c>
      <c r="AE64" s="188">
        <f t="shared" si="27"/>
        <v>2579.5539033451873</v>
      </c>
      <c r="AF64" s="188">
        <f t="shared" si="36"/>
        <v>2579.5539033451873</v>
      </c>
      <c r="AG64" s="188">
        <f t="shared" si="37"/>
        <v>2579.5539033451873</v>
      </c>
      <c r="AH64" s="188">
        <f t="shared" si="38"/>
        <v>-2579.5539033451873</v>
      </c>
      <c r="AI64" s="188">
        <f t="shared" si="39"/>
        <v>-2579.5539033451873</v>
      </c>
      <c r="AJ64" s="188">
        <f t="shared" si="28"/>
        <v>2579.5539033451873</v>
      </c>
      <c r="AK64" s="188">
        <f t="shared" si="29"/>
        <v>2579.5539033451873</v>
      </c>
      <c r="AL64" s="188">
        <f t="shared" si="30"/>
        <v>2579.5539033451873</v>
      </c>
      <c r="AM64" s="188">
        <f t="shared" si="31"/>
        <v>2579.5539033451873</v>
      </c>
      <c r="AN64" s="188">
        <f t="shared" si="41"/>
        <v>-2579.5539033451873</v>
      </c>
      <c r="AO64" s="188">
        <f t="shared" si="42"/>
        <v>2579.5539033451873</v>
      </c>
    </row>
    <row r="65" spans="1:41" x14ac:dyDescent="0.25">
      <c r="A65" s="1" t="s">
        <v>0</v>
      </c>
      <c r="B65" s="149" t="s">
        <v>702</v>
      </c>
      <c r="C65" s="192" t="s">
        <v>304</v>
      </c>
      <c r="E65">
        <v>1</v>
      </c>
      <c r="F65" s="186">
        <f t="shared" si="19"/>
        <v>475.29980248329451</v>
      </c>
      <c r="G65" s="202">
        <v>5.9255079006800002E-3</v>
      </c>
      <c r="H65" s="233">
        <v>1</v>
      </c>
      <c r="I65">
        <v>-1</v>
      </c>
      <c r="J65">
        <v>-1</v>
      </c>
      <c r="K65">
        <v>-1</v>
      </c>
      <c r="L65">
        <v>1</v>
      </c>
      <c r="M65">
        <v>-25</v>
      </c>
      <c r="N65" s="288"/>
      <c r="O65">
        <f t="shared" si="20"/>
        <v>-1</v>
      </c>
      <c r="P65">
        <f t="shared" si="34"/>
        <v>-1</v>
      </c>
      <c r="Q65">
        <f t="shared" si="21"/>
        <v>-1</v>
      </c>
      <c r="R65">
        <f t="shared" si="22"/>
        <v>-1</v>
      </c>
      <c r="S65">
        <f t="shared" si="23"/>
        <v>-1</v>
      </c>
      <c r="T65">
        <f t="shared" si="24"/>
        <v>1</v>
      </c>
      <c r="U65">
        <f t="shared" si="35"/>
        <v>-1</v>
      </c>
      <c r="V65">
        <f>VLOOKUP($A65,'FuturesInfo (3)'!$A$2:$V$80,22)</f>
        <v>2</v>
      </c>
      <c r="W65">
        <v>1</v>
      </c>
      <c r="X65" s="137">
        <v>80212.5</v>
      </c>
      <c r="Y65" s="137">
        <v>106950</v>
      </c>
      <c r="Z65" s="188">
        <f t="shared" si="25"/>
        <v>475.29980248329451</v>
      </c>
      <c r="AA65" s="188">
        <f>IF(IF(sym!$Q54=H65,1,0)=1,ABS(X65*G65),-ABS(X65*G65))</f>
        <v>475.29980248329451</v>
      </c>
      <c r="AB65" s="188">
        <f>IF(IF(sym!$P54=$H65,1,0)=1,ABS($X65*$G65),-ABS($X65*$G65))</f>
        <v>-475.29980248329451</v>
      </c>
      <c r="AC65" s="188">
        <f t="shared" si="40"/>
        <v>475.29980248329451</v>
      </c>
      <c r="AD65" s="188">
        <f t="shared" si="26"/>
        <v>-475.29980248329451</v>
      </c>
      <c r="AE65" s="188">
        <f t="shared" si="27"/>
        <v>-475.29980248329451</v>
      </c>
      <c r="AF65" s="188">
        <f t="shared" si="36"/>
        <v>-475.29980248329451</v>
      </c>
      <c r="AG65" s="188">
        <f t="shared" si="37"/>
        <v>-475.29980248329451</v>
      </c>
      <c r="AH65" s="188">
        <f t="shared" si="38"/>
        <v>475.29980248329451</v>
      </c>
      <c r="AI65" s="188">
        <f t="shared" si="39"/>
        <v>-475.29980248329451</v>
      </c>
      <c r="AJ65" s="188">
        <f t="shared" si="28"/>
        <v>-475.29980248329451</v>
      </c>
      <c r="AK65" s="188">
        <f t="shared" si="29"/>
        <v>-475.29980248329451</v>
      </c>
      <c r="AL65" s="188">
        <f t="shared" si="30"/>
        <v>-475.29980248329451</v>
      </c>
      <c r="AM65" s="188">
        <f t="shared" si="31"/>
        <v>-475.29980248329451</v>
      </c>
      <c r="AN65" s="188">
        <f t="shared" si="41"/>
        <v>475.29980248329451</v>
      </c>
      <c r="AO65" s="188">
        <f t="shared" si="42"/>
        <v>-475.29980248329451</v>
      </c>
    </row>
    <row r="66" spans="1:41" x14ac:dyDescent="0.25">
      <c r="A66" s="1" t="s">
        <v>384</v>
      </c>
      <c r="B66" s="149" t="s">
        <v>704</v>
      </c>
      <c r="C66" s="192" t="s">
        <v>347</v>
      </c>
      <c r="E66">
        <v>1</v>
      </c>
      <c r="F66" s="186">
        <f t="shared" si="19"/>
        <v>841.53260232526554</v>
      </c>
      <c r="G66" s="202">
        <v>1.38947015987E-2</v>
      </c>
      <c r="H66" s="202">
        <v>1</v>
      </c>
      <c r="I66">
        <v>-1</v>
      </c>
      <c r="J66">
        <v>-1</v>
      </c>
      <c r="K66">
        <v>1</v>
      </c>
      <c r="L66">
        <v>1</v>
      </c>
      <c r="M66">
        <v>-9</v>
      </c>
      <c r="N66" s="288"/>
      <c r="O66">
        <f t="shared" si="20"/>
        <v>-1</v>
      </c>
      <c r="P66">
        <f t="shared" si="34"/>
        <v>1</v>
      </c>
      <c r="Q66">
        <f t="shared" si="21"/>
        <v>-1</v>
      </c>
      <c r="R66">
        <f t="shared" si="22"/>
        <v>-1</v>
      </c>
      <c r="S66">
        <f t="shared" si="23"/>
        <v>-1</v>
      </c>
      <c r="T66">
        <f t="shared" si="24"/>
        <v>1</v>
      </c>
      <c r="U66">
        <f t="shared" si="35"/>
        <v>-1</v>
      </c>
      <c r="V66">
        <f>VLOOKUP($A66,'FuturesInfo (3)'!$A$2:$V$80,22)</f>
        <v>2</v>
      </c>
      <c r="W66">
        <v>1</v>
      </c>
      <c r="X66" s="137">
        <v>60565</v>
      </c>
      <c r="Y66" s="137">
        <v>60565</v>
      </c>
      <c r="Z66" s="188">
        <f t="shared" si="25"/>
        <v>841.53260232526554</v>
      </c>
      <c r="AA66" s="188">
        <f>IF(IF(sym!$Q55=H66,1,0)=1,ABS(X66*G66),-ABS(X66*G66))</f>
        <v>841.53260232526554</v>
      </c>
      <c r="AB66" s="188">
        <f>IF(IF(sym!$P55=$H66,1,0)=1,ABS($X66*$G66),-ABS($X66*$G66))</f>
        <v>-841.53260232526554</v>
      </c>
      <c r="AC66" s="188">
        <f t="shared" si="40"/>
        <v>841.53260232526554</v>
      </c>
      <c r="AD66" s="188">
        <f t="shared" si="26"/>
        <v>-841.53260232526554</v>
      </c>
      <c r="AE66" s="188">
        <f t="shared" si="27"/>
        <v>-841.53260232526554</v>
      </c>
      <c r="AF66" s="188">
        <f t="shared" si="36"/>
        <v>-841.53260232526554</v>
      </c>
      <c r="AG66" s="188">
        <f t="shared" si="37"/>
        <v>841.53260232526554</v>
      </c>
      <c r="AH66" s="188">
        <f t="shared" si="38"/>
        <v>841.53260232526554</v>
      </c>
      <c r="AI66" s="188">
        <f t="shared" si="39"/>
        <v>-841.53260232526554</v>
      </c>
      <c r="AJ66" s="188">
        <f t="shared" si="28"/>
        <v>841.53260232526554</v>
      </c>
      <c r="AK66" s="188">
        <f t="shared" si="29"/>
        <v>-841.53260232526554</v>
      </c>
      <c r="AL66" s="188">
        <f t="shared" si="30"/>
        <v>-841.53260232526554</v>
      </c>
      <c r="AM66" s="188">
        <f t="shared" si="31"/>
        <v>-841.53260232526554</v>
      </c>
      <c r="AN66" s="188">
        <f t="shared" si="41"/>
        <v>841.53260232526554</v>
      </c>
      <c r="AO66" s="188">
        <f t="shared" si="42"/>
        <v>-841.53260232526554</v>
      </c>
    </row>
    <row r="67" spans="1:41" x14ac:dyDescent="0.25">
      <c r="A67" s="1" t="s">
        <v>386</v>
      </c>
      <c r="B67" s="149" t="s">
        <v>706</v>
      </c>
      <c r="C67" s="192" t="s">
        <v>347</v>
      </c>
      <c r="E67">
        <v>1</v>
      </c>
      <c r="F67" s="186">
        <f t="shared" si="19"/>
        <v>3385.0317289871714</v>
      </c>
      <c r="G67" s="202">
        <v>3.2021868593199998E-2</v>
      </c>
      <c r="H67" s="202">
        <v>1</v>
      </c>
      <c r="I67">
        <v>1</v>
      </c>
      <c r="J67">
        <v>-1</v>
      </c>
      <c r="K67">
        <v>1</v>
      </c>
      <c r="L67">
        <v>1</v>
      </c>
      <c r="M67">
        <v>-5</v>
      </c>
      <c r="N67" s="288"/>
      <c r="O67">
        <f t="shared" si="20"/>
        <v>-1</v>
      </c>
      <c r="P67">
        <f t="shared" si="34"/>
        <v>1</v>
      </c>
      <c r="Q67">
        <f t="shared" si="21"/>
        <v>-1</v>
      </c>
      <c r="R67">
        <f t="shared" si="22"/>
        <v>-1</v>
      </c>
      <c r="S67">
        <f t="shared" si="23"/>
        <v>-1</v>
      </c>
      <c r="T67">
        <f t="shared" si="24"/>
        <v>1</v>
      </c>
      <c r="U67">
        <f t="shared" si="35"/>
        <v>-1</v>
      </c>
      <c r="V67">
        <f>VLOOKUP($A67,'FuturesInfo (3)'!$A$2:$V$80,22)</f>
        <v>2</v>
      </c>
      <c r="W67">
        <v>1</v>
      </c>
      <c r="X67" s="137">
        <v>105709.99999999999</v>
      </c>
      <c r="Y67" s="137">
        <v>105709.99999999999</v>
      </c>
      <c r="Z67" s="188">
        <f t="shared" si="25"/>
        <v>3385.0317289871714</v>
      </c>
      <c r="AA67" s="188">
        <f>IF(IF(sym!$Q56=H67,1,0)=1,ABS(X67*G67),-ABS(X67*G67))</f>
        <v>-3385.0317289871714</v>
      </c>
      <c r="AB67" s="188">
        <f>IF(IF(sym!$P56=$H67,1,0)=1,ABS($X67*$G67),-ABS($X67*$G67))</f>
        <v>3385.0317289871714</v>
      </c>
      <c r="AC67" s="188">
        <f t="shared" si="40"/>
        <v>3385.0317289871714</v>
      </c>
      <c r="AD67" s="188">
        <f t="shared" si="26"/>
        <v>-3385.0317289871714</v>
      </c>
      <c r="AE67" s="188">
        <f t="shared" si="27"/>
        <v>-3385.0317289871714</v>
      </c>
      <c r="AF67" s="188">
        <f t="shared" si="36"/>
        <v>3385.0317289871714</v>
      </c>
      <c r="AG67" s="188">
        <f t="shared" si="37"/>
        <v>3385.0317289871714</v>
      </c>
      <c r="AH67" s="188">
        <f t="shared" si="38"/>
        <v>3385.0317289871714</v>
      </c>
      <c r="AI67" s="188">
        <f t="shared" si="39"/>
        <v>-3385.0317289871714</v>
      </c>
      <c r="AJ67" s="188">
        <f t="shared" si="28"/>
        <v>3385.0317289871714</v>
      </c>
      <c r="AK67" s="188">
        <f t="shared" si="29"/>
        <v>-3385.0317289871714</v>
      </c>
      <c r="AL67" s="188">
        <f t="shared" si="30"/>
        <v>-3385.0317289871714</v>
      </c>
      <c r="AM67" s="188">
        <f t="shared" si="31"/>
        <v>-3385.0317289871714</v>
      </c>
      <c r="AN67" s="188">
        <f t="shared" si="41"/>
        <v>3385.0317289871714</v>
      </c>
      <c r="AO67" s="188">
        <f t="shared" si="42"/>
        <v>-3385.0317289871714</v>
      </c>
    </row>
    <row r="68" spans="1:41" x14ac:dyDescent="0.25">
      <c r="A68" s="1" t="s">
        <v>388</v>
      </c>
      <c r="B68" s="149" t="s">
        <v>710</v>
      </c>
      <c r="C68" s="192" t="s">
        <v>288</v>
      </c>
      <c r="E68">
        <v>-1</v>
      </c>
      <c r="F68" s="186">
        <f t="shared" si="19"/>
        <v>516.56391127679376</v>
      </c>
      <c r="G68" s="202">
        <v>8.1262905481899999E-3</v>
      </c>
      <c r="H68" s="233">
        <v>1</v>
      </c>
      <c r="I68">
        <v>1</v>
      </c>
      <c r="J68">
        <v>-1</v>
      </c>
      <c r="K68">
        <v>1</v>
      </c>
      <c r="L68">
        <v>1</v>
      </c>
      <c r="M68">
        <v>5</v>
      </c>
      <c r="N68" s="288"/>
      <c r="O68">
        <f t="shared" si="20"/>
        <v>1</v>
      </c>
      <c r="P68">
        <f t="shared" si="34"/>
        <v>-1</v>
      </c>
      <c r="Q68">
        <f t="shared" si="21"/>
        <v>1</v>
      </c>
      <c r="R68">
        <f t="shared" si="22"/>
        <v>1</v>
      </c>
      <c r="S68">
        <f t="shared" si="23"/>
        <v>1</v>
      </c>
      <c r="T68">
        <f t="shared" si="24"/>
        <v>-1</v>
      </c>
      <c r="U68">
        <f t="shared" si="35"/>
        <v>-1</v>
      </c>
      <c r="V68">
        <f>VLOOKUP($A68,'FuturesInfo (3)'!$A$2:$V$80,22)</f>
        <v>2</v>
      </c>
      <c r="W68">
        <v>1</v>
      </c>
      <c r="X68" s="137">
        <v>63567</v>
      </c>
      <c r="Y68" s="137">
        <v>63567</v>
      </c>
      <c r="Z68" s="188">
        <f t="shared" si="25"/>
        <v>516.56391127679376</v>
      </c>
      <c r="AA68" s="188">
        <f>IF(IF(sym!$Q57=H68,1,0)=1,ABS(X68*G68),-ABS(X68*G68))</f>
        <v>516.56391127679376</v>
      </c>
      <c r="AB68" s="188">
        <f>IF(IF(sym!$P57=$H68,1,0)=1,ABS($X68*$G68),-ABS($X68*$G68))</f>
        <v>-516.56391127679376</v>
      </c>
      <c r="AC68" s="188">
        <f t="shared" si="40"/>
        <v>-516.56391127679376</v>
      </c>
      <c r="AD68" s="188">
        <f t="shared" si="26"/>
        <v>516.56391127679376</v>
      </c>
      <c r="AE68" s="188">
        <f t="shared" si="27"/>
        <v>-516.56391127679376</v>
      </c>
      <c r="AF68" s="188">
        <f t="shared" si="36"/>
        <v>516.56391127679376</v>
      </c>
      <c r="AG68" s="188">
        <f t="shared" si="37"/>
        <v>516.56391127679376</v>
      </c>
      <c r="AH68" s="188">
        <f t="shared" si="38"/>
        <v>516.56391127679376</v>
      </c>
      <c r="AI68" s="188">
        <f t="shared" si="39"/>
        <v>516.56391127679376</v>
      </c>
      <c r="AJ68" s="188">
        <f t="shared" si="28"/>
        <v>-516.56391127679376</v>
      </c>
      <c r="AK68" s="188">
        <f t="shared" si="29"/>
        <v>516.56391127679376</v>
      </c>
      <c r="AL68" s="188">
        <f t="shared" si="30"/>
        <v>516.56391127679376</v>
      </c>
      <c r="AM68" s="188">
        <f t="shared" si="31"/>
        <v>516.56391127679376</v>
      </c>
      <c r="AN68" s="188">
        <f t="shared" si="41"/>
        <v>-516.56391127679376</v>
      </c>
      <c r="AO68" s="188">
        <f t="shared" si="42"/>
        <v>-516.56391127679376</v>
      </c>
    </row>
    <row r="69" spans="1:41" s="2" customFormat="1" x14ac:dyDescent="0.25">
      <c r="A69" s="1" t="s">
        <v>389</v>
      </c>
      <c r="B69" s="149" t="s">
        <v>712</v>
      </c>
      <c r="C69" s="192" t="s">
        <v>297</v>
      </c>
      <c r="D69"/>
      <c r="E69">
        <v>-1</v>
      </c>
      <c r="F69" s="186">
        <f t="shared" si="19"/>
        <v>-1531.4232033821602</v>
      </c>
      <c r="G69" s="202">
        <v>-1.8318459370600001E-2</v>
      </c>
      <c r="H69" s="202">
        <v>-1</v>
      </c>
      <c r="I69">
        <v>-1</v>
      </c>
      <c r="J69">
        <v>1</v>
      </c>
      <c r="K69">
        <v>-1</v>
      </c>
      <c r="L69">
        <v>-1</v>
      </c>
      <c r="M69">
        <v>8</v>
      </c>
      <c r="N69" s="288"/>
      <c r="O69">
        <f t="shared" si="20"/>
        <v>-1</v>
      </c>
      <c r="P69">
        <f t="shared" si="34"/>
        <v>-1</v>
      </c>
      <c r="Q69">
        <f t="shared" si="21"/>
        <v>1</v>
      </c>
      <c r="R69">
        <f t="shared" si="22"/>
        <v>1</v>
      </c>
      <c r="S69">
        <f t="shared" si="23"/>
        <v>1</v>
      </c>
      <c r="T69">
        <f t="shared" si="24"/>
        <v>1</v>
      </c>
      <c r="U69">
        <f t="shared" si="35"/>
        <v>1</v>
      </c>
      <c r="V69">
        <f>VLOOKUP($A69,'FuturesInfo (3)'!$A$2:$V$80,22)</f>
        <v>5</v>
      </c>
      <c r="W69">
        <v>1</v>
      </c>
      <c r="X69" s="137">
        <v>83600</v>
      </c>
      <c r="Y69" s="137">
        <v>62700</v>
      </c>
      <c r="Z69" s="188">
        <f t="shared" si="25"/>
        <v>1531.4232033821602</v>
      </c>
      <c r="AA69" s="188">
        <f>IF(IF(sym!$Q58=H69,1,0)=1,ABS(X69*G69),-ABS(X69*G69))</f>
        <v>-1531.4232033821602</v>
      </c>
      <c r="AB69" s="188">
        <f>IF(IF(sym!$P58=$H69,1,0)=1,ABS($X69*$G69),-ABS($X69*$G69))</f>
        <v>1531.4232033821602</v>
      </c>
      <c r="AC69" s="188">
        <f t="shared" si="40"/>
        <v>1531.4232033821602</v>
      </c>
      <c r="AD69" s="188">
        <f t="shared" si="26"/>
        <v>-1531.4232033821602</v>
      </c>
      <c r="AE69" s="188">
        <f t="shared" si="27"/>
        <v>-1531.4232033821602</v>
      </c>
      <c r="AF69" s="188">
        <f t="shared" si="36"/>
        <v>1531.4232033821602</v>
      </c>
      <c r="AG69" s="188">
        <f t="shared" si="37"/>
        <v>1531.4232033821602</v>
      </c>
      <c r="AH69" s="188">
        <f t="shared" si="38"/>
        <v>1531.4232033821602</v>
      </c>
      <c r="AI69" s="188">
        <f t="shared" si="39"/>
        <v>1531.4232033821602</v>
      </c>
      <c r="AJ69" s="188">
        <f t="shared" si="28"/>
        <v>1531.4232033821602</v>
      </c>
      <c r="AK69" s="188">
        <f t="shared" si="29"/>
        <v>-1531.4232033821602</v>
      </c>
      <c r="AL69" s="188">
        <f t="shared" si="30"/>
        <v>-1531.4232033821602</v>
      </c>
      <c r="AM69" s="188">
        <f t="shared" si="31"/>
        <v>-1531.4232033821602</v>
      </c>
      <c r="AN69" s="188">
        <f t="shared" si="41"/>
        <v>-1531.4232033821602</v>
      </c>
      <c r="AO69" s="188">
        <f t="shared" si="42"/>
        <v>-1531.4232033821602</v>
      </c>
    </row>
    <row r="70" spans="1:41" s="2" customFormat="1" x14ac:dyDescent="0.25">
      <c r="A70" s="1" t="s">
        <v>391</v>
      </c>
      <c r="B70" s="149" t="s">
        <v>490</v>
      </c>
      <c r="C70" s="192" t="s">
        <v>297</v>
      </c>
      <c r="D70"/>
      <c r="E70">
        <v>1</v>
      </c>
      <c r="F70" s="186">
        <f t="shared" si="19"/>
        <v>0</v>
      </c>
      <c r="G70" s="202"/>
      <c r="H70" s="202">
        <v>1</v>
      </c>
      <c r="I70">
        <v>1</v>
      </c>
      <c r="J70">
        <v>1</v>
      </c>
      <c r="K70">
        <v>1</v>
      </c>
      <c r="L70">
        <v>-1</v>
      </c>
      <c r="M70">
        <v>-4</v>
      </c>
      <c r="N70" s="288"/>
      <c r="O70">
        <f t="shared" si="20"/>
        <v>1</v>
      </c>
      <c r="P70">
        <f t="shared" si="34"/>
        <v>1</v>
      </c>
      <c r="Q70">
        <f t="shared" si="21"/>
        <v>1</v>
      </c>
      <c r="R70">
        <f t="shared" si="22"/>
        <v>1</v>
      </c>
      <c r="S70">
        <f t="shared" si="23"/>
        <v>1</v>
      </c>
      <c r="T70">
        <f t="shared" si="24"/>
        <v>-1</v>
      </c>
      <c r="U70">
        <f t="shared" si="35"/>
        <v>1</v>
      </c>
      <c r="V70">
        <f>VLOOKUP($A70,'FuturesInfo (3)'!$A$2:$V$80,22)</f>
        <v>16</v>
      </c>
      <c r="W70">
        <v>1</v>
      </c>
      <c r="X70" s="137">
        <v>99839.741096295373</v>
      </c>
      <c r="Y70" s="137">
        <v>122879.68134928662</v>
      </c>
      <c r="Z70" s="188">
        <f t="shared" si="25"/>
        <v>0</v>
      </c>
      <c r="AA70" s="188">
        <f>IF(IF(sym!$Q59=H70,1,0)=1,ABS(X70*G70),-ABS(X70*G70))</f>
        <v>0</v>
      </c>
      <c r="AB70" s="188">
        <f>IF(IF(sym!$P59=$H70,1,0)=1,ABS($X70*$G70),-ABS($X70*$G70))</f>
        <v>0</v>
      </c>
      <c r="AC70" s="188">
        <f t="shared" si="40"/>
        <v>0</v>
      </c>
      <c r="AD70" s="188">
        <f t="shared" si="26"/>
        <v>0</v>
      </c>
      <c r="AE70" s="188">
        <f t="shared" si="27"/>
        <v>0</v>
      </c>
      <c r="AF70" s="188">
        <f t="shared" si="36"/>
        <v>0</v>
      </c>
      <c r="AG70" s="188">
        <f t="shared" si="37"/>
        <v>0</v>
      </c>
      <c r="AH70" s="188">
        <f t="shared" si="38"/>
        <v>0</v>
      </c>
      <c r="AI70" s="188">
        <f t="shared" si="39"/>
        <v>0</v>
      </c>
      <c r="AJ70" s="188">
        <f t="shared" si="28"/>
        <v>0</v>
      </c>
      <c r="AK70" s="188">
        <f t="shared" si="29"/>
        <v>0</v>
      </c>
      <c r="AL70" s="188">
        <f t="shared" si="30"/>
        <v>0</v>
      </c>
      <c r="AM70" s="188">
        <f t="shared" si="31"/>
        <v>0</v>
      </c>
      <c r="AN70" s="188">
        <f t="shared" si="41"/>
        <v>0</v>
      </c>
      <c r="AO70" s="188">
        <f t="shared" si="42"/>
        <v>0</v>
      </c>
    </row>
    <row r="71" spans="1:41" x14ac:dyDescent="0.25">
      <c r="A71" s="1" t="s">
        <v>29</v>
      </c>
      <c r="B71" s="149" t="s">
        <v>730</v>
      </c>
      <c r="C71" s="192" t="s">
        <v>297</v>
      </c>
      <c r="D71" s="2"/>
      <c r="E71">
        <v>1</v>
      </c>
      <c r="F71" s="186">
        <f t="shared" si="19"/>
        <v>-776.74506828668746</v>
      </c>
      <c r="G71" s="202">
        <v>-1.36570561457E-2</v>
      </c>
      <c r="H71" s="202">
        <v>-1</v>
      </c>
      <c r="I71">
        <v>1</v>
      </c>
      <c r="J71">
        <v>-1</v>
      </c>
      <c r="K71">
        <v>1</v>
      </c>
      <c r="L71">
        <v>-1</v>
      </c>
      <c r="M71">
        <v>-4</v>
      </c>
      <c r="N71" s="288"/>
      <c r="O71">
        <f t="shared" si="20"/>
        <v>1</v>
      </c>
      <c r="P71">
        <f t="shared" si="34"/>
        <v>1</v>
      </c>
      <c r="Q71">
        <f t="shared" si="21"/>
        <v>-1</v>
      </c>
      <c r="R71">
        <f t="shared" si="22"/>
        <v>1</v>
      </c>
      <c r="S71">
        <f t="shared" si="23"/>
        <v>1</v>
      </c>
      <c r="T71">
        <f t="shared" si="24"/>
        <v>-1</v>
      </c>
      <c r="U71">
        <f t="shared" si="35"/>
        <v>-1</v>
      </c>
      <c r="V71">
        <f>VLOOKUP($A71,'FuturesInfo (3)'!$A$2:$V$80,22)</f>
        <v>2</v>
      </c>
      <c r="W71">
        <v>1</v>
      </c>
      <c r="X71" s="137">
        <v>56875</v>
      </c>
      <c r="Y71" s="137">
        <v>56875</v>
      </c>
      <c r="Z71" s="188">
        <f t="shared" si="25"/>
        <v>776.74506828668746</v>
      </c>
      <c r="AA71" s="188">
        <f>IF(IF(sym!$Q60=H71,1,0)=1,ABS(X71*G71),-ABS(X71*G71))</f>
        <v>-776.74506828668746</v>
      </c>
      <c r="AB71" s="188">
        <f>IF(IF(sym!$P60=$H71,1,0)=1,ABS($X71*$G71),-ABS($X71*$G71))</f>
        <v>776.74506828668746</v>
      </c>
      <c r="AC71" s="188">
        <f t="shared" si="40"/>
        <v>-776.74506828668746</v>
      </c>
      <c r="AD71" s="188">
        <f t="shared" si="26"/>
        <v>776.74506828668746</v>
      </c>
      <c r="AE71" s="188">
        <f t="shared" si="27"/>
        <v>776.74506828668746</v>
      </c>
      <c r="AF71" s="188">
        <f t="shared" si="36"/>
        <v>-776.74506828668746</v>
      </c>
      <c r="AG71" s="188">
        <f t="shared" si="37"/>
        <v>-776.74506828668746</v>
      </c>
      <c r="AH71" s="188">
        <f t="shared" si="38"/>
        <v>776.74506828668746</v>
      </c>
      <c r="AI71" s="188">
        <f t="shared" si="39"/>
        <v>-776.74506828668746</v>
      </c>
      <c r="AJ71" s="188">
        <f t="shared" si="28"/>
        <v>-776.74506828668746</v>
      </c>
      <c r="AK71" s="188">
        <f t="shared" si="29"/>
        <v>776.74506828668746</v>
      </c>
      <c r="AL71" s="188">
        <f t="shared" si="30"/>
        <v>-776.74506828668746</v>
      </c>
      <c r="AM71" s="188">
        <f t="shared" si="31"/>
        <v>-776.74506828668746</v>
      </c>
      <c r="AN71" s="188">
        <f t="shared" si="41"/>
        <v>776.74506828668746</v>
      </c>
      <c r="AO71" s="188">
        <f t="shared" si="42"/>
        <v>776.74506828668746</v>
      </c>
    </row>
    <row r="72" spans="1:41" x14ac:dyDescent="0.25">
      <c r="A72" s="1" t="s">
        <v>394</v>
      </c>
      <c r="B72" s="149" t="s">
        <v>742</v>
      </c>
      <c r="C72" s="192" t="s">
        <v>304</v>
      </c>
      <c r="E72">
        <v>-1</v>
      </c>
      <c r="F72" s="186">
        <f t="shared" si="19"/>
        <v>1545.4677816022504</v>
      </c>
      <c r="G72" s="202">
        <v>2.21347761928E-2</v>
      </c>
      <c r="H72" s="202">
        <v>1</v>
      </c>
      <c r="I72">
        <v>1</v>
      </c>
      <c r="J72">
        <v>-1</v>
      </c>
      <c r="K72">
        <v>1</v>
      </c>
      <c r="L72">
        <v>1</v>
      </c>
      <c r="M72">
        <v>26</v>
      </c>
      <c r="N72" s="288"/>
      <c r="O72">
        <f t="shared" si="20"/>
        <v>1</v>
      </c>
      <c r="P72">
        <f t="shared" si="34"/>
        <v>-1</v>
      </c>
      <c r="Q72">
        <f t="shared" si="21"/>
        <v>1</v>
      </c>
      <c r="R72">
        <f t="shared" si="22"/>
        <v>1</v>
      </c>
      <c r="S72">
        <f t="shared" si="23"/>
        <v>1</v>
      </c>
      <c r="T72">
        <f t="shared" si="24"/>
        <v>-1</v>
      </c>
      <c r="U72">
        <f t="shared" si="35"/>
        <v>-1</v>
      </c>
      <c r="V72">
        <f>VLOOKUP($A72,'FuturesInfo (3)'!$A$2:$V$80,22)</f>
        <v>4</v>
      </c>
      <c r="W72">
        <v>1</v>
      </c>
      <c r="X72" s="137">
        <v>69820.800000000003</v>
      </c>
      <c r="Y72" s="137">
        <v>93094.400000000009</v>
      </c>
      <c r="Z72" s="188">
        <f t="shared" si="25"/>
        <v>1545.4677816022504</v>
      </c>
      <c r="AA72" s="188">
        <f>IF(IF(sym!$Q61=H72,1,0)=1,ABS(X72*G72),-ABS(X72*G72))</f>
        <v>1545.4677816022504</v>
      </c>
      <c r="AB72" s="188">
        <f>IF(IF(sym!$P61=$H72,1,0)=1,ABS($X72*$G72),-ABS($X72*$G72))</f>
        <v>-1545.4677816022504</v>
      </c>
      <c r="AC72" s="188">
        <f t="shared" si="40"/>
        <v>-1545.4677816022504</v>
      </c>
      <c r="AD72" s="188">
        <f t="shared" si="26"/>
        <v>1545.4677816022504</v>
      </c>
      <c r="AE72" s="188">
        <f t="shared" si="27"/>
        <v>-1545.4677816022504</v>
      </c>
      <c r="AF72" s="188">
        <f t="shared" si="36"/>
        <v>1545.4677816022504</v>
      </c>
      <c r="AG72" s="188">
        <f t="shared" si="37"/>
        <v>1545.4677816022504</v>
      </c>
      <c r="AH72" s="188">
        <f t="shared" si="38"/>
        <v>1545.4677816022504</v>
      </c>
      <c r="AI72" s="188">
        <f t="shared" si="39"/>
        <v>1545.4677816022504</v>
      </c>
      <c r="AJ72" s="188">
        <f t="shared" si="28"/>
        <v>-1545.4677816022504</v>
      </c>
      <c r="AK72" s="188">
        <f t="shared" si="29"/>
        <v>1545.4677816022504</v>
      </c>
      <c r="AL72" s="188">
        <f t="shared" si="30"/>
        <v>1545.4677816022504</v>
      </c>
      <c r="AM72" s="188">
        <f t="shared" si="31"/>
        <v>1545.4677816022504</v>
      </c>
      <c r="AN72" s="188">
        <f t="shared" si="41"/>
        <v>-1545.4677816022504</v>
      </c>
      <c r="AO72" s="188">
        <f t="shared" si="42"/>
        <v>-1545.4677816022504</v>
      </c>
    </row>
    <row r="73" spans="1:41" x14ac:dyDescent="0.25">
      <c r="A73" s="1" t="s">
        <v>396</v>
      </c>
      <c r="B73" s="149" t="s">
        <v>744</v>
      </c>
      <c r="C73" s="192" t="s">
        <v>1121</v>
      </c>
      <c r="E73">
        <v>1</v>
      </c>
      <c r="F73" s="186">
        <f t="shared" si="19"/>
        <v>1180.3804559622179</v>
      </c>
      <c r="G73" s="202">
        <v>4.5791114575199996E-3</v>
      </c>
      <c r="H73" s="202">
        <v>1</v>
      </c>
      <c r="I73">
        <v>1</v>
      </c>
      <c r="J73">
        <v>-1</v>
      </c>
      <c r="K73">
        <v>1</v>
      </c>
      <c r="L73">
        <v>1</v>
      </c>
      <c r="M73">
        <v>-5</v>
      </c>
      <c r="N73" s="288"/>
      <c r="O73">
        <f t="shared" si="20"/>
        <v>-1</v>
      </c>
      <c r="P73">
        <f t="shared" si="34"/>
        <v>1</v>
      </c>
      <c r="Q73">
        <f t="shared" si="21"/>
        <v>-1</v>
      </c>
      <c r="R73">
        <f t="shared" si="22"/>
        <v>-1</v>
      </c>
      <c r="S73">
        <f t="shared" si="23"/>
        <v>-1</v>
      </c>
      <c r="T73">
        <f t="shared" si="24"/>
        <v>1</v>
      </c>
      <c r="U73">
        <f t="shared" si="35"/>
        <v>-1</v>
      </c>
      <c r="V73">
        <f>VLOOKUP($A73,'FuturesInfo (3)'!$A$2:$V$80,22)</f>
        <v>3</v>
      </c>
      <c r="W73">
        <v>1</v>
      </c>
      <c r="X73" s="137">
        <v>257774.99999999997</v>
      </c>
      <c r="Y73" s="137">
        <v>386662.49999999994</v>
      </c>
      <c r="Z73" s="188">
        <f t="shared" si="25"/>
        <v>1180.3804559622179</v>
      </c>
      <c r="AA73" s="188">
        <f>IF(IF(sym!$Q62=H73,1,0)=1,ABS(X73*G73),-ABS(X73*G73))</f>
        <v>1180.3804559622179</v>
      </c>
      <c r="AB73" s="188">
        <f>IF(IF(sym!$P62=$H73,1,0)=1,ABS($X73*$G73),-ABS($X73*$G73))</f>
        <v>-1180.3804559622179</v>
      </c>
      <c r="AC73" s="188">
        <f t="shared" si="40"/>
        <v>1180.3804559622179</v>
      </c>
      <c r="AD73" s="188">
        <f t="shared" si="26"/>
        <v>-1180.3804559622179</v>
      </c>
      <c r="AE73" s="188">
        <f t="shared" si="27"/>
        <v>-1180.3804559622179</v>
      </c>
      <c r="AF73" s="188">
        <f t="shared" si="36"/>
        <v>1180.3804559622179</v>
      </c>
      <c r="AG73" s="188">
        <f t="shared" si="37"/>
        <v>1180.3804559622179</v>
      </c>
      <c r="AH73" s="188">
        <f t="shared" si="38"/>
        <v>1180.3804559622179</v>
      </c>
      <c r="AI73" s="188">
        <f t="shared" si="39"/>
        <v>-1180.3804559622179</v>
      </c>
      <c r="AJ73" s="188">
        <f t="shared" si="28"/>
        <v>1180.3804559622179</v>
      </c>
      <c r="AK73" s="188">
        <f t="shared" si="29"/>
        <v>-1180.3804559622179</v>
      </c>
      <c r="AL73" s="188">
        <f t="shared" si="30"/>
        <v>-1180.3804559622179</v>
      </c>
      <c r="AM73" s="188">
        <f t="shared" si="31"/>
        <v>-1180.3804559622179</v>
      </c>
      <c r="AN73" s="188">
        <f t="shared" si="41"/>
        <v>1180.3804559622179</v>
      </c>
      <c r="AO73" s="188">
        <f t="shared" si="42"/>
        <v>-1180.3804559622179</v>
      </c>
    </row>
    <row r="74" spans="1:41" x14ac:dyDescent="0.25">
      <c r="A74" s="1" t="s">
        <v>398</v>
      </c>
      <c r="B74" s="149" t="s">
        <v>722</v>
      </c>
      <c r="C74" s="192" t="s">
        <v>347</v>
      </c>
      <c r="E74">
        <v>1</v>
      </c>
      <c r="F74" s="186">
        <f t="shared" si="19"/>
        <v>5075.0201363935321</v>
      </c>
      <c r="G74" s="202">
        <v>5.18176448478E-2</v>
      </c>
      <c r="H74" s="202">
        <v>1</v>
      </c>
      <c r="I74">
        <v>-1</v>
      </c>
      <c r="J74">
        <v>-1</v>
      </c>
      <c r="K74">
        <v>-1</v>
      </c>
      <c r="L74">
        <v>1</v>
      </c>
      <c r="M74">
        <v>-8</v>
      </c>
      <c r="N74" s="288"/>
      <c r="O74">
        <f t="shared" si="20"/>
        <v>-1</v>
      </c>
      <c r="P74">
        <f t="shared" si="34"/>
        <v>-1</v>
      </c>
      <c r="Q74">
        <f t="shared" si="21"/>
        <v>-1</v>
      </c>
      <c r="R74">
        <f t="shared" si="22"/>
        <v>-1</v>
      </c>
      <c r="S74">
        <f t="shared" si="23"/>
        <v>-1</v>
      </c>
      <c r="T74">
        <f t="shared" si="24"/>
        <v>1</v>
      </c>
      <c r="U74">
        <f t="shared" si="35"/>
        <v>-1</v>
      </c>
      <c r="V74">
        <f>VLOOKUP($A74,'FuturesInfo (3)'!$A$2:$V$80,22)</f>
        <v>1</v>
      </c>
      <c r="W74">
        <v>1</v>
      </c>
      <c r="X74" s="137">
        <v>97940</v>
      </c>
      <c r="Y74" s="137">
        <v>97940</v>
      </c>
      <c r="Z74" s="188">
        <f t="shared" si="25"/>
        <v>5075.0201363935321</v>
      </c>
      <c r="AA74" s="188">
        <f>IF(IF(sym!$Q63=H74,1,0)=1,ABS(X74*G74),-ABS(X74*G74))</f>
        <v>-5075.0201363935321</v>
      </c>
      <c r="AB74" s="188">
        <f>IF(IF(sym!$P63=$H74,1,0)=1,ABS($X74*$G74),-ABS($X74*$G74))</f>
        <v>5075.0201363935321</v>
      </c>
      <c r="AC74" s="188">
        <f t="shared" si="40"/>
        <v>5075.0201363935321</v>
      </c>
      <c r="AD74" s="188">
        <f t="shared" si="26"/>
        <v>-5075.0201363935321</v>
      </c>
      <c r="AE74" s="188">
        <f t="shared" si="27"/>
        <v>-5075.0201363935321</v>
      </c>
      <c r="AF74" s="188">
        <f t="shared" si="36"/>
        <v>-5075.0201363935321</v>
      </c>
      <c r="AG74" s="188">
        <f t="shared" si="37"/>
        <v>-5075.0201363935321</v>
      </c>
      <c r="AH74" s="188">
        <f t="shared" si="38"/>
        <v>5075.0201363935321</v>
      </c>
      <c r="AI74" s="188">
        <f t="shared" si="39"/>
        <v>-5075.0201363935321</v>
      </c>
      <c r="AJ74" s="188">
        <f t="shared" si="28"/>
        <v>-5075.0201363935321</v>
      </c>
      <c r="AK74" s="188">
        <f t="shared" si="29"/>
        <v>-5075.0201363935321</v>
      </c>
      <c r="AL74" s="188">
        <f t="shared" si="30"/>
        <v>-5075.0201363935321</v>
      </c>
      <c r="AM74" s="188">
        <f t="shared" si="31"/>
        <v>-5075.0201363935321</v>
      </c>
      <c r="AN74" s="188">
        <f t="shared" si="41"/>
        <v>5075.0201363935321</v>
      </c>
      <c r="AO74" s="188">
        <f t="shared" si="42"/>
        <v>-5075.0201363935321</v>
      </c>
    </row>
    <row r="75" spans="1:41" x14ac:dyDescent="0.25">
      <c r="A75" s="1" t="s">
        <v>400</v>
      </c>
      <c r="B75" s="149" t="s">
        <v>732</v>
      </c>
      <c r="C75" s="192" t="s">
        <v>294</v>
      </c>
      <c r="E75">
        <v>1</v>
      </c>
      <c r="F75" s="186">
        <f t="shared" si="19"/>
        <v>354.38593965601024</v>
      </c>
      <c r="G75" s="291">
        <v>2.6393137784199998E-3</v>
      </c>
      <c r="H75" s="202">
        <v>1</v>
      </c>
      <c r="I75">
        <v>1</v>
      </c>
      <c r="J75">
        <v>1</v>
      </c>
      <c r="K75">
        <v>1</v>
      </c>
      <c r="L75">
        <v>1</v>
      </c>
      <c r="M75">
        <v>4</v>
      </c>
      <c r="N75" s="288"/>
      <c r="O75">
        <f t="shared" si="20"/>
        <v>1</v>
      </c>
      <c r="P75">
        <f t="shared" si="34"/>
        <v>1</v>
      </c>
      <c r="Q75">
        <f t="shared" si="21"/>
        <v>1</v>
      </c>
      <c r="R75">
        <f t="shared" si="22"/>
        <v>-1</v>
      </c>
      <c r="S75">
        <f t="shared" si="23"/>
        <v>1</v>
      </c>
      <c r="T75">
        <f t="shared" si="24"/>
        <v>-1</v>
      </c>
      <c r="U75">
        <f t="shared" si="35"/>
        <v>-1</v>
      </c>
      <c r="V75">
        <f>VLOOKUP($A75,'FuturesInfo (3)'!$A$2:$V$80,22)</f>
        <v>12</v>
      </c>
      <c r="W75">
        <v>1</v>
      </c>
      <c r="X75" s="137">
        <v>134272</v>
      </c>
      <c r="Y75" s="137">
        <v>100704</v>
      </c>
      <c r="Z75" s="188">
        <f t="shared" si="25"/>
        <v>354.38593965601024</v>
      </c>
      <c r="AA75" s="188">
        <f>IF(IF(sym!$Q64=H75,1,0)=1,ABS(X75*G75),-ABS(X75*G75))</f>
        <v>354.38593965601024</v>
      </c>
      <c r="AB75" s="188">
        <f>IF(IF(sym!$P64=$H75,1,0)=1,ABS($X75*$G75),-ABS($X75*$G75))</f>
        <v>-354.38593965601024</v>
      </c>
      <c r="AC75" s="188">
        <f t="shared" si="40"/>
        <v>354.38593965601024</v>
      </c>
      <c r="AD75" s="188">
        <f t="shared" si="26"/>
        <v>-354.38593965601024</v>
      </c>
      <c r="AE75" s="188">
        <f t="shared" si="27"/>
        <v>354.38593965601024</v>
      </c>
      <c r="AF75" s="188">
        <f t="shared" si="36"/>
        <v>354.38593965601024</v>
      </c>
      <c r="AG75" s="188">
        <f t="shared" si="37"/>
        <v>354.38593965601024</v>
      </c>
      <c r="AH75" s="188">
        <f t="shared" si="38"/>
        <v>354.38593965601024</v>
      </c>
      <c r="AI75" s="188">
        <f t="shared" si="39"/>
        <v>354.38593965601024</v>
      </c>
      <c r="AJ75" s="188">
        <f t="shared" si="28"/>
        <v>354.38593965601024</v>
      </c>
      <c r="AK75" s="188">
        <f t="shared" si="29"/>
        <v>354.38593965601024</v>
      </c>
      <c r="AL75" s="188">
        <f t="shared" si="30"/>
        <v>-354.38593965601024</v>
      </c>
      <c r="AM75" s="188">
        <f t="shared" si="31"/>
        <v>354.38593965601024</v>
      </c>
      <c r="AN75" s="188">
        <f t="shared" si="41"/>
        <v>-354.38593965601024</v>
      </c>
      <c r="AO75" s="188">
        <f t="shared" si="42"/>
        <v>-354.38593965601024</v>
      </c>
    </row>
    <row r="76" spans="1:41" x14ac:dyDescent="0.25">
      <c r="A76" s="1" t="s">
        <v>992</v>
      </c>
      <c r="B76" s="149" t="s">
        <v>443</v>
      </c>
      <c r="C76" s="192" t="s">
        <v>1122</v>
      </c>
      <c r="E76">
        <v>-1</v>
      </c>
      <c r="F76" s="186">
        <f t="shared" si="19"/>
        <v>3905.4944680123881</v>
      </c>
      <c r="G76" s="202">
        <v>3.7296342341200002E-3</v>
      </c>
      <c r="H76" s="202">
        <v>1</v>
      </c>
      <c r="I76">
        <v>-1</v>
      </c>
      <c r="J76">
        <v>1</v>
      </c>
      <c r="K76">
        <v>-1</v>
      </c>
      <c r="L76">
        <v>-1</v>
      </c>
      <c r="M76">
        <v>6</v>
      </c>
      <c r="N76" s="288"/>
      <c r="O76">
        <f t="shared" si="20"/>
        <v>-1</v>
      </c>
      <c r="P76">
        <f t="shared" si="34"/>
        <v>-1</v>
      </c>
      <c r="Q76">
        <f t="shared" si="21"/>
        <v>1</v>
      </c>
      <c r="R76">
        <f t="shared" si="22"/>
        <v>1</v>
      </c>
      <c r="S76">
        <f t="shared" si="23"/>
        <v>1</v>
      </c>
      <c r="T76">
        <f t="shared" si="24"/>
        <v>1</v>
      </c>
      <c r="U76">
        <f t="shared" si="35"/>
        <v>1</v>
      </c>
      <c r="V76">
        <f>VLOOKUP($A76,'FuturesInfo (3)'!$A$2:$V$80,22)</f>
        <v>4</v>
      </c>
      <c r="W76">
        <v>1</v>
      </c>
      <c r="X76" s="137">
        <v>1047152.1395539426</v>
      </c>
      <c r="Y76" s="137">
        <v>747965.81396710186</v>
      </c>
      <c r="Z76" s="188">
        <f t="shared" si="25"/>
        <v>3905.4944680123881</v>
      </c>
      <c r="AA76" s="188">
        <f>IF(IF(sym!$Q65=H76,1,0)=1,ABS(X76*G76),-ABS(X76*G76))</f>
        <v>-3905.4944680123881</v>
      </c>
      <c r="AB76" s="188">
        <f>IF(IF(sym!$P65=$H76,1,0)=1,ABS($X76*$G76),-ABS($X76*$G76))</f>
        <v>3905.4944680123881</v>
      </c>
      <c r="AC76" s="188">
        <f t="shared" si="40"/>
        <v>-3905.4944680123881</v>
      </c>
      <c r="AD76" s="188">
        <f t="shared" si="26"/>
        <v>3905.4944680123881</v>
      </c>
      <c r="AE76" s="188">
        <f t="shared" si="27"/>
        <v>3905.4944680123881</v>
      </c>
      <c r="AF76" s="188">
        <f t="shared" si="36"/>
        <v>-3905.4944680123881</v>
      </c>
      <c r="AG76" s="188">
        <f t="shared" si="37"/>
        <v>-3905.4944680123881</v>
      </c>
      <c r="AH76" s="188">
        <f t="shared" si="38"/>
        <v>-3905.4944680123881</v>
      </c>
      <c r="AI76" s="188">
        <f t="shared" si="39"/>
        <v>-3905.4944680123881</v>
      </c>
      <c r="AJ76" s="188">
        <f t="shared" si="28"/>
        <v>-3905.4944680123881</v>
      </c>
      <c r="AK76" s="188">
        <f t="shared" si="29"/>
        <v>3905.4944680123881</v>
      </c>
      <c r="AL76" s="188">
        <f t="shared" si="30"/>
        <v>3905.4944680123881</v>
      </c>
      <c r="AM76" s="188">
        <f t="shared" si="31"/>
        <v>3905.4944680123881</v>
      </c>
      <c r="AN76" s="188">
        <f t="shared" si="41"/>
        <v>3905.4944680123881</v>
      </c>
      <c r="AO76" s="188">
        <f t="shared" si="42"/>
        <v>3905.4944680123881</v>
      </c>
    </row>
    <row r="77" spans="1:41" x14ac:dyDescent="0.25">
      <c r="A77" s="1" t="s">
        <v>401</v>
      </c>
      <c r="B77" s="149" t="s">
        <v>726</v>
      </c>
      <c r="C77" s="192" t="s">
        <v>297</v>
      </c>
      <c r="E77">
        <v>1</v>
      </c>
      <c r="F77" s="186">
        <f t="shared" si="19"/>
        <v>-595.51122194476</v>
      </c>
      <c r="G77" s="202">
        <v>-7.4812967580999996E-3</v>
      </c>
      <c r="H77" s="202">
        <v>-1</v>
      </c>
      <c r="I77">
        <v>1</v>
      </c>
      <c r="J77">
        <v>1</v>
      </c>
      <c r="K77">
        <v>1</v>
      </c>
      <c r="L77">
        <v>-1</v>
      </c>
      <c r="M77">
        <v>-4</v>
      </c>
      <c r="N77" s="288"/>
      <c r="O77">
        <f t="shared" si="20"/>
        <v>1</v>
      </c>
      <c r="P77">
        <f t="shared" si="34"/>
        <v>1</v>
      </c>
      <c r="Q77">
        <f t="shared" si="21"/>
        <v>1</v>
      </c>
      <c r="R77">
        <f t="shared" si="22"/>
        <v>1</v>
      </c>
      <c r="S77">
        <f t="shared" si="23"/>
        <v>1</v>
      </c>
      <c r="T77">
        <f t="shared" si="24"/>
        <v>-1</v>
      </c>
      <c r="U77">
        <f t="shared" si="35"/>
        <v>1</v>
      </c>
      <c r="V77">
        <f>VLOOKUP($A77,'FuturesInfo (3)'!$A$2:$V$80,22)</f>
        <v>2</v>
      </c>
      <c r="W77">
        <v>1</v>
      </c>
      <c r="X77" s="137">
        <v>79600</v>
      </c>
      <c r="Y77" s="137">
        <v>79600</v>
      </c>
      <c r="Z77" s="188">
        <f t="shared" si="25"/>
        <v>595.51122194476</v>
      </c>
      <c r="AA77" s="188">
        <f>IF(IF(sym!$Q66=H77,1,0)=1,ABS(X77*G77),-ABS(X77*G77))</f>
        <v>-595.51122194476</v>
      </c>
      <c r="AB77" s="188">
        <f>IF(IF(sym!$P66=$H77,1,0)=1,ABS($X77*$G77),-ABS($X77*$G77))</f>
        <v>595.51122194476</v>
      </c>
      <c r="AC77" s="188">
        <f t="shared" si="40"/>
        <v>-595.51122194476</v>
      </c>
      <c r="AD77" s="188">
        <f t="shared" si="26"/>
        <v>595.51122194476</v>
      </c>
      <c r="AE77" s="188">
        <f t="shared" si="27"/>
        <v>-595.51122194476</v>
      </c>
      <c r="AF77" s="188">
        <f t="shared" si="36"/>
        <v>-595.51122194476</v>
      </c>
      <c r="AG77" s="188">
        <f t="shared" si="37"/>
        <v>-595.51122194476</v>
      </c>
      <c r="AH77" s="188">
        <f t="shared" si="38"/>
        <v>595.51122194476</v>
      </c>
      <c r="AI77" s="188">
        <f t="shared" si="39"/>
        <v>-595.51122194476</v>
      </c>
      <c r="AJ77" s="188">
        <f t="shared" si="28"/>
        <v>-595.51122194476</v>
      </c>
      <c r="AK77" s="188">
        <f t="shared" si="29"/>
        <v>-595.51122194476</v>
      </c>
      <c r="AL77" s="188">
        <f t="shared" si="30"/>
        <v>-595.51122194476</v>
      </c>
      <c r="AM77" s="188">
        <f t="shared" si="31"/>
        <v>-595.51122194476</v>
      </c>
      <c r="AN77" s="188">
        <f t="shared" si="41"/>
        <v>595.51122194476</v>
      </c>
      <c r="AO77" s="188">
        <f t="shared" si="42"/>
        <v>-595.51122194476</v>
      </c>
    </row>
    <row r="78" spans="1:41" x14ac:dyDescent="0.25">
      <c r="A78" s="1" t="s">
        <v>868</v>
      </c>
      <c r="B78" s="149" t="s">
        <v>746</v>
      </c>
      <c r="C78" s="192" t="s">
        <v>294</v>
      </c>
      <c r="E78">
        <v>1</v>
      </c>
      <c r="F78" s="186">
        <f t="shared" ref="F78:F92" si="43">G78*X78</f>
        <v>682.87021532249992</v>
      </c>
      <c r="G78" s="202">
        <v>8.2706766917300008E-3</v>
      </c>
      <c r="H78" s="202">
        <v>1</v>
      </c>
      <c r="I78">
        <v>-1</v>
      </c>
      <c r="J78">
        <v>-1</v>
      </c>
      <c r="K78">
        <v>-1</v>
      </c>
      <c r="L78">
        <v>1</v>
      </c>
      <c r="M78">
        <v>3</v>
      </c>
      <c r="N78" s="288"/>
      <c r="O78">
        <f t="shared" ref="O78:O92" si="44">IF(M78&lt;0,L78*-1,L78)</f>
        <v>1</v>
      </c>
      <c r="P78">
        <f t="shared" si="34"/>
        <v>-1</v>
      </c>
      <c r="Q78">
        <f t="shared" ref="Q78:Q92" si="45">IF(J78+O78+-1*E78&gt;0,1,-1)</f>
        <v>-1</v>
      </c>
      <c r="R78">
        <f t="shared" ref="R78:R92" si="46">IF(I78-L78-E78&gt;0,1,-1)</f>
        <v>-1</v>
      </c>
      <c r="S78">
        <f t="shared" ref="S78:S92" si="47">IF(P78+R78+Q78&lt;0,-1,1)</f>
        <v>-1</v>
      </c>
      <c r="T78">
        <f t="shared" ref="T78:T92" si="48">IF(E78-K78-O78&lt;0,-1,1)</f>
        <v>1</v>
      </c>
      <c r="U78">
        <f t="shared" si="35"/>
        <v>-1</v>
      </c>
      <c r="V78">
        <f>VLOOKUP($A78,'FuturesInfo (3)'!$A$2:$V$80,22)</f>
        <v>3</v>
      </c>
      <c r="W78">
        <v>1</v>
      </c>
      <c r="X78" s="137">
        <v>82565.216943531865</v>
      </c>
      <c r="Y78" s="137">
        <v>82565.216943531865</v>
      </c>
      <c r="Z78" s="188">
        <f t="shared" ref="Z78:Z92" si="49">ABS(X78*G78)</f>
        <v>682.87021532249992</v>
      </c>
      <c r="AA78" s="188">
        <f>IF(IF(sym!$Q67=H78,1,0)=1,ABS(X78*G78),-ABS(X78*G78))</f>
        <v>682.87021532249992</v>
      </c>
      <c r="AB78" s="188">
        <f>IF(IF(sym!$P67=$H78,1,0)=1,ABS($X78*$G78),-ABS($X78*$G78))</f>
        <v>-682.87021532249992</v>
      </c>
      <c r="AC78" s="188">
        <f t="shared" si="40"/>
        <v>682.87021532249992</v>
      </c>
      <c r="AD78" s="188">
        <f t="shared" ref="AD78:AD92" si="50">IF(IF(-E78=H78,1,0)=1,ABS(X78*G78),-ABS(X78*G78))</f>
        <v>-682.87021532249992</v>
      </c>
      <c r="AE78" s="188">
        <f t="shared" ref="AE78:AE92" si="51">IF(IF(J78=H78,1,0)=1,ABS(X78*G78),-ABS(X78*G78))</f>
        <v>-682.87021532249992</v>
      </c>
      <c r="AF78" s="188">
        <f t="shared" si="36"/>
        <v>-682.87021532249992</v>
      </c>
      <c r="AG78" s="188">
        <f t="shared" si="37"/>
        <v>-682.87021532249992</v>
      </c>
      <c r="AH78" s="188">
        <f t="shared" si="38"/>
        <v>682.87021532249992</v>
      </c>
      <c r="AI78" s="188">
        <f t="shared" si="39"/>
        <v>682.87021532249992</v>
      </c>
      <c r="AJ78" s="188">
        <f t="shared" ref="AJ78:AJ92" si="52">IF(IF(P78=H78,1,0)=1,ABS(X78*G78),-ABS(X78*G78))</f>
        <v>-682.87021532249992</v>
      </c>
      <c r="AK78" s="188">
        <f t="shared" ref="AK78:AK92" si="53">IF(IF(H78=Q78,1,0)=1,ABS(X78*G78),-ABS(X78*G78))</f>
        <v>-682.87021532249992</v>
      </c>
      <c r="AL78" s="188">
        <f t="shared" ref="AL78:AL92" si="54">IF(IF(R78=H78,1,0)=1,ABS(X78*G78),-ABS(X78*G78))</f>
        <v>-682.87021532249992</v>
      </c>
      <c r="AM78" s="188">
        <f t="shared" ref="AM78:AM92" si="55">IF(IF(S78=H78,1,0)=1,ABS(X78*G78),-ABS(X78*G78))</f>
        <v>-682.87021532249992</v>
      </c>
      <c r="AN78" s="188">
        <f t="shared" ref="AN78:AN92" si="56">IF(IF(T78=$H78,1,0)=1,ABS($X78*$G78),-ABS($X78*$G78))</f>
        <v>682.87021532249992</v>
      </c>
      <c r="AO78" s="188">
        <f t="shared" ref="AO78:AO92" si="57">IF(IF(U78=$H78,1,0)=1,ABS($X78*$G78),-ABS($X78*$G78))</f>
        <v>-682.87021532249992</v>
      </c>
    </row>
    <row r="79" spans="1:41" x14ac:dyDescent="0.25">
      <c r="A79" s="1" t="s">
        <v>403</v>
      </c>
      <c r="B79" s="149" t="s">
        <v>681</v>
      </c>
      <c r="C79" s="192" t="s">
        <v>294</v>
      </c>
      <c r="E79">
        <v>1</v>
      </c>
      <c r="F79" s="186">
        <f t="shared" si="43"/>
        <v>-266.70806992814471</v>
      </c>
      <c r="G79" s="202">
        <v>-2.8364323983600002E-3</v>
      </c>
      <c r="H79" s="202">
        <v>-1</v>
      </c>
      <c r="I79">
        <v>-1</v>
      </c>
      <c r="J79">
        <v>1</v>
      </c>
      <c r="K79">
        <v>-1</v>
      </c>
      <c r="L79">
        <v>1</v>
      </c>
      <c r="M79">
        <v>3</v>
      </c>
      <c r="N79" s="288"/>
      <c r="O79">
        <f t="shared" si="44"/>
        <v>1</v>
      </c>
      <c r="P79">
        <f t="shared" ref="P79:P92" si="58">IF(E79+K79-L79&gt;0,1,-1)</f>
        <v>-1</v>
      </c>
      <c r="Q79">
        <f t="shared" si="45"/>
        <v>1</v>
      </c>
      <c r="R79">
        <f t="shared" si="46"/>
        <v>-1</v>
      </c>
      <c r="S79">
        <f t="shared" si="47"/>
        <v>-1</v>
      </c>
      <c r="T79">
        <f t="shared" si="48"/>
        <v>1</v>
      </c>
      <c r="U79">
        <f t="shared" ref="U79:U92" si="59">IF(-E79+J79-L79&lt;0,-1,1)</f>
        <v>-1</v>
      </c>
      <c r="V79">
        <f>VLOOKUP($A79,'FuturesInfo (3)'!$A$2:$V$80,22)</f>
        <v>4</v>
      </c>
      <c r="W79">
        <v>1</v>
      </c>
      <c r="X79" s="137">
        <v>94029.411764705874</v>
      </c>
      <c r="Y79" s="137">
        <v>94029.411764705874</v>
      </c>
      <c r="Z79" s="188">
        <f t="shared" si="49"/>
        <v>266.70806992814471</v>
      </c>
      <c r="AA79" s="188">
        <f>IF(IF(sym!$Q68=H79,1,0)=1,ABS(X79*G79),-ABS(X79*G79))</f>
        <v>-266.70806992814471</v>
      </c>
      <c r="AB79" s="188">
        <f>IF(IF(sym!$P68=$H79,1,0)=1,ABS($X79*$G79),-ABS($X79*$G79))</f>
        <v>266.70806992814471</v>
      </c>
      <c r="AC79" s="188">
        <f t="shared" si="40"/>
        <v>-266.70806992814471</v>
      </c>
      <c r="AD79" s="188">
        <f t="shared" si="50"/>
        <v>266.70806992814471</v>
      </c>
      <c r="AE79" s="188">
        <f t="shared" si="51"/>
        <v>-266.70806992814471</v>
      </c>
      <c r="AF79" s="188">
        <f t="shared" ref="AF79:AF92" si="60">IF(IF(I79=H79,1,0)=1,ABS(X79*G79),-ABS(X79*G79))</f>
        <v>266.70806992814471</v>
      </c>
      <c r="AG79" s="188">
        <f t="shared" ref="AG79:AG92" si="61">IF(IF(K79=H79,1,0)=1,ABS(X79*G79),-ABS(X79*G79))</f>
        <v>266.70806992814471</v>
      </c>
      <c r="AH79" s="188">
        <f t="shared" ref="AH79:AH92" si="62">IF(IF(L79=H79,1,0)=1,ABS(X79*G79),-ABS(X79*G79))</f>
        <v>-266.70806992814471</v>
      </c>
      <c r="AI79" s="188">
        <f t="shared" ref="AI79:AI92" si="63">IF(IF(O79=H79,1,0)=1,ABS(X79*G79),-ABS(X79*G79))</f>
        <v>-266.70806992814471</v>
      </c>
      <c r="AJ79" s="188">
        <f t="shared" si="52"/>
        <v>266.70806992814471</v>
      </c>
      <c r="AK79" s="188">
        <f t="shared" si="53"/>
        <v>-266.70806992814471</v>
      </c>
      <c r="AL79" s="188">
        <f t="shared" si="54"/>
        <v>266.70806992814471</v>
      </c>
      <c r="AM79" s="188">
        <f t="shared" si="55"/>
        <v>266.70806992814471</v>
      </c>
      <c r="AN79" s="188">
        <f t="shared" si="56"/>
        <v>-266.70806992814471</v>
      </c>
      <c r="AO79" s="188">
        <f t="shared" si="57"/>
        <v>266.70806992814471</v>
      </c>
    </row>
    <row r="80" spans="1:41" x14ac:dyDescent="0.25">
      <c r="A80" s="1" t="s">
        <v>405</v>
      </c>
      <c r="B80" s="149" t="s">
        <v>686</v>
      </c>
      <c r="C80" s="192" t="s">
        <v>294</v>
      </c>
      <c r="E80">
        <v>1</v>
      </c>
      <c r="F80" s="186">
        <f t="shared" si="43"/>
        <v>1621.1653543370919</v>
      </c>
      <c r="G80" s="202">
        <v>1.25984251969E-2</v>
      </c>
      <c r="H80" s="202">
        <v>1</v>
      </c>
      <c r="I80">
        <v>1</v>
      </c>
      <c r="J80">
        <v>1</v>
      </c>
      <c r="K80">
        <v>1</v>
      </c>
      <c r="L80">
        <v>1</v>
      </c>
      <c r="M80">
        <v>-4</v>
      </c>
      <c r="N80" s="288"/>
      <c r="O80">
        <f t="shared" si="44"/>
        <v>-1</v>
      </c>
      <c r="P80">
        <f t="shared" si="58"/>
        <v>1</v>
      </c>
      <c r="Q80">
        <f t="shared" si="45"/>
        <v>-1</v>
      </c>
      <c r="R80">
        <f t="shared" si="46"/>
        <v>-1</v>
      </c>
      <c r="S80">
        <f t="shared" si="47"/>
        <v>-1</v>
      </c>
      <c r="T80">
        <f t="shared" si="48"/>
        <v>1</v>
      </c>
      <c r="U80">
        <f t="shared" si="59"/>
        <v>-1</v>
      </c>
      <c r="V80">
        <f>VLOOKUP($A80,'FuturesInfo (3)'!$A$2:$V$80,22)</f>
        <v>6</v>
      </c>
      <c r="W80">
        <v>1</v>
      </c>
      <c r="X80" s="137">
        <v>128680</v>
      </c>
      <c r="Y80" s="137">
        <v>96510</v>
      </c>
      <c r="Z80" s="188">
        <f t="shared" si="49"/>
        <v>1621.1653543370919</v>
      </c>
      <c r="AA80" s="188">
        <f>IF(IF(sym!$Q69=H80,1,0)=1,ABS(X80*G80),-ABS(X80*G80))</f>
        <v>1621.1653543370919</v>
      </c>
      <c r="AB80" s="188">
        <f>IF(IF(sym!$P69=$H80,1,0)=1,ABS($X80*$G80),-ABS($X80*$G80))</f>
        <v>-1621.1653543370919</v>
      </c>
      <c r="AC80" s="188">
        <f t="shared" ref="AC80:AC92" si="64">IF(IF(E80=H80,1,0)=1,ABS(X80*G80),-ABS(X80*G80))</f>
        <v>1621.1653543370919</v>
      </c>
      <c r="AD80" s="188">
        <f t="shared" si="50"/>
        <v>-1621.1653543370919</v>
      </c>
      <c r="AE80" s="188">
        <f t="shared" si="51"/>
        <v>1621.1653543370919</v>
      </c>
      <c r="AF80" s="188">
        <f t="shared" si="60"/>
        <v>1621.1653543370919</v>
      </c>
      <c r="AG80" s="188">
        <f t="shared" si="61"/>
        <v>1621.1653543370919</v>
      </c>
      <c r="AH80" s="188">
        <f t="shared" si="62"/>
        <v>1621.1653543370919</v>
      </c>
      <c r="AI80" s="188">
        <f t="shared" si="63"/>
        <v>-1621.1653543370919</v>
      </c>
      <c r="AJ80" s="188">
        <f t="shared" si="52"/>
        <v>1621.1653543370919</v>
      </c>
      <c r="AK80" s="188">
        <f t="shared" si="53"/>
        <v>-1621.1653543370919</v>
      </c>
      <c r="AL80" s="188">
        <f t="shared" si="54"/>
        <v>-1621.1653543370919</v>
      </c>
      <c r="AM80" s="188">
        <f t="shared" si="55"/>
        <v>-1621.1653543370919</v>
      </c>
      <c r="AN80" s="188">
        <f t="shared" si="56"/>
        <v>1621.1653543370919</v>
      </c>
      <c r="AO80" s="188">
        <f t="shared" si="57"/>
        <v>-1621.1653543370919</v>
      </c>
    </row>
    <row r="81" spans="1:41" x14ac:dyDescent="0.25">
      <c r="A81" s="1" t="s">
        <v>408</v>
      </c>
      <c r="B81" s="149" t="s">
        <v>527</v>
      </c>
      <c r="C81" s="192" t="s">
        <v>294</v>
      </c>
      <c r="D81" s="2"/>
      <c r="E81">
        <v>1</v>
      </c>
      <c r="F81" s="186">
        <f t="shared" si="43"/>
        <v>379.25669295990826</v>
      </c>
      <c r="G81" s="202">
        <v>5.9544658493900001E-3</v>
      </c>
      <c r="H81" s="202">
        <v>1</v>
      </c>
      <c r="I81">
        <v>-1</v>
      </c>
      <c r="J81">
        <v>-1</v>
      </c>
      <c r="K81">
        <v>-1</v>
      </c>
      <c r="L81">
        <v>1</v>
      </c>
      <c r="M81">
        <v>5</v>
      </c>
      <c r="N81" s="288"/>
      <c r="O81">
        <f t="shared" si="44"/>
        <v>1</v>
      </c>
      <c r="P81">
        <f t="shared" si="58"/>
        <v>-1</v>
      </c>
      <c r="Q81">
        <f t="shared" si="45"/>
        <v>-1</v>
      </c>
      <c r="R81">
        <f t="shared" si="46"/>
        <v>-1</v>
      </c>
      <c r="S81">
        <f t="shared" si="47"/>
        <v>-1</v>
      </c>
      <c r="T81">
        <f t="shared" si="48"/>
        <v>1</v>
      </c>
      <c r="U81">
        <f t="shared" si="59"/>
        <v>-1</v>
      </c>
      <c r="V81">
        <f>VLOOKUP($A81,'FuturesInfo (3)'!$A$2:$V$80,22)</f>
        <v>5</v>
      </c>
      <c r="W81">
        <v>1</v>
      </c>
      <c r="X81" s="137">
        <v>63692.81519999999</v>
      </c>
      <c r="Y81" s="137">
        <v>63692.81519999999</v>
      </c>
      <c r="Z81" s="188">
        <f t="shared" si="49"/>
        <v>379.25669295990826</v>
      </c>
      <c r="AA81" s="188">
        <f>IF(IF(sym!$Q70=H81,1,0)=1,ABS(X81*G81),-ABS(X81*G81))</f>
        <v>379.25669295990826</v>
      </c>
      <c r="AB81" s="188">
        <f>IF(IF(sym!$P70=$H81,1,0)=1,ABS($X81*$G81),-ABS($X81*$G81))</f>
        <v>-379.25669295990826</v>
      </c>
      <c r="AC81" s="188">
        <f t="shared" si="64"/>
        <v>379.25669295990826</v>
      </c>
      <c r="AD81" s="188">
        <f t="shared" si="50"/>
        <v>-379.25669295990826</v>
      </c>
      <c r="AE81" s="188">
        <f t="shared" si="51"/>
        <v>-379.25669295990826</v>
      </c>
      <c r="AF81" s="188">
        <f t="shared" si="60"/>
        <v>-379.25669295990826</v>
      </c>
      <c r="AG81" s="188">
        <f t="shared" si="61"/>
        <v>-379.25669295990826</v>
      </c>
      <c r="AH81" s="188">
        <f t="shared" si="62"/>
        <v>379.25669295990826</v>
      </c>
      <c r="AI81" s="188">
        <f t="shared" si="63"/>
        <v>379.25669295990826</v>
      </c>
      <c r="AJ81" s="188">
        <f t="shared" si="52"/>
        <v>-379.25669295990826</v>
      </c>
      <c r="AK81" s="188">
        <f t="shared" si="53"/>
        <v>-379.25669295990826</v>
      </c>
      <c r="AL81" s="188">
        <f t="shared" si="54"/>
        <v>-379.25669295990826</v>
      </c>
      <c r="AM81" s="188">
        <f t="shared" si="55"/>
        <v>-379.25669295990826</v>
      </c>
      <c r="AN81" s="188">
        <f t="shared" si="56"/>
        <v>379.25669295990826</v>
      </c>
      <c r="AO81" s="188">
        <f t="shared" si="57"/>
        <v>-379.25669295990826</v>
      </c>
    </row>
    <row r="82" spans="1:41" x14ac:dyDescent="0.25">
      <c r="A82" s="1" t="s">
        <v>410</v>
      </c>
      <c r="B82" s="149" t="s">
        <v>556</v>
      </c>
      <c r="C82" s="192" t="s">
        <v>294</v>
      </c>
      <c r="E82">
        <v>1</v>
      </c>
      <c r="F82" s="186">
        <f t="shared" si="43"/>
        <v>684.02998082577574</v>
      </c>
      <c r="G82" s="202">
        <v>5.9264423914899998E-3</v>
      </c>
      <c r="H82" s="202">
        <v>1</v>
      </c>
      <c r="I82">
        <v>1</v>
      </c>
      <c r="J82">
        <v>-1</v>
      </c>
      <c r="K82">
        <v>1</v>
      </c>
      <c r="L82">
        <v>1</v>
      </c>
      <c r="M82">
        <v>-3</v>
      </c>
      <c r="N82" s="288"/>
      <c r="O82">
        <f t="shared" si="44"/>
        <v>-1</v>
      </c>
      <c r="P82">
        <f t="shared" si="58"/>
        <v>1</v>
      </c>
      <c r="Q82">
        <f t="shared" si="45"/>
        <v>-1</v>
      </c>
      <c r="R82">
        <f t="shared" si="46"/>
        <v>-1</v>
      </c>
      <c r="S82">
        <f t="shared" si="47"/>
        <v>-1</v>
      </c>
      <c r="T82">
        <f t="shared" si="48"/>
        <v>1</v>
      </c>
      <c r="U82">
        <f t="shared" si="59"/>
        <v>-1</v>
      </c>
      <c r="V82">
        <f>VLOOKUP($A82,'FuturesInfo (3)'!$A$2:$V$80,22)</f>
        <v>2</v>
      </c>
      <c r="W82">
        <v>1</v>
      </c>
      <c r="X82" s="137">
        <v>115420</v>
      </c>
      <c r="Y82" s="137">
        <v>115420</v>
      </c>
      <c r="Z82" s="188">
        <f t="shared" si="49"/>
        <v>684.02998082577574</v>
      </c>
      <c r="AA82" s="188">
        <f>IF(IF(sym!$Q71=H82,1,0)=1,ABS(X82*G82),-ABS(X82*G82))</f>
        <v>684.02998082577574</v>
      </c>
      <c r="AB82" s="188">
        <f>IF(IF(sym!$P71=$H82,1,0)=1,ABS($X82*$G82),-ABS($X82*$G82))</f>
        <v>-684.02998082577574</v>
      </c>
      <c r="AC82" s="188">
        <f t="shared" si="64"/>
        <v>684.02998082577574</v>
      </c>
      <c r="AD82" s="188">
        <f t="shared" si="50"/>
        <v>-684.02998082577574</v>
      </c>
      <c r="AE82" s="188">
        <f t="shared" si="51"/>
        <v>-684.02998082577574</v>
      </c>
      <c r="AF82" s="188">
        <f t="shared" si="60"/>
        <v>684.02998082577574</v>
      </c>
      <c r="AG82" s="188">
        <f t="shared" si="61"/>
        <v>684.02998082577574</v>
      </c>
      <c r="AH82" s="188">
        <f t="shared" si="62"/>
        <v>684.02998082577574</v>
      </c>
      <c r="AI82" s="188">
        <f t="shared" si="63"/>
        <v>-684.02998082577574</v>
      </c>
      <c r="AJ82" s="188">
        <f t="shared" si="52"/>
        <v>684.02998082577574</v>
      </c>
      <c r="AK82" s="188">
        <f t="shared" si="53"/>
        <v>-684.02998082577574</v>
      </c>
      <c r="AL82" s="188">
        <f t="shared" si="54"/>
        <v>-684.02998082577574</v>
      </c>
      <c r="AM82" s="188">
        <f t="shared" si="55"/>
        <v>-684.02998082577574</v>
      </c>
      <c r="AN82" s="188">
        <f t="shared" si="56"/>
        <v>684.02998082577574</v>
      </c>
      <c r="AO82" s="188">
        <f t="shared" si="57"/>
        <v>-684.02998082577574</v>
      </c>
    </row>
    <row r="83" spans="1:41" x14ac:dyDescent="0.25">
      <c r="A83" s="1" t="s">
        <v>412</v>
      </c>
      <c r="B83" s="149" t="s">
        <v>763</v>
      </c>
      <c r="C83" s="192" t="s">
        <v>1122</v>
      </c>
      <c r="E83">
        <v>1</v>
      </c>
      <c r="F83" s="186">
        <f t="shared" si="43"/>
        <v>-437.37532948630059</v>
      </c>
      <c r="G83" s="202">
        <v>-2.8496117403999999E-4</v>
      </c>
      <c r="H83" s="202">
        <v>-1</v>
      </c>
      <c r="I83">
        <v>1</v>
      </c>
      <c r="J83">
        <v>1</v>
      </c>
      <c r="K83">
        <v>1</v>
      </c>
      <c r="L83">
        <v>1</v>
      </c>
      <c r="M83">
        <v>9</v>
      </c>
      <c r="N83" s="288"/>
      <c r="O83">
        <f t="shared" si="44"/>
        <v>1</v>
      </c>
      <c r="P83">
        <f t="shared" si="58"/>
        <v>1</v>
      </c>
      <c r="Q83">
        <f t="shared" si="45"/>
        <v>1</v>
      </c>
      <c r="R83">
        <f t="shared" si="46"/>
        <v>-1</v>
      </c>
      <c r="S83">
        <f t="shared" si="47"/>
        <v>1</v>
      </c>
      <c r="T83">
        <f t="shared" si="48"/>
        <v>-1</v>
      </c>
      <c r="U83">
        <f t="shared" si="59"/>
        <v>-1</v>
      </c>
      <c r="V83">
        <f>VLOOKUP($A83,'FuturesInfo (3)'!$A$2:$V$80,22)</f>
        <v>11</v>
      </c>
      <c r="W83">
        <v>1</v>
      </c>
      <c r="X83" s="137">
        <v>1534859.375</v>
      </c>
      <c r="Y83" s="137">
        <v>1096328.125</v>
      </c>
      <c r="Z83" s="188">
        <f t="shared" si="49"/>
        <v>437.37532948630059</v>
      </c>
      <c r="AA83" s="188">
        <f>IF(IF(sym!$Q72=H83,1,0)=1,ABS(X83*G83),-ABS(X83*G83))</f>
        <v>437.37532948630059</v>
      </c>
      <c r="AB83" s="188">
        <f>IF(IF(sym!$P72=$H83,1,0)=1,ABS($X83*$G83),-ABS($X83*$G83))</f>
        <v>-437.37532948630059</v>
      </c>
      <c r="AC83" s="188">
        <f t="shared" si="64"/>
        <v>-437.37532948630059</v>
      </c>
      <c r="AD83" s="188">
        <f t="shared" si="50"/>
        <v>437.37532948630059</v>
      </c>
      <c r="AE83" s="188">
        <f t="shared" si="51"/>
        <v>-437.37532948630059</v>
      </c>
      <c r="AF83" s="188">
        <f t="shared" si="60"/>
        <v>-437.37532948630059</v>
      </c>
      <c r="AG83" s="188">
        <f t="shared" si="61"/>
        <v>-437.37532948630059</v>
      </c>
      <c r="AH83" s="188">
        <f t="shared" si="62"/>
        <v>-437.37532948630059</v>
      </c>
      <c r="AI83" s="188">
        <f t="shared" si="63"/>
        <v>-437.37532948630059</v>
      </c>
      <c r="AJ83" s="188">
        <f t="shared" si="52"/>
        <v>-437.37532948630059</v>
      </c>
      <c r="AK83" s="188">
        <f t="shared" si="53"/>
        <v>-437.37532948630059</v>
      </c>
      <c r="AL83" s="188">
        <f t="shared" si="54"/>
        <v>437.37532948630059</v>
      </c>
      <c r="AM83" s="188">
        <f t="shared" si="55"/>
        <v>-437.37532948630059</v>
      </c>
      <c r="AN83" s="188">
        <f t="shared" si="56"/>
        <v>437.37532948630059</v>
      </c>
      <c r="AO83" s="188">
        <f t="shared" si="57"/>
        <v>437.37532948630059</v>
      </c>
    </row>
    <row r="84" spans="1:41" x14ac:dyDescent="0.25">
      <c r="A84" s="1" t="s">
        <v>413</v>
      </c>
      <c r="B84" s="149" t="s">
        <v>761</v>
      </c>
      <c r="C84" s="192" t="s">
        <v>1122</v>
      </c>
      <c r="E84">
        <v>-1</v>
      </c>
      <c r="F84" s="186">
        <f t="shared" si="43"/>
        <v>281.4482728232644</v>
      </c>
      <c r="G84" s="202">
        <v>7.0497003877299997E-4</v>
      </c>
      <c r="H84" s="202">
        <v>1</v>
      </c>
      <c r="I84">
        <v>1</v>
      </c>
      <c r="J84">
        <v>1</v>
      </c>
      <c r="K84">
        <v>1</v>
      </c>
      <c r="L84">
        <v>1</v>
      </c>
      <c r="M84">
        <v>5</v>
      </c>
      <c r="N84" s="288"/>
      <c r="O84">
        <f t="shared" si="44"/>
        <v>1</v>
      </c>
      <c r="P84">
        <f t="shared" si="58"/>
        <v>-1</v>
      </c>
      <c r="Q84">
        <f t="shared" si="45"/>
        <v>1</v>
      </c>
      <c r="R84">
        <f t="shared" si="46"/>
        <v>1</v>
      </c>
      <c r="S84">
        <f t="shared" si="47"/>
        <v>1</v>
      </c>
      <c r="T84">
        <f t="shared" si="48"/>
        <v>-1</v>
      </c>
      <c r="U84">
        <f t="shared" si="59"/>
        <v>1</v>
      </c>
      <c r="V84">
        <f>VLOOKUP($A84,'FuturesInfo (3)'!$A$2:$V$80,22)</f>
        <v>4</v>
      </c>
      <c r="W84">
        <v>1</v>
      </c>
      <c r="X84" s="137">
        <v>399234.375</v>
      </c>
      <c r="Y84" s="137">
        <v>532312.5</v>
      </c>
      <c r="Z84" s="188">
        <f t="shared" si="49"/>
        <v>281.4482728232644</v>
      </c>
      <c r="AA84" s="188">
        <f>IF(IF(sym!$Q73=H84,1,0)=1,ABS(X84*G84),-ABS(X84*G84))</f>
        <v>-281.4482728232644</v>
      </c>
      <c r="AB84" s="188">
        <f>IF(IF(sym!$P73=$H84,1,0)=1,ABS($X84*$G84),-ABS($X84*$G84))</f>
        <v>281.4482728232644</v>
      </c>
      <c r="AC84" s="188">
        <f t="shared" si="64"/>
        <v>-281.4482728232644</v>
      </c>
      <c r="AD84" s="188">
        <f t="shared" si="50"/>
        <v>281.4482728232644</v>
      </c>
      <c r="AE84" s="188">
        <f t="shared" si="51"/>
        <v>281.4482728232644</v>
      </c>
      <c r="AF84" s="188">
        <f t="shared" si="60"/>
        <v>281.4482728232644</v>
      </c>
      <c r="AG84" s="188">
        <f t="shared" si="61"/>
        <v>281.4482728232644</v>
      </c>
      <c r="AH84" s="188">
        <f t="shared" si="62"/>
        <v>281.4482728232644</v>
      </c>
      <c r="AI84" s="188">
        <f t="shared" si="63"/>
        <v>281.4482728232644</v>
      </c>
      <c r="AJ84" s="188">
        <f t="shared" si="52"/>
        <v>-281.4482728232644</v>
      </c>
      <c r="AK84" s="188">
        <f t="shared" si="53"/>
        <v>281.4482728232644</v>
      </c>
      <c r="AL84" s="188">
        <f t="shared" si="54"/>
        <v>281.4482728232644</v>
      </c>
      <c r="AM84" s="188">
        <f t="shared" si="55"/>
        <v>281.4482728232644</v>
      </c>
      <c r="AN84" s="188">
        <f t="shared" si="56"/>
        <v>-281.4482728232644</v>
      </c>
      <c r="AO84" s="188">
        <f t="shared" si="57"/>
        <v>281.4482728232644</v>
      </c>
    </row>
    <row r="85" spans="1:41" x14ac:dyDescent="0.25">
      <c r="A85" s="1" t="s">
        <v>414</v>
      </c>
      <c r="B85" s="149" t="s">
        <v>759</v>
      </c>
      <c r="C85" s="192" t="s">
        <v>1122</v>
      </c>
      <c r="E85">
        <v>-1</v>
      </c>
      <c r="F85" s="186">
        <f t="shared" si="43"/>
        <v>1354.2271078869794</v>
      </c>
      <c r="G85" s="202">
        <v>7.79691749773E-3</v>
      </c>
      <c r="H85" s="202">
        <v>1</v>
      </c>
      <c r="I85">
        <v>1</v>
      </c>
      <c r="J85">
        <v>1</v>
      </c>
      <c r="K85">
        <v>1</v>
      </c>
      <c r="L85">
        <v>1</v>
      </c>
      <c r="M85">
        <v>5</v>
      </c>
      <c r="N85" s="288"/>
      <c r="O85">
        <f t="shared" si="44"/>
        <v>1</v>
      </c>
      <c r="P85">
        <f t="shared" si="58"/>
        <v>-1</v>
      </c>
      <c r="Q85">
        <f t="shared" si="45"/>
        <v>1</v>
      </c>
      <c r="R85">
        <f t="shared" si="46"/>
        <v>1</v>
      </c>
      <c r="S85">
        <f t="shared" si="47"/>
        <v>1</v>
      </c>
      <c r="T85">
        <f t="shared" si="48"/>
        <v>-1</v>
      </c>
      <c r="U85">
        <f t="shared" si="59"/>
        <v>1</v>
      </c>
      <c r="V85">
        <f>VLOOKUP($A85,'FuturesInfo (3)'!$A$2:$V$80,22)</f>
        <v>2</v>
      </c>
      <c r="W85">
        <v>1</v>
      </c>
      <c r="X85" s="137">
        <v>173687.5</v>
      </c>
      <c r="Y85" s="137">
        <v>173687.5</v>
      </c>
      <c r="Z85" s="188">
        <f t="shared" si="49"/>
        <v>1354.2271078869794</v>
      </c>
      <c r="AA85" s="188">
        <f>IF(IF(sym!$Q74=H85,1,0)=1,ABS(X85*G85),-ABS(X85*G85))</f>
        <v>-1354.2271078869794</v>
      </c>
      <c r="AB85" s="188">
        <f>IF(IF(sym!$P74=$H85,1,0)=1,ABS($X85*$G85),-ABS($X85*$G85))</f>
        <v>1354.2271078869794</v>
      </c>
      <c r="AC85" s="188">
        <f t="shared" si="64"/>
        <v>-1354.2271078869794</v>
      </c>
      <c r="AD85" s="188">
        <f t="shared" si="50"/>
        <v>1354.2271078869794</v>
      </c>
      <c r="AE85" s="188">
        <f t="shared" si="51"/>
        <v>1354.2271078869794</v>
      </c>
      <c r="AF85" s="188">
        <f t="shared" si="60"/>
        <v>1354.2271078869794</v>
      </c>
      <c r="AG85" s="188">
        <f t="shared" si="61"/>
        <v>1354.2271078869794</v>
      </c>
      <c r="AH85" s="188">
        <f t="shared" si="62"/>
        <v>1354.2271078869794</v>
      </c>
      <c r="AI85" s="188">
        <f t="shared" si="63"/>
        <v>1354.2271078869794</v>
      </c>
      <c r="AJ85" s="188">
        <f t="shared" si="52"/>
        <v>-1354.2271078869794</v>
      </c>
      <c r="AK85" s="188">
        <f t="shared" si="53"/>
        <v>1354.2271078869794</v>
      </c>
      <c r="AL85" s="188">
        <f t="shared" si="54"/>
        <v>1354.2271078869794</v>
      </c>
      <c r="AM85" s="188">
        <f t="shared" si="55"/>
        <v>1354.2271078869794</v>
      </c>
      <c r="AN85" s="188">
        <f t="shared" si="56"/>
        <v>-1354.2271078869794</v>
      </c>
      <c r="AO85" s="188">
        <f t="shared" si="57"/>
        <v>1354.2271078869794</v>
      </c>
    </row>
    <row r="86" spans="1:41" x14ac:dyDescent="0.25">
      <c r="A86" s="1" t="s">
        <v>416</v>
      </c>
      <c r="B86" s="149" t="s">
        <v>494</v>
      </c>
      <c r="C86" s="192" t="s">
        <v>294</v>
      </c>
      <c r="E86">
        <v>-1</v>
      </c>
      <c r="F86" s="186">
        <f t="shared" si="43"/>
        <v>-197.64359352006502</v>
      </c>
      <c r="G86" s="202">
        <v>-1.1782032400600001E-2</v>
      </c>
      <c r="H86" s="202">
        <v>-1</v>
      </c>
      <c r="I86">
        <v>1</v>
      </c>
      <c r="J86">
        <v>1</v>
      </c>
      <c r="K86">
        <v>1</v>
      </c>
      <c r="L86">
        <v>-1</v>
      </c>
      <c r="M86">
        <v>-3</v>
      </c>
      <c r="N86" s="288"/>
      <c r="O86">
        <f t="shared" si="44"/>
        <v>1</v>
      </c>
      <c r="P86">
        <f t="shared" si="58"/>
        <v>1</v>
      </c>
      <c r="Q86">
        <f t="shared" si="45"/>
        <v>1</v>
      </c>
      <c r="R86">
        <f t="shared" si="46"/>
        <v>1</v>
      </c>
      <c r="S86">
        <f t="shared" si="47"/>
        <v>1</v>
      </c>
      <c r="T86">
        <f t="shared" si="48"/>
        <v>-1</v>
      </c>
      <c r="U86">
        <f t="shared" si="59"/>
        <v>1</v>
      </c>
      <c r="V86">
        <f>VLOOKUP($A86,'FuturesInfo (3)'!$A$2:$V$80,22)</f>
        <v>3</v>
      </c>
      <c r="W86">
        <v>1</v>
      </c>
      <c r="X86" s="137">
        <v>16775</v>
      </c>
      <c r="Y86" s="137">
        <v>16775</v>
      </c>
      <c r="Z86" s="188">
        <f t="shared" si="49"/>
        <v>197.64359352006502</v>
      </c>
      <c r="AA86" s="188">
        <f>IF(IF(sym!$Q75=H86,1,0)=1,ABS(X86*G86),-ABS(X86*G86))</f>
        <v>197.64359352006502</v>
      </c>
      <c r="AB86" s="188">
        <f>IF(IF(sym!$P75=$H86,1,0)=1,ABS($X86*$G86),-ABS($X86*$G86))</f>
        <v>-197.64359352006502</v>
      </c>
      <c r="AC86" s="188">
        <f t="shared" si="64"/>
        <v>197.64359352006502</v>
      </c>
      <c r="AD86" s="188">
        <f t="shared" si="50"/>
        <v>-197.64359352006502</v>
      </c>
      <c r="AE86" s="188">
        <f t="shared" si="51"/>
        <v>-197.64359352006502</v>
      </c>
      <c r="AF86" s="188">
        <f t="shared" si="60"/>
        <v>-197.64359352006502</v>
      </c>
      <c r="AG86" s="188">
        <f t="shared" si="61"/>
        <v>-197.64359352006502</v>
      </c>
      <c r="AH86" s="188">
        <f t="shared" si="62"/>
        <v>197.64359352006502</v>
      </c>
      <c r="AI86" s="188">
        <f t="shared" si="63"/>
        <v>-197.64359352006502</v>
      </c>
      <c r="AJ86" s="188">
        <f t="shared" si="52"/>
        <v>-197.64359352006502</v>
      </c>
      <c r="AK86" s="188">
        <f t="shared" si="53"/>
        <v>-197.64359352006502</v>
      </c>
      <c r="AL86" s="188">
        <f t="shared" si="54"/>
        <v>-197.64359352006502</v>
      </c>
      <c r="AM86" s="188">
        <f t="shared" si="55"/>
        <v>-197.64359352006502</v>
      </c>
      <c r="AN86" s="188">
        <f t="shared" si="56"/>
        <v>197.64359352006502</v>
      </c>
      <c r="AO86" s="188">
        <f t="shared" si="57"/>
        <v>-197.64359352006502</v>
      </c>
    </row>
    <row r="87" spans="1:41" s="2" customFormat="1" x14ac:dyDescent="0.25">
      <c r="A87" s="1" t="s">
        <v>418</v>
      </c>
      <c r="B87" s="149" t="s">
        <v>767</v>
      </c>
      <c r="C87" s="192" t="s">
        <v>297</v>
      </c>
      <c r="D87"/>
      <c r="E87">
        <v>1</v>
      </c>
      <c r="F87" s="186">
        <f t="shared" si="43"/>
        <v>-2209.1961279482211</v>
      </c>
      <c r="G87" s="202">
        <v>-3.4231200897900001E-2</v>
      </c>
      <c r="H87" s="202">
        <v>-1</v>
      </c>
      <c r="I87">
        <v>-1</v>
      </c>
      <c r="J87">
        <v>1</v>
      </c>
      <c r="K87">
        <v>-1</v>
      </c>
      <c r="L87">
        <v>-1</v>
      </c>
      <c r="M87">
        <v>-10</v>
      </c>
      <c r="N87" s="288"/>
      <c r="O87">
        <f t="shared" si="44"/>
        <v>1</v>
      </c>
      <c r="P87">
        <f t="shared" si="58"/>
        <v>1</v>
      </c>
      <c r="Q87">
        <f t="shared" si="45"/>
        <v>1</v>
      </c>
      <c r="R87">
        <f t="shared" si="46"/>
        <v>-1</v>
      </c>
      <c r="S87">
        <f t="shared" si="47"/>
        <v>1</v>
      </c>
      <c r="T87">
        <f t="shared" si="48"/>
        <v>1</v>
      </c>
      <c r="U87">
        <f t="shared" si="59"/>
        <v>1</v>
      </c>
      <c r="V87">
        <f>VLOOKUP($A87,'FuturesInfo (3)'!$A$2:$V$80,22)</f>
        <v>4</v>
      </c>
      <c r="W87">
        <v>1</v>
      </c>
      <c r="X87" s="137">
        <v>64537.5</v>
      </c>
      <c r="Y87" s="137">
        <v>43025</v>
      </c>
      <c r="Z87" s="188">
        <f t="shared" si="49"/>
        <v>2209.1961279482211</v>
      </c>
      <c r="AA87" s="188">
        <f>IF(IF(sym!$Q76=H87,1,0)=1,ABS(X87*G87),-ABS(X87*G87))</f>
        <v>-2209.1961279482211</v>
      </c>
      <c r="AB87" s="188">
        <f>IF(IF(sym!$P76=$H87,1,0)=1,ABS($X87*$G87),-ABS($X87*$G87))</f>
        <v>2209.1961279482211</v>
      </c>
      <c r="AC87" s="188">
        <f t="shared" si="64"/>
        <v>-2209.1961279482211</v>
      </c>
      <c r="AD87" s="188">
        <f t="shared" si="50"/>
        <v>2209.1961279482211</v>
      </c>
      <c r="AE87" s="188">
        <f t="shared" si="51"/>
        <v>-2209.1961279482211</v>
      </c>
      <c r="AF87" s="188">
        <f t="shared" si="60"/>
        <v>2209.1961279482211</v>
      </c>
      <c r="AG87" s="188">
        <f t="shared" si="61"/>
        <v>2209.1961279482211</v>
      </c>
      <c r="AH87" s="188">
        <f t="shared" si="62"/>
        <v>2209.1961279482211</v>
      </c>
      <c r="AI87" s="188">
        <f t="shared" si="63"/>
        <v>-2209.1961279482211</v>
      </c>
      <c r="AJ87" s="188">
        <f t="shared" si="52"/>
        <v>-2209.1961279482211</v>
      </c>
      <c r="AK87" s="188">
        <f t="shared" si="53"/>
        <v>-2209.1961279482211</v>
      </c>
      <c r="AL87" s="188">
        <f t="shared" si="54"/>
        <v>2209.1961279482211</v>
      </c>
      <c r="AM87" s="188">
        <f t="shared" si="55"/>
        <v>-2209.1961279482211</v>
      </c>
      <c r="AN87" s="188">
        <f t="shared" si="56"/>
        <v>-2209.1961279482211</v>
      </c>
      <c r="AO87" s="188">
        <f t="shared" si="57"/>
        <v>-2209.1961279482211</v>
      </c>
    </row>
    <row r="88" spans="1:41" s="2" customFormat="1" x14ac:dyDescent="0.25">
      <c r="A88" s="1" t="s">
        <v>1053</v>
      </c>
      <c r="B88" s="149" t="s">
        <v>738</v>
      </c>
      <c r="C88" s="192" t="s">
        <v>294</v>
      </c>
      <c r="D88"/>
      <c r="E88">
        <v>1</v>
      </c>
      <c r="F88" s="186">
        <f t="shared" si="43"/>
        <v>516.08940301357245</v>
      </c>
      <c r="G88" s="202">
        <v>5.2163833075699996E-3</v>
      </c>
      <c r="H88" s="202">
        <v>1</v>
      </c>
      <c r="I88">
        <v>1</v>
      </c>
      <c r="J88">
        <v>-1</v>
      </c>
      <c r="K88">
        <v>1</v>
      </c>
      <c r="L88">
        <v>1</v>
      </c>
      <c r="M88">
        <v>2</v>
      </c>
      <c r="N88" s="288"/>
      <c r="O88">
        <f t="shared" si="44"/>
        <v>1</v>
      </c>
      <c r="P88">
        <f t="shared" si="58"/>
        <v>1</v>
      </c>
      <c r="Q88">
        <f t="shared" si="45"/>
        <v>-1</v>
      </c>
      <c r="R88">
        <f t="shared" si="46"/>
        <v>-1</v>
      </c>
      <c r="S88">
        <f t="shared" si="47"/>
        <v>-1</v>
      </c>
      <c r="T88">
        <f t="shared" si="48"/>
        <v>-1</v>
      </c>
      <c r="U88">
        <f t="shared" si="59"/>
        <v>-1</v>
      </c>
      <c r="V88">
        <f>VLOOKUP($A88,'FuturesInfo (3)'!$A$2:$V$80,22)</f>
        <v>3</v>
      </c>
      <c r="W88">
        <v>1</v>
      </c>
      <c r="X88" s="137">
        <v>98936.250000000015</v>
      </c>
      <c r="Y88" s="137">
        <v>98936.250000000015</v>
      </c>
      <c r="Z88" s="188">
        <f t="shared" si="49"/>
        <v>516.08940301357245</v>
      </c>
      <c r="AA88" s="188">
        <f>IF(IF(sym!$Q77=H88,1,0)=1,ABS(X88*G88),-ABS(X88*G88))</f>
        <v>516.08940301357245</v>
      </c>
      <c r="AB88" s="188">
        <f>IF(IF(sym!$P77=$H88,1,0)=1,ABS($X88*$G88),-ABS($X88*$G88))</f>
        <v>-516.08940301357245</v>
      </c>
      <c r="AC88" s="188">
        <f t="shared" si="64"/>
        <v>516.08940301357245</v>
      </c>
      <c r="AD88" s="188">
        <f t="shared" si="50"/>
        <v>-516.08940301357245</v>
      </c>
      <c r="AE88" s="188">
        <f t="shared" si="51"/>
        <v>-516.08940301357245</v>
      </c>
      <c r="AF88" s="188">
        <f t="shared" si="60"/>
        <v>516.08940301357245</v>
      </c>
      <c r="AG88" s="188">
        <f t="shared" si="61"/>
        <v>516.08940301357245</v>
      </c>
      <c r="AH88" s="188">
        <f t="shared" si="62"/>
        <v>516.08940301357245</v>
      </c>
      <c r="AI88" s="188">
        <f t="shared" si="63"/>
        <v>516.08940301357245</v>
      </c>
      <c r="AJ88" s="188">
        <f t="shared" si="52"/>
        <v>516.08940301357245</v>
      </c>
      <c r="AK88" s="188">
        <f t="shared" si="53"/>
        <v>-516.08940301357245</v>
      </c>
      <c r="AL88" s="188">
        <f t="shared" si="54"/>
        <v>-516.08940301357245</v>
      </c>
      <c r="AM88" s="188">
        <f t="shared" si="55"/>
        <v>-516.08940301357245</v>
      </c>
      <c r="AN88" s="188">
        <f t="shared" si="56"/>
        <v>-516.08940301357245</v>
      </c>
      <c r="AO88" s="188">
        <f t="shared" si="57"/>
        <v>-516.08940301357245</v>
      </c>
    </row>
    <row r="89" spans="1:41" s="2" customFormat="1" x14ac:dyDescent="0.25">
      <c r="A89" s="330" t="s">
        <v>1054</v>
      </c>
      <c r="B89" s="331" t="s">
        <v>463</v>
      </c>
      <c r="C89" s="332" t="s">
        <v>1288</v>
      </c>
      <c r="D89"/>
      <c r="E89">
        <v>1</v>
      </c>
      <c r="F89" s="186">
        <f t="shared" si="43"/>
        <v>0</v>
      </c>
      <c r="G89" s="202">
        <v>0</v>
      </c>
      <c r="H89" s="202">
        <v>1</v>
      </c>
      <c r="I89">
        <v>1</v>
      </c>
      <c r="J89">
        <v>-1</v>
      </c>
      <c r="K89">
        <v>1</v>
      </c>
      <c r="L89">
        <v>1</v>
      </c>
      <c r="M89">
        <v>6</v>
      </c>
      <c r="N89" s="288"/>
      <c r="O89">
        <f t="shared" si="44"/>
        <v>1</v>
      </c>
      <c r="P89">
        <f t="shared" si="58"/>
        <v>1</v>
      </c>
      <c r="Q89">
        <f t="shared" si="45"/>
        <v>-1</v>
      </c>
      <c r="R89">
        <f t="shared" si="46"/>
        <v>-1</v>
      </c>
      <c r="S89">
        <f t="shared" si="47"/>
        <v>-1</v>
      </c>
      <c r="T89">
        <f t="shared" si="48"/>
        <v>-1</v>
      </c>
      <c r="U89">
        <f t="shared" si="59"/>
        <v>-1</v>
      </c>
      <c r="V89">
        <f>VLOOKUP($A89,'FuturesInfo (3)'!$A$2:$V$80,22)</f>
        <v>0</v>
      </c>
      <c r="W89">
        <v>1</v>
      </c>
      <c r="X89" s="137">
        <v>0</v>
      </c>
      <c r="Y89" s="137">
        <v>0</v>
      </c>
      <c r="Z89" s="188">
        <f t="shared" si="49"/>
        <v>0</v>
      </c>
      <c r="AA89" s="188">
        <f>IF(IF(sym!$Q78=H89,1,0)=1,ABS(X89*G89),-ABS(X89*G89))</f>
        <v>0</v>
      </c>
      <c r="AB89" s="188">
        <f>IF(IF(sym!$P78=$H89,1,0)=1,ABS($X89*$G89),-ABS($X89*$G89))</f>
        <v>0</v>
      </c>
      <c r="AC89" s="188">
        <f t="shared" si="64"/>
        <v>0</v>
      </c>
      <c r="AD89" s="188">
        <f t="shared" si="50"/>
        <v>0</v>
      </c>
      <c r="AE89" s="188">
        <f t="shared" si="51"/>
        <v>0</v>
      </c>
      <c r="AF89" s="188">
        <f t="shared" si="60"/>
        <v>0</v>
      </c>
      <c r="AG89" s="188">
        <f t="shared" si="61"/>
        <v>0</v>
      </c>
      <c r="AH89" s="188">
        <f t="shared" si="62"/>
        <v>0</v>
      </c>
      <c r="AI89" s="188">
        <f t="shared" si="63"/>
        <v>0</v>
      </c>
      <c r="AJ89" s="188">
        <f t="shared" si="52"/>
        <v>0</v>
      </c>
      <c r="AK89" s="188">
        <f t="shared" si="53"/>
        <v>0</v>
      </c>
      <c r="AL89" s="188">
        <f t="shared" si="54"/>
        <v>0</v>
      </c>
      <c r="AM89" s="188">
        <f t="shared" si="55"/>
        <v>0</v>
      </c>
      <c r="AN89" s="188">
        <f t="shared" si="56"/>
        <v>0</v>
      </c>
      <c r="AO89" s="188">
        <f t="shared" si="57"/>
        <v>0</v>
      </c>
    </row>
    <row r="90" spans="1:41" s="4" customFormat="1" x14ac:dyDescent="0.25">
      <c r="A90" s="1" t="s">
        <v>422</v>
      </c>
      <c r="B90" s="149" t="s">
        <v>639</v>
      </c>
      <c r="C90" s="192" t="s">
        <v>294</v>
      </c>
      <c r="E90">
        <v>1</v>
      </c>
      <c r="F90" s="186">
        <f t="shared" si="43"/>
        <v>471.23968797270538</v>
      </c>
      <c r="G90" s="202">
        <v>2.6376339861899998E-3</v>
      </c>
      <c r="H90" s="202">
        <v>1</v>
      </c>
      <c r="I90">
        <v>-1</v>
      </c>
      <c r="J90">
        <v>1</v>
      </c>
      <c r="K90">
        <v>-1</v>
      </c>
      <c r="L90">
        <v>1</v>
      </c>
      <c r="M90">
        <v>-3</v>
      </c>
      <c r="N90" s="288"/>
      <c r="O90">
        <f t="shared" si="44"/>
        <v>-1</v>
      </c>
      <c r="P90">
        <f t="shared" si="58"/>
        <v>-1</v>
      </c>
      <c r="Q90">
        <f t="shared" si="45"/>
        <v>-1</v>
      </c>
      <c r="R90">
        <f t="shared" si="46"/>
        <v>-1</v>
      </c>
      <c r="S90">
        <f t="shared" si="47"/>
        <v>-1</v>
      </c>
      <c r="T90">
        <f t="shared" si="48"/>
        <v>1</v>
      </c>
      <c r="U90">
        <f t="shared" si="59"/>
        <v>-1</v>
      </c>
      <c r="V90">
        <f>VLOOKUP($A90,'FuturesInfo (3)'!$A$2:$V$80,22)</f>
        <v>4</v>
      </c>
      <c r="W90">
        <v>1</v>
      </c>
      <c r="X90" s="137">
        <v>178660</v>
      </c>
      <c r="Y90" s="137">
        <v>178660</v>
      </c>
      <c r="Z90" s="188">
        <f t="shared" si="49"/>
        <v>471.23968797270538</v>
      </c>
      <c r="AA90" s="188">
        <f>IF(IF(sym!$Q79=H90,1,0)=1,ABS(X90*G90),-ABS(X90*G90))</f>
        <v>471.23968797270538</v>
      </c>
      <c r="AB90" s="188">
        <f>IF(IF(sym!$P79=$H90,1,0)=1,ABS($X90*$G90),-ABS($X90*$G90))</f>
        <v>-471.23968797270538</v>
      </c>
      <c r="AC90" s="188">
        <f t="shared" si="64"/>
        <v>471.23968797270538</v>
      </c>
      <c r="AD90" s="188">
        <f t="shared" si="50"/>
        <v>-471.23968797270538</v>
      </c>
      <c r="AE90" s="188">
        <f t="shared" si="51"/>
        <v>471.23968797270538</v>
      </c>
      <c r="AF90" s="188">
        <f t="shared" si="60"/>
        <v>-471.23968797270538</v>
      </c>
      <c r="AG90" s="188">
        <f t="shared" si="61"/>
        <v>-471.23968797270538</v>
      </c>
      <c r="AH90" s="188">
        <f t="shared" si="62"/>
        <v>471.23968797270538</v>
      </c>
      <c r="AI90" s="188">
        <f t="shared" si="63"/>
        <v>-471.23968797270538</v>
      </c>
      <c r="AJ90" s="188">
        <f t="shared" si="52"/>
        <v>-471.23968797270538</v>
      </c>
      <c r="AK90" s="188">
        <f t="shared" si="53"/>
        <v>-471.23968797270538</v>
      </c>
      <c r="AL90" s="188">
        <f t="shared" si="54"/>
        <v>-471.23968797270538</v>
      </c>
      <c r="AM90" s="188">
        <f t="shared" si="55"/>
        <v>-471.23968797270538</v>
      </c>
      <c r="AN90" s="188">
        <f t="shared" si="56"/>
        <v>471.23968797270538</v>
      </c>
      <c r="AO90" s="188">
        <f t="shared" si="57"/>
        <v>-471.23968797270538</v>
      </c>
    </row>
    <row r="91" spans="1:41" s="4" customFormat="1" x14ac:dyDescent="0.25">
      <c r="A91" s="1" t="s">
        <v>1025</v>
      </c>
      <c r="B91" s="149" t="s">
        <v>459</v>
      </c>
      <c r="C91" s="192" t="s">
        <v>1122</v>
      </c>
      <c r="E91">
        <v>1</v>
      </c>
      <c r="F91" s="186">
        <f t="shared" si="43"/>
        <v>822.98247999219325</v>
      </c>
      <c r="G91" s="202">
        <v>3.0453761039500002E-4</v>
      </c>
      <c r="H91" s="202">
        <v>1</v>
      </c>
      <c r="I91">
        <v>-1</v>
      </c>
      <c r="J91">
        <v>1</v>
      </c>
      <c r="K91">
        <v>-1</v>
      </c>
      <c r="L91">
        <v>1</v>
      </c>
      <c r="M91">
        <v>5</v>
      </c>
      <c r="N91" s="288"/>
      <c r="O91">
        <f t="shared" si="44"/>
        <v>1</v>
      </c>
      <c r="P91">
        <f t="shared" si="58"/>
        <v>-1</v>
      </c>
      <c r="Q91">
        <f t="shared" si="45"/>
        <v>1</v>
      </c>
      <c r="R91">
        <f t="shared" si="46"/>
        <v>-1</v>
      </c>
      <c r="S91">
        <f t="shared" si="47"/>
        <v>-1</v>
      </c>
      <c r="T91">
        <f t="shared" si="48"/>
        <v>1</v>
      </c>
      <c r="U91">
        <f t="shared" si="59"/>
        <v>-1</v>
      </c>
      <c r="V91">
        <f>VLOOKUP($A91,'FuturesInfo (3)'!$A$2:$V$80,22)</f>
        <v>16</v>
      </c>
      <c r="W91">
        <v>1</v>
      </c>
      <c r="X91" s="137">
        <v>2702400.1368000004</v>
      </c>
      <c r="Y91" s="137">
        <v>3326030.9376000003</v>
      </c>
      <c r="Z91" s="188">
        <f t="shared" si="49"/>
        <v>822.98247999219325</v>
      </c>
      <c r="AA91" s="188">
        <f>IF(IF(sym!$Q80=H91,1,0)=1,ABS(X91*G91),-ABS(X91*G91))</f>
        <v>-822.98247999219325</v>
      </c>
      <c r="AB91" s="188">
        <f>IF(IF(sym!$P80=$H91,1,0)=1,ABS($X91*$G91),-ABS($X91*$G91))</f>
        <v>822.98247999219325</v>
      </c>
      <c r="AC91" s="188">
        <f t="shared" si="64"/>
        <v>822.98247999219325</v>
      </c>
      <c r="AD91" s="188">
        <f t="shared" si="50"/>
        <v>-822.98247999219325</v>
      </c>
      <c r="AE91" s="188">
        <f t="shared" si="51"/>
        <v>822.98247999219325</v>
      </c>
      <c r="AF91" s="188">
        <f t="shared" si="60"/>
        <v>-822.98247999219325</v>
      </c>
      <c r="AG91" s="188">
        <f t="shared" si="61"/>
        <v>-822.98247999219325</v>
      </c>
      <c r="AH91" s="188">
        <f t="shared" si="62"/>
        <v>822.98247999219325</v>
      </c>
      <c r="AI91" s="188">
        <f t="shared" si="63"/>
        <v>822.98247999219325</v>
      </c>
      <c r="AJ91" s="188">
        <f t="shared" si="52"/>
        <v>-822.98247999219325</v>
      </c>
      <c r="AK91" s="188">
        <f t="shared" si="53"/>
        <v>822.98247999219325</v>
      </c>
      <c r="AL91" s="188">
        <f t="shared" si="54"/>
        <v>-822.98247999219325</v>
      </c>
      <c r="AM91" s="188">
        <f t="shared" si="55"/>
        <v>-822.98247999219325</v>
      </c>
      <c r="AN91" s="188">
        <f t="shared" si="56"/>
        <v>822.98247999219325</v>
      </c>
      <c r="AO91" s="188">
        <f t="shared" si="57"/>
        <v>-822.98247999219325</v>
      </c>
    </row>
    <row r="92" spans="1:41" s="4" customFormat="1" ht="15.75" thickBot="1" x14ac:dyDescent="0.3">
      <c r="A92" s="1" t="s">
        <v>1026</v>
      </c>
      <c r="B92" s="149" t="s">
        <v>447</v>
      </c>
      <c r="C92" s="192" t="s">
        <v>1122</v>
      </c>
      <c r="E92">
        <v>1</v>
      </c>
      <c r="F92" s="186">
        <f t="shared" si="43"/>
        <v>723.46341475330303</v>
      </c>
      <c r="G92" s="203">
        <v>3.0609121518200002E-4</v>
      </c>
      <c r="H92" s="203">
        <v>1</v>
      </c>
      <c r="I92">
        <v>-1</v>
      </c>
      <c r="J92">
        <v>1</v>
      </c>
      <c r="K92">
        <v>-1</v>
      </c>
      <c r="L92">
        <v>1</v>
      </c>
      <c r="M92">
        <v>5</v>
      </c>
      <c r="N92" s="289"/>
      <c r="O92">
        <f t="shared" si="44"/>
        <v>1</v>
      </c>
      <c r="P92">
        <f t="shared" si="58"/>
        <v>-1</v>
      </c>
      <c r="Q92">
        <f t="shared" si="45"/>
        <v>1</v>
      </c>
      <c r="R92">
        <f t="shared" si="46"/>
        <v>-1</v>
      </c>
      <c r="S92">
        <f t="shared" si="47"/>
        <v>-1</v>
      </c>
      <c r="T92">
        <f t="shared" si="48"/>
        <v>1</v>
      </c>
      <c r="U92">
        <f t="shared" si="59"/>
        <v>-1</v>
      </c>
      <c r="V92">
        <f>VLOOKUP($A92,'FuturesInfo (3)'!$A$2:$V$80,22)</f>
        <v>5</v>
      </c>
      <c r="W92">
        <v>1</v>
      </c>
      <c r="X92" s="137">
        <v>2363554.9760000003</v>
      </c>
      <c r="Y92" s="137">
        <v>2954443.72</v>
      </c>
      <c r="Z92" s="188">
        <f t="shared" si="49"/>
        <v>723.46341475330303</v>
      </c>
      <c r="AA92" s="188">
        <f>IF(IF(sym!$Q81=H92,1,0)=1,ABS(X92*G92),-ABS(X92*G92))</f>
        <v>-723.46341475330303</v>
      </c>
      <c r="AB92" s="188">
        <f>IF(IF(sym!$P81=$H92,1,0)=1,ABS($X92*$G92),-ABS($X92*$G92))</f>
        <v>723.46341475330303</v>
      </c>
      <c r="AC92" s="188">
        <f t="shared" si="64"/>
        <v>723.46341475330303</v>
      </c>
      <c r="AD92" s="188">
        <f t="shared" si="50"/>
        <v>-723.46341475330303</v>
      </c>
      <c r="AE92" s="188">
        <f t="shared" si="51"/>
        <v>723.46341475330303</v>
      </c>
      <c r="AF92" s="188">
        <f t="shared" si="60"/>
        <v>-723.46341475330303</v>
      </c>
      <c r="AG92" s="188">
        <f t="shared" si="61"/>
        <v>-723.46341475330303</v>
      </c>
      <c r="AH92" s="188">
        <f t="shared" si="62"/>
        <v>723.46341475330303</v>
      </c>
      <c r="AI92" s="188">
        <f t="shared" si="63"/>
        <v>723.46341475330303</v>
      </c>
      <c r="AJ92" s="188">
        <f t="shared" si="52"/>
        <v>-723.46341475330303</v>
      </c>
      <c r="AK92" s="188">
        <f t="shared" si="53"/>
        <v>723.46341475330303</v>
      </c>
      <c r="AL92" s="188">
        <f t="shared" si="54"/>
        <v>-723.46341475330303</v>
      </c>
      <c r="AM92" s="188">
        <f t="shared" si="55"/>
        <v>-723.46341475330303</v>
      </c>
      <c r="AN92" s="188">
        <f t="shared" si="56"/>
        <v>723.46341475330303</v>
      </c>
      <c r="AO92" s="188">
        <f t="shared" si="57"/>
        <v>-723.46341475330303</v>
      </c>
    </row>
    <row r="93" spans="1:41" x14ac:dyDescent="0.25">
      <c r="Z93" s="186" t="s">
        <v>1165</v>
      </c>
      <c r="AA93" s="186" t="s">
        <v>1163</v>
      </c>
      <c r="AB93" s="186" t="s">
        <v>1162</v>
      </c>
      <c r="AC93" s="186" t="s">
        <v>1179</v>
      </c>
      <c r="AD93" s="186" t="s">
        <v>1199</v>
      </c>
      <c r="AE93" s="186" t="s">
        <v>1157</v>
      </c>
      <c r="AF93" s="343" t="s">
        <v>1254</v>
      </c>
      <c r="AG93" s="186" t="s">
        <v>1159</v>
      </c>
      <c r="AH93" s="186" t="s">
        <v>1289</v>
      </c>
      <c r="AI93" s="186" t="s">
        <v>1290</v>
      </c>
      <c r="AJ93" s="186" t="s">
        <v>1291</v>
      </c>
      <c r="AK93" s="186" t="s">
        <v>1292</v>
      </c>
      <c r="AL93" s="186" t="s">
        <v>1293</v>
      </c>
      <c r="AM93" s="186" t="s">
        <v>1216</v>
      </c>
      <c r="AN93" t="s">
        <v>1258</v>
      </c>
      <c r="AO93" t="s">
        <v>1300</v>
      </c>
    </row>
    <row r="94" spans="1:41" x14ac:dyDescent="0.25">
      <c r="Y94" t="s">
        <v>1287</v>
      </c>
      <c r="Z94" s="193">
        <f>COUNTIF(Z14:Z92,"&gt;0")/$B$10</f>
        <v>0.95833333333333337</v>
      </c>
      <c r="AA94" s="193">
        <f t="shared" ref="AA94:AO94" si="65">COUNTIF(AA14:AA92,"&gt;0")/$B$10</f>
        <v>0.61111111111111116</v>
      </c>
      <c r="AB94" s="193">
        <f t="shared" si="65"/>
        <v>0.34722222222222221</v>
      </c>
      <c r="AC94" s="193">
        <f t="shared" ref="AC94" si="66">COUNTIF(AC14:AC92,"&gt;0")/$B$10</f>
        <v>0.4861111111111111</v>
      </c>
      <c r="AD94" s="193">
        <f t="shared" si="65"/>
        <v>0.47222222222222221</v>
      </c>
      <c r="AE94" s="193">
        <f t="shared" si="65"/>
        <v>0.3888888888888889</v>
      </c>
      <c r="AF94" s="193">
        <f t="shared" si="65"/>
        <v>0.47222222222222221</v>
      </c>
      <c r="AG94" s="193">
        <f t="shared" si="65"/>
        <v>0.47222222222222221</v>
      </c>
      <c r="AH94" s="193">
        <f t="shared" si="65"/>
        <v>0.61111111111111116</v>
      </c>
      <c r="AI94" s="193">
        <f t="shared" si="65"/>
        <v>0.40277777777777779</v>
      </c>
      <c r="AJ94" s="193">
        <f t="shared" si="65"/>
        <v>0.375</v>
      </c>
      <c r="AK94" s="193">
        <f t="shared" si="65"/>
        <v>0.3611111111111111</v>
      </c>
      <c r="AL94" s="193">
        <f t="shared" si="65"/>
        <v>0.45833333333333331</v>
      </c>
      <c r="AM94" s="193">
        <f t="shared" si="65"/>
        <v>0.40277777777777779</v>
      </c>
      <c r="AN94" s="193">
        <f t="shared" si="65"/>
        <v>0.54166666666666663</v>
      </c>
      <c r="AO94" s="193">
        <f t="shared" si="65"/>
        <v>0.375</v>
      </c>
    </row>
  </sheetData>
  <conditionalFormatting sqref="G82:G92 G15:G24">
    <cfRule type="colorScale" priority="44">
      <colorScale>
        <cfvo type="min"/>
        <cfvo type="percentile" val="50"/>
        <cfvo type="max"/>
        <color rgb="FFF8696B"/>
        <color rgb="FFFFEB84"/>
        <color rgb="FF63BE7B"/>
      </colorScale>
    </cfRule>
  </conditionalFormatting>
  <conditionalFormatting sqref="G25:G81">
    <cfRule type="colorScale" priority="45">
      <colorScale>
        <cfvo type="min"/>
        <cfvo type="percentile" val="50"/>
        <cfvo type="max"/>
        <color rgb="FFF8696B"/>
        <color rgb="FFFFEB84"/>
        <color rgb="FF63BE7B"/>
      </colorScale>
    </cfRule>
  </conditionalFormatting>
  <conditionalFormatting sqref="N12:N13">
    <cfRule type="colorScale" priority="46">
      <colorScale>
        <cfvo type="min"/>
        <cfvo type="percentile" val="50"/>
        <cfvo type="max"/>
        <color rgb="FFF8696B"/>
        <color rgb="FFFFEB84"/>
        <color rgb="FF63BE7B"/>
      </colorScale>
    </cfRule>
  </conditionalFormatting>
  <conditionalFormatting sqref="G14:G92">
    <cfRule type="colorScale" priority="43">
      <colorScale>
        <cfvo type="min"/>
        <cfvo type="percentile" val="50"/>
        <cfvo type="max"/>
        <color rgb="FFF8696B"/>
        <color rgb="FFFFEB84"/>
        <color rgb="FF63BE7B"/>
      </colorScale>
    </cfRule>
  </conditionalFormatting>
  <conditionalFormatting sqref="V14:V92">
    <cfRule type="colorScale" priority="42">
      <colorScale>
        <cfvo type="min"/>
        <cfvo type="percentile" val="50"/>
        <cfvo type="max"/>
        <color rgb="FF63BE7B"/>
        <color rgb="FFFFEB84"/>
        <color rgb="FFF8696B"/>
      </colorScale>
    </cfRule>
  </conditionalFormatting>
  <conditionalFormatting sqref="M10">
    <cfRule type="colorScale" priority="41">
      <colorScale>
        <cfvo type="min"/>
        <cfvo type="percentile" val="50"/>
        <cfvo type="max"/>
        <color rgb="FFF8696B"/>
        <color rgb="FFFFEB84"/>
        <color rgb="FF63BE7B"/>
      </colorScale>
    </cfRule>
  </conditionalFormatting>
  <conditionalFormatting sqref="N10">
    <cfRule type="colorScale" priority="40">
      <colorScale>
        <cfvo type="min"/>
        <cfvo type="percentile" val="50"/>
        <cfvo type="max"/>
        <color rgb="FFF8696B"/>
        <color rgb="FFFFEB84"/>
        <color rgb="FF63BE7B"/>
      </colorScale>
    </cfRule>
  </conditionalFormatting>
  <conditionalFormatting sqref="O14:O92">
    <cfRule type="colorScale" priority="39">
      <colorScale>
        <cfvo type="min"/>
        <cfvo type="percentile" val="50"/>
        <cfvo type="max"/>
        <color rgb="FFF8696B"/>
        <color rgb="FFFFEB84"/>
        <color rgb="FF63BE7B"/>
      </colorScale>
    </cfRule>
  </conditionalFormatting>
  <conditionalFormatting sqref="AE14:AE92">
    <cfRule type="colorScale" priority="38">
      <colorScale>
        <cfvo type="min"/>
        <cfvo type="percentile" val="50"/>
        <cfvo type="max"/>
        <color rgb="FFF8696B"/>
        <color rgb="FFFFEB84"/>
        <color rgb="FF63BE7B"/>
      </colorScale>
    </cfRule>
  </conditionalFormatting>
  <conditionalFormatting sqref="N14:N92">
    <cfRule type="colorScale" priority="37">
      <colorScale>
        <cfvo type="min"/>
        <cfvo type="percentile" val="50"/>
        <cfvo type="max"/>
        <color rgb="FFF8696B"/>
        <color rgb="FFFFEB84"/>
        <color rgb="FF63BE7B"/>
      </colorScale>
    </cfRule>
  </conditionalFormatting>
  <conditionalFormatting sqref="N14:N92">
    <cfRule type="colorScale" priority="36">
      <colorScale>
        <cfvo type="min"/>
        <cfvo type="percentile" val="50"/>
        <cfvo type="max"/>
        <color rgb="FFF8696B"/>
        <color rgb="FFFFEB84"/>
        <color rgb="FF63BE7B"/>
      </colorScale>
    </cfRule>
  </conditionalFormatting>
  <conditionalFormatting sqref="AG14:AG92">
    <cfRule type="colorScale" priority="35">
      <colorScale>
        <cfvo type="min"/>
        <cfvo type="percentile" val="50"/>
        <cfvo type="max"/>
        <color rgb="FFF8696B"/>
        <color rgb="FFFFEB84"/>
        <color rgb="FF63BE7B"/>
      </colorScale>
    </cfRule>
  </conditionalFormatting>
  <conditionalFormatting sqref="Z14:AA92">
    <cfRule type="colorScale" priority="34">
      <colorScale>
        <cfvo type="min"/>
        <cfvo type="percentile" val="50"/>
        <cfvo type="max"/>
        <color rgb="FFF8696B"/>
        <color rgb="FFFFEB84"/>
        <color rgb="FF63BE7B"/>
      </colorScale>
    </cfRule>
  </conditionalFormatting>
  <conditionalFormatting sqref="G10">
    <cfRule type="colorScale" priority="33">
      <colorScale>
        <cfvo type="min"/>
        <cfvo type="percentile" val="50"/>
        <cfvo type="max"/>
        <color rgb="FFF8696B"/>
        <color rgb="FFFFEB84"/>
        <color rgb="FF63BE7B"/>
      </colorScale>
    </cfRule>
  </conditionalFormatting>
  <conditionalFormatting sqref="G2:G9">
    <cfRule type="colorScale" priority="32">
      <colorScale>
        <cfvo type="min"/>
        <cfvo type="percentile" val="50"/>
        <cfvo type="max"/>
        <color rgb="FFF8696B"/>
        <color rgb="FFFFEB84"/>
        <color rgb="FF63BE7B"/>
      </colorScale>
    </cfRule>
  </conditionalFormatting>
  <conditionalFormatting sqref="AC14:AD92">
    <cfRule type="colorScale" priority="31">
      <colorScale>
        <cfvo type="min"/>
        <cfvo type="percentile" val="50"/>
        <cfvo type="max"/>
        <color rgb="FFF8696B"/>
        <color rgb="FFFFEB84"/>
        <color rgb="FF63BE7B"/>
      </colorScale>
    </cfRule>
  </conditionalFormatting>
  <conditionalFormatting sqref="AJ14:AJ92">
    <cfRule type="colorScale" priority="30">
      <colorScale>
        <cfvo type="min"/>
        <cfvo type="percentile" val="50"/>
        <cfvo type="max"/>
        <color rgb="FFF8696B"/>
        <color rgb="FFFFEB84"/>
        <color rgb="FF63BE7B"/>
      </colorScale>
    </cfRule>
  </conditionalFormatting>
  <conditionalFormatting sqref="H2:H10">
    <cfRule type="colorScale" priority="29">
      <colorScale>
        <cfvo type="min"/>
        <cfvo type="percentile" val="50"/>
        <cfvo type="max"/>
        <color rgb="FF63BE7B"/>
        <color rgb="FFFFEB84"/>
        <color rgb="FFF8696B"/>
      </colorScale>
    </cfRule>
  </conditionalFormatting>
  <conditionalFormatting sqref="AF14:AF92">
    <cfRule type="colorScale" priority="28">
      <colorScale>
        <cfvo type="min"/>
        <cfvo type="percentile" val="50"/>
        <cfvo type="max"/>
        <color rgb="FFF8696B"/>
        <color rgb="FFFFEB84"/>
        <color rgb="FF63BE7B"/>
      </colorScale>
    </cfRule>
  </conditionalFormatting>
  <conditionalFormatting sqref="R14:R92">
    <cfRule type="colorScale" priority="27">
      <colorScale>
        <cfvo type="min"/>
        <cfvo type="percentile" val="50"/>
        <cfvo type="max"/>
        <color rgb="FFF8696B"/>
        <color rgb="FFFFEB84"/>
        <color rgb="FF63BE7B"/>
      </colorScale>
    </cfRule>
  </conditionalFormatting>
  <conditionalFormatting sqref="AL14:AL92">
    <cfRule type="colorScale" priority="26">
      <colorScale>
        <cfvo type="min"/>
        <cfvo type="percentile" val="50"/>
        <cfvo type="max"/>
        <color rgb="FFF8696B"/>
        <color rgb="FFFFEB84"/>
        <color rgb="FF63BE7B"/>
      </colorScale>
    </cfRule>
  </conditionalFormatting>
  <conditionalFormatting sqref="S10:T10">
    <cfRule type="colorScale" priority="25">
      <colorScale>
        <cfvo type="min"/>
        <cfvo type="percentile" val="50"/>
        <cfvo type="max"/>
        <color rgb="FFF8696B"/>
        <color rgb="FFFFEB84"/>
        <color rgb="FF63BE7B"/>
      </colorScale>
    </cfRule>
  </conditionalFormatting>
  <conditionalFormatting sqref="W2:W10">
    <cfRule type="colorScale" priority="24">
      <colorScale>
        <cfvo type="min"/>
        <cfvo type="percentile" val="50"/>
        <cfvo type="max"/>
        <color rgb="FFF8696B"/>
        <color rgb="FFFFEB84"/>
        <color rgb="FF63BE7B"/>
      </colorScale>
    </cfRule>
  </conditionalFormatting>
  <conditionalFormatting sqref="AM14:AO92">
    <cfRule type="colorScale" priority="23">
      <colorScale>
        <cfvo type="min"/>
        <cfvo type="percentile" val="50"/>
        <cfvo type="max"/>
        <color rgb="FFF8696B"/>
        <color rgb="FFFFEB84"/>
        <color rgb="FF63BE7B"/>
      </colorScale>
    </cfRule>
  </conditionalFormatting>
  <conditionalFormatting sqref="Q14:Q92">
    <cfRule type="colorScale" priority="22">
      <colorScale>
        <cfvo type="min"/>
        <cfvo type="percentile" val="50"/>
        <cfvo type="max"/>
        <color rgb="FFF8696B"/>
        <color rgb="FFFFEB84"/>
        <color rgb="FF63BE7B"/>
      </colorScale>
    </cfRule>
  </conditionalFormatting>
  <conditionalFormatting sqref="AK14:AK92">
    <cfRule type="colorScale" priority="21">
      <colorScale>
        <cfvo type="min"/>
        <cfvo type="percentile" val="50"/>
        <cfvo type="max"/>
        <color rgb="FFF8696B"/>
        <color rgb="FFFFEB84"/>
        <color rgb="FF63BE7B"/>
      </colorScale>
    </cfRule>
  </conditionalFormatting>
  <conditionalFormatting sqref="S14:T92">
    <cfRule type="colorScale" priority="20">
      <colorScale>
        <cfvo type="min"/>
        <cfvo type="percentile" val="50"/>
        <cfvo type="max"/>
        <color rgb="FFF8696B"/>
        <color rgb="FFFFEB84"/>
        <color rgb="FF63BE7B"/>
      </colorScale>
    </cfRule>
  </conditionalFormatting>
  <conditionalFormatting sqref="P14:P92">
    <cfRule type="colorScale" priority="19">
      <colorScale>
        <cfvo type="min"/>
        <cfvo type="percentile" val="50"/>
        <cfvo type="max"/>
        <color rgb="FFF8696B"/>
        <color rgb="FFFFEB84"/>
        <color rgb="FF63BE7B"/>
      </colorScale>
    </cfRule>
  </conditionalFormatting>
  <conditionalFormatting sqref="AH14:AH92">
    <cfRule type="colorScale" priority="18">
      <colorScale>
        <cfvo type="min"/>
        <cfvo type="percentile" val="50"/>
        <cfvo type="max"/>
        <color rgb="FFF8696B"/>
        <color rgb="FFFFEB84"/>
        <color rgb="FF63BE7B"/>
      </colorScale>
    </cfRule>
  </conditionalFormatting>
  <conditionalFormatting sqref="AI14:AI92">
    <cfRule type="colorScale" priority="17">
      <colorScale>
        <cfvo type="min"/>
        <cfvo type="percentile" val="50"/>
        <cfvo type="max"/>
        <color rgb="FFF8696B"/>
        <color rgb="FFFFEB84"/>
        <color rgb="FF63BE7B"/>
      </colorScale>
    </cfRule>
  </conditionalFormatting>
  <conditionalFormatting sqref="H82:H92 H14:H24">
    <cfRule type="colorScale" priority="15">
      <colorScale>
        <cfvo type="min"/>
        <cfvo type="percentile" val="50"/>
        <cfvo type="max"/>
        <color rgb="FFF8696B"/>
        <color rgb="FFFFEB84"/>
        <color rgb="FF63BE7B"/>
      </colorScale>
    </cfRule>
  </conditionalFormatting>
  <conditionalFormatting sqref="H25:H81">
    <cfRule type="colorScale" priority="16">
      <colorScale>
        <cfvo type="min"/>
        <cfvo type="percentile" val="50"/>
        <cfvo type="max"/>
        <color rgb="FFF8696B"/>
        <color rgb="FFFFEB84"/>
        <color rgb="FF63BE7B"/>
      </colorScale>
    </cfRule>
  </conditionalFormatting>
  <conditionalFormatting sqref="H14">
    <cfRule type="colorScale" priority="14">
      <colorScale>
        <cfvo type="min"/>
        <cfvo type="percentile" val="50"/>
        <cfvo type="max"/>
        <color rgb="FFF8696B"/>
        <color rgb="FFFFEB84"/>
        <color rgb="FF63BE7B"/>
      </colorScale>
    </cfRule>
  </conditionalFormatting>
  <conditionalFormatting sqref="H14:H92">
    <cfRule type="colorScale" priority="13">
      <colorScale>
        <cfvo type="min"/>
        <cfvo type="percentile" val="50"/>
        <cfvo type="max"/>
        <color rgb="FFF8696B"/>
        <color rgb="FFFFEB84"/>
        <color rgb="FF63BE7B"/>
      </colorScale>
    </cfRule>
  </conditionalFormatting>
  <conditionalFormatting sqref="AB14:AB92">
    <cfRule type="colorScale" priority="12">
      <colorScale>
        <cfvo type="min"/>
        <cfvo type="percentile" val="50"/>
        <cfvo type="max"/>
        <color rgb="FFF8696B"/>
        <color rgb="FFFFEB84"/>
        <color rgb="FF63BE7B"/>
      </colorScale>
    </cfRule>
  </conditionalFormatting>
  <conditionalFormatting sqref="K2:T9 J10">
    <cfRule type="colorScale" priority="11">
      <colorScale>
        <cfvo type="min"/>
        <cfvo type="percentile" val="50"/>
        <cfvo type="max"/>
        <color rgb="FFF8696B"/>
        <color rgb="FFFFEB84"/>
        <color rgb="FF63BE7B"/>
      </colorScale>
    </cfRule>
  </conditionalFormatting>
  <conditionalFormatting sqref="U10">
    <cfRule type="colorScale" priority="10">
      <colorScale>
        <cfvo type="min"/>
        <cfvo type="percentile" val="50"/>
        <cfvo type="max"/>
        <color rgb="FFF8696B"/>
        <color rgb="FFFFEB84"/>
        <color rgb="FF63BE7B"/>
      </colorScale>
    </cfRule>
  </conditionalFormatting>
  <conditionalFormatting sqref="U14:U92">
    <cfRule type="colorScale" priority="9">
      <colorScale>
        <cfvo type="min"/>
        <cfvo type="percentile" val="50"/>
        <cfvo type="max"/>
        <color rgb="FFF8696B"/>
        <color rgb="FFFFEB84"/>
        <color rgb="FF63BE7B"/>
      </colorScale>
    </cfRule>
  </conditionalFormatting>
  <conditionalFormatting sqref="U2:V9">
    <cfRule type="colorScale" priority="8">
      <colorScale>
        <cfvo type="min"/>
        <cfvo type="percentile" val="50"/>
        <cfvo type="max"/>
        <color rgb="FFF8696B"/>
        <color rgb="FFFFEB84"/>
        <color rgb="FF63BE7B"/>
      </colorScale>
    </cfRule>
  </conditionalFormatting>
  <conditionalFormatting sqref="I82:K92 I15:K24">
    <cfRule type="colorScale" priority="6">
      <colorScale>
        <cfvo type="min"/>
        <cfvo type="percentile" val="50"/>
        <cfvo type="max"/>
        <color rgb="FFF8696B"/>
        <color rgb="FFFFEB84"/>
        <color rgb="FF63BE7B"/>
      </colorScale>
    </cfRule>
  </conditionalFormatting>
  <conditionalFormatting sqref="I25:K81">
    <cfRule type="colorScale" priority="7">
      <colorScale>
        <cfvo type="min"/>
        <cfvo type="percentile" val="50"/>
        <cfvo type="max"/>
        <color rgb="FFF8696B"/>
        <color rgb="FFFFEB84"/>
        <color rgb="FF63BE7B"/>
      </colorScale>
    </cfRule>
  </conditionalFormatting>
  <conditionalFormatting sqref="I14:K14">
    <cfRule type="colorScale" priority="5">
      <colorScale>
        <cfvo type="min"/>
        <cfvo type="percentile" val="50"/>
        <cfvo type="max"/>
        <color rgb="FFF8696B"/>
        <color rgb="FFFFEB84"/>
        <color rgb="FF63BE7B"/>
      </colorScale>
    </cfRule>
  </conditionalFormatting>
  <conditionalFormatting sqref="L14:M92">
    <cfRule type="colorScale" priority="4">
      <colorScale>
        <cfvo type="min"/>
        <cfvo type="percentile" val="50"/>
        <cfvo type="max"/>
        <color rgb="FFF8696B"/>
        <color rgb="FFFFEB84"/>
        <color rgb="FF63BE7B"/>
      </colorScale>
    </cfRule>
  </conditionalFormatting>
  <conditionalFormatting sqref="L14:L92">
    <cfRule type="colorScale" priority="3">
      <colorScale>
        <cfvo type="min"/>
        <cfvo type="percentile" val="50"/>
        <cfvo type="max"/>
        <color rgb="FFF8696B"/>
        <color rgb="FFFFEB84"/>
        <color rgb="FF63BE7B"/>
      </colorScale>
    </cfRule>
  </conditionalFormatting>
  <conditionalFormatting sqref="I14:K92">
    <cfRule type="colorScale" priority="2">
      <colorScale>
        <cfvo type="min"/>
        <cfvo type="percentile" val="50"/>
        <cfvo type="max"/>
        <color rgb="FFF8696B"/>
        <color rgb="FFFFEB84"/>
        <color rgb="FF63BE7B"/>
      </colorScale>
    </cfRule>
  </conditionalFormatting>
  <conditionalFormatting sqref="E14:E9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E123"/>
  <sheetViews>
    <sheetView zoomScale="85" zoomScaleNormal="85" workbookViewId="0">
      <pane xSplit="4" ySplit="12" topLeftCell="AM13" activePane="bottomRight" state="frozen"/>
      <selection pane="topRight" activeCell="BZ1" sqref="BZ1"/>
      <selection pane="bottomLeft" activeCell="A2" sqref="A2"/>
      <selection pane="bottomRight" activeCell="S23" sqref="S23"/>
    </sheetView>
  </sheetViews>
  <sheetFormatPr defaultRowHeight="15" outlineLevelRow="1" x14ac:dyDescent="0.25"/>
  <cols>
    <col min="1" max="1" width="8.5703125" bestFit="1" customWidth="1"/>
    <col min="2" max="2" width="8.5703125" style="163" bestFit="1" customWidth="1"/>
    <col min="3" max="3" width="8.42578125" style="163" customWidth="1"/>
    <col min="4" max="4" width="5.7109375" bestFit="1" customWidth="1"/>
    <col min="5" max="5" width="2.7109375" customWidth="1"/>
    <col min="6" max="6" width="8.5703125" customWidth="1"/>
    <col min="7" max="9" width="10" customWidth="1"/>
    <col min="10" max="11" width="5.28515625" customWidth="1"/>
    <col min="12" max="12" width="9.28515625" customWidth="1"/>
    <col min="13" max="13" width="6.140625" customWidth="1"/>
    <col min="14" max="14" width="9" customWidth="1"/>
    <col min="15" max="16" width="12.85546875" customWidth="1"/>
    <col min="17" max="18" width="5.5703125" customWidth="1"/>
    <col min="19" max="19" width="13.7109375" customWidth="1"/>
    <col min="20" max="20" width="13.28515625" customWidth="1"/>
    <col min="21" max="22" width="7.28515625" customWidth="1"/>
    <col min="23" max="24" width="5.7109375" customWidth="1"/>
    <col min="25" max="25" width="6.140625" customWidth="1"/>
    <col min="26" max="27" width="14.28515625" customWidth="1"/>
    <col min="28" max="28" width="14.42578125" style="186" customWidth="1"/>
    <col min="29" max="29" width="10.7109375" style="186" customWidth="1"/>
    <col min="30" max="30" width="11.85546875" style="186" customWidth="1"/>
    <col min="31" max="39" width="10.7109375" style="186" customWidth="1"/>
    <col min="40" max="40" width="2.5703125" customWidth="1"/>
    <col min="41" max="41" width="8.5703125" bestFit="1" customWidth="1"/>
    <col min="42" max="42" width="10" bestFit="1" customWidth="1"/>
    <col min="43" max="44" width="10" customWidth="1"/>
    <col min="45" max="45" width="5.28515625" bestFit="1" customWidth="1"/>
    <col min="46" max="46" width="5.28515625" customWidth="1"/>
    <col min="47" max="47" width="9.28515625" bestFit="1" customWidth="1"/>
    <col min="48" max="48" width="6.140625" customWidth="1"/>
    <col min="49" max="49" width="9" bestFit="1" customWidth="1"/>
    <col min="50" max="51" width="12.85546875" customWidth="1"/>
    <col min="52" max="52" width="5.5703125" bestFit="1" customWidth="1"/>
    <col min="53" max="53" width="5.5703125" customWidth="1"/>
    <col min="54" max="54" width="13.7109375" customWidth="1"/>
    <col min="55" max="55" width="13.28515625" customWidth="1"/>
    <col min="56" max="57" width="7.28515625" bestFit="1" customWidth="1"/>
    <col min="58" max="58" width="5.7109375" bestFit="1" customWidth="1"/>
    <col min="59" max="59" width="5.7109375" customWidth="1"/>
    <col min="60" max="60" width="6.140625" bestFit="1" customWidth="1"/>
    <col min="61" max="61" width="14.28515625" bestFit="1" customWidth="1"/>
    <col min="62" max="62" width="14.28515625" customWidth="1"/>
    <col min="63" max="63" width="14.42578125" style="186" bestFit="1" customWidth="1"/>
    <col min="64" max="64" width="10.7109375" style="186" customWidth="1"/>
    <col min="65" max="65" width="11.85546875" style="186" bestFit="1" customWidth="1"/>
    <col min="66" max="74" width="10.7109375" style="186" customWidth="1"/>
    <col min="75" max="75" width="2.140625" customWidth="1"/>
    <col min="76" max="76" width="8.5703125" bestFit="1" customWidth="1"/>
    <col min="77" max="77" width="10" bestFit="1" customWidth="1"/>
    <col min="78" max="79" width="10" customWidth="1"/>
    <col min="80" max="80" width="5.28515625" bestFit="1" customWidth="1"/>
    <col min="81" max="81" width="5.28515625" customWidth="1"/>
    <col min="82" max="82" width="9.28515625" bestFit="1" customWidth="1"/>
    <col min="83" max="83" width="6.140625" customWidth="1"/>
    <col min="84" max="84" width="9" bestFit="1" customWidth="1"/>
    <col min="85" max="86" width="12.85546875" customWidth="1"/>
    <col min="87" max="87" width="5.5703125" bestFit="1" customWidth="1"/>
    <col min="88" max="88" width="5.5703125" customWidth="1"/>
    <col min="89" max="89" width="13.7109375" customWidth="1"/>
    <col min="90" max="90" width="13.28515625" customWidth="1"/>
    <col min="91" max="92" width="7.28515625" bestFit="1" customWidth="1"/>
    <col min="93" max="93" width="5.7109375" bestFit="1" customWidth="1"/>
    <col min="94" max="94" width="5.7109375" customWidth="1"/>
    <col min="95" max="95" width="6.140625" bestFit="1" customWidth="1"/>
    <col min="96" max="96" width="14.28515625" bestFit="1" customWidth="1"/>
    <col min="97" max="97" width="14.28515625" customWidth="1"/>
    <col min="98" max="98" width="14.42578125" style="186" bestFit="1" customWidth="1"/>
    <col min="99" max="99" width="10.7109375" style="186" customWidth="1"/>
    <col min="100" max="100" width="11.85546875" style="186" bestFit="1" customWidth="1"/>
    <col min="101" max="109" width="10.7109375" style="186" customWidth="1"/>
  </cols>
  <sheetData>
    <row r="1" spans="1:109" outlineLevel="1" x14ac:dyDescent="0.25">
      <c r="F1" s="198" t="s">
        <v>1129</v>
      </c>
      <c r="G1" s="198" t="s">
        <v>1130</v>
      </c>
      <c r="H1" s="198"/>
      <c r="I1" s="198"/>
      <c r="J1" s="198"/>
      <c r="K1" s="198"/>
      <c r="L1" s="197" t="str">
        <f>O12</f>
        <v>&gt;equity</v>
      </c>
      <c r="M1" s="197" t="s">
        <v>1065</v>
      </c>
      <c r="N1" s="197" t="s">
        <v>1123</v>
      </c>
      <c r="O1" t="s">
        <v>1060</v>
      </c>
      <c r="P1" s="197" t="s">
        <v>1188</v>
      </c>
      <c r="Q1" s="247" t="str">
        <f>J12</f>
        <v>SEA1</v>
      </c>
      <c r="R1" t="s">
        <v>1065</v>
      </c>
      <c r="S1" s="197" t="s">
        <v>1123</v>
      </c>
      <c r="T1" s="197" t="s">
        <v>1131</v>
      </c>
      <c r="V1" s="6"/>
      <c r="W1" s="6"/>
      <c r="X1" s="6"/>
      <c r="Y1" s="6"/>
      <c r="Z1" s="285"/>
      <c r="AB1" s="281" t="s">
        <v>1240</v>
      </c>
      <c r="AC1" s="281" t="s">
        <v>1218</v>
      </c>
      <c r="AD1" s="281" t="s">
        <v>1199</v>
      </c>
      <c r="AE1" s="281" t="s">
        <v>1183</v>
      </c>
      <c r="AF1" s="253" t="s">
        <v>1219</v>
      </c>
      <c r="AG1" s="186" t="s">
        <v>1185</v>
      </c>
      <c r="AH1" s="186" t="s">
        <v>1237</v>
      </c>
      <c r="AI1" s="186" t="s">
        <v>1238</v>
      </c>
      <c r="AJ1" s="186" t="s">
        <v>1241</v>
      </c>
      <c r="AK1" s="186" t="s">
        <v>1163</v>
      </c>
      <c r="AL1" s="186" t="s">
        <v>1222</v>
      </c>
      <c r="AM1" t="s">
        <v>1165</v>
      </c>
      <c r="AO1" s="198" t="s">
        <v>1129</v>
      </c>
      <c r="AP1" s="198" t="s">
        <v>1130</v>
      </c>
      <c r="AQ1" s="198"/>
      <c r="AR1" s="198"/>
      <c r="AS1" s="198"/>
      <c r="AT1" s="198"/>
      <c r="AU1" s="197" t="str">
        <f>AX12</f>
        <v>&gt;equity</v>
      </c>
      <c r="AV1" s="197" t="s">
        <v>1065</v>
      </c>
      <c r="AW1" s="197" t="s">
        <v>1123</v>
      </c>
      <c r="AX1" t="s">
        <v>1060</v>
      </c>
      <c r="AY1" s="197" t="s">
        <v>1188</v>
      </c>
      <c r="AZ1" s="247" t="str">
        <f>AS12</f>
        <v>SEA1</v>
      </c>
      <c r="BA1" t="s">
        <v>1065</v>
      </c>
      <c r="BB1" s="197" t="s">
        <v>1123</v>
      </c>
      <c r="BC1" s="197" t="s">
        <v>1131</v>
      </c>
      <c r="BE1" s="6"/>
      <c r="BF1" s="6"/>
      <c r="BG1" s="6"/>
      <c r="BH1" s="6"/>
      <c r="BI1" s="285"/>
      <c r="BK1" s="281" t="s">
        <v>1240</v>
      </c>
      <c r="BL1" s="281" t="s">
        <v>1218</v>
      </c>
      <c r="BM1" s="281" t="s">
        <v>1199</v>
      </c>
      <c r="BN1" s="281" t="s">
        <v>1183</v>
      </c>
      <c r="BO1" s="253" t="s">
        <v>1219</v>
      </c>
      <c r="BP1" s="186" t="s">
        <v>1185</v>
      </c>
      <c r="BQ1" s="186" t="s">
        <v>1237</v>
      </c>
      <c r="BR1" s="186" t="s">
        <v>1238</v>
      </c>
      <c r="BS1" s="186" t="s">
        <v>1241</v>
      </c>
      <c r="BT1" s="186" t="s">
        <v>1163</v>
      </c>
      <c r="BU1" s="186" t="s">
        <v>1222</v>
      </c>
      <c r="BV1" t="s">
        <v>1165</v>
      </c>
      <c r="BX1" s="198" t="s">
        <v>1129</v>
      </c>
      <c r="BY1" s="198" t="s">
        <v>1130</v>
      </c>
      <c r="BZ1" s="198"/>
      <c r="CA1" s="198"/>
      <c r="CB1" s="198"/>
      <c r="CC1" s="198"/>
      <c r="CD1" s="197" t="str">
        <f>CG12</f>
        <v>&gt;equity</v>
      </c>
      <c r="CE1" s="197" t="s">
        <v>1065</v>
      </c>
      <c r="CF1" s="197" t="s">
        <v>1123</v>
      </c>
      <c r="CG1" t="s">
        <v>1060</v>
      </c>
      <c r="CH1" s="197" t="s">
        <v>1188</v>
      </c>
      <c r="CI1" s="247" t="str">
        <f>CB12</f>
        <v>SEA1</v>
      </c>
      <c r="CJ1" t="s">
        <v>1065</v>
      </c>
      <c r="CK1" s="197" t="s">
        <v>1123</v>
      </c>
      <c r="CL1" s="197" t="s">
        <v>1131</v>
      </c>
      <c r="CN1" s="6"/>
      <c r="CO1" s="6"/>
      <c r="CP1" s="6"/>
      <c r="CQ1" s="6"/>
      <c r="CR1" s="285"/>
      <c r="CT1" s="281" t="s">
        <v>1240</v>
      </c>
      <c r="CU1" s="281" t="s">
        <v>1218</v>
      </c>
      <c r="CV1" s="281" t="s">
        <v>1199</v>
      </c>
      <c r="CW1" s="281" t="s">
        <v>1183</v>
      </c>
      <c r="CX1" s="253" t="s">
        <v>1219</v>
      </c>
      <c r="CY1" s="186" t="s">
        <v>1185</v>
      </c>
      <c r="CZ1" s="186" t="s">
        <v>1237</v>
      </c>
      <c r="DA1" s="186" t="s">
        <v>1238</v>
      </c>
      <c r="DB1" s="186" t="s">
        <v>1241</v>
      </c>
      <c r="DC1" s="186" t="s">
        <v>1163</v>
      </c>
      <c r="DD1" s="186" t="s">
        <v>1222</v>
      </c>
      <c r="DE1" t="s">
        <v>1165</v>
      </c>
    </row>
    <row r="2" spans="1:109" outlineLevel="1" x14ac:dyDescent="0.25">
      <c r="A2" t="s">
        <v>1121</v>
      </c>
      <c r="C2">
        <v>9</v>
      </c>
      <c r="D2" s="193">
        <f>C2/$C$10</f>
        <v>0.125</v>
      </c>
      <c r="F2" t="s">
        <v>1121</v>
      </c>
      <c r="G2" s="244" t="e">
        <f>#REF!</f>
        <v>#REF!</v>
      </c>
      <c r="H2" s="244"/>
      <c r="I2" s="244"/>
      <c r="L2" s="137">
        <f>SUMIF($C$14:$C$92,F2,O$14:O$92)</f>
        <v>3</v>
      </c>
      <c r="M2" s="193">
        <f>L2/$C2</f>
        <v>0.33333333333333331</v>
      </c>
      <c r="N2" s="137">
        <f>SUMIF($C$14:$C$92,F2,AH$14:AH$92)</f>
        <v>-1972.8108136714457</v>
      </c>
      <c r="O2" s="137">
        <f t="shared" ref="O2:O9" si="0">SUMIF($C$14:$C$92,F2,AM$14:AM$92)</f>
        <v>6931.4922492276037</v>
      </c>
      <c r="P2" s="143">
        <f>O2/$C2</f>
        <v>770.16580546973375</v>
      </c>
      <c r="Q2" s="137">
        <f t="shared" ref="Q2:Q9" si="1">SUMIF($C$14:$C$92,F2,P$14:P$92)</f>
        <v>7</v>
      </c>
      <c r="R2" s="193">
        <f t="shared" ref="R2:R9" si="2">Q2/$C2</f>
        <v>0.77777777777777779</v>
      </c>
      <c r="S2" s="137">
        <f t="shared" ref="S2:S9" si="3">SUMIF($C$14:$C$92,F2,AE$14:AE$92)</f>
        <v>4450.6166783696935</v>
      </c>
      <c r="T2" t="str">
        <f>IF(AND(R2&lt;0.5,S2&lt;0),"inverted","normal")</f>
        <v>normal</v>
      </c>
      <c r="V2" s="6"/>
      <c r="W2" s="286"/>
      <c r="X2" s="6"/>
      <c r="Y2" s="286"/>
      <c r="Z2" s="6"/>
      <c r="AA2" t="s">
        <v>1121</v>
      </c>
      <c r="AB2" s="282">
        <f>SUMIF($C$14:$C$92,$AA2,AB$14:AB$92)</f>
        <v>-4298.3125135986529</v>
      </c>
      <c r="AC2" s="282">
        <f t="shared" ref="AC2:AM2" si="4">SUMIF($C$14:$C$92,$AA2,AC$14:AC$92)</f>
        <v>5237.3784959835384</v>
      </c>
      <c r="AD2" s="282">
        <f>-SUMIF($C$14:$C$92,$AA2,AD$14:AD$92)</f>
        <v>6255.9054627891965</v>
      </c>
      <c r="AE2" s="282">
        <f t="shared" si="4"/>
        <v>4450.6166783696935</v>
      </c>
      <c r="AF2" s="282">
        <f t="shared" si="4"/>
        <v>3181.3920154507614</v>
      </c>
      <c r="AG2" s="282">
        <f t="shared" si="4"/>
        <v>-1101.702633666991</v>
      </c>
      <c r="AH2" s="282">
        <f t="shared" si="4"/>
        <v>-1972.8108136714457</v>
      </c>
      <c r="AI2" s="282">
        <f t="shared" si="4"/>
        <v>-1310.5948383025402</v>
      </c>
      <c r="AJ2" s="282">
        <f t="shared" si="4"/>
        <v>4973.8993000370601</v>
      </c>
      <c r="AK2" s="282">
        <f t="shared" si="4"/>
        <v>-4561.7917095451312</v>
      </c>
      <c r="AL2" s="282">
        <f t="shared" si="4"/>
        <v>4973.8993000370601</v>
      </c>
      <c r="AM2" s="282">
        <f t="shared" si="4"/>
        <v>6931.4922492276037</v>
      </c>
      <c r="AO2" t="s">
        <v>1121</v>
      </c>
      <c r="AP2" s="244" t="str">
        <f>T2</f>
        <v>normal</v>
      </c>
      <c r="AQ2" s="244"/>
      <c r="AR2" s="244"/>
      <c r="AU2" s="137">
        <f>SUMIF($C$14:$C$92,AO2,AX$14:AX$92)</f>
        <v>5</v>
      </c>
      <c r="AV2" s="193">
        <f>AU2/$C2</f>
        <v>0.55555555555555558</v>
      </c>
      <c r="AW2" s="137">
        <f>SUMIF($C$14:$C$92,AO2,BQ$14:BQ$92)</f>
        <v>3698.3158465760307</v>
      </c>
      <c r="AX2" s="137">
        <f t="shared" ref="AX2:AX9" si="5">SUMIF($C$14:$C$92,AO2,BV$14:BV$92)</f>
        <v>16631.495165824141</v>
      </c>
      <c r="AY2" s="143">
        <f>AX2/$C2</f>
        <v>1847.9439073137935</v>
      </c>
      <c r="AZ2" s="137">
        <f t="shared" ref="AZ2:AZ9" si="6">SUMIF($C$14:$C$92,AO2,AY$14:AY$92)</f>
        <v>4</v>
      </c>
      <c r="BA2" s="193">
        <f t="shared" ref="BA2:BA10" si="7">AZ2/$C2</f>
        <v>0.44444444444444442</v>
      </c>
      <c r="BB2" s="137">
        <f t="shared" ref="BB2:BB9" si="8">SUMIF($C$14:$C$92,AO2,BN$14:BN$92)</f>
        <v>-249.8004277717323</v>
      </c>
      <c r="BC2" t="str">
        <f>IF(AND(BA2&lt;0.5,BB2&lt;0),"inverted","normal")</f>
        <v>inverted</v>
      </c>
      <c r="BE2" s="6"/>
      <c r="BF2" s="286"/>
      <c r="BG2" s="6"/>
      <c r="BH2" s="286"/>
      <c r="BI2" s="6"/>
      <c r="BJ2" t="s">
        <v>1121</v>
      </c>
      <c r="BK2" s="282">
        <f>SUMIF($C$14:$C$92,$AA2,BK$14:BK$92)</f>
        <v>-249.8004277717323</v>
      </c>
      <c r="BL2" s="282">
        <f t="shared" ref="BL2:BV2" si="9">SUMIF($C$14:$C$92,$AA2,BL$14:BL$92)</f>
        <v>-249.8004277717323</v>
      </c>
      <c r="BM2" s="282">
        <f t="shared" si="9"/>
        <v>-11606.591580828526</v>
      </c>
      <c r="BN2" s="282">
        <f t="shared" si="9"/>
        <v>-249.8004277717323</v>
      </c>
      <c r="BO2" s="282">
        <f t="shared" si="9"/>
        <v>13899.611842140725</v>
      </c>
      <c r="BP2" s="282">
        <f t="shared" si="9"/>
        <v>11093.282387414018</v>
      </c>
      <c r="BQ2" s="282">
        <f t="shared" si="9"/>
        <v>3698.3158465760307</v>
      </c>
      <c r="BR2" s="282">
        <f t="shared" si="9"/>
        <v>2844.6831923254281</v>
      </c>
      <c r="BS2" s="282">
        <f t="shared" si="9"/>
        <v>11606.591580828526</v>
      </c>
      <c r="BT2" s="282">
        <f t="shared" si="9"/>
        <v>7231.662529044409</v>
      </c>
      <c r="BU2" s="282">
        <f t="shared" si="9"/>
        <v>13899.611842140725</v>
      </c>
      <c r="BV2" s="282">
        <f t="shared" si="9"/>
        <v>16631.495165824141</v>
      </c>
      <c r="BX2" t="s">
        <v>1121</v>
      </c>
      <c r="BY2" s="244" t="str">
        <f>BC2</f>
        <v>inverted</v>
      </c>
      <c r="BZ2" s="244"/>
      <c r="CA2" s="244"/>
      <c r="CD2" s="137">
        <f>SUMIF($C$14:$C$92,BX2,CG$14:CG$92)</f>
        <v>0</v>
      </c>
      <c r="CE2" s="193">
        <f>CD2/$C2</f>
        <v>0</v>
      </c>
      <c r="CF2" s="137">
        <f>SUMIF($C$14:$C$92,BX2,CZ$14:CZ$92)</f>
        <v>0</v>
      </c>
      <c r="CG2" s="137">
        <f t="shared" ref="CG2:CG9" si="10">SUMIF($C$14:$C$92,BX2,DE$14:DE$92)</f>
        <v>0</v>
      </c>
      <c r="CH2" s="143">
        <f>CG2/$C2</f>
        <v>0</v>
      </c>
      <c r="CI2" s="137">
        <f t="shared" ref="CI2:CI9" si="11">SUMIF($C$14:$C$92,BX2,CH$14:CH$92)</f>
        <v>0</v>
      </c>
      <c r="CJ2" s="193">
        <f t="shared" ref="CJ2:CJ10" si="12">CI2/$C2</f>
        <v>0</v>
      </c>
      <c r="CK2" s="137">
        <f t="shared" ref="CK2:CK9" si="13">SUMIF($C$14:$C$92,BX2,CW$14:CW$92)</f>
        <v>0</v>
      </c>
      <c r="CL2" t="str">
        <f>IF(AND(CJ2&lt;0.5,CK2&lt;0),"inverted","normal")</f>
        <v>normal</v>
      </c>
      <c r="CN2" s="6"/>
      <c r="CO2" s="286"/>
      <c r="CP2" s="6"/>
      <c r="CQ2" s="286"/>
      <c r="CR2" s="6"/>
      <c r="CS2" t="s">
        <v>1121</v>
      </c>
      <c r="CT2" s="282">
        <f>SUMIF($C$14:$C$92,$AA2,CT$14:CT$92)</f>
        <v>0</v>
      </c>
      <c r="CU2" s="282">
        <f t="shared" ref="CU2:DE2" si="14">SUMIF($C$14:$C$92,$AA2,CU$14:CU$92)</f>
        <v>0</v>
      </c>
      <c r="CV2" s="282">
        <f t="shared" si="14"/>
        <v>0</v>
      </c>
      <c r="CW2" s="282">
        <f t="shared" si="14"/>
        <v>0</v>
      </c>
      <c r="CX2" s="282">
        <f t="shared" si="14"/>
        <v>0</v>
      </c>
      <c r="CY2" s="282">
        <f t="shared" si="14"/>
        <v>0</v>
      </c>
      <c r="CZ2" s="282">
        <f t="shared" si="14"/>
        <v>0</v>
      </c>
      <c r="DA2" s="282">
        <f t="shared" si="14"/>
        <v>0</v>
      </c>
      <c r="DB2" s="282">
        <f t="shared" si="14"/>
        <v>0</v>
      </c>
      <c r="DC2" s="282">
        <f t="shared" si="14"/>
        <v>0</v>
      </c>
      <c r="DD2" s="282">
        <f t="shared" si="14"/>
        <v>0</v>
      </c>
      <c r="DE2" s="282">
        <f t="shared" si="14"/>
        <v>0</v>
      </c>
    </row>
    <row r="3" spans="1:109" outlineLevel="1" x14ac:dyDescent="0.25">
      <c r="A3" s="1" t="s">
        <v>288</v>
      </c>
      <c r="C3">
        <f>7-1</f>
        <v>6</v>
      </c>
      <c r="D3" s="193">
        <f t="shared" ref="D3:D10" si="15">C3/$C$10</f>
        <v>8.3333333333333329E-2</v>
      </c>
      <c r="F3" s="1" t="s">
        <v>288</v>
      </c>
      <c r="G3" s="244" t="e">
        <f>#REF!</f>
        <v>#REF!</v>
      </c>
      <c r="H3" s="244"/>
      <c r="I3" s="244"/>
      <c r="L3" s="137">
        <f>SUMIF($C$14:$C$92,F3,O$14:O$92)</f>
        <v>2</v>
      </c>
      <c r="M3" s="193">
        <f t="shared" ref="M3:M10" si="16">L3/$C3</f>
        <v>0.33333333333333331</v>
      </c>
      <c r="N3" s="137">
        <f>SUMIF($C$14:$C$92,F3,AH$14:AH$92)</f>
        <v>-7997.525346477657</v>
      </c>
      <c r="O3" s="137">
        <f t="shared" si="0"/>
        <v>16552.100072736099</v>
      </c>
      <c r="P3" s="143">
        <f t="shared" ref="P3:P10" si="17">O3/$C3</f>
        <v>2758.6833454560165</v>
      </c>
      <c r="Q3" s="137">
        <f t="shared" si="1"/>
        <v>5</v>
      </c>
      <c r="R3" s="193">
        <f t="shared" si="2"/>
        <v>0.83333333333333337</v>
      </c>
      <c r="S3" s="137">
        <f t="shared" si="3"/>
        <v>3421.5545291177577</v>
      </c>
      <c r="T3" t="str">
        <f>IF(AND(R3&lt;0.5,S3&lt;0),"inverted","normal")</f>
        <v>normal</v>
      </c>
      <c r="V3" s="6"/>
      <c r="W3" s="286"/>
      <c r="X3" s="6"/>
      <c r="Y3" s="286"/>
      <c r="Z3" s="6"/>
      <c r="AA3" s="1" t="s">
        <v>288</v>
      </c>
      <c r="AB3" s="282">
        <f t="shared" ref="AB3:AM9" si="18">SUMIF($C$14:$C$92,$AA3,AB$14:AB$92)</f>
        <v>7859.4938390366797</v>
      </c>
      <c r="AC3" s="282">
        <f t="shared" si="18"/>
        <v>11438.249840787459</v>
      </c>
      <c r="AD3" s="282">
        <f t="shared" ref="AD3:AD9" si="19">-SUMIF($C$14:$C$92,$AA3,AD$14:AD$92)</f>
        <v>11438.249840787459</v>
      </c>
      <c r="AE3" s="282">
        <f t="shared" si="18"/>
        <v>3421.5545291177577</v>
      </c>
      <c r="AF3" s="282">
        <f t="shared" si="18"/>
        <v>-2648.43851677983</v>
      </c>
      <c r="AG3" s="282">
        <f t="shared" si="18"/>
        <v>-157.20147263302306</v>
      </c>
      <c r="AH3" s="282">
        <f t="shared" si="18"/>
        <v>-7997.525346477657</v>
      </c>
      <c r="AI3" s="282">
        <f t="shared" si="18"/>
        <v>7859.4938390366797</v>
      </c>
      <c r="AJ3" s="282">
        <f t="shared" si="18"/>
        <v>3421.5545291177577</v>
      </c>
      <c r="AK3" s="282">
        <f t="shared" si="18"/>
        <v>-16552.100072736099</v>
      </c>
      <c r="AL3" s="282">
        <f t="shared" si="18"/>
        <v>3421.5545291177577</v>
      </c>
      <c r="AM3" s="282">
        <f t="shared" si="18"/>
        <v>16552.100072736099</v>
      </c>
      <c r="AO3" s="1" t="s">
        <v>288</v>
      </c>
      <c r="AP3" s="244" t="str">
        <f t="shared" ref="AP3:AP9" si="20">T3</f>
        <v>normal</v>
      </c>
      <c r="AQ3" s="244"/>
      <c r="AR3" s="244"/>
      <c r="AU3" s="137">
        <f>SUMIF($C$14:$C$92,AO3,AX$14:AX$92)</f>
        <v>2</v>
      </c>
      <c r="AV3" s="193">
        <f t="shared" ref="AV3:AV10" si="21">AU3/$C3</f>
        <v>0.33333333333333331</v>
      </c>
      <c r="AW3" s="137">
        <f>SUMIF($C$14:$C$92,AO3,BQ$14:BQ$92)</f>
        <v>-1697.4591310425749</v>
      </c>
      <c r="AX3" s="137">
        <f t="shared" si="5"/>
        <v>3849.1011375446251</v>
      </c>
      <c r="AY3" s="143">
        <f t="shared" ref="AY3:AY10" si="22">AX3/$C3</f>
        <v>641.51685625743755</v>
      </c>
      <c r="AZ3" s="137">
        <f t="shared" si="6"/>
        <v>6</v>
      </c>
      <c r="BA3" s="193">
        <f t="shared" si="7"/>
        <v>1</v>
      </c>
      <c r="BB3" s="137">
        <f t="shared" si="8"/>
        <v>2461.1809166177682</v>
      </c>
      <c r="BC3" t="str">
        <f>IF(AND(BA3&lt;0.5,BB3&lt;0),"inverted","normal")</f>
        <v>normal</v>
      </c>
      <c r="BE3" s="6"/>
      <c r="BF3" s="286"/>
      <c r="BG3" s="6"/>
      <c r="BH3" s="286"/>
      <c r="BI3" s="6"/>
      <c r="BJ3" s="1" t="s">
        <v>288</v>
      </c>
      <c r="BK3" s="282">
        <f t="shared" ref="BK3:BV9" si="23">SUMIF($C$14:$C$92,$AA3,BK$14:BK$92)</f>
        <v>114.04375151816203</v>
      </c>
      <c r="BL3" s="282">
        <f t="shared" si="23"/>
        <v>309.53891011571795</v>
      </c>
      <c r="BM3" s="282">
        <f t="shared" si="23"/>
        <v>2265.6857580202122</v>
      </c>
      <c r="BN3" s="282">
        <f t="shared" si="23"/>
        <v>2461.1809166177682</v>
      </c>
      <c r="BO3" s="282">
        <f t="shared" si="23"/>
        <v>-2461.1809166177682</v>
      </c>
      <c r="BP3" s="282">
        <f t="shared" si="23"/>
        <v>1501.963972445019</v>
      </c>
      <c r="BQ3" s="282">
        <f t="shared" si="23"/>
        <v>-1697.4591310425749</v>
      </c>
      <c r="BR3" s="282">
        <f t="shared" si="23"/>
        <v>114.04375151816203</v>
      </c>
      <c r="BS3" s="282">
        <f t="shared" si="23"/>
        <v>-2265.6857580202122</v>
      </c>
      <c r="BT3" s="282">
        <f t="shared" si="23"/>
        <v>-2265.6857580202122</v>
      </c>
      <c r="BU3" s="282">
        <f t="shared" si="23"/>
        <v>-2265.6857580202122</v>
      </c>
      <c r="BV3" s="282">
        <f t="shared" si="23"/>
        <v>3849.1011375446251</v>
      </c>
      <c r="BX3" s="1" t="s">
        <v>288</v>
      </c>
      <c r="BY3" s="244" t="str">
        <f t="shared" ref="BY3:BY9" si="24">BC3</f>
        <v>normal</v>
      </c>
      <c r="BZ3" s="244"/>
      <c r="CA3" s="244"/>
      <c r="CD3" s="137">
        <f>SUMIF($C$14:$C$92,BX3,CG$14:CG$92)</f>
        <v>0</v>
      </c>
      <c r="CE3" s="193">
        <f t="shared" ref="CE3:CE10" si="25">CD3/$C3</f>
        <v>0</v>
      </c>
      <c r="CF3" s="137">
        <f>SUMIF($C$14:$C$92,BX3,CZ$14:CZ$92)</f>
        <v>0</v>
      </c>
      <c r="CG3" s="137">
        <f t="shared" si="10"/>
        <v>0</v>
      </c>
      <c r="CH3" s="143">
        <f t="shared" ref="CH3:CH10" si="26">CG3/$C3</f>
        <v>0</v>
      </c>
      <c r="CI3" s="137">
        <f t="shared" si="11"/>
        <v>0</v>
      </c>
      <c r="CJ3" s="193">
        <f t="shared" si="12"/>
        <v>0</v>
      </c>
      <c r="CK3" s="137">
        <f t="shared" si="13"/>
        <v>0</v>
      </c>
      <c r="CL3" t="str">
        <f>IF(AND(CJ3&lt;0.5,CK3&lt;0),"inverted","normal")</f>
        <v>normal</v>
      </c>
      <c r="CN3" s="6"/>
      <c r="CO3" s="286"/>
      <c r="CP3" s="6"/>
      <c r="CQ3" s="286"/>
      <c r="CR3" s="6"/>
      <c r="CS3" s="1" t="s">
        <v>288</v>
      </c>
      <c r="CT3" s="282">
        <f t="shared" ref="CT3:DE9" si="27">SUMIF($C$14:$C$92,$AA3,CT$14:CT$92)</f>
        <v>0</v>
      </c>
      <c r="CU3" s="282">
        <f t="shared" si="27"/>
        <v>0</v>
      </c>
      <c r="CV3" s="282">
        <f t="shared" si="27"/>
        <v>0</v>
      </c>
      <c r="CW3" s="282">
        <f t="shared" si="27"/>
        <v>0</v>
      </c>
      <c r="CX3" s="282">
        <f t="shared" si="27"/>
        <v>0</v>
      </c>
      <c r="CY3" s="282">
        <f t="shared" si="27"/>
        <v>0</v>
      </c>
      <c r="CZ3" s="282">
        <f t="shared" si="27"/>
        <v>0</v>
      </c>
      <c r="DA3" s="282">
        <f t="shared" si="27"/>
        <v>0</v>
      </c>
      <c r="DB3" s="282">
        <f t="shared" si="27"/>
        <v>0</v>
      </c>
      <c r="DC3" s="282">
        <f t="shared" si="27"/>
        <v>0</v>
      </c>
      <c r="DD3" s="282">
        <f t="shared" si="27"/>
        <v>0</v>
      </c>
      <c r="DE3" s="282">
        <f t="shared" si="27"/>
        <v>0</v>
      </c>
    </row>
    <row r="4" spans="1:109" outlineLevel="1" x14ac:dyDescent="0.25">
      <c r="A4" s="1" t="s">
        <v>297</v>
      </c>
      <c r="C4">
        <v>10</v>
      </c>
      <c r="D4" s="193">
        <f t="shared" si="15"/>
        <v>0.1388888888888889</v>
      </c>
      <c r="F4" s="1" t="s">
        <v>297</v>
      </c>
      <c r="G4" s="244" t="e">
        <f>#REF!</f>
        <v>#REF!</v>
      </c>
      <c r="H4" s="244"/>
      <c r="I4" s="244"/>
      <c r="L4" s="137">
        <f t="shared" ref="L4:L9" si="28">SUMIF($C$14:$C$92,F4,O$14:O$92)</f>
        <v>5</v>
      </c>
      <c r="M4" s="193">
        <f t="shared" si="16"/>
        <v>0.5</v>
      </c>
      <c r="N4" s="137">
        <f t="shared" ref="N4:N9" si="29">SUMIF($C$14:$C$92,F4,AH$14:AH$92)</f>
        <v>-120.85256788582558</v>
      </c>
      <c r="O4" s="137">
        <f t="shared" si="0"/>
        <v>15053.972755331835</v>
      </c>
      <c r="P4" s="143">
        <f t="shared" si="17"/>
        <v>1505.3972755331836</v>
      </c>
      <c r="Q4" s="137">
        <f t="shared" si="1"/>
        <v>4</v>
      </c>
      <c r="R4" s="193">
        <f t="shared" si="2"/>
        <v>0.4</v>
      </c>
      <c r="S4" s="137">
        <f t="shared" si="3"/>
        <v>-2205.552165626289</v>
      </c>
      <c r="T4" t="str">
        <f t="shared" ref="T4:T9" si="30">IF(AND(R4&lt;0.5,S4&lt;0),"inverted","normal")</f>
        <v>inverted</v>
      </c>
      <c r="V4" s="6"/>
      <c r="W4" s="286"/>
      <c r="X4" s="6"/>
      <c r="Y4" s="286"/>
      <c r="Z4" s="6"/>
      <c r="AA4" s="1" t="s">
        <v>297</v>
      </c>
      <c r="AB4" s="282">
        <f t="shared" si="18"/>
        <v>-11231.817960459242</v>
      </c>
      <c r="AC4" s="282">
        <f t="shared" si="18"/>
        <v>-817.84827603996962</v>
      </c>
      <c r="AD4" s="282">
        <f t="shared" si="19"/>
        <v>14356.977047177692</v>
      </c>
      <c r="AE4" s="282">
        <f t="shared" si="18"/>
        <v>-2205.552165626289</v>
      </c>
      <c r="AF4" s="282">
        <f t="shared" si="18"/>
        <v>7835.7276913458445</v>
      </c>
      <c r="AG4" s="282">
        <f t="shared" si="18"/>
        <v>-5012.6928983597027</v>
      </c>
      <c r="AH4" s="282">
        <f t="shared" si="18"/>
        <v>-120.85256788582558</v>
      </c>
      <c r="AI4" s="282">
        <f t="shared" si="18"/>
        <v>-12769.517208842675</v>
      </c>
      <c r="AJ4" s="282">
        <f t="shared" si="18"/>
        <v>14157.221098428996</v>
      </c>
      <c r="AK4" s="282">
        <f t="shared" si="18"/>
        <v>-15053.972755331835</v>
      </c>
      <c r="AL4" s="282">
        <f t="shared" si="18"/>
        <v>7138.7319831917011</v>
      </c>
      <c r="AM4" s="282">
        <f t="shared" si="18"/>
        <v>15053.972755331835</v>
      </c>
      <c r="AO4" s="1" t="s">
        <v>297</v>
      </c>
      <c r="AP4" s="244" t="str">
        <f t="shared" si="20"/>
        <v>inverted</v>
      </c>
      <c r="AQ4" s="244"/>
      <c r="AR4" s="244"/>
      <c r="AU4" s="137">
        <f t="shared" ref="AU4:AU9" si="31">SUMIF($C$14:$C$92,AO4,AX$14:AX$92)</f>
        <v>3</v>
      </c>
      <c r="AV4" s="193">
        <f t="shared" si="21"/>
        <v>0.3</v>
      </c>
      <c r="AW4" s="137">
        <f t="shared" ref="AW4:AW9" si="32">SUMIF($C$14:$C$92,AO4,BQ$14:BQ$92)</f>
        <v>-4503.8191875657021</v>
      </c>
      <c r="AX4" s="137">
        <f t="shared" si="5"/>
        <v>10515.738339616968</v>
      </c>
      <c r="AY4" s="143">
        <f t="shared" si="22"/>
        <v>1051.5738339616969</v>
      </c>
      <c r="AZ4" s="137">
        <f t="shared" si="6"/>
        <v>4</v>
      </c>
      <c r="BA4" s="193">
        <f t="shared" si="7"/>
        <v>0.4</v>
      </c>
      <c r="BB4" s="137">
        <f t="shared" si="8"/>
        <v>1264.6277091666607</v>
      </c>
      <c r="BC4" t="str">
        <f t="shared" ref="BC4:BC9" si="33">IF(AND(BA4&lt;0.5,BB4&lt;0),"inverted","normal")</f>
        <v>normal</v>
      </c>
      <c r="BE4" s="6"/>
      <c r="BF4" s="286"/>
      <c r="BG4" s="6"/>
      <c r="BH4" s="286"/>
      <c r="BI4" s="6"/>
      <c r="BJ4" s="1" t="s">
        <v>297</v>
      </c>
      <c r="BK4" s="282">
        <f t="shared" si="23"/>
        <v>-6885.6598188832486</v>
      </c>
      <c r="BL4" s="282">
        <f t="shared" si="23"/>
        <v>-8112.0212513339684</v>
      </c>
      <c r="BM4" s="282">
        <f t="shared" si="23"/>
        <v>4442.4669741359403</v>
      </c>
      <c r="BN4" s="282">
        <f t="shared" si="23"/>
        <v>1264.6277091666607</v>
      </c>
      <c r="BO4" s="282">
        <f t="shared" si="23"/>
        <v>-6250.6730617197663</v>
      </c>
      <c r="BP4" s="282">
        <f t="shared" si="23"/>
        <v>-2204.8014285638819</v>
      </c>
      <c r="BQ4" s="282">
        <f t="shared" si="23"/>
        <v>-4503.8191875657021</v>
      </c>
      <c r="BR4" s="282">
        <f t="shared" si="23"/>
        <v>2736.4185883319424</v>
      </c>
      <c r="BS4" s="282">
        <f t="shared" si="23"/>
        <v>-4483.2724624860057</v>
      </c>
      <c r="BT4" s="282">
        <f t="shared" si="23"/>
        <v>-7605.5163693206214</v>
      </c>
      <c r="BU4" s="282">
        <f t="shared" si="23"/>
        <v>-7352.688944432286</v>
      </c>
      <c r="BV4" s="282">
        <f t="shared" si="23"/>
        <v>10515.738339616968</v>
      </c>
      <c r="BX4" s="1" t="s">
        <v>297</v>
      </c>
      <c r="BY4" s="244" t="str">
        <f t="shared" si="24"/>
        <v>normal</v>
      </c>
      <c r="BZ4" s="244"/>
      <c r="CA4" s="244"/>
      <c r="CD4" s="137">
        <f t="shared" ref="CD4:CD9" si="34">SUMIF($C$14:$C$92,BX4,CG$14:CG$92)</f>
        <v>0</v>
      </c>
      <c r="CE4" s="193">
        <f t="shared" si="25"/>
        <v>0</v>
      </c>
      <c r="CF4" s="137">
        <f t="shared" ref="CF4:CF9" si="35">SUMIF($C$14:$C$92,BX4,CZ$14:CZ$92)</f>
        <v>0</v>
      </c>
      <c r="CG4" s="137">
        <f t="shared" si="10"/>
        <v>0</v>
      </c>
      <c r="CH4" s="143">
        <f t="shared" si="26"/>
        <v>0</v>
      </c>
      <c r="CI4" s="137">
        <f t="shared" si="11"/>
        <v>0</v>
      </c>
      <c r="CJ4" s="193">
        <f t="shared" si="12"/>
        <v>0</v>
      </c>
      <c r="CK4" s="137">
        <f t="shared" si="13"/>
        <v>0</v>
      </c>
      <c r="CL4" t="str">
        <f t="shared" ref="CL4:CL9" si="36">IF(AND(CJ4&lt;0.5,CK4&lt;0),"inverted","normal")</f>
        <v>normal</v>
      </c>
      <c r="CN4" s="6"/>
      <c r="CO4" s="286"/>
      <c r="CP4" s="6"/>
      <c r="CQ4" s="286"/>
      <c r="CR4" s="6"/>
      <c r="CS4" s="1" t="s">
        <v>297</v>
      </c>
      <c r="CT4" s="282">
        <f t="shared" si="27"/>
        <v>0</v>
      </c>
      <c r="CU4" s="282">
        <f t="shared" si="27"/>
        <v>0</v>
      </c>
      <c r="CV4" s="282">
        <f t="shared" si="27"/>
        <v>0</v>
      </c>
      <c r="CW4" s="282">
        <f t="shared" si="27"/>
        <v>0</v>
      </c>
      <c r="CX4" s="282">
        <f t="shared" si="27"/>
        <v>0</v>
      </c>
      <c r="CY4" s="282">
        <f t="shared" si="27"/>
        <v>0</v>
      </c>
      <c r="CZ4" s="282">
        <f t="shared" si="27"/>
        <v>0</v>
      </c>
      <c r="DA4" s="282">
        <f t="shared" si="27"/>
        <v>0</v>
      </c>
      <c r="DB4" s="282">
        <f t="shared" si="27"/>
        <v>0</v>
      </c>
      <c r="DC4" s="282">
        <f t="shared" si="27"/>
        <v>0</v>
      </c>
      <c r="DD4" s="282">
        <f t="shared" si="27"/>
        <v>0</v>
      </c>
      <c r="DE4" s="282">
        <f t="shared" si="27"/>
        <v>0</v>
      </c>
    </row>
    <row r="5" spans="1:109" outlineLevel="1" x14ac:dyDescent="0.25">
      <c r="A5" s="1" t="s">
        <v>294</v>
      </c>
      <c r="C5">
        <v>21</v>
      </c>
      <c r="D5" s="193">
        <f t="shared" si="15"/>
        <v>0.29166666666666669</v>
      </c>
      <c r="F5" s="1" t="s">
        <v>294</v>
      </c>
      <c r="G5" s="244" t="e">
        <f>#REF!</f>
        <v>#REF!</v>
      </c>
      <c r="H5" s="244"/>
      <c r="I5" s="244"/>
      <c r="L5" s="137">
        <f t="shared" si="28"/>
        <v>9</v>
      </c>
      <c r="M5" s="193">
        <f t="shared" si="16"/>
        <v>0.42857142857142855</v>
      </c>
      <c r="N5" s="137">
        <f t="shared" si="29"/>
        <v>-11870.990477480944</v>
      </c>
      <c r="O5" s="137">
        <f t="shared" si="0"/>
        <v>26241.507243962842</v>
      </c>
      <c r="P5" s="143">
        <f t="shared" si="17"/>
        <v>1249.5955830458497</v>
      </c>
      <c r="Q5" s="137">
        <f t="shared" si="1"/>
        <v>7</v>
      </c>
      <c r="R5" s="193">
        <f t="shared" si="2"/>
        <v>0.33333333333333331</v>
      </c>
      <c r="S5" s="137">
        <f t="shared" si="3"/>
        <v>-14216.735537069633</v>
      </c>
      <c r="T5" t="str">
        <f t="shared" si="30"/>
        <v>inverted</v>
      </c>
      <c r="V5" s="6"/>
      <c r="W5" s="286"/>
      <c r="X5" s="6"/>
      <c r="Y5" s="286"/>
      <c r="Z5" s="6"/>
      <c r="AA5" s="1" t="s">
        <v>294</v>
      </c>
      <c r="AB5" s="282">
        <f t="shared" si="18"/>
        <v>3244.2682002730999</v>
      </c>
      <c r="AC5" s="282">
        <f t="shared" si="18"/>
        <v>5276.2553543865815</v>
      </c>
      <c r="AD5" s="282">
        <f t="shared" si="19"/>
        <v>16059.843696935182</v>
      </c>
      <c r="AE5" s="282">
        <f t="shared" si="18"/>
        <v>-14216.735537069633</v>
      </c>
      <c r="AF5" s="282">
        <f t="shared" si="18"/>
        <v>309.28719245397997</v>
      </c>
      <c r="AG5" s="282">
        <f t="shared" si="18"/>
        <v>-378.92713022126691</v>
      </c>
      <c r="AH5" s="282">
        <f t="shared" si="18"/>
        <v>-11870.990477480944</v>
      </c>
      <c r="AI5" s="282">
        <f t="shared" si="18"/>
        <v>6276.0983595862699</v>
      </c>
      <c r="AJ5" s="282">
        <f t="shared" si="18"/>
        <v>232.36931521090128</v>
      </c>
      <c r="AK5" s="282">
        <f t="shared" si="18"/>
        <v>9379.2671583741485</v>
      </c>
      <c r="AL5" s="282">
        <f t="shared" si="18"/>
        <v>232.36931521090128</v>
      </c>
      <c r="AM5" s="282">
        <f t="shared" si="18"/>
        <v>26241.507243962842</v>
      </c>
      <c r="AO5" s="1" t="s">
        <v>294</v>
      </c>
      <c r="AP5" s="244" t="str">
        <f t="shared" si="20"/>
        <v>inverted</v>
      </c>
      <c r="AQ5" s="244"/>
      <c r="AR5" s="244"/>
      <c r="AU5" s="137">
        <f t="shared" si="31"/>
        <v>14</v>
      </c>
      <c r="AV5" s="193">
        <f t="shared" si="21"/>
        <v>0.66666666666666663</v>
      </c>
      <c r="AW5" s="137">
        <f t="shared" si="32"/>
        <v>20964.010873631225</v>
      </c>
      <c r="AX5" s="137">
        <f t="shared" si="5"/>
        <v>50678.763020843195</v>
      </c>
      <c r="AY5" s="143">
        <f t="shared" si="22"/>
        <v>2413.2744295639618</v>
      </c>
      <c r="AZ5" s="137">
        <f t="shared" si="6"/>
        <v>15</v>
      </c>
      <c r="BA5" s="193">
        <f t="shared" si="7"/>
        <v>0.7142857142857143</v>
      </c>
      <c r="BB5" s="137">
        <f t="shared" si="8"/>
        <v>28707.787035763555</v>
      </c>
      <c r="BC5" t="str">
        <f t="shared" si="33"/>
        <v>normal</v>
      </c>
      <c r="BE5" s="6"/>
      <c r="BF5" s="286"/>
      <c r="BG5" s="6"/>
      <c r="BH5" s="286"/>
      <c r="BI5" s="6"/>
      <c r="BJ5" s="1" t="s">
        <v>294</v>
      </c>
      <c r="BK5" s="282">
        <f t="shared" si="23"/>
        <v>-24419.240169295015</v>
      </c>
      <c r="BL5" s="282">
        <f t="shared" si="23"/>
        <v>-571.94016545662498</v>
      </c>
      <c r="BM5" s="282">
        <f t="shared" si="23"/>
        <v>1227.8997459269858</v>
      </c>
      <c r="BN5" s="282">
        <f t="shared" si="23"/>
        <v>28707.787035763555</v>
      </c>
      <c r="BO5" s="282">
        <f t="shared" si="23"/>
        <v>-5827.8409195161857</v>
      </c>
      <c r="BP5" s="282">
        <f t="shared" si="23"/>
        <v>-31648.96495873556</v>
      </c>
      <c r="BQ5" s="282">
        <f t="shared" si="23"/>
        <v>20964.010873631225</v>
      </c>
      <c r="BR5" s="282">
        <f t="shared" si="23"/>
        <v>-21149.050768756089</v>
      </c>
      <c r="BS5" s="282">
        <f t="shared" si="23"/>
        <v>-12401.606128486375</v>
      </c>
      <c r="BT5" s="282">
        <f t="shared" si="23"/>
        <v>-50678.763020843195</v>
      </c>
      <c r="BU5" s="282">
        <f t="shared" si="23"/>
        <v>-5827.8409195161857</v>
      </c>
      <c r="BV5" s="282">
        <f t="shared" si="23"/>
        <v>50678.763020843195</v>
      </c>
      <c r="BX5" s="1" t="s">
        <v>294</v>
      </c>
      <c r="BY5" s="244" t="str">
        <f t="shared" si="24"/>
        <v>normal</v>
      </c>
      <c r="BZ5" s="244"/>
      <c r="CA5" s="244"/>
      <c r="CD5" s="137">
        <f t="shared" si="34"/>
        <v>0</v>
      </c>
      <c r="CE5" s="193">
        <f t="shared" si="25"/>
        <v>0</v>
      </c>
      <c r="CF5" s="137">
        <f t="shared" si="35"/>
        <v>0</v>
      </c>
      <c r="CG5" s="137">
        <f t="shared" si="10"/>
        <v>0</v>
      </c>
      <c r="CH5" s="143">
        <f t="shared" si="26"/>
        <v>0</v>
      </c>
      <c r="CI5" s="137">
        <f t="shared" si="11"/>
        <v>0</v>
      </c>
      <c r="CJ5" s="193">
        <f t="shared" si="12"/>
        <v>0</v>
      </c>
      <c r="CK5" s="137">
        <f t="shared" si="13"/>
        <v>0</v>
      </c>
      <c r="CL5" t="str">
        <f t="shared" si="36"/>
        <v>normal</v>
      </c>
      <c r="CN5" s="6"/>
      <c r="CO5" s="286"/>
      <c r="CP5" s="6"/>
      <c r="CQ5" s="286"/>
      <c r="CR5" s="6"/>
      <c r="CS5" s="1" t="s">
        <v>294</v>
      </c>
      <c r="CT5" s="282">
        <f t="shared" si="27"/>
        <v>0</v>
      </c>
      <c r="CU5" s="282">
        <f t="shared" si="27"/>
        <v>0</v>
      </c>
      <c r="CV5" s="282">
        <f t="shared" si="27"/>
        <v>0</v>
      </c>
      <c r="CW5" s="282">
        <f t="shared" si="27"/>
        <v>0</v>
      </c>
      <c r="CX5" s="282">
        <f t="shared" si="27"/>
        <v>0</v>
      </c>
      <c r="CY5" s="282">
        <f t="shared" si="27"/>
        <v>0</v>
      </c>
      <c r="CZ5" s="282">
        <f t="shared" si="27"/>
        <v>0</v>
      </c>
      <c r="DA5" s="282">
        <f t="shared" si="27"/>
        <v>0</v>
      </c>
      <c r="DB5" s="282">
        <f t="shared" si="27"/>
        <v>0</v>
      </c>
      <c r="DC5" s="282">
        <f t="shared" si="27"/>
        <v>0</v>
      </c>
      <c r="DD5" s="282">
        <f t="shared" si="27"/>
        <v>0</v>
      </c>
      <c r="DE5" s="282">
        <f t="shared" si="27"/>
        <v>0</v>
      </c>
    </row>
    <row r="6" spans="1:109" outlineLevel="1" x14ac:dyDescent="0.25">
      <c r="A6" s="1" t="s">
        <v>313</v>
      </c>
      <c r="C6">
        <v>3</v>
      </c>
      <c r="D6" s="193">
        <f t="shared" si="15"/>
        <v>4.1666666666666664E-2</v>
      </c>
      <c r="F6" s="1" t="s">
        <v>313</v>
      </c>
      <c r="G6" s="244" t="e">
        <f>#REF!</f>
        <v>#REF!</v>
      </c>
      <c r="H6" s="244"/>
      <c r="I6" s="244"/>
      <c r="L6" s="137">
        <f t="shared" si="28"/>
        <v>3</v>
      </c>
      <c r="M6" s="193">
        <f t="shared" si="16"/>
        <v>1</v>
      </c>
      <c r="N6" s="137">
        <f t="shared" si="29"/>
        <v>10069.003875579428</v>
      </c>
      <c r="O6" s="137">
        <f t="shared" si="0"/>
        <v>10069.003875579428</v>
      </c>
      <c r="P6" s="143">
        <f t="shared" si="17"/>
        <v>3356.334625193143</v>
      </c>
      <c r="Q6" s="137">
        <f t="shared" si="1"/>
        <v>0</v>
      </c>
      <c r="R6" s="193">
        <f t="shared" si="2"/>
        <v>0</v>
      </c>
      <c r="S6" s="137">
        <f t="shared" si="3"/>
        <v>-10069.003875579428</v>
      </c>
      <c r="T6" t="str">
        <f t="shared" si="30"/>
        <v>inverted</v>
      </c>
      <c r="V6" s="6"/>
      <c r="W6" s="286"/>
      <c r="X6" s="6"/>
      <c r="Y6" s="286"/>
      <c r="Z6" s="6"/>
      <c r="AA6" s="1" t="s">
        <v>313</v>
      </c>
      <c r="AB6" s="282">
        <f t="shared" si="18"/>
        <v>4310.3733094667186</v>
      </c>
      <c r="AC6" s="282">
        <f t="shared" si="18"/>
        <v>4310.3733094667186</v>
      </c>
      <c r="AD6" s="282">
        <f t="shared" si="19"/>
        <v>10069.003875579428</v>
      </c>
      <c r="AE6" s="282">
        <f t="shared" si="18"/>
        <v>-10069.003875579428</v>
      </c>
      <c r="AF6" s="282">
        <f t="shared" si="18"/>
        <v>10069.003875579428</v>
      </c>
      <c r="AG6" s="282">
        <f t="shared" si="18"/>
        <v>-4978.8091253748207</v>
      </c>
      <c r="AH6" s="282">
        <f t="shared" si="18"/>
        <v>10069.003875579428</v>
      </c>
      <c r="AI6" s="282">
        <f t="shared" si="18"/>
        <v>-4978.8091253748207</v>
      </c>
      <c r="AJ6" s="282">
        <f t="shared" si="18"/>
        <v>10069.003875579428</v>
      </c>
      <c r="AK6" s="282">
        <f t="shared" si="18"/>
        <v>10069.003875579428</v>
      </c>
      <c r="AL6" s="282">
        <f t="shared" si="18"/>
        <v>10069.003875579428</v>
      </c>
      <c r="AM6" s="282">
        <f t="shared" si="18"/>
        <v>10069.003875579428</v>
      </c>
      <c r="AO6" s="1" t="s">
        <v>313</v>
      </c>
      <c r="AP6" s="244" t="str">
        <f t="shared" si="20"/>
        <v>inverted</v>
      </c>
      <c r="AQ6" s="244"/>
      <c r="AR6" s="244"/>
      <c r="AU6" s="137">
        <f t="shared" si="31"/>
        <v>0</v>
      </c>
      <c r="AV6" s="193">
        <f t="shared" si="21"/>
        <v>0</v>
      </c>
      <c r="AW6" s="137">
        <f t="shared" si="32"/>
        <v>-1672.6291753043611</v>
      </c>
      <c r="AX6" s="137">
        <f t="shared" si="5"/>
        <v>1672.6291753043611</v>
      </c>
      <c r="AY6" s="143">
        <f t="shared" si="22"/>
        <v>557.54305843478699</v>
      </c>
      <c r="AZ6" s="137">
        <f t="shared" si="6"/>
        <v>1</v>
      </c>
      <c r="BA6" s="193">
        <f t="shared" si="7"/>
        <v>0.33333333333333331</v>
      </c>
      <c r="BB6" s="137">
        <f t="shared" si="8"/>
        <v>-1442.1341257987101</v>
      </c>
      <c r="BC6" t="str">
        <f t="shared" si="33"/>
        <v>inverted</v>
      </c>
      <c r="BE6" s="6"/>
      <c r="BF6" s="286"/>
      <c r="BG6" s="6"/>
      <c r="BH6" s="286"/>
      <c r="BI6" s="6"/>
      <c r="BJ6" s="1" t="s">
        <v>313</v>
      </c>
      <c r="BK6" s="282">
        <f t="shared" si="23"/>
        <v>-462.89873480420124</v>
      </c>
      <c r="BL6" s="282">
        <f t="shared" si="23"/>
        <v>-1442.1341257987101</v>
      </c>
      <c r="BM6" s="282">
        <f t="shared" si="23"/>
        <v>1442.1341257987101</v>
      </c>
      <c r="BN6" s="282">
        <f t="shared" si="23"/>
        <v>-1442.1341257987101</v>
      </c>
      <c r="BO6" s="282">
        <f t="shared" si="23"/>
        <v>-1672.6291753043611</v>
      </c>
      <c r="BP6" s="282">
        <f t="shared" si="23"/>
        <v>-1672.6291753043611</v>
      </c>
      <c r="BQ6" s="282">
        <f t="shared" si="23"/>
        <v>-1672.6291753043611</v>
      </c>
      <c r="BR6" s="282">
        <f t="shared" si="23"/>
        <v>1442.1341257987101</v>
      </c>
      <c r="BS6" s="282">
        <f t="shared" si="23"/>
        <v>-1442.1341257987101</v>
      </c>
      <c r="BT6" s="282">
        <f t="shared" si="23"/>
        <v>1442.1341257987101</v>
      </c>
      <c r="BU6" s="282">
        <f t="shared" si="23"/>
        <v>-1442.1341257987101</v>
      </c>
      <c r="BV6" s="282">
        <f t="shared" si="23"/>
        <v>1672.6291753043611</v>
      </c>
      <c r="BX6" s="1" t="s">
        <v>313</v>
      </c>
      <c r="BY6" s="244" t="str">
        <f t="shared" si="24"/>
        <v>inverted</v>
      </c>
      <c r="BZ6" s="244"/>
      <c r="CA6" s="244"/>
      <c r="CD6" s="137">
        <f t="shared" si="34"/>
        <v>0</v>
      </c>
      <c r="CE6" s="193">
        <f t="shared" si="25"/>
        <v>0</v>
      </c>
      <c r="CF6" s="137">
        <f t="shared" si="35"/>
        <v>0</v>
      </c>
      <c r="CG6" s="137">
        <f t="shared" si="10"/>
        <v>0</v>
      </c>
      <c r="CH6" s="143">
        <f t="shared" si="26"/>
        <v>0</v>
      </c>
      <c r="CI6" s="137">
        <f t="shared" si="11"/>
        <v>0</v>
      </c>
      <c r="CJ6" s="193">
        <f t="shared" si="12"/>
        <v>0</v>
      </c>
      <c r="CK6" s="137">
        <f t="shared" si="13"/>
        <v>0</v>
      </c>
      <c r="CL6" t="str">
        <f t="shared" si="36"/>
        <v>normal</v>
      </c>
      <c r="CN6" s="6"/>
      <c r="CO6" s="286"/>
      <c r="CP6" s="6"/>
      <c r="CQ6" s="286"/>
      <c r="CR6" s="6"/>
      <c r="CS6" s="1" t="s">
        <v>313</v>
      </c>
      <c r="CT6" s="282">
        <f t="shared" si="27"/>
        <v>0</v>
      </c>
      <c r="CU6" s="282">
        <f t="shared" si="27"/>
        <v>0</v>
      </c>
      <c r="CV6" s="282">
        <f t="shared" si="27"/>
        <v>0</v>
      </c>
      <c r="CW6" s="282">
        <f t="shared" si="27"/>
        <v>0</v>
      </c>
      <c r="CX6" s="282">
        <f t="shared" si="27"/>
        <v>0</v>
      </c>
      <c r="CY6" s="282">
        <f t="shared" si="27"/>
        <v>0</v>
      </c>
      <c r="CZ6" s="282">
        <f t="shared" si="27"/>
        <v>0</v>
      </c>
      <c r="DA6" s="282">
        <f t="shared" si="27"/>
        <v>0</v>
      </c>
      <c r="DB6" s="282">
        <f t="shared" si="27"/>
        <v>0</v>
      </c>
      <c r="DC6" s="282">
        <f t="shared" si="27"/>
        <v>0</v>
      </c>
      <c r="DD6" s="282">
        <f t="shared" si="27"/>
        <v>0</v>
      </c>
      <c r="DE6" s="282">
        <f t="shared" si="27"/>
        <v>0</v>
      </c>
    </row>
    <row r="7" spans="1:109" outlineLevel="1" x14ac:dyDescent="0.25">
      <c r="A7" s="1" t="s">
        <v>347</v>
      </c>
      <c r="C7">
        <v>5</v>
      </c>
      <c r="D7" s="193">
        <f t="shared" si="15"/>
        <v>6.9444444444444448E-2</v>
      </c>
      <c r="F7" s="1" t="s">
        <v>347</v>
      </c>
      <c r="G7" s="244" t="e">
        <f>#REF!</f>
        <v>#REF!</v>
      </c>
      <c r="H7" s="244"/>
      <c r="I7" s="244"/>
      <c r="L7" s="137">
        <f t="shared" si="28"/>
        <v>2</v>
      </c>
      <c r="M7" s="193">
        <f t="shared" si="16"/>
        <v>0.4</v>
      </c>
      <c r="N7" s="137">
        <f t="shared" si="29"/>
        <v>-130.18340610019197</v>
      </c>
      <c r="O7" s="137">
        <f t="shared" si="0"/>
        <v>4876.4321326993522</v>
      </c>
      <c r="P7" s="143">
        <f t="shared" si="17"/>
        <v>975.28642653987049</v>
      </c>
      <c r="Q7" s="137">
        <f t="shared" si="1"/>
        <v>3</v>
      </c>
      <c r="R7" s="193">
        <f t="shared" si="2"/>
        <v>0.6</v>
      </c>
      <c r="S7" s="137">
        <f t="shared" si="3"/>
        <v>-315.41487582882917</v>
      </c>
      <c r="T7" t="str">
        <f t="shared" si="30"/>
        <v>normal</v>
      </c>
      <c r="V7" s="6"/>
      <c r="W7" s="286"/>
      <c r="X7" s="6"/>
      <c r="Y7" s="286"/>
      <c r="Z7" s="6"/>
      <c r="AA7" s="1" t="s">
        <v>347</v>
      </c>
      <c r="AB7" s="282">
        <f t="shared" si="18"/>
        <v>4876.4321326993522</v>
      </c>
      <c r="AC7" s="282">
        <f t="shared" si="18"/>
        <v>-315.41487582882917</v>
      </c>
      <c r="AD7" s="282">
        <f t="shared" si="19"/>
        <v>-2698.2192135000537</v>
      </c>
      <c r="AE7" s="282">
        <f t="shared" si="18"/>
        <v>-315.41487582882917</v>
      </c>
      <c r="AF7" s="282">
        <f t="shared" si="18"/>
        <v>-2698.2192135000537</v>
      </c>
      <c r="AG7" s="282">
        <f t="shared" si="18"/>
        <v>-4876.4321326993522</v>
      </c>
      <c r="AH7" s="282">
        <f t="shared" si="18"/>
        <v>-130.18340610019197</v>
      </c>
      <c r="AI7" s="282">
        <f t="shared" si="18"/>
        <v>4876.4321326993522</v>
      </c>
      <c r="AJ7" s="282">
        <f t="shared" si="18"/>
        <v>-4876.4321326993522</v>
      </c>
      <c r="AK7" s="282">
        <f t="shared" si="18"/>
        <v>-2252.6209315710325</v>
      </c>
      <c r="AL7" s="282">
        <f t="shared" si="18"/>
        <v>-2698.2192135000537</v>
      </c>
      <c r="AM7" s="282">
        <f t="shared" si="18"/>
        <v>4876.4321326993522</v>
      </c>
      <c r="AO7" s="1" t="s">
        <v>347</v>
      </c>
      <c r="AP7" s="244" t="str">
        <f t="shared" si="20"/>
        <v>normal</v>
      </c>
      <c r="AQ7" s="244"/>
      <c r="AR7" s="244"/>
      <c r="AU7" s="137">
        <f t="shared" si="31"/>
        <v>0</v>
      </c>
      <c r="AV7" s="193">
        <f t="shared" si="21"/>
        <v>0</v>
      </c>
      <c r="AW7" s="137">
        <f t="shared" si="32"/>
        <v>-5403.4912225739918</v>
      </c>
      <c r="AX7" s="137">
        <f t="shared" si="5"/>
        <v>5403.4912225739918</v>
      </c>
      <c r="AY7" s="143">
        <f t="shared" si="22"/>
        <v>1080.6982445147983</v>
      </c>
      <c r="AZ7" s="137">
        <f t="shared" si="6"/>
        <v>1</v>
      </c>
      <c r="BA7" s="193">
        <f t="shared" si="7"/>
        <v>0.2</v>
      </c>
      <c r="BB7" s="137">
        <f t="shared" si="8"/>
        <v>-252.8292631730942</v>
      </c>
      <c r="BC7" t="str">
        <f t="shared" si="33"/>
        <v>inverted</v>
      </c>
      <c r="BE7" s="6"/>
      <c r="BF7" s="286"/>
      <c r="BG7" s="6"/>
      <c r="BH7" s="286"/>
      <c r="BI7" s="6"/>
      <c r="BJ7" s="1" t="s">
        <v>347</v>
      </c>
      <c r="BK7" s="282">
        <f t="shared" si="23"/>
        <v>4010.5610111615911</v>
      </c>
      <c r="BL7" s="282">
        <f t="shared" si="23"/>
        <v>-252.8292631730942</v>
      </c>
      <c r="BM7" s="282">
        <f t="shared" si="23"/>
        <v>4010.5610111615911</v>
      </c>
      <c r="BN7" s="282">
        <f t="shared" si="23"/>
        <v>-252.8292631730942</v>
      </c>
      <c r="BO7" s="282">
        <f t="shared" si="23"/>
        <v>-4010.5610111615911</v>
      </c>
      <c r="BP7" s="282">
        <f t="shared" si="23"/>
        <v>-2064.2927184787609</v>
      </c>
      <c r="BQ7" s="282">
        <f t="shared" si="23"/>
        <v>-5403.4912225739918</v>
      </c>
      <c r="BR7" s="282">
        <f t="shared" si="23"/>
        <v>4010.5610111615911</v>
      </c>
      <c r="BS7" s="282">
        <f t="shared" si="23"/>
        <v>-4010.5610111615911</v>
      </c>
      <c r="BT7" s="282">
        <f t="shared" si="23"/>
        <v>-3448.2950425760714</v>
      </c>
      <c r="BU7" s="282">
        <f t="shared" si="23"/>
        <v>-4010.5610111615911</v>
      </c>
      <c r="BV7" s="282">
        <f t="shared" si="23"/>
        <v>5403.4912225739918</v>
      </c>
      <c r="BX7" s="1" t="s">
        <v>347</v>
      </c>
      <c r="BY7" s="244" t="str">
        <f t="shared" si="24"/>
        <v>inverted</v>
      </c>
      <c r="BZ7" s="244"/>
      <c r="CA7" s="244"/>
      <c r="CD7" s="137">
        <f t="shared" si="34"/>
        <v>0</v>
      </c>
      <c r="CE7" s="193">
        <f t="shared" si="25"/>
        <v>0</v>
      </c>
      <c r="CF7" s="137">
        <f t="shared" si="35"/>
        <v>0</v>
      </c>
      <c r="CG7" s="137">
        <f t="shared" si="10"/>
        <v>0</v>
      </c>
      <c r="CH7" s="143">
        <f t="shared" si="26"/>
        <v>0</v>
      </c>
      <c r="CI7" s="137">
        <f t="shared" si="11"/>
        <v>0</v>
      </c>
      <c r="CJ7" s="193">
        <f t="shared" si="12"/>
        <v>0</v>
      </c>
      <c r="CK7" s="137">
        <f t="shared" si="13"/>
        <v>0</v>
      </c>
      <c r="CL7" t="str">
        <f t="shared" si="36"/>
        <v>normal</v>
      </c>
      <c r="CN7" s="6"/>
      <c r="CO7" s="286"/>
      <c r="CP7" s="6"/>
      <c r="CQ7" s="286"/>
      <c r="CR7" s="6"/>
      <c r="CS7" s="1" t="s">
        <v>347</v>
      </c>
      <c r="CT7" s="282">
        <f t="shared" si="27"/>
        <v>0</v>
      </c>
      <c r="CU7" s="282">
        <f t="shared" si="27"/>
        <v>0</v>
      </c>
      <c r="CV7" s="282">
        <f t="shared" si="27"/>
        <v>0</v>
      </c>
      <c r="CW7" s="282">
        <f t="shared" si="27"/>
        <v>0</v>
      </c>
      <c r="CX7" s="282">
        <f t="shared" si="27"/>
        <v>0</v>
      </c>
      <c r="CY7" s="282">
        <f t="shared" si="27"/>
        <v>0</v>
      </c>
      <c r="CZ7" s="282">
        <f t="shared" si="27"/>
        <v>0</v>
      </c>
      <c r="DA7" s="282">
        <f t="shared" si="27"/>
        <v>0</v>
      </c>
      <c r="DB7" s="282">
        <f t="shared" si="27"/>
        <v>0</v>
      </c>
      <c r="DC7" s="282">
        <f t="shared" si="27"/>
        <v>0</v>
      </c>
      <c r="DD7" s="282">
        <f t="shared" si="27"/>
        <v>0</v>
      </c>
      <c r="DE7" s="282">
        <f t="shared" si="27"/>
        <v>0</v>
      </c>
    </row>
    <row r="8" spans="1:109" outlineLevel="1" x14ac:dyDescent="0.25">
      <c r="A8" s="1" t="s">
        <v>1122</v>
      </c>
      <c r="C8">
        <f>16-6</f>
        <v>10</v>
      </c>
      <c r="D8" s="193">
        <f t="shared" si="15"/>
        <v>0.1388888888888889</v>
      </c>
      <c r="F8" s="1" t="s">
        <v>1122</v>
      </c>
      <c r="G8" s="244" t="e">
        <f>#REF!</f>
        <v>#REF!</v>
      </c>
      <c r="H8" s="244"/>
      <c r="I8" s="244"/>
      <c r="L8" s="137">
        <f t="shared" si="28"/>
        <v>8</v>
      </c>
      <c r="M8" s="193">
        <f t="shared" si="16"/>
        <v>0.8</v>
      </c>
      <c r="N8" s="137">
        <f t="shared" si="29"/>
        <v>-4041.2481632461086</v>
      </c>
      <c r="O8" s="137">
        <f t="shared" si="0"/>
        <v>13435.248604081915</v>
      </c>
      <c r="P8" s="143">
        <f t="shared" si="17"/>
        <v>1343.5248604081914</v>
      </c>
      <c r="Q8" s="137">
        <f t="shared" si="1"/>
        <v>5</v>
      </c>
      <c r="R8" s="193">
        <f t="shared" si="2"/>
        <v>0.5</v>
      </c>
      <c r="S8" s="137">
        <f t="shared" si="3"/>
        <v>-8755.8035154487352</v>
      </c>
      <c r="T8" t="str">
        <f t="shared" si="30"/>
        <v>normal</v>
      </c>
      <c r="V8" s="6"/>
      <c r="W8" s="286"/>
      <c r="X8" s="6"/>
      <c r="Y8" s="286"/>
      <c r="Z8" s="6"/>
      <c r="AA8" s="1" t="s">
        <v>1122</v>
      </c>
      <c r="AB8" s="282">
        <f t="shared" si="18"/>
        <v>-4041.2481632461086</v>
      </c>
      <c r="AC8" s="282">
        <f t="shared" si="18"/>
        <v>-4041.2481632461086</v>
      </c>
      <c r="AD8" s="282">
        <f t="shared" si="19"/>
        <v>4957.9764657520027</v>
      </c>
      <c r="AE8" s="282">
        <f t="shared" si="18"/>
        <v>-8755.8035154487352</v>
      </c>
      <c r="AF8" s="282">
        <f t="shared" si="18"/>
        <v>-4041.2481632461086</v>
      </c>
      <c r="AG8" s="282">
        <f t="shared" si="18"/>
        <v>-918.89315694948607</v>
      </c>
      <c r="AH8" s="282">
        <f t="shared" si="18"/>
        <v>-4041.2481632461086</v>
      </c>
      <c r="AI8" s="282">
        <f t="shared" si="18"/>
        <v>-6803.7031831066006</v>
      </c>
      <c r="AJ8" s="282">
        <f t="shared" si="18"/>
        <v>9033.8335489319379</v>
      </c>
      <c r="AK8" s="282">
        <f t="shared" si="18"/>
        <v>8755.8035154487352</v>
      </c>
      <c r="AL8" s="282">
        <f t="shared" si="18"/>
        <v>-4041.2481632461086</v>
      </c>
      <c r="AM8" s="282">
        <f t="shared" si="18"/>
        <v>13435.248604081915</v>
      </c>
      <c r="AO8" s="1" t="s">
        <v>1122</v>
      </c>
      <c r="AP8" s="244" t="str">
        <f t="shared" si="20"/>
        <v>normal</v>
      </c>
      <c r="AQ8" s="244"/>
      <c r="AR8" s="244"/>
      <c r="AU8" s="137">
        <f t="shared" si="31"/>
        <v>8</v>
      </c>
      <c r="AV8" s="193">
        <f t="shared" si="21"/>
        <v>0.8</v>
      </c>
      <c r="AW8" s="137">
        <f t="shared" si="32"/>
        <v>4243.8601774880144</v>
      </c>
      <c r="AX8" s="137">
        <f>SUMIF($C$14:$C$92,AO8,BV$14:BV$92)</f>
        <v>17224.645706979569</v>
      </c>
      <c r="AY8" s="143">
        <f t="shared" si="22"/>
        <v>1722.4645706979568</v>
      </c>
      <c r="AZ8" s="137">
        <f t="shared" si="6"/>
        <v>4</v>
      </c>
      <c r="BA8" s="193">
        <f t="shared" si="7"/>
        <v>0.4</v>
      </c>
      <c r="BB8" s="137">
        <f t="shared" si="8"/>
        <v>-12600.02955538379</v>
      </c>
      <c r="BC8" t="str">
        <f t="shared" si="33"/>
        <v>inverted</v>
      </c>
      <c r="BE8" s="6"/>
      <c r="BF8" s="286"/>
      <c r="BG8" s="6"/>
      <c r="BH8" s="286"/>
      <c r="BI8" s="6"/>
      <c r="BJ8" s="1" t="s">
        <v>1122</v>
      </c>
      <c r="BK8" s="282">
        <f t="shared" si="23"/>
        <v>2250.6845097624641</v>
      </c>
      <c r="BL8" s="282">
        <f t="shared" si="23"/>
        <v>-14132.666358070888</v>
      </c>
      <c r="BM8" s="282">
        <f t="shared" si="23"/>
        <v>16881.116515629827</v>
      </c>
      <c r="BN8" s="282">
        <f t="shared" si="23"/>
        <v>-12600.02955538379</v>
      </c>
      <c r="BO8" s="282">
        <f t="shared" si="23"/>
        <v>-9053.5854778476642</v>
      </c>
      <c r="BP8" s="282">
        <f t="shared" si="23"/>
        <v>-3117.1019610786143</v>
      </c>
      <c r="BQ8" s="282">
        <f t="shared" si="23"/>
        <v>4243.8601774880144</v>
      </c>
      <c r="BR8" s="282">
        <f t="shared" si="23"/>
        <v>-2461.1853519014103</v>
      </c>
      <c r="BS8" s="282">
        <f t="shared" si="23"/>
        <v>-11802.035635406606</v>
      </c>
      <c r="BT8" s="282">
        <f t="shared" si="23"/>
        <v>12600.02955538379</v>
      </c>
      <c r="BU8" s="282">
        <f t="shared" si="23"/>
        <v>-9053.5854778476642</v>
      </c>
      <c r="BV8" s="282">
        <f t="shared" si="23"/>
        <v>17224.645706979569</v>
      </c>
      <c r="BX8" s="1" t="s">
        <v>1122</v>
      </c>
      <c r="BY8" s="244" t="str">
        <f t="shared" si="24"/>
        <v>inverted</v>
      </c>
      <c r="BZ8" s="244"/>
      <c r="CA8" s="244"/>
      <c r="CD8" s="137">
        <f t="shared" si="34"/>
        <v>0</v>
      </c>
      <c r="CE8" s="193">
        <f t="shared" si="25"/>
        <v>0</v>
      </c>
      <c r="CF8" s="137">
        <f t="shared" si="35"/>
        <v>0</v>
      </c>
      <c r="CG8" s="137">
        <f t="shared" si="10"/>
        <v>0</v>
      </c>
      <c r="CH8" s="143">
        <f t="shared" si="26"/>
        <v>0</v>
      </c>
      <c r="CI8" s="137">
        <f t="shared" si="11"/>
        <v>0</v>
      </c>
      <c r="CJ8" s="193">
        <f t="shared" si="12"/>
        <v>0</v>
      </c>
      <c r="CK8" s="137">
        <f t="shared" si="13"/>
        <v>0</v>
      </c>
      <c r="CL8" t="str">
        <f t="shared" si="36"/>
        <v>normal</v>
      </c>
      <c r="CN8" s="6"/>
      <c r="CO8" s="286"/>
      <c r="CP8" s="6"/>
      <c r="CQ8" s="286"/>
      <c r="CR8" s="6"/>
      <c r="CS8" s="1" t="s">
        <v>1122</v>
      </c>
      <c r="CT8" s="282">
        <f t="shared" si="27"/>
        <v>0</v>
      </c>
      <c r="CU8" s="282">
        <f t="shared" si="27"/>
        <v>0</v>
      </c>
      <c r="CV8" s="282">
        <f t="shared" si="27"/>
        <v>0</v>
      </c>
      <c r="CW8" s="282">
        <f t="shared" si="27"/>
        <v>0</v>
      </c>
      <c r="CX8" s="282">
        <f t="shared" si="27"/>
        <v>0</v>
      </c>
      <c r="CY8" s="282">
        <f t="shared" si="27"/>
        <v>0</v>
      </c>
      <c r="CZ8" s="282">
        <f t="shared" si="27"/>
        <v>0</v>
      </c>
      <c r="DA8" s="282">
        <f t="shared" si="27"/>
        <v>0</v>
      </c>
      <c r="DB8" s="282">
        <f t="shared" si="27"/>
        <v>0</v>
      </c>
      <c r="DC8" s="282">
        <f t="shared" si="27"/>
        <v>0</v>
      </c>
      <c r="DD8" s="282">
        <f t="shared" si="27"/>
        <v>0</v>
      </c>
      <c r="DE8" s="282">
        <f t="shared" si="27"/>
        <v>0</v>
      </c>
    </row>
    <row r="9" spans="1:109" outlineLevel="1" x14ac:dyDescent="0.25">
      <c r="A9" s="17" t="s">
        <v>304</v>
      </c>
      <c r="C9" s="197">
        <v>8</v>
      </c>
      <c r="D9" s="193">
        <f t="shared" si="15"/>
        <v>0.1111111111111111</v>
      </c>
      <c r="F9" s="17" t="s">
        <v>304</v>
      </c>
      <c r="G9" s="244" t="e">
        <f>#REF!</f>
        <v>#REF!</v>
      </c>
      <c r="H9" s="244"/>
      <c r="I9" s="244"/>
      <c r="J9" s="197"/>
      <c r="K9" s="197"/>
      <c r="L9" s="199">
        <f t="shared" si="28"/>
        <v>5</v>
      </c>
      <c r="M9" s="200">
        <f t="shared" si="16"/>
        <v>0.625</v>
      </c>
      <c r="N9" s="199">
        <f t="shared" si="29"/>
        <v>7820.9421782560867</v>
      </c>
      <c r="O9" s="199">
        <f t="shared" si="0"/>
        <v>15160.185314811526</v>
      </c>
      <c r="P9" s="143">
        <f t="shared" si="17"/>
        <v>1895.0231643514408</v>
      </c>
      <c r="Q9" s="199">
        <f t="shared" si="1"/>
        <v>2</v>
      </c>
      <c r="R9" s="200">
        <f t="shared" si="2"/>
        <v>0.25</v>
      </c>
      <c r="S9" s="199">
        <f t="shared" si="3"/>
        <v>-10532.586719606803</v>
      </c>
      <c r="T9" t="str">
        <f t="shared" si="30"/>
        <v>inverted</v>
      </c>
      <c r="V9" s="6"/>
      <c r="W9" s="286"/>
      <c r="X9" s="6"/>
      <c r="Y9" s="286"/>
      <c r="Z9" s="6"/>
      <c r="AA9" s="17" t="s">
        <v>304</v>
      </c>
      <c r="AB9" s="283">
        <f t="shared" si="18"/>
        <v>-3740.1462048140929</v>
      </c>
      <c r="AC9" s="283">
        <f t="shared" si="18"/>
        <v>-4754.4991158295852</v>
      </c>
      <c r="AD9" s="283">
        <f t="shared" si="19"/>
        <v>11528.667189328338</v>
      </c>
      <c r="AE9" s="283">
        <f t="shared" si="18"/>
        <v>-10532.586719606803</v>
      </c>
      <c r="AF9" s="283">
        <f t="shared" si="18"/>
        <v>9936.1859294795468</v>
      </c>
      <c r="AG9" s="283">
        <f t="shared" si="18"/>
        <v>-600.21849897172399</v>
      </c>
      <c r="AH9" s="283">
        <f t="shared" si="18"/>
        <v>7820.9421782560867</v>
      </c>
      <c r="AI9" s="283">
        <f t="shared" si="18"/>
        <v>-3740.1462048140929</v>
      </c>
      <c r="AJ9" s="283">
        <f t="shared" si="18"/>
        <v>12553.351143947246</v>
      </c>
      <c r="AK9" s="283">
        <f t="shared" si="18"/>
        <v>-843.73474406943217</v>
      </c>
      <c r="AL9" s="283">
        <f t="shared" si="18"/>
        <v>11528.667189328338</v>
      </c>
      <c r="AM9" s="283">
        <f t="shared" si="18"/>
        <v>15160.185314811526</v>
      </c>
      <c r="AO9" s="17" t="s">
        <v>304</v>
      </c>
      <c r="AP9" s="244" t="str">
        <f t="shared" si="20"/>
        <v>inverted</v>
      </c>
      <c r="AQ9" s="244"/>
      <c r="AR9" s="244"/>
      <c r="AS9" s="197"/>
      <c r="AT9" s="197"/>
      <c r="AU9" s="199">
        <f t="shared" si="31"/>
        <v>5</v>
      </c>
      <c r="AV9" s="200">
        <f t="shared" si="21"/>
        <v>0.625</v>
      </c>
      <c r="AW9" s="199">
        <f t="shared" si="32"/>
        <v>4082.1259768443906</v>
      </c>
      <c r="AX9" s="199">
        <f t="shared" si="5"/>
        <v>10116.005349128745</v>
      </c>
      <c r="AY9" s="143">
        <f t="shared" si="22"/>
        <v>1264.5006686410932</v>
      </c>
      <c r="AZ9" s="199">
        <f t="shared" si="6"/>
        <v>5</v>
      </c>
      <c r="BA9" s="200">
        <f t="shared" si="7"/>
        <v>0.625</v>
      </c>
      <c r="BB9" s="199">
        <f t="shared" si="8"/>
        <v>1205.3066519333215</v>
      </c>
      <c r="BC9" t="str">
        <f t="shared" si="33"/>
        <v>normal</v>
      </c>
      <c r="BE9" s="6"/>
      <c r="BF9" s="286"/>
      <c r="BG9" s="6"/>
      <c r="BH9" s="286"/>
      <c r="BI9" s="6"/>
      <c r="BJ9" s="17" t="s">
        <v>304</v>
      </c>
      <c r="BK9" s="283">
        <f t="shared" si="23"/>
        <v>856.62344582734409</v>
      </c>
      <c r="BL9" s="283">
        <f t="shared" si="23"/>
        <v>1205.3066519333215</v>
      </c>
      <c r="BM9" s="283">
        <f t="shared" si="23"/>
        <v>-6786.0994585656463</v>
      </c>
      <c r="BN9" s="283">
        <f t="shared" si="23"/>
        <v>1205.3066519333215</v>
      </c>
      <c r="BO9" s="283">
        <f t="shared" si="23"/>
        <v>4082.1259768443906</v>
      </c>
      <c r="BP9" s="283">
        <f t="shared" si="23"/>
        <v>-6437.4162524596686</v>
      </c>
      <c r="BQ9" s="283">
        <f t="shared" si="23"/>
        <v>4082.1259768443906</v>
      </c>
      <c r="BR9" s="283">
        <f t="shared" si="23"/>
        <v>-5234.6123849730157</v>
      </c>
      <c r="BS9" s="283">
        <f t="shared" si="23"/>
        <v>5234.6123849730157</v>
      </c>
      <c r="BT9" s="283">
        <f t="shared" si="23"/>
        <v>-2905.8252659846839</v>
      </c>
      <c r="BU9" s="283">
        <f t="shared" si="23"/>
        <v>4082.1259768443906</v>
      </c>
      <c r="BV9" s="283">
        <f t="shared" si="23"/>
        <v>10116.005349128745</v>
      </c>
      <c r="BX9" s="17" t="s">
        <v>304</v>
      </c>
      <c r="BY9" s="244" t="str">
        <f t="shared" si="24"/>
        <v>normal</v>
      </c>
      <c r="BZ9" s="244"/>
      <c r="CA9" s="244"/>
      <c r="CB9" s="197"/>
      <c r="CC9" s="197"/>
      <c r="CD9" s="199">
        <f t="shared" si="34"/>
        <v>0</v>
      </c>
      <c r="CE9" s="200">
        <f t="shared" si="25"/>
        <v>0</v>
      </c>
      <c r="CF9" s="199">
        <f t="shared" si="35"/>
        <v>0</v>
      </c>
      <c r="CG9" s="199">
        <f t="shared" si="10"/>
        <v>0</v>
      </c>
      <c r="CH9" s="143">
        <f t="shared" si="26"/>
        <v>0</v>
      </c>
      <c r="CI9" s="199">
        <f t="shared" si="11"/>
        <v>0</v>
      </c>
      <c r="CJ9" s="200">
        <f t="shared" si="12"/>
        <v>0</v>
      </c>
      <c r="CK9" s="199">
        <f t="shared" si="13"/>
        <v>0</v>
      </c>
      <c r="CL9" t="str">
        <f t="shared" si="36"/>
        <v>normal</v>
      </c>
      <c r="CN9" s="6"/>
      <c r="CO9" s="286"/>
      <c r="CP9" s="6"/>
      <c r="CQ9" s="286"/>
      <c r="CR9" s="6"/>
      <c r="CS9" s="17" t="s">
        <v>304</v>
      </c>
      <c r="CT9" s="283">
        <f t="shared" si="27"/>
        <v>0</v>
      </c>
      <c r="CU9" s="283">
        <f t="shared" si="27"/>
        <v>0</v>
      </c>
      <c r="CV9" s="283">
        <f t="shared" si="27"/>
        <v>0</v>
      </c>
      <c r="CW9" s="283">
        <f t="shared" si="27"/>
        <v>0</v>
      </c>
      <c r="CX9" s="283">
        <f t="shared" si="27"/>
        <v>0</v>
      </c>
      <c r="CY9" s="283">
        <f t="shared" si="27"/>
        <v>0</v>
      </c>
      <c r="CZ9" s="283">
        <f t="shared" si="27"/>
        <v>0</v>
      </c>
      <c r="DA9" s="283">
        <f t="shared" si="27"/>
        <v>0</v>
      </c>
      <c r="DB9" s="283">
        <f t="shared" si="27"/>
        <v>0</v>
      </c>
      <c r="DC9" s="283">
        <f t="shared" si="27"/>
        <v>0</v>
      </c>
      <c r="DD9" s="283">
        <f t="shared" si="27"/>
        <v>0</v>
      </c>
      <c r="DE9" s="283">
        <f t="shared" si="27"/>
        <v>0</v>
      </c>
    </row>
    <row r="10" spans="1:109" outlineLevel="1" x14ac:dyDescent="0.25">
      <c r="C10">
        <f>SUM(C2:C9)</f>
        <v>72</v>
      </c>
      <c r="D10" s="193">
        <f t="shared" si="15"/>
        <v>1</v>
      </c>
      <c r="F10" t="s">
        <v>1132</v>
      </c>
      <c r="L10" s="167">
        <f>SUM(L2:L9)</f>
        <v>37</v>
      </c>
      <c r="M10" s="193">
        <f t="shared" si="16"/>
        <v>0.51388888888888884</v>
      </c>
      <c r="N10" s="167">
        <f>SUM(N2:N9)</f>
        <v>-8243.6647210266601</v>
      </c>
      <c r="O10" s="167">
        <f>SUM(O2:O9)</f>
        <v>108319.9422484306</v>
      </c>
      <c r="P10" s="143">
        <f t="shared" si="17"/>
        <v>1504.4436423393138</v>
      </c>
      <c r="Q10" s="167">
        <f>SUM(Q2:Q9)</f>
        <v>33</v>
      </c>
      <c r="R10" s="193">
        <f>Q10/$C10</f>
        <v>0.45833333333333331</v>
      </c>
      <c r="S10" s="167">
        <f>SUM(S2:S9)</f>
        <v>-38222.925481672268</v>
      </c>
      <c r="V10" s="6"/>
      <c r="W10" s="286"/>
      <c r="X10" s="6"/>
      <c r="Y10" s="286"/>
      <c r="Z10" s="6"/>
      <c r="AA10" s="6" t="s">
        <v>1245</v>
      </c>
      <c r="AB10" s="284">
        <f>SUM(AB2:AB9)</f>
        <v>-3020.9573606422464</v>
      </c>
      <c r="AC10" s="284">
        <f t="shared" ref="AC10:AM10" si="37">SUM(AC2:AC9)</f>
        <v>16333.246569679806</v>
      </c>
      <c r="AD10" s="284">
        <f t="shared" si="37"/>
        <v>71968.404364849252</v>
      </c>
      <c r="AE10" s="284">
        <f t="shared" si="37"/>
        <v>-38222.925481672268</v>
      </c>
      <c r="AF10" s="284">
        <f t="shared" si="37"/>
        <v>21943.69081078357</v>
      </c>
      <c r="AG10" s="284">
        <f t="shared" si="37"/>
        <v>-18024.877048876366</v>
      </c>
      <c r="AH10" s="284">
        <f t="shared" si="37"/>
        <v>-8243.6647210266601</v>
      </c>
      <c r="AI10" s="284">
        <f t="shared" si="37"/>
        <v>-10590.746229118427</v>
      </c>
      <c r="AJ10" s="284">
        <f t="shared" si="37"/>
        <v>49564.800678553976</v>
      </c>
      <c r="AK10" s="284">
        <f t="shared" si="37"/>
        <v>-11060.145663851219</v>
      </c>
      <c r="AL10" s="284">
        <f t="shared" si="37"/>
        <v>30624.758815719022</v>
      </c>
      <c r="AM10" s="284">
        <f t="shared" si="37"/>
        <v>108319.9422484306</v>
      </c>
      <c r="AO10" t="s">
        <v>1132</v>
      </c>
      <c r="AU10" s="167">
        <f>SUM(AU2:AU9)</f>
        <v>37</v>
      </c>
      <c r="AV10" s="193">
        <f t="shared" si="21"/>
        <v>0.51388888888888884</v>
      </c>
      <c r="AW10" s="167">
        <f>SUM(AW2:AW9)</f>
        <v>19710.914158053027</v>
      </c>
      <c r="AX10" s="167">
        <f>SUM(AX2:AX9)</f>
        <v>116091.8691178156</v>
      </c>
      <c r="AY10" s="143">
        <f t="shared" si="22"/>
        <v>1612.3870710807723</v>
      </c>
      <c r="AZ10" s="167">
        <f>SUM(AZ2:AZ9)</f>
        <v>40</v>
      </c>
      <c r="BA10" s="193">
        <f t="shared" si="7"/>
        <v>0.55555555555555558</v>
      </c>
      <c r="BB10" s="167">
        <f>SUM(BB2:BB9)</f>
        <v>19094.108941353978</v>
      </c>
      <c r="BE10" s="6"/>
      <c r="BF10" s="286"/>
      <c r="BG10" s="6"/>
      <c r="BH10" s="286"/>
      <c r="BI10" s="6"/>
      <c r="BJ10" s="6" t="s">
        <v>1245</v>
      </c>
      <c r="BK10" s="284">
        <f>SUM(BK2:BK9)</f>
        <v>-24785.686432484639</v>
      </c>
      <c r="BL10" s="284">
        <f t="shared" ref="BL10" si="38">SUM(BL2:BL9)</f>
        <v>-23246.546029555975</v>
      </c>
      <c r="BM10" s="284">
        <f t="shared" ref="BM10" si="39">SUM(BM2:BM9)</f>
        <v>11877.173091279094</v>
      </c>
      <c r="BN10" s="284">
        <f t="shared" ref="BN10" si="40">SUM(BN2:BN9)</f>
        <v>19094.108941353978</v>
      </c>
      <c r="BO10" s="284">
        <f t="shared" ref="BO10" si="41">SUM(BO2:BO9)</f>
        <v>-11294.732743182221</v>
      </c>
      <c r="BP10" s="284">
        <f t="shared" ref="BP10" si="42">SUM(BP2:BP9)</f>
        <v>-34549.960134761815</v>
      </c>
      <c r="BQ10" s="284">
        <f t="shared" ref="BQ10" si="43">SUM(BQ2:BQ9)</f>
        <v>19710.914158053027</v>
      </c>
      <c r="BR10" s="284">
        <f t="shared" ref="BR10" si="44">SUM(BR2:BR9)</f>
        <v>-17697.007836494682</v>
      </c>
      <c r="BS10" s="284">
        <f t="shared" ref="BS10" si="45">SUM(BS2:BS9)</f>
        <v>-19564.091155557959</v>
      </c>
      <c r="BT10" s="284">
        <f t="shared" ref="BT10" si="46">SUM(BT2:BT9)</f>
        <v>-45630.259246517882</v>
      </c>
      <c r="BU10" s="284">
        <f t="shared" ref="BU10" si="47">SUM(BU2:BU9)</f>
        <v>-11970.758417791534</v>
      </c>
      <c r="BV10" s="284">
        <f t="shared" ref="BV10" si="48">SUM(BV2:BV9)</f>
        <v>116091.8691178156</v>
      </c>
      <c r="BX10" t="s">
        <v>1132</v>
      </c>
      <c r="CD10" s="167">
        <f>SUM(CD2:CD9)</f>
        <v>0</v>
      </c>
      <c r="CE10" s="193">
        <f t="shared" si="25"/>
        <v>0</v>
      </c>
      <c r="CF10" s="167">
        <f>SUM(CF2:CF9)</f>
        <v>0</v>
      </c>
      <c r="CG10" s="167">
        <f>SUM(CG2:CG9)</f>
        <v>0</v>
      </c>
      <c r="CH10" s="143">
        <f t="shared" si="26"/>
        <v>0</v>
      </c>
      <c r="CI10" s="167">
        <f>SUM(CI2:CI9)</f>
        <v>0</v>
      </c>
      <c r="CJ10" s="193">
        <f t="shared" si="12"/>
        <v>0</v>
      </c>
      <c r="CK10" s="167">
        <f>SUM(CK2:CK9)</f>
        <v>0</v>
      </c>
      <c r="CN10" s="6"/>
      <c r="CO10" s="286"/>
      <c r="CP10" s="6"/>
      <c r="CQ10" s="286"/>
      <c r="CR10" s="6"/>
      <c r="CS10" s="6" t="s">
        <v>1245</v>
      </c>
      <c r="CT10" s="284">
        <f>SUM(CT2:CT9)</f>
        <v>0</v>
      </c>
      <c r="CU10" s="284">
        <f t="shared" ref="CU10" si="49">SUM(CU2:CU9)</f>
        <v>0</v>
      </c>
      <c r="CV10" s="284">
        <f t="shared" ref="CV10" si="50">SUM(CV2:CV9)</f>
        <v>0</v>
      </c>
      <c r="CW10" s="284">
        <f t="shared" ref="CW10" si="51">SUM(CW2:CW9)</f>
        <v>0</v>
      </c>
      <c r="CX10" s="284">
        <f t="shared" ref="CX10" si="52">SUM(CX2:CX9)</f>
        <v>0</v>
      </c>
      <c r="CY10" s="284">
        <f t="shared" ref="CY10" si="53">SUM(CY2:CY9)</f>
        <v>0</v>
      </c>
      <c r="CZ10" s="284">
        <f t="shared" ref="CZ10" si="54">SUM(CZ2:CZ9)</f>
        <v>0</v>
      </c>
      <c r="DA10" s="284">
        <f t="shared" ref="DA10" si="55">SUM(DA2:DA9)</f>
        <v>0</v>
      </c>
      <c r="DB10" s="284">
        <f t="shared" ref="DB10" si="56">SUM(DB2:DB9)</f>
        <v>0</v>
      </c>
      <c r="DC10" s="284">
        <f t="shared" ref="DC10" si="57">SUM(DC2:DC9)</f>
        <v>0</v>
      </c>
      <c r="DD10" s="284">
        <f t="shared" ref="DD10" si="58">SUM(DD2:DD9)</f>
        <v>0</v>
      </c>
      <c r="DE10" s="284">
        <f t="shared" ref="DE10" si="59">SUM(DE2:DE9)</f>
        <v>0</v>
      </c>
    </row>
    <row r="11" spans="1:109" outlineLevel="1" x14ac:dyDescent="0.25">
      <c r="F11" t="s">
        <v>1158</v>
      </c>
      <c r="G11" s="95">
        <v>0.75</v>
      </c>
      <c r="H11">
        <v>0.5</v>
      </c>
      <c r="I11">
        <v>1</v>
      </c>
      <c r="AD11" s="186">
        <f>1-F13</f>
        <v>0.26582278481012656</v>
      </c>
      <c r="AE11" s="186">
        <f>J13</f>
        <v>0.46835443037974683</v>
      </c>
      <c r="AG11" s="186">
        <f>M13</f>
        <v>0.60759493670886078</v>
      </c>
      <c r="AO11" t="s">
        <v>1158</v>
      </c>
      <c r="AP11" s="95">
        <v>0.75</v>
      </c>
      <c r="AQ11">
        <v>0.5</v>
      </c>
      <c r="AR11">
        <v>1</v>
      </c>
      <c r="BQ11" s="186">
        <f>AQ11</f>
        <v>0.5</v>
      </c>
      <c r="BR11" s="186">
        <f>AR11</f>
        <v>1</v>
      </c>
      <c r="BX11" t="s">
        <v>1158</v>
      </c>
      <c r="BY11" s="95">
        <v>0.75</v>
      </c>
      <c r="BZ11">
        <v>0.5</v>
      </c>
      <c r="CA11">
        <v>1</v>
      </c>
      <c r="CZ11" s="186">
        <f>BZ11</f>
        <v>0.5</v>
      </c>
      <c r="DA11" s="186">
        <f>CA11</f>
        <v>1</v>
      </c>
    </row>
    <row r="12" spans="1:109" ht="15.75" thickBot="1" x14ac:dyDescent="0.3">
      <c r="A12" t="s">
        <v>1055</v>
      </c>
      <c r="B12" s="163" t="s">
        <v>1005</v>
      </c>
      <c r="C12" s="163" t="s">
        <v>1120</v>
      </c>
      <c r="F12" t="s">
        <v>1164</v>
      </c>
      <c r="G12" s="95">
        <v>20160729</v>
      </c>
      <c r="H12" s="252" t="s">
        <v>1157</v>
      </c>
      <c r="I12" s="252" t="s">
        <v>1159</v>
      </c>
      <c r="J12" s="248" t="s">
        <v>1133</v>
      </c>
      <c r="K12" s="1" t="s">
        <v>1149</v>
      </c>
      <c r="L12" s="244" t="s">
        <v>1213</v>
      </c>
      <c r="M12" s="242" t="s">
        <v>1160</v>
      </c>
      <c r="N12" t="s">
        <v>1060</v>
      </c>
      <c r="O12" t="str">
        <f>H12</f>
        <v>&gt;equity</v>
      </c>
      <c r="P12" s="248" t="s">
        <v>1133</v>
      </c>
      <c r="Q12" s="244" t="str">
        <f>L12</f>
        <v>V-.5,a-sea,aprev</v>
      </c>
      <c r="R12" s="242" t="str">
        <f>M12</f>
        <v>SEA-ADJ</v>
      </c>
      <c r="S12" t="s">
        <v>1059</v>
      </c>
      <c r="T12" t="s">
        <v>1151</v>
      </c>
      <c r="U12" t="s">
        <v>1181</v>
      </c>
      <c r="V12" s="274" t="s">
        <v>1215</v>
      </c>
      <c r="W12" t="s">
        <v>776</v>
      </c>
      <c r="X12" s="112" t="s">
        <v>1098</v>
      </c>
      <c r="Y12" s="249" t="s">
        <v>1251</v>
      </c>
      <c r="Z12" t="s">
        <v>1152</v>
      </c>
      <c r="AA12" s="112" t="s">
        <v>1153</v>
      </c>
      <c r="AB12" s="186" t="s">
        <v>1154</v>
      </c>
      <c r="AC12" s="253" t="s">
        <v>1098</v>
      </c>
      <c r="AD12" s="112" t="s">
        <v>1179</v>
      </c>
      <c r="AE12" s="246" t="s">
        <v>1134</v>
      </c>
      <c r="AF12" s="245" t="str">
        <f>L12</f>
        <v>V-.5,a-sea,aprev</v>
      </c>
      <c r="AG12" s="243" t="s">
        <v>1161</v>
      </c>
      <c r="AH12" s="251" t="str">
        <f>H12</f>
        <v>&gt;equity</v>
      </c>
      <c r="AI12" s="251" t="str">
        <f>I12</f>
        <v>&lt;equity</v>
      </c>
      <c r="AJ12" s="261" t="s">
        <v>1181</v>
      </c>
      <c r="AK12" s="253" t="s">
        <v>1163</v>
      </c>
      <c r="AL12" s="253" t="s">
        <v>1216</v>
      </c>
      <c r="AM12" s="253" t="s">
        <v>1165</v>
      </c>
      <c r="AO12" t="s">
        <v>1164</v>
      </c>
      <c r="AP12" s="95">
        <v>20160801</v>
      </c>
      <c r="AQ12" s="252" t="s">
        <v>1157</v>
      </c>
      <c r="AR12" s="252" t="s">
        <v>1159</v>
      </c>
      <c r="AS12" s="248" t="s">
        <v>1133</v>
      </c>
      <c r="AT12" s="1" t="s">
        <v>1149</v>
      </c>
      <c r="AU12" s="244" t="s">
        <v>1213</v>
      </c>
      <c r="AV12" s="242" t="s">
        <v>1160</v>
      </c>
      <c r="AW12" t="s">
        <v>1060</v>
      </c>
      <c r="AX12" t="str">
        <f>AQ12</f>
        <v>&gt;equity</v>
      </c>
      <c r="AY12" s="248" t="s">
        <v>1133</v>
      </c>
      <c r="AZ12" s="244" t="str">
        <f>AU12</f>
        <v>V-.5,a-sea,aprev</v>
      </c>
      <c r="BA12" s="242" t="str">
        <f>AV12</f>
        <v>SEA-ADJ</v>
      </c>
      <c r="BB12" t="s">
        <v>1059</v>
      </c>
      <c r="BC12" t="s">
        <v>1151</v>
      </c>
      <c r="BD12" t="s">
        <v>1181</v>
      </c>
      <c r="BE12" s="274" t="s">
        <v>1215</v>
      </c>
      <c r="BF12" t="s">
        <v>776</v>
      </c>
      <c r="BG12" s="112" t="s">
        <v>1098</v>
      </c>
      <c r="BH12" s="249" t="s">
        <v>1105</v>
      </c>
      <c r="BI12" t="s">
        <v>1152</v>
      </c>
      <c r="BJ12" s="112" t="s">
        <v>1153</v>
      </c>
      <c r="BK12" s="186" t="s">
        <v>1154</v>
      </c>
      <c r="BL12" s="253" t="s">
        <v>1098</v>
      </c>
      <c r="BM12" s="112" t="s">
        <v>1179</v>
      </c>
      <c r="BN12" s="246" t="s">
        <v>1134</v>
      </c>
      <c r="BO12" s="245" t="str">
        <f>AU12</f>
        <v>V-.5,a-sea,aprev</v>
      </c>
      <c r="BP12" s="243" t="s">
        <v>1161</v>
      </c>
      <c r="BQ12" s="251" t="str">
        <f>AQ12</f>
        <v>&gt;equity</v>
      </c>
      <c r="BR12" s="251" t="str">
        <f>AR12</f>
        <v>&lt;equity</v>
      </c>
      <c r="BS12" s="261" t="s">
        <v>1181</v>
      </c>
      <c r="BT12" s="253" t="s">
        <v>1163</v>
      </c>
      <c r="BU12" s="253" t="s">
        <v>1216</v>
      </c>
      <c r="BV12" s="253" t="s">
        <v>1165</v>
      </c>
      <c r="BX12" t="s">
        <v>1164</v>
      </c>
      <c r="BY12" s="95">
        <v>20160802</v>
      </c>
      <c r="BZ12" s="252" t="s">
        <v>1157</v>
      </c>
      <c r="CA12" s="252" t="s">
        <v>1159</v>
      </c>
      <c r="CB12" s="248" t="s">
        <v>1133</v>
      </c>
      <c r="CC12" s="1" t="s">
        <v>1149</v>
      </c>
      <c r="CD12" s="244" t="s">
        <v>1213</v>
      </c>
      <c r="CE12" s="242" t="s">
        <v>1160</v>
      </c>
      <c r="CF12" t="s">
        <v>1060</v>
      </c>
      <c r="CG12" t="str">
        <f>BZ12</f>
        <v>&gt;equity</v>
      </c>
      <c r="CH12" s="248" t="s">
        <v>1133</v>
      </c>
      <c r="CI12" s="244" t="str">
        <f>CD12</f>
        <v>V-.5,a-sea,aprev</v>
      </c>
      <c r="CJ12" s="242" t="str">
        <f>CE12</f>
        <v>SEA-ADJ</v>
      </c>
      <c r="CK12" t="s">
        <v>1059</v>
      </c>
      <c r="CL12" t="s">
        <v>1151</v>
      </c>
      <c r="CM12" t="s">
        <v>1181</v>
      </c>
      <c r="CN12" s="274" t="s">
        <v>1215</v>
      </c>
      <c r="CO12" t="s">
        <v>776</v>
      </c>
      <c r="CP12" s="112" t="s">
        <v>1098</v>
      </c>
      <c r="CQ12" s="249" t="s">
        <v>1105</v>
      </c>
      <c r="CR12" t="s">
        <v>1152</v>
      </c>
      <c r="CS12" s="112" t="s">
        <v>1153</v>
      </c>
      <c r="CT12" s="186" t="s">
        <v>1154</v>
      </c>
      <c r="CU12" s="253" t="s">
        <v>1098</v>
      </c>
      <c r="CV12" s="112" t="s">
        <v>1179</v>
      </c>
      <c r="CW12" s="246" t="s">
        <v>1134</v>
      </c>
      <c r="CX12" s="245" t="str">
        <f>CD12</f>
        <v>V-.5,a-sea,aprev</v>
      </c>
      <c r="CY12" s="243" t="s">
        <v>1161</v>
      </c>
      <c r="CZ12" s="251" t="str">
        <f>BZ12</f>
        <v>&gt;equity</v>
      </c>
      <c r="DA12" s="251" t="str">
        <f>CA12</f>
        <v>&lt;equity</v>
      </c>
      <c r="DB12" s="261" t="s">
        <v>1181</v>
      </c>
      <c r="DC12" s="253" t="s">
        <v>1163</v>
      </c>
      <c r="DD12" s="253" t="s">
        <v>1216</v>
      </c>
      <c r="DE12" s="253" t="s">
        <v>1165</v>
      </c>
    </row>
    <row r="13" spans="1:109" ht="15.75" thickBot="1" x14ac:dyDescent="0.3">
      <c r="A13" s="3"/>
      <c r="B13" s="164"/>
      <c r="C13" s="164"/>
      <c r="F13" s="240">
        <f>COUNTIF(F14:F92,1)/79</f>
        <v>0.73417721518987344</v>
      </c>
      <c r="G13" s="240">
        <f>COUNTIF(G14:G92,1)/79</f>
        <v>0.60759493670886078</v>
      </c>
      <c r="H13" s="240">
        <f>COUNTIF(H14:H92,1)/79</f>
        <v>0.54430379746835444</v>
      </c>
      <c r="I13" s="240">
        <f>COUNTIF(I14:I92,1)/79</f>
        <v>0.54430379746835444</v>
      </c>
      <c r="J13" s="240">
        <f>COUNTIF(J14:J92,1)/79</f>
        <v>0.46835443037974683</v>
      </c>
      <c r="K13" s="240"/>
      <c r="L13" s="240">
        <f>COUNTIF(L14:L92,1)/79</f>
        <v>0.46835443037974683</v>
      </c>
      <c r="M13" s="240">
        <f>COUNTIF(M14:M92,1)/79</f>
        <v>0.60759493670886078</v>
      </c>
      <c r="N13" s="240">
        <f>COUNTIF(N14:N92,1)/79</f>
        <v>0.36708860759493672</v>
      </c>
      <c r="O13" s="241">
        <f>SUM(O14:O92)/79</f>
        <v>0.46835443037974683</v>
      </c>
      <c r="P13" s="241">
        <f>SUM(P14:P92)/79</f>
        <v>0.41772151898734178</v>
      </c>
      <c r="Q13" s="241">
        <f>SUM(Q14:Q92)/79</f>
        <v>0.54430379746835444</v>
      </c>
      <c r="R13" s="241">
        <f>SUM(R14:R92)/79</f>
        <v>0.45569620253164556</v>
      </c>
      <c r="U13" s="240">
        <f>COUNTIF(U14:U92,1)/79</f>
        <v>0.36708860759493672</v>
      </c>
      <c r="V13" s="240">
        <f>COUNTIF(V14:V92,1)/79</f>
        <v>0.4050632911392405</v>
      </c>
      <c r="X13" s="189"/>
      <c r="Y13" s="179"/>
      <c r="Z13" s="182">
        <v>24162715.832289204</v>
      </c>
      <c r="AA13" s="182">
        <v>25199680.883830618</v>
      </c>
      <c r="AB13" s="187">
        <f t="shared" ref="AB13" si="60">SUM(AB14:AB92)</f>
        <v>-3020.9573606422487</v>
      </c>
      <c r="AC13" s="187">
        <f>SUM(AC14:AC92)</f>
        <v>16333.246569679815</v>
      </c>
      <c r="AD13" s="187">
        <f t="shared" ref="AD13:AM13" si="61">SUM(AD14:AD92)</f>
        <v>-71968.404364849266</v>
      </c>
      <c r="AE13" s="187">
        <f t="shared" si="61"/>
        <v>-38222.925481672275</v>
      </c>
      <c r="AF13" s="187">
        <f t="shared" si="61"/>
        <v>21943.690810783566</v>
      </c>
      <c r="AG13" s="187">
        <f t="shared" si="61"/>
        <v>-18024.877048876358</v>
      </c>
      <c r="AH13" s="187">
        <f t="shared" si="61"/>
        <v>-8243.6647210266565</v>
      </c>
      <c r="AI13" s="187">
        <f t="shared" si="61"/>
        <v>-10590.746229118431</v>
      </c>
      <c r="AJ13" s="187">
        <f t="shared" si="61"/>
        <v>49564.800678553955</v>
      </c>
      <c r="AK13" s="187">
        <f t="shared" si="61"/>
        <v>-11060.145663851221</v>
      </c>
      <c r="AL13" s="187">
        <f t="shared" si="61"/>
        <v>30624.758815719022</v>
      </c>
      <c r="AM13" s="187">
        <f t="shared" si="61"/>
        <v>108319.94224843063</v>
      </c>
      <c r="AO13" s="240">
        <f>COUNTIF(AO14:AO92,1)/79</f>
        <v>0.36708860759493672</v>
      </c>
      <c r="AP13" s="240">
        <f>COUNTIF(AP14:AP92,1)/79</f>
        <v>0.49367088607594939</v>
      </c>
      <c r="AQ13" s="240">
        <f>COUNTIF(AQ14:AQ92,1)/79</f>
        <v>0.379746835443038</v>
      </c>
      <c r="AR13" s="240">
        <f>COUNTIF(AR14:AR92,1)/79</f>
        <v>0.58227848101265822</v>
      </c>
      <c r="AS13" s="240">
        <f>COUNTIF(AS14:AS92,1)/79</f>
        <v>0.41772151898734178</v>
      </c>
      <c r="AT13" s="240"/>
      <c r="AU13" s="240">
        <f>COUNTIF(AU14:AU92,1)/79</f>
        <v>0.569620253164557</v>
      </c>
      <c r="AV13" s="240">
        <f>COUNTIF(AV14:AV92,1)/79</f>
        <v>0.58227848101265822</v>
      </c>
      <c r="AW13" s="240">
        <f>COUNTIF(AW14:AW92,1)/79</f>
        <v>0.379746835443038</v>
      </c>
      <c r="AX13" s="241">
        <f>SUM(AX14:AX92)/79</f>
        <v>0.46835443037974683</v>
      </c>
      <c r="AY13" s="241">
        <f>SUM(AY14:AY92)/79</f>
        <v>0.50632911392405067</v>
      </c>
      <c r="AZ13" s="241">
        <f>SUM(AZ14:AZ92)/79</f>
        <v>0.4050632911392405</v>
      </c>
      <c r="BA13" s="241">
        <f>SUM(BA14:BA92)/79</f>
        <v>0.41772151898734178</v>
      </c>
      <c r="BD13" s="240">
        <f>COUNTIF(BD14:BD92,1)/79</f>
        <v>0.620253164556962</v>
      </c>
      <c r="BE13" s="240">
        <f>COUNTIF(BE14:BE92,1)/79</f>
        <v>0.58227848101265822</v>
      </c>
      <c r="BG13" s="189"/>
      <c r="BH13" s="179">
        <v>0.25</v>
      </c>
      <c r="BI13" s="182">
        <f t="shared" ref="BI13:BK13" si="62">SUM(BI14:BI92)</f>
        <v>24436540.839473609</v>
      </c>
      <c r="BJ13" s="182">
        <f t="shared" si="62"/>
        <v>27268127.378810506</v>
      </c>
      <c r="BK13" s="187">
        <f t="shared" si="62"/>
        <v>-24785.686432484621</v>
      </c>
      <c r="BL13" s="187">
        <f>SUM(BL14:BL92)</f>
        <v>-23246.546029555971</v>
      </c>
      <c r="BM13" s="187">
        <f t="shared" ref="BM13:BV13" si="63">SUM(BM14:BM92)</f>
        <v>11877.173091279092</v>
      </c>
      <c r="BN13" s="187">
        <f t="shared" si="63"/>
        <v>19094.108941353985</v>
      </c>
      <c r="BO13" s="187">
        <f t="shared" si="63"/>
        <v>-11294.732743182223</v>
      </c>
      <c r="BP13" s="187">
        <f t="shared" si="63"/>
        <v>-34549.960134761808</v>
      </c>
      <c r="BQ13" s="187">
        <f t="shared" si="63"/>
        <v>19710.914158053038</v>
      </c>
      <c r="BR13" s="187">
        <f t="shared" si="63"/>
        <v>-17697.007836494686</v>
      </c>
      <c r="BS13" s="187">
        <f t="shared" si="63"/>
        <v>-19564.091155557948</v>
      </c>
      <c r="BT13" s="187">
        <f t="shared" si="63"/>
        <v>-45630.259246517882</v>
      </c>
      <c r="BU13" s="187">
        <f t="shared" si="63"/>
        <v>-11970.758417791538</v>
      </c>
      <c r="BV13" s="187">
        <f t="shared" si="63"/>
        <v>116091.86911781562</v>
      </c>
      <c r="BX13" s="240">
        <f>COUNTIF(BX14:BX92,1)/79</f>
        <v>0.379746835443038</v>
      </c>
      <c r="BY13" s="240">
        <f>COUNTIF(BY14:BY92,1)/79</f>
        <v>0.379746835443038</v>
      </c>
      <c r="BZ13" s="240">
        <f>COUNTIF(BZ14:BZ92,1)/79</f>
        <v>0.46835443037974683</v>
      </c>
      <c r="CA13" s="240">
        <f>COUNTIF(CA14:CA92,1)/79</f>
        <v>0.54430379746835444</v>
      </c>
      <c r="CB13" s="240">
        <f>COUNTIF(CB14:CB92,1)/79</f>
        <v>0.41772151898734178</v>
      </c>
      <c r="CC13" s="240"/>
      <c r="CD13" s="240">
        <f>COUNTIF(CD14:CD92,1)/79</f>
        <v>0</v>
      </c>
      <c r="CE13" s="240">
        <f>COUNTIF(CE14:CE92,1)/79</f>
        <v>0.46835443037974683</v>
      </c>
      <c r="CF13" s="240">
        <f>COUNTIF(CF14:CF92,1)/79</f>
        <v>0</v>
      </c>
      <c r="CG13" s="241">
        <f>SUM(CG14:CG92)/79</f>
        <v>0</v>
      </c>
      <c r="CH13" s="241">
        <f>SUM(CH14:CH92)/79</f>
        <v>0</v>
      </c>
      <c r="CI13" s="241">
        <f>SUM(CI14:CI92)/79</f>
        <v>0</v>
      </c>
      <c r="CJ13" s="241">
        <f>SUM(CJ14:CJ92)/79</f>
        <v>0</v>
      </c>
      <c r="CM13" s="240">
        <f>COUNTIF(CM14:CM92,1)/79</f>
        <v>0.48101265822784811</v>
      </c>
      <c r="CN13" s="240">
        <f>COUNTIF(CN14:CN92,1)/79</f>
        <v>0.51898734177215189</v>
      </c>
      <c r="CP13" s="189"/>
      <c r="CQ13" s="179">
        <v>0.25</v>
      </c>
      <c r="CR13" s="182">
        <f t="shared" ref="CR13:CT13" si="64">SUM(CR14:CR92)</f>
        <v>24436540.839473609</v>
      </c>
      <c r="CS13" s="182">
        <f t="shared" si="64"/>
        <v>25984047.182377912</v>
      </c>
      <c r="CT13" s="187">
        <f t="shared" si="64"/>
        <v>0</v>
      </c>
      <c r="CU13" s="187">
        <f>SUM(CU14:CU92)</f>
        <v>0</v>
      </c>
      <c r="CV13" s="187">
        <f t="shared" ref="CV13:DE13" si="65">SUM(CV14:CV92)</f>
        <v>0</v>
      </c>
      <c r="CW13" s="187">
        <f t="shared" si="65"/>
        <v>0</v>
      </c>
      <c r="CX13" s="187">
        <f t="shared" si="65"/>
        <v>0</v>
      </c>
      <c r="CY13" s="187">
        <f t="shared" si="65"/>
        <v>0</v>
      </c>
      <c r="CZ13" s="187">
        <f t="shared" si="65"/>
        <v>0</v>
      </c>
      <c r="DA13" s="187">
        <f t="shared" si="65"/>
        <v>0</v>
      </c>
      <c r="DB13" s="187">
        <f t="shared" si="65"/>
        <v>0</v>
      </c>
      <c r="DC13" s="187">
        <f t="shared" si="65"/>
        <v>0</v>
      </c>
      <c r="DD13" s="187">
        <f t="shared" si="65"/>
        <v>0</v>
      </c>
      <c r="DE13" s="187">
        <f t="shared" si="65"/>
        <v>0</v>
      </c>
    </row>
    <row r="14" spans="1:109" x14ac:dyDescent="0.25">
      <c r="A14" s="1" t="s">
        <v>287</v>
      </c>
      <c r="B14" s="149" t="s">
        <v>558</v>
      </c>
      <c r="C14" s="192" t="s">
        <v>288</v>
      </c>
      <c r="F14">
        <v>-1</v>
      </c>
      <c r="G14" s="225">
        <v>-1</v>
      </c>
      <c r="H14" s="225">
        <v>1</v>
      </c>
      <c r="I14" s="225">
        <v>-1</v>
      </c>
      <c r="J14" s="201">
        <v>-1</v>
      </c>
      <c r="K14" s="226">
        <v>12</v>
      </c>
      <c r="L14">
        <f>IF(H14+M14+-1*F14&gt;0,1,-1)</f>
        <v>1</v>
      </c>
      <c r="M14">
        <f>IF(K14&lt;0,J14*-1,J14)</f>
        <v>-1</v>
      </c>
      <c r="N14">
        <v>-1</v>
      </c>
      <c r="O14">
        <f>IF(H14=N14,1,0)</f>
        <v>0</v>
      </c>
      <c r="P14">
        <f t="shared" ref="P14:P77" si="66">IF(N14=J14,1,0)</f>
        <v>1</v>
      </c>
      <c r="Q14">
        <f>IF(N14=L14,1,0)</f>
        <v>0</v>
      </c>
      <c r="R14">
        <f>IF(N14=M14,1,0)</f>
        <v>1</v>
      </c>
      <c r="S14">
        <v>-1.6220028208699999E-2</v>
      </c>
      <c r="T14" s="194">
        <v>42564</v>
      </c>
      <c r="U14">
        <f>IF(-F14+-I14+M14&gt;0,1,-1)</f>
        <v>1</v>
      </c>
      <c r="V14">
        <f>IF(U14+X14+L14&lt;0,-1,1)</f>
        <v>1</v>
      </c>
      <c r="W14">
        <f>VLOOKUP($A14,'FuturesInfo (3)'!$A$2:$V$80,22)</f>
        <v>0</v>
      </c>
      <c r="X14">
        <f>IF(G14+J14+-1*F14&gt;0,1,-1)</f>
        <v>-1</v>
      </c>
      <c r="Y14">
        <f>IF(X14=1,ROUND(W14*(1+Y$13),0),ROUND(W14*(1-Y$13),0))</f>
        <v>0</v>
      </c>
      <c r="Z14" s="137">
        <v>0</v>
      </c>
      <c r="AA14" s="137">
        <v>0</v>
      </c>
      <c r="AB14" s="188">
        <f>IF(IF(G14=N14,1,0)=1,ABS(Z14*S14),-ABS(Z14*S14))</f>
        <v>0</v>
      </c>
      <c r="AC14" s="188">
        <f t="shared" ref="AC14:AC77" si="67">IF(IF(X14=N14,1,0)=1,ABS(Z14*S14),-ABS(Z14*S14))</f>
        <v>0</v>
      </c>
      <c r="AD14" s="188">
        <f>IF(IF(F14=N14,1,0)=1,ABS(Z14*S14),-ABS(Z14*S14))</f>
        <v>0</v>
      </c>
      <c r="AE14" s="188">
        <f>IF(P14=1,ABS(Z14*S14),-ABS(Z14*S14))</f>
        <v>0</v>
      </c>
      <c r="AF14" s="188">
        <f>IF(IF(N14=L14,1,0)=1,ABS(Z14*S14),-ABS(Z14*S14))</f>
        <v>0</v>
      </c>
      <c r="AG14" s="188">
        <f>IF(R14=1,ABS(Z14*S14),-ABS(Z14*S14))</f>
        <v>0</v>
      </c>
      <c r="AH14" s="188">
        <f>IF(IF(H14=N14,1,0)=1,ABS(Z14*S14),-ABS(Z14*S14))</f>
        <v>0</v>
      </c>
      <c r="AI14" s="188">
        <f>IF(IF(I14=N14,1,0)=1,ABS(Z14*S14),-ABS(Z14*S14))</f>
        <v>0</v>
      </c>
      <c r="AJ14" s="188">
        <f>IF(IF(U14=N14,1,0)=1,ABS(Z14*S14),-ABS(Z14*S14))</f>
        <v>0</v>
      </c>
      <c r="AK14" s="188">
        <f>IF(IF(sym!$Q3=N14,1,0)=1,ABS(Z14*S14),-ABS(Z14*S14))</f>
        <v>0</v>
      </c>
      <c r="AL14" s="188">
        <f>IF(IF(V14=N14,1,0)=1,ABS(Z14*S14),-ABS(Z14*S14))</f>
        <v>0</v>
      </c>
      <c r="AM14" s="188">
        <f>ABS(Z14*S14)</f>
        <v>0</v>
      </c>
      <c r="AO14">
        <f>N14</f>
        <v>-1</v>
      </c>
      <c r="AP14" s="225">
        <v>-1</v>
      </c>
      <c r="AQ14" s="225">
        <v>1</v>
      </c>
      <c r="AR14" s="225">
        <v>-1</v>
      </c>
      <c r="AS14" s="201">
        <v>-1</v>
      </c>
      <c r="AT14" s="226">
        <v>13</v>
      </c>
      <c r="AU14">
        <f>IF(AQ14+AV14+-1*AO14&gt;0,1,-1)</f>
        <v>1</v>
      </c>
      <c r="AV14">
        <f>IF(AT14&lt;0,AS14*-1,AS14)</f>
        <v>-1</v>
      </c>
      <c r="AW14" s="201">
        <v>-1</v>
      </c>
      <c r="AX14">
        <f>IF(AQ14=AW14,1,0)</f>
        <v>0</v>
      </c>
      <c r="AY14">
        <f t="shared" ref="AY14:AY77" si="68">IF(AW14=AS14,1,0)</f>
        <v>1</v>
      </c>
      <c r="AZ14">
        <f>IF(AW14=AU14,1,0)</f>
        <v>0</v>
      </c>
      <c r="BA14">
        <f>IF(AW14=AV14,1,0)</f>
        <v>1</v>
      </c>
      <c r="BB14" s="235">
        <v>-2.0788530465899999E-2</v>
      </c>
      <c r="BC14" s="194"/>
      <c r="BD14">
        <f>IF(-AO14+-AR14+AV14&gt;0,1,-1)</f>
        <v>1</v>
      </c>
      <c r="BE14">
        <f>IF(BD14+BG14+AU14&lt;0,-1,1)</f>
        <v>1</v>
      </c>
      <c r="BF14">
        <f>VLOOKUP($A14,'FuturesInfo (3)'!$A$2:$V$80,22)</f>
        <v>0</v>
      </c>
      <c r="BG14">
        <f>IF(AP14+AS14+-1*AO14&gt;0,1,-1)</f>
        <v>-1</v>
      </c>
      <c r="BH14">
        <f>IF(BG14=1,ROUND(BF14*(1+BH$13),0),ROUND(BF14*(1-BH$13),0))</f>
        <v>0</v>
      </c>
      <c r="BI14" s="137">
        <f>VLOOKUP($A14,'FuturesInfo (3)'!$A$2:$O$80,15)*BF14</f>
        <v>0</v>
      </c>
      <c r="BJ14" s="137">
        <f>VLOOKUP($A14,'FuturesInfo (3)'!$A$2:$O$80,15)*BH14</f>
        <v>0</v>
      </c>
      <c r="BK14" s="188">
        <f>IF(IF(AP14=AW14,1,0)=1,ABS(BI14*BB14),-ABS(BI14*BB14))</f>
        <v>0</v>
      </c>
      <c r="BL14" s="188">
        <f t="shared" ref="BL14:BL77" si="69">IF(IF(BG14=AW14,1,0)=1,ABS(BI14*BB14),-ABS(BI14*BB14))</f>
        <v>0</v>
      </c>
      <c r="BM14" s="188">
        <f>IF(IF(AO14=AW14,1,0)=1,ABS(BI14*BB14),-ABS(BI14*BB14))</f>
        <v>0</v>
      </c>
      <c r="BN14" s="188">
        <f>IF(AY14=1,ABS(BI14*BB14),-ABS(BI14*BB14))</f>
        <v>0</v>
      </c>
      <c r="BO14" s="188">
        <f>IF(IF(AW14=AU14,1,0)=1,ABS(BI14*BB14),-ABS(BI14*BB14))</f>
        <v>0</v>
      </c>
      <c r="BP14" s="188">
        <f>IF(BA14=1,ABS(BI14*BB14),-ABS(BI14*BB14))</f>
        <v>0</v>
      </c>
      <c r="BQ14" s="188">
        <f>IF(IF(AQ14=AW14,1,0)=1,ABS(BI14*BB14),-ABS(BI14*BB14))</f>
        <v>0</v>
      </c>
      <c r="BR14" s="188">
        <f>IF(IF(AR14=AW14,1,0)=1,ABS(BI14*BB14),-ABS(BI14*BB14))</f>
        <v>0</v>
      </c>
      <c r="BS14" s="188">
        <f>IF(IF(BD14=AW14,1,0)=1,ABS(BI14*BB14),-ABS(BI14*BB14))</f>
        <v>0</v>
      </c>
      <c r="BT14" s="188">
        <f>IF(IF(sym!$Q3=AW14,1,0)=1,ABS(BI14*BB14),-ABS(BI14*BB14))</f>
        <v>0</v>
      </c>
      <c r="BU14" s="188">
        <f>IF(IF(BE14=AW14,1,0)=1,ABS(BI14*BB14),-ABS(BI14*BB14))</f>
        <v>0</v>
      </c>
      <c r="BV14" s="188">
        <f>ABS(BI14*BB14)</f>
        <v>0</v>
      </c>
      <c r="BX14">
        <f>AW14</f>
        <v>-1</v>
      </c>
      <c r="BY14" s="225">
        <v>-1</v>
      </c>
      <c r="BZ14" s="225">
        <v>-1</v>
      </c>
      <c r="CA14" s="225">
        <v>1</v>
      </c>
      <c r="CB14" s="201">
        <v>-1</v>
      </c>
      <c r="CC14" s="226">
        <v>-1</v>
      </c>
      <c r="CD14">
        <v>14</v>
      </c>
      <c r="CE14">
        <f>IF(CC14&lt;0,CB14*-1,CB14)</f>
        <v>1</v>
      </c>
      <c r="CF14" s="201"/>
      <c r="CG14">
        <f>IF(BZ14=CF14,1,0)</f>
        <v>0</v>
      </c>
      <c r="CH14">
        <f t="shared" ref="CH14:CH77" si="70">IF(CF14=CB14,1,0)</f>
        <v>0</v>
      </c>
      <c r="CI14">
        <f>IF(CF14=CD14,1,0)</f>
        <v>0</v>
      </c>
      <c r="CJ14">
        <f>IF(CF14=CE14,1,0)</f>
        <v>0</v>
      </c>
      <c r="CK14" s="235"/>
      <c r="CL14" s="194">
        <v>42564</v>
      </c>
      <c r="CM14">
        <f>IF(-BX14+-CA14+CE14&gt;0,1,-1)</f>
        <v>1</v>
      </c>
      <c r="CN14">
        <f>IF(CM14+CP14+CD14&lt;0,-1,1)</f>
        <v>1</v>
      </c>
      <c r="CO14">
        <f>VLOOKUP($A14,'FuturesInfo (3)'!$A$2:$V$80,22)</f>
        <v>0</v>
      </c>
      <c r="CP14">
        <f>IF(BY14+CB14+-1*BX14&gt;0,1,-1)</f>
        <v>-1</v>
      </c>
      <c r="CQ14">
        <f>IF(CP14=1,ROUND(CO14*(1+CQ$13),0),ROUND(CO14*(1-CQ$13),0))</f>
        <v>0</v>
      </c>
      <c r="CR14" s="137">
        <f>VLOOKUP($A14,'FuturesInfo (3)'!$A$2:$O$80,15)*CO14</f>
        <v>0</v>
      </c>
      <c r="CS14" s="137">
        <f>VLOOKUP($A14,'FuturesInfo (3)'!$A$2:$O$80,15)*CQ14</f>
        <v>0</v>
      </c>
      <c r="CT14" s="188">
        <f>IF(IF(BY14=CF14,1,0)=1,ABS(CR14*CK14),-ABS(CR14*CK14))</f>
        <v>0</v>
      </c>
      <c r="CU14" s="188">
        <f t="shared" ref="CU14:CU77" si="71">IF(IF(CP14=CF14,1,0)=1,ABS(CR14*CK14),-ABS(CR14*CK14))</f>
        <v>0</v>
      </c>
      <c r="CV14" s="188">
        <f>IF(IF(BX14=CF14,1,0)=1,ABS(CR14*CK14),-ABS(CR14*CK14))</f>
        <v>0</v>
      </c>
      <c r="CW14" s="188">
        <f>IF(CH14=1,ABS(CR14*CK14),-ABS(CR14*CK14))</f>
        <v>0</v>
      </c>
      <c r="CX14" s="188">
        <f>IF(IF(CF14=CD14,1,0)=1,ABS(CR14*CK14),-ABS(CR14*CK14))</f>
        <v>0</v>
      </c>
      <c r="CY14" s="188">
        <f>IF(CJ14=1,ABS(CR14*CK14),-ABS(CR14*CK14))</f>
        <v>0</v>
      </c>
      <c r="CZ14" s="188">
        <f>IF(IF(BZ14=CF14,1,0)=1,ABS(CR14*CK14),-ABS(CR14*CK14))</f>
        <v>0</v>
      </c>
      <c r="DA14" s="188">
        <f>IF(IF(CA14=CF14,1,0)=1,ABS(CR14*CK14),-ABS(CR14*CK14))</f>
        <v>0</v>
      </c>
      <c r="DB14" s="188">
        <f>IF(IF(CM14=CF14,1,0)=1,ABS(CR14*CK14),-ABS(CR14*CK14))</f>
        <v>0</v>
      </c>
      <c r="DC14" s="188">
        <f>IF(IF(sym!$Q3=CF14,1,0)=1,ABS(CR14*CK14),-ABS(CR14*CK14))</f>
        <v>0</v>
      </c>
      <c r="DD14" s="188">
        <f>IF(IF(CN14=CF14,1,0)=1,ABS(CR14*CK14),-ABS(CR14*CK14))</f>
        <v>0</v>
      </c>
      <c r="DE14" s="188">
        <f>ABS(CR14*CK14)</f>
        <v>0</v>
      </c>
    </row>
    <row r="15" spans="1:109" x14ac:dyDescent="0.25">
      <c r="A15" s="1" t="s">
        <v>290</v>
      </c>
      <c r="B15" s="149" t="s">
        <v>470</v>
      </c>
      <c r="C15" s="192" t="s">
        <v>1121</v>
      </c>
      <c r="F15">
        <v>1</v>
      </c>
      <c r="G15" s="227">
        <v>1</v>
      </c>
      <c r="H15" s="227">
        <v>1</v>
      </c>
      <c r="I15" s="227">
        <v>-1</v>
      </c>
      <c r="J15" s="202">
        <v>-1</v>
      </c>
      <c r="K15" s="228">
        <v>5</v>
      </c>
      <c r="L15">
        <f t="shared" ref="L15:L78" si="72">IF(H15+M15+-1*F15&gt;0,1,-1)</f>
        <v>-1</v>
      </c>
      <c r="M15">
        <f t="shared" ref="M15:M78" si="73">IF(K15&lt;0,J15*-1,J15)</f>
        <v>-1</v>
      </c>
      <c r="N15">
        <v>-1</v>
      </c>
      <c r="O15">
        <f t="shared" ref="O15:O78" si="74">IF(H15=N15,1,0)</f>
        <v>0</v>
      </c>
      <c r="P15">
        <f t="shared" si="66"/>
        <v>1</v>
      </c>
      <c r="Q15">
        <f>IF(N15=L15,1,0)</f>
        <v>1</v>
      </c>
      <c r="R15">
        <f t="shared" ref="R15:R78" si="75">IF(N15=M15,1,0)</f>
        <v>1</v>
      </c>
      <c r="S15">
        <v>-5.0059280727199999E-3</v>
      </c>
      <c r="T15" s="194">
        <v>42573</v>
      </c>
      <c r="U15">
        <f t="shared" ref="U15:U78" si="76">IF(-F15+-I15+M15&gt;0,1,-1)</f>
        <v>-1</v>
      </c>
      <c r="V15">
        <f t="shared" ref="V15:V78" si="77">IF(U15+X15+L15&lt;0,-1,1)</f>
        <v>-1</v>
      </c>
      <c r="W15">
        <f>VLOOKUP($A15,'FuturesInfo (3)'!$A$2:$V$80,22)</f>
        <v>3</v>
      </c>
      <c r="X15">
        <f t="shared" ref="X15:X78" si="78">IF(G15+J15+-1*F15&gt;0,1,-1)</f>
        <v>-1</v>
      </c>
      <c r="Y15">
        <f t="shared" ref="Y15:Y78" si="79">IF(X15=1,ROUND(W15*(1+Y$13),0),ROUND(W15*(1-Y$13),0))</f>
        <v>3</v>
      </c>
      <c r="Z15" s="137">
        <v>226590</v>
      </c>
      <c r="AA15" s="137">
        <v>151060</v>
      </c>
      <c r="AB15" s="188">
        <f t="shared" ref="AB15:AB38" si="80">IF(IF(G15=N15,1,0)=1,ABS(Z15*S15),-ABS(Z15*S15))</f>
        <v>-1134.2932419976248</v>
      </c>
      <c r="AC15" s="188">
        <f t="shared" si="67"/>
        <v>1134.2932419976248</v>
      </c>
      <c r="AD15" s="188">
        <f t="shared" ref="AD15:AD78" si="81">IF(IF(F15=N15,1,0)=1,ABS(Z15*S15),-ABS(Z15*S15))</f>
        <v>-1134.2932419976248</v>
      </c>
      <c r="AE15" s="188">
        <f t="shared" ref="AE15:AE78" si="82">IF(P15=1,ABS(Z15*S15),-ABS(Z15*S15))</f>
        <v>1134.2932419976248</v>
      </c>
      <c r="AF15" s="188">
        <f t="shared" ref="AF15:AF78" si="83">IF(IF(N15=L15,1,0)=1,ABS(Z15*S15),-ABS(Z15*S15))</f>
        <v>1134.2932419976248</v>
      </c>
      <c r="AG15" s="188">
        <f t="shared" ref="AG15:AG20" si="84">IF(R15=1,ABS(Z15*S15),-ABS(Z15*S15))</f>
        <v>1134.2932419976248</v>
      </c>
      <c r="AH15" s="188">
        <f t="shared" ref="AH15:AH78" si="85">IF(IF(H15=N15,1,0)=1,ABS(Z15*S15),-ABS(Z15*S15))</f>
        <v>-1134.2932419976248</v>
      </c>
      <c r="AI15" s="188">
        <f>IF(IF(I15=N15,1,0)=1,ABS(Z15*S15),-ABS(Z15*S15))</f>
        <v>1134.2932419976248</v>
      </c>
      <c r="AJ15" s="188">
        <f t="shared" ref="AJ15:AJ78" si="86">IF(IF(U15=N15,1,0)=1,ABS(Z15*S15),-ABS(Z15*S15))</f>
        <v>1134.2932419976248</v>
      </c>
      <c r="AK15" s="188">
        <f>IF(IF(sym!$Q4=N15,1,0)=1,ABS(Z15*S15),-ABS(Z15*S15))</f>
        <v>-1134.2932419976248</v>
      </c>
      <c r="AL15" s="188">
        <f t="shared" ref="AL15:AL78" si="87">IF(IF(V15=N15,1,0)=1,ABS(Z15*S15),-ABS(Z15*S15))</f>
        <v>1134.2932419976248</v>
      </c>
      <c r="AM15" s="188">
        <f t="shared" ref="AM15:AM78" si="88">ABS(Z15*S15)</f>
        <v>1134.2932419976248</v>
      </c>
      <c r="AO15">
        <f t="shared" ref="AO15:AO78" si="89">N15</f>
        <v>-1</v>
      </c>
      <c r="AP15" s="227">
        <v>-1</v>
      </c>
      <c r="AQ15" s="227">
        <v>-1</v>
      </c>
      <c r="AR15" s="227">
        <v>1</v>
      </c>
      <c r="AS15" s="202">
        <v>-1</v>
      </c>
      <c r="AT15" s="228">
        <v>-6</v>
      </c>
      <c r="AU15">
        <f t="shared" ref="AU15:AU78" si="90">IF(AQ15+AV15+-1*AO15&gt;0,1,-1)</f>
        <v>1</v>
      </c>
      <c r="AV15">
        <f t="shared" ref="AV15:AV78" si="91">IF(AT15&lt;0,AS15*-1,AS15)</f>
        <v>1</v>
      </c>
      <c r="AW15" s="202">
        <v>1</v>
      </c>
      <c r="AX15">
        <f t="shared" ref="AX15:AX78" si="92">IF(AQ15=AW15,1,0)</f>
        <v>0</v>
      </c>
      <c r="AY15">
        <f t="shared" si="68"/>
        <v>0</v>
      </c>
      <c r="AZ15">
        <f>IF(AW15=AU15,1,0)</f>
        <v>1</v>
      </c>
      <c r="BA15">
        <f t="shared" ref="BA15:BA78" si="93">IF(AW15=AV15,1,0)</f>
        <v>1</v>
      </c>
      <c r="BB15" s="236">
        <v>5.6931020786400001E-3</v>
      </c>
      <c r="BC15" s="194"/>
      <c r="BD15">
        <f t="shared" ref="BD15:BD78" si="94">IF(-AO15+-AR15+AV15&gt;0,1,-1)</f>
        <v>1</v>
      </c>
      <c r="BE15">
        <f t="shared" ref="BE15:BE78" si="95">IF(BD15+BG15+AU15&lt;0,-1,1)</f>
        <v>1</v>
      </c>
      <c r="BF15">
        <f>VLOOKUP($A15,'FuturesInfo (3)'!$A$2:$V$80,22)</f>
        <v>3</v>
      </c>
      <c r="BG15">
        <f t="shared" ref="BG15:BG78" si="96">IF(AP15+AS15+-1*AO15&gt;0,1,-1)</f>
        <v>-1</v>
      </c>
      <c r="BH15">
        <f t="shared" ref="BH15:BH78" si="97">IF(BG15=1,ROUND(BF15*(1+BH$13),0),ROUND(BF15*(1-BH$13),0))</f>
        <v>2</v>
      </c>
      <c r="BI15" s="137">
        <f>VLOOKUP($A15,'FuturesInfo (3)'!$A$2:$O$80,15)*BF15</f>
        <v>229740</v>
      </c>
      <c r="BJ15" s="137">
        <f>VLOOKUP($A15,'FuturesInfo (3)'!$A$2:$O$80,15)*BH15</f>
        <v>153160</v>
      </c>
      <c r="BK15" s="188">
        <f t="shared" ref="BK15:BK38" si="98">IF(IF(AP15=AW15,1,0)=1,ABS(BI15*BB15),-ABS(BI15*BB15))</f>
        <v>-1307.9332715467535</v>
      </c>
      <c r="BL15" s="188">
        <f t="shared" si="69"/>
        <v>-1307.9332715467535</v>
      </c>
      <c r="BM15" s="188">
        <f t="shared" ref="BM15:BM78" si="99">IF(IF(AO15=AW15,1,0)=1,ABS(BI15*BB15),-ABS(BI15*BB15))</f>
        <v>-1307.9332715467535</v>
      </c>
      <c r="BN15" s="188">
        <f t="shared" ref="BN15:BN78" si="100">IF(AY15=1,ABS(BI15*BB15),-ABS(BI15*BB15))</f>
        <v>-1307.9332715467535</v>
      </c>
      <c r="BO15" s="188">
        <f t="shared" ref="BO15:BO78" si="101">IF(IF(AW15=AU15,1,0)=1,ABS(BI15*BB15),-ABS(BI15*BB15))</f>
        <v>1307.9332715467535</v>
      </c>
      <c r="BP15" s="188">
        <f t="shared" ref="BP15:BP20" si="102">IF(BA15=1,ABS(BI15*BB15),-ABS(BI15*BB15))</f>
        <v>1307.9332715467535</v>
      </c>
      <c r="BQ15" s="188">
        <f t="shared" ref="BQ15:BQ78" si="103">IF(IF(AQ15=AW15,1,0)=1,ABS(BI15*BB15),-ABS(BI15*BB15))</f>
        <v>-1307.9332715467535</v>
      </c>
      <c r="BR15" s="188">
        <f>IF(IF(AR15=AW15,1,0)=1,ABS(BI15*BB15),-ABS(BI15*BB15))</f>
        <v>1307.9332715467535</v>
      </c>
      <c r="BS15" s="188">
        <f t="shared" ref="BS15:BS78" si="104">IF(IF(BD15=AW15,1,0)=1,ABS(BI15*BB15),-ABS(BI15*BB15))</f>
        <v>1307.9332715467535</v>
      </c>
      <c r="BT15" s="188">
        <f>IF(IF(sym!$Q4=AW15,1,0)=1,ABS(BI15*BB15),-ABS(BI15*BB15))</f>
        <v>1307.9332715467535</v>
      </c>
      <c r="BU15" s="188">
        <f t="shared" ref="BU15:BU78" si="105">IF(IF(BE15=AW15,1,0)=1,ABS(BI15*BB15),-ABS(BI15*BB15))</f>
        <v>1307.9332715467535</v>
      </c>
      <c r="BV15" s="188">
        <f t="shared" ref="BV15:BV78" si="106">ABS(BI15*BB15)</f>
        <v>1307.9332715467535</v>
      </c>
      <c r="BX15">
        <f t="shared" ref="BX15:BX78" si="107">AW15</f>
        <v>1</v>
      </c>
      <c r="BY15" s="227">
        <v>1</v>
      </c>
      <c r="BZ15" s="227">
        <v>-1</v>
      </c>
      <c r="CA15" s="227">
        <v>-1</v>
      </c>
      <c r="CB15" s="202">
        <v>1</v>
      </c>
      <c r="CC15" s="228">
        <v>-1</v>
      </c>
      <c r="CD15">
        <v>-7</v>
      </c>
      <c r="CE15">
        <f t="shared" ref="CE15:CE78" si="108">IF(CC15&lt;0,CB15*-1,CB15)</f>
        <v>-1</v>
      </c>
      <c r="CF15" s="202"/>
      <c r="CG15">
        <f t="shared" ref="CG15:CG78" si="109">IF(BZ15=CF15,1,0)</f>
        <v>0</v>
      </c>
      <c r="CH15">
        <f t="shared" si="70"/>
        <v>0</v>
      </c>
      <c r="CI15">
        <f>IF(CF15=CD15,1,0)</f>
        <v>0</v>
      </c>
      <c r="CJ15">
        <f t="shared" ref="CJ15:CJ78" si="110">IF(CF15=CE15,1,0)</f>
        <v>0</v>
      </c>
      <c r="CK15" s="236"/>
      <c r="CL15" s="194">
        <v>42573</v>
      </c>
      <c r="CM15">
        <f t="shared" ref="CM15:CM78" si="111">IF(-BX15+-CA15+CE15&gt;0,1,-1)</f>
        <v>-1</v>
      </c>
      <c r="CN15">
        <f t="shared" ref="CN15:CN78" si="112">IF(CM15+CP15+CD15&lt;0,-1,1)</f>
        <v>-1</v>
      </c>
      <c r="CO15">
        <f>VLOOKUP($A15,'FuturesInfo (3)'!$A$2:$V$80,22)</f>
        <v>3</v>
      </c>
      <c r="CP15">
        <f t="shared" ref="CP15:CP78" si="113">IF(BY15+CB15+-1*BX15&gt;0,1,-1)</f>
        <v>1</v>
      </c>
      <c r="CQ15">
        <f t="shared" ref="CQ15:CQ78" si="114">IF(CP15=1,ROUND(CO15*(1+CQ$13),0),ROUND(CO15*(1-CQ$13),0))</f>
        <v>4</v>
      </c>
      <c r="CR15" s="137">
        <f>VLOOKUP($A15,'FuturesInfo (3)'!$A$2:$O$80,15)*CO15</f>
        <v>229740</v>
      </c>
      <c r="CS15" s="137">
        <f>VLOOKUP($A15,'FuturesInfo (3)'!$A$2:$O$80,15)*CQ15</f>
        <v>306320</v>
      </c>
      <c r="CT15" s="188">
        <f t="shared" ref="CT15:CT38" si="115">IF(IF(BY15=CF15,1,0)=1,ABS(CR15*CK15),-ABS(CR15*CK15))</f>
        <v>0</v>
      </c>
      <c r="CU15" s="188">
        <f t="shared" si="71"/>
        <v>0</v>
      </c>
      <c r="CV15" s="188">
        <f t="shared" ref="CV15:CV78" si="116">IF(IF(BX15=CF15,1,0)=1,ABS(CR15*CK15),-ABS(CR15*CK15))</f>
        <v>0</v>
      </c>
      <c r="CW15" s="188">
        <f t="shared" ref="CW15:CW78" si="117">IF(CH15=1,ABS(CR15*CK15),-ABS(CR15*CK15))</f>
        <v>0</v>
      </c>
      <c r="CX15" s="188">
        <f t="shared" ref="CX15:CX78" si="118">IF(IF(CF15=CD15,1,0)=1,ABS(CR15*CK15),-ABS(CR15*CK15))</f>
        <v>0</v>
      </c>
      <c r="CY15" s="188">
        <f t="shared" ref="CY15:CY20" si="119">IF(CJ15=1,ABS(CR15*CK15),-ABS(CR15*CK15))</f>
        <v>0</v>
      </c>
      <c r="CZ15" s="188">
        <f t="shared" ref="CZ15:CZ78" si="120">IF(IF(BZ15=CF15,1,0)=1,ABS(CR15*CK15),-ABS(CR15*CK15))</f>
        <v>0</v>
      </c>
      <c r="DA15" s="188">
        <f>IF(IF(CA15=CF15,1,0)=1,ABS(CR15*CK15),-ABS(CR15*CK15))</f>
        <v>0</v>
      </c>
      <c r="DB15" s="188">
        <f t="shared" ref="DB15:DB78" si="121">IF(IF(CM15=CF15,1,0)=1,ABS(CR15*CK15),-ABS(CR15*CK15))</f>
        <v>0</v>
      </c>
      <c r="DC15" s="188">
        <f>IF(IF(sym!$Q4=CF15,1,0)=1,ABS(CR15*CK15),-ABS(CR15*CK15))</f>
        <v>0</v>
      </c>
      <c r="DD15" s="188">
        <f t="shared" ref="DD15:DD78" si="122">IF(IF(CN15=CF15,1,0)=1,ABS(CR15*CK15),-ABS(CR15*CK15))</f>
        <v>0</v>
      </c>
      <c r="DE15" s="188">
        <f t="shared" ref="DE15:DE78" si="123">ABS(CR15*CK15)</f>
        <v>0</v>
      </c>
    </row>
    <row r="16" spans="1:109" x14ac:dyDescent="0.25">
      <c r="A16" s="1" t="s">
        <v>292</v>
      </c>
      <c r="B16" s="149" t="s">
        <v>292</v>
      </c>
      <c r="C16" s="192" t="s">
        <v>294</v>
      </c>
      <c r="F16">
        <v>1</v>
      </c>
      <c r="G16" s="227">
        <v>1</v>
      </c>
      <c r="H16" s="227">
        <v>-1</v>
      </c>
      <c r="I16" s="227">
        <v>1</v>
      </c>
      <c r="J16" s="202">
        <v>-1</v>
      </c>
      <c r="K16" s="228">
        <v>-16</v>
      </c>
      <c r="L16">
        <f t="shared" si="72"/>
        <v>-1</v>
      </c>
      <c r="M16">
        <f t="shared" si="73"/>
        <v>1</v>
      </c>
      <c r="N16">
        <v>-1</v>
      </c>
      <c r="O16">
        <f t="shared" si="74"/>
        <v>1</v>
      </c>
      <c r="P16">
        <f t="shared" si="66"/>
        <v>1</v>
      </c>
      <c r="Q16">
        <f t="shared" ref="Q16:Q79" si="124">IF(N16=L16,1,0)</f>
        <v>1</v>
      </c>
      <c r="R16">
        <f t="shared" si="75"/>
        <v>0</v>
      </c>
      <c r="S16">
        <v>-1.0974244120899999E-2</v>
      </c>
      <c r="T16" s="194">
        <v>42558</v>
      </c>
      <c r="U16">
        <f t="shared" si="76"/>
        <v>-1</v>
      </c>
      <c r="V16">
        <f t="shared" si="77"/>
        <v>-1</v>
      </c>
      <c r="W16">
        <f>VLOOKUP($A16,'FuturesInfo (3)'!$A$2:$V$80,22)</f>
        <v>2</v>
      </c>
      <c r="X16">
        <f t="shared" si="78"/>
        <v>-1</v>
      </c>
      <c r="Y16">
        <f>IF(X16=1,ROUND(W16*(1+Y$13),0),ROUND(W16*(1-Y$13),0))</f>
        <v>2</v>
      </c>
      <c r="Z16" s="137">
        <v>197112.576</v>
      </c>
      <c r="AA16" s="137">
        <v>197112.576</v>
      </c>
      <c r="AB16" s="188">
        <f t="shared" si="80"/>
        <v>-2163.1615283234541</v>
      </c>
      <c r="AC16" s="188">
        <f t="shared" si="67"/>
        <v>2163.1615283234541</v>
      </c>
      <c r="AD16" s="188">
        <f t="shared" si="81"/>
        <v>-2163.1615283234541</v>
      </c>
      <c r="AE16" s="188">
        <f t="shared" si="82"/>
        <v>2163.1615283234541</v>
      </c>
      <c r="AF16" s="188">
        <f t="shared" si="83"/>
        <v>2163.1615283234541</v>
      </c>
      <c r="AG16" s="188">
        <f t="shared" si="84"/>
        <v>-2163.1615283234541</v>
      </c>
      <c r="AH16" s="188">
        <f t="shared" si="85"/>
        <v>2163.1615283234541</v>
      </c>
      <c r="AI16" s="188">
        <f t="shared" ref="AI16:AI79" si="125">IF(IF(I16=N16,1,0)=1,ABS(Z16*S16),-ABS(Z16*S16))</f>
        <v>-2163.1615283234541</v>
      </c>
      <c r="AJ16" s="188">
        <f t="shared" si="86"/>
        <v>2163.1615283234541</v>
      </c>
      <c r="AK16" s="188">
        <f>IF(IF(sym!$Q5=N16,1,0)=1,ABS(Z16*S16),-ABS(Z16*S16))</f>
        <v>-2163.1615283234541</v>
      </c>
      <c r="AL16" s="188">
        <f t="shared" si="87"/>
        <v>2163.1615283234541</v>
      </c>
      <c r="AM16" s="188">
        <f t="shared" si="88"/>
        <v>2163.1615283234541</v>
      </c>
      <c r="AO16">
        <f t="shared" si="89"/>
        <v>-1</v>
      </c>
      <c r="AP16" s="227">
        <v>-1</v>
      </c>
      <c r="AQ16" s="227">
        <v>-1</v>
      </c>
      <c r="AR16" s="227">
        <v>-1</v>
      </c>
      <c r="AS16" s="202">
        <v>-1</v>
      </c>
      <c r="AT16" s="228">
        <v>-1</v>
      </c>
      <c r="AU16">
        <f t="shared" si="90"/>
        <v>1</v>
      </c>
      <c r="AV16">
        <f t="shared" si="91"/>
        <v>1</v>
      </c>
      <c r="AW16" s="202">
        <v>-1</v>
      </c>
      <c r="AX16">
        <f t="shared" si="92"/>
        <v>1</v>
      </c>
      <c r="AY16">
        <f t="shared" si="68"/>
        <v>1</v>
      </c>
      <c r="AZ16">
        <f t="shared" ref="AZ16:AZ79" si="126">IF(AW16=AU16,1,0)</f>
        <v>0</v>
      </c>
      <c r="BA16">
        <f t="shared" si="93"/>
        <v>0</v>
      </c>
      <c r="BB16" s="236">
        <v>-1.4492753623200001E-2</v>
      </c>
      <c r="BC16" s="194"/>
      <c r="BD16">
        <f t="shared" si="94"/>
        <v>1</v>
      </c>
      <c r="BE16">
        <f t="shared" si="95"/>
        <v>1</v>
      </c>
      <c r="BF16">
        <f>VLOOKUP($A16,'FuturesInfo (3)'!$A$2:$V$80,22)</f>
        <v>2</v>
      </c>
      <c r="BG16">
        <f t="shared" si="96"/>
        <v>-1</v>
      </c>
      <c r="BH16">
        <f t="shared" si="97"/>
        <v>2</v>
      </c>
      <c r="BI16" s="137">
        <f>VLOOKUP($A16,'FuturesInfo (3)'!$A$2:$O$80,15)*BF16</f>
        <v>201025.88999999998</v>
      </c>
      <c r="BJ16" s="137">
        <f>VLOOKUP($A16,'FuturesInfo (3)'!$A$2:$O$80,15)*BH16</f>
        <v>201025.88999999998</v>
      </c>
      <c r="BK16" s="188">
        <f t="shared" si="98"/>
        <v>2913.4186956545045</v>
      </c>
      <c r="BL16" s="188">
        <f t="shared" si="69"/>
        <v>2913.4186956545045</v>
      </c>
      <c r="BM16" s="188">
        <f t="shared" si="99"/>
        <v>2913.4186956545045</v>
      </c>
      <c r="BN16" s="188">
        <f t="shared" si="100"/>
        <v>2913.4186956545045</v>
      </c>
      <c r="BO16" s="188">
        <f t="shared" si="101"/>
        <v>-2913.4186956545045</v>
      </c>
      <c r="BP16" s="188">
        <f t="shared" si="102"/>
        <v>-2913.4186956545045</v>
      </c>
      <c r="BQ16" s="188">
        <f t="shared" si="103"/>
        <v>2913.4186956545045</v>
      </c>
      <c r="BR16" s="188">
        <f t="shared" ref="BR16:BR79" si="127">IF(IF(AR16=AW16,1,0)=1,ABS(BI16*BB16),-ABS(BI16*BB16))</f>
        <v>2913.4186956545045</v>
      </c>
      <c r="BS16" s="188">
        <f t="shared" si="104"/>
        <v>-2913.4186956545045</v>
      </c>
      <c r="BT16" s="188">
        <f>IF(IF(sym!$Q5=AW16,1,0)=1,ABS(BI16*BB16),-ABS(BI16*BB16))</f>
        <v>-2913.4186956545045</v>
      </c>
      <c r="BU16" s="188">
        <f t="shared" si="105"/>
        <v>-2913.4186956545045</v>
      </c>
      <c r="BV16" s="188">
        <f t="shared" si="106"/>
        <v>2913.4186956545045</v>
      </c>
      <c r="BX16">
        <f t="shared" si="107"/>
        <v>-1</v>
      </c>
      <c r="BY16" s="227">
        <v>-1</v>
      </c>
      <c r="BZ16" s="227">
        <v>-1</v>
      </c>
      <c r="CA16" s="227">
        <v>-1</v>
      </c>
      <c r="CB16" s="202">
        <v>-1</v>
      </c>
      <c r="CC16" s="228">
        <v>-1</v>
      </c>
      <c r="CD16">
        <v>2</v>
      </c>
      <c r="CE16">
        <f t="shared" si="108"/>
        <v>1</v>
      </c>
      <c r="CF16" s="202"/>
      <c r="CG16">
        <f t="shared" si="109"/>
        <v>0</v>
      </c>
      <c r="CH16">
        <f t="shared" si="70"/>
        <v>0</v>
      </c>
      <c r="CI16">
        <f t="shared" ref="CI16:CI79" si="128">IF(CF16=CD16,1,0)</f>
        <v>0</v>
      </c>
      <c r="CJ16">
        <f t="shared" si="110"/>
        <v>0</v>
      </c>
      <c r="CK16" s="236"/>
      <c r="CL16" s="194">
        <v>42577</v>
      </c>
      <c r="CM16">
        <f t="shared" si="111"/>
        <v>1</v>
      </c>
      <c r="CN16">
        <f t="shared" si="112"/>
        <v>1</v>
      </c>
      <c r="CO16">
        <f>VLOOKUP($A16,'FuturesInfo (3)'!$A$2:$V$80,22)</f>
        <v>2</v>
      </c>
      <c r="CP16">
        <f t="shared" si="113"/>
        <v>-1</v>
      </c>
      <c r="CQ16">
        <f t="shared" si="114"/>
        <v>2</v>
      </c>
      <c r="CR16" s="137">
        <f>VLOOKUP($A16,'FuturesInfo (3)'!$A$2:$O$80,15)*CO16</f>
        <v>201025.88999999998</v>
      </c>
      <c r="CS16" s="137">
        <f>VLOOKUP($A16,'FuturesInfo (3)'!$A$2:$O$80,15)*CQ16</f>
        <v>201025.88999999998</v>
      </c>
      <c r="CT16" s="188">
        <f t="shared" si="115"/>
        <v>0</v>
      </c>
      <c r="CU16" s="188">
        <f t="shared" si="71"/>
        <v>0</v>
      </c>
      <c r="CV16" s="188">
        <f t="shared" si="116"/>
        <v>0</v>
      </c>
      <c r="CW16" s="188">
        <f t="shared" si="117"/>
        <v>0</v>
      </c>
      <c r="CX16" s="188">
        <f t="shared" si="118"/>
        <v>0</v>
      </c>
      <c r="CY16" s="188">
        <f t="shared" si="119"/>
        <v>0</v>
      </c>
      <c r="CZ16" s="188">
        <f t="shared" si="120"/>
        <v>0</v>
      </c>
      <c r="DA16" s="188">
        <f t="shared" ref="DA16:DA79" si="129">IF(IF(CA16=CF16,1,0)=1,ABS(CR16*CK16),-ABS(CR16*CK16))</f>
        <v>0</v>
      </c>
      <c r="DB16" s="188">
        <f t="shared" si="121"/>
        <v>0</v>
      </c>
      <c r="DC16" s="188">
        <f>IF(IF(sym!$Q5=CF16,1,0)=1,ABS(CR16*CK16),-ABS(CR16*CK16))</f>
        <v>0</v>
      </c>
      <c r="DD16" s="188">
        <f t="shared" si="122"/>
        <v>0</v>
      </c>
      <c r="DE16" s="188">
        <f t="shared" si="123"/>
        <v>0</v>
      </c>
    </row>
    <row r="17" spans="1:109" x14ac:dyDescent="0.25">
      <c r="A17" s="1" t="s">
        <v>295</v>
      </c>
      <c r="B17" s="149" t="s">
        <v>728</v>
      </c>
      <c r="C17" s="192" t="s">
        <v>297</v>
      </c>
      <c r="F17">
        <v>1</v>
      </c>
      <c r="G17" s="227">
        <v>1</v>
      </c>
      <c r="H17" s="227">
        <v>1</v>
      </c>
      <c r="I17" s="227">
        <v>1</v>
      </c>
      <c r="J17" s="202">
        <v>1</v>
      </c>
      <c r="K17" s="228">
        <v>3</v>
      </c>
      <c r="L17">
        <f t="shared" si="72"/>
        <v>1</v>
      </c>
      <c r="M17">
        <f t="shared" si="73"/>
        <v>1</v>
      </c>
      <c r="N17">
        <v>-1</v>
      </c>
      <c r="O17">
        <f t="shared" si="74"/>
        <v>0</v>
      </c>
      <c r="P17">
        <f t="shared" si="66"/>
        <v>0</v>
      </c>
      <c r="Q17">
        <f t="shared" si="124"/>
        <v>0</v>
      </c>
      <c r="R17">
        <f t="shared" si="75"/>
        <v>0</v>
      </c>
      <c r="S17">
        <v>-2.0421393841200002E-2</v>
      </c>
      <c r="T17" s="194">
        <v>42576</v>
      </c>
      <c r="U17">
        <f t="shared" si="76"/>
        <v>-1</v>
      </c>
      <c r="V17">
        <f t="shared" si="77"/>
        <v>1</v>
      </c>
      <c r="W17">
        <f>VLOOKUP($A17,'FuturesInfo (3)'!$A$2:$V$80,22)</f>
        <v>5</v>
      </c>
      <c r="X17">
        <f t="shared" si="78"/>
        <v>1</v>
      </c>
      <c r="Y17">
        <f t="shared" si="79"/>
        <v>5</v>
      </c>
      <c r="Z17" s="137">
        <v>90660</v>
      </c>
      <c r="AA17" s="137">
        <v>108792</v>
      </c>
      <c r="AB17" s="188">
        <f t="shared" si="80"/>
        <v>-1851.4035656431922</v>
      </c>
      <c r="AC17" s="188">
        <f t="shared" si="67"/>
        <v>-1851.4035656431922</v>
      </c>
      <c r="AD17" s="188">
        <f t="shared" si="81"/>
        <v>-1851.4035656431922</v>
      </c>
      <c r="AE17" s="188">
        <f t="shared" si="82"/>
        <v>-1851.4035656431922</v>
      </c>
      <c r="AF17" s="188">
        <f t="shared" si="83"/>
        <v>-1851.4035656431922</v>
      </c>
      <c r="AG17" s="188">
        <f t="shared" si="84"/>
        <v>-1851.4035656431922</v>
      </c>
      <c r="AH17" s="188">
        <f t="shared" si="85"/>
        <v>-1851.4035656431922</v>
      </c>
      <c r="AI17" s="188">
        <f t="shared" si="125"/>
        <v>-1851.4035656431922</v>
      </c>
      <c r="AJ17" s="188">
        <f t="shared" si="86"/>
        <v>1851.4035656431922</v>
      </c>
      <c r="AK17" s="188">
        <f>IF(IF(sym!$Q6=N17,1,0)=1,ABS(Z17*S17),-ABS(Z17*S17))</f>
        <v>-1851.4035656431922</v>
      </c>
      <c r="AL17" s="188">
        <f t="shared" si="87"/>
        <v>-1851.4035656431922</v>
      </c>
      <c r="AM17" s="188">
        <f t="shared" si="88"/>
        <v>1851.4035656431922</v>
      </c>
      <c r="AO17">
        <f t="shared" si="89"/>
        <v>-1</v>
      </c>
      <c r="AP17" s="227">
        <v>-1</v>
      </c>
      <c r="AQ17" s="227">
        <v>-1</v>
      </c>
      <c r="AR17" s="227">
        <v>1</v>
      </c>
      <c r="AS17" s="202">
        <v>-1</v>
      </c>
      <c r="AT17" s="228">
        <v>4</v>
      </c>
      <c r="AU17">
        <f t="shared" si="90"/>
        <v>-1</v>
      </c>
      <c r="AV17">
        <f t="shared" si="91"/>
        <v>-1</v>
      </c>
      <c r="AW17" s="202">
        <v>1</v>
      </c>
      <c r="AX17">
        <f t="shared" si="92"/>
        <v>0</v>
      </c>
      <c r="AY17">
        <f t="shared" si="68"/>
        <v>0</v>
      </c>
      <c r="AZ17">
        <f t="shared" si="126"/>
        <v>0</v>
      </c>
      <c r="BA17">
        <f t="shared" si="93"/>
        <v>0</v>
      </c>
      <c r="BB17" s="236">
        <v>1.05890138981E-2</v>
      </c>
      <c r="BC17" s="194"/>
      <c r="BD17">
        <f t="shared" si="94"/>
        <v>-1</v>
      </c>
      <c r="BE17">
        <f t="shared" si="95"/>
        <v>-1</v>
      </c>
      <c r="BF17">
        <f>VLOOKUP($A17,'FuturesInfo (3)'!$A$2:$V$80,22)</f>
        <v>5</v>
      </c>
      <c r="BG17">
        <f t="shared" si="96"/>
        <v>-1</v>
      </c>
      <c r="BH17">
        <f t="shared" si="97"/>
        <v>4</v>
      </c>
      <c r="BI17" s="137">
        <f>VLOOKUP($A17,'FuturesInfo (3)'!$A$2:$O$80,15)*BF17</f>
        <v>94950</v>
      </c>
      <c r="BJ17" s="137">
        <f>VLOOKUP($A17,'FuturesInfo (3)'!$A$2:$O$80,15)*BH17</f>
        <v>75960</v>
      </c>
      <c r="BK17" s="188">
        <f t="shared" si="98"/>
        <v>-1005.426869624595</v>
      </c>
      <c r="BL17" s="188">
        <f t="shared" si="69"/>
        <v>-1005.426869624595</v>
      </c>
      <c r="BM17" s="188">
        <f t="shared" si="99"/>
        <v>-1005.426869624595</v>
      </c>
      <c r="BN17" s="188">
        <f t="shared" si="100"/>
        <v>-1005.426869624595</v>
      </c>
      <c r="BO17" s="188">
        <f t="shared" si="101"/>
        <v>-1005.426869624595</v>
      </c>
      <c r="BP17" s="188">
        <f t="shared" si="102"/>
        <v>-1005.426869624595</v>
      </c>
      <c r="BQ17" s="188">
        <f t="shared" si="103"/>
        <v>-1005.426869624595</v>
      </c>
      <c r="BR17" s="188">
        <f t="shared" si="127"/>
        <v>1005.426869624595</v>
      </c>
      <c r="BS17" s="188">
        <f t="shared" si="104"/>
        <v>-1005.426869624595</v>
      </c>
      <c r="BT17" s="188">
        <f>IF(IF(sym!$Q6=AW17,1,0)=1,ABS(BI17*BB17),-ABS(BI17*BB17))</f>
        <v>1005.426869624595</v>
      </c>
      <c r="BU17" s="188">
        <f t="shared" si="105"/>
        <v>-1005.426869624595</v>
      </c>
      <c r="BV17" s="188">
        <f t="shared" si="106"/>
        <v>1005.426869624595</v>
      </c>
      <c r="BX17">
        <f t="shared" si="107"/>
        <v>1</v>
      </c>
      <c r="BY17" s="227">
        <v>1</v>
      </c>
      <c r="BZ17" s="227">
        <v>-1</v>
      </c>
      <c r="CA17" s="227">
        <v>1</v>
      </c>
      <c r="CB17" s="202">
        <v>-1</v>
      </c>
      <c r="CC17" s="228">
        <v>-1</v>
      </c>
      <c r="CD17">
        <v>5</v>
      </c>
      <c r="CE17">
        <f t="shared" si="108"/>
        <v>1</v>
      </c>
      <c r="CF17" s="202"/>
      <c r="CG17">
        <f t="shared" si="109"/>
        <v>0</v>
      </c>
      <c r="CH17">
        <f t="shared" si="70"/>
        <v>0</v>
      </c>
      <c r="CI17">
        <f t="shared" si="128"/>
        <v>0</v>
      </c>
      <c r="CJ17">
        <f t="shared" si="110"/>
        <v>0</v>
      </c>
      <c r="CK17" s="236"/>
      <c r="CL17" s="194">
        <v>42577</v>
      </c>
      <c r="CM17">
        <f t="shared" si="111"/>
        <v>-1</v>
      </c>
      <c r="CN17">
        <f t="shared" si="112"/>
        <v>1</v>
      </c>
      <c r="CO17">
        <f>VLOOKUP($A17,'FuturesInfo (3)'!$A$2:$V$80,22)</f>
        <v>5</v>
      </c>
      <c r="CP17">
        <f t="shared" si="113"/>
        <v>-1</v>
      </c>
      <c r="CQ17">
        <f t="shared" si="114"/>
        <v>4</v>
      </c>
      <c r="CR17" s="137">
        <f>VLOOKUP($A17,'FuturesInfo (3)'!$A$2:$O$80,15)*CO17</f>
        <v>94950</v>
      </c>
      <c r="CS17" s="137">
        <f>VLOOKUP($A17,'FuturesInfo (3)'!$A$2:$O$80,15)*CQ17</f>
        <v>75960</v>
      </c>
      <c r="CT17" s="188">
        <f t="shared" si="115"/>
        <v>0</v>
      </c>
      <c r="CU17" s="188">
        <f t="shared" si="71"/>
        <v>0</v>
      </c>
      <c r="CV17" s="188">
        <f t="shared" si="116"/>
        <v>0</v>
      </c>
      <c r="CW17" s="188">
        <f t="shared" si="117"/>
        <v>0</v>
      </c>
      <c r="CX17" s="188">
        <f t="shared" si="118"/>
        <v>0</v>
      </c>
      <c r="CY17" s="188">
        <f t="shared" si="119"/>
        <v>0</v>
      </c>
      <c r="CZ17" s="188">
        <f t="shared" si="120"/>
        <v>0</v>
      </c>
      <c r="DA17" s="188">
        <f t="shared" si="129"/>
        <v>0</v>
      </c>
      <c r="DB17" s="188">
        <f t="shared" si="121"/>
        <v>0</v>
      </c>
      <c r="DC17" s="188">
        <f>IF(IF(sym!$Q6=CF17,1,0)=1,ABS(CR17*CK17),-ABS(CR17*CK17))</f>
        <v>0</v>
      </c>
      <c r="DD17" s="188">
        <f t="shared" si="122"/>
        <v>0</v>
      </c>
      <c r="DE17" s="188">
        <f t="shared" si="123"/>
        <v>0</v>
      </c>
    </row>
    <row r="18" spans="1:109" x14ac:dyDescent="0.25">
      <c r="A18" s="1" t="s">
        <v>298</v>
      </c>
      <c r="B18" s="149" t="s">
        <v>479</v>
      </c>
      <c r="C18" s="192" t="s">
        <v>1121</v>
      </c>
      <c r="F18">
        <v>1</v>
      </c>
      <c r="G18" s="227">
        <v>-1</v>
      </c>
      <c r="H18" s="227">
        <v>1</v>
      </c>
      <c r="I18" s="227">
        <v>-1</v>
      </c>
      <c r="J18" s="202">
        <v>-1</v>
      </c>
      <c r="K18" s="228">
        <v>-11</v>
      </c>
      <c r="L18">
        <f t="shared" si="72"/>
        <v>1</v>
      </c>
      <c r="M18">
        <f t="shared" si="73"/>
        <v>1</v>
      </c>
      <c r="N18">
        <v>-1</v>
      </c>
      <c r="O18">
        <f t="shared" si="74"/>
        <v>0</v>
      </c>
      <c r="P18">
        <f t="shared" si="66"/>
        <v>1</v>
      </c>
      <c r="Q18">
        <f t="shared" si="124"/>
        <v>0</v>
      </c>
      <c r="R18">
        <f t="shared" si="75"/>
        <v>0</v>
      </c>
      <c r="S18">
        <v>-3.54797312599E-3</v>
      </c>
      <c r="T18" s="194">
        <v>42565</v>
      </c>
      <c r="U18">
        <f t="shared" si="76"/>
        <v>1</v>
      </c>
      <c r="V18">
        <f t="shared" si="77"/>
        <v>1</v>
      </c>
      <c r="W18">
        <f>VLOOKUP($A18,'FuturesInfo (3)'!$A$2:$V$80,22)</f>
        <v>3</v>
      </c>
      <c r="X18">
        <f t="shared" si="78"/>
        <v>-1</v>
      </c>
      <c r="Y18">
        <f t="shared" si="79"/>
        <v>3</v>
      </c>
      <c r="Z18" s="137">
        <v>165000</v>
      </c>
      <c r="AA18" s="137">
        <v>165000</v>
      </c>
      <c r="AB18" s="188">
        <f t="shared" si="80"/>
        <v>585.41556578835002</v>
      </c>
      <c r="AC18" s="188">
        <f t="shared" si="67"/>
        <v>585.41556578835002</v>
      </c>
      <c r="AD18" s="188">
        <f t="shared" si="81"/>
        <v>-585.41556578835002</v>
      </c>
      <c r="AE18" s="188">
        <f t="shared" si="82"/>
        <v>585.41556578835002</v>
      </c>
      <c r="AF18" s="188">
        <f t="shared" si="83"/>
        <v>-585.41556578835002</v>
      </c>
      <c r="AG18" s="188">
        <f t="shared" si="84"/>
        <v>-585.41556578835002</v>
      </c>
      <c r="AH18" s="188">
        <f t="shared" si="85"/>
        <v>-585.41556578835002</v>
      </c>
      <c r="AI18" s="188">
        <f t="shared" si="125"/>
        <v>585.41556578835002</v>
      </c>
      <c r="AJ18" s="188">
        <f t="shared" si="86"/>
        <v>-585.41556578835002</v>
      </c>
      <c r="AK18" s="188">
        <f>IF(IF(sym!$Q7=N18,1,0)=1,ABS(Z18*S18),-ABS(Z18*S18))</f>
        <v>-585.41556578835002</v>
      </c>
      <c r="AL18" s="188">
        <f t="shared" si="87"/>
        <v>-585.41556578835002</v>
      </c>
      <c r="AM18" s="188">
        <f t="shared" si="88"/>
        <v>585.41556578835002</v>
      </c>
      <c r="AO18">
        <f t="shared" si="89"/>
        <v>-1</v>
      </c>
      <c r="AP18" s="227">
        <v>-1</v>
      </c>
      <c r="AQ18" s="227">
        <v>1</v>
      </c>
      <c r="AR18" s="227">
        <v>-1</v>
      </c>
      <c r="AS18" s="202">
        <v>-1</v>
      </c>
      <c r="AT18" s="228">
        <v>-12</v>
      </c>
      <c r="AU18">
        <f t="shared" si="90"/>
        <v>1</v>
      </c>
      <c r="AV18">
        <f t="shared" si="91"/>
        <v>1</v>
      </c>
      <c r="AW18" s="202">
        <v>1</v>
      </c>
      <c r="AX18">
        <f t="shared" si="92"/>
        <v>1</v>
      </c>
      <c r="AY18">
        <f t="shared" si="68"/>
        <v>0</v>
      </c>
      <c r="AZ18">
        <f t="shared" si="126"/>
        <v>1</v>
      </c>
      <c r="BA18">
        <f t="shared" si="93"/>
        <v>1</v>
      </c>
      <c r="BB18" s="236">
        <v>1.18939393939E-2</v>
      </c>
      <c r="BC18" s="194"/>
      <c r="BD18">
        <f t="shared" si="94"/>
        <v>1</v>
      </c>
      <c r="BE18">
        <f t="shared" si="95"/>
        <v>1</v>
      </c>
      <c r="BF18">
        <f>VLOOKUP($A18,'FuturesInfo (3)'!$A$2:$V$80,22)</f>
        <v>3</v>
      </c>
      <c r="BG18">
        <f t="shared" si="96"/>
        <v>-1</v>
      </c>
      <c r="BH18">
        <f t="shared" si="97"/>
        <v>2</v>
      </c>
      <c r="BI18" s="137">
        <f>VLOOKUP($A18,'FuturesInfo (3)'!$A$2:$O$80,15)*BF18</f>
        <v>243918.75</v>
      </c>
      <c r="BJ18" s="137">
        <f>VLOOKUP($A18,'FuturesInfo (3)'!$A$2:$O$80,15)*BH18</f>
        <v>162612.5</v>
      </c>
      <c r="BK18" s="188">
        <f t="shared" si="98"/>
        <v>-2901.1548295358457</v>
      </c>
      <c r="BL18" s="188">
        <f t="shared" si="69"/>
        <v>-2901.1548295358457</v>
      </c>
      <c r="BM18" s="188">
        <f t="shared" si="99"/>
        <v>-2901.1548295358457</v>
      </c>
      <c r="BN18" s="188">
        <f t="shared" si="100"/>
        <v>-2901.1548295358457</v>
      </c>
      <c r="BO18" s="188">
        <f t="shared" si="101"/>
        <v>2901.1548295358457</v>
      </c>
      <c r="BP18" s="188">
        <f t="shared" si="102"/>
        <v>2901.1548295358457</v>
      </c>
      <c r="BQ18" s="188">
        <f t="shared" si="103"/>
        <v>2901.1548295358457</v>
      </c>
      <c r="BR18" s="188">
        <f t="shared" si="127"/>
        <v>-2901.1548295358457</v>
      </c>
      <c r="BS18" s="188">
        <f t="shared" si="104"/>
        <v>2901.1548295358457</v>
      </c>
      <c r="BT18" s="188">
        <f>IF(IF(sym!$Q7=AW18,1,0)=1,ABS(BI18*BB18),-ABS(BI18*BB18))</f>
        <v>2901.1548295358457</v>
      </c>
      <c r="BU18" s="188">
        <f t="shared" si="105"/>
        <v>2901.1548295358457</v>
      </c>
      <c r="BV18" s="188">
        <f t="shared" si="106"/>
        <v>2901.1548295358457</v>
      </c>
      <c r="BX18">
        <f t="shared" si="107"/>
        <v>1</v>
      </c>
      <c r="BY18" s="227">
        <v>1</v>
      </c>
      <c r="BZ18" s="227">
        <v>1</v>
      </c>
      <c r="CA18" s="227">
        <v>1</v>
      </c>
      <c r="CB18" s="202">
        <v>1</v>
      </c>
      <c r="CC18" s="228">
        <v>-1</v>
      </c>
      <c r="CD18">
        <v>10</v>
      </c>
      <c r="CE18">
        <f t="shared" si="108"/>
        <v>-1</v>
      </c>
      <c r="CF18" s="202"/>
      <c r="CG18">
        <f t="shared" si="109"/>
        <v>0</v>
      </c>
      <c r="CH18">
        <f t="shared" si="70"/>
        <v>0</v>
      </c>
      <c r="CI18">
        <f t="shared" si="128"/>
        <v>0</v>
      </c>
      <c r="CJ18">
        <f t="shared" si="110"/>
        <v>0</v>
      </c>
      <c r="CK18" s="236"/>
      <c r="CL18" s="194">
        <v>42570</v>
      </c>
      <c r="CM18">
        <f t="shared" si="111"/>
        <v>-1</v>
      </c>
      <c r="CN18">
        <f t="shared" si="112"/>
        <v>1</v>
      </c>
      <c r="CO18">
        <f>VLOOKUP($A18,'FuturesInfo (3)'!$A$2:$V$80,22)</f>
        <v>3</v>
      </c>
      <c r="CP18">
        <f t="shared" si="113"/>
        <v>1</v>
      </c>
      <c r="CQ18">
        <f t="shared" si="114"/>
        <v>4</v>
      </c>
      <c r="CR18" s="137">
        <f>VLOOKUP($A18,'FuturesInfo (3)'!$A$2:$O$80,15)*CO18</f>
        <v>243918.75</v>
      </c>
      <c r="CS18" s="137">
        <f>VLOOKUP($A18,'FuturesInfo (3)'!$A$2:$O$80,15)*CQ18</f>
        <v>325225</v>
      </c>
      <c r="CT18" s="188">
        <f t="shared" si="115"/>
        <v>0</v>
      </c>
      <c r="CU18" s="188">
        <f t="shared" si="71"/>
        <v>0</v>
      </c>
      <c r="CV18" s="188">
        <f t="shared" si="116"/>
        <v>0</v>
      </c>
      <c r="CW18" s="188">
        <f t="shared" si="117"/>
        <v>0</v>
      </c>
      <c r="CX18" s="188">
        <f t="shared" si="118"/>
        <v>0</v>
      </c>
      <c r="CY18" s="188">
        <f t="shared" si="119"/>
        <v>0</v>
      </c>
      <c r="CZ18" s="188">
        <f t="shared" si="120"/>
        <v>0</v>
      </c>
      <c r="DA18" s="188">
        <f t="shared" si="129"/>
        <v>0</v>
      </c>
      <c r="DB18" s="188">
        <f t="shared" si="121"/>
        <v>0</v>
      </c>
      <c r="DC18" s="188">
        <f>IF(IF(sym!$Q7=CF18,1,0)=1,ABS(CR18*CK18),-ABS(CR18*CK18))</f>
        <v>0</v>
      </c>
      <c r="DD18" s="188">
        <f t="shared" si="122"/>
        <v>0</v>
      </c>
      <c r="DE18" s="188">
        <f t="shared" si="123"/>
        <v>0</v>
      </c>
    </row>
    <row r="19" spans="1:109" x14ac:dyDescent="0.25">
      <c r="A19" s="1" t="s">
        <v>300</v>
      </c>
      <c r="B19" s="149" t="s">
        <v>518</v>
      </c>
      <c r="C19" s="192" t="s">
        <v>297</v>
      </c>
      <c r="F19">
        <v>1</v>
      </c>
      <c r="G19" s="227">
        <v>1</v>
      </c>
      <c r="H19" s="227">
        <v>1</v>
      </c>
      <c r="I19" s="227">
        <v>1</v>
      </c>
      <c r="J19" s="202">
        <v>1</v>
      </c>
      <c r="K19" s="228">
        <v>12</v>
      </c>
      <c r="L19">
        <f t="shared" si="72"/>
        <v>1</v>
      </c>
      <c r="M19">
        <f t="shared" si="73"/>
        <v>1</v>
      </c>
      <c r="N19">
        <v>-1</v>
      </c>
      <c r="O19">
        <f t="shared" si="74"/>
        <v>0</v>
      </c>
      <c r="P19">
        <f t="shared" si="66"/>
        <v>0</v>
      </c>
      <c r="Q19">
        <f t="shared" si="124"/>
        <v>0</v>
      </c>
      <c r="R19">
        <f t="shared" si="75"/>
        <v>0</v>
      </c>
      <c r="S19">
        <v>-2.4799416484300001E-2</v>
      </c>
      <c r="T19" s="194">
        <v>42564</v>
      </c>
      <c r="U19">
        <f t="shared" si="76"/>
        <v>-1</v>
      </c>
      <c r="V19">
        <f t="shared" si="77"/>
        <v>1</v>
      </c>
      <c r="W19">
        <f>VLOOKUP($A19,'FuturesInfo (3)'!$A$2:$V$80,22)</f>
        <v>5</v>
      </c>
      <c r="X19">
        <f t="shared" si="78"/>
        <v>1</v>
      </c>
      <c r="Y19">
        <f t="shared" si="79"/>
        <v>5</v>
      </c>
      <c r="Z19" s="137">
        <v>66850</v>
      </c>
      <c r="AA19" s="137">
        <v>83562.5</v>
      </c>
      <c r="AB19" s="188">
        <f t="shared" si="80"/>
        <v>-1657.8409919754552</v>
      </c>
      <c r="AC19" s="188">
        <f t="shared" si="67"/>
        <v>-1657.8409919754552</v>
      </c>
      <c r="AD19" s="188">
        <f t="shared" si="81"/>
        <v>-1657.8409919754552</v>
      </c>
      <c r="AE19" s="188">
        <f t="shared" si="82"/>
        <v>-1657.8409919754552</v>
      </c>
      <c r="AF19" s="188">
        <f t="shared" si="83"/>
        <v>-1657.8409919754552</v>
      </c>
      <c r="AG19" s="188">
        <f t="shared" si="84"/>
        <v>-1657.8409919754552</v>
      </c>
      <c r="AH19" s="188">
        <f t="shared" si="85"/>
        <v>-1657.8409919754552</v>
      </c>
      <c r="AI19" s="188">
        <f t="shared" si="125"/>
        <v>-1657.8409919754552</v>
      </c>
      <c r="AJ19" s="188">
        <f t="shared" si="86"/>
        <v>1657.8409919754552</v>
      </c>
      <c r="AK19" s="188">
        <f>IF(IF(sym!$Q8=N19,1,0)=1,ABS(Z19*S19),-ABS(Z19*S19))</f>
        <v>-1657.8409919754552</v>
      </c>
      <c r="AL19" s="188">
        <f t="shared" si="87"/>
        <v>-1657.8409919754552</v>
      </c>
      <c r="AM19" s="188">
        <f t="shared" si="88"/>
        <v>1657.8409919754552</v>
      </c>
      <c r="AO19">
        <f t="shared" si="89"/>
        <v>-1</v>
      </c>
      <c r="AP19" s="227">
        <v>-1</v>
      </c>
      <c r="AQ19" s="227">
        <v>1</v>
      </c>
      <c r="AR19" s="227">
        <v>-1</v>
      </c>
      <c r="AS19" s="202">
        <v>1</v>
      </c>
      <c r="AT19" s="228">
        <v>-2</v>
      </c>
      <c r="AU19">
        <f t="shared" si="90"/>
        <v>1</v>
      </c>
      <c r="AV19">
        <f t="shared" si="91"/>
        <v>-1</v>
      </c>
      <c r="AW19" s="202">
        <v>-1</v>
      </c>
      <c r="AX19">
        <f t="shared" si="92"/>
        <v>0</v>
      </c>
      <c r="AY19">
        <f t="shared" si="68"/>
        <v>0</v>
      </c>
      <c r="AZ19">
        <f t="shared" si="126"/>
        <v>0</v>
      </c>
      <c r="BA19">
        <f t="shared" si="93"/>
        <v>1</v>
      </c>
      <c r="BB19" s="236">
        <v>-7.4794315631999996E-4</v>
      </c>
      <c r="BC19" s="194"/>
      <c r="BD19">
        <f t="shared" si="94"/>
        <v>1</v>
      </c>
      <c r="BE19">
        <f t="shared" si="95"/>
        <v>1</v>
      </c>
      <c r="BF19">
        <f>VLOOKUP($A19,'FuturesInfo (3)'!$A$2:$V$80,22)</f>
        <v>5</v>
      </c>
      <c r="BG19">
        <f t="shared" si="96"/>
        <v>1</v>
      </c>
      <c r="BH19">
        <f t="shared" si="97"/>
        <v>6</v>
      </c>
      <c r="BI19" s="137">
        <f>VLOOKUP($A19,'FuturesInfo (3)'!$A$2:$O$80,15)*BF19</f>
        <v>83125</v>
      </c>
      <c r="BJ19" s="137">
        <f>VLOOKUP($A19,'FuturesInfo (3)'!$A$2:$O$80,15)*BH19</f>
        <v>99750</v>
      </c>
      <c r="BK19" s="188">
        <f t="shared" si="98"/>
        <v>62.172774869099996</v>
      </c>
      <c r="BL19" s="188">
        <f t="shared" si="69"/>
        <v>-62.172774869099996</v>
      </c>
      <c r="BM19" s="188">
        <f t="shared" si="99"/>
        <v>62.172774869099996</v>
      </c>
      <c r="BN19" s="188">
        <f t="shared" si="100"/>
        <v>-62.172774869099996</v>
      </c>
      <c r="BO19" s="188">
        <f t="shared" si="101"/>
        <v>-62.172774869099996</v>
      </c>
      <c r="BP19" s="188">
        <f t="shared" si="102"/>
        <v>62.172774869099996</v>
      </c>
      <c r="BQ19" s="188">
        <f t="shared" si="103"/>
        <v>-62.172774869099996</v>
      </c>
      <c r="BR19" s="188">
        <f t="shared" si="127"/>
        <v>62.172774869099996</v>
      </c>
      <c r="BS19" s="188">
        <f t="shared" si="104"/>
        <v>-62.172774869099996</v>
      </c>
      <c r="BT19" s="188">
        <f>IF(IF(sym!$Q8=AW19,1,0)=1,ABS(BI19*BB19),-ABS(BI19*BB19))</f>
        <v>-62.172774869099996</v>
      </c>
      <c r="BU19" s="188">
        <f t="shared" si="105"/>
        <v>-62.172774869099996</v>
      </c>
      <c r="BV19" s="188">
        <f t="shared" si="106"/>
        <v>62.172774869099996</v>
      </c>
      <c r="BX19">
        <f t="shared" si="107"/>
        <v>-1</v>
      </c>
      <c r="BY19" s="227">
        <v>-1</v>
      </c>
      <c r="BZ19" s="227">
        <v>-1</v>
      </c>
      <c r="CA19" s="227">
        <v>1</v>
      </c>
      <c r="CB19" s="202">
        <v>-1</v>
      </c>
      <c r="CC19" s="228">
        <v>1</v>
      </c>
      <c r="CD19">
        <v>-3</v>
      </c>
      <c r="CE19">
        <f t="shared" si="108"/>
        <v>-1</v>
      </c>
      <c r="CF19" s="202"/>
      <c r="CG19">
        <f t="shared" si="109"/>
        <v>0</v>
      </c>
      <c r="CH19">
        <f t="shared" si="70"/>
        <v>0</v>
      </c>
      <c r="CI19">
        <f t="shared" si="128"/>
        <v>0</v>
      </c>
      <c r="CJ19">
        <f t="shared" si="110"/>
        <v>0</v>
      </c>
      <c r="CK19" s="236"/>
      <c r="CL19" s="194">
        <v>42564</v>
      </c>
      <c r="CM19">
        <f t="shared" si="111"/>
        <v>-1</v>
      </c>
      <c r="CN19">
        <f t="shared" si="112"/>
        <v>-1</v>
      </c>
      <c r="CO19">
        <f>VLOOKUP($A19,'FuturesInfo (3)'!$A$2:$V$80,22)</f>
        <v>5</v>
      </c>
      <c r="CP19">
        <f t="shared" si="113"/>
        <v>-1</v>
      </c>
      <c r="CQ19">
        <f t="shared" si="114"/>
        <v>4</v>
      </c>
      <c r="CR19" s="137">
        <f>VLOOKUP($A19,'FuturesInfo (3)'!$A$2:$O$80,15)*CO19</f>
        <v>83125</v>
      </c>
      <c r="CS19" s="137">
        <f>VLOOKUP($A19,'FuturesInfo (3)'!$A$2:$O$80,15)*CQ19</f>
        <v>66500</v>
      </c>
      <c r="CT19" s="188">
        <f t="shared" si="115"/>
        <v>0</v>
      </c>
      <c r="CU19" s="188">
        <f t="shared" si="71"/>
        <v>0</v>
      </c>
      <c r="CV19" s="188">
        <f t="shared" si="116"/>
        <v>0</v>
      </c>
      <c r="CW19" s="188">
        <f t="shared" si="117"/>
        <v>0</v>
      </c>
      <c r="CX19" s="188">
        <f t="shared" si="118"/>
        <v>0</v>
      </c>
      <c r="CY19" s="188">
        <f t="shared" si="119"/>
        <v>0</v>
      </c>
      <c r="CZ19" s="188">
        <f t="shared" si="120"/>
        <v>0</v>
      </c>
      <c r="DA19" s="188">
        <f t="shared" si="129"/>
        <v>0</v>
      </c>
      <c r="DB19" s="188">
        <f t="shared" si="121"/>
        <v>0</v>
      </c>
      <c r="DC19" s="188">
        <f>IF(IF(sym!$Q8=CF19,1,0)=1,ABS(CR19*CK19),-ABS(CR19*CK19))</f>
        <v>0</v>
      </c>
      <c r="DD19" s="188">
        <f t="shared" si="122"/>
        <v>0</v>
      </c>
      <c r="DE19" s="188">
        <f t="shared" si="123"/>
        <v>0</v>
      </c>
    </row>
    <row r="20" spans="1:109" x14ac:dyDescent="0.25">
      <c r="A20" s="1" t="s">
        <v>302</v>
      </c>
      <c r="B20" s="149" t="s">
        <v>509</v>
      </c>
      <c r="C20" s="192" t="s">
        <v>304</v>
      </c>
      <c r="F20">
        <v>-1</v>
      </c>
      <c r="G20" s="227">
        <v>-1</v>
      </c>
      <c r="H20" s="227">
        <v>1</v>
      </c>
      <c r="I20" s="227">
        <v>-1</v>
      </c>
      <c r="J20" s="202">
        <v>-1</v>
      </c>
      <c r="K20" s="228">
        <v>20</v>
      </c>
      <c r="L20">
        <f t="shared" si="72"/>
        <v>1</v>
      </c>
      <c r="M20">
        <f t="shared" si="73"/>
        <v>-1</v>
      </c>
      <c r="N20">
        <v>1</v>
      </c>
      <c r="O20">
        <f t="shared" si="74"/>
        <v>1</v>
      </c>
      <c r="P20">
        <f t="shared" si="66"/>
        <v>0</v>
      </c>
      <c r="Q20">
        <f t="shared" si="124"/>
        <v>1</v>
      </c>
      <c r="R20">
        <f t="shared" si="75"/>
        <v>0</v>
      </c>
      <c r="S20">
        <v>3.2098765432100003E-2</v>
      </c>
      <c r="T20" s="194">
        <v>42565</v>
      </c>
      <c r="U20">
        <f t="shared" si="76"/>
        <v>1</v>
      </c>
      <c r="V20">
        <f t="shared" si="77"/>
        <v>1</v>
      </c>
      <c r="W20">
        <f>VLOOKUP($A20,'FuturesInfo (3)'!$A$2:$V$80,22)</f>
        <v>4</v>
      </c>
      <c r="X20">
        <f t="shared" si="78"/>
        <v>-1</v>
      </c>
      <c r="Y20">
        <f t="shared" si="79"/>
        <v>4</v>
      </c>
      <c r="Z20" s="137">
        <v>117040</v>
      </c>
      <c r="AA20" s="137">
        <v>87780</v>
      </c>
      <c r="AB20" s="188">
        <f t="shared" si="80"/>
        <v>-3756.8395061729843</v>
      </c>
      <c r="AC20" s="188">
        <f t="shared" si="67"/>
        <v>-3756.8395061729843</v>
      </c>
      <c r="AD20" s="188">
        <f t="shared" si="81"/>
        <v>-3756.8395061729843</v>
      </c>
      <c r="AE20" s="188">
        <f t="shared" si="82"/>
        <v>-3756.8395061729843</v>
      </c>
      <c r="AF20" s="188">
        <f t="shared" si="83"/>
        <v>3756.8395061729843</v>
      </c>
      <c r="AG20" s="188">
        <f t="shared" si="84"/>
        <v>-3756.8395061729843</v>
      </c>
      <c r="AH20" s="188">
        <f t="shared" si="85"/>
        <v>3756.8395061729843</v>
      </c>
      <c r="AI20" s="188">
        <f t="shared" si="125"/>
        <v>-3756.8395061729843</v>
      </c>
      <c r="AJ20" s="188">
        <f t="shared" si="86"/>
        <v>3756.8395061729843</v>
      </c>
      <c r="AK20" s="188">
        <f>IF(IF(sym!$Q9=N20,1,0)=1,ABS(Z20*S20),-ABS(Z20*S20))</f>
        <v>3756.8395061729843</v>
      </c>
      <c r="AL20" s="188">
        <f t="shared" si="87"/>
        <v>3756.8395061729843</v>
      </c>
      <c r="AM20" s="188">
        <f t="shared" si="88"/>
        <v>3756.8395061729843</v>
      </c>
      <c r="AO20">
        <f t="shared" si="89"/>
        <v>1</v>
      </c>
      <c r="AP20" s="227">
        <v>-1</v>
      </c>
      <c r="AQ20" s="227">
        <v>1</v>
      </c>
      <c r="AR20" s="227">
        <v>-1</v>
      </c>
      <c r="AS20" s="202">
        <v>-1</v>
      </c>
      <c r="AT20" s="228">
        <v>-1</v>
      </c>
      <c r="AU20">
        <f t="shared" si="90"/>
        <v>1</v>
      </c>
      <c r="AV20">
        <f t="shared" si="91"/>
        <v>1</v>
      </c>
      <c r="AW20" s="202">
        <v>-1</v>
      </c>
      <c r="AX20">
        <f t="shared" si="92"/>
        <v>0</v>
      </c>
      <c r="AY20">
        <f t="shared" si="68"/>
        <v>1</v>
      </c>
      <c r="AZ20">
        <f t="shared" si="126"/>
        <v>0</v>
      </c>
      <c r="BA20">
        <f t="shared" si="93"/>
        <v>0</v>
      </c>
      <c r="BB20" s="236">
        <v>-1.0252904989699999E-2</v>
      </c>
      <c r="BC20" s="194"/>
      <c r="BD20">
        <f t="shared" si="94"/>
        <v>1</v>
      </c>
      <c r="BE20">
        <f t="shared" si="95"/>
        <v>1</v>
      </c>
      <c r="BF20">
        <f>VLOOKUP($A20,'FuturesInfo (3)'!$A$2:$V$80,22)</f>
        <v>4</v>
      </c>
      <c r="BG20">
        <f t="shared" si="96"/>
        <v>-1</v>
      </c>
      <c r="BH20">
        <f t="shared" si="97"/>
        <v>3</v>
      </c>
      <c r="BI20" s="137">
        <f>VLOOKUP($A20,'FuturesInfo (3)'!$A$2:$O$80,15)*BF20</f>
        <v>118120</v>
      </c>
      <c r="BJ20" s="137">
        <f>VLOOKUP($A20,'FuturesInfo (3)'!$A$2:$O$80,15)*BH20</f>
        <v>88590</v>
      </c>
      <c r="BK20" s="188">
        <f t="shared" si="98"/>
        <v>1211.0731373833639</v>
      </c>
      <c r="BL20" s="188">
        <f t="shared" si="69"/>
        <v>1211.0731373833639</v>
      </c>
      <c r="BM20" s="188">
        <f t="shared" si="99"/>
        <v>-1211.0731373833639</v>
      </c>
      <c r="BN20" s="188">
        <f t="shared" si="100"/>
        <v>1211.0731373833639</v>
      </c>
      <c r="BO20" s="188">
        <f t="shared" si="101"/>
        <v>-1211.0731373833639</v>
      </c>
      <c r="BP20" s="188">
        <f t="shared" si="102"/>
        <v>-1211.0731373833639</v>
      </c>
      <c r="BQ20" s="188">
        <f t="shared" si="103"/>
        <v>-1211.0731373833639</v>
      </c>
      <c r="BR20" s="188">
        <f t="shared" si="127"/>
        <v>1211.0731373833639</v>
      </c>
      <c r="BS20" s="188">
        <f t="shared" si="104"/>
        <v>-1211.0731373833639</v>
      </c>
      <c r="BT20" s="188">
        <f>IF(IF(sym!$Q9=AW20,1,0)=1,ABS(BI20*BB20),-ABS(BI20*BB20))</f>
        <v>-1211.0731373833639</v>
      </c>
      <c r="BU20" s="188">
        <f t="shared" si="105"/>
        <v>-1211.0731373833639</v>
      </c>
      <c r="BV20" s="188">
        <f t="shared" si="106"/>
        <v>1211.0731373833639</v>
      </c>
      <c r="BX20">
        <f t="shared" si="107"/>
        <v>-1</v>
      </c>
      <c r="BY20" s="227">
        <v>-1</v>
      </c>
      <c r="BZ20" s="227">
        <v>-1</v>
      </c>
      <c r="CA20" s="227">
        <v>1</v>
      </c>
      <c r="CB20" s="202">
        <v>-1</v>
      </c>
      <c r="CC20" s="228">
        <v>-1</v>
      </c>
      <c r="CD20">
        <v>-2</v>
      </c>
      <c r="CE20">
        <f t="shared" si="108"/>
        <v>1</v>
      </c>
      <c r="CF20" s="202"/>
      <c r="CG20">
        <f t="shared" si="109"/>
        <v>0</v>
      </c>
      <c r="CH20">
        <f t="shared" si="70"/>
        <v>0</v>
      </c>
      <c r="CI20">
        <f t="shared" si="128"/>
        <v>0</v>
      </c>
      <c r="CJ20">
        <f t="shared" si="110"/>
        <v>0</v>
      </c>
      <c r="CK20" s="236"/>
      <c r="CL20" s="194">
        <v>42565</v>
      </c>
      <c r="CM20">
        <f t="shared" si="111"/>
        <v>1</v>
      </c>
      <c r="CN20">
        <f t="shared" si="112"/>
        <v>-1</v>
      </c>
      <c r="CO20">
        <f>VLOOKUP($A20,'FuturesInfo (3)'!$A$2:$V$80,22)</f>
        <v>4</v>
      </c>
      <c r="CP20">
        <f t="shared" si="113"/>
        <v>-1</v>
      </c>
      <c r="CQ20">
        <f t="shared" si="114"/>
        <v>3</v>
      </c>
      <c r="CR20" s="137">
        <f>VLOOKUP($A20,'FuturesInfo (3)'!$A$2:$O$80,15)*CO20</f>
        <v>118120</v>
      </c>
      <c r="CS20" s="137">
        <f>VLOOKUP($A20,'FuturesInfo (3)'!$A$2:$O$80,15)*CQ20</f>
        <v>88590</v>
      </c>
      <c r="CT20" s="188">
        <f t="shared" si="115"/>
        <v>0</v>
      </c>
      <c r="CU20" s="188">
        <f t="shared" si="71"/>
        <v>0</v>
      </c>
      <c r="CV20" s="188">
        <f t="shared" si="116"/>
        <v>0</v>
      </c>
      <c r="CW20" s="188">
        <f t="shared" si="117"/>
        <v>0</v>
      </c>
      <c r="CX20" s="188">
        <f t="shared" si="118"/>
        <v>0</v>
      </c>
      <c r="CY20" s="188">
        <f t="shared" si="119"/>
        <v>0</v>
      </c>
      <c r="CZ20" s="188">
        <f t="shared" si="120"/>
        <v>0</v>
      </c>
      <c r="DA20" s="188">
        <f t="shared" si="129"/>
        <v>0</v>
      </c>
      <c r="DB20" s="188">
        <f t="shared" si="121"/>
        <v>0</v>
      </c>
      <c r="DC20" s="188">
        <f>IF(IF(sym!$Q9=CF20,1,0)=1,ABS(CR20*CK20),-ABS(CR20*CK20))</f>
        <v>0</v>
      </c>
      <c r="DD20" s="188">
        <f t="shared" si="122"/>
        <v>0</v>
      </c>
      <c r="DE20" s="188">
        <f t="shared" si="123"/>
        <v>0</v>
      </c>
    </row>
    <row r="21" spans="1:109" x14ac:dyDescent="0.25">
      <c r="A21" s="1" t="s">
        <v>305</v>
      </c>
      <c r="B21" s="149" t="s">
        <v>488</v>
      </c>
      <c r="C21" s="192" t="s">
        <v>1121</v>
      </c>
      <c r="F21">
        <v>1</v>
      </c>
      <c r="G21" s="227">
        <v>1</v>
      </c>
      <c r="H21" s="227">
        <v>-1</v>
      </c>
      <c r="I21" s="227">
        <v>1</v>
      </c>
      <c r="J21" s="202">
        <v>-1</v>
      </c>
      <c r="K21" s="228">
        <v>-4</v>
      </c>
      <c r="L21">
        <f t="shared" si="72"/>
        <v>-1</v>
      </c>
      <c r="M21">
        <f t="shared" si="73"/>
        <v>1</v>
      </c>
      <c r="N21">
        <v>-1</v>
      </c>
      <c r="O21">
        <f t="shared" si="74"/>
        <v>1</v>
      </c>
      <c r="P21">
        <f t="shared" si="66"/>
        <v>1</v>
      </c>
      <c r="Q21">
        <f t="shared" si="124"/>
        <v>1</v>
      </c>
      <c r="R21">
        <f t="shared" si="75"/>
        <v>0</v>
      </c>
      <c r="S21">
        <v>-4.23811697203E-3</v>
      </c>
      <c r="T21" s="194">
        <v>42576</v>
      </c>
      <c r="U21">
        <f t="shared" si="76"/>
        <v>-1</v>
      </c>
      <c r="V21">
        <f t="shared" si="77"/>
        <v>-1</v>
      </c>
      <c r="W21">
        <f>VLOOKUP($A21,'FuturesInfo (3)'!$A$2:$V$80,22)</f>
        <v>4</v>
      </c>
      <c r="X21">
        <f t="shared" si="78"/>
        <v>-1</v>
      </c>
      <c r="Y21">
        <f t="shared" si="79"/>
        <v>4</v>
      </c>
      <c r="Z21" s="137">
        <v>305440</v>
      </c>
      <c r="AA21" s="137">
        <v>229080</v>
      </c>
      <c r="AB21" s="188">
        <f t="shared" si="80"/>
        <v>-1294.4904479368431</v>
      </c>
      <c r="AC21" s="188">
        <f t="shared" si="67"/>
        <v>1294.4904479368431</v>
      </c>
      <c r="AD21" s="188">
        <f t="shared" si="81"/>
        <v>-1294.4904479368431</v>
      </c>
      <c r="AE21" s="188">
        <f t="shared" si="82"/>
        <v>1294.4904479368431</v>
      </c>
      <c r="AF21" s="188">
        <f t="shared" si="83"/>
        <v>1294.4904479368431</v>
      </c>
      <c r="AG21" s="188">
        <f>IF(R21=1,ABS(Z21*S21),-ABS(Z21*S21))</f>
        <v>-1294.4904479368431</v>
      </c>
      <c r="AH21" s="188">
        <f t="shared" si="85"/>
        <v>1294.4904479368431</v>
      </c>
      <c r="AI21" s="188">
        <f t="shared" si="125"/>
        <v>-1294.4904479368431</v>
      </c>
      <c r="AJ21" s="188">
        <f t="shared" si="86"/>
        <v>1294.4904479368431</v>
      </c>
      <c r="AK21" s="188">
        <f>IF(IF(sym!$Q10=N21,1,0)=1,ABS(Z21*S21),-ABS(Z21*S21))</f>
        <v>-1294.4904479368431</v>
      </c>
      <c r="AL21" s="188">
        <f t="shared" si="87"/>
        <v>1294.4904479368431</v>
      </c>
      <c r="AM21" s="188">
        <f t="shared" si="88"/>
        <v>1294.4904479368431</v>
      </c>
      <c r="AO21">
        <f t="shared" si="89"/>
        <v>-1</v>
      </c>
      <c r="AP21" s="227">
        <v>-1</v>
      </c>
      <c r="AQ21" s="227">
        <v>-1</v>
      </c>
      <c r="AR21" s="227">
        <v>1</v>
      </c>
      <c r="AS21" s="202">
        <v>-1</v>
      </c>
      <c r="AT21" s="228">
        <v>-5</v>
      </c>
      <c r="AU21">
        <f t="shared" si="90"/>
        <v>1</v>
      </c>
      <c r="AV21">
        <f t="shared" si="91"/>
        <v>1</v>
      </c>
      <c r="AW21" s="202">
        <v>1</v>
      </c>
      <c r="AX21">
        <f t="shared" si="92"/>
        <v>0</v>
      </c>
      <c r="AY21">
        <f t="shared" si="68"/>
        <v>0</v>
      </c>
      <c r="AZ21">
        <f t="shared" si="126"/>
        <v>1</v>
      </c>
      <c r="BA21">
        <f t="shared" si="93"/>
        <v>1</v>
      </c>
      <c r="BB21" s="236">
        <v>7.8575170246200003E-4</v>
      </c>
      <c r="BC21" s="194"/>
      <c r="BD21">
        <f t="shared" si="94"/>
        <v>1</v>
      </c>
      <c r="BE21">
        <f t="shared" si="95"/>
        <v>1</v>
      </c>
      <c r="BF21">
        <f>VLOOKUP($A21,'FuturesInfo (3)'!$A$2:$V$80,22)</f>
        <v>4</v>
      </c>
      <c r="BG21">
        <f t="shared" si="96"/>
        <v>-1</v>
      </c>
      <c r="BH21">
        <f t="shared" si="97"/>
        <v>3</v>
      </c>
      <c r="BI21" s="137">
        <f>VLOOKUP($A21,'FuturesInfo (3)'!$A$2:$O$80,15)*BF21</f>
        <v>304560</v>
      </c>
      <c r="BJ21" s="137">
        <f>VLOOKUP($A21,'FuturesInfo (3)'!$A$2:$O$80,15)*BH21</f>
        <v>228420</v>
      </c>
      <c r="BK21" s="188">
        <f t="shared" si="98"/>
        <v>-239.30853850182672</v>
      </c>
      <c r="BL21" s="188">
        <f t="shared" si="69"/>
        <v>-239.30853850182672</v>
      </c>
      <c r="BM21" s="188">
        <f t="shared" si="99"/>
        <v>-239.30853850182672</v>
      </c>
      <c r="BN21" s="188">
        <f t="shared" si="100"/>
        <v>-239.30853850182672</v>
      </c>
      <c r="BO21" s="188">
        <f t="shared" si="101"/>
        <v>239.30853850182672</v>
      </c>
      <c r="BP21" s="188">
        <f>IF(BA21=1,ABS(BI21*BB21),-ABS(BI21*BB21))</f>
        <v>239.30853850182672</v>
      </c>
      <c r="BQ21" s="188">
        <f t="shared" si="103"/>
        <v>-239.30853850182672</v>
      </c>
      <c r="BR21" s="188">
        <f t="shared" si="127"/>
        <v>239.30853850182672</v>
      </c>
      <c r="BS21" s="188">
        <f t="shared" si="104"/>
        <v>239.30853850182672</v>
      </c>
      <c r="BT21" s="188">
        <f>IF(IF(sym!$Q10=AW21,1,0)=1,ABS(BI21*BB21),-ABS(BI21*BB21))</f>
        <v>239.30853850182672</v>
      </c>
      <c r="BU21" s="188">
        <f t="shared" si="105"/>
        <v>239.30853850182672</v>
      </c>
      <c r="BV21" s="188">
        <f t="shared" si="106"/>
        <v>239.30853850182672</v>
      </c>
      <c r="BX21">
        <f t="shared" si="107"/>
        <v>1</v>
      </c>
      <c r="BY21" s="227">
        <v>1</v>
      </c>
      <c r="BZ21" s="227">
        <v>-1</v>
      </c>
      <c r="CA21" s="227">
        <v>-1</v>
      </c>
      <c r="CB21" s="202">
        <v>1</v>
      </c>
      <c r="CC21" s="228">
        <v>-1</v>
      </c>
      <c r="CD21">
        <v>-6</v>
      </c>
      <c r="CE21">
        <f t="shared" si="108"/>
        <v>-1</v>
      </c>
      <c r="CF21" s="202"/>
      <c r="CG21">
        <f t="shared" si="109"/>
        <v>0</v>
      </c>
      <c r="CH21">
        <f t="shared" si="70"/>
        <v>0</v>
      </c>
      <c r="CI21">
        <f t="shared" si="128"/>
        <v>0</v>
      </c>
      <c r="CJ21">
        <f t="shared" si="110"/>
        <v>0</v>
      </c>
      <c r="CK21" s="236"/>
      <c r="CL21" s="194">
        <v>42576</v>
      </c>
      <c r="CM21">
        <f t="shared" si="111"/>
        <v>-1</v>
      </c>
      <c r="CN21">
        <f t="shared" si="112"/>
        <v>-1</v>
      </c>
      <c r="CO21">
        <f>VLOOKUP($A21,'FuturesInfo (3)'!$A$2:$V$80,22)</f>
        <v>4</v>
      </c>
      <c r="CP21">
        <f t="shared" si="113"/>
        <v>1</v>
      </c>
      <c r="CQ21">
        <f t="shared" si="114"/>
        <v>5</v>
      </c>
      <c r="CR21" s="137">
        <f>VLOOKUP($A21,'FuturesInfo (3)'!$A$2:$O$80,15)*CO21</f>
        <v>304560</v>
      </c>
      <c r="CS21" s="137">
        <f>VLOOKUP($A21,'FuturesInfo (3)'!$A$2:$O$80,15)*CQ21</f>
        <v>380700</v>
      </c>
      <c r="CT21" s="188">
        <f t="shared" si="115"/>
        <v>0</v>
      </c>
      <c r="CU21" s="188">
        <f t="shared" si="71"/>
        <v>0</v>
      </c>
      <c r="CV21" s="188">
        <f t="shared" si="116"/>
        <v>0</v>
      </c>
      <c r="CW21" s="188">
        <f t="shared" si="117"/>
        <v>0</v>
      </c>
      <c r="CX21" s="188">
        <f t="shared" si="118"/>
        <v>0</v>
      </c>
      <c r="CY21" s="188">
        <f>IF(CJ21=1,ABS(CR21*CK21),-ABS(CR21*CK21))</f>
        <v>0</v>
      </c>
      <c r="CZ21" s="188">
        <f t="shared" si="120"/>
        <v>0</v>
      </c>
      <c r="DA21" s="188">
        <f t="shared" si="129"/>
        <v>0</v>
      </c>
      <c r="DB21" s="188">
        <f t="shared" si="121"/>
        <v>0</v>
      </c>
      <c r="DC21" s="188">
        <f>IF(IF(sym!$Q10=CF21,1,0)=1,ABS(CR21*CK21),-ABS(CR21*CK21))</f>
        <v>0</v>
      </c>
      <c r="DD21" s="188">
        <f t="shared" si="122"/>
        <v>0</v>
      </c>
      <c r="DE21" s="188">
        <f t="shared" si="123"/>
        <v>0</v>
      </c>
    </row>
    <row r="22" spans="1:109" x14ac:dyDescent="0.25">
      <c r="A22" s="1" t="s">
        <v>307</v>
      </c>
      <c r="B22" s="149" t="s">
        <v>484</v>
      </c>
      <c r="C22" s="192" t="s">
        <v>1122</v>
      </c>
      <c r="F22">
        <v>1</v>
      </c>
      <c r="G22" s="227">
        <v>-1</v>
      </c>
      <c r="H22" s="227">
        <v>1</v>
      </c>
      <c r="I22" s="227">
        <v>-1</v>
      </c>
      <c r="J22" s="202">
        <v>1</v>
      </c>
      <c r="K22" s="228">
        <v>7</v>
      </c>
      <c r="L22">
        <f t="shared" si="72"/>
        <v>1</v>
      </c>
      <c r="M22">
        <f t="shared" si="73"/>
        <v>1</v>
      </c>
      <c r="N22">
        <v>1</v>
      </c>
      <c r="O22">
        <f t="shared" si="74"/>
        <v>1</v>
      </c>
      <c r="P22">
        <f t="shared" si="66"/>
        <v>1</v>
      </c>
      <c r="Q22">
        <f t="shared" si="124"/>
        <v>1</v>
      </c>
      <c r="R22">
        <f t="shared" si="75"/>
        <v>1</v>
      </c>
      <c r="T22" s="194">
        <v>42571</v>
      </c>
      <c r="U22">
        <f t="shared" si="76"/>
        <v>1</v>
      </c>
      <c r="V22">
        <f t="shared" si="77"/>
        <v>1</v>
      </c>
      <c r="W22">
        <f>VLOOKUP($A22,'FuturesInfo (3)'!$A$2:$V$80,22)</f>
        <v>0</v>
      </c>
      <c r="X22">
        <f t="shared" si="78"/>
        <v>-1</v>
      </c>
      <c r="Y22">
        <f t="shared" si="79"/>
        <v>0</v>
      </c>
      <c r="Z22" s="137">
        <v>0</v>
      </c>
      <c r="AA22" s="137">
        <v>0</v>
      </c>
      <c r="AB22" s="188">
        <f t="shared" si="80"/>
        <v>0</v>
      </c>
      <c r="AC22" s="188">
        <f t="shared" si="67"/>
        <v>0</v>
      </c>
      <c r="AD22" s="188">
        <f t="shared" si="81"/>
        <v>0</v>
      </c>
      <c r="AE22" s="188">
        <f t="shared" si="82"/>
        <v>0</v>
      </c>
      <c r="AF22" s="188">
        <f t="shared" si="83"/>
        <v>0</v>
      </c>
      <c r="AG22" s="188">
        <f t="shared" ref="AG22:AG85" si="130">IF(R22=1,ABS(Z22*S22),-ABS(Z22*S22))</f>
        <v>0</v>
      </c>
      <c r="AH22" s="188">
        <f t="shared" si="85"/>
        <v>0</v>
      </c>
      <c r="AI22" s="188">
        <f t="shared" si="125"/>
        <v>0</v>
      </c>
      <c r="AJ22" s="188">
        <f t="shared" si="86"/>
        <v>0</v>
      </c>
      <c r="AK22" s="188">
        <f>IF(IF(sym!$Q11=N22,1,0)=1,ABS(Z22*S22),-ABS(Z22*S22))</f>
        <v>0</v>
      </c>
      <c r="AL22" s="188">
        <f t="shared" si="87"/>
        <v>0</v>
      </c>
      <c r="AM22" s="188">
        <f t="shared" si="88"/>
        <v>0</v>
      </c>
      <c r="AO22">
        <f t="shared" si="89"/>
        <v>1</v>
      </c>
      <c r="AP22" s="227">
        <v>-1</v>
      </c>
      <c r="AQ22" s="227">
        <v>1</v>
      </c>
      <c r="AR22" s="227">
        <v>-1</v>
      </c>
      <c r="AS22" s="202">
        <v>1</v>
      </c>
      <c r="AT22" s="228">
        <v>7</v>
      </c>
      <c r="AU22">
        <f t="shared" si="90"/>
        <v>1</v>
      </c>
      <c r="AV22">
        <f t="shared" si="91"/>
        <v>1</v>
      </c>
      <c r="AW22" s="202">
        <v>-1</v>
      </c>
      <c r="AX22">
        <f t="shared" si="92"/>
        <v>0</v>
      </c>
      <c r="AY22">
        <f t="shared" si="68"/>
        <v>0</v>
      </c>
      <c r="AZ22">
        <f t="shared" si="126"/>
        <v>0</v>
      </c>
      <c r="BA22">
        <f t="shared" si="93"/>
        <v>0</v>
      </c>
      <c r="BB22" s="236">
        <v>-4.3776939655200001E-3</v>
      </c>
      <c r="BC22" s="194"/>
      <c r="BD22">
        <f t="shared" si="94"/>
        <v>1</v>
      </c>
      <c r="BE22">
        <f t="shared" si="95"/>
        <v>1</v>
      </c>
      <c r="BF22">
        <f>VLOOKUP($A22,'FuturesInfo (3)'!$A$2:$V$80,22)</f>
        <v>0</v>
      </c>
      <c r="BG22">
        <f t="shared" si="96"/>
        <v>-1</v>
      </c>
      <c r="BH22">
        <f t="shared" si="97"/>
        <v>0</v>
      </c>
      <c r="BI22" s="137">
        <f>VLOOKUP($A22,'FuturesInfo (3)'!$A$2:$O$80,15)*BF22</f>
        <v>0</v>
      </c>
      <c r="BJ22" s="137">
        <f>VLOOKUP($A22,'FuturesInfo (3)'!$A$2:$O$80,15)*BH22</f>
        <v>0</v>
      </c>
      <c r="BK22" s="188">
        <f t="shared" si="98"/>
        <v>0</v>
      </c>
      <c r="BL22" s="188">
        <f t="shared" si="69"/>
        <v>0</v>
      </c>
      <c r="BM22" s="188">
        <f t="shared" si="99"/>
        <v>0</v>
      </c>
      <c r="BN22" s="188">
        <f t="shared" si="100"/>
        <v>0</v>
      </c>
      <c r="BO22" s="188">
        <f t="shared" si="101"/>
        <v>0</v>
      </c>
      <c r="BP22" s="188">
        <f t="shared" ref="BP22:BP85" si="131">IF(BA22=1,ABS(BI22*BB22),-ABS(BI22*BB22))</f>
        <v>0</v>
      </c>
      <c r="BQ22" s="188">
        <f t="shared" si="103"/>
        <v>0</v>
      </c>
      <c r="BR22" s="188">
        <f t="shared" si="127"/>
        <v>0</v>
      </c>
      <c r="BS22" s="188">
        <f t="shared" si="104"/>
        <v>0</v>
      </c>
      <c r="BT22" s="188">
        <f>IF(IF(sym!$Q11=AW22,1,0)=1,ABS(BI22*BB22),-ABS(BI22*BB22))</f>
        <v>0</v>
      </c>
      <c r="BU22" s="188">
        <f t="shared" si="105"/>
        <v>0</v>
      </c>
      <c r="BV22" s="188">
        <f t="shared" si="106"/>
        <v>0</v>
      </c>
      <c r="BX22">
        <f t="shared" si="107"/>
        <v>-1</v>
      </c>
      <c r="BY22" s="227">
        <v>-1</v>
      </c>
      <c r="BZ22" s="227">
        <v>-1</v>
      </c>
      <c r="CA22" s="227">
        <v>-1</v>
      </c>
      <c r="CB22" s="202">
        <v>-1</v>
      </c>
      <c r="CC22" s="228">
        <v>1</v>
      </c>
      <c r="CD22">
        <v>8</v>
      </c>
      <c r="CE22">
        <f t="shared" si="108"/>
        <v>-1</v>
      </c>
      <c r="CF22" s="202"/>
      <c r="CG22">
        <f t="shared" si="109"/>
        <v>0</v>
      </c>
      <c r="CH22">
        <f t="shared" si="70"/>
        <v>0</v>
      </c>
      <c r="CI22">
        <f t="shared" si="128"/>
        <v>0</v>
      </c>
      <c r="CJ22">
        <f t="shared" si="110"/>
        <v>0</v>
      </c>
      <c r="CK22" s="236"/>
      <c r="CL22" s="194">
        <v>42571</v>
      </c>
      <c r="CM22">
        <f t="shared" si="111"/>
        <v>1</v>
      </c>
      <c r="CN22">
        <f t="shared" si="112"/>
        <v>1</v>
      </c>
      <c r="CO22">
        <f>VLOOKUP($A22,'FuturesInfo (3)'!$A$2:$V$80,22)</f>
        <v>0</v>
      </c>
      <c r="CP22">
        <f t="shared" si="113"/>
        <v>-1</v>
      </c>
      <c r="CQ22">
        <f t="shared" si="114"/>
        <v>0</v>
      </c>
      <c r="CR22" s="137">
        <f>VLOOKUP($A22,'FuturesInfo (3)'!$A$2:$O$80,15)*CO22</f>
        <v>0</v>
      </c>
      <c r="CS22" s="137">
        <f>VLOOKUP($A22,'FuturesInfo (3)'!$A$2:$O$80,15)*CQ22</f>
        <v>0</v>
      </c>
      <c r="CT22" s="188">
        <f t="shared" si="115"/>
        <v>0</v>
      </c>
      <c r="CU22" s="188">
        <f t="shared" si="71"/>
        <v>0</v>
      </c>
      <c r="CV22" s="188">
        <f t="shared" si="116"/>
        <v>0</v>
      </c>
      <c r="CW22" s="188">
        <f t="shared" si="117"/>
        <v>0</v>
      </c>
      <c r="CX22" s="188">
        <f t="shared" si="118"/>
        <v>0</v>
      </c>
      <c r="CY22" s="188">
        <f t="shared" ref="CY22:CY85" si="132">IF(CJ22=1,ABS(CR22*CK22),-ABS(CR22*CK22))</f>
        <v>0</v>
      </c>
      <c r="CZ22" s="188">
        <f t="shared" si="120"/>
        <v>0</v>
      </c>
      <c r="DA22" s="188">
        <f t="shared" si="129"/>
        <v>0</v>
      </c>
      <c r="DB22" s="188">
        <f t="shared" si="121"/>
        <v>0</v>
      </c>
      <c r="DC22" s="188">
        <f>IF(IF(sym!$Q11=CF22,1,0)=1,ABS(CR22*CK22),-ABS(CR22*CK22))</f>
        <v>0</v>
      </c>
      <c r="DD22" s="188">
        <f t="shared" si="122"/>
        <v>0</v>
      </c>
      <c r="DE22" s="188">
        <f t="shared" si="123"/>
        <v>0</v>
      </c>
    </row>
    <row r="23" spans="1:109" x14ac:dyDescent="0.25">
      <c r="A23" s="1" t="s">
        <v>309</v>
      </c>
      <c r="B23" s="149" t="s">
        <v>522</v>
      </c>
      <c r="C23" s="192" t="s">
        <v>288</v>
      </c>
      <c r="F23">
        <v>1</v>
      </c>
      <c r="G23" s="227">
        <v>-1</v>
      </c>
      <c r="H23" s="227">
        <v>-1</v>
      </c>
      <c r="I23" s="227">
        <v>-1</v>
      </c>
      <c r="J23" s="202">
        <v>-1</v>
      </c>
      <c r="K23" s="228">
        <v>13</v>
      </c>
      <c r="L23">
        <f t="shared" si="72"/>
        <v>-1</v>
      </c>
      <c r="M23">
        <f t="shared" si="73"/>
        <v>-1</v>
      </c>
      <c r="N23">
        <v>-1</v>
      </c>
      <c r="O23">
        <f t="shared" si="74"/>
        <v>1</v>
      </c>
      <c r="P23">
        <f t="shared" si="66"/>
        <v>1</v>
      </c>
      <c r="Q23">
        <f t="shared" si="124"/>
        <v>1</v>
      </c>
      <c r="R23">
        <f t="shared" si="75"/>
        <v>1</v>
      </c>
      <c r="S23">
        <v>-3.7019230769200002E-2</v>
      </c>
      <c r="T23" s="194">
        <v>42563</v>
      </c>
      <c r="U23">
        <f t="shared" si="76"/>
        <v>-1</v>
      </c>
      <c r="V23">
        <f t="shared" si="77"/>
        <v>-1</v>
      </c>
      <c r="W23">
        <f>VLOOKUP($A23,'FuturesInfo (3)'!$A$2:$V$80,22)</f>
        <v>2</v>
      </c>
      <c r="X23">
        <f t="shared" si="78"/>
        <v>-1</v>
      </c>
      <c r="Y23">
        <f t="shared" si="79"/>
        <v>2</v>
      </c>
      <c r="Z23" s="137">
        <v>80120</v>
      </c>
      <c r="AA23" s="137">
        <v>80120</v>
      </c>
      <c r="AB23" s="188">
        <f t="shared" si="80"/>
        <v>2965.9807692283043</v>
      </c>
      <c r="AC23" s="188">
        <f t="shared" si="67"/>
        <v>2965.9807692283043</v>
      </c>
      <c r="AD23" s="188">
        <f t="shared" si="81"/>
        <v>-2965.9807692283043</v>
      </c>
      <c r="AE23" s="188">
        <f t="shared" si="82"/>
        <v>2965.9807692283043</v>
      </c>
      <c r="AF23" s="188">
        <f t="shared" si="83"/>
        <v>2965.9807692283043</v>
      </c>
      <c r="AG23" s="188">
        <f t="shared" si="130"/>
        <v>2965.9807692283043</v>
      </c>
      <c r="AH23" s="188">
        <f t="shared" si="85"/>
        <v>2965.9807692283043</v>
      </c>
      <c r="AI23" s="188">
        <f t="shared" si="125"/>
        <v>2965.9807692283043</v>
      </c>
      <c r="AJ23" s="188">
        <f t="shared" si="86"/>
        <v>2965.9807692283043</v>
      </c>
      <c r="AK23" s="188">
        <f>IF(IF(sym!$Q12=N23,1,0)=1,ABS(Z23*S23),-ABS(Z23*S23))</f>
        <v>-2965.9807692283043</v>
      </c>
      <c r="AL23" s="188">
        <f t="shared" si="87"/>
        <v>2965.9807692283043</v>
      </c>
      <c r="AM23" s="188">
        <f t="shared" si="88"/>
        <v>2965.9807692283043</v>
      </c>
      <c r="AO23">
        <f t="shared" si="89"/>
        <v>-1</v>
      </c>
      <c r="AP23" s="227">
        <v>-1</v>
      </c>
      <c r="AQ23" s="227">
        <v>1</v>
      </c>
      <c r="AR23" s="227">
        <v>-1</v>
      </c>
      <c r="AS23" s="202">
        <v>-1</v>
      </c>
      <c r="AT23" s="228">
        <v>14</v>
      </c>
      <c r="AU23">
        <f t="shared" si="90"/>
        <v>1</v>
      </c>
      <c r="AV23">
        <f t="shared" si="91"/>
        <v>-1</v>
      </c>
      <c r="AW23" s="202">
        <v>-1</v>
      </c>
      <c r="AX23">
        <f t="shared" si="92"/>
        <v>0</v>
      </c>
      <c r="AY23">
        <f t="shared" si="68"/>
        <v>1</v>
      </c>
      <c r="AZ23">
        <f t="shared" si="126"/>
        <v>0</v>
      </c>
      <c r="BA23">
        <f t="shared" si="93"/>
        <v>1</v>
      </c>
      <c r="BB23" s="236">
        <v>-1.3729405891199999E-2</v>
      </c>
      <c r="BC23" s="194"/>
      <c r="BD23">
        <f t="shared" si="94"/>
        <v>1</v>
      </c>
      <c r="BE23">
        <f t="shared" si="95"/>
        <v>1</v>
      </c>
      <c r="BF23">
        <f>VLOOKUP($A23,'FuturesInfo (3)'!$A$2:$V$80,22)</f>
        <v>2</v>
      </c>
      <c r="BG23">
        <f t="shared" si="96"/>
        <v>-1</v>
      </c>
      <c r="BH23">
        <f t="shared" si="97"/>
        <v>2</v>
      </c>
      <c r="BI23" s="137">
        <f>VLOOKUP($A23,'FuturesInfo (3)'!$A$2:$O$80,15)*BF23</f>
        <v>85540</v>
      </c>
      <c r="BJ23" s="137">
        <f>VLOOKUP($A23,'FuturesInfo (3)'!$A$2:$O$80,15)*BH23</f>
        <v>85540</v>
      </c>
      <c r="BK23" s="188">
        <f t="shared" si="98"/>
        <v>1174.4133799332481</v>
      </c>
      <c r="BL23" s="188">
        <f t="shared" si="69"/>
        <v>1174.4133799332481</v>
      </c>
      <c r="BM23" s="188">
        <f t="shared" si="99"/>
        <v>1174.4133799332481</v>
      </c>
      <c r="BN23" s="188">
        <f t="shared" si="100"/>
        <v>1174.4133799332481</v>
      </c>
      <c r="BO23" s="188">
        <f t="shared" si="101"/>
        <v>-1174.4133799332481</v>
      </c>
      <c r="BP23" s="188">
        <f t="shared" si="131"/>
        <v>1174.4133799332481</v>
      </c>
      <c r="BQ23" s="188">
        <f t="shared" si="103"/>
        <v>-1174.4133799332481</v>
      </c>
      <c r="BR23" s="188">
        <f t="shared" si="127"/>
        <v>1174.4133799332481</v>
      </c>
      <c r="BS23" s="188">
        <f t="shared" si="104"/>
        <v>-1174.4133799332481</v>
      </c>
      <c r="BT23" s="188">
        <f>IF(IF(sym!$Q12=AW23,1,0)=1,ABS(BI23*BB23),-ABS(BI23*BB23))</f>
        <v>-1174.4133799332481</v>
      </c>
      <c r="BU23" s="188">
        <f t="shared" si="105"/>
        <v>-1174.4133799332481</v>
      </c>
      <c r="BV23" s="188">
        <f t="shared" si="106"/>
        <v>1174.4133799332481</v>
      </c>
      <c r="BX23">
        <f t="shared" si="107"/>
        <v>-1</v>
      </c>
      <c r="BY23" s="227">
        <v>-1</v>
      </c>
      <c r="BZ23" s="227">
        <v>-1</v>
      </c>
      <c r="CA23" s="227">
        <v>-1</v>
      </c>
      <c r="CB23" s="202">
        <v>-1</v>
      </c>
      <c r="CC23" s="228">
        <v>-1</v>
      </c>
      <c r="CD23">
        <v>15</v>
      </c>
      <c r="CE23">
        <f t="shared" si="108"/>
        <v>1</v>
      </c>
      <c r="CF23" s="202"/>
      <c r="CG23">
        <f t="shared" si="109"/>
        <v>0</v>
      </c>
      <c r="CH23">
        <f t="shared" si="70"/>
        <v>0</v>
      </c>
      <c r="CI23">
        <f t="shared" si="128"/>
        <v>0</v>
      </c>
      <c r="CJ23">
        <f t="shared" si="110"/>
        <v>0</v>
      </c>
      <c r="CK23" s="236"/>
      <c r="CL23" s="194">
        <v>42563</v>
      </c>
      <c r="CM23">
        <f t="shared" si="111"/>
        <v>1</v>
      </c>
      <c r="CN23">
        <f t="shared" si="112"/>
        <v>1</v>
      </c>
      <c r="CO23">
        <f>VLOOKUP($A23,'FuturesInfo (3)'!$A$2:$V$80,22)</f>
        <v>2</v>
      </c>
      <c r="CP23">
        <f t="shared" si="113"/>
        <v>-1</v>
      </c>
      <c r="CQ23">
        <f t="shared" si="114"/>
        <v>2</v>
      </c>
      <c r="CR23" s="137">
        <f>VLOOKUP($A23,'FuturesInfo (3)'!$A$2:$O$80,15)*CO23</f>
        <v>85540</v>
      </c>
      <c r="CS23" s="137">
        <f>VLOOKUP($A23,'FuturesInfo (3)'!$A$2:$O$80,15)*CQ23</f>
        <v>85540</v>
      </c>
      <c r="CT23" s="188">
        <f t="shared" si="115"/>
        <v>0</v>
      </c>
      <c r="CU23" s="188">
        <f t="shared" si="71"/>
        <v>0</v>
      </c>
      <c r="CV23" s="188">
        <f t="shared" si="116"/>
        <v>0</v>
      </c>
      <c r="CW23" s="188">
        <f t="shared" si="117"/>
        <v>0</v>
      </c>
      <c r="CX23" s="188">
        <f t="shared" si="118"/>
        <v>0</v>
      </c>
      <c r="CY23" s="188">
        <f t="shared" si="132"/>
        <v>0</v>
      </c>
      <c r="CZ23" s="188">
        <f t="shared" si="120"/>
        <v>0</v>
      </c>
      <c r="DA23" s="188">
        <f t="shared" si="129"/>
        <v>0</v>
      </c>
      <c r="DB23" s="188">
        <f t="shared" si="121"/>
        <v>0</v>
      </c>
      <c r="DC23" s="188">
        <f>IF(IF(sym!$Q12=CF23,1,0)=1,ABS(CR23*CK23),-ABS(CR23*CK23))</f>
        <v>0</v>
      </c>
      <c r="DD23" s="188">
        <f t="shared" si="122"/>
        <v>0</v>
      </c>
      <c r="DE23" s="188">
        <f t="shared" si="123"/>
        <v>0</v>
      </c>
    </row>
    <row r="24" spans="1:109" x14ac:dyDescent="0.25">
      <c r="A24" s="1" t="s">
        <v>311</v>
      </c>
      <c r="B24" s="149" t="s">
        <v>520</v>
      </c>
      <c r="C24" s="192" t="s">
        <v>304</v>
      </c>
      <c r="F24">
        <v>1</v>
      </c>
      <c r="G24" s="229">
        <v>-1</v>
      </c>
      <c r="H24" s="229">
        <v>-1</v>
      </c>
      <c r="I24" s="229">
        <v>-1</v>
      </c>
      <c r="J24" s="202">
        <v>-1</v>
      </c>
      <c r="K24" s="228">
        <v>-4</v>
      </c>
      <c r="L24">
        <f t="shared" si="72"/>
        <v>-1</v>
      </c>
      <c r="M24">
        <f t="shared" si="73"/>
        <v>1</v>
      </c>
      <c r="N24">
        <v>1</v>
      </c>
      <c r="O24">
        <f t="shared" si="74"/>
        <v>0</v>
      </c>
      <c r="P24">
        <f t="shared" si="66"/>
        <v>0</v>
      </c>
      <c r="Q24">
        <f t="shared" si="124"/>
        <v>0</v>
      </c>
      <c r="R24">
        <f t="shared" si="75"/>
        <v>1</v>
      </c>
      <c r="S24">
        <v>4.5921123716899997E-3</v>
      </c>
      <c r="T24" s="194">
        <v>42576</v>
      </c>
      <c r="U24">
        <f t="shared" si="76"/>
        <v>1</v>
      </c>
      <c r="V24">
        <f t="shared" si="77"/>
        <v>-1</v>
      </c>
      <c r="W24">
        <f>VLOOKUP($A24,'FuturesInfo (3)'!$A$2:$V$80,22)</f>
        <v>3</v>
      </c>
      <c r="X24">
        <f t="shared" si="78"/>
        <v>-1</v>
      </c>
      <c r="Y24">
        <f t="shared" si="79"/>
        <v>3</v>
      </c>
      <c r="Z24" s="137">
        <v>111570</v>
      </c>
      <c r="AA24" s="137">
        <v>74380</v>
      </c>
      <c r="AB24" s="188">
        <f t="shared" si="80"/>
        <v>-512.34197730945323</v>
      </c>
      <c r="AC24" s="188">
        <f t="shared" si="67"/>
        <v>-512.34197730945323</v>
      </c>
      <c r="AD24" s="188">
        <f t="shared" si="81"/>
        <v>512.34197730945323</v>
      </c>
      <c r="AE24" s="188">
        <f t="shared" si="82"/>
        <v>-512.34197730945323</v>
      </c>
      <c r="AF24" s="188">
        <f t="shared" si="83"/>
        <v>-512.34197730945323</v>
      </c>
      <c r="AG24" s="188">
        <f t="shared" si="130"/>
        <v>512.34197730945323</v>
      </c>
      <c r="AH24" s="188">
        <f t="shared" si="85"/>
        <v>-512.34197730945323</v>
      </c>
      <c r="AI24" s="188">
        <f t="shared" si="125"/>
        <v>-512.34197730945323</v>
      </c>
      <c r="AJ24" s="188">
        <f t="shared" si="86"/>
        <v>512.34197730945323</v>
      </c>
      <c r="AK24" s="188">
        <f>IF(IF(sym!$Q13=N24,1,0)=1,ABS(Z24*S24),-ABS(Z24*S24))</f>
        <v>512.34197730945323</v>
      </c>
      <c r="AL24" s="188">
        <f t="shared" si="87"/>
        <v>-512.34197730945323</v>
      </c>
      <c r="AM24" s="188">
        <f t="shared" si="88"/>
        <v>512.34197730945323</v>
      </c>
      <c r="AO24">
        <f t="shared" si="89"/>
        <v>1</v>
      </c>
      <c r="AP24" s="229">
        <v>-1</v>
      </c>
      <c r="AQ24" s="229">
        <v>-1</v>
      </c>
      <c r="AR24" s="229">
        <v>-1</v>
      </c>
      <c r="AS24" s="202">
        <v>-1</v>
      </c>
      <c r="AT24" s="228">
        <v>-5</v>
      </c>
      <c r="AU24">
        <f t="shared" si="90"/>
        <v>-1</v>
      </c>
      <c r="AV24">
        <f t="shared" si="91"/>
        <v>1</v>
      </c>
      <c r="AW24" s="233">
        <v>-1</v>
      </c>
      <c r="AX24">
        <f t="shared" si="92"/>
        <v>1</v>
      </c>
      <c r="AY24">
        <f t="shared" si="68"/>
        <v>1</v>
      </c>
      <c r="AZ24">
        <f t="shared" si="126"/>
        <v>1</v>
      </c>
      <c r="BA24">
        <f t="shared" si="93"/>
        <v>0</v>
      </c>
      <c r="BB24" s="234">
        <v>-5.3777897284199997E-3</v>
      </c>
      <c r="BC24" s="194"/>
      <c r="BD24">
        <f t="shared" si="94"/>
        <v>1</v>
      </c>
      <c r="BE24">
        <f t="shared" si="95"/>
        <v>-1</v>
      </c>
      <c r="BF24">
        <f>VLOOKUP($A24,'FuturesInfo (3)'!$A$2:$V$80,22)</f>
        <v>3</v>
      </c>
      <c r="BG24">
        <f t="shared" si="96"/>
        <v>-1</v>
      </c>
      <c r="BH24">
        <f t="shared" si="97"/>
        <v>2</v>
      </c>
      <c r="BI24" s="137">
        <f>VLOOKUP($A24,'FuturesInfo (3)'!$A$2:$O$80,15)*BF24</f>
        <v>109575</v>
      </c>
      <c r="BJ24" s="137">
        <f>VLOOKUP($A24,'FuturesInfo (3)'!$A$2:$O$80,15)*BH24</f>
        <v>73050</v>
      </c>
      <c r="BK24" s="188">
        <f t="shared" si="98"/>
        <v>589.27130949162142</v>
      </c>
      <c r="BL24" s="188">
        <f t="shared" si="69"/>
        <v>589.27130949162142</v>
      </c>
      <c r="BM24" s="188">
        <f t="shared" si="99"/>
        <v>-589.27130949162142</v>
      </c>
      <c r="BN24" s="188">
        <f t="shared" si="100"/>
        <v>589.27130949162142</v>
      </c>
      <c r="BO24" s="188">
        <f t="shared" si="101"/>
        <v>589.27130949162142</v>
      </c>
      <c r="BP24" s="188">
        <f t="shared" si="131"/>
        <v>-589.27130949162142</v>
      </c>
      <c r="BQ24" s="188">
        <f t="shared" si="103"/>
        <v>589.27130949162142</v>
      </c>
      <c r="BR24" s="188">
        <f t="shared" si="127"/>
        <v>589.27130949162142</v>
      </c>
      <c r="BS24" s="188">
        <f t="shared" si="104"/>
        <v>-589.27130949162142</v>
      </c>
      <c r="BT24" s="188">
        <f>IF(IF(sym!$Q13=AW24,1,0)=1,ABS(BI24*BB24),-ABS(BI24*BB24))</f>
        <v>-589.27130949162142</v>
      </c>
      <c r="BU24" s="188">
        <f t="shared" si="105"/>
        <v>589.27130949162142</v>
      </c>
      <c r="BV24" s="188">
        <f t="shared" si="106"/>
        <v>589.27130949162142</v>
      </c>
      <c r="BX24">
        <f t="shared" si="107"/>
        <v>-1</v>
      </c>
      <c r="BY24" s="229">
        <v>-1</v>
      </c>
      <c r="BZ24" s="229">
        <v>-1</v>
      </c>
      <c r="CA24" s="229">
        <v>-1</v>
      </c>
      <c r="CB24" s="202">
        <v>-1</v>
      </c>
      <c r="CC24" s="228">
        <v>-1</v>
      </c>
      <c r="CD24">
        <v>-6</v>
      </c>
      <c r="CE24">
        <f t="shared" si="108"/>
        <v>1</v>
      </c>
      <c r="CF24" s="233"/>
      <c r="CG24">
        <f t="shared" si="109"/>
        <v>0</v>
      </c>
      <c r="CH24">
        <f t="shared" si="70"/>
        <v>0</v>
      </c>
      <c r="CI24">
        <f t="shared" si="128"/>
        <v>0</v>
      </c>
      <c r="CJ24">
        <f t="shared" si="110"/>
        <v>0</v>
      </c>
      <c r="CK24" s="234"/>
      <c r="CL24" s="194">
        <v>42576</v>
      </c>
      <c r="CM24">
        <f t="shared" si="111"/>
        <v>1</v>
      </c>
      <c r="CN24">
        <f t="shared" si="112"/>
        <v>-1</v>
      </c>
      <c r="CO24">
        <f>VLOOKUP($A24,'FuturesInfo (3)'!$A$2:$V$80,22)</f>
        <v>3</v>
      </c>
      <c r="CP24">
        <f t="shared" si="113"/>
        <v>-1</v>
      </c>
      <c r="CQ24">
        <f t="shared" si="114"/>
        <v>2</v>
      </c>
      <c r="CR24" s="137">
        <f>VLOOKUP($A24,'FuturesInfo (3)'!$A$2:$O$80,15)*CO24</f>
        <v>109575</v>
      </c>
      <c r="CS24" s="137">
        <f>VLOOKUP($A24,'FuturesInfo (3)'!$A$2:$O$80,15)*CQ24</f>
        <v>73050</v>
      </c>
      <c r="CT24" s="188">
        <f t="shared" si="115"/>
        <v>0</v>
      </c>
      <c r="CU24" s="188">
        <f t="shared" si="71"/>
        <v>0</v>
      </c>
      <c r="CV24" s="188">
        <f t="shared" si="116"/>
        <v>0</v>
      </c>
      <c r="CW24" s="188">
        <f t="shared" si="117"/>
        <v>0</v>
      </c>
      <c r="CX24" s="188">
        <f t="shared" si="118"/>
        <v>0</v>
      </c>
      <c r="CY24" s="188">
        <f t="shared" si="132"/>
        <v>0</v>
      </c>
      <c r="CZ24" s="188">
        <f t="shared" si="120"/>
        <v>0</v>
      </c>
      <c r="DA24" s="188">
        <f t="shared" si="129"/>
        <v>0</v>
      </c>
      <c r="DB24" s="188">
        <f t="shared" si="121"/>
        <v>0</v>
      </c>
      <c r="DC24" s="188">
        <f>IF(IF(sym!$Q13=CF24,1,0)=1,ABS(CR24*CK24),-ABS(CR24*CK24))</f>
        <v>0</v>
      </c>
      <c r="DD24" s="188">
        <f t="shared" si="122"/>
        <v>0</v>
      </c>
      <c r="DE24" s="188">
        <f t="shared" si="123"/>
        <v>0</v>
      </c>
    </row>
    <row r="25" spans="1:109" x14ac:dyDescent="0.25">
      <c r="A25" s="1" t="s">
        <v>1008</v>
      </c>
      <c r="B25" s="149" t="s">
        <v>583</v>
      </c>
      <c r="C25" s="192" t="s">
        <v>1121</v>
      </c>
      <c r="F25">
        <v>1</v>
      </c>
      <c r="G25" s="227">
        <v>-1</v>
      </c>
      <c r="H25" s="227">
        <v>1</v>
      </c>
      <c r="I25" s="227">
        <v>-1</v>
      </c>
      <c r="J25" s="202">
        <v>1</v>
      </c>
      <c r="K25" s="228">
        <v>5</v>
      </c>
      <c r="L25">
        <f t="shared" si="72"/>
        <v>1</v>
      </c>
      <c r="M25">
        <f t="shared" si="73"/>
        <v>1</v>
      </c>
      <c r="N25">
        <v>-1</v>
      </c>
      <c r="O25">
        <f t="shared" si="74"/>
        <v>0</v>
      </c>
      <c r="P25">
        <f t="shared" si="66"/>
        <v>0</v>
      </c>
      <c r="Q25">
        <f t="shared" si="124"/>
        <v>0</v>
      </c>
      <c r="R25">
        <f t="shared" si="75"/>
        <v>0</v>
      </c>
      <c r="S25">
        <v>-9.3737445877800001E-4</v>
      </c>
      <c r="T25" s="194">
        <v>42573</v>
      </c>
      <c r="U25">
        <f t="shared" si="76"/>
        <v>1</v>
      </c>
      <c r="V25">
        <f t="shared" si="77"/>
        <v>1</v>
      </c>
      <c r="W25">
        <f>VLOOKUP($A25,'FuturesInfo (3)'!$A$2:$V$80,22)</f>
        <v>3</v>
      </c>
      <c r="X25">
        <f t="shared" si="78"/>
        <v>-1</v>
      </c>
      <c r="Y25">
        <f t="shared" si="79"/>
        <v>3</v>
      </c>
      <c r="Z25" s="137">
        <v>419662.5</v>
      </c>
      <c r="AA25" s="137">
        <v>279775</v>
      </c>
      <c r="AB25" s="188">
        <f t="shared" si="80"/>
        <v>393.38090880692243</v>
      </c>
      <c r="AC25" s="188">
        <f t="shared" si="67"/>
        <v>393.38090880692243</v>
      </c>
      <c r="AD25" s="188">
        <f t="shared" si="81"/>
        <v>-393.38090880692243</v>
      </c>
      <c r="AE25" s="188">
        <f t="shared" si="82"/>
        <v>-393.38090880692243</v>
      </c>
      <c r="AF25" s="188">
        <f t="shared" si="83"/>
        <v>-393.38090880692243</v>
      </c>
      <c r="AG25" s="188">
        <f t="shared" si="130"/>
        <v>-393.38090880692243</v>
      </c>
      <c r="AH25" s="188">
        <f t="shared" si="85"/>
        <v>-393.38090880692243</v>
      </c>
      <c r="AI25" s="188">
        <f t="shared" si="125"/>
        <v>393.38090880692243</v>
      </c>
      <c r="AJ25" s="188">
        <f t="shared" si="86"/>
        <v>-393.38090880692243</v>
      </c>
      <c r="AK25" s="188">
        <f>IF(IF(sym!$Q14=N25,1,0)=1,ABS(Z25*S25),-ABS(Z25*S25))</f>
        <v>-393.38090880692243</v>
      </c>
      <c r="AL25" s="188">
        <f t="shared" si="87"/>
        <v>-393.38090880692243</v>
      </c>
      <c r="AM25" s="188">
        <f t="shared" si="88"/>
        <v>393.38090880692243</v>
      </c>
      <c r="AO25">
        <f t="shared" si="89"/>
        <v>-1</v>
      </c>
      <c r="AP25" s="227">
        <v>1</v>
      </c>
      <c r="AQ25" s="227">
        <v>1</v>
      </c>
      <c r="AR25" s="227">
        <v>1</v>
      </c>
      <c r="AS25" s="202">
        <v>1</v>
      </c>
      <c r="AT25" s="228">
        <v>6</v>
      </c>
      <c r="AU25">
        <f t="shared" si="90"/>
        <v>1</v>
      </c>
      <c r="AV25">
        <f t="shared" si="91"/>
        <v>1</v>
      </c>
      <c r="AW25" s="202">
        <v>1</v>
      </c>
      <c r="AX25">
        <f t="shared" si="92"/>
        <v>1</v>
      </c>
      <c r="AY25">
        <f t="shared" si="68"/>
        <v>1</v>
      </c>
      <c r="AZ25">
        <f t="shared" si="126"/>
        <v>1</v>
      </c>
      <c r="BA25">
        <f t="shared" si="93"/>
        <v>1</v>
      </c>
      <c r="BB25" s="236">
        <v>5.0933786078100002E-3</v>
      </c>
      <c r="BC25" s="194"/>
      <c r="BD25">
        <f t="shared" si="94"/>
        <v>1</v>
      </c>
      <c r="BE25">
        <f t="shared" si="95"/>
        <v>1</v>
      </c>
      <c r="BF25">
        <f>VLOOKUP($A25,'FuturesInfo (3)'!$A$2:$V$80,22)</f>
        <v>3</v>
      </c>
      <c r="BG25">
        <f t="shared" si="96"/>
        <v>1</v>
      </c>
      <c r="BH25">
        <f t="shared" si="97"/>
        <v>4</v>
      </c>
      <c r="BI25" s="137">
        <f>VLOOKUP($A25,'FuturesInfo (3)'!$A$2:$O$80,15)*BF25</f>
        <v>417206.25</v>
      </c>
      <c r="BJ25" s="137">
        <f>VLOOKUP($A25,'FuturesInfo (3)'!$A$2:$O$80,15)*BH25</f>
        <v>556275</v>
      </c>
      <c r="BK25" s="188">
        <f t="shared" si="98"/>
        <v>2124.9893887946309</v>
      </c>
      <c r="BL25" s="188">
        <f t="shared" si="69"/>
        <v>2124.9893887946309</v>
      </c>
      <c r="BM25" s="188">
        <f t="shared" si="99"/>
        <v>-2124.9893887946309</v>
      </c>
      <c r="BN25" s="188">
        <f t="shared" si="100"/>
        <v>2124.9893887946309</v>
      </c>
      <c r="BO25" s="188">
        <f t="shared" si="101"/>
        <v>2124.9893887946309</v>
      </c>
      <c r="BP25" s="188">
        <f t="shared" si="131"/>
        <v>2124.9893887946309</v>
      </c>
      <c r="BQ25" s="188">
        <f t="shared" si="103"/>
        <v>2124.9893887946309</v>
      </c>
      <c r="BR25" s="188">
        <f t="shared" si="127"/>
        <v>2124.9893887946309</v>
      </c>
      <c r="BS25" s="188">
        <f t="shared" si="104"/>
        <v>2124.9893887946309</v>
      </c>
      <c r="BT25" s="188">
        <f>IF(IF(sym!$Q14=AW25,1,0)=1,ABS(BI25*BB25),-ABS(BI25*BB25))</f>
        <v>2124.9893887946309</v>
      </c>
      <c r="BU25" s="188">
        <f t="shared" si="105"/>
        <v>2124.9893887946309</v>
      </c>
      <c r="BV25" s="188">
        <f t="shared" si="106"/>
        <v>2124.9893887946309</v>
      </c>
      <c r="BX25">
        <f t="shared" si="107"/>
        <v>1</v>
      </c>
      <c r="BY25" s="227">
        <v>1</v>
      </c>
      <c r="BZ25" s="227">
        <v>-1</v>
      </c>
      <c r="CA25" s="227">
        <v>-1</v>
      </c>
      <c r="CB25" s="202">
        <v>-1</v>
      </c>
      <c r="CC25" s="228">
        <v>1</v>
      </c>
      <c r="CD25">
        <v>7</v>
      </c>
      <c r="CE25">
        <f t="shared" si="108"/>
        <v>-1</v>
      </c>
      <c r="CF25" s="202"/>
      <c r="CG25">
        <f t="shared" si="109"/>
        <v>0</v>
      </c>
      <c r="CH25">
        <f t="shared" si="70"/>
        <v>0</v>
      </c>
      <c r="CI25">
        <f t="shared" si="128"/>
        <v>0</v>
      </c>
      <c r="CJ25">
        <f t="shared" si="110"/>
        <v>0</v>
      </c>
      <c r="CK25" s="236"/>
      <c r="CL25" s="194">
        <v>42573</v>
      </c>
      <c r="CM25">
        <f t="shared" si="111"/>
        <v>-1</v>
      </c>
      <c r="CN25">
        <f t="shared" si="112"/>
        <v>1</v>
      </c>
      <c r="CO25">
        <f>VLOOKUP($A25,'FuturesInfo (3)'!$A$2:$V$80,22)</f>
        <v>3</v>
      </c>
      <c r="CP25">
        <f t="shared" si="113"/>
        <v>-1</v>
      </c>
      <c r="CQ25">
        <f t="shared" si="114"/>
        <v>2</v>
      </c>
      <c r="CR25" s="137">
        <f>VLOOKUP($A25,'FuturesInfo (3)'!$A$2:$O$80,15)*CO25</f>
        <v>417206.25</v>
      </c>
      <c r="CS25" s="137">
        <f>VLOOKUP($A25,'FuturesInfo (3)'!$A$2:$O$80,15)*CQ25</f>
        <v>278137.5</v>
      </c>
      <c r="CT25" s="188">
        <f t="shared" si="115"/>
        <v>0</v>
      </c>
      <c r="CU25" s="188">
        <f t="shared" si="71"/>
        <v>0</v>
      </c>
      <c r="CV25" s="188">
        <f t="shared" si="116"/>
        <v>0</v>
      </c>
      <c r="CW25" s="188">
        <f t="shared" si="117"/>
        <v>0</v>
      </c>
      <c r="CX25" s="188">
        <f t="shared" si="118"/>
        <v>0</v>
      </c>
      <c r="CY25" s="188">
        <f t="shared" si="132"/>
        <v>0</v>
      </c>
      <c r="CZ25" s="188">
        <f t="shared" si="120"/>
        <v>0</v>
      </c>
      <c r="DA25" s="188">
        <f t="shared" si="129"/>
        <v>0</v>
      </c>
      <c r="DB25" s="188">
        <f t="shared" si="121"/>
        <v>0</v>
      </c>
      <c r="DC25" s="188">
        <f>IF(IF(sym!$Q14=CF25,1,0)=1,ABS(CR25*CK25),-ABS(CR25*CK25))</f>
        <v>0</v>
      </c>
      <c r="DD25" s="188">
        <f t="shared" si="122"/>
        <v>0</v>
      </c>
      <c r="DE25" s="188">
        <f t="shared" si="123"/>
        <v>0</v>
      </c>
    </row>
    <row r="26" spans="1:109" x14ac:dyDescent="0.25">
      <c r="A26" s="1" t="s">
        <v>314</v>
      </c>
      <c r="B26" s="149" t="s">
        <v>755</v>
      </c>
      <c r="C26" s="192" t="s">
        <v>1121</v>
      </c>
      <c r="F26">
        <v>-1</v>
      </c>
      <c r="G26" s="227">
        <v>-1</v>
      </c>
      <c r="H26" s="227">
        <v>-1</v>
      </c>
      <c r="I26" s="227">
        <v>-1</v>
      </c>
      <c r="J26" s="202">
        <v>1</v>
      </c>
      <c r="K26" s="228">
        <v>5</v>
      </c>
      <c r="L26">
        <f t="shared" si="72"/>
        <v>1</v>
      </c>
      <c r="M26">
        <f t="shared" si="73"/>
        <v>1</v>
      </c>
      <c r="N26">
        <v>1</v>
      </c>
      <c r="O26">
        <f t="shared" si="74"/>
        <v>0</v>
      </c>
      <c r="P26">
        <f t="shared" si="66"/>
        <v>1</v>
      </c>
      <c r="Q26">
        <f t="shared" si="124"/>
        <v>1</v>
      </c>
      <c r="R26">
        <f t="shared" si="75"/>
        <v>1</v>
      </c>
      <c r="S26">
        <v>1.9478275439599999E-3</v>
      </c>
      <c r="T26" s="194">
        <v>42573</v>
      </c>
      <c r="U26">
        <f t="shared" si="76"/>
        <v>1</v>
      </c>
      <c r="V26">
        <f t="shared" si="77"/>
        <v>1</v>
      </c>
      <c r="W26">
        <f>VLOOKUP($A26,'FuturesInfo (3)'!$A$2:$V$80,22)</f>
        <v>4</v>
      </c>
      <c r="X26">
        <f t="shared" si="78"/>
        <v>1</v>
      </c>
      <c r="Y26">
        <f t="shared" si="79"/>
        <v>4</v>
      </c>
      <c r="Z26" s="137">
        <v>382708</v>
      </c>
      <c r="AA26" s="137">
        <v>478385</v>
      </c>
      <c r="AB26" s="188">
        <f t="shared" si="80"/>
        <v>-745.44918369384368</v>
      </c>
      <c r="AC26" s="188">
        <f t="shared" si="67"/>
        <v>745.44918369384368</v>
      </c>
      <c r="AD26" s="188">
        <f t="shared" si="81"/>
        <v>-745.44918369384368</v>
      </c>
      <c r="AE26" s="188">
        <f t="shared" si="82"/>
        <v>745.44918369384368</v>
      </c>
      <c r="AF26" s="188">
        <f t="shared" si="83"/>
        <v>745.44918369384368</v>
      </c>
      <c r="AG26" s="188">
        <f t="shared" si="130"/>
        <v>745.44918369384368</v>
      </c>
      <c r="AH26" s="188">
        <f t="shared" si="85"/>
        <v>-745.44918369384368</v>
      </c>
      <c r="AI26" s="188">
        <f t="shared" si="125"/>
        <v>-745.44918369384368</v>
      </c>
      <c r="AJ26" s="188">
        <f t="shared" si="86"/>
        <v>745.44918369384368</v>
      </c>
      <c r="AK26" s="188">
        <f>IF(IF(sym!$Q15=N26,1,0)=1,ABS(Z26*S26),-ABS(Z26*S26))</f>
        <v>-745.44918369384368</v>
      </c>
      <c r="AL26" s="188">
        <f t="shared" si="87"/>
        <v>745.44918369384368</v>
      </c>
      <c r="AM26" s="188">
        <f t="shared" si="88"/>
        <v>745.44918369384368</v>
      </c>
      <c r="AO26">
        <f t="shared" si="89"/>
        <v>1</v>
      </c>
      <c r="AP26" s="227">
        <v>1</v>
      </c>
      <c r="AQ26" s="227">
        <v>-1</v>
      </c>
      <c r="AR26" s="227">
        <v>1</v>
      </c>
      <c r="AS26" s="202">
        <v>1</v>
      </c>
      <c r="AT26" s="228">
        <v>6</v>
      </c>
      <c r="AU26">
        <f t="shared" si="90"/>
        <v>-1</v>
      </c>
      <c r="AV26">
        <f t="shared" si="91"/>
        <v>1</v>
      </c>
      <c r="AW26" s="202">
        <v>-1</v>
      </c>
      <c r="AX26">
        <f t="shared" si="92"/>
        <v>1</v>
      </c>
      <c r="AY26">
        <f t="shared" si="68"/>
        <v>0</v>
      </c>
      <c r="AZ26">
        <f t="shared" si="126"/>
        <v>1</v>
      </c>
      <c r="BA26">
        <f t="shared" si="93"/>
        <v>0</v>
      </c>
      <c r="BB26" s="236">
        <v>-7.20131275019E-3</v>
      </c>
      <c r="BC26" s="194"/>
      <c r="BD26">
        <f t="shared" si="94"/>
        <v>-1</v>
      </c>
      <c r="BE26">
        <f t="shared" si="95"/>
        <v>-1</v>
      </c>
      <c r="BF26">
        <f>VLOOKUP($A26,'FuturesInfo (3)'!$A$2:$V$80,22)</f>
        <v>4</v>
      </c>
      <c r="BG26">
        <f t="shared" si="96"/>
        <v>1</v>
      </c>
      <c r="BH26">
        <f t="shared" si="97"/>
        <v>5</v>
      </c>
      <c r="BI26" s="137">
        <f>VLOOKUP($A26,'FuturesInfo (3)'!$A$2:$O$80,15)*BF26</f>
        <v>384528</v>
      </c>
      <c r="BJ26" s="137">
        <f>VLOOKUP($A26,'FuturesInfo (3)'!$A$2:$O$80,15)*BH26</f>
        <v>480660</v>
      </c>
      <c r="BK26" s="188">
        <f t="shared" si="98"/>
        <v>-2769.1063892050602</v>
      </c>
      <c r="BL26" s="188">
        <f t="shared" si="69"/>
        <v>-2769.1063892050602</v>
      </c>
      <c r="BM26" s="188">
        <f t="shared" si="99"/>
        <v>-2769.1063892050602</v>
      </c>
      <c r="BN26" s="188">
        <f t="shared" si="100"/>
        <v>-2769.1063892050602</v>
      </c>
      <c r="BO26" s="188">
        <f t="shared" si="101"/>
        <v>2769.1063892050602</v>
      </c>
      <c r="BP26" s="188">
        <f t="shared" si="131"/>
        <v>-2769.1063892050602</v>
      </c>
      <c r="BQ26" s="188">
        <f t="shared" si="103"/>
        <v>2769.1063892050602</v>
      </c>
      <c r="BR26" s="188">
        <f t="shared" si="127"/>
        <v>-2769.1063892050602</v>
      </c>
      <c r="BS26" s="188">
        <f t="shared" si="104"/>
        <v>2769.1063892050602</v>
      </c>
      <c r="BT26" s="188">
        <f>IF(IF(sym!$Q15=AW26,1,0)=1,ABS(BI26*BB26),-ABS(BI26*BB26))</f>
        <v>2769.1063892050602</v>
      </c>
      <c r="BU26" s="188">
        <f t="shared" si="105"/>
        <v>2769.1063892050602</v>
      </c>
      <c r="BV26" s="188">
        <f t="shared" si="106"/>
        <v>2769.1063892050602</v>
      </c>
      <c r="BX26">
        <f t="shared" si="107"/>
        <v>-1</v>
      </c>
      <c r="BY26" s="227">
        <v>-1</v>
      </c>
      <c r="BZ26" s="227">
        <v>-1</v>
      </c>
      <c r="CA26" s="227">
        <v>1</v>
      </c>
      <c r="CB26" s="202">
        <v>-1</v>
      </c>
      <c r="CC26" s="228">
        <v>-1</v>
      </c>
      <c r="CD26">
        <v>7</v>
      </c>
      <c r="CE26">
        <f t="shared" si="108"/>
        <v>1</v>
      </c>
      <c r="CF26" s="202"/>
      <c r="CG26">
        <f t="shared" si="109"/>
        <v>0</v>
      </c>
      <c r="CH26">
        <f t="shared" si="70"/>
        <v>0</v>
      </c>
      <c r="CI26">
        <f t="shared" si="128"/>
        <v>0</v>
      </c>
      <c r="CJ26">
        <f t="shared" si="110"/>
        <v>0</v>
      </c>
      <c r="CK26" s="236"/>
      <c r="CL26" s="194">
        <v>42573</v>
      </c>
      <c r="CM26">
        <f t="shared" si="111"/>
        <v>1</v>
      </c>
      <c r="CN26">
        <f t="shared" si="112"/>
        <v>1</v>
      </c>
      <c r="CO26">
        <f>VLOOKUP($A26,'FuturesInfo (3)'!$A$2:$V$80,22)</f>
        <v>4</v>
      </c>
      <c r="CP26">
        <f t="shared" si="113"/>
        <v>-1</v>
      </c>
      <c r="CQ26">
        <f t="shared" si="114"/>
        <v>3</v>
      </c>
      <c r="CR26" s="137">
        <f>VLOOKUP($A26,'FuturesInfo (3)'!$A$2:$O$80,15)*CO26</f>
        <v>384528</v>
      </c>
      <c r="CS26" s="137">
        <f>VLOOKUP($A26,'FuturesInfo (3)'!$A$2:$O$80,15)*CQ26</f>
        <v>288396</v>
      </c>
      <c r="CT26" s="188">
        <f t="shared" si="115"/>
        <v>0</v>
      </c>
      <c r="CU26" s="188">
        <f t="shared" si="71"/>
        <v>0</v>
      </c>
      <c r="CV26" s="188">
        <f t="shared" si="116"/>
        <v>0</v>
      </c>
      <c r="CW26" s="188">
        <f t="shared" si="117"/>
        <v>0</v>
      </c>
      <c r="CX26" s="188">
        <f t="shared" si="118"/>
        <v>0</v>
      </c>
      <c r="CY26" s="188">
        <f t="shared" si="132"/>
        <v>0</v>
      </c>
      <c r="CZ26" s="188">
        <f t="shared" si="120"/>
        <v>0</v>
      </c>
      <c r="DA26" s="188">
        <f t="shared" si="129"/>
        <v>0</v>
      </c>
      <c r="DB26" s="188">
        <f t="shared" si="121"/>
        <v>0</v>
      </c>
      <c r="DC26" s="188">
        <f>IF(IF(sym!$Q15=CF26,1,0)=1,ABS(CR26*CK26),-ABS(CR26*CK26))</f>
        <v>0</v>
      </c>
      <c r="DD26" s="188">
        <f t="shared" si="122"/>
        <v>0</v>
      </c>
      <c r="DE26" s="188">
        <f t="shared" si="123"/>
        <v>0</v>
      </c>
    </row>
    <row r="27" spans="1:109" x14ac:dyDescent="0.25">
      <c r="A27" s="1" t="s">
        <v>316</v>
      </c>
      <c r="B27" s="149" t="s">
        <v>562</v>
      </c>
      <c r="C27" s="192" t="s">
        <v>1122</v>
      </c>
      <c r="F27">
        <v>1</v>
      </c>
      <c r="G27" s="227">
        <v>1</v>
      </c>
      <c r="H27" s="227">
        <v>1</v>
      </c>
      <c r="I27" s="227">
        <v>-1</v>
      </c>
      <c r="J27" s="202">
        <v>1</v>
      </c>
      <c r="K27" s="228">
        <v>10</v>
      </c>
      <c r="L27">
        <f t="shared" si="72"/>
        <v>1</v>
      </c>
      <c r="M27">
        <f t="shared" si="73"/>
        <v>1</v>
      </c>
      <c r="N27">
        <v>-1</v>
      </c>
      <c r="O27">
        <f t="shared" si="74"/>
        <v>0</v>
      </c>
      <c r="P27">
        <f t="shared" si="66"/>
        <v>0</v>
      </c>
      <c r="Q27">
        <f t="shared" si="124"/>
        <v>0</v>
      </c>
      <c r="R27">
        <f t="shared" si="75"/>
        <v>0</v>
      </c>
      <c r="S27">
        <v>-2.14528335618E-3</v>
      </c>
      <c r="T27" s="194">
        <v>42566</v>
      </c>
      <c r="U27">
        <f t="shared" si="76"/>
        <v>1</v>
      </c>
      <c r="V27">
        <f t="shared" si="77"/>
        <v>1</v>
      </c>
      <c r="W27">
        <f>VLOOKUP($A27,'FuturesInfo (3)'!$A$2:$V$80,22)</f>
        <v>3</v>
      </c>
      <c r="X27">
        <f t="shared" si="78"/>
        <v>1</v>
      </c>
      <c r="Y27">
        <f t="shared" si="79"/>
        <v>3</v>
      </c>
      <c r="Z27" s="137">
        <v>560572.36499999999</v>
      </c>
      <c r="AA27" s="137">
        <v>747429.82</v>
      </c>
      <c r="AB27" s="188">
        <f t="shared" si="80"/>
        <v>-1202.5865645689598</v>
      </c>
      <c r="AC27" s="188">
        <f t="shared" si="67"/>
        <v>-1202.5865645689598</v>
      </c>
      <c r="AD27" s="188">
        <f t="shared" si="81"/>
        <v>-1202.5865645689598</v>
      </c>
      <c r="AE27" s="188">
        <f t="shared" si="82"/>
        <v>-1202.5865645689598</v>
      </c>
      <c r="AF27" s="188">
        <f t="shared" si="83"/>
        <v>-1202.5865645689598</v>
      </c>
      <c r="AG27" s="188">
        <f t="shared" si="130"/>
        <v>-1202.5865645689598</v>
      </c>
      <c r="AH27" s="188">
        <f t="shared" si="85"/>
        <v>-1202.5865645689598</v>
      </c>
      <c r="AI27" s="188">
        <f t="shared" si="125"/>
        <v>1202.5865645689598</v>
      </c>
      <c r="AJ27" s="188">
        <f t="shared" si="86"/>
        <v>-1202.5865645689598</v>
      </c>
      <c r="AK27" s="188">
        <f>IF(IF(sym!$Q16=N27,1,0)=1,ABS(Z27*S27),-ABS(Z27*S27))</f>
        <v>1202.5865645689598</v>
      </c>
      <c r="AL27" s="188">
        <f t="shared" si="87"/>
        <v>-1202.5865645689598</v>
      </c>
      <c r="AM27" s="188">
        <f t="shared" si="88"/>
        <v>1202.5865645689598</v>
      </c>
      <c r="AO27">
        <f t="shared" si="89"/>
        <v>-1</v>
      </c>
      <c r="AP27" s="227">
        <v>1</v>
      </c>
      <c r="AQ27" s="227">
        <v>1</v>
      </c>
      <c r="AR27" s="227">
        <v>-1</v>
      </c>
      <c r="AS27" s="202">
        <v>1</v>
      </c>
      <c r="AT27" s="228">
        <v>11</v>
      </c>
      <c r="AU27">
        <f t="shared" si="90"/>
        <v>1</v>
      </c>
      <c r="AV27">
        <f t="shared" si="91"/>
        <v>1</v>
      </c>
      <c r="AW27" s="202">
        <v>-1</v>
      </c>
      <c r="AX27">
        <f t="shared" si="92"/>
        <v>0</v>
      </c>
      <c r="AY27">
        <f t="shared" si="68"/>
        <v>0</v>
      </c>
      <c r="AZ27">
        <f t="shared" si="126"/>
        <v>0</v>
      </c>
      <c r="BA27">
        <f t="shared" si="93"/>
        <v>0</v>
      </c>
      <c r="BB27" s="236">
        <v>-5.1358614511799999E-3</v>
      </c>
      <c r="BC27" s="194"/>
      <c r="BD27">
        <f t="shared" si="94"/>
        <v>1</v>
      </c>
      <c r="BE27">
        <f t="shared" si="95"/>
        <v>1</v>
      </c>
      <c r="BF27">
        <f>VLOOKUP($A27,'FuturesInfo (3)'!$A$2:$V$80,22)</f>
        <v>3</v>
      </c>
      <c r="BG27">
        <f t="shared" si="96"/>
        <v>1</v>
      </c>
      <c r="BH27">
        <f t="shared" si="97"/>
        <v>4</v>
      </c>
      <c r="BI27" s="137">
        <f>VLOOKUP($A27,'FuturesInfo (3)'!$A$2:$O$80,15)*BF27</f>
        <v>558328.67999999993</v>
      </c>
      <c r="BJ27" s="137">
        <f>VLOOKUP($A27,'FuturesInfo (3)'!$A$2:$O$80,15)*BH27</f>
        <v>744438.24</v>
      </c>
      <c r="BK27" s="188">
        <f t="shared" si="98"/>
        <v>-2867.4987447002136</v>
      </c>
      <c r="BL27" s="188">
        <f t="shared" si="69"/>
        <v>-2867.4987447002136</v>
      </c>
      <c r="BM27" s="188">
        <f t="shared" si="99"/>
        <v>2867.4987447002136</v>
      </c>
      <c r="BN27" s="188">
        <f t="shared" si="100"/>
        <v>-2867.4987447002136</v>
      </c>
      <c r="BO27" s="188">
        <f t="shared" si="101"/>
        <v>-2867.4987447002136</v>
      </c>
      <c r="BP27" s="188">
        <f t="shared" si="131"/>
        <v>-2867.4987447002136</v>
      </c>
      <c r="BQ27" s="188">
        <f t="shared" si="103"/>
        <v>-2867.4987447002136</v>
      </c>
      <c r="BR27" s="188">
        <f t="shared" si="127"/>
        <v>2867.4987447002136</v>
      </c>
      <c r="BS27" s="188">
        <f t="shared" si="104"/>
        <v>-2867.4987447002136</v>
      </c>
      <c r="BT27" s="188">
        <f>IF(IF(sym!$Q16=AW27,1,0)=1,ABS(BI27*BB27),-ABS(BI27*BB27))</f>
        <v>2867.4987447002136</v>
      </c>
      <c r="BU27" s="188">
        <f t="shared" si="105"/>
        <v>-2867.4987447002136</v>
      </c>
      <c r="BV27" s="188">
        <f t="shared" si="106"/>
        <v>2867.4987447002136</v>
      </c>
      <c r="BX27">
        <f t="shared" si="107"/>
        <v>-1</v>
      </c>
      <c r="BY27" s="227">
        <v>-1</v>
      </c>
      <c r="BZ27" s="227">
        <v>1</v>
      </c>
      <c r="CA27" s="227">
        <v>1</v>
      </c>
      <c r="CB27" s="202">
        <v>-1</v>
      </c>
      <c r="CC27" s="228">
        <v>1</v>
      </c>
      <c r="CD27">
        <v>-2</v>
      </c>
      <c r="CE27">
        <f t="shared" si="108"/>
        <v>-1</v>
      </c>
      <c r="CF27" s="202"/>
      <c r="CG27">
        <f t="shared" si="109"/>
        <v>0</v>
      </c>
      <c r="CH27">
        <f t="shared" si="70"/>
        <v>0</v>
      </c>
      <c r="CI27">
        <f t="shared" si="128"/>
        <v>0</v>
      </c>
      <c r="CJ27">
        <f t="shared" si="110"/>
        <v>0</v>
      </c>
      <c r="CK27" s="236"/>
      <c r="CL27" s="194">
        <v>42566</v>
      </c>
      <c r="CM27">
        <f t="shared" si="111"/>
        <v>-1</v>
      </c>
      <c r="CN27">
        <f t="shared" si="112"/>
        <v>-1</v>
      </c>
      <c r="CO27">
        <f>VLOOKUP($A27,'FuturesInfo (3)'!$A$2:$V$80,22)</f>
        <v>3</v>
      </c>
      <c r="CP27">
        <f t="shared" si="113"/>
        <v>-1</v>
      </c>
      <c r="CQ27">
        <f t="shared" si="114"/>
        <v>2</v>
      </c>
      <c r="CR27" s="137">
        <f>VLOOKUP($A27,'FuturesInfo (3)'!$A$2:$O$80,15)*CO27</f>
        <v>558328.67999999993</v>
      </c>
      <c r="CS27" s="137">
        <f>VLOOKUP($A27,'FuturesInfo (3)'!$A$2:$O$80,15)*CQ27</f>
        <v>372219.12</v>
      </c>
      <c r="CT27" s="188">
        <f t="shared" si="115"/>
        <v>0</v>
      </c>
      <c r="CU27" s="188">
        <f t="shared" si="71"/>
        <v>0</v>
      </c>
      <c r="CV27" s="188">
        <f t="shared" si="116"/>
        <v>0</v>
      </c>
      <c r="CW27" s="188">
        <f t="shared" si="117"/>
        <v>0</v>
      </c>
      <c r="CX27" s="188">
        <f t="shared" si="118"/>
        <v>0</v>
      </c>
      <c r="CY27" s="188">
        <f t="shared" si="132"/>
        <v>0</v>
      </c>
      <c r="CZ27" s="188">
        <f t="shared" si="120"/>
        <v>0</v>
      </c>
      <c r="DA27" s="188">
        <f t="shared" si="129"/>
        <v>0</v>
      </c>
      <c r="DB27" s="188">
        <f t="shared" si="121"/>
        <v>0</v>
      </c>
      <c r="DC27" s="188">
        <f>IF(IF(sym!$Q16=CF27,1,0)=1,ABS(CR27*CK27),-ABS(CR27*CK27))</f>
        <v>0</v>
      </c>
      <c r="DD27" s="188">
        <f t="shared" si="122"/>
        <v>0</v>
      </c>
      <c r="DE27" s="188">
        <f t="shared" si="123"/>
        <v>0</v>
      </c>
    </row>
    <row r="28" spans="1:109" x14ac:dyDescent="0.25">
      <c r="A28" s="1" t="s">
        <v>318</v>
      </c>
      <c r="B28" s="149" t="s">
        <v>560</v>
      </c>
      <c r="C28" s="192" t="s">
        <v>1122</v>
      </c>
      <c r="F28">
        <v>1</v>
      </c>
      <c r="G28" s="227">
        <v>-1</v>
      </c>
      <c r="H28" s="227">
        <v>-1</v>
      </c>
      <c r="I28" s="227">
        <v>-1</v>
      </c>
      <c r="J28" s="202">
        <v>1</v>
      </c>
      <c r="K28" s="228">
        <v>-15</v>
      </c>
      <c r="L28">
        <f t="shared" si="72"/>
        <v>-1</v>
      </c>
      <c r="M28">
        <f t="shared" si="73"/>
        <v>-1</v>
      </c>
      <c r="N28">
        <v>-1</v>
      </c>
      <c r="O28">
        <f t="shared" si="74"/>
        <v>1</v>
      </c>
      <c r="P28">
        <f t="shared" si="66"/>
        <v>0</v>
      </c>
      <c r="Q28">
        <f t="shared" si="124"/>
        <v>1</v>
      </c>
      <c r="R28">
        <f t="shared" si="75"/>
        <v>1</v>
      </c>
      <c r="S28">
        <v>-7.48111019675E-4</v>
      </c>
      <c r="T28" s="194">
        <v>42559</v>
      </c>
      <c r="U28">
        <f t="shared" si="76"/>
        <v>-1</v>
      </c>
      <c r="V28">
        <f t="shared" si="77"/>
        <v>-1</v>
      </c>
      <c r="W28">
        <f>VLOOKUP($A28,'FuturesInfo (3)'!$A$2:$V$80,22)</f>
        <v>9</v>
      </c>
      <c r="X28">
        <f t="shared" si="78"/>
        <v>-1</v>
      </c>
      <c r="Y28">
        <f t="shared" si="79"/>
        <v>9</v>
      </c>
      <c r="Z28" s="137">
        <v>1490507.63</v>
      </c>
      <c r="AA28" s="137">
        <v>1192406.1039999998</v>
      </c>
      <c r="AB28" s="188">
        <f t="shared" si="80"/>
        <v>1115.0651829126675</v>
      </c>
      <c r="AC28" s="188">
        <f t="shared" si="67"/>
        <v>1115.0651829126675</v>
      </c>
      <c r="AD28" s="188">
        <f t="shared" si="81"/>
        <v>-1115.0651829126675</v>
      </c>
      <c r="AE28" s="188">
        <f t="shared" si="82"/>
        <v>-1115.0651829126675</v>
      </c>
      <c r="AF28" s="188">
        <f t="shared" si="83"/>
        <v>1115.0651829126675</v>
      </c>
      <c r="AG28" s="188">
        <f t="shared" si="130"/>
        <v>1115.0651829126675</v>
      </c>
      <c r="AH28" s="188">
        <f t="shared" si="85"/>
        <v>1115.0651829126675</v>
      </c>
      <c r="AI28" s="188">
        <f t="shared" si="125"/>
        <v>1115.0651829126675</v>
      </c>
      <c r="AJ28" s="188">
        <f t="shared" si="86"/>
        <v>1115.0651829126675</v>
      </c>
      <c r="AK28" s="188">
        <f>IF(IF(sym!$Q17=N28,1,0)=1,ABS(Z28*S28),-ABS(Z28*S28))</f>
        <v>1115.0651829126675</v>
      </c>
      <c r="AL28" s="188">
        <f t="shared" si="87"/>
        <v>1115.0651829126675</v>
      </c>
      <c r="AM28" s="188">
        <f t="shared" si="88"/>
        <v>1115.0651829126675</v>
      </c>
      <c r="AO28">
        <f t="shared" si="89"/>
        <v>-1</v>
      </c>
      <c r="AP28" s="227">
        <v>1</v>
      </c>
      <c r="AQ28" s="227">
        <v>1</v>
      </c>
      <c r="AR28" s="227">
        <v>-1</v>
      </c>
      <c r="AS28" s="202">
        <v>1</v>
      </c>
      <c r="AT28" s="228">
        <v>-16</v>
      </c>
      <c r="AU28">
        <f t="shared" si="90"/>
        <v>1</v>
      </c>
      <c r="AV28">
        <f t="shared" si="91"/>
        <v>-1</v>
      </c>
      <c r="AW28" s="202">
        <v>-1</v>
      </c>
      <c r="AX28">
        <f t="shared" si="92"/>
        <v>0</v>
      </c>
      <c r="AY28">
        <f t="shared" si="68"/>
        <v>0</v>
      </c>
      <c r="AZ28">
        <f t="shared" si="126"/>
        <v>0</v>
      </c>
      <c r="BA28">
        <f t="shared" si="93"/>
        <v>1</v>
      </c>
      <c r="BB28" s="237">
        <v>-1.64707643932E-3</v>
      </c>
      <c r="BC28" s="194"/>
      <c r="BD28">
        <f t="shared" si="94"/>
        <v>1</v>
      </c>
      <c r="BE28">
        <f t="shared" si="95"/>
        <v>1</v>
      </c>
      <c r="BF28">
        <f>VLOOKUP($A28,'FuturesInfo (3)'!$A$2:$V$80,22)</f>
        <v>9</v>
      </c>
      <c r="BG28">
        <f t="shared" si="96"/>
        <v>1</v>
      </c>
      <c r="BH28">
        <f t="shared" si="97"/>
        <v>11</v>
      </c>
      <c r="BI28" s="137">
        <f>VLOOKUP($A28,'FuturesInfo (3)'!$A$2:$O$80,15)*BF28</f>
        <v>1336867.7399999998</v>
      </c>
      <c r="BJ28" s="137">
        <f>VLOOKUP($A28,'FuturesInfo (3)'!$A$2:$O$80,15)*BH28</f>
        <v>1633949.46</v>
      </c>
      <c r="BK28" s="188">
        <f t="shared" si="98"/>
        <v>-2201.9233570409751</v>
      </c>
      <c r="BL28" s="188">
        <f t="shared" si="69"/>
        <v>-2201.9233570409751</v>
      </c>
      <c r="BM28" s="188">
        <f t="shared" si="99"/>
        <v>2201.9233570409751</v>
      </c>
      <c r="BN28" s="188">
        <f t="shared" si="100"/>
        <v>-2201.9233570409751</v>
      </c>
      <c r="BO28" s="188">
        <f t="shared" si="101"/>
        <v>-2201.9233570409751</v>
      </c>
      <c r="BP28" s="188">
        <f t="shared" si="131"/>
        <v>2201.9233570409751</v>
      </c>
      <c r="BQ28" s="188">
        <f t="shared" si="103"/>
        <v>-2201.9233570409751</v>
      </c>
      <c r="BR28" s="188">
        <f t="shared" si="127"/>
        <v>2201.9233570409751</v>
      </c>
      <c r="BS28" s="188">
        <f t="shared" si="104"/>
        <v>-2201.9233570409751</v>
      </c>
      <c r="BT28" s="188">
        <f>IF(IF(sym!$Q17=AW28,1,0)=1,ABS(BI28*BB28),-ABS(BI28*BB28))</f>
        <v>2201.9233570409751</v>
      </c>
      <c r="BU28" s="188">
        <f t="shared" si="105"/>
        <v>-2201.9233570409751</v>
      </c>
      <c r="BV28" s="188">
        <f t="shared" si="106"/>
        <v>2201.9233570409751</v>
      </c>
      <c r="BX28">
        <f t="shared" si="107"/>
        <v>-1</v>
      </c>
      <c r="BY28" s="227">
        <v>-1</v>
      </c>
      <c r="BZ28" s="227">
        <v>-1</v>
      </c>
      <c r="CA28" s="227">
        <v>-1</v>
      </c>
      <c r="CB28" s="202">
        <v>1</v>
      </c>
      <c r="CC28" s="228">
        <v>1</v>
      </c>
      <c r="CD28">
        <v>-17</v>
      </c>
      <c r="CE28">
        <f t="shared" si="108"/>
        <v>1</v>
      </c>
      <c r="CF28" s="202"/>
      <c r="CG28">
        <f t="shared" si="109"/>
        <v>0</v>
      </c>
      <c r="CH28">
        <f t="shared" si="70"/>
        <v>0</v>
      </c>
      <c r="CI28">
        <f t="shared" si="128"/>
        <v>0</v>
      </c>
      <c r="CJ28">
        <f t="shared" si="110"/>
        <v>0</v>
      </c>
      <c r="CK28" s="237"/>
      <c r="CL28" s="194">
        <v>42559</v>
      </c>
      <c r="CM28">
        <f t="shared" si="111"/>
        <v>1</v>
      </c>
      <c r="CN28">
        <f t="shared" si="112"/>
        <v>-1</v>
      </c>
      <c r="CO28">
        <f>VLOOKUP($A28,'FuturesInfo (3)'!$A$2:$V$80,22)</f>
        <v>9</v>
      </c>
      <c r="CP28">
        <f t="shared" si="113"/>
        <v>1</v>
      </c>
      <c r="CQ28">
        <f t="shared" si="114"/>
        <v>11</v>
      </c>
      <c r="CR28" s="137">
        <f>VLOOKUP($A28,'FuturesInfo (3)'!$A$2:$O$80,15)*CO28</f>
        <v>1336867.7399999998</v>
      </c>
      <c r="CS28" s="137">
        <f>VLOOKUP($A28,'FuturesInfo (3)'!$A$2:$O$80,15)*CQ28</f>
        <v>1633949.46</v>
      </c>
      <c r="CT28" s="188">
        <f t="shared" si="115"/>
        <v>0</v>
      </c>
      <c r="CU28" s="188">
        <f t="shared" si="71"/>
        <v>0</v>
      </c>
      <c r="CV28" s="188">
        <f t="shared" si="116"/>
        <v>0</v>
      </c>
      <c r="CW28" s="188">
        <f t="shared" si="117"/>
        <v>0</v>
      </c>
      <c r="CX28" s="188">
        <f t="shared" si="118"/>
        <v>0</v>
      </c>
      <c r="CY28" s="188">
        <f t="shared" si="132"/>
        <v>0</v>
      </c>
      <c r="CZ28" s="188">
        <f t="shared" si="120"/>
        <v>0</v>
      </c>
      <c r="DA28" s="188">
        <f t="shared" si="129"/>
        <v>0</v>
      </c>
      <c r="DB28" s="188">
        <f t="shared" si="121"/>
        <v>0</v>
      </c>
      <c r="DC28" s="188">
        <f>IF(IF(sym!$Q17=CF28,1,0)=1,ABS(CR28*CK28),-ABS(CR28*CK28))</f>
        <v>0</v>
      </c>
      <c r="DD28" s="188">
        <f t="shared" si="122"/>
        <v>0</v>
      </c>
      <c r="DE28" s="188">
        <f t="shared" si="123"/>
        <v>0</v>
      </c>
    </row>
    <row r="29" spans="1:109" x14ac:dyDescent="0.25">
      <c r="A29" s="1" t="s">
        <v>320</v>
      </c>
      <c r="B29" s="149" t="s">
        <v>564</v>
      </c>
      <c r="C29" s="192" t="s">
        <v>1122</v>
      </c>
      <c r="F29">
        <v>1</v>
      </c>
      <c r="G29" s="227">
        <v>-1</v>
      </c>
      <c r="H29" s="227">
        <v>1</v>
      </c>
      <c r="I29" s="227">
        <v>-1</v>
      </c>
      <c r="J29" s="202">
        <v>1</v>
      </c>
      <c r="K29" s="228">
        <v>-14</v>
      </c>
      <c r="L29">
        <f t="shared" si="72"/>
        <v>-1</v>
      </c>
      <c r="M29">
        <f t="shared" si="73"/>
        <v>-1</v>
      </c>
      <c r="N29">
        <v>-1</v>
      </c>
      <c r="O29">
        <f t="shared" si="74"/>
        <v>0</v>
      </c>
      <c r="P29">
        <f t="shared" si="66"/>
        <v>0</v>
      </c>
      <c r="Q29">
        <f t="shared" si="124"/>
        <v>1</v>
      </c>
      <c r="R29">
        <f t="shared" si="75"/>
        <v>1</v>
      </c>
      <c r="S29">
        <v>-2.6780931976399998E-4</v>
      </c>
      <c r="T29" s="194">
        <v>42562</v>
      </c>
      <c r="U29">
        <f t="shared" si="76"/>
        <v>-1</v>
      </c>
      <c r="V29">
        <f t="shared" si="77"/>
        <v>-1</v>
      </c>
      <c r="W29">
        <f>VLOOKUP($A29,'FuturesInfo (3)'!$A$2:$V$80,22)</f>
        <v>0</v>
      </c>
      <c r="X29">
        <f t="shared" si="78"/>
        <v>-1</v>
      </c>
      <c r="Y29">
        <f t="shared" si="79"/>
        <v>0</v>
      </c>
      <c r="Z29" s="137">
        <v>0</v>
      </c>
      <c r="AA29" s="137">
        <v>0</v>
      </c>
      <c r="AB29" s="188">
        <f t="shared" si="80"/>
        <v>0</v>
      </c>
      <c r="AC29" s="188">
        <f t="shared" si="67"/>
        <v>0</v>
      </c>
      <c r="AD29" s="188">
        <f t="shared" si="81"/>
        <v>0</v>
      </c>
      <c r="AE29" s="188">
        <f t="shared" si="82"/>
        <v>0</v>
      </c>
      <c r="AF29" s="188">
        <f t="shared" si="83"/>
        <v>0</v>
      </c>
      <c r="AG29" s="188">
        <f t="shared" si="130"/>
        <v>0</v>
      </c>
      <c r="AH29" s="188">
        <f t="shared" si="85"/>
        <v>0</v>
      </c>
      <c r="AI29" s="188">
        <f t="shared" si="125"/>
        <v>0</v>
      </c>
      <c r="AJ29" s="188">
        <f t="shared" si="86"/>
        <v>0</v>
      </c>
      <c r="AK29" s="188">
        <f>IF(IF(sym!$Q18=N29,1,0)=1,ABS(Z29*S29),-ABS(Z29*S29))</f>
        <v>0</v>
      </c>
      <c r="AL29" s="188">
        <f t="shared" si="87"/>
        <v>0</v>
      </c>
      <c r="AM29" s="188">
        <f t="shared" si="88"/>
        <v>0</v>
      </c>
      <c r="AO29">
        <f t="shared" si="89"/>
        <v>-1</v>
      </c>
      <c r="AP29" s="227">
        <v>-1</v>
      </c>
      <c r="AQ29" s="227">
        <v>1</v>
      </c>
      <c r="AR29" s="227">
        <v>-1</v>
      </c>
      <c r="AS29" s="202">
        <v>1</v>
      </c>
      <c r="AT29" s="228">
        <v>-15</v>
      </c>
      <c r="AU29">
        <f t="shared" si="90"/>
        <v>1</v>
      </c>
      <c r="AV29">
        <f t="shared" si="91"/>
        <v>-1</v>
      </c>
      <c r="AW29" s="202">
        <v>-1</v>
      </c>
      <c r="AX29">
        <f t="shared" si="92"/>
        <v>0</v>
      </c>
      <c r="AY29">
        <f t="shared" si="68"/>
        <v>0</v>
      </c>
      <c r="AZ29">
        <f t="shared" si="126"/>
        <v>0</v>
      </c>
      <c r="BA29">
        <f t="shared" si="93"/>
        <v>1</v>
      </c>
      <c r="BB29" s="237">
        <v>-2.6788106080900001E-4</v>
      </c>
      <c r="BC29" s="194"/>
      <c r="BD29">
        <f t="shared" si="94"/>
        <v>1</v>
      </c>
      <c r="BE29">
        <f t="shared" si="95"/>
        <v>1</v>
      </c>
      <c r="BF29">
        <f>VLOOKUP($A29,'FuturesInfo (3)'!$A$2:$V$80,22)</f>
        <v>0</v>
      </c>
      <c r="BG29">
        <f t="shared" si="96"/>
        <v>1</v>
      </c>
      <c r="BH29">
        <f t="shared" si="97"/>
        <v>0</v>
      </c>
      <c r="BI29" s="137">
        <f>VLOOKUP($A29,'FuturesInfo (3)'!$A$2:$O$80,15)*BF29</f>
        <v>0</v>
      </c>
      <c r="BJ29" s="137">
        <f>VLOOKUP($A29,'FuturesInfo (3)'!$A$2:$O$80,15)*BH29</f>
        <v>0</v>
      </c>
      <c r="BK29" s="188">
        <f t="shared" si="98"/>
        <v>0</v>
      </c>
      <c r="BL29" s="188">
        <f t="shared" si="69"/>
        <v>0</v>
      </c>
      <c r="BM29" s="188">
        <f t="shared" si="99"/>
        <v>0</v>
      </c>
      <c r="BN29" s="188">
        <f t="shared" si="100"/>
        <v>0</v>
      </c>
      <c r="BO29" s="188">
        <f t="shared" si="101"/>
        <v>0</v>
      </c>
      <c r="BP29" s="188">
        <f t="shared" si="131"/>
        <v>0</v>
      </c>
      <c r="BQ29" s="188">
        <f t="shared" si="103"/>
        <v>0</v>
      </c>
      <c r="BR29" s="188">
        <f t="shared" si="127"/>
        <v>0</v>
      </c>
      <c r="BS29" s="188">
        <f t="shared" si="104"/>
        <v>0</v>
      </c>
      <c r="BT29" s="188">
        <f>IF(IF(sym!$Q18=AW29,1,0)=1,ABS(BI29*BB29),-ABS(BI29*BB29))</f>
        <v>0</v>
      </c>
      <c r="BU29" s="188">
        <f t="shared" si="105"/>
        <v>0</v>
      </c>
      <c r="BV29" s="188">
        <f t="shared" si="106"/>
        <v>0</v>
      </c>
      <c r="BX29">
        <f t="shared" si="107"/>
        <v>-1</v>
      </c>
      <c r="BY29" s="227">
        <v>-1</v>
      </c>
      <c r="BZ29" s="227">
        <v>-1</v>
      </c>
      <c r="CA29" s="227">
        <v>1</v>
      </c>
      <c r="CB29" s="202">
        <v>-1</v>
      </c>
      <c r="CC29" s="228">
        <v>1</v>
      </c>
      <c r="CD29">
        <v>-16</v>
      </c>
      <c r="CE29">
        <f t="shared" si="108"/>
        <v>-1</v>
      </c>
      <c r="CF29" s="202"/>
      <c r="CG29">
        <f t="shared" si="109"/>
        <v>0</v>
      </c>
      <c r="CH29">
        <f t="shared" si="70"/>
        <v>0</v>
      </c>
      <c r="CI29">
        <f t="shared" si="128"/>
        <v>0</v>
      </c>
      <c r="CJ29">
        <f t="shared" si="110"/>
        <v>0</v>
      </c>
      <c r="CK29" s="237"/>
      <c r="CL29" s="194">
        <v>42562</v>
      </c>
      <c r="CM29">
        <f t="shared" si="111"/>
        <v>-1</v>
      </c>
      <c r="CN29">
        <f t="shared" si="112"/>
        <v>-1</v>
      </c>
      <c r="CO29">
        <f>VLOOKUP($A29,'FuturesInfo (3)'!$A$2:$V$80,22)</f>
        <v>0</v>
      </c>
      <c r="CP29">
        <f t="shared" si="113"/>
        <v>-1</v>
      </c>
      <c r="CQ29">
        <f t="shared" si="114"/>
        <v>0</v>
      </c>
      <c r="CR29" s="137">
        <f>VLOOKUP($A29,'FuturesInfo (3)'!$A$2:$O$80,15)*CO29</f>
        <v>0</v>
      </c>
      <c r="CS29" s="137">
        <f>VLOOKUP($A29,'FuturesInfo (3)'!$A$2:$O$80,15)*CQ29</f>
        <v>0</v>
      </c>
      <c r="CT29" s="188">
        <f t="shared" si="115"/>
        <v>0</v>
      </c>
      <c r="CU29" s="188">
        <f t="shared" si="71"/>
        <v>0</v>
      </c>
      <c r="CV29" s="188">
        <f t="shared" si="116"/>
        <v>0</v>
      </c>
      <c r="CW29" s="188">
        <f t="shared" si="117"/>
        <v>0</v>
      </c>
      <c r="CX29" s="188">
        <f t="shared" si="118"/>
        <v>0</v>
      </c>
      <c r="CY29" s="188">
        <f t="shared" si="132"/>
        <v>0</v>
      </c>
      <c r="CZ29" s="188">
        <f t="shared" si="120"/>
        <v>0</v>
      </c>
      <c r="DA29" s="188">
        <f t="shared" si="129"/>
        <v>0</v>
      </c>
      <c r="DB29" s="188">
        <f t="shared" si="121"/>
        <v>0</v>
      </c>
      <c r="DC29" s="188">
        <f>IF(IF(sym!$Q18=CF29,1,0)=1,ABS(CR29*CK29),-ABS(CR29*CK29))</f>
        <v>0</v>
      </c>
      <c r="DD29" s="188">
        <f t="shared" si="122"/>
        <v>0</v>
      </c>
      <c r="DE29" s="188">
        <f t="shared" si="123"/>
        <v>0</v>
      </c>
    </row>
    <row r="30" spans="1:109" x14ac:dyDescent="0.25">
      <c r="A30" s="1" t="s">
        <v>323</v>
      </c>
      <c r="B30" s="149" t="s">
        <v>581</v>
      </c>
      <c r="C30" s="192" t="s">
        <v>1122</v>
      </c>
      <c r="F30">
        <v>1</v>
      </c>
      <c r="G30" s="227">
        <v>1</v>
      </c>
      <c r="H30" s="227">
        <v>1</v>
      </c>
      <c r="I30" s="227">
        <v>1</v>
      </c>
      <c r="J30" s="202">
        <v>1</v>
      </c>
      <c r="K30" s="228">
        <v>4</v>
      </c>
      <c r="L30">
        <f t="shared" si="72"/>
        <v>1</v>
      </c>
      <c r="M30">
        <f t="shared" si="73"/>
        <v>1</v>
      </c>
      <c r="N30">
        <v>-1</v>
      </c>
      <c r="O30">
        <f t="shared" si="74"/>
        <v>0</v>
      </c>
      <c r="P30">
        <f t="shared" si="66"/>
        <v>0</v>
      </c>
      <c r="Q30">
        <f t="shared" si="124"/>
        <v>0</v>
      </c>
      <c r="R30">
        <f t="shared" si="75"/>
        <v>0</v>
      </c>
      <c r="S30">
        <v>-1.0084203095900001E-4</v>
      </c>
      <c r="T30" s="194">
        <v>42576</v>
      </c>
      <c r="U30">
        <f t="shared" si="76"/>
        <v>-1</v>
      </c>
      <c r="V30">
        <f t="shared" si="77"/>
        <v>1</v>
      </c>
      <c r="W30">
        <f>VLOOKUP($A30,'FuturesInfo (3)'!$A$2:$V$80,22)</f>
        <v>0</v>
      </c>
      <c r="X30">
        <f t="shared" si="78"/>
        <v>1</v>
      </c>
      <c r="Y30">
        <f t="shared" si="79"/>
        <v>0</v>
      </c>
      <c r="Z30" s="137">
        <v>0</v>
      </c>
      <c r="AA30" s="137">
        <v>0</v>
      </c>
      <c r="AB30" s="188">
        <f t="shared" si="80"/>
        <v>0</v>
      </c>
      <c r="AC30" s="188">
        <f t="shared" si="67"/>
        <v>0</v>
      </c>
      <c r="AD30" s="188">
        <f t="shared" si="81"/>
        <v>0</v>
      </c>
      <c r="AE30" s="188">
        <f t="shared" si="82"/>
        <v>0</v>
      </c>
      <c r="AF30" s="188">
        <f t="shared" si="83"/>
        <v>0</v>
      </c>
      <c r="AG30" s="188">
        <f t="shared" si="130"/>
        <v>0</v>
      </c>
      <c r="AH30" s="188">
        <f t="shared" si="85"/>
        <v>0</v>
      </c>
      <c r="AI30" s="188">
        <f t="shared" si="125"/>
        <v>0</v>
      </c>
      <c r="AJ30" s="188">
        <f t="shared" si="86"/>
        <v>0</v>
      </c>
      <c r="AK30" s="188">
        <f>IF(IF(sym!$Q19=N30,1,0)=1,ABS(Z30*S30),-ABS(Z30*S30))</f>
        <v>0</v>
      </c>
      <c r="AL30" s="188">
        <f t="shared" si="87"/>
        <v>0</v>
      </c>
      <c r="AM30" s="188">
        <f t="shared" si="88"/>
        <v>0</v>
      </c>
      <c r="AO30">
        <f t="shared" si="89"/>
        <v>-1</v>
      </c>
      <c r="AP30" s="227">
        <v>-1</v>
      </c>
      <c r="AQ30" s="227">
        <v>1</v>
      </c>
      <c r="AR30" s="227">
        <v>-1</v>
      </c>
      <c r="AS30" s="202">
        <v>1</v>
      </c>
      <c r="AT30" s="228">
        <v>5</v>
      </c>
      <c r="AU30">
        <f t="shared" si="90"/>
        <v>1</v>
      </c>
      <c r="AV30">
        <f t="shared" si="91"/>
        <v>1</v>
      </c>
      <c r="AW30" s="202">
        <v>-1</v>
      </c>
      <c r="AX30">
        <f t="shared" si="92"/>
        <v>0</v>
      </c>
      <c r="AY30">
        <f t="shared" si="68"/>
        <v>0</v>
      </c>
      <c r="AZ30">
        <f t="shared" si="126"/>
        <v>0</v>
      </c>
      <c r="BA30">
        <f t="shared" si="93"/>
        <v>0</v>
      </c>
      <c r="BB30" s="237">
        <v>-2.0170440219899999E-4</v>
      </c>
      <c r="BC30" s="194"/>
      <c r="BD30">
        <f t="shared" si="94"/>
        <v>1</v>
      </c>
      <c r="BE30">
        <f t="shared" si="95"/>
        <v>1</v>
      </c>
      <c r="BF30">
        <f>VLOOKUP($A30,'FuturesInfo (3)'!$A$2:$V$80,22)</f>
        <v>0</v>
      </c>
      <c r="BG30">
        <f t="shared" si="96"/>
        <v>1</v>
      </c>
      <c r="BH30">
        <f t="shared" si="97"/>
        <v>0</v>
      </c>
      <c r="BI30" s="137">
        <f>VLOOKUP($A30,'FuturesInfo (3)'!$A$2:$O$80,15)*BF30</f>
        <v>0</v>
      </c>
      <c r="BJ30" s="137">
        <f>VLOOKUP($A30,'FuturesInfo (3)'!$A$2:$O$80,15)*BH30</f>
        <v>0</v>
      </c>
      <c r="BK30" s="188">
        <f t="shared" si="98"/>
        <v>0</v>
      </c>
      <c r="BL30" s="188">
        <f t="shared" si="69"/>
        <v>0</v>
      </c>
      <c r="BM30" s="188">
        <f t="shared" si="99"/>
        <v>0</v>
      </c>
      <c r="BN30" s="188">
        <f t="shared" si="100"/>
        <v>0</v>
      </c>
      <c r="BO30" s="188">
        <f t="shared" si="101"/>
        <v>0</v>
      </c>
      <c r="BP30" s="188">
        <f t="shared" si="131"/>
        <v>0</v>
      </c>
      <c r="BQ30" s="188">
        <f t="shared" si="103"/>
        <v>0</v>
      </c>
      <c r="BR30" s="188">
        <f t="shared" si="127"/>
        <v>0</v>
      </c>
      <c r="BS30" s="188">
        <f t="shared" si="104"/>
        <v>0</v>
      </c>
      <c r="BT30" s="188">
        <f>IF(IF(sym!$Q19=AW30,1,0)=1,ABS(BI30*BB30),-ABS(BI30*BB30))</f>
        <v>0</v>
      </c>
      <c r="BU30" s="188">
        <f t="shared" si="105"/>
        <v>0</v>
      </c>
      <c r="BV30" s="188">
        <f t="shared" si="106"/>
        <v>0</v>
      </c>
      <c r="BX30">
        <f t="shared" si="107"/>
        <v>-1</v>
      </c>
      <c r="BY30" s="227">
        <v>-1</v>
      </c>
      <c r="BZ30" s="227">
        <v>-1</v>
      </c>
      <c r="CA30" s="227">
        <v>1</v>
      </c>
      <c r="CB30" s="202">
        <v>-1</v>
      </c>
      <c r="CC30" s="228">
        <v>1</v>
      </c>
      <c r="CD30">
        <v>6</v>
      </c>
      <c r="CE30">
        <f t="shared" si="108"/>
        <v>-1</v>
      </c>
      <c r="CF30" s="202"/>
      <c r="CG30">
        <f t="shared" si="109"/>
        <v>0</v>
      </c>
      <c r="CH30">
        <f t="shared" si="70"/>
        <v>0</v>
      </c>
      <c r="CI30">
        <f t="shared" si="128"/>
        <v>0</v>
      </c>
      <c r="CJ30">
        <f t="shared" si="110"/>
        <v>0</v>
      </c>
      <c r="CK30" s="237"/>
      <c r="CL30" s="194">
        <v>42576</v>
      </c>
      <c r="CM30">
        <f t="shared" si="111"/>
        <v>-1</v>
      </c>
      <c r="CN30">
        <f t="shared" si="112"/>
        <v>1</v>
      </c>
      <c r="CO30">
        <f>VLOOKUP($A30,'FuturesInfo (3)'!$A$2:$V$80,22)</f>
        <v>0</v>
      </c>
      <c r="CP30">
        <f t="shared" si="113"/>
        <v>-1</v>
      </c>
      <c r="CQ30">
        <f t="shared" si="114"/>
        <v>0</v>
      </c>
      <c r="CR30" s="137">
        <f>VLOOKUP($A30,'FuturesInfo (3)'!$A$2:$O$80,15)*CO30</f>
        <v>0</v>
      </c>
      <c r="CS30" s="137">
        <f>VLOOKUP($A30,'FuturesInfo (3)'!$A$2:$O$80,15)*CQ30</f>
        <v>0</v>
      </c>
      <c r="CT30" s="188">
        <f t="shared" si="115"/>
        <v>0</v>
      </c>
      <c r="CU30" s="188">
        <f t="shared" si="71"/>
        <v>0</v>
      </c>
      <c r="CV30" s="188">
        <f t="shared" si="116"/>
        <v>0</v>
      </c>
      <c r="CW30" s="188">
        <f t="shared" si="117"/>
        <v>0</v>
      </c>
      <c r="CX30" s="188">
        <f t="shared" si="118"/>
        <v>0</v>
      </c>
      <c r="CY30" s="188">
        <f t="shared" si="132"/>
        <v>0</v>
      </c>
      <c r="CZ30" s="188">
        <f t="shared" si="120"/>
        <v>0</v>
      </c>
      <c r="DA30" s="188">
        <f t="shared" si="129"/>
        <v>0</v>
      </c>
      <c r="DB30" s="188">
        <f t="shared" si="121"/>
        <v>0</v>
      </c>
      <c r="DC30" s="188">
        <f>IF(IF(sym!$Q19=CF30,1,0)=1,ABS(CR30*CK30),-ABS(CR30*CK30))</f>
        <v>0</v>
      </c>
      <c r="DD30" s="188">
        <f t="shared" si="122"/>
        <v>0</v>
      </c>
      <c r="DE30" s="188">
        <f t="shared" si="123"/>
        <v>0</v>
      </c>
    </row>
    <row r="31" spans="1:109" x14ac:dyDescent="0.25">
      <c r="A31" s="1" t="s">
        <v>325</v>
      </c>
      <c r="B31" s="149" t="s">
        <v>653</v>
      </c>
      <c r="C31" s="192" t="s">
        <v>294</v>
      </c>
      <c r="F31">
        <v>1</v>
      </c>
      <c r="G31" s="227">
        <v>1</v>
      </c>
      <c r="H31" s="227">
        <v>1</v>
      </c>
      <c r="I31" s="227">
        <v>1</v>
      </c>
      <c r="J31" s="202">
        <v>1</v>
      </c>
      <c r="K31" s="228">
        <v>-12</v>
      </c>
      <c r="L31">
        <f t="shared" si="72"/>
        <v>-1</v>
      </c>
      <c r="M31">
        <f t="shared" si="73"/>
        <v>-1</v>
      </c>
      <c r="N31">
        <v>-1</v>
      </c>
      <c r="O31">
        <f t="shared" si="74"/>
        <v>0</v>
      </c>
      <c r="P31">
        <f t="shared" si="66"/>
        <v>0</v>
      </c>
      <c r="Q31">
        <f t="shared" si="124"/>
        <v>1</v>
      </c>
      <c r="R31">
        <f t="shared" si="75"/>
        <v>1</v>
      </c>
      <c r="S31">
        <v>-2.7618986447400001E-3</v>
      </c>
      <c r="T31" s="194">
        <v>42564</v>
      </c>
      <c r="U31">
        <f t="shared" si="76"/>
        <v>-1</v>
      </c>
      <c r="V31">
        <f t="shared" si="77"/>
        <v>-1</v>
      </c>
      <c r="W31">
        <f>VLOOKUP($A31,'FuturesInfo (3)'!$A$2:$V$80,22)</f>
        <v>2</v>
      </c>
      <c r="X31">
        <f t="shared" si="78"/>
        <v>1</v>
      </c>
      <c r="Y31">
        <f t="shared" si="79"/>
        <v>2</v>
      </c>
      <c r="Z31" s="137">
        <v>310520</v>
      </c>
      <c r="AA31" s="137">
        <v>465780</v>
      </c>
      <c r="AB31" s="188">
        <f t="shared" si="80"/>
        <v>-857.62476716466483</v>
      </c>
      <c r="AC31" s="188">
        <f t="shared" si="67"/>
        <v>-857.62476716466483</v>
      </c>
      <c r="AD31" s="188">
        <f t="shared" si="81"/>
        <v>-857.62476716466483</v>
      </c>
      <c r="AE31" s="188">
        <f t="shared" si="82"/>
        <v>-857.62476716466483</v>
      </c>
      <c r="AF31" s="188">
        <f t="shared" si="83"/>
        <v>857.62476716466483</v>
      </c>
      <c r="AG31" s="188">
        <f t="shared" si="130"/>
        <v>857.62476716466483</v>
      </c>
      <c r="AH31" s="188">
        <f t="shared" si="85"/>
        <v>-857.62476716466483</v>
      </c>
      <c r="AI31" s="188">
        <f t="shared" si="125"/>
        <v>-857.62476716466483</v>
      </c>
      <c r="AJ31" s="188">
        <f t="shared" si="86"/>
        <v>857.62476716466483</v>
      </c>
      <c r="AK31" s="188">
        <f>IF(IF(sym!$Q20=N31,1,0)=1,ABS(Z31*S31),-ABS(Z31*S31))</f>
        <v>-857.62476716466483</v>
      </c>
      <c r="AL31" s="188">
        <f t="shared" si="87"/>
        <v>857.62476716466483</v>
      </c>
      <c r="AM31" s="188">
        <f t="shared" si="88"/>
        <v>857.62476716466483</v>
      </c>
      <c r="AO31">
        <f t="shared" si="89"/>
        <v>-1</v>
      </c>
      <c r="AP31" s="227">
        <v>1</v>
      </c>
      <c r="AQ31" s="227">
        <v>-1</v>
      </c>
      <c r="AR31" s="227">
        <v>1</v>
      </c>
      <c r="AS31" s="202">
        <v>-1</v>
      </c>
      <c r="AT31" s="228">
        <v>-13</v>
      </c>
      <c r="AU31">
        <f t="shared" si="90"/>
        <v>1</v>
      </c>
      <c r="AV31">
        <f t="shared" si="91"/>
        <v>1</v>
      </c>
      <c r="AW31" s="202">
        <v>-1</v>
      </c>
      <c r="AX31">
        <f t="shared" si="92"/>
        <v>1</v>
      </c>
      <c r="AY31">
        <f t="shared" si="68"/>
        <v>1</v>
      </c>
      <c r="AZ31">
        <f t="shared" si="126"/>
        <v>0</v>
      </c>
      <c r="BA31">
        <f t="shared" si="93"/>
        <v>0</v>
      </c>
      <c r="BB31" s="236">
        <v>-1.18510884967E-2</v>
      </c>
      <c r="BC31" s="194"/>
      <c r="BD31">
        <f t="shared" si="94"/>
        <v>1</v>
      </c>
      <c r="BE31">
        <f t="shared" si="95"/>
        <v>1</v>
      </c>
      <c r="BF31">
        <f>VLOOKUP($A31,'FuturesInfo (3)'!$A$2:$V$80,22)</f>
        <v>2</v>
      </c>
      <c r="BG31">
        <f t="shared" si="96"/>
        <v>1</v>
      </c>
      <c r="BH31">
        <f t="shared" si="97"/>
        <v>3</v>
      </c>
      <c r="BI31" s="137">
        <f>VLOOKUP($A31,'FuturesInfo (3)'!$A$2:$O$80,15)*BF31</f>
        <v>312020</v>
      </c>
      <c r="BJ31" s="137">
        <f>VLOOKUP($A31,'FuturesInfo (3)'!$A$2:$O$80,15)*BH31</f>
        <v>468030</v>
      </c>
      <c r="BK31" s="188">
        <f t="shared" si="98"/>
        <v>-3697.7766327403338</v>
      </c>
      <c r="BL31" s="188">
        <f t="shared" si="69"/>
        <v>-3697.7766327403338</v>
      </c>
      <c r="BM31" s="188">
        <f t="shared" si="99"/>
        <v>3697.7766327403338</v>
      </c>
      <c r="BN31" s="188">
        <f t="shared" si="100"/>
        <v>3697.7766327403338</v>
      </c>
      <c r="BO31" s="188">
        <f t="shared" si="101"/>
        <v>-3697.7766327403338</v>
      </c>
      <c r="BP31" s="188">
        <f t="shared" si="131"/>
        <v>-3697.7766327403338</v>
      </c>
      <c r="BQ31" s="188">
        <f t="shared" si="103"/>
        <v>3697.7766327403338</v>
      </c>
      <c r="BR31" s="188">
        <f t="shared" si="127"/>
        <v>-3697.7766327403338</v>
      </c>
      <c r="BS31" s="188">
        <f t="shared" si="104"/>
        <v>-3697.7766327403338</v>
      </c>
      <c r="BT31" s="188">
        <f>IF(IF(sym!$Q20=AW31,1,0)=1,ABS(BI31*BB31),-ABS(BI31*BB31))</f>
        <v>-3697.7766327403338</v>
      </c>
      <c r="BU31" s="188">
        <f t="shared" si="105"/>
        <v>-3697.7766327403338</v>
      </c>
      <c r="BV31" s="188">
        <f t="shared" si="106"/>
        <v>3697.7766327403338</v>
      </c>
      <c r="BX31">
        <f t="shared" si="107"/>
        <v>-1</v>
      </c>
      <c r="BY31" s="227">
        <v>-1</v>
      </c>
      <c r="BZ31" s="227">
        <v>1</v>
      </c>
      <c r="CA31" s="227">
        <v>1</v>
      </c>
      <c r="CB31" s="202">
        <v>1</v>
      </c>
      <c r="CC31" s="228">
        <v>1</v>
      </c>
      <c r="CD31">
        <v>-14</v>
      </c>
      <c r="CE31">
        <f t="shared" si="108"/>
        <v>1</v>
      </c>
      <c r="CF31" s="202"/>
      <c r="CG31">
        <f t="shared" si="109"/>
        <v>0</v>
      </c>
      <c r="CH31">
        <f t="shared" si="70"/>
        <v>0</v>
      </c>
      <c r="CI31">
        <f t="shared" si="128"/>
        <v>0</v>
      </c>
      <c r="CJ31">
        <f t="shared" si="110"/>
        <v>0</v>
      </c>
      <c r="CK31" s="236"/>
      <c r="CL31" s="194">
        <v>42564</v>
      </c>
      <c r="CM31">
        <f t="shared" si="111"/>
        <v>1</v>
      </c>
      <c r="CN31">
        <f t="shared" si="112"/>
        <v>-1</v>
      </c>
      <c r="CO31">
        <f>VLOOKUP($A31,'FuturesInfo (3)'!$A$2:$V$80,22)</f>
        <v>2</v>
      </c>
      <c r="CP31">
        <f t="shared" si="113"/>
        <v>1</v>
      </c>
      <c r="CQ31">
        <f t="shared" si="114"/>
        <v>3</v>
      </c>
      <c r="CR31" s="137">
        <f>VLOOKUP($A31,'FuturesInfo (3)'!$A$2:$O$80,15)*CO31</f>
        <v>312020</v>
      </c>
      <c r="CS31" s="137">
        <f>VLOOKUP($A31,'FuturesInfo (3)'!$A$2:$O$80,15)*CQ31</f>
        <v>468030</v>
      </c>
      <c r="CT31" s="188">
        <f t="shared" si="115"/>
        <v>0</v>
      </c>
      <c r="CU31" s="188">
        <f t="shared" si="71"/>
        <v>0</v>
      </c>
      <c r="CV31" s="188">
        <f t="shared" si="116"/>
        <v>0</v>
      </c>
      <c r="CW31" s="188">
        <f t="shared" si="117"/>
        <v>0</v>
      </c>
      <c r="CX31" s="188">
        <f t="shared" si="118"/>
        <v>0</v>
      </c>
      <c r="CY31" s="188">
        <f t="shared" si="132"/>
        <v>0</v>
      </c>
      <c r="CZ31" s="188">
        <f t="shared" si="120"/>
        <v>0</v>
      </c>
      <c r="DA31" s="188">
        <f t="shared" si="129"/>
        <v>0</v>
      </c>
      <c r="DB31" s="188">
        <f t="shared" si="121"/>
        <v>0</v>
      </c>
      <c r="DC31" s="188">
        <f>IF(IF(sym!$Q20=CF31,1,0)=1,ABS(CR31*CK31),-ABS(CR31*CK31))</f>
        <v>0</v>
      </c>
      <c r="DD31" s="188">
        <f t="shared" si="122"/>
        <v>0</v>
      </c>
      <c r="DE31" s="188">
        <f t="shared" si="123"/>
        <v>0</v>
      </c>
    </row>
    <row r="32" spans="1:109" x14ac:dyDescent="0.25">
      <c r="A32" s="1" t="s">
        <v>327</v>
      </c>
      <c r="B32" s="149" t="s">
        <v>552</v>
      </c>
      <c r="C32" s="192" t="s">
        <v>294</v>
      </c>
      <c r="F32">
        <v>1</v>
      </c>
      <c r="G32" s="227">
        <v>1</v>
      </c>
      <c r="H32" s="227">
        <v>-1</v>
      </c>
      <c r="I32" s="227">
        <v>1</v>
      </c>
      <c r="J32" s="202">
        <v>-1</v>
      </c>
      <c r="K32" s="228">
        <v>-10</v>
      </c>
      <c r="L32">
        <f t="shared" si="72"/>
        <v>-1</v>
      </c>
      <c r="M32">
        <f t="shared" si="73"/>
        <v>1</v>
      </c>
      <c r="N32">
        <v>-1</v>
      </c>
      <c r="O32">
        <f t="shared" si="74"/>
        <v>1</v>
      </c>
      <c r="P32">
        <f t="shared" si="66"/>
        <v>1</v>
      </c>
      <c r="Q32">
        <f t="shared" si="124"/>
        <v>1</v>
      </c>
      <c r="R32">
        <f t="shared" si="75"/>
        <v>0</v>
      </c>
      <c r="S32">
        <v>-1.7295053614700001E-3</v>
      </c>
      <c r="T32" s="194">
        <v>42566</v>
      </c>
      <c r="U32">
        <f t="shared" si="76"/>
        <v>-1</v>
      </c>
      <c r="V32">
        <f t="shared" si="77"/>
        <v>-1</v>
      </c>
      <c r="W32">
        <f>VLOOKUP($A32,'FuturesInfo (3)'!$A$2:$V$80,22)</f>
        <v>3</v>
      </c>
      <c r="X32">
        <f t="shared" si="78"/>
        <v>-1</v>
      </c>
      <c r="Y32">
        <f t="shared" si="79"/>
        <v>3</v>
      </c>
      <c r="Z32" s="137">
        <v>324675</v>
      </c>
      <c r="AA32" s="137">
        <v>216450</v>
      </c>
      <c r="AB32" s="188">
        <f t="shared" si="80"/>
        <v>-561.52715323527229</v>
      </c>
      <c r="AC32" s="188">
        <f t="shared" si="67"/>
        <v>561.52715323527229</v>
      </c>
      <c r="AD32" s="188">
        <f t="shared" si="81"/>
        <v>-561.52715323527229</v>
      </c>
      <c r="AE32" s="188">
        <f t="shared" si="82"/>
        <v>561.52715323527229</v>
      </c>
      <c r="AF32" s="188">
        <f t="shared" si="83"/>
        <v>561.52715323527229</v>
      </c>
      <c r="AG32" s="188">
        <f t="shared" si="130"/>
        <v>-561.52715323527229</v>
      </c>
      <c r="AH32" s="188">
        <f t="shared" si="85"/>
        <v>561.52715323527229</v>
      </c>
      <c r="AI32" s="188">
        <f t="shared" si="125"/>
        <v>-561.52715323527229</v>
      </c>
      <c r="AJ32" s="188">
        <f t="shared" si="86"/>
        <v>561.52715323527229</v>
      </c>
      <c r="AK32" s="188">
        <f>IF(IF(sym!$Q21=N32,1,0)=1,ABS(Z32*S32),-ABS(Z32*S32))</f>
        <v>-561.52715323527229</v>
      </c>
      <c r="AL32" s="188">
        <f t="shared" si="87"/>
        <v>561.52715323527229</v>
      </c>
      <c r="AM32" s="188">
        <f t="shared" si="88"/>
        <v>561.52715323527229</v>
      </c>
      <c r="AO32">
        <f t="shared" si="89"/>
        <v>-1</v>
      </c>
      <c r="AP32" s="227">
        <v>1</v>
      </c>
      <c r="AQ32" s="227">
        <v>-1</v>
      </c>
      <c r="AR32" s="227">
        <v>1</v>
      </c>
      <c r="AS32" s="202">
        <v>-1</v>
      </c>
      <c r="AT32" s="228">
        <v>-11</v>
      </c>
      <c r="AU32">
        <f t="shared" si="90"/>
        <v>1</v>
      </c>
      <c r="AV32">
        <f t="shared" si="91"/>
        <v>1</v>
      </c>
      <c r="AW32" s="202">
        <v>-1</v>
      </c>
      <c r="AX32">
        <f t="shared" si="92"/>
        <v>1</v>
      </c>
      <c r="AY32">
        <f t="shared" si="68"/>
        <v>1</v>
      </c>
      <c r="AZ32">
        <f t="shared" si="126"/>
        <v>0</v>
      </c>
      <c r="BA32">
        <f t="shared" si="93"/>
        <v>0</v>
      </c>
      <c r="BB32" s="236">
        <v>-5.4285054285100002E-3</v>
      </c>
      <c r="BC32" s="194"/>
      <c r="BD32">
        <f t="shared" si="94"/>
        <v>1</v>
      </c>
      <c r="BE32">
        <f t="shared" si="95"/>
        <v>1</v>
      </c>
      <c r="BF32">
        <f>VLOOKUP($A32,'FuturesInfo (3)'!$A$2:$V$80,22)</f>
        <v>3</v>
      </c>
      <c r="BG32">
        <f t="shared" si="96"/>
        <v>1</v>
      </c>
      <c r="BH32">
        <f t="shared" si="97"/>
        <v>4</v>
      </c>
      <c r="BI32" s="137">
        <f>VLOOKUP($A32,'FuturesInfo (3)'!$A$2:$O$80,15)*BF32</f>
        <v>326625</v>
      </c>
      <c r="BJ32" s="137">
        <f>VLOOKUP($A32,'FuturesInfo (3)'!$A$2:$O$80,15)*BH32</f>
        <v>435500</v>
      </c>
      <c r="BK32" s="188">
        <f t="shared" si="98"/>
        <v>-1773.0855855870789</v>
      </c>
      <c r="BL32" s="188">
        <f t="shared" si="69"/>
        <v>-1773.0855855870789</v>
      </c>
      <c r="BM32" s="188">
        <f t="shared" si="99"/>
        <v>1773.0855855870789</v>
      </c>
      <c r="BN32" s="188">
        <f t="shared" si="100"/>
        <v>1773.0855855870789</v>
      </c>
      <c r="BO32" s="188">
        <f t="shared" si="101"/>
        <v>-1773.0855855870789</v>
      </c>
      <c r="BP32" s="188">
        <f t="shared" si="131"/>
        <v>-1773.0855855870789</v>
      </c>
      <c r="BQ32" s="188">
        <f t="shared" si="103"/>
        <v>1773.0855855870789</v>
      </c>
      <c r="BR32" s="188">
        <f t="shared" si="127"/>
        <v>-1773.0855855870789</v>
      </c>
      <c r="BS32" s="188">
        <f t="shared" si="104"/>
        <v>-1773.0855855870789</v>
      </c>
      <c r="BT32" s="188">
        <f>IF(IF(sym!$Q21=AW32,1,0)=1,ABS(BI32*BB32),-ABS(BI32*BB32))</f>
        <v>-1773.0855855870789</v>
      </c>
      <c r="BU32" s="188">
        <f t="shared" si="105"/>
        <v>-1773.0855855870789</v>
      </c>
      <c r="BV32" s="188">
        <f t="shared" si="106"/>
        <v>1773.0855855870789</v>
      </c>
      <c r="BX32">
        <f t="shared" si="107"/>
        <v>-1</v>
      </c>
      <c r="BY32" s="227">
        <v>-1</v>
      </c>
      <c r="BZ32" s="227">
        <v>-1</v>
      </c>
      <c r="CA32" s="227">
        <v>-1</v>
      </c>
      <c r="CB32" s="202">
        <v>-1</v>
      </c>
      <c r="CC32" s="228">
        <v>-1</v>
      </c>
      <c r="CD32">
        <v>-12</v>
      </c>
      <c r="CE32">
        <f t="shared" si="108"/>
        <v>1</v>
      </c>
      <c r="CF32" s="202"/>
      <c r="CG32">
        <f t="shared" si="109"/>
        <v>0</v>
      </c>
      <c r="CH32">
        <f t="shared" si="70"/>
        <v>0</v>
      </c>
      <c r="CI32">
        <f t="shared" si="128"/>
        <v>0</v>
      </c>
      <c r="CJ32">
        <f t="shared" si="110"/>
        <v>0</v>
      </c>
      <c r="CK32" s="236"/>
      <c r="CL32" s="194">
        <v>42566</v>
      </c>
      <c r="CM32">
        <f t="shared" si="111"/>
        <v>1</v>
      </c>
      <c r="CN32">
        <f t="shared" si="112"/>
        <v>-1</v>
      </c>
      <c r="CO32">
        <f>VLOOKUP($A32,'FuturesInfo (3)'!$A$2:$V$80,22)</f>
        <v>3</v>
      </c>
      <c r="CP32">
        <f t="shared" si="113"/>
        <v>-1</v>
      </c>
      <c r="CQ32">
        <f t="shared" si="114"/>
        <v>2</v>
      </c>
      <c r="CR32" s="137">
        <f>VLOOKUP($A32,'FuturesInfo (3)'!$A$2:$O$80,15)*CO32</f>
        <v>326625</v>
      </c>
      <c r="CS32" s="137">
        <f>VLOOKUP($A32,'FuturesInfo (3)'!$A$2:$O$80,15)*CQ32</f>
        <v>217750</v>
      </c>
      <c r="CT32" s="188">
        <f t="shared" si="115"/>
        <v>0</v>
      </c>
      <c r="CU32" s="188">
        <f t="shared" si="71"/>
        <v>0</v>
      </c>
      <c r="CV32" s="188">
        <f t="shared" si="116"/>
        <v>0</v>
      </c>
      <c r="CW32" s="188">
        <f t="shared" si="117"/>
        <v>0</v>
      </c>
      <c r="CX32" s="188">
        <f t="shared" si="118"/>
        <v>0</v>
      </c>
      <c r="CY32" s="188">
        <f t="shared" si="132"/>
        <v>0</v>
      </c>
      <c r="CZ32" s="188">
        <f t="shared" si="120"/>
        <v>0</v>
      </c>
      <c r="DA32" s="188">
        <f t="shared" si="129"/>
        <v>0</v>
      </c>
      <c r="DB32" s="188">
        <f t="shared" si="121"/>
        <v>0</v>
      </c>
      <c r="DC32" s="188">
        <f>IF(IF(sym!$Q21=CF32,1,0)=1,ABS(CR32*CK32),-ABS(CR32*CK32))</f>
        <v>0</v>
      </c>
      <c r="DD32" s="188">
        <f t="shared" si="122"/>
        <v>0</v>
      </c>
      <c r="DE32" s="188">
        <f t="shared" si="123"/>
        <v>0</v>
      </c>
    </row>
    <row r="33" spans="1:109" x14ac:dyDescent="0.25">
      <c r="A33" s="1" t="s">
        <v>329</v>
      </c>
      <c r="B33" s="149" t="s">
        <v>589</v>
      </c>
      <c r="C33" s="192" t="s">
        <v>313</v>
      </c>
      <c r="F33">
        <v>-1</v>
      </c>
      <c r="G33" s="230">
        <v>1</v>
      </c>
      <c r="H33" s="230">
        <v>1</v>
      </c>
      <c r="I33" s="230">
        <v>-1</v>
      </c>
      <c r="J33" s="202">
        <v>-1</v>
      </c>
      <c r="K33" s="228">
        <v>6</v>
      </c>
      <c r="L33">
        <f t="shared" si="72"/>
        <v>1</v>
      </c>
      <c r="M33">
        <f t="shared" si="73"/>
        <v>-1</v>
      </c>
      <c r="N33">
        <v>1</v>
      </c>
      <c r="O33">
        <f t="shared" si="74"/>
        <v>1</v>
      </c>
      <c r="P33">
        <f t="shared" si="66"/>
        <v>0</v>
      </c>
      <c r="Q33">
        <f t="shared" si="124"/>
        <v>1</v>
      </c>
      <c r="R33">
        <f t="shared" si="75"/>
        <v>0</v>
      </c>
      <c r="S33">
        <v>3.21313816494E-2</v>
      </c>
      <c r="T33" s="194">
        <v>42572</v>
      </c>
      <c r="U33">
        <f t="shared" si="76"/>
        <v>1</v>
      </c>
      <c r="V33">
        <f t="shared" si="77"/>
        <v>1</v>
      </c>
      <c r="W33">
        <f>VLOOKUP($A33,'FuturesInfo (3)'!$A$2:$V$80,22)</f>
        <v>2</v>
      </c>
      <c r="X33">
        <f t="shared" si="78"/>
        <v>1</v>
      </c>
      <c r="Y33">
        <f t="shared" si="79"/>
        <v>2</v>
      </c>
      <c r="Z33" s="137">
        <v>144550</v>
      </c>
      <c r="AA33" s="137">
        <v>216825</v>
      </c>
      <c r="AB33" s="188">
        <f t="shared" si="80"/>
        <v>4644.5912174207697</v>
      </c>
      <c r="AC33" s="188">
        <f t="shared" si="67"/>
        <v>4644.5912174207697</v>
      </c>
      <c r="AD33" s="188">
        <f t="shared" si="81"/>
        <v>-4644.5912174207697</v>
      </c>
      <c r="AE33" s="188">
        <f t="shared" si="82"/>
        <v>-4644.5912174207697</v>
      </c>
      <c r="AF33" s="188">
        <f t="shared" si="83"/>
        <v>4644.5912174207697</v>
      </c>
      <c r="AG33" s="188">
        <f t="shared" si="130"/>
        <v>-4644.5912174207697</v>
      </c>
      <c r="AH33" s="188">
        <f t="shared" si="85"/>
        <v>4644.5912174207697</v>
      </c>
      <c r="AI33" s="188">
        <f t="shared" si="125"/>
        <v>-4644.5912174207697</v>
      </c>
      <c r="AJ33" s="188">
        <f t="shared" si="86"/>
        <v>4644.5912174207697</v>
      </c>
      <c r="AK33" s="188">
        <f>IF(IF(sym!$Q22=N33,1,0)=1,ABS(Z33*S33),-ABS(Z33*S33))</f>
        <v>4644.5912174207697</v>
      </c>
      <c r="AL33" s="188">
        <f t="shared" si="87"/>
        <v>4644.5912174207697</v>
      </c>
      <c r="AM33" s="188">
        <f t="shared" si="88"/>
        <v>4644.5912174207697</v>
      </c>
      <c r="AO33">
        <f t="shared" si="89"/>
        <v>1</v>
      </c>
      <c r="AP33" s="230">
        <v>-1</v>
      </c>
      <c r="AQ33" s="230">
        <v>-1</v>
      </c>
      <c r="AR33" s="230">
        <v>1</v>
      </c>
      <c r="AS33" s="202">
        <v>-1</v>
      </c>
      <c r="AT33" s="228">
        <v>7</v>
      </c>
      <c r="AU33">
        <f t="shared" si="90"/>
        <v>-1</v>
      </c>
      <c r="AV33">
        <f t="shared" si="91"/>
        <v>-1</v>
      </c>
      <c r="AW33" s="234">
        <v>1</v>
      </c>
      <c r="AX33">
        <f t="shared" si="92"/>
        <v>0</v>
      </c>
      <c r="AY33">
        <f t="shared" si="68"/>
        <v>0</v>
      </c>
      <c r="AZ33">
        <f t="shared" si="126"/>
        <v>0</v>
      </c>
      <c r="BA33">
        <f t="shared" si="93"/>
        <v>0</v>
      </c>
      <c r="BB33" s="234">
        <v>6.39916983743E-3</v>
      </c>
      <c r="BC33" s="194"/>
      <c r="BD33">
        <f t="shared" si="94"/>
        <v>-1</v>
      </c>
      <c r="BE33">
        <f t="shared" si="95"/>
        <v>-1</v>
      </c>
      <c r="BF33">
        <f>VLOOKUP($A33,'FuturesInfo (3)'!$A$2:$V$80,22)</f>
        <v>2</v>
      </c>
      <c r="BG33">
        <f t="shared" si="96"/>
        <v>-1</v>
      </c>
      <c r="BH33">
        <f t="shared" si="97"/>
        <v>2</v>
      </c>
      <c r="BI33" s="137">
        <f>VLOOKUP($A33,'FuturesInfo (3)'!$A$2:$O$80,15)*BF33</f>
        <v>148850</v>
      </c>
      <c r="BJ33" s="137">
        <f>VLOOKUP($A33,'FuturesInfo (3)'!$A$2:$O$80,15)*BH33</f>
        <v>148850</v>
      </c>
      <c r="BK33" s="188">
        <f t="shared" si="98"/>
        <v>-952.51643030145556</v>
      </c>
      <c r="BL33" s="188">
        <f t="shared" si="69"/>
        <v>-952.51643030145556</v>
      </c>
      <c r="BM33" s="188">
        <f t="shared" si="99"/>
        <v>952.51643030145556</v>
      </c>
      <c r="BN33" s="188">
        <f t="shared" si="100"/>
        <v>-952.51643030145556</v>
      </c>
      <c r="BO33" s="188">
        <f t="shared" si="101"/>
        <v>-952.51643030145556</v>
      </c>
      <c r="BP33" s="188">
        <f t="shared" si="131"/>
        <v>-952.51643030145556</v>
      </c>
      <c r="BQ33" s="188">
        <f t="shared" si="103"/>
        <v>-952.51643030145556</v>
      </c>
      <c r="BR33" s="188">
        <f t="shared" si="127"/>
        <v>952.51643030145556</v>
      </c>
      <c r="BS33" s="188">
        <f t="shared" si="104"/>
        <v>-952.51643030145556</v>
      </c>
      <c r="BT33" s="188">
        <f>IF(IF(sym!$Q22=AW33,1,0)=1,ABS(BI33*BB33),-ABS(BI33*BB33))</f>
        <v>952.51643030145556</v>
      </c>
      <c r="BU33" s="188">
        <f t="shared" si="105"/>
        <v>-952.51643030145556</v>
      </c>
      <c r="BV33" s="188">
        <f t="shared" si="106"/>
        <v>952.51643030145556</v>
      </c>
      <c r="BX33">
        <f t="shared" si="107"/>
        <v>1</v>
      </c>
      <c r="BY33" s="230">
        <v>1</v>
      </c>
      <c r="BZ33" s="230">
        <v>1</v>
      </c>
      <c r="CA33" s="230">
        <v>1</v>
      </c>
      <c r="CB33" s="202">
        <v>-1</v>
      </c>
      <c r="CC33" s="228">
        <v>-1</v>
      </c>
      <c r="CD33">
        <v>8</v>
      </c>
      <c r="CE33">
        <f t="shared" si="108"/>
        <v>1</v>
      </c>
      <c r="CF33" s="234"/>
      <c r="CG33">
        <f t="shared" si="109"/>
        <v>0</v>
      </c>
      <c r="CH33">
        <f t="shared" si="70"/>
        <v>0</v>
      </c>
      <c r="CI33">
        <f t="shared" si="128"/>
        <v>0</v>
      </c>
      <c r="CJ33">
        <f t="shared" si="110"/>
        <v>0</v>
      </c>
      <c r="CK33" s="234"/>
      <c r="CL33" s="194">
        <v>42572</v>
      </c>
      <c r="CM33">
        <f t="shared" si="111"/>
        <v>-1</v>
      </c>
      <c r="CN33">
        <f t="shared" si="112"/>
        <v>1</v>
      </c>
      <c r="CO33">
        <f>VLOOKUP($A33,'FuturesInfo (3)'!$A$2:$V$80,22)</f>
        <v>2</v>
      </c>
      <c r="CP33">
        <f t="shared" si="113"/>
        <v>-1</v>
      </c>
      <c r="CQ33">
        <f t="shared" si="114"/>
        <v>2</v>
      </c>
      <c r="CR33" s="137">
        <f>VLOOKUP($A33,'FuturesInfo (3)'!$A$2:$O$80,15)*CO33</f>
        <v>148850</v>
      </c>
      <c r="CS33" s="137">
        <f>VLOOKUP($A33,'FuturesInfo (3)'!$A$2:$O$80,15)*CQ33</f>
        <v>148850</v>
      </c>
      <c r="CT33" s="188">
        <f t="shared" si="115"/>
        <v>0</v>
      </c>
      <c r="CU33" s="188">
        <f t="shared" si="71"/>
        <v>0</v>
      </c>
      <c r="CV33" s="188">
        <f t="shared" si="116"/>
        <v>0</v>
      </c>
      <c r="CW33" s="188">
        <f t="shared" si="117"/>
        <v>0</v>
      </c>
      <c r="CX33" s="188">
        <f t="shared" si="118"/>
        <v>0</v>
      </c>
      <c r="CY33" s="188">
        <f t="shared" si="132"/>
        <v>0</v>
      </c>
      <c r="CZ33" s="188">
        <f t="shared" si="120"/>
        <v>0</v>
      </c>
      <c r="DA33" s="188">
        <f t="shared" si="129"/>
        <v>0</v>
      </c>
      <c r="DB33" s="188">
        <f t="shared" si="121"/>
        <v>0</v>
      </c>
      <c r="DC33" s="188">
        <f>IF(IF(sym!$Q22=CF33,1,0)=1,ABS(CR33*CK33),-ABS(CR33*CK33))</f>
        <v>0</v>
      </c>
      <c r="DD33" s="188">
        <f t="shared" si="122"/>
        <v>0</v>
      </c>
      <c r="DE33" s="188">
        <f t="shared" si="123"/>
        <v>0</v>
      </c>
    </row>
    <row r="34" spans="1:109" x14ac:dyDescent="0.25">
      <c r="A34" s="1" t="s">
        <v>331</v>
      </c>
      <c r="B34" s="149" t="s">
        <v>481</v>
      </c>
      <c r="C34" s="192" t="s">
        <v>294</v>
      </c>
      <c r="F34">
        <v>1</v>
      </c>
      <c r="G34" s="227">
        <v>1</v>
      </c>
      <c r="H34" s="227">
        <v>1</v>
      </c>
      <c r="I34" s="227">
        <v>1</v>
      </c>
      <c r="J34" s="202">
        <v>-1</v>
      </c>
      <c r="K34" s="228">
        <v>-17</v>
      </c>
      <c r="L34">
        <f t="shared" si="72"/>
        <v>1</v>
      </c>
      <c r="M34">
        <f t="shared" si="73"/>
        <v>1</v>
      </c>
      <c r="N34">
        <v>-1</v>
      </c>
      <c r="O34">
        <f t="shared" si="74"/>
        <v>0</v>
      </c>
      <c r="P34">
        <f t="shared" si="66"/>
        <v>1</v>
      </c>
      <c r="Q34">
        <f t="shared" si="124"/>
        <v>0</v>
      </c>
      <c r="R34">
        <f t="shared" si="75"/>
        <v>0</v>
      </c>
      <c r="S34">
        <v>-6.9827683297699998E-3</v>
      </c>
      <c r="T34" s="194">
        <v>42557</v>
      </c>
      <c r="U34">
        <f t="shared" si="76"/>
        <v>-1</v>
      </c>
      <c r="V34">
        <f t="shared" si="77"/>
        <v>-1</v>
      </c>
      <c r="W34">
        <f>VLOOKUP($A34,'FuturesInfo (3)'!$A$2:$V$80,22)</f>
        <v>4</v>
      </c>
      <c r="X34">
        <f t="shared" si="78"/>
        <v>-1</v>
      </c>
      <c r="Y34">
        <f t="shared" si="79"/>
        <v>4</v>
      </c>
      <c r="Z34" s="137">
        <v>147583.35449999999</v>
      </c>
      <c r="AA34" s="137">
        <v>98388.902999999991</v>
      </c>
      <c r="AB34" s="188">
        <f t="shared" si="80"/>
        <v>-1030.5403738038187</v>
      </c>
      <c r="AC34" s="188">
        <f t="shared" si="67"/>
        <v>1030.5403738038187</v>
      </c>
      <c r="AD34" s="188">
        <f t="shared" si="81"/>
        <v>-1030.5403738038187</v>
      </c>
      <c r="AE34" s="188">
        <f t="shared" si="82"/>
        <v>1030.5403738038187</v>
      </c>
      <c r="AF34" s="188">
        <f t="shared" si="83"/>
        <v>-1030.5403738038187</v>
      </c>
      <c r="AG34" s="188">
        <f t="shared" si="130"/>
        <v>-1030.5403738038187</v>
      </c>
      <c r="AH34" s="188">
        <f t="shared" si="85"/>
        <v>-1030.5403738038187</v>
      </c>
      <c r="AI34" s="188">
        <f t="shared" si="125"/>
        <v>-1030.5403738038187</v>
      </c>
      <c r="AJ34" s="188">
        <f t="shared" si="86"/>
        <v>1030.5403738038187</v>
      </c>
      <c r="AK34" s="188">
        <f>IF(IF(sym!$Q23=N34,1,0)=1,ABS(Z34*S34),-ABS(Z34*S34))</f>
        <v>-1030.5403738038187</v>
      </c>
      <c r="AL34" s="188">
        <f t="shared" si="87"/>
        <v>1030.5403738038187</v>
      </c>
      <c r="AM34" s="188">
        <f t="shared" si="88"/>
        <v>1030.5403738038187</v>
      </c>
      <c r="AO34">
        <f t="shared" si="89"/>
        <v>-1</v>
      </c>
      <c r="AP34" s="227">
        <v>1</v>
      </c>
      <c r="AQ34" s="227">
        <v>-1</v>
      </c>
      <c r="AR34" s="227">
        <v>1</v>
      </c>
      <c r="AS34" s="202">
        <v>-1</v>
      </c>
      <c r="AT34" s="228">
        <v>-18</v>
      </c>
      <c r="AU34">
        <f t="shared" si="90"/>
        <v>1</v>
      </c>
      <c r="AV34">
        <f t="shared" si="91"/>
        <v>1</v>
      </c>
      <c r="AW34" s="202">
        <v>-1</v>
      </c>
      <c r="AX34">
        <f t="shared" si="92"/>
        <v>1</v>
      </c>
      <c r="AY34">
        <f t="shared" si="68"/>
        <v>1</v>
      </c>
      <c r="AZ34">
        <f t="shared" si="126"/>
        <v>0</v>
      </c>
      <c r="BA34">
        <f t="shared" si="93"/>
        <v>0</v>
      </c>
      <c r="BB34" s="236">
        <v>-1.8373596461400001E-2</v>
      </c>
      <c r="BC34" s="194"/>
      <c r="BD34">
        <f t="shared" si="94"/>
        <v>1</v>
      </c>
      <c r="BE34">
        <f t="shared" si="95"/>
        <v>1</v>
      </c>
      <c r="BF34">
        <f>VLOOKUP($A34,'FuturesInfo (3)'!$A$2:$V$80,22)</f>
        <v>4</v>
      </c>
      <c r="BG34">
        <f t="shared" si="96"/>
        <v>1</v>
      </c>
      <c r="BH34">
        <f t="shared" si="97"/>
        <v>5</v>
      </c>
      <c r="BI34" s="137">
        <f>VLOOKUP($A34,'FuturesInfo (3)'!$A$2:$O$80,15)*BF34</f>
        <v>198669.50999999998</v>
      </c>
      <c r="BJ34" s="137">
        <f>VLOOKUP($A34,'FuturesInfo (3)'!$A$2:$O$80,15)*BH34</f>
        <v>248336.88749999998</v>
      </c>
      <c r="BK34" s="188">
        <f t="shared" si="98"/>
        <v>-3650.2734059240715</v>
      </c>
      <c r="BL34" s="188">
        <f t="shared" si="69"/>
        <v>-3650.2734059240715</v>
      </c>
      <c r="BM34" s="188">
        <f t="shared" si="99"/>
        <v>3650.2734059240715</v>
      </c>
      <c r="BN34" s="188">
        <f t="shared" si="100"/>
        <v>3650.2734059240715</v>
      </c>
      <c r="BO34" s="188">
        <f t="shared" si="101"/>
        <v>-3650.2734059240715</v>
      </c>
      <c r="BP34" s="188">
        <f t="shared" si="131"/>
        <v>-3650.2734059240715</v>
      </c>
      <c r="BQ34" s="188">
        <f t="shared" si="103"/>
        <v>3650.2734059240715</v>
      </c>
      <c r="BR34" s="188">
        <f t="shared" si="127"/>
        <v>-3650.2734059240715</v>
      </c>
      <c r="BS34" s="188">
        <f t="shared" si="104"/>
        <v>-3650.2734059240715</v>
      </c>
      <c r="BT34" s="188">
        <f>IF(IF(sym!$Q23=AW34,1,0)=1,ABS(BI34*BB34),-ABS(BI34*BB34))</f>
        <v>-3650.2734059240715</v>
      </c>
      <c r="BU34" s="188">
        <f t="shared" si="105"/>
        <v>-3650.2734059240715</v>
      </c>
      <c r="BV34" s="188">
        <f t="shared" si="106"/>
        <v>3650.2734059240715</v>
      </c>
      <c r="BX34">
        <f t="shared" si="107"/>
        <v>-1</v>
      </c>
      <c r="BY34" s="227">
        <v>-1</v>
      </c>
      <c r="BZ34" s="227">
        <v>-1</v>
      </c>
      <c r="CA34" s="227">
        <v>1</v>
      </c>
      <c r="CB34" s="202">
        <v>-1</v>
      </c>
      <c r="CC34" s="228">
        <v>-1</v>
      </c>
      <c r="CD34">
        <v>-19</v>
      </c>
      <c r="CE34">
        <f t="shared" si="108"/>
        <v>1</v>
      </c>
      <c r="CF34" s="202"/>
      <c r="CG34">
        <f t="shared" si="109"/>
        <v>0</v>
      </c>
      <c r="CH34">
        <f t="shared" si="70"/>
        <v>0</v>
      </c>
      <c r="CI34">
        <f t="shared" si="128"/>
        <v>0</v>
      </c>
      <c r="CJ34">
        <f t="shared" si="110"/>
        <v>0</v>
      </c>
      <c r="CK34" s="236"/>
      <c r="CL34" s="194">
        <v>42557</v>
      </c>
      <c r="CM34">
        <f t="shared" si="111"/>
        <v>1</v>
      </c>
      <c r="CN34">
        <f t="shared" si="112"/>
        <v>-1</v>
      </c>
      <c r="CO34">
        <f>VLOOKUP($A34,'FuturesInfo (3)'!$A$2:$V$80,22)</f>
        <v>4</v>
      </c>
      <c r="CP34">
        <f t="shared" si="113"/>
        <v>-1</v>
      </c>
      <c r="CQ34">
        <f t="shared" si="114"/>
        <v>3</v>
      </c>
      <c r="CR34" s="137">
        <f>VLOOKUP($A34,'FuturesInfo (3)'!$A$2:$O$80,15)*CO34</f>
        <v>198669.50999999998</v>
      </c>
      <c r="CS34" s="137">
        <f>VLOOKUP($A34,'FuturesInfo (3)'!$A$2:$O$80,15)*CQ34</f>
        <v>149002.13249999998</v>
      </c>
      <c r="CT34" s="188">
        <f t="shared" si="115"/>
        <v>0</v>
      </c>
      <c r="CU34" s="188">
        <f t="shared" si="71"/>
        <v>0</v>
      </c>
      <c r="CV34" s="188">
        <f t="shared" si="116"/>
        <v>0</v>
      </c>
      <c r="CW34" s="188">
        <f t="shared" si="117"/>
        <v>0</v>
      </c>
      <c r="CX34" s="188">
        <f t="shared" si="118"/>
        <v>0</v>
      </c>
      <c r="CY34" s="188">
        <f t="shared" si="132"/>
        <v>0</v>
      </c>
      <c r="CZ34" s="188">
        <f t="shared" si="120"/>
        <v>0</v>
      </c>
      <c r="DA34" s="188">
        <f t="shared" si="129"/>
        <v>0</v>
      </c>
      <c r="DB34" s="188">
        <f t="shared" si="121"/>
        <v>0</v>
      </c>
      <c r="DC34" s="188">
        <f>IF(IF(sym!$Q23=CF34,1,0)=1,ABS(CR34*CK34),-ABS(CR34*CK34))</f>
        <v>0</v>
      </c>
      <c r="DD34" s="188">
        <f t="shared" si="122"/>
        <v>0</v>
      </c>
      <c r="DE34" s="188">
        <f t="shared" si="123"/>
        <v>0</v>
      </c>
    </row>
    <row r="35" spans="1:109" x14ac:dyDescent="0.25">
      <c r="A35" s="1" t="s">
        <v>333</v>
      </c>
      <c r="B35" s="149" t="s">
        <v>663</v>
      </c>
      <c r="C35" s="192" t="s">
        <v>294</v>
      </c>
      <c r="F35">
        <v>1</v>
      </c>
      <c r="G35" s="227">
        <v>1</v>
      </c>
      <c r="H35" s="227">
        <v>-1</v>
      </c>
      <c r="I35" s="227">
        <v>1</v>
      </c>
      <c r="J35" s="202">
        <v>-1</v>
      </c>
      <c r="K35" s="228">
        <v>-11</v>
      </c>
      <c r="L35">
        <f t="shared" si="72"/>
        <v>-1</v>
      </c>
      <c r="M35">
        <f t="shared" si="73"/>
        <v>1</v>
      </c>
      <c r="N35">
        <v>1</v>
      </c>
      <c r="O35">
        <f t="shared" si="74"/>
        <v>0</v>
      </c>
      <c r="P35">
        <f t="shared" si="66"/>
        <v>0</v>
      </c>
      <c r="Q35">
        <f t="shared" si="124"/>
        <v>0</v>
      </c>
      <c r="R35">
        <f t="shared" si="75"/>
        <v>1</v>
      </c>
      <c r="S35">
        <v>1.0168506682200001E-3</v>
      </c>
      <c r="T35" s="194">
        <v>42565</v>
      </c>
      <c r="U35">
        <f t="shared" si="76"/>
        <v>-1</v>
      </c>
      <c r="V35">
        <f t="shared" si="77"/>
        <v>-1</v>
      </c>
      <c r="W35">
        <f>VLOOKUP($A35,'FuturesInfo (3)'!$A$2:$V$80,22)</f>
        <v>3</v>
      </c>
      <c r="X35">
        <f t="shared" si="78"/>
        <v>-1</v>
      </c>
      <c r="Y35">
        <f t="shared" si="79"/>
        <v>3</v>
      </c>
      <c r="Z35" s="137">
        <v>173017.50524999999</v>
      </c>
      <c r="AA35" s="137">
        <v>115345.00349999999</v>
      </c>
      <c r="AB35" s="188">
        <f t="shared" si="80"/>
        <v>175.93296582721985</v>
      </c>
      <c r="AC35" s="188">
        <f t="shared" si="67"/>
        <v>-175.93296582721985</v>
      </c>
      <c r="AD35" s="188">
        <f t="shared" si="81"/>
        <v>175.93296582721985</v>
      </c>
      <c r="AE35" s="188">
        <f t="shared" si="82"/>
        <v>-175.93296582721985</v>
      </c>
      <c r="AF35" s="188">
        <f t="shared" si="83"/>
        <v>-175.93296582721985</v>
      </c>
      <c r="AG35" s="188">
        <f t="shared" si="130"/>
        <v>175.93296582721985</v>
      </c>
      <c r="AH35" s="188">
        <f t="shared" si="85"/>
        <v>-175.93296582721985</v>
      </c>
      <c r="AI35" s="188">
        <f t="shared" si="125"/>
        <v>175.93296582721985</v>
      </c>
      <c r="AJ35" s="188">
        <f t="shared" si="86"/>
        <v>-175.93296582721985</v>
      </c>
      <c r="AK35" s="188">
        <f>IF(IF(sym!$Q24=N35,1,0)=1,ABS(Z35*S35),-ABS(Z35*S35))</f>
        <v>175.93296582721985</v>
      </c>
      <c r="AL35" s="188">
        <f t="shared" si="87"/>
        <v>-175.93296582721985</v>
      </c>
      <c r="AM35" s="188">
        <f t="shared" si="88"/>
        <v>175.93296582721985</v>
      </c>
      <c r="AO35">
        <f t="shared" si="89"/>
        <v>1</v>
      </c>
      <c r="AP35" s="227">
        <v>-1</v>
      </c>
      <c r="AQ35" s="227">
        <v>-1</v>
      </c>
      <c r="AR35" s="227">
        <v>-1</v>
      </c>
      <c r="AS35" s="202">
        <v>-1</v>
      </c>
      <c r="AT35" s="228">
        <v>-12</v>
      </c>
      <c r="AU35">
        <f t="shared" si="90"/>
        <v>-1</v>
      </c>
      <c r="AV35">
        <f t="shared" si="91"/>
        <v>1</v>
      </c>
      <c r="AW35" s="202">
        <v>-1</v>
      </c>
      <c r="AX35">
        <f t="shared" si="92"/>
        <v>1</v>
      </c>
      <c r="AY35">
        <f t="shared" si="68"/>
        <v>1</v>
      </c>
      <c r="AZ35">
        <f t="shared" si="126"/>
        <v>1</v>
      </c>
      <c r="BA35">
        <f t="shared" si="93"/>
        <v>0</v>
      </c>
      <c r="BB35" s="236">
        <v>-1.8429836017999999E-2</v>
      </c>
      <c r="BC35" s="194"/>
      <c r="BD35">
        <f t="shared" si="94"/>
        <v>1</v>
      </c>
      <c r="BE35">
        <f t="shared" si="95"/>
        <v>-1</v>
      </c>
      <c r="BF35">
        <f>VLOOKUP($A35,'FuturesInfo (3)'!$A$2:$V$80,22)</f>
        <v>3</v>
      </c>
      <c r="BG35">
        <f t="shared" si="96"/>
        <v>-1</v>
      </c>
      <c r="BH35">
        <f t="shared" si="97"/>
        <v>2</v>
      </c>
      <c r="BI35" s="137">
        <f>VLOOKUP($A35,'FuturesInfo (3)'!$A$2:$O$80,15)*BF35</f>
        <v>178345.73249999998</v>
      </c>
      <c r="BJ35" s="137">
        <f>VLOOKUP($A35,'FuturesInfo (3)'!$A$2:$O$80,15)*BH35</f>
        <v>118897.155</v>
      </c>
      <c r="BK35" s="188">
        <f t="shared" si="98"/>
        <v>3286.8826044850925</v>
      </c>
      <c r="BL35" s="188">
        <f t="shared" si="69"/>
        <v>3286.8826044850925</v>
      </c>
      <c r="BM35" s="188">
        <f t="shared" si="99"/>
        <v>-3286.8826044850925</v>
      </c>
      <c r="BN35" s="188">
        <f t="shared" si="100"/>
        <v>3286.8826044850925</v>
      </c>
      <c r="BO35" s="188">
        <f t="shared" si="101"/>
        <v>3286.8826044850925</v>
      </c>
      <c r="BP35" s="188">
        <f t="shared" si="131"/>
        <v>-3286.8826044850925</v>
      </c>
      <c r="BQ35" s="188">
        <f t="shared" si="103"/>
        <v>3286.8826044850925</v>
      </c>
      <c r="BR35" s="188">
        <f t="shared" si="127"/>
        <v>3286.8826044850925</v>
      </c>
      <c r="BS35" s="188">
        <f t="shared" si="104"/>
        <v>-3286.8826044850925</v>
      </c>
      <c r="BT35" s="188">
        <f>IF(IF(sym!$Q24=AW35,1,0)=1,ABS(BI35*BB35),-ABS(BI35*BB35))</f>
        <v>-3286.8826044850925</v>
      </c>
      <c r="BU35" s="188">
        <f t="shared" si="105"/>
        <v>3286.8826044850925</v>
      </c>
      <c r="BV35" s="188">
        <f t="shared" si="106"/>
        <v>3286.8826044850925</v>
      </c>
      <c r="BX35">
        <f t="shared" si="107"/>
        <v>-1</v>
      </c>
      <c r="BY35" s="227">
        <v>-1</v>
      </c>
      <c r="BZ35" s="227">
        <v>-1</v>
      </c>
      <c r="CA35" s="227">
        <v>-1</v>
      </c>
      <c r="CB35" s="202">
        <v>-1</v>
      </c>
      <c r="CC35" s="228">
        <v>-1</v>
      </c>
      <c r="CD35">
        <v>-13</v>
      </c>
      <c r="CE35">
        <f t="shared" si="108"/>
        <v>1</v>
      </c>
      <c r="CF35" s="202"/>
      <c r="CG35">
        <f t="shared" si="109"/>
        <v>0</v>
      </c>
      <c r="CH35">
        <f t="shared" si="70"/>
        <v>0</v>
      </c>
      <c r="CI35">
        <f t="shared" si="128"/>
        <v>0</v>
      </c>
      <c r="CJ35">
        <f t="shared" si="110"/>
        <v>0</v>
      </c>
      <c r="CK35" s="236"/>
      <c r="CL35" s="194">
        <v>42565</v>
      </c>
      <c r="CM35">
        <f t="shared" si="111"/>
        <v>1</v>
      </c>
      <c r="CN35">
        <f t="shared" si="112"/>
        <v>-1</v>
      </c>
      <c r="CO35">
        <f>VLOOKUP($A35,'FuturesInfo (3)'!$A$2:$V$80,22)</f>
        <v>3</v>
      </c>
      <c r="CP35">
        <f t="shared" si="113"/>
        <v>-1</v>
      </c>
      <c r="CQ35">
        <f t="shared" si="114"/>
        <v>2</v>
      </c>
      <c r="CR35" s="137">
        <f>VLOOKUP($A35,'FuturesInfo (3)'!$A$2:$O$80,15)*CO35</f>
        <v>178345.73249999998</v>
      </c>
      <c r="CS35" s="137">
        <f>VLOOKUP($A35,'FuturesInfo (3)'!$A$2:$O$80,15)*CQ35</f>
        <v>118897.155</v>
      </c>
      <c r="CT35" s="188">
        <f t="shared" si="115"/>
        <v>0</v>
      </c>
      <c r="CU35" s="188">
        <f t="shared" si="71"/>
        <v>0</v>
      </c>
      <c r="CV35" s="188">
        <f t="shared" si="116"/>
        <v>0</v>
      </c>
      <c r="CW35" s="188">
        <f t="shared" si="117"/>
        <v>0</v>
      </c>
      <c r="CX35" s="188">
        <f t="shared" si="118"/>
        <v>0</v>
      </c>
      <c r="CY35" s="188">
        <f t="shared" si="132"/>
        <v>0</v>
      </c>
      <c r="CZ35" s="188">
        <f t="shared" si="120"/>
        <v>0</v>
      </c>
      <c r="DA35" s="188">
        <f t="shared" si="129"/>
        <v>0</v>
      </c>
      <c r="DB35" s="188">
        <f t="shared" si="121"/>
        <v>0</v>
      </c>
      <c r="DC35" s="188">
        <f>IF(IF(sym!$Q24=CF35,1,0)=1,ABS(CR35*CK35),-ABS(CR35*CK35))</f>
        <v>0</v>
      </c>
      <c r="DD35" s="188">
        <f t="shared" si="122"/>
        <v>0</v>
      </c>
      <c r="DE35" s="188">
        <f t="shared" si="123"/>
        <v>0</v>
      </c>
    </row>
    <row r="36" spans="1:109" x14ac:dyDescent="0.25">
      <c r="A36" s="1" t="s">
        <v>335</v>
      </c>
      <c r="B36" s="149" t="s">
        <v>568</v>
      </c>
      <c r="C36" s="192" t="s">
        <v>1122</v>
      </c>
      <c r="F36">
        <v>1</v>
      </c>
      <c r="G36" s="227">
        <v>-1</v>
      </c>
      <c r="H36" s="227">
        <v>1</v>
      </c>
      <c r="I36" s="227">
        <v>-1</v>
      </c>
      <c r="J36" s="202">
        <v>1</v>
      </c>
      <c r="K36" s="228">
        <v>-6</v>
      </c>
      <c r="L36">
        <f t="shared" si="72"/>
        <v>-1</v>
      </c>
      <c r="M36">
        <f t="shared" si="73"/>
        <v>-1</v>
      </c>
      <c r="N36">
        <v>1</v>
      </c>
      <c r="O36">
        <f t="shared" si="74"/>
        <v>1</v>
      </c>
      <c r="P36">
        <f t="shared" si="66"/>
        <v>1</v>
      </c>
      <c r="Q36">
        <f t="shared" si="124"/>
        <v>0</v>
      </c>
      <c r="R36">
        <f t="shared" si="75"/>
        <v>0</v>
      </c>
      <c r="S36" s="257">
        <v>4.9838026414000002E-5</v>
      </c>
      <c r="T36" s="194">
        <v>42559</v>
      </c>
      <c r="U36">
        <f t="shared" si="76"/>
        <v>-1</v>
      </c>
      <c r="V36">
        <f t="shared" si="77"/>
        <v>-1</v>
      </c>
      <c r="W36">
        <f>VLOOKUP($A36,'FuturesInfo (3)'!$A$2:$V$80,22)</f>
        <v>0</v>
      </c>
      <c r="X36">
        <f t="shared" si="78"/>
        <v>-1</v>
      </c>
      <c r="Y36">
        <f t="shared" si="79"/>
        <v>0</v>
      </c>
      <c r="Z36" s="137">
        <v>0</v>
      </c>
      <c r="AA36" s="137">
        <v>0</v>
      </c>
      <c r="AB36" s="188">
        <f t="shared" si="80"/>
        <v>0</v>
      </c>
      <c r="AC36" s="188">
        <f t="shared" si="67"/>
        <v>0</v>
      </c>
      <c r="AD36" s="188">
        <f t="shared" si="81"/>
        <v>0</v>
      </c>
      <c r="AE36" s="188">
        <f t="shared" si="82"/>
        <v>0</v>
      </c>
      <c r="AF36" s="188">
        <f t="shared" si="83"/>
        <v>0</v>
      </c>
      <c r="AG36" s="188">
        <f t="shared" si="130"/>
        <v>0</v>
      </c>
      <c r="AH36" s="188">
        <f t="shared" si="85"/>
        <v>0</v>
      </c>
      <c r="AI36" s="188">
        <f t="shared" si="125"/>
        <v>0</v>
      </c>
      <c r="AJ36" s="188">
        <f t="shared" si="86"/>
        <v>0</v>
      </c>
      <c r="AK36" s="188">
        <f>IF(IF(sym!$Q25=N36,1,0)=1,ABS(Z36*S36),-ABS(Z36*S36))</f>
        <v>0</v>
      </c>
      <c r="AL36" s="188">
        <f t="shared" si="87"/>
        <v>0</v>
      </c>
      <c r="AM36" s="188">
        <f t="shared" si="88"/>
        <v>0</v>
      </c>
      <c r="AO36">
        <f t="shared" si="89"/>
        <v>1</v>
      </c>
      <c r="AP36" s="227">
        <v>-1</v>
      </c>
      <c r="AQ36" s="227">
        <v>-1</v>
      </c>
      <c r="AR36" s="227">
        <v>-1</v>
      </c>
      <c r="AS36" s="202">
        <v>1</v>
      </c>
      <c r="AT36" s="228">
        <v>-7</v>
      </c>
      <c r="AU36">
        <f t="shared" si="90"/>
        <v>-1</v>
      </c>
      <c r="AV36">
        <f t="shared" si="91"/>
        <v>-1</v>
      </c>
      <c r="AW36" s="202">
        <v>-1</v>
      </c>
      <c r="AX36">
        <f t="shared" si="92"/>
        <v>1</v>
      </c>
      <c r="AY36">
        <f t="shared" si="68"/>
        <v>0</v>
      </c>
      <c r="AZ36">
        <f t="shared" si="126"/>
        <v>1</v>
      </c>
      <c r="BA36">
        <f t="shared" si="93"/>
        <v>1</v>
      </c>
      <c r="BB36" s="237">
        <v>-4.9835542709E-5</v>
      </c>
      <c r="BC36" s="194"/>
      <c r="BD36">
        <f t="shared" si="94"/>
        <v>-1</v>
      </c>
      <c r="BE36">
        <f t="shared" si="95"/>
        <v>-1</v>
      </c>
      <c r="BF36">
        <f>VLOOKUP($A36,'FuturesInfo (3)'!$A$2:$V$80,22)</f>
        <v>0</v>
      </c>
      <c r="BG36">
        <f t="shared" si="96"/>
        <v>-1</v>
      </c>
      <c r="BH36">
        <f t="shared" si="97"/>
        <v>0</v>
      </c>
      <c r="BI36" s="137">
        <f>VLOOKUP($A36,'FuturesInfo (3)'!$A$2:$O$80,15)*BF36</f>
        <v>0</v>
      </c>
      <c r="BJ36" s="137">
        <f>VLOOKUP($A36,'FuturesInfo (3)'!$A$2:$O$80,15)*BH36</f>
        <v>0</v>
      </c>
      <c r="BK36" s="188">
        <f t="shared" si="98"/>
        <v>0</v>
      </c>
      <c r="BL36" s="188">
        <f t="shared" si="69"/>
        <v>0</v>
      </c>
      <c r="BM36" s="188">
        <f t="shared" si="99"/>
        <v>0</v>
      </c>
      <c r="BN36" s="188">
        <f t="shared" si="100"/>
        <v>0</v>
      </c>
      <c r="BO36" s="188">
        <f t="shared" si="101"/>
        <v>0</v>
      </c>
      <c r="BP36" s="188">
        <f t="shared" si="131"/>
        <v>0</v>
      </c>
      <c r="BQ36" s="188">
        <f t="shared" si="103"/>
        <v>0</v>
      </c>
      <c r="BR36" s="188">
        <f t="shared" si="127"/>
        <v>0</v>
      </c>
      <c r="BS36" s="188">
        <f t="shared" si="104"/>
        <v>0</v>
      </c>
      <c r="BT36" s="188">
        <f>IF(IF(sym!$Q25=AW36,1,0)=1,ABS(BI36*BB36),-ABS(BI36*BB36))</f>
        <v>0</v>
      </c>
      <c r="BU36" s="188">
        <f t="shared" si="105"/>
        <v>0</v>
      </c>
      <c r="BV36" s="188">
        <f t="shared" si="106"/>
        <v>0</v>
      </c>
      <c r="BX36">
        <f t="shared" si="107"/>
        <v>-1</v>
      </c>
      <c r="BY36" s="227">
        <v>-1</v>
      </c>
      <c r="BZ36" s="227">
        <v>-1</v>
      </c>
      <c r="CA36" s="227">
        <v>1</v>
      </c>
      <c r="CB36" s="202">
        <v>-1</v>
      </c>
      <c r="CC36" s="228">
        <v>1</v>
      </c>
      <c r="CD36">
        <v>-8</v>
      </c>
      <c r="CE36">
        <f t="shared" si="108"/>
        <v>-1</v>
      </c>
      <c r="CF36" s="202"/>
      <c r="CG36">
        <f t="shared" si="109"/>
        <v>0</v>
      </c>
      <c r="CH36">
        <f t="shared" si="70"/>
        <v>0</v>
      </c>
      <c r="CI36">
        <f t="shared" si="128"/>
        <v>0</v>
      </c>
      <c r="CJ36">
        <f t="shared" si="110"/>
        <v>0</v>
      </c>
      <c r="CK36" s="237"/>
      <c r="CL36" s="194">
        <v>42572</v>
      </c>
      <c r="CM36">
        <f t="shared" si="111"/>
        <v>-1</v>
      </c>
      <c r="CN36">
        <f t="shared" si="112"/>
        <v>-1</v>
      </c>
      <c r="CO36">
        <f>VLOOKUP($A36,'FuturesInfo (3)'!$A$2:$V$80,22)</f>
        <v>0</v>
      </c>
      <c r="CP36">
        <f t="shared" si="113"/>
        <v>-1</v>
      </c>
      <c r="CQ36">
        <f t="shared" si="114"/>
        <v>0</v>
      </c>
      <c r="CR36" s="137">
        <f>VLOOKUP($A36,'FuturesInfo (3)'!$A$2:$O$80,15)*CO36</f>
        <v>0</v>
      </c>
      <c r="CS36" s="137">
        <f>VLOOKUP($A36,'FuturesInfo (3)'!$A$2:$O$80,15)*CQ36</f>
        <v>0</v>
      </c>
      <c r="CT36" s="188">
        <f t="shared" si="115"/>
        <v>0</v>
      </c>
      <c r="CU36" s="188">
        <f t="shared" si="71"/>
        <v>0</v>
      </c>
      <c r="CV36" s="188">
        <f t="shared" si="116"/>
        <v>0</v>
      </c>
      <c r="CW36" s="188">
        <f t="shared" si="117"/>
        <v>0</v>
      </c>
      <c r="CX36" s="188">
        <f t="shared" si="118"/>
        <v>0</v>
      </c>
      <c r="CY36" s="188">
        <f t="shared" si="132"/>
        <v>0</v>
      </c>
      <c r="CZ36" s="188">
        <f t="shared" si="120"/>
        <v>0</v>
      </c>
      <c r="DA36" s="188">
        <f t="shared" si="129"/>
        <v>0</v>
      </c>
      <c r="DB36" s="188">
        <f t="shared" si="121"/>
        <v>0</v>
      </c>
      <c r="DC36" s="188">
        <f>IF(IF(sym!$Q25=CF36,1,0)=1,ABS(CR36*CK36),-ABS(CR36*CK36))</f>
        <v>0</v>
      </c>
      <c r="DD36" s="188">
        <f t="shared" si="122"/>
        <v>0</v>
      </c>
      <c r="DE36" s="188">
        <f t="shared" si="123"/>
        <v>0</v>
      </c>
    </row>
    <row r="37" spans="1:109" x14ac:dyDescent="0.25">
      <c r="A37" s="1" t="s">
        <v>337</v>
      </c>
      <c r="B37" s="149" t="s">
        <v>591</v>
      </c>
      <c r="C37" s="192" t="s">
        <v>294</v>
      </c>
      <c r="F37">
        <v>-1</v>
      </c>
      <c r="G37" s="227">
        <v>1</v>
      </c>
      <c r="H37" s="227">
        <v>-1</v>
      </c>
      <c r="I37" s="227">
        <v>1</v>
      </c>
      <c r="J37" s="202">
        <v>1</v>
      </c>
      <c r="K37" s="228">
        <v>-11</v>
      </c>
      <c r="L37">
        <f t="shared" si="72"/>
        <v>-1</v>
      </c>
      <c r="M37">
        <f t="shared" si="73"/>
        <v>-1</v>
      </c>
      <c r="N37">
        <v>-1</v>
      </c>
      <c r="O37">
        <f t="shared" si="74"/>
        <v>1</v>
      </c>
      <c r="P37">
        <f t="shared" si="66"/>
        <v>0</v>
      </c>
      <c r="Q37">
        <f t="shared" si="124"/>
        <v>1</v>
      </c>
      <c r="R37">
        <f t="shared" si="75"/>
        <v>1</v>
      </c>
      <c r="S37">
        <v>-4.1938141241700004E-3</v>
      </c>
      <c r="T37" s="194">
        <v>42565</v>
      </c>
      <c r="U37">
        <f t="shared" si="76"/>
        <v>-1</v>
      </c>
      <c r="V37">
        <f t="shared" si="77"/>
        <v>-1</v>
      </c>
      <c r="W37">
        <f>VLOOKUP($A37,'FuturesInfo (3)'!$A$2:$V$80,22)</f>
        <v>3</v>
      </c>
      <c r="X37">
        <f t="shared" si="78"/>
        <v>1</v>
      </c>
      <c r="Y37">
        <f t="shared" si="79"/>
        <v>3</v>
      </c>
      <c r="Z37" s="137">
        <v>262841.799</v>
      </c>
      <c r="AA37" s="137">
        <v>350455.73200000002</v>
      </c>
      <c r="AB37" s="188">
        <f t="shared" si="80"/>
        <v>-1102.3096490684522</v>
      </c>
      <c r="AC37" s="188">
        <f t="shared" si="67"/>
        <v>-1102.3096490684522</v>
      </c>
      <c r="AD37" s="188">
        <f t="shared" si="81"/>
        <v>1102.3096490684522</v>
      </c>
      <c r="AE37" s="188">
        <f t="shared" si="82"/>
        <v>-1102.3096490684522</v>
      </c>
      <c r="AF37" s="188">
        <f t="shared" si="83"/>
        <v>1102.3096490684522</v>
      </c>
      <c r="AG37" s="188">
        <f t="shared" si="130"/>
        <v>1102.3096490684522</v>
      </c>
      <c r="AH37" s="188">
        <f t="shared" si="85"/>
        <v>1102.3096490684522</v>
      </c>
      <c r="AI37" s="188">
        <f t="shared" si="125"/>
        <v>-1102.3096490684522</v>
      </c>
      <c r="AJ37" s="188">
        <f t="shared" si="86"/>
        <v>1102.3096490684522</v>
      </c>
      <c r="AK37" s="188">
        <f>IF(IF(sym!$Q26=N37,1,0)=1,ABS(Z37*S37),-ABS(Z37*S37))</f>
        <v>-1102.3096490684522</v>
      </c>
      <c r="AL37" s="188">
        <f t="shared" si="87"/>
        <v>1102.3096490684522</v>
      </c>
      <c r="AM37" s="188">
        <f t="shared" si="88"/>
        <v>1102.3096490684522</v>
      </c>
      <c r="AO37">
        <f t="shared" si="89"/>
        <v>-1</v>
      </c>
      <c r="AP37" s="227">
        <v>1</v>
      </c>
      <c r="AQ37" s="227">
        <v>1</v>
      </c>
      <c r="AR37" s="227">
        <v>1</v>
      </c>
      <c r="AS37" s="202">
        <v>1</v>
      </c>
      <c r="AT37" s="228">
        <v>4</v>
      </c>
      <c r="AU37">
        <f t="shared" si="90"/>
        <v>1</v>
      </c>
      <c r="AV37">
        <f t="shared" si="91"/>
        <v>1</v>
      </c>
      <c r="AW37" s="202">
        <v>-1</v>
      </c>
      <c r="AX37">
        <f t="shared" si="92"/>
        <v>0</v>
      </c>
      <c r="AY37">
        <f t="shared" si="68"/>
        <v>0</v>
      </c>
      <c r="AZ37">
        <f t="shared" si="126"/>
        <v>0</v>
      </c>
      <c r="BA37">
        <f t="shared" si="93"/>
        <v>0</v>
      </c>
      <c r="BB37" s="236">
        <v>-8.0469278784700005E-3</v>
      </c>
      <c r="BC37" s="194"/>
      <c r="BD37">
        <f t="shared" si="94"/>
        <v>1</v>
      </c>
      <c r="BE37">
        <f t="shared" si="95"/>
        <v>1</v>
      </c>
      <c r="BF37">
        <f>VLOOKUP($A37,'FuturesInfo (3)'!$A$2:$V$80,22)</f>
        <v>3</v>
      </c>
      <c r="BG37">
        <f t="shared" si="96"/>
        <v>1</v>
      </c>
      <c r="BH37">
        <f t="shared" si="97"/>
        <v>4</v>
      </c>
      <c r="BI37" s="137">
        <f>VLOOKUP($A37,'FuturesInfo (3)'!$A$2:$O$80,15)*BF37</f>
        <v>265376.41200000001</v>
      </c>
      <c r="BJ37" s="137">
        <f>VLOOKUP($A37,'FuturesInfo (3)'!$A$2:$O$80,15)*BH37</f>
        <v>353835.21600000001</v>
      </c>
      <c r="BK37" s="188">
        <f t="shared" si="98"/>
        <v>-2135.4648480111409</v>
      </c>
      <c r="BL37" s="188">
        <f t="shared" si="69"/>
        <v>-2135.4648480111409</v>
      </c>
      <c r="BM37" s="188">
        <f t="shared" si="99"/>
        <v>2135.4648480111409</v>
      </c>
      <c r="BN37" s="188">
        <f t="shared" si="100"/>
        <v>-2135.4648480111409</v>
      </c>
      <c r="BO37" s="188">
        <f t="shared" si="101"/>
        <v>-2135.4648480111409</v>
      </c>
      <c r="BP37" s="188">
        <f t="shared" si="131"/>
        <v>-2135.4648480111409</v>
      </c>
      <c r="BQ37" s="188">
        <f t="shared" si="103"/>
        <v>-2135.4648480111409</v>
      </c>
      <c r="BR37" s="188">
        <f t="shared" si="127"/>
        <v>-2135.4648480111409</v>
      </c>
      <c r="BS37" s="188">
        <f t="shared" si="104"/>
        <v>-2135.4648480111409</v>
      </c>
      <c r="BT37" s="188">
        <f>IF(IF(sym!$Q26=AW37,1,0)=1,ABS(BI37*BB37),-ABS(BI37*BB37))</f>
        <v>-2135.4648480111409</v>
      </c>
      <c r="BU37" s="188">
        <f t="shared" si="105"/>
        <v>-2135.4648480111409</v>
      </c>
      <c r="BV37" s="188">
        <f t="shared" si="106"/>
        <v>2135.4648480111409</v>
      </c>
      <c r="BX37">
        <f t="shared" si="107"/>
        <v>-1</v>
      </c>
      <c r="BY37" s="227">
        <v>-1</v>
      </c>
      <c r="BZ37" s="227">
        <v>1</v>
      </c>
      <c r="CA37" s="227">
        <v>1</v>
      </c>
      <c r="CB37" s="202">
        <v>-1</v>
      </c>
      <c r="CC37" s="228">
        <v>1</v>
      </c>
      <c r="CD37">
        <v>5</v>
      </c>
      <c r="CE37">
        <f t="shared" si="108"/>
        <v>-1</v>
      </c>
      <c r="CF37" s="202"/>
      <c r="CG37">
        <f t="shared" si="109"/>
        <v>0</v>
      </c>
      <c r="CH37">
        <f t="shared" si="70"/>
        <v>0</v>
      </c>
      <c r="CI37">
        <f t="shared" si="128"/>
        <v>0</v>
      </c>
      <c r="CJ37">
        <f t="shared" si="110"/>
        <v>0</v>
      </c>
      <c r="CK37" s="236"/>
      <c r="CL37" s="194">
        <v>42577</v>
      </c>
      <c r="CM37">
        <f t="shared" si="111"/>
        <v>-1</v>
      </c>
      <c r="CN37">
        <f t="shared" si="112"/>
        <v>1</v>
      </c>
      <c r="CO37">
        <f>VLOOKUP($A37,'FuturesInfo (3)'!$A$2:$V$80,22)</f>
        <v>3</v>
      </c>
      <c r="CP37">
        <f t="shared" si="113"/>
        <v>-1</v>
      </c>
      <c r="CQ37">
        <f t="shared" si="114"/>
        <v>2</v>
      </c>
      <c r="CR37" s="137">
        <f>VLOOKUP($A37,'FuturesInfo (3)'!$A$2:$O$80,15)*CO37</f>
        <v>265376.41200000001</v>
      </c>
      <c r="CS37" s="137">
        <f>VLOOKUP($A37,'FuturesInfo (3)'!$A$2:$O$80,15)*CQ37</f>
        <v>176917.60800000001</v>
      </c>
      <c r="CT37" s="188">
        <f t="shared" si="115"/>
        <v>0</v>
      </c>
      <c r="CU37" s="188">
        <f t="shared" si="71"/>
        <v>0</v>
      </c>
      <c r="CV37" s="188">
        <f t="shared" si="116"/>
        <v>0</v>
      </c>
      <c r="CW37" s="188">
        <f t="shared" si="117"/>
        <v>0</v>
      </c>
      <c r="CX37" s="188">
        <f t="shared" si="118"/>
        <v>0</v>
      </c>
      <c r="CY37" s="188">
        <f t="shared" si="132"/>
        <v>0</v>
      </c>
      <c r="CZ37" s="188">
        <f t="shared" si="120"/>
        <v>0</v>
      </c>
      <c r="DA37" s="188">
        <f t="shared" si="129"/>
        <v>0</v>
      </c>
      <c r="DB37" s="188">
        <f t="shared" si="121"/>
        <v>0</v>
      </c>
      <c r="DC37" s="188">
        <f>IF(IF(sym!$Q26=CF37,1,0)=1,ABS(CR37*CK37),-ABS(CR37*CK37))</f>
        <v>0</v>
      </c>
      <c r="DD37" s="188">
        <f t="shared" si="122"/>
        <v>0</v>
      </c>
      <c r="DE37" s="188">
        <f t="shared" si="123"/>
        <v>0</v>
      </c>
    </row>
    <row r="38" spans="1:109" x14ac:dyDescent="0.25">
      <c r="A38" s="1" t="s">
        <v>339</v>
      </c>
      <c r="B38" s="149" t="s">
        <v>596</v>
      </c>
      <c r="C38" s="192" t="s">
        <v>1122</v>
      </c>
      <c r="F38">
        <v>1</v>
      </c>
      <c r="G38" s="227">
        <v>1</v>
      </c>
      <c r="H38" s="227">
        <v>1</v>
      </c>
      <c r="I38" s="227">
        <v>1</v>
      </c>
      <c r="J38" s="202">
        <v>1</v>
      </c>
      <c r="K38" s="228">
        <v>26</v>
      </c>
      <c r="L38">
        <f t="shared" si="72"/>
        <v>1</v>
      </c>
      <c r="M38">
        <f t="shared" si="73"/>
        <v>1</v>
      </c>
      <c r="N38">
        <v>-1</v>
      </c>
      <c r="O38">
        <f t="shared" si="74"/>
        <v>0</v>
      </c>
      <c r="P38">
        <f t="shared" si="66"/>
        <v>0</v>
      </c>
      <c r="Q38">
        <f t="shared" si="124"/>
        <v>0</v>
      </c>
      <c r="R38">
        <f t="shared" si="75"/>
        <v>0</v>
      </c>
      <c r="S38">
        <v>-3.9709812905699996E-3</v>
      </c>
      <c r="T38" s="194">
        <v>42544</v>
      </c>
      <c r="U38">
        <f t="shared" si="76"/>
        <v>-1</v>
      </c>
      <c r="V38">
        <f t="shared" si="77"/>
        <v>1</v>
      </c>
      <c r="W38">
        <f>VLOOKUP($A38,'FuturesInfo (3)'!$A$2:$V$80,22)</f>
        <v>3</v>
      </c>
      <c r="X38">
        <f t="shared" si="78"/>
        <v>1</v>
      </c>
      <c r="Y38">
        <f t="shared" si="79"/>
        <v>3</v>
      </c>
      <c r="Z38" s="137">
        <v>515641.96200000006</v>
      </c>
      <c r="AA38" s="137">
        <v>687522.61600000004</v>
      </c>
      <c r="AB38" s="188">
        <f t="shared" si="80"/>
        <v>-2047.604583734807</v>
      </c>
      <c r="AC38" s="188">
        <f t="shared" si="67"/>
        <v>-2047.604583734807</v>
      </c>
      <c r="AD38" s="188">
        <f t="shared" si="81"/>
        <v>-2047.604583734807</v>
      </c>
      <c r="AE38" s="188">
        <f t="shared" si="82"/>
        <v>-2047.604583734807</v>
      </c>
      <c r="AF38" s="188">
        <f t="shared" si="83"/>
        <v>-2047.604583734807</v>
      </c>
      <c r="AG38" s="188">
        <f t="shared" si="130"/>
        <v>-2047.604583734807</v>
      </c>
      <c r="AH38" s="188">
        <f t="shared" si="85"/>
        <v>-2047.604583734807</v>
      </c>
      <c r="AI38" s="188">
        <f t="shared" si="125"/>
        <v>-2047.604583734807</v>
      </c>
      <c r="AJ38" s="188">
        <f t="shared" si="86"/>
        <v>2047.604583734807</v>
      </c>
      <c r="AK38" s="188">
        <f>IF(IF(sym!$Q27=N38,1,0)=1,ABS(Z38*S38),-ABS(Z38*S38))</f>
        <v>2047.604583734807</v>
      </c>
      <c r="AL38" s="188">
        <f t="shared" si="87"/>
        <v>-2047.604583734807</v>
      </c>
      <c r="AM38" s="188">
        <f t="shared" si="88"/>
        <v>2047.604583734807</v>
      </c>
      <c r="AO38">
        <f t="shared" si="89"/>
        <v>-1</v>
      </c>
      <c r="AP38" s="227">
        <v>-1</v>
      </c>
      <c r="AQ38" s="227">
        <v>-1</v>
      </c>
      <c r="AR38" s="227">
        <v>1</v>
      </c>
      <c r="AS38" s="202">
        <v>1</v>
      </c>
      <c r="AT38" s="228">
        <v>27</v>
      </c>
      <c r="AU38">
        <f t="shared" si="90"/>
        <v>1</v>
      </c>
      <c r="AV38">
        <f t="shared" si="91"/>
        <v>1</v>
      </c>
      <c r="AW38" s="202">
        <v>-1</v>
      </c>
      <c r="AX38">
        <f t="shared" si="92"/>
        <v>1</v>
      </c>
      <c r="AY38">
        <f t="shared" si="68"/>
        <v>0</v>
      </c>
      <c r="AZ38">
        <f t="shared" si="126"/>
        <v>0</v>
      </c>
      <c r="BA38">
        <f t="shared" si="93"/>
        <v>0</v>
      </c>
      <c r="BB38" s="236">
        <v>-6.1335582304699997E-3</v>
      </c>
      <c r="BC38" s="194"/>
      <c r="BD38">
        <f t="shared" si="94"/>
        <v>1</v>
      </c>
      <c r="BE38">
        <f t="shared" si="95"/>
        <v>1</v>
      </c>
      <c r="BF38">
        <f>VLOOKUP($A38,'FuturesInfo (3)'!$A$2:$V$80,22)</f>
        <v>3</v>
      </c>
      <c r="BG38">
        <f t="shared" si="96"/>
        <v>1</v>
      </c>
      <c r="BH38">
        <f t="shared" si="97"/>
        <v>4</v>
      </c>
      <c r="BI38" s="137">
        <f>VLOOKUP($A38,'FuturesInfo (3)'!$A$2:$O$80,15)*BF38</f>
        <v>515970.68699999998</v>
      </c>
      <c r="BJ38" s="137">
        <f>VLOOKUP($A38,'FuturesInfo (3)'!$A$2:$O$80,15)*BH38</f>
        <v>687960.91599999997</v>
      </c>
      <c r="BK38" s="188">
        <f t="shared" si="98"/>
        <v>3164.7362539301098</v>
      </c>
      <c r="BL38" s="188">
        <f t="shared" si="69"/>
        <v>-3164.7362539301098</v>
      </c>
      <c r="BM38" s="188">
        <f t="shared" si="99"/>
        <v>3164.7362539301098</v>
      </c>
      <c r="BN38" s="188">
        <f t="shared" si="100"/>
        <v>-3164.7362539301098</v>
      </c>
      <c r="BO38" s="188">
        <f t="shared" si="101"/>
        <v>-3164.7362539301098</v>
      </c>
      <c r="BP38" s="188">
        <f t="shared" si="131"/>
        <v>-3164.7362539301098</v>
      </c>
      <c r="BQ38" s="188">
        <f t="shared" si="103"/>
        <v>3164.7362539301098</v>
      </c>
      <c r="BR38" s="188">
        <f t="shared" si="127"/>
        <v>-3164.7362539301098</v>
      </c>
      <c r="BS38" s="188">
        <f t="shared" si="104"/>
        <v>-3164.7362539301098</v>
      </c>
      <c r="BT38" s="188">
        <f>IF(IF(sym!$Q27=AW38,1,0)=1,ABS(BI38*BB38),-ABS(BI38*BB38))</f>
        <v>3164.7362539301098</v>
      </c>
      <c r="BU38" s="188">
        <f t="shared" si="105"/>
        <v>-3164.7362539301098</v>
      </c>
      <c r="BV38" s="188">
        <f t="shared" si="106"/>
        <v>3164.7362539301098</v>
      </c>
      <c r="BX38">
        <f t="shared" si="107"/>
        <v>-1</v>
      </c>
      <c r="BY38" s="227">
        <v>-1</v>
      </c>
      <c r="BZ38" s="227">
        <v>1</v>
      </c>
      <c r="CA38" s="227">
        <v>1</v>
      </c>
      <c r="CB38" s="202">
        <v>-1</v>
      </c>
      <c r="CC38" s="228">
        <v>1</v>
      </c>
      <c r="CD38">
        <v>-2</v>
      </c>
      <c r="CE38">
        <f t="shared" si="108"/>
        <v>-1</v>
      </c>
      <c r="CF38" s="202"/>
      <c r="CG38">
        <f t="shared" si="109"/>
        <v>0</v>
      </c>
      <c r="CH38">
        <f t="shared" si="70"/>
        <v>0</v>
      </c>
      <c r="CI38">
        <f t="shared" si="128"/>
        <v>0</v>
      </c>
      <c r="CJ38">
        <f t="shared" si="110"/>
        <v>0</v>
      </c>
      <c r="CK38" s="236"/>
      <c r="CL38" s="194">
        <v>42544</v>
      </c>
      <c r="CM38">
        <f t="shared" si="111"/>
        <v>-1</v>
      </c>
      <c r="CN38">
        <f t="shared" si="112"/>
        <v>-1</v>
      </c>
      <c r="CO38">
        <f>VLOOKUP($A38,'FuturesInfo (3)'!$A$2:$V$80,22)</f>
        <v>3</v>
      </c>
      <c r="CP38">
        <f t="shared" si="113"/>
        <v>-1</v>
      </c>
      <c r="CQ38">
        <f t="shared" si="114"/>
        <v>2</v>
      </c>
      <c r="CR38" s="137">
        <f>VLOOKUP($A38,'FuturesInfo (3)'!$A$2:$O$80,15)*CO38</f>
        <v>515970.68699999998</v>
      </c>
      <c r="CS38" s="137">
        <f>VLOOKUP($A38,'FuturesInfo (3)'!$A$2:$O$80,15)*CQ38</f>
        <v>343980.45799999998</v>
      </c>
      <c r="CT38" s="188">
        <f t="shared" si="115"/>
        <v>0</v>
      </c>
      <c r="CU38" s="188">
        <f t="shared" si="71"/>
        <v>0</v>
      </c>
      <c r="CV38" s="188">
        <f t="shared" si="116"/>
        <v>0</v>
      </c>
      <c r="CW38" s="188">
        <f t="shared" si="117"/>
        <v>0</v>
      </c>
      <c r="CX38" s="188">
        <f t="shared" si="118"/>
        <v>0</v>
      </c>
      <c r="CY38" s="188">
        <f t="shared" si="132"/>
        <v>0</v>
      </c>
      <c r="CZ38" s="188">
        <f t="shared" si="120"/>
        <v>0</v>
      </c>
      <c r="DA38" s="188">
        <f t="shared" si="129"/>
        <v>0</v>
      </c>
      <c r="DB38" s="188">
        <f t="shared" si="121"/>
        <v>0</v>
      </c>
      <c r="DC38" s="188">
        <f>IF(IF(sym!$Q27=CF38,1,0)=1,ABS(CR38*CK38),-ABS(CR38*CK38))</f>
        <v>0</v>
      </c>
      <c r="DD38" s="188">
        <f t="shared" si="122"/>
        <v>0</v>
      </c>
      <c r="DE38" s="188">
        <f t="shared" si="123"/>
        <v>0</v>
      </c>
    </row>
    <row r="39" spans="1:109" x14ac:dyDescent="0.25">
      <c r="A39" s="1" t="s">
        <v>341</v>
      </c>
      <c r="B39" s="149" t="s">
        <v>453</v>
      </c>
      <c r="C39" s="192" t="s">
        <v>1122</v>
      </c>
      <c r="F39">
        <v>1</v>
      </c>
      <c r="G39" s="227">
        <v>1</v>
      </c>
      <c r="H39" s="227">
        <v>-1</v>
      </c>
      <c r="I39" s="227">
        <v>1</v>
      </c>
      <c r="J39" s="202">
        <v>-1</v>
      </c>
      <c r="K39" s="228">
        <v>-11</v>
      </c>
      <c r="L39">
        <f t="shared" si="72"/>
        <v>-1</v>
      </c>
      <c r="M39">
        <f t="shared" si="73"/>
        <v>1</v>
      </c>
      <c r="N39">
        <v>-1</v>
      </c>
      <c r="O39">
        <f t="shared" si="74"/>
        <v>1</v>
      </c>
      <c r="P39">
        <f t="shared" si="66"/>
        <v>1</v>
      </c>
      <c r="Q39">
        <f t="shared" si="124"/>
        <v>1</v>
      </c>
      <c r="R39">
        <f t="shared" si="75"/>
        <v>0</v>
      </c>
      <c r="S39">
        <v>-1.00290843446E-4</v>
      </c>
      <c r="T39" s="194">
        <v>42565</v>
      </c>
      <c r="U39">
        <f t="shared" si="76"/>
        <v>-1</v>
      </c>
      <c r="V39">
        <f t="shared" si="77"/>
        <v>-1</v>
      </c>
      <c r="W39">
        <f>VLOOKUP($A39,'FuturesInfo (3)'!$A$2:$V$80,22)</f>
        <v>0</v>
      </c>
      <c r="X39">
        <f t="shared" si="78"/>
        <v>-1</v>
      </c>
      <c r="Y39">
        <f t="shared" si="79"/>
        <v>0</v>
      </c>
      <c r="Z39" s="137">
        <v>0</v>
      </c>
      <c r="AA39" s="137">
        <v>0</v>
      </c>
      <c r="AB39" s="188">
        <f>IF(IF(G39=N39,1,0)=1,ABS(Z39*S39),-ABS(Z39*S39))</f>
        <v>0</v>
      </c>
      <c r="AC39" s="188">
        <f t="shared" si="67"/>
        <v>0</v>
      </c>
      <c r="AD39" s="188">
        <f t="shared" si="81"/>
        <v>0</v>
      </c>
      <c r="AE39" s="188">
        <f t="shared" si="82"/>
        <v>0</v>
      </c>
      <c r="AF39" s="188">
        <f t="shared" si="83"/>
        <v>0</v>
      </c>
      <c r="AG39" s="188">
        <f t="shared" si="130"/>
        <v>0</v>
      </c>
      <c r="AH39" s="188">
        <f t="shared" si="85"/>
        <v>0</v>
      </c>
      <c r="AI39" s="188">
        <f t="shared" si="125"/>
        <v>0</v>
      </c>
      <c r="AJ39" s="188">
        <f t="shared" si="86"/>
        <v>0</v>
      </c>
      <c r="AK39" s="188">
        <f>IF(IF(sym!$Q28=N39,1,0)=1,ABS(Z39*S39),-ABS(Z39*S39))</f>
        <v>0</v>
      </c>
      <c r="AL39" s="188">
        <f t="shared" si="87"/>
        <v>0</v>
      </c>
      <c r="AM39" s="188">
        <f t="shared" si="88"/>
        <v>0</v>
      </c>
      <c r="AO39">
        <f t="shared" si="89"/>
        <v>-1</v>
      </c>
      <c r="AP39" s="227">
        <v>1</v>
      </c>
      <c r="AQ39" s="227">
        <v>-1</v>
      </c>
      <c r="AR39" s="227">
        <v>1</v>
      </c>
      <c r="AS39" s="202">
        <v>-1</v>
      </c>
      <c r="AT39" s="228">
        <v>-12</v>
      </c>
      <c r="AU39">
        <f t="shared" si="90"/>
        <v>1</v>
      </c>
      <c r="AV39">
        <f t="shared" si="91"/>
        <v>1</v>
      </c>
      <c r="AW39" s="202">
        <v>-1</v>
      </c>
      <c r="AX39">
        <f t="shared" si="92"/>
        <v>1</v>
      </c>
      <c r="AY39">
        <f t="shared" si="68"/>
        <v>1</v>
      </c>
      <c r="AZ39">
        <f t="shared" si="126"/>
        <v>0</v>
      </c>
      <c r="BA39">
        <f t="shared" si="93"/>
        <v>0</v>
      </c>
      <c r="BB39" s="236">
        <v>-1.00300902708E-4</v>
      </c>
      <c r="BC39" s="194"/>
      <c r="BD39">
        <f t="shared" si="94"/>
        <v>1</v>
      </c>
      <c r="BE39">
        <f t="shared" si="95"/>
        <v>1</v>
      </c>
      <c r="BF39">
        <f>VLOOKUP($A39,'FuturesInfo (3)'!$A$2:$V$80,22)</f>
        <v>0</v>
      </c>
      <c r="BG39">
        <f t="shared" si="96"/>
        <v>1</v>
      </c>
      <c r="BH39">
        <f t="shared" si="97"/>
        <v>0</v>
      </c>
      <c r="BI39" s="137">
        <f>VLOOKUP($A39,'FuturesInfo (3)'!$A$2:$O$80,15)*BF39</f>
        <v>0</v>
      </c>
      <c r="BJ39" s="137">
        <f>VLOOKUP($A39,'FuturesInfo (3)'!$A$2:$O$80,15)*BH39</f>
        <v>0</v>
      </c>
      <c r="BK39" s="188">
        <f>IF(IF(AP39=AW39,1,0)=1,ABS(BI39*BB39),-ABS(BI39*BB39))</f>
        <v>0</v>
      </c>
      <c r="BL39" s="188">
        <f t="shared" si="69"/>
        <v>0</v>
      </c>
      <c r="BM39" s="188">
        <f t="shared" si="99"/>
        <v>0</v>
      </c>
      <c r="BN39" s="188">
        <f t="shared" si="100"/>
        <v>0</v>
      </c>
      <c r="BO39" s="188">
        <f t="shared" si="101"/>
        <v>0</v>
      </c>
      <c r="BP39" s="188">
        <f t="shared" si="131"/>
        <v>0</v>
      </c>
      <c r="BQ39" s="188">
        <f t="shared" si="103"/>
        <v>0</v>
      </c>
      <c r="BR39" s="188">
        <f t="shared" si="127"/>
        <v>0</v>
      </c>
      <c r="BS39" s="188">
        <f t="shared" si="104"/>
        <v>0</v>
      </c>
      <c r="BT39" s="188">
        <f>IF(IF(sym!$Q28=AW39,1,0)=1,ABS(BI39*BB39),-ABS(BI39*BB39))</f>
        <v>0</v>
      </c>
      <c r="BU39" s="188">
        <f t="shared" si="105"/>
        <v>0</v>
      </c>
      <c r="BV39" s="188">
        <f t="shared" si="106"/>
        <v>0</v>
      </c>
      <c r="BX39">
        <f t="shared" si="107"/>
        <v>-1</v>
      </c>
      <c r="BY39" s="227">
        <v>-1</v>
      </c>
      <c r="BZ39" s="227">
        <v>1</v>
      </c>
      <c r="CA39" s="227">
        <v>-1</v>
      </c>
      <c r="CB39" s="202">
        <v>1</v>
      </c>
      <c r="CC39" s="228">
        <v>1</v>
      </c>
      <c r="CD39">
        <v>-13</v>
      </c>
      <c r="CE39">
        <f t="shared" si="108"/>
        <v>1</v>
      </c>
      <c r="CF39" s="202"/>
      <c r="CG39">
        <f t="shared" si="109"/>
        <v>0</v>
      </c>
      <c r="CH39">
        <f t="shared" si="70"/>
        <v>0</v>
      </c>
      <c r="CI39">
        <f t="shared" si="128"/>
        <v>0</v>
      </c>
      <c r="CJ39">
        <f t="shared" si="110"/>
        <v>0</v>
      </c>
      <c r="CK39" s="236"/>
      <c r="CL39" s="194">
        <v>42565</v>
      </c>
      <c r="CM39">
        <f t="shared" si="111"/>
        <v>1</v>
      </c>
      <c r="CN39">
        <f t="shared" si="112"/>
        <v>-1</v>
      </c>
      <c r="CO39">
        <f>VLOOKUP($A39,'FuturesInfo (3)'!$A$2:$V$80,22)</f>
        <v>0</v>
      </c>
      <c r="CP39">
        <f t="shared" si="113"/>
        <v>1</v>
      </c>
      <c r="CQ39">
        <f t="shared" si="114"/>
        <v>0</v>
      </c>
      <c r="CR39" s="137">
        <f>VLOOKUP($A39,'FuturesInfo (3)'!$A$2:$O$80,15)*CO39</f>
        <v>0</v>
      </c>
      <c r="CS39" s="137">
        <f>VLOOKUP($A39,'FuturesInfo (3)'!$A$2:$O$80,15)*CQ39</f>
        <v>0</v>
      </c>
      <c r="CT39" s="188">
        <f>IF(IF(BY39=CF39,1,0)=1,ABS(CR39*CK39),-ABS(CR39*CK39))</f>
        <v>0</v>
      </c>
      <c r="CU39" s="188">
        <f t="shared" si="71"/>
        <v>0</v>
      </c>
      <c r="CV39" s="188">
        <f t="shared" si="116"/>
        <v>0</v>
      </c>
      <c r="CW39" s="188">
        <f t="shared" si="117"/>
        <v>0</v>
      </c>
      <c r="CX39" s="188">
        <f t="shared" si="118"/>
        <v>0</v>
      </c>
      <c r="CY39" s="188">
        <f t="shared" si="132"/>
        <v>0</v>
      </c>
      <c r="CZ39" s="188">
        <f t="shared" si="120"/>
        <v>0</v>
      </c>
      <c r="DA39" s="188">
        <f t="shared" si="129"/>
        <v>0</v>
      </c>
      <c r="DB39" s="188">
        <f t="shared" si="121"/>
        <v>0</v>
      </c>
      <c r="DC39" s="188">
        <f>IF(IF(sym!$Q28=CF39,1,0)=1,ABS(CR39*CK39),-ABS(CR39*CK39))</f>
        <v>0</v>
      </c>
      <c r="DD39" s="188">
        <f t="shared" si="122"/>
        <v>0</v>
      </c>
      <c r="DE39" s="188">
        <f t="shared" si="123"/>
        <v>0</v>
      </c>
    </row>
    <row r="40" spans="1:109" x14ac:dyDescent="0.25">
      <c r="A40" s="1" t="s">
        <v>343</v>
      </c>
      <c r="B40" s="149" t="s">
        <v>765</v>
      </c>
      <c r="C40" s="192" t="s">
        <v>1122</v>
      </c>
      <c r="F40">
        <v>1</v>
      </c>
      <c r="G40" s="227">
        <v>1</v>
      </c>
      <c r="H40" s="227">
        <v>1</v>
      </c>
      <c r="I40" s="227">
        <v>1</v>
      </c>
      <c r="J40" s="202">
        <v>1</v>
      </c>
      <c r="K40" s="228">
        <v>10</v>
      </c>
      <c r="L40">
        <f t="shared" si="72"/>
        <v>1</v>
      </c>
      <c r="M40">
        <f t="shared" si="73"/>
        <v>1</v>
      </c>
      <c r="N40">
        <v>-1</v>
      </c>
      <c r="O40">
        <f t="shared" si="74"/>
        <v>0</v>
      </c>
      <c r="P40">
        <f t="shared" si="66"/>
        <v>0</v>
      </c>
      <c r="Q40">
        <f t="shared" si="124"/>
        <v>0</v>
      </c>
      <c r="R40">
        <f t="shared" si="75"/>
        <v>0</v>
      </c>
      <c r="S40">
        <v>-6.4028684850799998E-4</v>
      </c>
      <c r="T40" s="194">
        <v>42566</v>
      </c>
      <c r="U40">
        <f t="shared" si="76"/>
        <v>-1</v>
      </c>
      <c r="V40">
        <f t="shared" si="77"/>
        <v>1</v>
      </c>
      <c r="W40">
        <f>VLOOKUP($A40,'FuturesInfo (3)'!$A$2:$V$80,22)</f>
        <v>7</v>
      </c>
      <c r="X40">
        <f t="shared" si="78"/>
        <v>1</v>
      </c>
      <c r="Y40">
        <f t="shared" si="79"/>
        <v>7</v>
      </c>
      <c r="Z40" s="137">
        <v>731625</v>
      </c>
      <c r="AA40" s="137">
        <v>975500</v>
      </c>
      <c r="AB40" s="188">
        <f t="shared" ref="AB40:AB92" si="133">IF(IF(G40=N40,1,0)=1,ABS(Z40*S40),-ABS(Z40*S40))</f>
        <v>-468.4498655396655</v>
      </c>
      <c r="AC40" s="188">
        <f t="shared" si="67"/>
        <v>-468.4498655396655</v>
      </c>
      <c r="AD40" s="188">
        <f t="shared" si="81"/>
        <v>-468.4498655396655</v>
      </c>
      <c r="AE40" s="188">
        <f t="shared" si="82"/>
        <v>-468.4498655396655</v>
      </c>
      <c r="AF40" s="188">
        <f t="shared" si="83"/>
        <v>-468.4498655396655</v>
      </c>
      <c r="AG40" s="188">
        <f t="shared" si="130"/>
        <v>-468.4498655396655</v>
      </c>
      <c r="AH40" s="188">
        <f t="shared" si="85"/>
        <v>-468.4498655396655</v>
      </c>
      <c r="AI40" s="188">
        <f t="shared" si="125"/>
        <v>-468.4498655396655</v>
      </c>
      <c r="AJ40" s="188">
        <f t="shared" si="86"/>
        <v>468.4498655396655</v>
      </c>
      <c r="AK40" s="188">
        <f>IF(IF(sym!$Q29=N40,1,0)=1,ABS(Z40*S40),-ABS(Z40*S40))</f>
        <v>468.4498655396655</v>
      </c>
      <c r="AL40" s="188">
        <f t="shared" si="87"/>
        <v>-468.4498655396655</v>
      </c>
      <c r="AM40" s="188">
        <f t="shared" si="88"/>
        <v>468.4498655396655</v>
      </c>
      <c r="AO40">
        <f t="shared" si="89"/>
        <v>-1</v>
      </c>
      <c r="AP40" s="227">
        <v>1</v>
      </c>
      <c r="AQ40" s="227">
        <v>1</v>
      </c>
      <c r="AR40" s="227">
        <v>1</v>
      </c>
      <c r="AS40" s="202">
        <v>1</v>
      </c>
      <c r="AT40" s="228">
        <v>11</v>
      </c>
      <c r="AU40">
        <f t="shared" si="90"/>
        <v>1</v>
      </c>
      <c r="AV40">
        <f t="shared" si="91"/>
        <v>1</v>
      </c>
      <c r="AW40" s="202">
        <v>-1</v>
      </c>
      <c r="AX40">
        <f t="shared" si="92"/>
        <v>0</v>
      </c>
      <c r="AY40">
        <f t="shared" si="68"/>
        <v>0</v>
      </c>
      <c r="AZ40">
        <f t="shared" si="126"/>
        <v>0</v>
      </c>
      <c r="BA40">
        <f t="shared" si="93"/>
        <v>0</v>
      </c>
      <c r="BB40" s="236">
        <v>-7.6883649410599999E-4</v>
      </c>
      <c r="BC40" s="194"/>
      <c r="BD40">
        <f t="shared" si="94"/>
        <v>1</v>
      </c>
      <c r="BE40">
        <f t="shared" si="95"/>
        <v>1</v>
      </c>
      <c r="BF40">
        <f>VLOOKUP($A40,'FuturesInfo (3)'!$A$2:$V$80,22)</f>
        <v>7</v>
      </c>
      <c r="BG40">
        <f t="shared" si="96"/>
        <v>1</v>
      </c>
      <c r="BH40">
        <f t="shared" si="97"/>
        <v>9</v>
      </c>
      <c r="BI40" s="137">
        <f>VLOOKUP($A40,'FuturesInfo (3)'!$A$2:$O$80,15)*BF40</f>
        <v>851484.375</v>
      </c>
      <c r="BJ40" s="137">
        <f>VLOOKUP($A40,'FuturesInfo (3)'!$A$2:$O$80,15)*BH40</f>
        <v>1094765.625</v>
      </c>
      <c r="BK40" s="188">
        <f t="shared" ref="BK40:BK92" si="134">IF(IF(AP40=AW40,1,0)=1,ABS(BI40*BB40),-ABS(BI40*BB40))</f>
        <v>-654.65226166103855</v>
      </c>
      <c r="BL40" s="188">
        <f t="shared" si="69"/>
        <v>-654.65226166103855</v>
      </c>
      <c r="BM40" s="188">
        <f t="shared" si="99"/>
        <v>654.65226166103855</v>
      </c>
      <c r="BN40" s="188">
        <f t="shared" si="100"/>
        <v>-654.65226166103855</v>
      </c>
      <c r="BO40" s="188">
        <f t="shared" si="101"/>
        <v>-654.65226166103855</v>
      </c>
      <c r="BP40" s="188">
        <f t="shared" si="131"/>
        <v>-654.65226166103855</v>
      </c>
      <c r="BQ40" s="188">
        <f t="shared" si="103"/>
        <v>-654.65226166103855</v>
      </c>
      <c r="BR40" s="188">
        <f t="shared" si="127"/>
        <v>-654.65226166103855</v>
      </c>
      <c r="BS40" s="188">
        <f t="shared" si="104"/>
        <v>-654.65226166103855</v>
      </c>
      <c r="BT40" s="188">
        <f>IF(IF(sym!$Q29=AW40,1,0)=1,ABS(BI40*BB40),-ABS(BI40*BB40))</f>
        <v>654.65226166103855</v>
      </c>
      <c r="BU40" s="188">
        <f t="shared" si="105"/>
        <v>-654.65226166103855</v>
      </c>
      <c r="BV40" s="188">
        <f t="shared" si="106"/>
        <v>654.65226166103855</v>
      </c>
      <c r="BX40">
        <f t="shared" si="107"/>
        <v>-1</v>
      </c>
      <c r="BY40" s="227">
        <v>-1</v>
      </c>
      <c r="BZ40" s="227">
        <v>1</v>
      </c>
      <c r="CA40" s="227">
        <v>-1</v>
      </c>
      <c r="CB40" s="202">
        <v>1</v>
      </c>
      <c r="CC40" s="228">
        <v>1</v>
      </c>
      <c r="CD40">
        <v>12</v>
      </c>
      <c r="CE40">
        <f t="shared" si="108"/>
        <v>1</v>
      </c>
      <c r="CF40" s="202"/>
      <c r="CG40">
        <f t="shared" si="109"/>
        <v>0</v>
      </c>
      <c r="CH40">
        <f t="shared" si="70"/>
        <v>0</v>
      </c>
      <c r="CI40">
        <f t="shared" si="128"/>
        <v>0</v>
      </c>
      <c r="CJ40">
        <f t="shared" si="110"/>
        <v>0</v>
      </c>
      <c r="CK40" s="236"/>
      <c r="CL40" s="194">
        <v>42566</v>
      </c>
      <c r="CM40">
        <f t="shared" si="111"/>
        <v>1</v>
      </c>
      <c r="CN40">
        <f t="shared" si="112"/>
        <v>1</v>
      </c>
      <c r="CO40">
        <f>VLOOKUP($A40,'FuturesInfo (3)'!$A$2:$V$80,22)</f>
        <v>7</v>
      </c>
      <c r="CP40">
        <f t="shared" si="113"/>
        <v>1</v>
      </c>
      <c r="CQ40">
        <f t="shared" si="114"/>
        <v>9</v>
      </c>
      <c r="CR40" s="137">
        <f>VLOOKUP($A40,'FuturesInfo (3)'!$A$2:$O$80,15)*CO40</f>
        <v>851484.375</v>
      </c>
      <c r="CS40" s="137">
        <f>VLOOKUP($A40,'FuturesInfo (3)'!$A$2:$O$80,15)*CQ40</f>
        <v>1094765.625</v>
      </c>
      <c r="CT40" s="188">
        <f t="shared" ref="CT40:CT92" si="135">IF(IF(BY40=CF40,1,0)=1,ABS(CR40*CK40),-ABS(CR40*CK40))</f>
        <v>0</v>
      </c>
      <c r="CU40" s="188">
        <f t="shared" si="71"/>
        <v>0</v>
      </c>
      <c r="CV40" s="188">
        <f t="shared" si="116"/>
        <v>0</v>
      </c>
      <c r="CW40" s="188">
        <f t="shared" si="117"/>
        <v>0</v>
      </c>
      <c r="CX40" s="188">
        <f t="shared" si="118"/>
        <v>0</v>
      </c>
      <c r="CY40" s="188">
        <f t="shared" si="132"/>
        <v>0</v>
      </c>
      <c r="CZ40" s="188">
        <f t="shared" si="120"/>
        <v>0</v>
      </c>
      <c r="DA40" s="188">
        <f t="shared" si="129"/>
        <v>0</v>
      </c>
      <c r="DB40" s="188">
        <f t="shared" si="121"/>
        <v>0</v>
      </c>
      <c r="DC40" s="188">
        <f>IF(IF(sym!$Q29=CF40,1,0)=1,ABS(CR40*CK40),-ABS(CR40*CK40))</f>
        <v>0</v>
      </c>
      <c r="DD40" s="188">
        <f t="shared" si="122"/>
        <v>0</v>
      </c>
      <c r="DE40" s="188">
        <f t="shared" si="123"/>
        <v>0</v>
      </c>
    </row>
    <row r="41" spans="1:109" x14ac:dyDescent="0.25">
      <c r="A41" s="1" t="s">
        <v>345</v>
      </c>
      <c r="B41" s="149" t="s">
        <v>602</v>
      </c>
      <c r="C41" s="192" t="s">
        <v>347</v>
      </c>
      <c r="F41">
        <v>1</v>
      </c>
      <c r="G41" s="227">
        <v>1</v>
      </c>
      <c r="H41" s="227">
        <v>-1</v>
      </c>
      <c r="I41" s="227">
        <v>1</v>
      </c>
      <c r="J41" s="202">
        <v>1</v>
      </c>
      <c r="K41" s="228">
        <v>-17</v>
      </c>
      <c r="L41">
        <f t="shared" si="72"/>
        <v>-1</v>
      </c>
      <c r="M41">
        <f t="shared" si="73"/>
        <v>-1</v>
      </c>
      <c r="N41">
        <v>1</v>
      </c>
      <c r="O41">
        <f t="shared" si="74"/>
        <v>0</v>
      </c>
      <c r="P41">
        <f t="shared" si="66"/>
        <v>1</v>
      </c>
      <c r="Q41">
        <f t="shared" si="124"/>
        <v>0</v>
      </c>
      <c r="R41">
        <f t="shared" si="75"/>
        <v>0</v>
      </c>
      <c r="S41">
        <v>1.54696132597E-3</v>
      </c>
      <c r="T41" s="194">
        <v>42571</v>
      </c>
      <c r="U41">
        <f t="shared" si="76"/>
        <v>-1</v>
      </c>
      <c r="V41">
        <f t="shared" si="77"/>
        <v>-1</v>
      </c>
      <c r="W41">
        <f>VLOOKUP($A41,'FuturesInfo (3)'!$A$2:$V$80,22)</f>
        <v>2</v>
      </c>
      <c r="X41">
        <f t="shared" si="78"/>
        <v>1</v>
      </c>
      <c r="Y41">
        <f t="shared" si="79"/>
        <v>2</v>
      </c>
      <c r="Z41" s="137">
        <v>271920</v>
      </c>
      <c r="AA41" s="137">
        <v>407880</v>
      </c>
      <c r="AB41" s="188">
        <f t="shared" si="133"/>
        <v>420.64972375776239</v>
      </c>
      <c r="AC41" s="188">
        <f t="shared" si="67"/>
        <v>420.64972375776239</v>
      </c>
      <c r="AD41" s="188">
        <f t="shared" si="81"/>
        <v>420.64972375776239</v>
      </c>
      <c r="AE41" s="188">
        <f t="shared" si="82"/>
        <v>420.64972375776239</v>
      </c>
      <c r="AF41" s="188">
        <f t="shared" si="83"/>
        <v>-420.64972375776239</v>
      </c>
      <c r="AG41" s="188">
        <f t="shared" si="130"/>
        <v>-420.64972375776239</v>
      </c>
      <c r="AH41" s="188">
        <f t="shared" si="85"/>
        <v>-420.64972375776239</v>
      </c>
      <c r="AI41" s="188">
        <f t="shared" si="125"/>
        <v>420.64972375776239</v>
      </c>
      <c r="AJ41" s="188">
        <f t="shared" si="86"/>
        <v>-420.64972375776239</v>
      </c>
      <c r="AK41" s="188">
        <f>IF(IF(sym!$Q30=N41,1,0)=1,ABS(Z41*S41),-ABS(Z41*S41))</f>
        <v>-420.64972375776239</v>
      </c>
      <c r="AL41" s="188">
        <f t="shared" si="87"/>
        <v>-420.64972375776239</v>
      </c>
      <c r="AM41" s="188">
        <f t="shared" si="88"/>
        <v>420.64972375776239</v>
      </c>
      <c r="AO41">
        <f t="shared" si="89"/>
        <v>1</v>
      </c>
      <c r="AP41" s="227">
        <v>1</v>
      </c>
      <c r="AQ41" s="227">
        <v>-1</v>
      </c>
      <c r="AR41" s="227">
        <v>1</v>
      </c>
      <c r="AS41" s="202">
        <v>1</v>
      </c>
      <c r="AT41" s="228">
        <v>-18</v>
      </c>
      <c r="AU41">
        <f t="shared" si="90"/>
        <v>-1</v>
      </c>
      <c r="AV41">
        <f t="shared" si="91"/>
        <v>-1</v>
      </c>
      <c r="AW41" s="202">
        <v>1</v>
      </c>
      <c r="AX41">
        <f t="shared" si="92"/>
        <v>0</v>
      </c>
      <c r="AY41">
        <f t="shared" si="68"/>
        <v>1</v>
      </c>
      <c r="AZ41">
        <f t="shared" si="126"/>
        <v>0</v>
      </c>
      <c r="BA41">
        <f t="shared" si="93"/>
        <v>0</v>
      </c>
      <c r="BB41" s="236">
        <v>9.5616357752300006E-3</v>
      </c>
      <c r="BC41" s="194"/>
      <c r="BD41">
        <f t="shared" si="94"/>
        <v>-1</v>
      </c>
      <c r="BE41">
        <f t="shared" si="95"/>
        <v>-1</v>
      </c>
      <c r="BF41">
        <f>VLOOKUP($A41,'FuturesInfo (3)'!$A$2:$V$80,22)</f>
        <v>2</v>
      </c>
      <c r="BG41">
        <f t="shared" si="96"/>
        <v>1</v>
      </c>
      <c r="BH41">
        <f t="shared" si="97"/>
        <v>3</v>
      </c>
      <c r="BI41" s="137">
        <f>VLOOKUP($A41,'FuturesInfo (3)'!$A$2:$O$80,15)*BF41</f>
        <v>269340</v>
      </c>
      <c r="BJ41" s="137">
        <f>VLOOKUP($A41,'FuturesInfo (3)'!$A$2:$O$80,15)*BH41</f>
        <v>404010</v>
      </c>
      <c r="BK41" s="188">
        <f t="shared" si="134"/>
        <v>2575.3309797004486</v>
      </c>
      <c r="BL41" s="188">
        <f t="shared" si="69"/>
        <v>2575.3309797004486</v>
      </c>
      <c r="BM41" s="188">
        <f t="shared" si="99"/>
        <v>2575.3309797004486</v>
      </c>
      <c r="BN41" s="188">
        <f t="shared" si="100"/>
        <v>2575.3309797004486</v>
      </c>
      <c r="BO41" s="188">
        <f t="shared" si="101"/>
        <v>-2575.3309797004486</v>
      </c>
      <c r="BP41" s="188">
        <f t="shared" si="131"/>
        <v>-2575.3309797004486</v>
      </c>
      <c r="BQ41" s="188">
        <f t="shared" si="103"/>
        <v>-2575.3309797004486</v>
      </c>
      <c r="BR41" s="188">
        <f t="shared" si="127"/>
        <v>2575.3309797004486</v>
      </c>
      <c r="BS41" s="188">
        <f t="shared" si="104"/>
        <v>-2575.3309797004486</v>
      </c>
      <c r="BT41" s="188">
        <f>IF(IF(sym!$Q30=AW41,1,0)=1,ABS(BI41*BB41),-ABS(BI41*BB41))</f>
        <v>-2575.3309797004486</v>
      </c>
      <c r="BU41" s="188">
        <f t="shared" si="105"/>
        <v>-2575.3309797004486</v>
      </c>
      <c r="BV41" s="188">
        <f t="shared" si="106"/>
        <v>2575.3309797004486</v>
      </c>
      <c r="BX41">
        <f t="shared" si="107"/>
        <v>1</v>
      </c>
      <c r="BY41" s="227">
        <v>1</v>
      </c>
      <c r="BZ41" s="227">
        <v>1</v>
      </c>
      <c r="CA41" s="227">
        <v>1</v>
      </c>
      <c r="CB41" s="202">
        <v>1</v>
      </c>
      <c r="CC41" s="228">
        <v>1</v>
      </c>
      <c r="CD41">
        <v>-19</v>
      </c>
      <c r="CE41">
        <f t="shared" si="108"/>
        <v>1</v>
      </c>
      <c r="CF41" s="202"/>
      <c r="CG41">
        <f t="shared" si="109"/>
        <v>0</v>
      </c>
      <c r="CH41">
        <f t="shared" si="70"/>
        <v>0</v>
      </c>
      <c r="CI41">
        <f t="shared" si="128"/>
        <v>0</v>
      </c>
      <c r="CJ41">
        <f t="shared" si="110"/>
        <v>0</v>
      </c>
      <c r="CK41" s="236"/>
      <c r="CL41" s="194">
        <v>42571</v>
      </c>
      <c r="CM41">
        <f t="shared" si="111"/>
        <v>-1</v>
      </c>
      <c r="CN41">
        <f t="shared" si="112"/>
        <v>-1</v>
      </c>
      <c r="CO41">
        <f>VLOOKUP($A41,'FuturesInfo (3)'!$A$2:$V$80,22)</f>
        <v>2</v>
      </c>
      <c r="CP41">
        <f t="shared" si="113"/>
        <v>1</v>
      </c>
      <c r="CQ41">
        <f t="shared" si="114"/>
        <v>3</v>
      </c>
      <c r="CR41" s="137">
        <f>VLOOKUP($A41,'FuturesInfo (3)'!$A$2:$O$80,15)*CO41</f>
        <v>269340</v>
      </c>
      <c r="CS41" s="137">
        <f>VLOOKUP($A41,'FuturesInfo (3)'!$A$2:$O$80,15)*CQ41</f>
        <v>404010</v>
      </c>
      <c r="CT41" s="188">
        <f t="shared" si="135"/>
        <v>0</v>
      </c>
      <c r="CU41" s="188">
        <f t="shared" si="71"/>
        <v>0</v>
      </c>
      <c r="CV41" s="188">
        <f t="shared" si="116"/>
        <v>0</v>
      </c>
      <c r="CW41" s="188">
        <f t="shared" si="117"/>
        <v>0</v>
      </c>
      <c r="CX41" s="188">
        <f t="shared" si="118"/>
        <v>0</v>
      </c>
      <c r="CY41" s="188">
        <f t="shared" si="132"/>
        <v>0</v>
      </c>
      <c r="CZ41" s="188">
        <f t="shared" si="120"/>
        <v>0</v>
      </c>
      <c r="DA41" s="188">
        <f t="shared" si="129"/>
        <v>0</v>
      </c>
      <c r="DB41" s="188">
        <f t="shared" si="121"/>
        <v>0</v>
      </c>
      <c r="DC41" s="188">
        <f>IF(IF(sym!$Q30=CF41,1,0)=1,ABS(CR41*CK41),-ABS(CR41*CK41))</f>
        <v>0</v>
      </c>
      <c r="DD41" s="188">
        <f t="shared" si="122"/>
        <v>0</v>
      </c>
      <c r="DE41" s="188">
        <f t="shared" si="123"/>
        <v>0</v>
      </c>
    </row>
    <row r="42" spans="1:109" x14ac:dyDescent="0.25">
      <c r="A42" s="1" t="s">
        <v>1023</v>
      </c>
      <c r="B42" s="149" t="s">
        <v>604</v>
      </c>
      <c r="C42" s="192" t="s">
        <v>294</v>
      </c>
      <c r="F42">
        <v>-1</v>
      </c>
      <c r="G42" s="227">
        <v>1</v>
      </c>
      <c r="H42" s="227">
        <v>-1</v>
      </c>
      <c r="I42" s="227">
        <v>1</v>
      </c>
      <c r="J42" s="202">
        <v>-1</v>
      </c>
      <c r="K42" s="228">
        <v>23</v>
      </c>
      <c r="L42">
        <f t="shared" si="72"/>
        <v>-1</v>
      </c>
      <c r="M42">
        <f t="shared" si="73"/>
        <v>-1</v>
      </c>
      <c r="N42">
        <v>1</v>
      </c>
      <c r="O42">
        <f t="shared" si="74"/>
        <v>0</v>
      </c>
      <c r="P42">
        <f t="shared" si="66"/>
        <v>0</v>
      </c>
      <c r="Q42">
        <f t="shared" si="124"/>
        <v>0</v>
      </c>
      <c r="R42">
        <f t="shared" si="75"/>
        <v>0</v>
      </c>
      <c r="S42">
        <v>1.9725844199299999E-2</v>
      </c>
      <c r="T42" s="194">
        <v>42545</v>
      </c>
      <c r="U42">
        <f t="shared" si="76"/>
        <v>-1</v>
      </c>
      <c r="V42">
        <f t="shared" si="77"/>
        <v>-1</v>
      </c>
      <c r="W42">
        <f>VLOOKUP($A42,'FuturesInfo (3)'!$A$2:$V$80,22)</f>
        <v>3</v>
      </c>
      <c r="X42">
        <f t="shared" si="78"/>
        <v>1</v>
      </c>
      <c r="Y42">
        <f t="shared" si="79"/>
        <v>3</v>
      </c>
      <c r="Z42" s="137">
        <v>176640.92664092666</v>
      </c>
      <c r="AA42" s="137">
        <v>235521.23552123553</v>
      </c>
      <c r="AB42" s="188">
        <f t="shared" si="133"/>
        <v>3484.3913981388996</v>
      </c>
      <c r="AC42" s="188">
        <f t="shared" si="67"/>
        <v>3484.3913981388996</v>
      </c>
      <c r="AD42" s="188">
        <f t="shared" si="81"/>
        <v>-3484.3913981388996</v>
      </c>
      <c r="AE42" s="188">
        <f t="shared" si="82"/>
        <v>-3484.3913981388996</v>
      </c>
      <c r="AF42" s="188">
        <f t="shared" si="83"/>
        <v>-3484.3913981388996</v>
      </c>
      <c r="AG42" s="188">
        <f t="shared" si="130"/>
        <v>-3484.3913981388996</v>
      </c>
      <c r="AH42" s="188">
        <f t="shared" si="85"/>
        <v>-3484.3913981388996</v>
      </c>
      <c r="AI42" s="188">
        <f t="shared" si="125"/>
        <v>3484.3913981388996</v>
      </c>
      <c r="AJ42" s="188">
        <f t="shared" si="86"/>
        <v>-3484.3913981388996</v>
      </c>
      <c r="AK42" s="188">
        <f>IF(IF(sym!$Q31=N42,1,0)=1,ABS(Z42*S42),-ABS(Z42*S42))</f>
        <v>3484.3913981388996</v>
      </c>
      <c r="AL42" s="188">
        <f t="shared" si="87"/>
        <v>-3484.3913981388996</v>
      </c>
      <c r="AM42" s="188">
        <f t="shared" si="88"/>
        <v>3484.3913981388996</v>
      </c>
      <c r="AO42">
        <f t="shared" si="89"/>
        <v>1</v>
      </c>
      <c r="AP42" s="227">
        <v>1</v>
      </c>
      <c r="AQ42" s="227">
        <v>-1</v>
      </c>
      <c r="AR42" s="227">
        <v>1</v>
      </c>
      <c r="AS42" s="202">
        <v>-1</v>
      </c>
      <c r="AT42" s="228">
        <v>25</v>
      </c>
      <c r="AU42">
        <f t="shared" si="90"/>
        <v>-1</v>
      </c>
      <c r="AV42">
        <f t="shared" si="91"/>
        <v>-1</v>
      </c>
      <c r="AW42" s="202">
        <v>1</v>
      </c>
      <c r="AX42">
        <f t="shared" si="92"/>
        <v>0</v>
      </c>
      <c r="AY42">
        <f t="shared" si="68"/>
        <v>0</v>
      </c>
      <c r="AZ42">
        <f t="shared" si="126"/>
        <v>0</v>
      </c>
      <c r="BA42">
        <f t="shared" si="93"/>
        <v>0</v>
      </c>
      <c r="BB42" s="236"/>
      <c r="BC42" s="194"/>
      <c r="BD42">
        <f t="shared" si="94"/>
        <v>-1</v>
      </c>
      <c r="BE42">
        <f t="shared" si="95"/>
        <v>-1</v>
      </c>
      <c r="BF42">
        <f>VLOOKUP($A42,'FuturesInfo (3)'!$A$2:$V$80,22)</f>
        <v>3</v>
      </c>
      <c r="BG42">
        <f t="shared" si="96"/>
        <v>-1</v>
      </c>
      <c r="BH42">
        <f t="shared" si="97"/>
        <v>2</v>
      </c>
      <c r="BI42" s="137">
        <f>VLOOKUP($A42,'FuturesInfo (3)'!$A$2:$O$80,15)*BF42</f>
        <v>179671.81467181467</v>
      </c>
      <c r="BJ42" s="137">
        <f>VLOOKUP($A42,'FuturesInfo (3)'!$A$2:$O$80,15)*BH42</f>
        <v>119781.20978120979</v>
      </c>
      <c r="BK42" s="188">
        <f t="shared" si="134"/>
        <v>0</v>
      </c>
      <c r="BL42" s="188">
        <f t="shared" si="69"/>
        <v>0</v>
      </c>
      <c r="BM42" s="188">
        <f t="shared" si="99"/>
        <v>0</v>
      </c>
      <c r="BN42" s="188">
        <f t="shared" si="100"/>
        <v>0</v>
      </c>
      <c r="BO42" s="188">
        <f t="shared" si="101"/>
        <v>0</v>
      </c>
      <c r="BP42" s="188">
        <f t="shared" si="131"/>
        <v>0</v>
      </c>
      <c r="BQ42" s="188">
        <f t="shared" si="103"/>
        <v>0</v>
      </c>
      <c r="BR42" s="188">
        <f t="shared" si="127"/>
        <v>0</v>
      </c>
      <c r="BS42" s="188">
        <f t="shared" si="104"/>
        <v>0</v>
      </c>
      <c r="BT42" s="188">
        <f>IF(IF(sym!$Q31=AW42,1,0)=1,ABS(BI42*BB42),-ABS(BI42*BB42))</f>
        <v>0</v>
      </c>
      <c r="BU42" s="188">
        <f t="shared" si="105"/>
        <v>0</v>
      </c>
      <c r="BV42" s="188">
        <f t="shared" si="106"/>
        <v>0</v>
      </c>
      <c r="BX42">
        <f t="shared" si="107"/>
        <v>1</v>
      </c>
      <c r="BY42" s="227">
        <v>1</v>
      </c>
      <c r="BZ42" s="227">
        <v>1</v>
      </c>
      <c r="CA42" s="227">
        <v>-1</v>
      </c>
      <c r="CB42" s="202">
        <v>1</v>
      </c>
      <c r="CC42" s="228">
        <v>-1</v>
      </c>
      <c r="CD42">
        <v>25</v>
      </c>
      <c r="CE42">
        <f t="shared" si="108"/>
        <v>-1</v>
      </c>
      <c r="CF42" s="202"/>
      <c r="CG42">
        <f t="shared" si="109"/>
        <v>0</v>
      </c>
      <c r="CH42">
        <f t="shared" si="70"/>
        <v>0</v>
      </c>
      <c r="CI42">
        <f t="shared" si="128"/>
        <v>0</v>
      </c>
      <c r="CJ42">
        <f t="shared" si="110"/>
        <v>0</v>
      </c>
      <c r="CK42" s="236"/>
      <c r="CL42" s="194">
        <v>42545</v>
      </c>
      <c r="CM42">
        <f t="shared" si="111"/>
        <v>-1</v>
      </c>
      <c r="CN42">
        <f t="shared" si="112"/>
        <v>1</v>
      </c>
      <c r="CO42">
        <f>VLOOKUP($A42,'FuturesInfo (3)'!$A$2:$V$80,22)</f>
        <v>3</v>
      </c>
      <c r="CP42">
        <f t="shared" si="113"/>
        <v>1</v>
      </c>
      <c r="CQ42">
        <f t="shared" si="114"/>
        <v>4</v>
      </c>
      <c r="CR42" s="137">
        <f>VLOOKUP($A42,'FuturesInfo (3)'!$A$2:$O$80,15)*CO42</f>
        <v>179671.81467181467</v>
      </c>
      <c r="CS42" s="137">
        <f>VLOOKUP($A42,'FuturesInfo (3)'!$A$2:$O$80,15)*CQ42</f>
        <v>239562.41956241959</v>
      </c>
      <c r="CT42" s="188">
        <f t="shared" si="135"/>
        <v>0</v>
      </c>
      <c r="CU42" s="188">
        <f t="shared" si="71"/>
        <v>0</v>
      </c>
      <c r="CV42" s="188">
        <f t="shared" si="116"/>
        <v>0</v>
      </c>
      <c r="CW42" s="188">
        <f t="shared" si="117"/>
        <v>0</v>
      </c>
      <c r="CX42" s="188">
        <f t="shared" si="118"/>
        <v>0</v>
      </c>
      <c r="CY42" s="188">
        <f t="shared" si="132"/>
        <v>0</v>
      </c>
      <c r="CZ42" s="188">
        <f t="shared" si="120"/>
        <v>0</v>
      </c>
      <c r="DA42" s="188">
        <f t="shared" si="129"/>
        <v>0</v>
      </c>
      <c r="DB42" s="188">
        <f t="shared" si="121"/>
        <v>0</v>
      </c>
      <c r="DC42" s="188">
        <f>IF(IF(sym!$Q31=CF42,1,0)=1,ABS(CR42*CK42),-ABS(CR42*CK42))</f>
        <v>0</v>
      </c>
      <c r="DD42" s="188">
        <f t="shared" si="122"/>
        <v>0</v>
      </c>
      <c r="DE42" s="188">
        <f t="shared" si="123"/>
        <v>0</v>
      </c>
    </row>
    <row r="43" spans="1:109" x14ac:dyDescent="0.25">
      <c r="A43" s="1" t="s">
        <v>349</v>
      </c>
      <c r="B43" s="149" t="s">
        <v>515</v>
      </c>
      <c r="C43" s="192" t="s">
        <v>347</v>
      </c>
      <c r="F43">
        <v>1</v>
      </c>
      <c r="G43" s="227">
        <v>-1</v>
      </c>
      <c r="H43" s="227">
        <v>-1</v>
      </c>
      <c r="I43" s="227">
        <v>-1</v>
      </c>
      <c r="J43" s="202">
        <v>-1</v>
      </c>
      <c r="K43" s="228">
        <v>-8</v>
      </c>
      <c r="L43">
        <f t="shared" si="72"/>
        <v>-1</v>
      </c>
      <c r="M43">
        <f t="shared" si="73"/>
        <v>1</v>
      </c>
      <c r="N43">
        <v>-1</v>
      </c>
      <c r="O43">
        <f t="shared" si="74"/>
        <v>1</v>
      </c>
      <c r="P43">
        <f t="shared" si="66"/>
        <v>1</v>
      </c>
      <c r="Q43">
        <f t="shared" si="124"/>
        <v>1</v>
      </c>
      <c r="R43">
        <f t="shared" si="75"/>
        <v>0</v>
      </c>
      <c r="S43">
        <v>-9.9032185460300008E-3</v>
      </c>
      <c r="T43" s="194">
        <v>42570</v>
      </c>
      <c r="U43">
        <f t="shared" si="76"/>
        <v>1</v>
      </c>
      <c r="V43">
        <f t="shared" si="77"/>
        <v>-1</v>
      </c>
      <c r="W43">
        <f>VLOOKUP($A43,'FuturesInfo (3)'!$A$2:$V$80,22)</f>
        <v>3</v>
      </c>
      <c r="X43">
        <f t="shared" si="78"/>
        <v>-1</v>
      </c>
      <c r="Y43">
        <f t="shared" si="79"/>
        <v>3</v>
      </c>
      <c r="Z43" s="137">
        <v>109975</v>
      </c>
      <c r="AA43" s="137">
        <v>109975</v>
      </c>
      <c r="AB43" s="188">
        <f t="shared" si="133"/>
        <v>1089.1064595996493</v>
      </c>
      <c r="AC43" s="188">
        <f t="shared" si="67"/>
        <v>1089.1064595996493</v>
      </c>
      <c r="AD43" s="188">
        <f t="shared" si="81"/>
        <v>-1089.1064595996493</v>
      </c>
      <c r="AE43" s="188">
        <f t="shared" si="82"/>
        <v>1089.1064595996493</v>
      </c>
      <c r="AF43" s="188">
        <f t="shared" si="83"/>
        <v>1089.1064595996493</v>
      </c>
      <c r="AG43" s="188">
        <f t="shared" si="130"/>
        <v>-1089.1064595996493</v>
      </c>
      <c r="AH43" s="188">
        <f t="shared" si="85"/>
        <v>1089.1064595996493</v>
      </c>
      <c r="AI43" s="188">
        <f t="shared" si="125"/>
        <v>1089.1064595996493</v>
      </c>
      <c r="AJ43" s="188">
        <f t="shared" si="86"/>
        <v>-1089.1064595996493</v>
      </c>
      <c r="AK43" s="188">
        <f>IF(IF(sym!$Q32=N43,1,0)=1,ABS(Z43*S43),-ABS(Z43*S43))</f>
        <v>-1089.1064595996493</v>
      </c>
      <c r="AL43" s="188">
        <f t="shared" si="87"/>
        <v>1089.1064595996493</v>
      </c>
      <c r="AM43" s="188">
        <f t="shared" si="88"/>
        <v>1089.1064595996493</v>
      </c>
      <c r="AO43">
        <f t="shared" si="89"/>
        <v>-1</v>
      </c>
      <c r="AP43" s="227">
        <v>-1</v>
      </c>
      <c r="AQ43" s="227">
        <v>-1</v>
      </c>
      <c r="AR43" s="227">
        <v>-1</v>
      </c>
      <c r="AS43" s="202">
        <v>-1</v>
      </c>
      <c r="AT43" s="228">
        <v>-9</v>
      </c>
      <c r="AU43">
        <f t="shared" si="90"/>
        <v>1</v>
      </c>
      <c r="AV43">
        <f t="shared" si="91"/>
        <v>1</v>
      </c>
      <c r="AW43" s="202">
        <v>1</v>
      </c>
      <c r="AX43">
        <f t="shared" si="92"/>
        <v>0</v>
      </c>
      <c r="AY43">
        <f t="shared" si="68"/>
        <v>0</v>
      </c>
      <c r="AZ43">
        <f t="shared" si="126"/>
        <v>1</v>
      </c>
      <c r="BA43">
        <f t="shared" si="93"/>
        <v>1</v>
      </c>
      <c r="BB43" s="236">
        <v>4.3191634462399998E-3</v>
      </c>
      <c r="BC43" s="194"/>
      <c r="BD43">
        <f t="shared" si="94"/>
        <v>1</v>
      </c>
      <c r="BE43">
        <f t="shared" si="95"/>
        <v>1</v>
      </c>
      <c r="BF43">
        <f>VLOOKUP($A43,'FuturesInfo (3)'!$A$2:$V$80,22)</f>
        <v>3</v>
      </c>
      <c r="BG43">
        <f t="shared" si="96"/>
        <v>-1</v>
      </c>
      <c r="BH43">
        <f t="shared" si="97"/>
        <v>2</v>
      </c>
      <c r="BI43" s="137">
        <f>VLOOKUP($A43,'FuturesInfo (3)'!$A$2:$O$80,15)*BF43</f>
        <v>161250</v>
      </c>
      <c r="BJ43" s="137">
        <f>VLOOKUP($A43,'FuturesInfo (3)'!$A$2:$O$80,15)*BH43</f>
        <v>107500</v>
      </c>
      <c r="BK43" s="188">
        <f t="shared" si="134"/>
        <v>-696.46510570620001</v>
      </c>
      <c r="BL43" s="188">
        <f t="shared" si="69"/>
        <v>-696.46510570620001</v>
      </c>
      <c r="BM43" s="188">
        <f t="shared" si="99"/>
        <v>-696.46510570620001</v>
      </c>
      <c r="BN43" s="188">
        <f t="shared" si="100"/>
        <v>-696.46510570620001</v>
      </c>
      <c r="BO43" s="188">
        <f t="shared" si="101"/>
        <v>696.46510570620001</v>
      </c>
      <c r="BP43" s="188">
        <f t="shared" si="131"/>
        <v>696.46510570620001</v>
      </c>
      <c r="BQ43" s="188">
        <f t="shared" si="103"/>
        <v>-696.46510570620001</v>
      </c>
      <c r="BR43" s="188">
        <f t="shared" si="127"/>
        <v>-696.46510570620001</v>
      </c>
      <c r="BS43" s="188">
        <f t="shared" si="104"/>
        <v>696.46510570620001</v>
      </c>
      <c r="BT43" s="188">
        <f>IF(IF(sym!$Q32=AW43,1,0)=1,ABS(BI43*BB43),-ABS(BI43*BB43))</f>
        <v>696.46510570620001</v>
      </c>
      <c r="BU43" s="188">
        <f t="shared" si="105"/>
        <v>696.46510570620001</v>
      </c>
      <c r="BV43" s="188">
        <f t="shared" si="106"/>
        <v>696.46510570620001</v>
      </c>
      <c r="BX43">
        <f t="shared" si="107"/>
        <v>1</v>
      </c>
      <c r="BY43" s="227">
        <v>1</v>
      </c>
      <c r="BZ43" s="227">
        <v>-1</v>
      </c>
      <c r="CA43" s="227">
        <v>1</v>
      </c>
      <c r="CB43" s="202">
        <v>-1</v>
      </c>
      <c r="CC43" s="228">
        <v>-1</v>
      </c>
      <c r="CD43">
        <v>-10</v>
      </c>
      <c r="CE43">
        <f t="shared" si="108"/>
        <v>1</v>
      </c>
      <c r="CF43" s="202"/>
      <c r="CG43">
        <f t="shared" si="109"/>
        <v>0</v>
      </c>
      <c r="CH43">
        <f t="shared" si="70"/>
        <v>0</v>
      </c>
      <c r="CI43">
        <f t="shared" si="128"/>
        <v>0</v>
      </c>
      <c r="CJ43">
        <f t="shared" si="110"/>
        <v>0</v>
      </c>
      <c r="CK43" s="236"/>
      <c r="CL43" s="194">
        <v>42570</v>
      </c>
      <c r="CM43">
        <f t="shared" si="111"/>
        <v>-1</v>
      </c>
      <c r="CN43">
        <f t="shared" si="112"/>
        <v>-1</v>
      </c>
      <c r="CO43">
        <f>VLOOKUP($A43,'FuturesInfo (3)'!$A$2:$V$80,22)</f>
        <v>3</v>
      </c>
      <c r="CP43">
        <f t="shared" si="113"/>
        <v>-1</v>
      </c>
      <c r="CQ43">
        <f t="shared" si="114"/>
        <v>2</v>
      </c>
      <c r="CR43" s="137">
        <f>VLOOKUP($A43,'FuturesInfo (3)'!$A$2:$O$80,15)*CO43</f>
        <v>161250</v>
      </c>
      <c r="CS43" s="137">
        <f>VLOOKUP($A43,'FuturesInfo (3)'!$A$2:$O$80,15)*CQ43</f>
        <v>107500</v>
      </c>
      <c r="CT43" s="188">
        <f t="shared" si="135"/>
        <v>0</v>
      </c>
      <c r="CU43" s="188">
        <f t="shared" si="71"/>
        <v>0</v>
      </c>
      <c r="CV43" s="188">
        <f t="shared" si="116"/>
        <v>0</v>
      </c>
      <c r="CW43" s="188">
        <f t="shared" si="117"/>
        <v>0</v>
      </c>
      <c r="CX43" s="188">
        <f t="shared" si="118"/>
        <v>0</v>
      </c>
      <c r="CY43" s="188">
        <f t="shared" si="132"/>
        <v>0</v>
      </c>
      <c r="CZ43" s="188">
        <f t="shared" si="120"/>
        <v>0</v>
      </c>
      <c r="DA43" s="188">
        <f t="shared" si="129"/>
        <v>0</v>
      </c>
      <c r="DB43" s="188">
        <f t="shared" si="121"/>
        <v>0</v>
      </c>
      <c r="DC43" s="188">
        <f>IF(IF(sym!$Q32=CF43,1,0)=1,ABS(CR43*CK43),-ABS(CR43*CK43))</f>
        <v>0</v>
      </c>
      <c r="DD43" s="188">
        <f t="shared" si="122"/>
        <v>0</v>
      </c>
      <c r="DE43" s="188">
        <f t="shared" si="123"/>
        <v>0</v>
      </c>
    </row>
    <row r="44" spans="1:109" x14ac:dyDescent="0.25">
      <c r="A44" s="1" t="s">
        <v>1024</v>
      </c>
      <c r="B44" s="149" t="s">
        <v>353</v>
      </c>
      <c r="C44" s="192" t="s">
        <v>294</v>
      </c>
      <c r="F44">
        <v>-1</v>
      </c>
      <c r="G44" s="227">
        <v>1</v>
      </c>
      <c r="H44" s="227">
        <v>-1</v>
      </c>
      <c r="I44" s="227">
        <v>1</v>
      </c>
      <c r="J44" s="202">
        <v>-1</v>
      </c>
      <c r="K44" s="228">
        <v>23</v>
      </c>
      <c r="L44">
        <f t="shared" si="72"/>
        <v>-1</v>
      </c>
      <c r="M44">
        <f t="shared" si="73"/>
        <v>-1</v>
      </c>
      <c r="N44">
        <v>1</v>
      </c>
      <c r="O44">
        <f t="shared" si="74"/>
        <v>0</v>
      </c>
      <c r="P44">
        <f t="shared" si="66"/>
        <v>0</v>
      </c>
      <c r="Q44">
        <f t="shared" si="124"/>
        <v>0</v>
      </c>
      <c r="R44">
        <f t="shared" si="75"/>
        <v>0</v>
      </c>
      <c r="S44">
        <v>1.58905116194E-2</v>
      </c>
      <c r="T44" s="194">
        <v>42548</v>
      </c>
      <c r="U44">
        <f t="shared" si="76"/>
        <v>-1</v>
      </c>
      <c r="V44">
        <f t="shared" si="77"/>
        <v>-1</v>
      </c>
      <c r="W44">
        <f>VLOOKUP($A44,'FuturesInfo (3)'!$A$2:$V$80,22)</f>
        <v>2</v>
      </c>
      <c r="X44">
        <f t="shared" si="78"/>
        <v>1</v>
      </c>
      <c r="Y44">
        <f t="shared" si="79"/>
        <v>2</v>
      </c>
      <c r="Z44" s="137">
        <v>284684.68468468467</v>
      </c>
      <c r="AA44" s="137">
        <v>427027.02702702698</v>
      </c>
      <c r="AB44" s="188">
        <f t="shared" si="133"/>
        <v>4523.7852898472065</v>
      </c>
      <c r="AC44" s="188">
        <f t="shared" si="67"/>
        <v>4523.7852898472065</v>
      </c>
      <c r="AD44" s="188">
        <f t="shared" si="81"/>
        <v>-4523.7852898472065</v>
      </c>
      <c r="AE44" s="188">
        <f t="shared" si="82"/>
        <v>-4523.7852898472065</v>
      </c>
      <c r="AF44" s="188">
        <f t="shared" si="83"/>
        <v>-4523.7852898472065</v>
      </c>
      <c r="AG44" s="188">
        <f t="shared" si="130"/>
        <v>-4523.7852898472065</v>
      </c>
      <c r="AH44" s="188">
        <f t="shared" si="85"/>
        <v>-4523.7852898472065</v>
      </c>
      <c r="AI44" s="188">
        <f t="shared" si="125"/>
        <v>4523.7852898472065</v>
      </c>
      <c r="AJ44" s="188">
        <f t="shared" si="86"/>
        <v>-4523.7852898472065</v>
      </c>
      <c r="AK44" s="188">
        <f>IF(IF(sym!$Q33=N44,1,0)=1,ABS(Z44*S44),-ABS(Z44*S44))</f>
        <v>4523.7852898472065</v>
      </c>
      <c r="AL44" s="188">
        <f t="shared" si="87"/>
        <v>-4523.7852898472065</v>
      </c>
      <c r="AM44" s="188">
        <f t="shared" si="88"/>
        <v>4523.7852898472065</v>
      </c>
      <c r="AO44">
        <f t="shared" si="89"/>
        <v>1</v>
      </c>
      <c r="AP44" s="227">
        <v>1</v>
      </c>
      <c r="AQ44" s="227">
        <v>-1</v>
      </c>
      <c r="AR44" s="227">
        <v>1</v>
      </c>
      <c r="AS44" s="202">
        <v>-1</v>
      </c>
      <c r="AT44" s="228">
        <v>24</v>
      </c>
      <c r="AU44">
        <f t="shared" si="90"/>
        <v>-1</v>
      </c>
      <c r="AV44">
        <f t="shared" si="91"/>
        <v>-1</v>
      </c>
      <c r="AW44" s="202">
        <v>1</v>
      </c>
      <c r="AX44">
        <f t="shared" si="92"/>
        <v>0</v>
      </c>
      <c r="AY44">
        <f t="shared" si="68"/>
        <v>0</v>
      </c>
      <c r="AZ44">
        <f t="shared" si="126"/>
        <v>0</v>
      </c>
      <c r="BA44">
        <f t="shared" si="93"/>
        <v>0</v>
      </c>
      <c r="BB44" s="236"/>
      <c r="BC44" s="194"/>
      <c r="BD44">
        <f t="shared" si="94"/>
        <v>-1</v>
      </c>
      <c r="BE44">
        <f t="shared" si="95"/>
        <v>-1</v>
      </c>
      <c r="BF44">
        <f>VLOOKUP($A44,'FuturesInfo (3)'!$A$2:$V$80,22)</f>
        <v>2</v>
      </c>
      <c r="BG44">
        <f t="shared" si="96"/>
        <v>-1</v>
      </c>
      <c r="BH44">
        <f t="shared" si="97"/>
        <v>2</v>
      </c>
      <c r="BI44" s="137">
        <f>VLOOKUP($A44,'FuturesInfo (3)'!$A$2:$O$80,15)*BF44</f>
        <v>288661.5186615187</v>
      </c>
      <c r="BJ44" s="137">
        <f>VLOOKUP($A44,'FuturesInfo (3)'!$A$2:$O$80,15)*BH44</f>
        <v>288661.5186615187</v>
      </c>
      <c r="BK44" s="188">
        <f t="shared" si="134"/>
        <v>0</v>
      </c>
      <c r="BL44" s="188">
        <f t="shared" si="69"/>
        <v>0</v>
      </c>
      <c r="BM44" s="188">
        <f t="shared" si="99"/>
        <v>0</v>
      </c>
      <c r="BN44" s="188">
        <f t="shared" si="100"/>
        <v>0</v>
      </c>
      <c r="BO44" s="188">
        <f t="shared" si="101"/>
        <v>0</v>
      </c>
      <c r="BP44" s="188">
        <f t="shared" si="131"/>
        <v>0</v>
      </c>
      <c r="BQ44" s="188">
        <f t="shared" si="103"/>
        <v>0</v>
      </c>
      <c r="BR44" s="188">
        <f t="shared" si="127"/>
        <v>0</v>
      </c>
      <c r="BS44" s="188">
        <f t="shared" si="104"/>
        <v>0</v>
      </c>
      <c r="BT44" s="188">
        <f>IF(IF(sym!$Q33=AW44,1,0)=1,ABS(BI44*BB44),-ABS(BI44*BB44))</f>
        <v>0</v>
      </c>
      <c r="BU44" s="188">
        <f t="shared" si="105"/>
        <v>0</v>
      </c>
      <c r="BV44" s="188">
        <f t="shared" si="106"/>
        <v>0</v>
      </c>
      <c r="BX44">
        <f t="shared" si="107"/>
        <v>1</v>
      </c>
      <c r="BY44" s="227">
        <v>1</v>
      </c>
      <c r="BZ44" s="227">
        <v>1</v>
      </c>
      <c r="CA44" s="227">
        <v>-1</v>
      </c>
      <c r="CB44" s="202">
        <v>1</v>
      </c>
      <c r="CC44" s="228">
        <v>-1</v>
      </c>
      <c r="CD44">
        <v>24</v>
      </c>
      <c r="CE44">
        <f t="shared" si="108"/>
        <v>-1</v>
      </c>
      <c r="CF44" s="202"/>
      <c r="CG44">
        <f t="shared" si="109"/>
        <v>0</v>
      </c>
      <c r="CH44">
        <f t="shared" si="70"/>
        <v>0</v>
      </c>
      <c r="CI44">
        <f t="shared" si="128"/>
        <v>0</v>
      </c>
      <c r="CJ44">
        <f t="shared" si="110"/>
        <v>0</v>
      </c>
      <c r="CK44" s="236"/>
      <c r="CL44" s="194">
        <v>42548</v>
      </c>
      <c r="CM44">
        <f t="shared" si="111"/>
        <v>-1</v>
      </c>
      <c r="CN44">
        <f t="shared" si="112"/>
        <v>1</v>
      </c>
      <c r="CO44">
        <f>VLOOKUP($A44,'FuturesInfo (3)'!$A$2:$V$80,22)</f>
        <v>2</v>
      </c>
      <c r="CP44">
        <f t="shared" si="113"/>
        <v>1</v>
      </c>
      <c r="CQ44">
        <f t="shared" si="114"/>
        <v>3</v>
      </c>
      <c r="CR44" s="137">
        <f>VLOOKUP($A44,'FuturesInfo (3)'!$A$2:$O$80,15)*CO44</f>
        <v>288661.5186615187</v>
      </c>
      <c r="CS44" s="137">
        <f>VLOOKUP($A44,'FuturesInfo (3)'!$A$2:$O$80,15)*CQ44</f>
        <v>432992.27799227805</v>
      </c>
      <c r="CT44" s="188">
        <f t="shared" si="135"/>
        <v>0</v>
      </c>
      <c r="CU44" s="188">
        <f t="shared" si="71"/>
        <v>0</v>
      </c>
      <c r="CV44" s="188">
        <f t="shared" si="116"/>
        <v>0</v>
      </c>
      <c r="CW44" s="188">
        <f t="shared" si="117"/>
        <v>0</v>
      </c>
      <c r="CX44" s="188">
        <f t="shared" si="118"/>
        <v>0</v>
      </c>
      <c r="CY44" s="188">
        <f t="shared" si="132"/>
        <v>0</v>
      </c>
      <c r="CZ44" s="188">
        <f t="shared" si="120"/>
        <v>0</v>
      </c>
      <c r="DA44" s="188">
        <f t="shared" si="129"/>
        <v>0</v>
      </c>
      <c r="DB44" s="188">
        <f t="shared" si="121"/>
        <v>0</v>
      </c>
      <c r="DC44" s="188">
        <f>IF(IF(sym!$Q33=CF44,1,0)=1,ABS(CR44*CK44),-ABS(CR44*CK44))</f>
        <v>0</v>
      </c>
      <c r="DD44" s="188">
        <f t="shared" si="122"/>
        <v>0</v>
      </c>
      <c r="DE44" s="188">
        <f t="shared" si="123"/>
        <v>0</v>
      </c>
    </row>
    <row r="45" spans="1:109" x14ac:dyDescent="0.25">
      <c r="A45" s="1" t="s">
        <v>351</v>
      </c>
      <c r="B45" s="149" t="s">
        <v>617</v>
      </c>
      <c r="C45" s="192" t="s">
        <v>288</v>
      </c>
      <c r="F45">
        <v>1</v>
      </c>
      <c r="G45" s="227">
        <v>-1</v>
      </c>
      <c r="H45" s="227">
        <v>1</v>
      </c>
      <c r="I45" s="227">
        <v>-1</v>
      </c>
      <c r="J45" s="202">
        <v>1</v>
      </c>
      <c r="K45" s="228">
        <v>21</v>
      </c>
      <c r="L45">
        <f t="shared" si="72"/>
        <v>1</v>
      </c>
      <c r="M45">
        <f t="shared" si="73"/>
        <v>1</v>
      </c>
      <c r="N45">
        <v>-1</v>
      </c>
      <c r="O45">
        <f t="shared" si="74"/>
        <v>0</v>
      </c>
      <c r="P45">
        <f t="shared" si="66"/>
        <v>0</v>
      </c>
      <c r="Q45">
        <f t="shared" si="124"/>
        <v>0</v>
      </c>
      <c r="R45">
        <f t="shared" si="75"/>
        <v>0</v>
      </c>
      <c r="S45">
        <v>-3.7934990439799997E-2</v>
      </c>
      <c r="T45" s="194">
        <v>42550</v>
      </c>
      <c r="U45">
        <f t="shared" si="76"/>
        <v>1</v>
      </c>
      <c r="V45">
        <f t="shared" si="77"/>
        <v>1</v>
      </c>
      <c r="W45">
        <f>VLOOKUP($A45,'FuturesInfo (3)'!$A$2:$V$80,22)</f>
        <v>2</v>
      </c>
      <c r="X45">
        <f t="shared" si="78"/>
        <v>-1</v>
      </c>
      <c r="Y45">
        <f t="shared" si="79"/>
        <v>2</v>
      </c>
      <c r="Z45" s="137">
        <v>105663.6</v>
      </c>
      <c r="AA45" s="137">
        <v>105663.6</v>
      </c>
      <c r="AB45" s="188">
        <f t="shared" si="133"/>
        <v>4008.3476558348511</v>
      </c>
      <c r="AC45" s="188">
        <f t="shared" si="67"/>
        <v>4008.3476558348511</v>
      </c>
      <c r="AD45" s="188">
        <f t="shared" si="81"/>
        <v>-4008.3476558348511</v>
      </c>
      <c r="AE45" s="188">
        <f t="shared" si="82"/>
        <v>-4008.3476558348511</v>
      </c>
      <c r="AF45" s="188">
        <f t="shared" si="83"/>
        <v>-4008.3476558348511</v>
      </c>
      <c r="AG45" s="188">
        <f t="shared" si="130"/>
        <v>-4008.3476558348511</v>
      </c>
      <c r="AH45" s="188">
        <f t="shared" si="85"/>
        <v>-4008.3476558348511</v>
      </c>
      <c r="AI45" s="188">
        <f t="shared" si="125"/>
        <v>4008.3476558348511</v>
      </c>
      <c r="AJ45" s="188">
        <f t="shared" si="86"/>
        <v>-4008.3476558348511</v>
      </c>
      <c r="AK45" s="188">
        <f>IF(IF(sym!$Q34=N45,1,0)=1,ABS(Z45*S45),-ABS(Z45*S45))</f>
        <v>-4008.3476558348511</v>
      </c>
      <c r="AL45" s="188">
        <f t="shared" si="87"/>
        <v>-4008.3476558348511</v>
      </c>
      <c r="AM45" s="188">
        <f t="shared" si="88"/>
        <v>4008.3476558348511</v>
      </c>
      <c r="AO45">
        <f t="shared" si="89"/>
        <v>-1</v>
      </c>
      <c r="AP45" s="227">
        <v>-1</v>
      </c>
      <c r="AQ45" s="227">
        <v>-1</v>
      </c>
      <c r="AR45" s="227">
        <v>-1</v>
      </c>
      <c r="AS45" s="202">
        <v>1</v>
      </c>
      <c r="AT45" s="228">
        <v>-5</v>
      </c>
      <c r="AU45">
        <f t="shared" si="90"/>
        <v>-1</v>
      </c>
      <c r="AV45">
        <f t="shared" si="91"/>
        <v>-1</v>
      </c>
      <c r="AW45" s="202">
        <v>1</v>
      </c>
      <c r="AX45">
        <f t="shared" si="92"/>
        <v>0</v>
      </c>
      <c r="AY45">
        <f t="shared" si="68"/>
        <v>1</v>
      </c>
      <c r="AZ45">
        <f t="shared" si="126"/>
        <v>0</v>
      </c>
      <c r="BA45">
        <f t="shared" si="93"/>
        <v>0</v>
      </c>
      <c r="BB45" s="236">
        <v>8.7447332856300001E-4</v>
      </c>
      <c r="BC45" s="194"/>
      <c r="BD45">
        <f t="shared" si="94"/>
        <v>1</v>
      </c>
      <c r="BE45">
        <f t="shared" si="95"/>
        <v>1</v>
      </c>
      <c r="BF45">
        <f>VLOOKUP($A45,'FuturesInfo (3)'!$A$2:$V$80,22)</f>
        <v>2</v>
      </c>
      <c r="BG45">
        <f t="shared" si="96"/>
        <v>1</v>
      </c>
      <c r="BH45">
        <f t="shared" si="97"/>
        <v>3</v>
      </c>
      <c r="BI45" s="137">
        <f>VLOOKUP($A45,'FuturesInfo (3)'!$A$2:$O$80,15)*BF45</f>
        <v>111778.8</v>
      </c>
      <c r="BJ45" s="137">
        <f>VLOOKUP($A45,'FuturesInfo (3)'!$A$2:$O$80,15)*BH45</f>
        <v>167668.20000000001</v>
      </c>
      <c r="BK45" s="188">
        <f t="shared" si="134"/>
        <v>-97.747579298777865</v>
      </c>
      <c r="BL45" s="188">
        <f t="shared" si="69"/>
        <v>97.747579298777865</v>
      </c>
      <c r="BM45" s="188">
        <f t="shared" si="99"/>
        <v>-97.747579298777865</v>
      </c>
      <c r="BN45" s="188">
        <f t="shared" si="100"/>
        <v>97.747579298777865</v>
      </c>
      <c r="BO45" s="188">
        <f t="shared" si="101"/>
        <v>-97.747579298777865</v>
      </c>
      <c r="BP45" s="188">
        <f t="shared" si="131"/>
        <v>-97.747579298777865</v>
      </c>
      <c r="BQ45" s="188">
        <f t="shared" si="103"/>
        <v>-97.747579298777865</v>
      </c>
      <c r="BR45" s="188">
        <f t="shared" si="127"/>
        <v>-97.747579298777865</v>
      </c>
      <c r="BS45" s="188">
        <f t="shared" si="104"/>
        <v>97.747579298777865</v>
      </c>
      <c r="BT45" s="188">
        <f>IF(IF(sym!$Q34=AW45,1,0)=1,ABS(BI45*BB45),-ABS(BI45*BB45))</f>
        <v>97.747579298777865</v>
      </c>
      <c r="BU45" s="188">
        <f t="shared" si="105"/>
        <v>97.747579298777865</v>
      </c>
      <c r="BV45" s="188">
        <f t="shared" si="106"/>
        <v>97.747579298777865</v>
      </c>
      <c r="BX45">
        <f t="shared" si="107"/>
        <v>1</v>
      </c>
      <c r="BY45" s="227">
        <v>1</v>
      </c>
      <c r="BZ45" s="227">
        <v>-1</v>
      </c>
      <c r="CA45" s="227">
        <v>-1</v>
      </c>
      <c r="CB45" s="202">
        <v>-1</v>
      </c>
      <c r="CC45" s="228">
        <v>1</v>
      </c>
      <c r="CD45">
        <v>-6</v>
      </c>
      <c r="CE45">
        <f t="shared" si="108"/>
        <v>-1</v>
      </c>
      <c r="CF45" s="202"/>
      <c r="CG45">
        <f t="shared" si="109"/>
        <v>0</v>
      </c>
      <c r="CH45">
        <f t="shared" si="70"/>
        <v>0</v>
      </c>
      <c r="CI45">
        <f t="shared" si="128"/>
        <v>0</v>
      </c>
      <c r="CJ45">
        <f t="shared" si="110"/>
        <v>0</v>
      </c>
      <c r="CK45" s="236"/>
      <c r="CL45" s="194">
        <v>42576</v>
      </c>
      <c r="CM45">
        <f t="shared" si="111"/>
        <v>-1</v>
      </c>
      <c r="CN45">
        <f t="shared" si="112"/>
        <v>-1</v>
      </c>
      <c r="CO45">
        <f>VLOOKUP($A45,'FuturesInfo (3)'!$A$2:$V$80,22)</f>
        <v>2</v>
      </c>
      <c r="CP45">
        <f t="shared" si="113"/>
        <v>-1</v>
      </c>
      <c r="CQ45">
        <f t="shared" si="114"/>
        <v>2</v>
      </c>
      <c r="CR45" s="137">
        <f>VLOOKUP($A45,'FuturesInfo (3)'!$A$2:$O$80,15)*CO45</f>
        <v>111778.8</v>
      </c>
      <c r="CS45" s="137">
        <f>VLOOKUP($A45,'FuturesInfo (3)'!$A$2:$O$80,15)*CQ45</f>
        <v>111778.8</v>
      </c>
      <c r="CT45" s="188">
        <f t="shared" si="135"/>
        <v>0</v>
      </c>
      <c r="CU45" s="188">
        <f t="shared" si="71"/>
        <v>0</v>
      </c>
      <c r="CV45" s="188">
        <f t="shared" si="116"/>
        <v>0</v>
      </c>
      <c r="CW45" s="188">
        <f t="shared" si="117"/>
        <v>0</v>
      </c>
      <c r="CX45" s="188">
        <f t="shared" si="118"/>
        <v>0</v>
      </c>
      <c r="CY45" s="188">
        <f t="shared" si="132"/>
        <v>0</v>
      </c>
      <c r="CZ45" s="188">
        <f t="shared" si="120"/>
        <v>0</v>
      </c>
      <c r="DA45" s="188">
        <f t="shared" si="129"/>
        <v>0</v>
      </c>
      <c r="DB45" s="188">
        <f t="shared" si="121"/>
        <v>0</v>
      </c>
      <c r="DC45" s="188">
        <f>IF(IF(sym!$Q34=CF45,1,0)=1,ABS(CR45*CK45),-ABS(CR45*CK45))</f>
        <v>0</v>
      </c>
      <c r="DD45" s="188">
        <f t="shared" si="122"/>
        <v>0</v>
      </c>
      <c r="DE45" s="188">
        <f t="shared" si="123"/>
        <v>0</v>
      </c>
    </row>
    <row r="46" spans="1:109" x14ac:dyDescent="0.25">
      <c r="A46" s="1" t="s">
        <v>355</v>
      </c>
      <c r="B46" s="149" t="s">
        <v>623</v>
      </c>
      <c r="C46" s="192" t="s">
        <v>1121</v>
      </c>
      <c r="F46">
        <v>1</v>
      </c>
      <c r="G46" s="227">
        <v>1</v>
      </c>
      <c r="H46" s="227">
        <v>-1</v>
      </c>
      <c r="I46" s="227">
        <v>1</v>
      </c>
      <c r="J46" s="202">
        <v>1</v>
      </c>
      <c r="K46" s="228">
        <v>7</v>
      </c>
      <c r="L46">
        <f t="shared" si="72"/>
        <v>-1</v>
      </c>
      <c r="M46">
        <f t="shared" si="73"/>
        <v>1</v>
      </c>
      <c r="N46">
        <v>-1</v>
      </c>
      <c r="O46">
        <f t="shared" si="74"/>
        <v>1</v>
      </c>
      <c r="P46">
        <f t="shared" si="66"/>
        <v>0</v>
      </c>
      <c r="Q46">
        <f t="shared" si="124"/>
        <v>1</v>
      </c>
      <c r="R46">
        <f t="shared" si="75"/>
        <v>0</v>
      </c>
      <c r="S46">
        <v>-3.4624980905300002E-3</v>
      </c>
      <c r="T46" s="194">
        <v>42571</v>
      </c>
      <c r="U46">
        <f t="shared" si="76"/>
        <v>-1</v>
      </c>
      <c r="V46">
        <f t="shared" si="77"/>
        <v>-1</v>
      </c>
      <c r="W46">
        <f>VLOOKUP($A46,'FuturesInfo (3)'!$A$2:$V$80,22)</f>
        <v>2</v>
      </c>
      <c r="X46">
        <f t="shared" si="78"/>
        <v>1</v>
      </c>
      <c r="Y46">
        <f t="shared" si="79"/>
        <v>2</v>
      </c>
      <c r="Z46" s="137">
        <v>244637.5</v>
      </c>
      <c r="AA46" s="137">
        <v>366956.25</v>
      </c>
      <c r="AB46" s="188">
        <f t="shared" si="133"/>
        <v>-847.05687662203297</v>
      </c>
      <c r="AC46" s="188">
        <f t="shared" si="67"/>
        <v>-847.05687662203297</v>
      </c>
      <c r="AD46" s="188">
        <f t="shared" si="81"/>
        <v>-847.05687662203297</v>
      </c>
      <c r="AE46" s="188">
        <f t="shared" si="82"/>
        <v>-847.05687662203297</v>
      </c>
      <c r="AF46" s="188">
        <f t="shared" si="83"/>
        <v>847.05687662203297</v>
      </c>
      <c r="AG46" s="188">
        <f t="shared" si="130"/>
        <v>-847.05687662203297</v>
      </c>
      <c r="AH46" s="188">
        <f t="shared" si="85"/>
        <v>847.05687662203297</v>
      </c>
      <c r="AI46" s="188">
        <f t="shared" si="125"/>
        <v>-847.05687662203297</v>
      </c>
      <c r="AJ46" s="188">
        <f t="shared" si="86"/>
        <v>847.05687662203297</v>
      </c>
      <c r="AK46" s="188">
        <f>IF(IF(sym!$Q35=N46,1,0)=1,ABS(Z46*S46),-ABS(Z46*S46))</f>
        <v>847.05687662203297</v>
      </c>
      <c r="AL46" s="188">
        <f t="shared" si="87"/>
        <v>847.05687662203297</v>
      </c>
      <c r="AM46" s="188">
        <f t="shared" si="88"/>
        <v>847.05687662203297</v>
      </c>
      <c r="AO46">
        <f t="shared" si="89"/>
        <v>-1</v>
      </c>
      <c r="AP46" s="227">
        <v>1</v>
      </c>
      <c r="AQ46" s="227">
        <v>-1</v>
      </c>
      <c r="AR46" s="227">
        <v>1</v>
      </c>
      <c r="AS46" s="202">
        <v>1</v>
      </c>
      <c r="AT46" s="228">
        <v>8</v>
      </c>
      <c r="AU46">
        <f t="shared" si="90"/>
        <v>1</v>
      </c>
      <c r="AV46">
        <f t="shared" si="91"/>
        <v>1</v>
      </c>
      <c r="AW46" s="202">
        <v>1</v>
      </c>
      <c r="AX46">
        <f t="shared" si="92"/>
        <v>0</v>
      </c>
      <c r="AY46">
        <f t="shared" si="68"/>
        <v>1</v>
      </c>
      <c r="AZ46">
        <f t="shared" si="126"/>
        <v>1</v>
      </c>
      <c r="BA46">
        <f t="shared" si="93"/>
        <v>1</v>
      </c>
      <c r="BB46" s="236">
        <v>1.44601706607E-2</v>
      </c>
      <c r="BC46" s="194"/>
      <c r="BD46">
        <f t="shared" si="94"/>
        <v>1</v>
      </c>
      <c r="BE46">
        <f t="shared" si="95"/>
        <v>1</v>
      </c>
      <c r="BF46">
        <f>VLOOKUP($A46,'FuturesInfo (3)'!$A$2:$V$80,22)</f>
        <v>2</v>
      </c>
      <c r="BG46">
        <f t="shared" si="96"/>
        <v>1</v>
      </c>
      <c r="BH46">
        <f t="shared" si="97"/>
        <v>3</v>
      </c>
      <c r="BI46" s="137">
        <f>VLOOKUP($A46,'FuturesInfo (3)'!$A$2:$O$80,15)*BF46</f>
        <v>245737.5</v>
      </c>
      <c r="BJ46" s="137">
        <f>VLOOKUP($A46,'FuturesInfo (3)'!$A$2:$O$80,15)*BH46</f>
        <v>368606.25</v>
      </c>
      <c r="BK46" s="188">
        <f t="shared" si="134"/>
        <v>3553.4061877337663</v>
      </c>
      <c r="BL46" s="188">
        <f t="shared" si="69"/>
        <v>3553.4061877337663</v>
      </c>
      <c r="BM46" s="188">
        <f t="shared" si="99"/>
        <v>-3553.4061877337663</v>
      </c>
      <c r="BN46" s="188">
        <f t="shared" si="100"/>
        <v>3553.4061877337663</v>
      </c>
      <c r="BO46" s="188">
        <f t="shared" si="101"/>
        <v>3553.4061877337663</v>
      </c>
      <c r="BP46" s="188">
        <f t="shared" si="131"/>
        <v>3553.4061877337663</v>
      </c>
      <c r="BQ46" s="188">
        <f t="shared" si="103"/>
        <v>-3553.4061877337663</v>
      </c>
      <c r="BR46" s="188">
        <f t="shared" si="127"/>
        <v>3553.4061877337663</v>
      </c>
      <c r="BS46" s="188">
        <f t="shared" si="104"/>
        <v>3553.4061877337663</v>
      </c>
      <c r="BT46" s="188">
        <f>IF(IF(sym!$Q35=AW46,1,0)=1,ABS(BI46*BB46),-ABS(BI46*BB46))</f>
        <v>-3553.4061877337663</v>
      </c>
      <c r="BU46" s="188">
        <f t="shared" si="105"/>
        <v>3553.4061877337663</v>
      </c>
      <c r="BV46" s="188">
        <f t="shared" si="106"/>
        <v>3553.4061877337663</v>
      </c>
      <c r="BX46">
        <f t="shared" si="107"/>
        <v>1</v>
      </c>
      <c r="BY46" s="227">
        <v>1</v>
      </c>
      <c r="BZ46" s="227">
        <v>1</v>
      </c>
      <c r="CA46" s="227">
        <v>-1</v>
      </c>
      <c r="CB46" s="202">
        <v>1</v>
      </c>
      <c r="CC46" s="228">
        <v>1</v>
      </c>
      <c r="CD46">
        <v>9</v>
      </c>
      <c r="CE46">
        <f t="shared" si="108"/>
        <v>1</v>
      </c>
      <c r="CF46" s="202"/>
      <c r="CG46">
        <f t="shared" si="109"/>
        <v>0</v>
      </c>
      <c r="CH46">
        <f t="shared" si="70"/>
        <v>0</v>
      </c>
      <c r="CI46">
        <f t="shared" si="128"/>
        <v>0</v>
      </c>
      <c r="CJ46">
        <f t="shared" si="110"/>
        <v>0</v>
      </c>
      <c r="CK46" s="236"/>
      <c r="CL46" s="194">
        <v>42571</v>
      </c>
      <c r="CM46">
        <f t="shared" si="111"/>
        <v>1</v>
      </c>
      <c r="CN46">
        <f t="shared" si="112"/>
        <v>1</v>
      </c>
      <c r="CO46">
        <f>VLOOKUP($A46,'FuturesInfo (3)'!$A$2:$V$80,22)</f>
        <v>2</v>
      </c>
      <c r="CP46">
        <f t="shared" si="113"/>
        <v>1</v>
      </c>
      <c r="CQ46">
        <f t="shared" si="114"/>
        <v>3</v>
      </c>
      <c r="CR46" s="137">
        <f>VLOOKUP($A46,'FuturesInfo (3)'!$A$2:$O$80,15)*CO46</f>
        <v>245737.5</v>
      </c>
      <c r="CS46" s="137">
        <f>VLOOKUP($A46,'FuturesInfo (3)'!$A$2:$O$80,15)*CQ46</f>
        <v>368606.25</v>
      </c>
      <c r="CT46" s="188">
        <f t="shared" si="135"/>
        <v>0</v>
      </c>
      <c r="CU46" s="188">
        <f t="shared" si="71"/>
        <v>0</v>
      </c>
      <c r="CV46" s="188">
        <f t="shared" si="116"/>
        <v>0</v>
      </c>
      <c r="CW46" s="188">
        <f t="shared" si="117"/>
        <v>0</v>
      </c>
      <c r="CX46" s="188">
        <f t="shared" si="118"/>
        <v>0</v>
      </c>
      <c r="CY46" s="188">
        <f t="shared" si="132"/>
        <v>0</v>
      </c>
      <c r="CZ46" s="188">
        <f t="shared" si="120"/>
        <v>0</v>
      </c>
      <c r="DA46" s="188">
        <f t="shared" si="129"/>
        <v>0</v>
      </c>
      <c r="DB46" s="188">
        <f t="shared" si="121"/>
        <v>0</v>
      </c>
      <c r="DC46" s="188">
        <f>IF(IF(sym!$Q35=CF46,1,0)=1,ABS(CR46*CK46),-ABS(CR46*CK46))</f>
        <v>0</v>
      </c>
      <c r="DD46" s="188">
        <f t="shared" si="122"/>
        <v>0</v>
      </c>
      <c r="DE46" s="188">
        <f t="shared" si="123"/>
        <v>0</v>
      </c>
    </row>
    <row r="47" spans="1:109" x14ac:dyDescent="0.25">
      <c r="A47" s="1" t="s">
        <v>357</v>
      </c>
      <c r="B47" s="149" t="s">
        <v>513</v>
      </c>
      <c r="C47" s="192" t="s">
        <v>304</v>
      </c>
      <c r="F47">
        <v>1</v>
      </c>
      <c r="G47" s="227">
        <v>1</v>
      </c>
      <c r="H47" s="227">
        <v>-1</v>
      </c>
      <c r="I47" s="227">
        <v>1</v>
      </c>
      <c r="J47" s="202">
        <v>1</v>
      </c>
      <c r="K47" s="228">
        <v>9</v>
      </c>
      <c r="L47">
        <f t="shared" si="72"/>
        <v>-1</v>
      </c>
      <c r="M47">
        <f t="shared" si="73"/>
        <v>1</v>
      </c>
      <c r="N47">
        <v>-1</v>
      </c>
      <c r="O47">
        <f t="shared" si="74"/>
        <v>1</v>
      </c>
      <c r="P47">
        <f t="shared" si="66"/>
        <v>0</v>
      </c>
      <c r="Q47">
        <f t="shared" si="124"/>
        <v>1</v>
      </c>
      <c r="R47">
        <f t="shared" si="75"/>
        <v>0</v>
      </c>
      <c r="S47">
        <v>-1.88098495212E-2</v>
      </c>
      <c r="T47" s="194">
        <v>42569</v>
      </c>
      <c r="U47">
        <f t="shared" si="76"/>
        <v>-1</v>
      </c>
      <c r="V47">
        <f t="shared" si="77"/>
        <v>-1</v>
      </c>
      <c r="W47">
        <f>VLOOKUP($A47,'FuturesInfo (3)'!$A$2:$V$80,22)</f>
        <v>2</v>
      </c>
      <c r="X47">
        <f t="shared" si="78"/>
        <v>1</v>
      </c>
      <c r="Y47">
        <f t="shared" si="79"/>
        <v>2</v>
      </c>
      <c r="Z47" s="137">
        <v>107587.49999999999</v>
      </c>
      <c r="AA47" s="137">
        <v>161381.24999999997</v>
      </c>
      <c r="AB47" s="188">
        <f t="shared" si="133"/>
        <v>-2023.7046853621048</v>
      </c>
      <c r="AC47" s="188">
        <f t="shared" si="67"/>
        <v>-2023.7046853621048</v>
      </c>
      <c r="AD47" s="188">
        <f t="shared" si="81"/>
        <v>-2023.7046853621048</v>
      </c>
      <c r="AE47" s="188">
        <f t="shared" si="82"/>
        <v>-2023.7046853621048</v>
      </c>
      <c r="AF47" s="188">
        <f t="shared" si="83"/>
        <v>2023.7046853621048</v>
      </c>
      <c r="AG47" s="188">
        <f t="shared" si="130"/>
        <v>-2023.7046853621048</v>
      </c>
      <c r="AH47" s="188">
        <f t="shared" si="85"/>
        <v>2023.7046853621048</v>
      </c>
      <c r="AI47" s="188">
        <f t="shared" si="125"/>
        <v>-2023.7046853621048</v>
      </c>
      <c r="AJ47" s="188">
        <f t="shared" si="86"/>
        <v>2023.7046853621048</v>
      </c>
      <c r="AK47" s="188">
        <f>IF(IF(sym!$Q36=N47,1,0)=1,ABS(Z47*S47),-ABS(Z47*S47))</f>
        <v>-2023.7046853621048</v>
      </c>
      <c r="AL47" s="188">
        <f t="shared" si="87"/>
        <v>2023.7046853621048</v>
      </c>
      <c r="AM47" s="188">
        <f t="shared" si="88"/>
        <v>2023.7046853621048</v>
      </c>
      <c r="AO47">
        <f t="shared" si="89"/>
        <v>-1</v>
      </c>
      <c r="AP47" s="227">
        <v>1</v>
      </c>
      <c r="AQ47" s="227">
        <v>-1</v>
      </c>
      <c r="AR47" s="227">
        <v>1</v>
      </c>
      <c r="AS47" s="202">
        <v>1</v>
      </c>
      <c r="AT47" s="228">
        <v>-2</v>
      </c>
      <c r="AU47">
        <f t="shared" si="90"/>
        <v>-1</v>
      </c>
      <c r="AV47">
        <f t="shared" si="91"/>
        <v>-1</v>
      </c>
      <c r="AW47" s="202">
        <v>-1</v>
      </c>
      <c r="AX47">
        <f t="shared" si="92"/>
        <v>1</v>
      </c>
      <c r="AY47">
        <f t="shared" si="68"/>
        <v>0</v>
      </c>
      <c r="AZ47">
        <f t="shared" si="126"/>
        <v>1</v>
      </c>
      <c r="BA47">
        <f t="shared" si="93"/>
        <v>1</v>
      </c>
      <c r="BB47" s="236">
        <v>-1.53363541304E-2</v>
      </c>
      <c r="BC47" s="194"/>
      <c r="BD47">
        <f t="shared" si="94"/>
        <v>-1</v>
      </c>
      <c r="BE47">
        <f t="shared" si="95"/>
        <v>-1</v>
      </c>
      <c r="BF47">
        <f>VLOOKUP($A47,'FuturesInfo (3)'!$A$2:$V$80,22)</f>
        <v>2</v>
      </c>
      <c r="BG47">
        <f t="shared" si="96"/>
        <v>1</v>
      </c>
      <c r="BH47">
        <f t="shared" si="97"/>
        <v>3</v>
      </c>
      <c r="BI47" s="137">
        <f>VLOOKUP($A47,'FuturesInfo (3)'!$A$2:$O$80,15)*BF47</f>
        <v>108562.5</v>
      </c>
      <c r="BJ47" s="137">
        <f>VLOOKUP($A47,'FuturesInfo (3)'!$A$2:$O$80,15)*BH47</f>
        <v>162843.75</v>
      </c>
      <c r="BK47" s="188">
        <f t="shared" si="134"/>
        <v>-1664.95294528155</v>
      </c>
      <c r="BL47" s="188">
        <f t="shared" si="69"/>
        <v>-1664.95294528155</v>
      </c>
      <c r="BM47" s="188">
        <f t="shared" si="99"/>
        <v>1664.95294528155</v>
      </c>
      <c r="BN47" s="188">
        <f t="shared" si="100"/>
        <v>-1664.95294528155</v>
      </c>
      <c r="BO47" s="188">
        <f t="shared" si="101"/>
        <v>1664.95294528155</v>
      </c>
      <c r="BP47" s="188">
        <f t="shared" si="131"/>
        <v>1664.95294528155</v>
      </c>
      <c r="BQ47" s="188">
        <f t="shared" si="103"/>
        <v>1664.95294528155</v>
      </c>
      <c r="BR47" s="188">
        <f t="shared" si="127"/>
        <v>-1664.95294528155</v>
      </c>
      <c r="BS47" s="188">
        <f t="shared" si="104"/>
        <v>1664.95294528155</v>
      </c>
      <c r="BT47" s="188">
        <f>IF(IF(sym!$Q36=AW47,1,0)=1,ABS(BI47*BB47),-ABS(BI47*BB47))</f>
        <v>-1664.95294528155</v>
      </c>
      <c r="BU47" s="188">
        <f t="shared" si="105"/>
        <v>1664.95294528155</v>
      </c>
      <c r="BV47" s="188">
        <f t="shared" si="106"/>
        <v>1664.95294528155</v>
      </c>
      <c r="BX47">
        <f t="shared" si="107"/>
        <v>-1</v>
      </c>
      <c r="BY47" s="227">
        <v>-1</v>
      </c>
      <c r="BZ47" s="227">
        <v>-1</v>
      </c>
      <c r="CA47" s="227">
        <v>-1</v>
      </c>
      <c r="CB47" s="202">
        <v>-1</v>
      </c>
      <c r="CC47" s="228">
        <v>1</v>
      </c>
      <c r="CD47">
        <v>-3</v>
      </c>
      <c r="CE47">
        <f t="shared" si="108"/>
        <v>-1</v>
      </c>
      <c r="CF47" s="202"/>
      <c r="CG47">
        <f t="shared" si="109"/>
        <v>0</v>
      </c>
      <c r="CH47">
        <f t="shared" si="70"/>
        <v>0</v>
      </c>
      <c r="CI47">
        <f t="shared" si="128"/>
        <v>0</v>
      </c>
      <c r="CJ47">
        <f t="shared" si="110"/>
        <v>0</v>
      </c>
      <c r="CK47" s="236"/>
      <c r="CL47" s="194">
        <v>42569</v>
      </c>
      <c r="CM47">
        <f t="shared" si="111"/>
        <v>1</v>
      </c>
      <c r="CN47">
        <f t="shared" si="112"/>
        <v>-1</v>
      </c>
      <c r="CO47">
        <f>VLOOKUP($A47,'FuturesInfo (3)'!$A$2:$V$80,22)</f>
        <v>2</v>
      </c>
      <c r="CP47">
        <f t="shared" si="113"/>
        <v>-1</v>
      </c>
      <c r="CQ47">
        <f t="shared" si="114"/>
        <v>2</v>
      </c>
      <c r="CR47" s="137">
        <f>VLOOKUP($A47,'FuturesInfo (3)'!$A$2:$O$80,15)*CO47</f>
        <v>108562.5</v>
      </c>
      <c r="CS47" s="137">
        <f>VLOOKUP($A47,'FuturesInfo (3)'!$A$2:$O$80,15)*CQ47</f>
        <v>108562.5</v>
      </c>
      <c r="CT47" s="188">
        <f t="shared" si="135"/>
        <v>0</v>
      </c>
      <c r="CU47" s="188">
        <f t="shared" si="71"/>
        <v>0</v>
      </c>
      <c r="CV47" s="188">
        <f t="shared" si="116"/>
        <v>0</v>
      </c>
      <c r="CW47" s="188">
        <f t="shared" si="117"/>
        <v>0</v>
      </c>
      <c r="CX47" s="188">
        <f t="shared" si="118"/>
        <v>0</v>
      </c>
      <c r="CY47" s="188">
        <f t="shared" si="132"/>
        <v>0</v>
      </c>
      <c r="CZ47" s="188">
        <f t="shared" si="120"/>
        <v>0</v>
      </c>
      <c r="DA47" s="188">
        <f t="shared" si="129"/>
        <v>0</v>
      </c>
      <c r="DB47" s="188">
        <f t="shared" si="121"/>
        <v>0</v>
      </c>
      <c r="DC47" s="188">
        <f>IF(IF(sym!$Q36=CF47,1,0)=1,ABS(CR47*CK47),-ABS(CR47*CK47))</f>
        <v>0</v>
      </c>
      <c r="DD47" s="188">
        <f t="shared" si="122"/>
        <v>0</v>
      </c>
      <c r="DE47" s="188">
        <f t="shared" si="123"/>
        <v>0</v>
      </c>
    </row>
    <row r="48" spans="1:109" x14ac:dyDescent="0.25">
      <c r="A48" s="1" t="s">
        <v>1051</v>
      </c>
      <c r="B48" s="149" t="s">
        <v>614</v>
      </c>
      <c r="C48" s="192" t="s">
        <v>297</v>
      </c>
      <c r="F48">
        <v>1</v>
      </c>
      <c r="G48" s="227">
        <v>1</v>
      </c>
      <c r="H48" s="227">
        <v>1</v>
      </c>
      <c r="I48" s="227">
        <v>-1</v>
      </c>
      <c r="J48" s="202">
        <v>1</v>
      </c>
      <c r="K48" s="228">
        <v>4</v>
      </c>
      <c r="L48">
        <f t="shared" si="72"/>
        <v>1</v>
      </c>
      <c r="M48">
        <f t="shared" si="73"/>
        <v>1</v>
      </c>
      <c r="N48">
        <v>-1</v>
      </c>
      <c r="O48">
        <f t="shared" si="74"/>
        <v>0</v>
      </c>
      <c r="P48">
        <f t="shared" si="66"/>
        <v>0</v>
      </c>
      <c r="Q48">
        <f t="shared" si="124"/>
        <v>0</v>
      </c>
      <c r="R48">
        <f t="shared" si="75"/>
        <v>0</v>
      </c>
      <c r="S48">
        <v>-1.22025625381E-3</v>
      </c>
      <c r="T48" s="194">
        <v>42576</v>
      </c>
      <c r="U48">
        <f t="shared" si="76"/>
        <v>1</v>
      </c>
      <c r="V48">
        <f t="shared" si="77"/>
        <v>1</v>
      </c>
      <c r="W48">
        <f>VLOOKUP($A48,'FuturesInfo (3)'!$A$2:$V$80,22)</f>
        <v>4</v>
      </c>
      <c r="X48">
        <f t="shared" si="78"/>
        <v>1</v>
      </c>
      <c r="Y48">
        <f t="shared" si="79"/>
        <v>4</v>
      </c>
      <c r="Z48" s="137">
        <v>81850</v>
      </c>
      <c r="AA48" s="137">
        <v>102312.5</v>
      </c>
      <c r="AB48" s="188">
        <f t="shared" si="133"/>
        <v>-99.877974374348497</v>
      </c>
      <c r="AC48" s="188">
        <f t="shared" si="67"/>
        <v>-99.877974374348497</v>
      </c>
      <c r="AD48" s="188">
        <f t="shared" si="81"/>
        <v>-99.877974374348497</v>
      </c>
      <c r="AE48" s="188">
        <f t="shared" si="82"/>
        <v>-99.877974374348497</v>
      </c>
      <c r="AF48" s="188">
        <f t="shared" si="83"/>
        <v>-99.877974374348497</v>
      </c>
      <c r="AG48" s="188">
        <f t="shared" si="130"/>
        <v>-99.877974374348497</v>
      </c>
      <c r="AH48" s="188">
        <f t="shared" si="85"/>
        <v>-99.877974374348497</v>
      </c>
      <c r="AI48" s="188">
        <f t="shared" si="125"/>
        <v>99.877974374348497</v>
      </c>
      <c r="AJ48" s="188">
        <f t="shared" si="86"/>
        <v>-99.877974374348497</v>
      </c>
      <c r="AK48" s="188">
        <f>IF(IF(sym!$Q37=N48,1,0)=1,ABS(Z48*S48),-ABS(Z48*S48))</f>
        <v>-99.877974374348497</v>
      </c>
      <c r="AL48" s="188">
        <f t="shared" si="87"/>
        <v>-99.877974374348497</v>
      </c>
      <c r="AM48" s="188">
        <f t="shared" si="88"/>
        <v>99.877974374348497</v>
      </c>
      <c r="AO48">
        <f t="shared" si="89"/>
        <v>-1</v>
      </c>
      <c r="AP48" s="227">
        <v>-1</v>
      </c>
      <c r="AQ48" s="227">
        <v>-1</v>
      </c>
      <c r="AR48" s="227">
        <v>-1</v>
      </c>
      <c r="AS48" s="202">
        <v>1</v>
      </c>
      <c r="AT48" s="228">
        <v>-1</v>
      </c>
      <c r="AU48">
        <f t="shared" si="90"/>
        <v>-1</v>
      </c>
      <c r="AV48">
        <f t="shared" si="91"/>
        <v>-1</v>
      </c>
      <c r="AW48" s="202">
        <v>-1</v>
      </c>
      <c r="AX48">
        <f t="shared" si="92"/>
        <v>1</v>
      </c>
      <c r="AY48">
        <f t="shared" si="68"/>
        <v>0</v>
      </c>
      <c r="AZ48">
        <f t="shared" si="126"/>
        <v>1</v>
      </c>
      <c r="BA48">
        <f t="shared" si="93"/>
        <v>1</v>
      </c>
      <c r="BB48" s="236">
        <v>-6.7196090409300004E-3</v>
      </c>
      <c r="BC48" s="194"/>
      <c r="BD48">
        <f t="shared" si="94"/>
        <v>1</v>
      </c>
      <c r="BE48">
        <f t="shared" si="95"/>
        <v>1</v>
      </c>
      <c r="BF48">
        <f>VLOOKUP($A48,'FuturesInfo (3)'!$A$2:$V$80,22)</f>
        <v>4</v>
      </c>
      <c r="BG48">
        <f t="shared" si="96"/>
        <v>1</v>
      </c>
      <c r="BH48">
        <f t="shared" si="97"/>
        <v>5</v>
      </c>
      <c r="BI48" s="137">
        <f>VLOOKUP($A48,'FuturesInfo (3)'!$A$2:$O$80,15)*BF48</f>
        <v>82000</v>
      </c>
      <c r="BJ48" s="137">
        <f>VLOOKUP($A48,'FuturesInfo (3)'!$A$2:$O$80,15)*BH48</f>
        <v>102500</v>
      </c>
      <c r="BK48" s="188">
        <f t="shared" si="134"/>
        <v>551.00794135626006</v>
      </c>
      <c r="BL48" s="188">
        <f t="shared" si="69"/>
        <v>-551.00794135626006</v>
      </c>
      <c r="BM48" s="188">
        <f t="shared" si="99"/>
        <v>551.00794135626006</v>
      </c>
      <c r="BN48" s="188">
        <f t="shared" si="100"/>
        <v>-551.00794135626006</v>
      </c>
      <c r="BO48" s="188">
        <f t="shared" si="101"/>
        <v>551.00794135626006</v>
      </c>
      <c r="BP48" s="188">
        <f t="shared" si="131"/>
        <v>551.00794135626006</v>
      </c>
      <c r="BQ48" s="188">
        <f t="shared" si="103"/>
        <v>551.00794135626006</v>
      </c>
      <c r="BR48" s="188">
        <f t="shared" si="127"/>
        <v>551.00794135626006</v>
      </c>
      <c r="BS48" s="188">
        <f t="shared" si="104"/>
        <v>-551.00794135626006</v>
      </c>
      <c r="BT48" s="188">
        <f>IF(IF(sym!$Q37=AW48,1,0)=1,ABS(BI48*BB48),-ABS(BI48*BB48))</f>
        <v>-551.00794135626006</v>
      </c>
      <c r="BU48" s="188">
        <f t="shared" si="105"/>
        <v>-551.00794135626006</v>
      </c>
      <c r="BV48" s="188">
        <f t="shared" si="106"/>
        <v>551.00794135626006</v>
      </c>
      <c r="BX48">
        <f t="shared" si="107"/>
        <v>-1</v>
      </c>
      <c r="BY48" s="227">
        <v>-1</v>
      </c>
      <c r="BZ48" s="227">
        <v>1</v>
      </c>
      <c r="CA48" s="227">
        <v>1</v>
      </c>
      <c r="CB48" s="202">
        <v>1</v>
      </c>
      <c r="CC48" s="228">
        <v>1</v>
      </c>
      <c r="CD48">
        <v>6</v>
      </c>
      <c r="CE48">
        <f t="shared" si="108"/>
        <v>1</v>
      </c>
      <c r="CF48" s="202"/>
      <c r="CG48">
        <f t="shared" si="109"/>
        <v>0</v>
      </c>
      <c r="CH48">
        <f t="shared" si="70"/>
        <v>0</v>
      </c>
      <c r="CI48">
        <f t="shared" si="128"/>
        <v>0</v>
      </c>
      <c r="CJ48">
        <f t="shared" si="110"/>
        <v>0</v>
      </c>
      <c r="CK48" s="236"/>
      <c r="CL48" s="194">
        <v>42576</v>
      </c>
      <c r="CM48">
        <f t="shared" si="111"/>
        <v>1</v>
      </c>
      <c r="CN48">
        <f t="shared" si="112"/>
        <v>1</v>
      </c>
      <c r="CO48">
        <f>VLOOKUP($A48,'FuturesInfo (3)'!$A$2:$V$80,22)</f>
        <v>4</v>
      </c>
      <c r="CP48">
        <f t="shared" si="113"/>
        <v>1</v>
      </c>
      <c r="CQ48">
        <f t="shared" si="114"/>
        <v>5</v>
      </c>
      <c r="CR48" s="137">
        <f>VLOOKUP($A48,'FuturesInfo (3)'!$A$2:$O$80,15)*CO48</f>
        <v>82000</v>
      </c>
      <c r="CS48" s="137">
        <f>VLOOKUP($A48,'FuturesInfo (3)'!$A$2:$O$80,15)*CQ48</f>
        <v>102500</v>
      </c>
      <c r="CT48" s="188">
        <f t="shared" si="135"/>
        <v>0</v>
      </c>
      <c r="CU48" s="188">
        <f t="shared" si="71"/>
        <v>0</v>
      </c>
      <c r="CV48" s="188">
        <f t="shared" si="116"/>
        <v>0</v>
      </c>
      <c r="CW48" s="188">
        <f t="shared" si="117"/>
        <v>0</v>
      </c>
      <c r="CX48" s="188">
        <f t="shared" si="118"/>
        <v>0</v>
      </c>
      <c r="CY48" s="188">
        <f t="shared" si="132"/>
        <v>0</v>
      </c>
      <c r="CZ48" s="188">
        <f t="shared" si="120"/>
        <v>0</v>
      </c>
      <c r="DA48" s="188">
        <f t="shared" si="129"/>
        <v>0</v>
      </c>
      <c r="DB48" s="188">
        <f t="shared" si="121"/>
        <v>0</v>
      </c>
      <c r="DC48" s="188">
        <f>IF(IF(sym!$Q37=CF48,1,0)=1,ABS(CR48*CK48),-ABS(CR48*CK48))</f>
        <v>0</v>
      </c>
      <c r="DD48" s="188">
        <f t="shared" si="122"/>
        <v>0</v>
      </c>
      <c r="DE48" s="188">
        <f t="shared" si="123"/>
        <v>0</v>
      </c>
    </row>
    <row r="49" spans="1:109" x14ac:dyDescent="0.25">
      <c r="A49" s="4" t="s">
        <v>359</v>
      </c>
      <c r="B49" s="149" t="s">
        <v>708</v>
      </c>
      <c r="C49" s="192" t="s">
        <v>304</v>
      </c>
      <c r="F49">
        <v>-1</v>
      </c>
      <c r="G49" s="230">
        <v>-1</v>
      </c>
      <c r="H49" s="230">
        <v>-1</v>
      </c>
      <c r="I49" s="230">
        <v>-1</v>
      </c>
      <c r="J49" s="202">
        <v>1</v>
      </c>
      <c r="K49" s="228">
        <v>10</v>
      </c>
      <c r="L49">
        <f t="shared" si="72"/>
        <v>1</v>
      </c>
      <c r="M49">
        <f t="shared" si="73"/>
        <v>1</v>
      </c>
      <c r="N49">
        <v>-1</v>
      </c>
      <c r="O49">
        <f t="shared" si="74"/>
        <v>1</v>
      </c>
      <c r="P49">
        <f t="shared" si="66"/>
        <v>0</v>
      </c>
      <c r="Q49">
        <f t="shared" si="124"/>
        <v>0</v>
      </c>
      <c r="R49">
        <f t="shared" si="75"/>
        <v>0</v>
      </c>
      <c r="S49">
        <v>-1.25628140704E-2</v>
      </c>
      <c r="T49" s="194">
        <v>42566</v>
      </c>
      <c r="U49">
        <f t="shared" si="76"/>
        <v>1</v>
      </c>
      <c r="V49">
        <f t="shared" si="77"/>
        <v>1</v>
      </c>
      <c r="W49">
        <f>VLOOKUP($A49,'FuturesInfo (3)'!$A$2:$V$80,22)</f>
        <v>3</v>
      </c>
      <c r="X49">
        <f t="shared" si="78"/>
        <v>1</v>
      </c>
      <c r="Y49">
        <f t="shared" si="79"/>
        <v>3</v>
      </c>
      <c r="Z49" s="137">
        <v>103752</v>
      </c>
      <c r="AA49" s="137">
        <v>138336</v>
      </c>
      <c r="AB49" s="188">
        <f t="shared" si="133"/>
        <v>1303.4170854321408</v>
      </c>
      <c r="AC49" s="188">
        <f t="shared" si="67"/>
        <v>-1303.4170854321408</v>
      </c>
      <c r="AD49" s="188">
        <f t="shared" si="81"/>
        <v>1303.4170854321408</v>
      </c>
      <c r="AE49" s="188">
        <f t="shared" si="82"/>
        <v>-1303.4170854321408</v>
      </c>
      <c r="AF49" s="188">
        <f t="shared" si="83"/>
        <v>-1303.4170854321408</v>
      </c>
      <c r="AG49" s="188">
        <f t="shared" si="130"/>
        <v>-1303.4170854321408</v>
      </c>
      <c r="AH49" s="188">
        <f t="shared" si="85"/>
        <v>1303.4170854321408</v>
      </c>
      <c r="AI49" s="188">
        <f t="shared" si="125"/>
        <v>1303.4170854321408</v>
      </c>
      <c r="AJ49" s="188">
        <f t="shared" si="86"/>
        <v>-1303.4170854321408</v>
      </c>
      <c r="AK49" s="188">
        <f>IF(IF(sym!$Q38=N49,1,0)=1,ABS(Z49*S49),-ABS(Z49*S49))</f>
        <v>-1303.4170854321408</v>
      </c>
      <c r="AL49" s="188">
        <f t="shared" si="87"/>
        <v>-1303.4170854321408</v>
      </c>
      <c r="AM49" s="188">
        <f t="shared" si="88"/>
        <v>1303.4170854321408</v>
      </c>
      <c r="AO49">
        <f t="shared" si="89"/>
        <v>-1</v>
      </c>
      <c r="AP49" s="230">
        <v>-1</v>
      </c>
      <c r="AQ49" s="230">
        <v>1</v>
      </c>
      <c r="AR49" s="230">
        <v>-1</v>
      </c>
      <c r="AS49" s="202">
        <v>1</v>
      </c>
      <c r="AT49" s="228">
        <v>11</v>
      </c>
      <c r="AU49">
        <f t="shared" si="90"/>
        <v>1</v>
      </c>
      <c r="AV49">
        <f t="shared" si="91"/>
        <v>1</v>
      </c>
      <c r="AW49" s="234">
        <v>1</v>
      </c>
      <c r="AX49">
        <f t="shared" si="92"/>
        <v>1</v>
      </c>
      <c r="AY49">
        <f t="shared" si="68"/>
        <v>1</v>
      </c>
      <c r="AZ49">
        <f t="shared" si="126"/>
        <v>1</v>
      </c>
      <c r="BA49">
        <f t="shared" si="93"/>
        <v>1</v>
      </c>
      <c r="BB49" s="234">
        <v>1.5903307888E-3</v>
      </c>
      <c r="BC49" s="194"/>
      <c r="BD49">
        <f t="shared" si="94"/>
        <v>1</v>
      </c>
      <c r="BE49">
        <f t="shared" si="95"/>
        <v>1</v>
      </c>
      <c r="BF49">
        <f>VLOOKUP($A49,'FuturesInfo (3)'!$A$2:$V$80,22)</f>
        <v>3</v>
      </c>
      <c r="BG49">
        <f t="shared" si="96"/>
        <v>1</v>
      </c>
      <c r="BH49">
        <f t="shared" si="97"/>
        <v>4</v>
      </c>
      <c r="BI49" s="137">
        <f>VLOOKUP($A49,'FuturesInfo (3)'!$A$2:$O$80,15)*BF49</f>
        <v>109626</v>
      </c>
      <c r="BJ49" s="137">
        <f>VLOOKUP($A49,'FuturesInfo (3)'!$A$2:$O$80,15)*BH49</f>
        <v>146168</v>
      </c>
      <c r="BK49" s="188">
        <f t="shared" si="134"/>
        <v>-174.3416030529888</v>
      </c>
      <c r="BL49" s="188">
        <f t="shared" si="69"/>
        <v>174.3416030529888</v>
      </c>
      <c r="BM49" s="188">
        <f t="shared" si="99"/>
        <v>-174.3416030529888</v>
      </c>
      <c r="BN49" s="188">
        <f t="shared" si="100"/>
        <v>174.3416030529888</v>
      </c>
      <c r="BO49" s="188">
        <f t="shared" si="101"/>
        <v>174.3416030529888</v>
      </c>
      <c r="BP49" s="188">
        <f t="shared" si="131"/>
        <v>174.3416030529888</v>
      </c>
      <c r="BQ49" s="188">
        <f t="shared" si="103"/>
        <v>174.3416030529888</v>
      </c>
      <c r="BR49" s="188">
        <f t="shared" si="127"/>
        <v>-174.3416030529888</v>
      </c>
      <c r="BS49" s="188">
        <f t="shared" si="104"/>
        <v>174.3416030529888</v>
      </c>
      <c r="BT49" s="188">
        <f>IF(IF(sym!$Q38=AW49,1,0)=1,ABS(BI49*BB49),-ABS(BI49*BB49))</f>
        <v>174.3416030529888</v>
      </c>
      <c r="BU49" s="188">
        <f t="shared" si="105"/>
        <v>174.3416030529888</v>
      </c>
      <c r="BV49" s="188">
        <f t="shared" si="106"/>
        <v>174.3416030529888</v>
      </c>
      <c r="BX49">
        <f t="shared" si="107"/>
        <v>1</v>
      </c>
      <c r="BY49" s="230">
        <v>1</v>
      </c>
      <c r="BZ49" s="230">
        <v>-1</v>
      </c>
      <c r="CA49" s="230">
        <v>1</v>
      </c>
      <c r="CB49" s="202">
        <v>-1</v>
      </c>
      <c r="CC49" s="228">
        <v>1</v>
      </c>
      <c r="CD49">
        <v>12</v>
      </c>
      <c r="CE49">
        <f t="shared" si="108"/>
        <v>-1</v>
      </c>
      <c r="CF49" s="234"/>
      <c r="CG49">
        <f t="shared" si="109"/>
        <v>0</v>
      </c>
      <c r="CH49">
        <f t="shared" si="70"/>
        <v>0</v>
      </c>
      <c r="CI49">
        <f t="shared" si="128"/>
        <v>0</v>
      </c>
      <c r="CJ49">
        <f t="shared" si="110"/>
        <v>0</v>
      </c>
      <c r="CK49" s="234"/>
      <c r="CL49" s="194">
        <v>42566</v>
      </c>
      <c r="CM49">
        <f t="shared" si="111"/>
        <v>-1</v>
      </c>
      <c r="CN49">
        <f t="shared" si="112"/>
        <v>1</v>
      </c>
      <c r="CO49">
        <f>VLOOKUP($A49,'FuturesInfo (3)'!$A$2:$V$80,22)</f>
        <v>3</v>
      </c>
      <c r="CP49">
        <f t="shared" si="113"/>
        <v>-1</v>
      </c>
      <c r="CQ49">
        <f t="shared" si="114"/>
        <v>2</v>
      </c>
      <c r="CR49" s="137">
        <f>VLOOKUP($A49,'FuturesInfo (3)'!$A$2:$O$80,15)*CO49</f>
        <v>109626</v>
      </c>
      <c r="CS49" s="137">
        <f>VLOOKUP($A49,'FuturesInfo (3)'!$A$2:$O$80,15)*CQ49</f>
        <v>73084</v>
      </c>
      <c r="CT49" s="188">
        <f t="shared" si="135"/>
        <v>0</v>
      </c>
      <c r="CU49" s="188">
        <f t="shared" si="71"/>
        <v>0</v>
      </c>
      <c r="CV49" s="188">
        <f t="shared" si="116"/>
        <v>0</v>
      </c>
      <c r="CW49" s="188">
        <f t="shared" si="117"/>
        <v>0</v>
      </c>
      <c r="CX49" s="188">
        <f t="shared" si="118"/>
        <v>0</v>
      </c>
      <c r="CY49" s="188">
        <f t="shared" si="132"/>
        <v>0</v>
      </c>
      <c r="CZ49" s="188">
        <f t="shared" si="120"/>
        <v>0</v>
      </c>
      <c r="DA49" s="188">
        <f t="shared" si="129"/>
        <v>0</v>
      </c>
      <c r="DB49" s="188">
        <f t="shared" si="121"/>
        <v>0</v>
      </c>
      <c r="DC49" s="188">
        <f>IF(IF(sym!$Q38=CF49,1,0)=1,ABS(CR49*CK49),-ABS(CR49*CK49))</f>
        <v>0</v>
      </c>
      <c r="DD49" s="188">
        <f t="shared" si="122"/>
        <v>0</v>
      </c>
      <c r="DE49" s="188">
        <f t="shared" si="123"/>
        <v>0</v>
      </c>
    </row>
    <row r="50" spans="1:109" x14ac:dyDescent="0.25">
      <c r="A50" s="1" t="s">
        <v>361</v>
      </c>
      <c r="B50" s="149" t="s">
        <v>631</v>
      </c>
      <c r="C50" s="192" t="s">
        <v>313</v>
      </c>
      <c r="F50">
        <v>-1</v>
      </c>
      <c r="G50" s="227">
        <v>-1</v>
      </c>
      <c r="H50" s="227">
        <v>1</v>
      </c>
      <c r="I50" s="227">
        <v>-1</v>
      </c>
      <c r="J50" s="202">
        <v>-1</v>
      </c>
      <c r="K50" s="228">
        <v>6</v>
      </c>
      <c r="L50">
        <f t="shared" si="72"/>
        <v>1</v>
      </c>
      <c r="M50">
        <f t="shared" si="73"/>
        <v>-1</v>
      </c>
      <c r="N50">
        <v>1</v>
      </c>
      <c r="O50">
        <f t="shared" si="74"/>
        <v>1</v>
      </c>
      <c r="P50">
        <f t="shared" si="66"/>
        <v>0</v>
      </c>
      <c r="Q50">
        <f t="shared" si="124"/>
        <v>1</v>
      </c>
      <c r="R50">
        <f t="shared" si="75"/>
        <v>0</v>
      </c>
      <c r="S50">
        <v>2.1033788319500001E-2</v>
      </c>
      <c r="T50" s="194">
        <v>42572</v>
      </c>
      <c r="U50">
        <f t="shared" si="76"/>
        <v>1</v>
      </c>
      <c r="V50">
        <f t="shared" si="77"/>
        <v>1</v>
      </c>
      <c r="W50">
        <f>VLOOKUP($A50,'FuturesInfo (3)'!$A$2:$V$80,22)</f>
        <v>3</v>
      </c>
      <c r="X50">
        <f t="shared" si="78"/>
        <v>-1</v>
      </c>
      <c r="Y50">
        <f t="shared" si="79"/>
        <v>3</v>
      </c>
      <c r="Z50" s="137">
        <v>136890</v>
      </c>
      <c r="AA50" s="137">
        <v>91260</v>
      </c>
      <c r="AB50" s="188">
        <f t="shared" si="133"/>
        <v>-2879.3152830563549</v>
      </c>
      <c r="AC50" s="188">
        <f t="shared" si="67"/>
        <v>-2879.3152830563549</v>
      </c>
      <c r="AD50" s="188">
        <f t="shared" si="81"/>
        <v>-2879.3152830563549</v>
      </c>
      <c r="AE50" s="188">
        <f t="shared" si="82"/>
        <v>-2879.3152830563549</v>
      </c>
      <c r="AF50" s="188">
        <f t="shared" si="83"/>
        <v>2879.3152830563549</v>
      </c>
      <c r="AG50" s="188">
        <f t="shared" si="130"/>
        <v>-2879.3152830563549</v>
      </c>
      <c r="AH50" s="188">
        <f t="shared" si="85"/>
        <v>2879.3152830563549</v>
      </c>
      <c r="AI50" s="188">
        <f t="shared" si="125"/>
        <v>-2879.3152830563549</v>
      </c>
      <c r="AJ50" s="188">
        <f t="shared" si="86"/>
        <v>2879.3152830563549</v>
      </c>
      <c r="AK50" s="188">
        <f>IF(IF(sym!$Q39=N50,1,0)=1,ABS(Z50*S50),-ABS(Z50*S50))</f>
        <v>2879.3152830563549</v>
      </c>
      <c r="AL50" s="188">
        <f t="shared" si="87"/>
        <v>2879.3152830563549</v>
      </c>
      <c r="AM50" s="188">
        <f t="shared" si="88"/>
        <v>2879.3152830563549</v>
      </c>
      <c r="AO50">
        <f t="shared" si="89"/>
        <v>1</v>
      </c>
      <c r="AP50" s="227">
        <v>1</v>
      </c>
      <c r="AQ50" s="227">
        <v>-1</v>
      </c>
      <c r="AR50" s="227">
        <v>1</v>
      </c>
      <c r="AS50" s="202">
        <v>-1</v>
      </c>
      <c r="AT50" s="228">
        <v>7</v>
      </c>
      <c r="AU50">
        <f t="shared" si="90"/>
        <v>-1</v>
      </c>
      <c r="AV50">
        <f t="shared" si="91"/>
        <v>-1</v>
      </c>
      <c r="AW50" s="202">
        <v>1</v>
      </c>
      <c r="AX50">
        <f t="shared" si="92"/>
        <v>0</v>
      </c>
      <c r="AY50">
        <f t="shared" si="68"/>
        <v>0</v>
      </c>
      <c r="AZ50">
        <f t="shared" si="126"/>
        <v>0</v>
      </c>
      <c r="BA50">
        <f t="shared" si="93"/>
        <v>0</v>
      </c>
      <c r="BB50" s="236">
        <v>4.3830813061599997E-3</v>
      </c>
      <c r="BC50" s="194"/>
      <c r="BD50">
        <f t="shared" si="94"/>
        <v>-1</v>
      </c>
      <c r="BE50">
        <f t="shared" si="95"/>
        <v>-1</v>
      </c>
      <c r="BF50">
        <f>VLOOKUP($A50,'FuturesInfo (3)'!$A$2:$V$80,22)</f>
        <v>3</v>
      </c>
      <c r="BG50">
        <f t="shared" si="96"/>
        <v>-1</v>
      </c>
      <c r="BH50">
        <f t="shared" si="97"/>
        <v>2</v>
      </c>
      <c r="BI50" s="137">
        <f>VLOOKUP($A50,'FuturesInfo (3)'!$A$2:$O$80,15)*BF50</f>
        <v>138000</v>
      </c>
      <c r="BJ50" s="137">
        <f>VLOOKUP($A50,'FuturesInfo (3)'!$A$2:$O$80,15)*BH50</f>
        <v>92000</v>
      </c>
      <c r="BK50" s="188">
        <f t="shared" si="134"/>
        <v>604.86522025007991</v>
      </c>
      <c r="BL50" s="188">
        <f t="shared" si="69"/>
        <v>-604.86522025007991</v>
      </c>
      <c r="BM50" s="188">
        <f t="shared" si="99"/>
        <v>604.86522025007991</v>
      </c>
      <c r="BN50" s="188">
        <f t="shared" si="100"/>
        <v>-604.86522025007991</v>
      </c>
      <c r="BO50" s="188">
        <f t="shared" si="101"/>
        <v>-604.86522025007991</v>
      </c>
      <c r="BP50" s="188">
        <f t="shared" si="131"/>
        <v>-604.86522025007991</v>
      </c>
      <c r="BQ50" s="188">
        <f t="shared" si="103"/>
        <v>-604.86522025007991</v>
      </c>
      <c r="BR50" s="188">
        <f t="shared" si="127"/>
        <v>604.86522025007991</v>
      </c>
      <c r="BS50" s="188">
        <f t="shared" si="104"/>
        <v>-604.86522025007991</v>
      </c>
      <c r="BT50" s="188">
        <f>IF(IF(sym!$Q39=AW50,1,0)=1,ABS(BI50*BB50),-ABS(BI50*BB50))</f>
        <v>604.86522025007991</v>
      </c>
      <c r="BU50" s="188">
        <f t="shared" si="105"/>
        <v>-604.86522025007991</v>
      </c>
      <c r="BV50" s="188">
        <f t="shared" si="106"/>
        <v>604.86522025007991</v>
      </c>
      <c r="BX50">
        <f t="shared" si="107"/>
        <v>1</v>
      </c>
      <c r="BY50" s="227">
        <v>1</v>
      </c>
      <c r="BZ50" s="227">
        <v>1</v>
      </c>
      <c r="CA50" s="227">
        <v>-1</v>
      </c>
      <c r="CB50" s="202">
        <v>1</v>
      </c>
      <c r="CC50" s="228">
        <v>-1</v>
      </c>
      <c r="CD50">
        <v>8</v>
      </c>
      <c r="CE50">
        <f t="shared" si="108"/>
        <v>-1</v>
      </c>
      <c r="CF50" s="202"/>
      <c r="CG50">
        <f t="shared" si="109"/>
        <v>0</v>
      </c>
      <c r="CH50">
        <f t="shared" si="70"/>
        <v>0</v>
      </c>
      <c r="CI50">
        <f t="shared" si="128"/>
        <v>0</v>
      </c>
      <c r="CJ50">
        <f t="shared" si="110"/>
        <v>0</v>
      </c>
      <c r="CK50" s="236"/>
      <c r="CL50" s="194">
        <v>42572</v>
      </c>
      <c r="CM50">
        <f t="shared" si="111"/>
        <v>-1</v>
      </c>
      <c r="CN50">
        <f t="shared" si="112"/>
        <v>1</v>
      </c>
      <c r="CO50">
        <f>VLOOKUP($A50,'FuturesInfo (3)'!$A$2:$V$80,22)</f>
        <v>3</v>
      </c>
      <c r="CP50">
        <f t="shared" si="113"/>
        <v>1</v>
      </c>
      <c r="CQ50">
        <f t="shared" si="114"/>
        <v>4</v>
      </c>
      <c r="CR50" s="137">
        <f>VLOOKUP($A50,'FuturesInfo (3)'!$A$2:$O$80,15)*CO50</f>
        <v>138000</v>
      </c>
      <c r="CS50" s="137">
        <f>VLOOKUP($A50,'FuturesInfo (3)'!$A$2:$O$80,15)*CQ50</f>
        <v>184000</v>
      </c>
      <c r="CT50" s="188">
        <f t="shared" si="135"/>
        <v>0</v>
      </c>
      <c r="CU50" s="188">
        <f t="shared" si="71"/>
        <v>0</v>
      </c>
      <c r="CV50" s="188">
        <f t="shared" si="116"/>
        <v>0</v>
      </c>
      <c r="CW50" s="188">
        <f t="shared" si="117"/>
        <v>0</v>
      </c>
      <c r="CX50" s="188">
        <f t="shared" si="118"/>
        <v>0</v>
      </c>
      <c r="CY50" s="188">
        <f t="shared" si="132"/>
        <v>0</v>
      </c>
      <c r="CZ50" s="188">
        <f t="shared" si="120"/>
        <v>0</v>
      </c>
      <c r="DA50" s="188">
        <f t="shared" si="129"/>
        <v>0</v>
      </c>
      <c r="DB50" s="188">
        <f t="shared" si="121"/>
        <v>0</v>
      </c>
      <c r="DC50" s="188">
        <f>IF(IF(sym!$Q39=CF50,1,0)=1,ABS(CR50*CK50),-ABS(CR50*CK50))</f>
        <v>0</v>
      </c>
      <c r="DD50" s="188">
        <f t="shared" si="122"/>
        <v>0</v>
      </c>
      <c r="DE50" s="188">
        <f t="shared" si="123"/>
        <v>0</v>
      </c>
    </row>
    <row r="51" spans="1:109" x14ac:dyDescent="0.25">
      <c r="A51" s="1" t="s">
        <v>363</v>
      </c>
      <c r="B51" s="149" t="s">
        <v>476</v>
      </c>
      <c r="C51" s="192" t="s">
        <v>288</v>
      </c>
      <c r="F51">
        <v>1</v>
      </c>
      <c r="G51" s="227">
        <v>-1</v>
      </c>
      <c r="H51" s="227">
        <v>1</v>
      </c>
      <c r="I51" s="227">
        <v>-1</v>
      </c>
      <c r="J51" s="202">
        <v>-1</v>
      </c>
      <c r="K51" s="228">
        <v>12</v>
      </c>
      <c r="L51">
        <f t="shared" si="72"/>
        <v>-1</v>
      </c>
      <c r="M51">
        <f t="shared" si="73"/>
        <v>-1</v>
      </c>
      <c r="N51">
        <v>-1</v>
      </c>
      <c r="O51">
        <f t="shared" si="74"/>
        <v>0</v>
      </c>
      <c r="P51">
        <f t="shared" si="66"/>
        <v>1</v>
      </c>
      <c r="Q51">
        <f t="shared" si="124"/>
        <v>1</v>
      </c>
      <c r="R51">
        <f t="shared" si="75"/>
        <v>1</v>
      </c>
      <c r="S51">
        <v>-3.0962530850299999E-2</v>
      </c>
      <c r="T51" s="194">
        <v>42564</v>
      </c>
      <c r="U51">
        <f t="shared" si="76"/>
        <v>-1</v>
      </c>
      <c r="V51">
        <f t="shared" si="77"/>
        <v>-1</v>
      </c>
      <c r="W51">
        <f>VLOOKUP($A51,'FuturesInfo (3)'!$A$2:$V$80,22)</f>
        <v>2</v>
      </c>
      <c r="X51">
        <f t="shared" si="78"/>
        <v>-1</v>
      </c>
      <c r="Y51">
        <f t="shared" si="79"/>
        <v>2</v>
      </c>
      <c r="Z51" s="137">
        <v>86380</v>
      </c>
      <c r="AA51" s="137">
        <v>86380</v>
      </c>
      <c r="AB51" s="188">
        <f t="shared" si="133"/>
        <v>2674.5434148489139</v>
      </c>
      <c r="AC51" s="188">
        <f t="shared" si="67"/>
        <v>2674.5434148489139</v>
      </c>
      <c r="AD51" s="188">
        <f t="shared" si="81"/>
        <v>-2674.5434148489139</v>
      </c>
      <c r="AE51" s="188">
        <f t="shared" si="82"/>
        <v>2674.5434148489139</v>
      </c>
      <c r="AF51" s="188">
        <f t="shared" si="83"/>
        <v>2674.5434148489139</v>
      </c>
      <c r="AG51" s="188">
        <f t="shared" si="130"/>
        <v>2674.5434148489139</v>
      </c>
      <c r="AH51" s="188">
        <f t="shared" si="85"/>
        <v>-2674.5434148489139</v>
      </c>
      <c r="AI51" s="188">
        <f t="shared" si="125"/>
        <v>2674.5434148489139</v>
      </c>
      <c r="AJ51" s="188">
        <f t="shared" si="86"/>
        <v>2674.5434148489139</v>
      </c>
      <c r="AK51" s="188">
        <f>IF(IF(sym!$Q40=N51,1,0)=1,ABS(Z51*S51),-ABS(Z51*S51))</f>
        <v>-2674.5434148489139</v>
      </c>
      <c r="AL51" s="188">
        <f t="shared" si="87"/>
        <v>2674.5434148489139</v>
      </c>
      <c r="AM51" s="188">
        <f t="shared" si="88"/>
        <v>2674.5434148489139</v>
      </c>
      <c r="AO51">
        <f t="shared" si="89"/>
        <v>-1</v>
      </c>
      <c r="AP51" s="227">
        <v>-1</v>
      </c>
      <c r="AQ51" s="227">
        <v>1</v>
      </c>
      <c r="AR51" s="227">
        <v>-1</v>
      </c>
      <c r="AS51" s="202">
        <v>-1</v>
      </c>
      <c r="AT51" s="228">
        <v>13</v>
      </c>
      <c r="AU51">
        <f t="shared" si="90"/>
        <v>1</v>
      </c>
      <c r="AV51">
        <f t="shared" si="91"/>
        <v>-1</v>
      </c>
      <c r="AW51" s="202">
        <v>-1</v>
      </c>
      <c r="AX51">
        <f t="shared" si="92"/>
        <v>0</v>
      </c>
      <c r="AY51">
        <f t="shared" si="68"/>
        <v>1</v>
      </c>
      <c r="AZ51">
        <f t="shared" si="126"/>
        <v>0</v>
      </c>
      <c r="BA51">
        <f t="shared" si="93"/>
        <v>1</v>
      </c>
      <c r="BB51" s="236">
        <v>-8.7983329474400004E-3</v>
      </c>
      <c r="BC51" s="194"/>
      <c r="BD51">
        <f t="shared" si="94"/>
        <v>1</v>
      </c>
      <c r="BE51">
        <f t="shared" si="95"/>
        <v>1</v>
      </c>
      <c r="BF51">
        <f>VLOOKUP($A51,'FuturesInfo (3)'!$A$2:$V$80,22)</f>
        <v>2</v>
      </c>
      <c r="BG51">
        <f t="shared" si="96"/>
        <v>-1</v>
      </c>
      <c r="BH51">
        <f t="shared" si="97"/>
        <v>2</v>
      </c>
      <c r="BI51" s="137">
        <f>VLOOKUP($A51,'FuturesInfo (3)'!$A$2:$O$80,15)*BF51</f>
        <v>91740</v>
      </c>
      <c r="BJ51" s="137">
        <f>VLOOKUP($A51,'FuturesInfo (3)'!$A$2:$O$80,15)*BH51</f>
        <v>91740</v>
      </c>
      <c r="BK51" s="188">
        <f t="shared" si="134"/>
        <v>807.15906459814562</v>
      </c>
      <c r="BL51" s="188">
        <f t="shared" si="69"/>
        <v>807.15906459814562</v>
      </c>
      <c r="BM51" s="188">
        <f t="shared" si="99"/>
        <v>807.15906459814562</v>
      </c>
      <c r="BN51" s="188">
        <f t="shared" si="100"/>
        <v>807.15906459814562</v>
      </c>
      <c r="BO51" s="188">
        <f t="shared" si="101"/>
        <v>-807.15906459814562</v>
      </c>
      <c r="BP51" s="188">
        <f t="shared" si="131"/>
        <v>807.15906459814562</v>
      </c>
      <c r="BQ51" s="188">
        <f t="shared" si="103"/>
        <v>-807.15906459814562</v>
      </c>
      <c r="BR51" s="188">
        <f t="shared" si="127"/>
        <v>807.15906459814562</v>
      </c>
      <c r="BS51" s="188">
        <f t="shared" si="104"/>
        <v>-807.15906459814562</v>
      </c>
      <c r="BT51" s="188">
        <f>IF(IF(sym!$Q40=AW51,1,0)=1,ABS(BI51*BB51),-ABS(BI51*BB51))</f>
        <v>-807.15906459814562</v>
      </c>
      <c r="BU51" s="188">
        <f t="shared" si="105"/>
        <v>-807.15906459814562</v>
      </c>
      <c r="BV51" s="188">
        <f t="shared" si="106"/>
        <v>807.15906459814562</v>
      </c>
      <c r="BX51">
        <f t="shared" si="107"/>
        <v>-1</v>
      </c>
      <c r="BY51" s="227">
        <v>-1</v>
      </c>
      <c r="BZ51" s="227">
        <v>1</v>
      </c>
      <c r="CA51" s="227">
        <v>-1</v>
      </c>
      <c r="CB51" s="202">
        <v>1</v>
      </c>
      <c r="CC51" s="228">
        <v>-1</v>
      </c>
      <c r="CD51">
        <v>14</v>
      </c>
      <c r="CE51">
        <f t="shared" si="108"/>
        <v>-1</v>
      </c>
      <c r="CF51" s="202"/>
      <c r="CG51">
        <f t="shared" si="109"/>
        <v>0</v>
      </c>
      <c r="CH51">
        <f t="shared" si="70"/>
        <v>0</v>
      </c>
      <c r="CI51">
        <f t="shared" si="128"/>
        <v>0</v>
      </c>
      <c r="CJ51">
        <f t="shared" si="110"/>
        <v>0</v>
      </c>
      <c r="CK51" s="236"/>
      <c r="CL51" s="194">
        <v>42564</v>
      </c>
      <c r="CM51">
        <f t="shared" si="111"/>
        <v>1</v>
      </c>
      <c r="CN51">
        <f t="shared" si="112"/>
        <v>1</v>
      </c>
      <c r="CO51">
        <f>VLOOKUP($A51,'FuturesInfo (3)'!$A$2:$V$80,22)</f>
        <v>2</v>
      </c>
      <c r="CP51">
        <f t="shared" si="113"/>
        <v>1</v>
      </c>
      <c r="CQ51">
        <f t="shared" si="114"/>
        <v>3</v>
      </c>
      <c r="CR51" s="137">
        <f>VLOOKUP($A51,'FuturesInfo (3)'!$A$2:$O$80,15)*CO51</f>
        <v>91740</v>
      </c>
      <c r="CS51" s="137">
        <f>VLOOKUP($A51,'FuturesInfo (3)'!$A$2:$O$80,15)*CQ51</f>
        <v>137610</v>
      </c>
      <c r="CT51" s="188">
        <f t="shared" si="135"/>
        <v>0</v>
      </c>
      <c r="CU51" s="188">
        <f t="shared" si="71"/>
        <v>0</v>
      </c>
      <c r="CV51" s="188">
        <f t="shared" si="116"/>
        <v>0</v>
      </c>
      <c r="CW51" s="188">
        <f t="shared" si="117"/>
        <v>0</v>
      </c>
      <c r="CX51" s="188">
        <f t="shared" si="118"/>
        <v>0</v>
      </c>
      <c r="CY51" s="188">
        <f t="shared" si="132"/>
        <v>0</v>
      </c>
      <c r="CZ51" s="188">
        <f t="shared" si="120"/>
        <v>0</v>
      </c>
      <c r="DA51" s="188">
        <f t="shared" si="129"/>
        <v>0</v>
      </c>
      <c r="DB51" s="188">
        <f t="shared" si="121"/>
        <v>0</v>
      </c>
      <c r="DC51" s="188">
        <f>IF(IF(sym!$Q40=CF51,1,0)=1,ABS(CR51*CK51),-ABS(CR51*CK51))</f>
        <v>0</v>
      </c>
      <c r="DD51" s="188">
        <f t="shared" si="122"/>
        <v>0</v>
      </c>
      <c r="DE51" s="188">
        <f t="shared" si="123"/>
        <v>0</v>
      </c>
    </row>
    <row r="52" spans="1:109" x14ac:dyDescent="0.25">
      <c r="A52" s="1" t="s">
        <v>365</v>
      </c>
      <c r="B52" s="149" t="s">
        <v>1097</v>
      </c>
      <c r="C52" s="192" t="s">
        <v>288</v>
      </c>
      <c r="F52">
        <v>-1</v>
      </c>
      <c r="G52" s="227">
        <v>-1</v>
      </c>
      <c r="H52" s="227">
        <v>1</v>
      </c>
      <c r="I52" s="227">
        <v>-1</v>
      </c>
      <c r="J52" s="202">
        <v>1</v>
      </c>
      <c r="K52" s="228">
        <v>-22</v>
      </c>
      <c r="L52">
        <f t="shared" si="72"/>
        <v>1</v>
      </c>
      <c r="M52">
        <f t="shared" si="73"/>
        <v>-1</v>
      </c>
      <c r="N52">
        <v>-1</v>
      </c>
      <c r="O52">
        <f t="shared" si="74"/>
        <v>0</v>
      </c>
      <c r="P52">
        <f t="shared" si="66"/>
        <v>0</v>
      </c>
      <c r="Q52">
        <f t="shared" si="124"/>
        <v>0</v>
      </c>
      <c r="R52">
        <f t="shared" si="75"/>
        <v>1</v>
      </c>
      <c r="S52">
        <v>-3.5122597746899999E-2</v>
      </c>
      <c r="T52" s="194">
        <v>42550</v>
      </c>
      <c r="U52">
        <f t="shared" si="76"/>
        <v>1</v>
      </c>
      <c r="V52">
        <f t="shared" si="77"/>
        <v>1</v>
      </c>
      <c r="W52">
        <f>VLOOKUP($A52,'FuturesInfo (3)'!$A$2:$V$80,22)</f>
        <v>2</v>
      </c>
      <c r="X52">
        <f t="shared" si="78"/>
        <v>1</v>
      </c>
      <c r="Y52">
        <f t="shared" si="79"/>
        <v>2</v>
      </c>
      <c r="Z52" s="137">
        <v>72800</v>
      </c>
      <c r="AA52" s="137">
        <v>109200</v>
      </c>
      <c r="AB52" s="188">
        <f t="shared" si="133"/>
        <v>2556.9251159743199</v>
      </c>
      <c r="AC52" s="188">
        <f t="shared" si="67"/>
        <v>-2556.9251159743199</v>
      </c>
      <c r="AD52" s="188">
        <f t="shared" si="81"/>
        <v>2556.9251159743199</v>
      </c>
      <c r="AE52" s="188">
        <f t="shared" si="82"/>
        <v>-2556.9251159743199</v>
      </c>
      <c r="AF52" s="188">
        <f t="shared" si="83"/>
        <v>-2556.9251159743199</v>
      </c>
      <c r="AG52" s="188">
        <f t="shared" si="130"/>
        <v>2556.9251159743199</v>
      </c>
      <c r="AH52" s="188">
        <f t="shared" si="85"/>
        <v>-2556.9251159743199</v>
      </c>
      <c r="AI52" s="188">
        <f t="shared" si="125"/>
        <v>2556.9251159743199</v>
      </c>
      <c r="AJ52" s="188">
        <f t="shared" si="86"/>
        <v>-2556.9251159743199</v>
      </c>
      <c r="AK52" s="188">
        <f>IF(IF(sym!$Q41=N52,1,0)=1,ABS(Z52*S52),-ABS(Z52*S52))</f>
        <v>-2556.9251159743199</v>
      </c>
      <c r="AL52" s="188">
        <f t="shared" si="87"/>
        <v>-2556.9251159743199</v>
      </c>
      <c r="AM52" s="188">
        <f t="shared" si="88"/>
        <v>2556.9251159743199</v>
      </c>
      <c r="AO52">
        <f t="shared" si="89"/>
        <v>-1</v>
      </c>
      <c r="AP52" s="227">
        <v>-1</v>
      </c>
      <c r="AQ52" s="227">
        <v>1</v>
      </c>
      <c r="AR52" s="227">
        <v>-1</v>
      </c>
      <c r="AS52" s="202">
        <v>1</v>
      </c>
      <c r="AT52" s="228">
        <v>-23</v>
      </c>
      <c r="AU52">
        <f t="shared" si="90"/>
        <v>1</v>
      </c>
      <c r="AV52">
        <f t="shared" si="91"/>
        <v>-1</v>
      </c>
      <c r="AW52" s="202">
        <v>1</v>
      </c>
      <c r="AX52">
        <f t="shared" si="92"/>
        <v>1</v>
      </c>
      <c r="AY52">
        <f t="shared" si="68"/>
        <v>1</v>
      </c>
      <c r="AZ52">
        <f t="shared" si="126"/>
        <v>1</v>
      </c>
      <c r="BA52">
        <f t="shared" si="93"/>
        <v>0</v>
      </c>
      <c r="BB52" s="236">
        <v>0</v>
      </c>
      <c r="BC52" s="194"/>
      <c r="BD52">
        <f t="shared" si="94"/>
        <v>1</v>
      </c>
      <c r="BE52">
        <f t="shared" si="95"/>
        <v>1</v>
      </c>
      <c r="BF52">
        <f>VLOOKUP($A52,'FuturesInfo (3)'!$A$2:$V$80,22)</f>
        <v>2</v>
      </c>
      <c r="BG52">
        <f t="shared" si="96"/>
        <v>1</v>
      </c>
      <c r="BH52">
        <f t="shared" si="97"/>
        <v>3</v>
      </c>
      <c r="BI52" s="137">
        <f>VLOOKUP($A52,'FuturesInfo (3)'!$A$2:$O$80,15)*BF52</f>
        <v>78500</v>
      </c>
      <c r="BJ52" s="137">
        <f>VLOOKUP($A52,'FuturesInfo (3)'!$A$2:$O$80,15)*BH52</f>
        <v>117750</v>
      </c>
      <c r="BK52" s="188">
        <f t="shared" si="134"/>
        <v>0</v>
      </c>
      <c r="BL52" s="188">
        <f t="shared" si="69"/>
        <v>0</v>
      </c>
      <c r="BM52" s="188">
        <f t="shared" si="99"/>
        <v>0</v>
      </c>
      <c r="BN52" s="188">
        <f t="shared" si="100"/>
        <v>0</v>
      </c>
      <c r="BO52" s="188">
        <f t="shared" si="101"/>
        <v>0</v>
      </c>
      <c r="BP52" s="188">
        <f t="shared" si="131"/>
        <v>0</v>
      </c>
      <c r="BQ52" s="188">
        <f t="shared" si="103"/>
        <v>0</v>
      </c>
      <c r="BR52" s="188">
        <f t="shared" si="127"/>
        <v>0</v>
      </c>
      <c r="BS52" s="188">
        <f t="shared" si="104"/>
        <v>0</v>
      </c>
      <c r="BT52" s="188">
        <f>IF(IF(sym!$Q41=AW52,1,0)=1,ABS(BI52*BB52),-ABS(BI52*BB52))</f>
        <v>0</v>
      </c>
      <c r="BU52" s="188">
        <f t="shared" si="105"/>
        <v>0</v>
      </c>
      <c r="BV52" s="188">
        <f t="shared" si="106"/>
        <v>0</v>
      </c>
      <c r="BX52">
        <f t="shared" si="107"/>
        <v>1</v>
      </c>
      <c r="BY52" s="227">
        <v>1</v>
      </c>
      <c r="BZ52" s="227">
        <v>-1</v>
      </c>
      <c r="CA52" s="227">
        <v>-1</v>
      </c>
      <c r="CB52" s="202">
        <v>-1</v>
      </c>
      <c r="CC52" s="228">
        <v>1</v>
      </c>
      <c r="CD52">
        <v>-24</v>
      </c>
      <c r="CE52">
        <f t="shared" si="108"/>
        <v>-1</v>
      </c>
      <c r="CF52" s="202"/>
      <c r="CG52">
        <f t="shared" si="109"/>
        <v>0</v>
      </c>
      <c r="CH52">
        <f t="shared" si="70"/>
        <v>0</v>
      </c>
      <c r="CI52">
        <f t="shared" si="128"/>
        <v>0</v>
      </c>
      <c r="CJ52">
        <f t="shared" si="110"/>
        <v>0</v>
      </c>
      <c r="CK52" s="236"/>
      <c r="CL52" s="194">
        <v>42550</v>
      </c>
      <c r="CM52">
        <f t="shared" si="111"/>
        <v>-1</v>
      </c>
      <c r="CN52">
        <f t="shared" si="112"/>
        <v>-1</v>
      </c>
      <c r="CO52">
        <f>VLOOKUP($A52,'FuturesInfo (3)'!$A$2:$V$80,22)</f>
        <v>2</v>
      </c>
      <c r="CP52">
        <f t="shared" si="113"/>
        <v>-1</v>
      </c>
      <c r="CQ52">
        <f t="shared" si="114"/>
        <v>2</v>
      </c>
      <c r="CR52" s="137">
        <f>VLOOKUP($A52,'FuturesInfo (3)'!$A$2:$O$80,15)*CO52</f>
        <v>78500</v>
      </c>
      <c r="CS52" s="137">
        <f>VLOOKUP($A52,'FuturesInfo (3)'!$A$2:$O$80,15)*CQ52</f>
        <v>78500</v>
      </c>
      <c r="CT52" s="188">
        <f t="shared" si="135"/>
        <v>0</v>
      </c>
      <c r="CU52" s="188">
        <f t="shared" si="71"/>
        <v>0</v>
      </c>
      <c r="CV52" s="188">
        <f t="shared" si="116"/>
        <v>0</v>
      </c>
      <c r="CW52" s="188">
        <f t="shared" si="117"/>
        <v>0</v>
      </c>
      <c r="CX52" s="188">
        <f t="shared" si="118"/>
        <v>0</v>
      </c>
      <c r="CY52" s="188">
        <f t="shared" si="132"/>
        <v>0</v>
      </c>
      <c r="CZ52" s="188">
        <f t="shared" si="120"/>
        <v>0</v>
      </c>
      <c r="DA52" s="188">
        <f t="shared" si="129"/>
        <v>0</v>
      </c>
      <c r="DB52" s="188">
        <f t="shared" si="121"/>
        <v>0</v>
      </c>
      <c r="DC52" s="188">
        <f>IF(IF(sym!$Q41=CF52,1,0)=1,ABS(CR52*CK52),-ABS(CR52*CK52))</f>
        <v>0</v>
      </c>
      <c r="DD52" s="188">
        <f t="shared" si="122"/>
        <v>0</v>
      </c>
      <c r="DE52" s="188">
        <f t="shared" si="123"/>
        <v>0</v>
      </c>
    </row>
    <row r="53" spans="1:109" x14ac:dyDescent="0.25">
      <c r="A53" s="1" t="s">
        <v>367</v>
      </c>
      <c r="B53" s="149" t="s">
        <v>625</v>
      </c>
      <c r="C53" s="192" t="s">
        <v>313</v>
      </c>
      <c r="F53">
        <v>-1</v>
      </c>
      <c r="G53" s="227">
        <v>1</v>
      </c>
      <c r="H53" s="227">
        <v>1</v>
      </c>
      <c r="I53" s="227">
        <v>1</v>
      </c>
      <c r="J53" s="202">
        <v>-1</v>
      </c>
      <c r="K53" s="228">
        <v>-11</v>
      </c>
      <c r="L53">
        <f t="shared" si="72"/>
        <v>1</v>
      </c>
      <c r="M53">
        <f t="shared" si="73"/>
        <v>1</v>
      </c>
      <c r="N53">
        <v>1</v>
      </c>
      <c r="O53">
        <f t="shared" si="74"/>
        <v>1</v>
      </c>
      <c r="P53">
        <f t="shared" si="66"/>
        <v>0</v>
      </c>
      <c r="Q53">
        <f t="shared" si="124"/>
        <v>1</v>
      </c>
      <c r="R53">
        <f t="shared" si="75"/>
        <v>1</v>
      </c>
      <c r="S53">
        <v>2.62489415749E-2</v>
      </c>
      <c r="T53" s="194">
        <v>42565</v>
      </c>
      <c r="U53">
        <f t="shared" si="76"/>
        <v>1</v>
      </c>
      <c r="V53">
        <f t="shared" si="77"/>
        <v>1</v>
      </c>
      <c r="W53">
        <f>VLOOKUP($A53,'FuturesInfo (3)'!$A$2:$V$80,22)</f>
        <v>4</v>
      </c>
      <c r="X53">
        <f t="shared" si="78"/>
        <v>1</v>
      </c>
      <c r="Y53">
        <f t="shared" si="79"/>
        <v>4</v>
      </c>
      <c r="Z53" s="137">
        <v>96960</v>
      </c>
      <c r="AA53" s="137">
        <v>121200</v>
      </c>
      <c r="AB53" s="188">
        <f t="shared" si="133"/>
        <v>2545.0973751023039</v>
      </c>
      <c r="AC53" s="188">
        <f t="shared" si="67"/>
        <v>2545.0973751023039</v>
      </c>
      <c r="AD53" s="188">
        <f t="shared" si="81"/>
        <v>-2545.0973751023039</v>
      </c>
      <c r="AE53" s="188">
        <f t="shared" si="82"/>
        <v>-2545.0973751023039</v>
      </c>
      <c r="AF53" s="188">
        <f t="shared" si="83"/>
        <v>2545.0973751023039</v>
      </c>
      <c r="AG53" s="188">
        <f t="shared" si="130"/>
        <v>2545.0973751023039</v>
      </c>
      <c r="AH53" s="188">
        <f t="shared" si="85"/>
        <v>2545.0973751023039</v>
      </c>
      <c r="AI53" s="188">
        <f t="shared" si="125"/>
        <v>2545.0973751023039</v>
      </c>
      <c r="AJ53" s="188">
        <f t="shared" si="86"/>
        <v>2545.0973751023039</v>
      </c>
      <c r="AK53" s="188">
        <f>IF(IF(sym!$Q42=N53,1,0)=1,ABS(Z53*S53),-ABS(Z53*S53))</f>
        <v>2545.0973751023039</v>
      </c>
      <c r="AL53" s="188">
        <f t="shared" si="87"/>
        <v>2545.0973751023039</v>
      </c>
      <c r="AM53" s="188">
        <f t="shared" si="88"/>
        <v>2545.0973751023039</v>
      </c>
      <c r="AO53">
        <f t="shared" si="89"/>
        <v>1</v>
      </c>
      <c r="AP53" s="227">
        <v>1</v>
      </c>
      <c r="AQ53" s="227">
        <v>1</v>
      </c>
      <c r="AR53" s="227">
        <v>1</v>
      </c>
      <c r="AS53" s="202">
        <v>-1</v>
      </c>
      <c r="AT53" s="228">
        <v>-12</v>
      </c>
      <c r="AU53">
        <f t="shared" si="90"/>
        <v>1</v>
      </c>
      <c r="AV53">
        <f t="shared" si="91"/>
        <v>1</v>
      </c>
      <c r="AW53" s="202">
        <v>-1</v>
      </c>
      <c r="AX53">
        <f t="shared" si="92"/>
        <v>0</v>
      </c>
      <c r="AY53">
        <f t="shared" si="68"/>
        <v>1</v>
      </c>
      <c r="AZ53">
        <f t="shared" si="126"/>
        <v>0</v>
      </c>
      <c r="BA53">
        <f t="shared" si="93"/>
        <v>0</v>
      </c>
      <c r="BB53" s="236">
        <v>-1.23762376238E-3</v>
      </c>
      <c r="BC53" s="194"/>
      <c r="BD53">
        <f t="shared" si="94"/>
        <v>-1</v>
      </c>
      <c r="BE53">
        <f t="shared" si="95"/>
        <v>-1</v>
      </c>
      <c r="BF53">
        <f>VLOOKUP($A53,'FuturesInfo (3)'!$A$2:$V$80,22)</f>
        <v>4</v>
      </c>
      <c r="BG53">
        <f t="shared" si="96"/>
        <v>-1</v>
      </c>
      <c r="BH53">
        <f t="shared" si="97"/>
        <v>3</v>
      </c>
      <c r="BI53" s="137">
        <f>VLOOKUP($A53,'FuturesInfo (3)'!$A$2:$O$80,15)*BF53</f>
        <v>93120</v>
      </c>
      <c r="BJ53" s="137">
        <f>VLOOKUP($A53,'FuturesInfo (3)'!$A$2:$O$80,15)*BH53</f>
        <v>69840</v>
      </c>
      <c r="BK53" s="188">
        <f t="shared" si="134"/>
        <v>-115.2475247528256</v>
      </c>
      <c r="BL53" s="188">
        <f t="shared" si="69"/>
        <v>115.2475247528256</v>
      </c>
      <c r="BM53" s="188">
        <f t="shared" si="99"/>
        <v>-115.2475247528256</v>
      </c>
      <c r="BN53" s="188">
        <f t="shared" si="100"/>
        <v>115.2475247528256</v>
      </c>
      <c r="BO53" s="188">
        <f t="shared" si="101"/>
        <v>-115.2475247528256</v>
      </c>
      <c r="BP53" s="188">
        <f t="shared" si="131"/>
        <v>-115.2475247528256</v>
      </c>
      <c r="BQ53" s="188">
        <f t="shared" si="103"/>
        <v>-115.2475247528256</v>
      </c>
      <c r="BR53" s="188">
        <f t="shared" si="127"/>
        <v>-115.2475247528256</v>
      </c>
      <c r="BS53" s="188">
        <f t="shared" si="104"/>
        <v>115.2475247528256</v>
      </c>
      <c r="BT53" s="188">
        <f>IF(IF(sym!$Q42=AW53,1,0)=1,ABS(BI53*BB53),-ABS(BI53*BB53))</f>
        <v>-115.2475247528256</v>
      </c>
      <c r="BU53" s="188">
        <f t="shared" si="105"/>
        <v>115.2475247528256</v>
      </c>
      <c r="BV53" s="188">
        <f t="shared" si="106"/>
        <v>115.2475247528256</v>
      </c>
      <c r="BX53">
        <f t="shared" si="107"/>
        <v>-1</v>
      </c>
      <c r="BY53" s="227">
        <v>-1</v>
      </c>
      <c r="BZ53" s="227">
        <v>1</v>
      </c>
      <c r="CA53" s="227">
        <v>1</v>
      </c>
      <c r="CB53" s="202">
        <v>1</v>
      </c>
      <c r="CC53" s="228">
        <v>-1</v>
      </c>
      <c r="CD53">
        <v>-6</v>
      </c>
      <c r="CE53">
        <f t="shared" si="108"/>
        <v>-1</v>
      </c>
      <c r="CF53" s="202"/>
      <c r="CG53">
        <f t="shared" si="109"/>
        <v>0</v>
      </c>
      <c r="CH53">
        <f t="shared" si="70"/>
        <v>0</v>
      </c>
      <c r="CI53">
        <f t="shared" si="128"/>
        <v>0</v>
      </c>
      <c r="CJ53">
        <f t="shared" si="110"/>
        <v>0</v>
      </c>
      <c r="CK53" s="236"/>
      <c r="CL53" s="194">
        <v>42576</v>
      </c>
      <c r="CM53">
        <f t="shared" si="111"/>
        <v>-1</v>
      </c>
      <c r="CN53">
        <f t="shared" si="112"/>
        <v>-1</v>
      </c>
      <c r="CO53">
        <f>VLOOKUP($A53,'FuturesInfo (3)'!$A$2:$V$80,22)</f>
        <v>4</v>
      </c>
      <c r="CP53">
        <f t="shared" si="113"/>
        <v>1</v>
      </c>
      <c r="CQ53">
        <f t="shared" si="114"/>
        <v>5</v>
      </c>
      <c r="CR53" s="137">
        <f>VLOOKUP($A53,'FuturesInfo (3)'!$A$2:$O$80,15)*CO53</f>
        <v>93120</v>
      </c>
      <c r="CS53" s="137">
        <f>VLOOKUP($A53,'FuturesInfo (3)'!$A$2:$O$80,15)*CQ53</f>
        <v>116400</v>
      </c>
      <c r="CT53" s="188">
        <f t="shared" si="135"/>
        <v>0</v>
      </c>
      <c r="CU53" s="188">
        <f t="shared" si="71"/>
        <v>0</v>
      </c>
      <c r="CV53" s="188">
        <f t="shared" si="116"/>
        <v>0</v>
      </c>
      <c r="CW53" s="188">
        <f t="shared" si="117"/>
        <v>0</v>
      </c>
      <c r="CX53" s="188">
        <f t="shared" si="118"/>
        <v>0</v>
      </c>
      <c r="CY53" s="188">
        <f t="shared" si="132"/>
        <v>0</v>
      </c>
      <c r="CZ53" s="188">
        <f t="shared" si="120"/>
        <v>0</v>
      </c>
      <c r="DA53" s="188">
        <f t="shared" si="129"/>
        <v>0</v>
      </c>
      <c r="DB53" s="188">
        <f t="shared" si="121"/>
        <v>0</v>
      </c>
      <c r="DC53" s="188">
        <f>IF(IF(sym!$Q42=CF53,1,0)=1,ABS(CR53*CK53),-ABS(CR53*CK53))</f>
        <v>0</v>
      </c>
      <c r="DD53" s="188">
        <f t="shared" si="122"/>
        <v>0</v>
      </c>
      <c r="DE53" s="188">
        <f t="shared" si="123"/>
        <v>0</v>
      </c>
    </row>
    <row r="54" spans="1:109" x14ac:dyDescent="0.25">
      <c r="A54" s="1" t="s">
        <v>511</v>
      </c>
      <c r="B54" s="149" t="s">
        <v>511</v>
      </c>
      <c r="C54" s="192" t="s">
        <v>304</v>
      </c>
      <c r="F54">
        <v>1</v>
      </c>
      <c r="G54" s="227">
        <v>1</v>
      </c>
      <c r="H54" s="227">
        <v>1</v>
      </c>
      <c r="I54" s="227">
        <v>1</v>
      </c>
      <c r="J54" s="202">
        <v>1</v>
      </c>
      <c r="K54" s="228">
        <v>-4</v>
      </c>
      <c r="L54">
        <f t="shared" si="72"/>
        <v>-1</v>
      </c>
      <c r="M54">
        <f t="shared" si="73"/>
        <v>-1</v>
      </c>
      <c r="N54">
        <v>-1</v>
      </c>
      <c r="O54">
        <f t="shared" si="74"/>
        <v>0</v>
      </c>
      <c r="P54">
        <f t="shared" si="66"/>
        <v>0</v>
      </c>
      <c r="Q54">
        <f t="shared" si="124"/>
        <v>1</v>
      </c>
      <c r="R54">
        <f t="shared" si="75"/>
        <v>1</v>
      </c>
      <c r="S54">
        <v>-1.62337662338E-2</v>
      </c>
      <c r="T54" s="194">
        <v>42576</v>
      </c>
      <c r="U54">
        <f t="shared" si="76"/>
        <v>-1</v>
      </c>
      <c r="V54">
        <f t="shared" si="77"/>
        <v>-1</v>
      </c>
      <c r="W54">
        <f>VLOOKUP($A54,'FuturesInfo (3)'!$A$2:$V$80,22)</f>
        <v>8</v>
      </c>
      <c r="X54">
        <f t="shared" si="78"/>
        <v>1</v>
      </c>
      <c r="Y54">
        <f t="shared" si="79"/>
        <v>8</v>
      </c>
      <c r="Z54" s="137">
        <v>145440</v>
      </c>
      <c r="AA54" s="137">
        <v>181800</v>
      </c>
      <c r="AB54" s="188">
        <f t="shared" si="133"/>
        <v>-2361.038961043872</v>
      </c>
      <c r="AC54" s="188">
        <f t="shared" si="67"/>
        <v>-2361.038961043872</v>
      </c>
      <c r="AD54" s="188">
        <f t="shared" si="81"/>
        <v>-2361.038961043872</v>
      </c>
      <c r="AE54" s="188">
        <f t="shared" si="82"/>
        <v>-2361.038961043872</v>
      </c>
      <c r="AF54" s="188">
        <f t="shared" si="83"/>
        <v>2361.038961043872</v>
      </c>
      <c r="AG54" s="188">
        <f t="shared" si="130"/>
        <v>2361.038961043872</v>
      </c>
      <c r="AH54" s="188">
        <f t="shared" si="85"/>
        <v>-2361.038961043872</v>
      </c>
      <c r="AI54" s="188">
        <f t="shared" si="125"/>
        <v>-2361.038961043872</v>
      </c>
      <c r="AJ54" s="188">
        <f t="shared" si="86"/>
        <v>2361.038961043872</v>
      </c>
      <c r="AK54" s="188">
        <f>IF(IF(sym!$Q43=N54,1,0)=1,ABS(Z54*S54),-ABS(Z54*S54))</f>
        <v>-2361.038961043872</v>
      </c>
      <c r="AL54" s="188">
        <f t="shared" si="87"/>
        <v>2361.038961043872</v>
      </c>
      <c r="AM54" s="188">
        <f t="shared" si="88"/>
        <v>2361.038961043872</v>
      </c>
      <c r="AO54">
        <f t="shared" si="89"/>
        <v>-1</v>
      </c>
      <c r="AP54" s="227">
        <v>1</v>
      </c>
      <c r="AQ54" s="227">
        <v>-1</v>
      </c>
      <c r="AR54" s="227">
        <v>1</v>
      </c>
      <c r="AS54" s="202">
        <v>1</v>
      </c>
      <c r="AT54" s="228">
        <v>-5</v>
      </c>
      <c r="AU54">
        <f t="shared" si="90"/>
        <v>-1</v>
      </c>
      <c r="AV54">
        <f t="shared" si="91"/>
        <v>-1</v>
      </c>
      <c r="AW54" s="202">
        <v>1</v>
      </c>
      <c r="AX54">
        <f t="shared" si="92"/>
        <v>0</v>
      </c>
      <c r="AY54">
        <f t="shared" si="68"/>
        <v>1</v>
      </c>
      <c r="AZ54">
        <f t="shared" si="126"/>
        <v>0</v>
      </c>
      <c r="BA54">
        <f t="shared" si="93"/>
        <v>0</v>
      </c>
      <c r="BB54" s="236">
        <v>4.4004400440000001E-3</v>
      </c>
      <c r="BC54" s="194"/>
      <c r="BD54">
        <f t="shared" si="94"/>
        <v>-1</v>
      </c>
      <c r="BE54">
        <f t="shared" si="95"/>
        <v>-1</v>
      </c>
      <c r="BF54">
        <f>VLOOKUP($A54,'FuturesInfo (3)'!$A$2:$V$80,22)</f>
        <v>8</v>
      </c>
      <c r="BG54">
        <f t="shared" si="96"/>
        <v>1</v>
      </c>
      <c r="BH54">
        <f t="shared" si="97"/>
        <v>10</v>
      </c>
      <c r="BI54" s="137">
        <f>VLOOKUP($A54,'FuturesInfo (3)'!$A$2:$O$80,15)*BF54</f>
        <v>145520</v>
      </c>
      <c r="BJ54" s="137">
        <f>VLOOKUP($A54,'FuturesInfo (3)'!$A$2:$O$80,15)*BH54</f>
        <v>181900</v>
      </c>
      <c r="BK54" s="188">
        <f t="shared" si="134"/>
        <v>640.35203520287996</v>
      </c>
      <c r="BL54" s="188">
        <f t="shared" si="69"/>
        <v>640.35203520287996</v>
      </c>
      <c r="BM54" s="188">
        <f t="shared" si="99"/>
        <v>-640.35203520287996</v>
      </c>
      <c r="BN54" s="188">
        <f t="shared" si="100"/>
        <v>640.35203520287996</v>
      </c>
      <c r="BO54" s="188">
        <f t="shared" si="101"/>
        <v>-640.35203520287996</v>
      </c>
      <c r="BP54" s="188">
        <f t="shared" si="131"/>
        <v>-640.35203520287996</v>
      </c>
      <c r="BQ54" s="188">
        <f t="shared" si="103"/>
        <v>-640.35203520287996</v>
      </c>
      <c r="BR54" s="188">
        <f t="shared" si="127"/>
        <v>640.35203520287996</v>
      </c>
      <c r="BS54" s="188">
        <f t="shared" si="104"/>
        <v>-640.35203520287996</v>
      </c>
      <c r="BT54" s="188">
        <f>IF(IF(sym!$Q43=AW54,1,0)=1,ABS(BI54*BB54),-ABS(BI54*BB54))</f>
        <v>640.35203520287996</v>
      </c>
      <c r="BU54" s="188">
        <f t="shared" si="105"/>
        <v>-640.35203520287996</v>
      </c>
      <c r="BV54" s="188">
        <f t="shared" si="106"/>
        <v>640.35203520287996</v>
      </c>
      <c r="BX54">
        <f t="shared" si="107"/>
        <v>1</v>
      </c>
      <c r="BY54" s="227">
        <v>1</v>
      </c>
      <c r="BZ54" s="227">
        <v>1</v>
      </c>
      <c r="CA54" s="227">
        <v>-1</v>
      </c>
      <c r="CB54" s="202">
        <v>1</v>
      </c>
      <c r="CC54" s="228">
        <v>1</v>
      </c>
      <c r="CD54">
        <v>13</v>
      </c>
      <c r="CE54">
        <f t="shared" si="108"/>
        <v>1</v>
      </c>
      <c r="CF54" s="202"/>
      <c r="CG54">
        <f t="shared" si="109"/>
        <v>0</v>
      </c>
      <c r="CH54">
        <f t="shared" si="70"/>
        <v>0</v>
      </c>
      <c r="CI54">
        <f t="shared" si="128"/>
        <v>0</v>
      </c>
      <c r="CJ54">
        <f t="shared" si="110"/>
        <v>0</v>
      </c>
      <c r="CK54" s="236"/>
      <c r="CL54" s="194">
        <v>42576</v>
      </c>
      <c r="CM54">
        <f t="shared" si="111"/>
        <v>1</v>
      </c>
      <c r="CN54">
        <f t="shared" si="112"/>
        <v>1</v>
      </c>
      <c r="CO54">
        <f>VLOOKUP($A54,'FuturesInfo (3)'!$A$2:$V$80,22)</f>
        <v>8</v>
      </c>
      <c r="CP54">
        <f t="shared" si="113"/>
        <v>1</v>
      </c>
      <c r="CQ54">
        <f t="shared" si="114"/>
        <v>10</v>
      </c>
      <c r="CR54" s="137">
        <f>VLOOKUP($A54,'FuturesInfo (3)'!$A$2:$O$80,15)*CO54</f>
        <v>145520</v>
      </c>
      <c r="CS54" s="137">
        <f>VLOOKUP($A54,'FuturesInfo (3)'!$A$2:$O$80,15)*CQ54</f>
        <v>181900</v>
      </c>
      <c r="CT54" s="188">
        <f t="shared" si="135"/>
        <v>0</v>
      </c>
      <c r="CU54" s="188">
        <f t="shared" si="71"/>
        <v>0</v>
      </c>
      <c r="CV54" s="188">
        <f t="shared" si="116"/>
        <v>0</v>
      </c>
      <c r="CW54" s="188">
        <f t="shared" si="117"/>
        <v>0</v>
      </c>
      <c r="CX54" s="188">
        <f t="shared" si="118"/>
        <v>0</v>
      </c>
      <c r="CY54" s="188">
        <f t="shared" si="132"/>
        <v>0</v>
      </c>
      <c r="CZ54" s="188">
        <f t="shared" si="120"/>
        <v>0</v>
      </c>
      <c r="DA54" s="188">
        <f t="shared" si="129"/>
        <v>0</v>
      </c>
      <c r="DB54" s="188">
        <f t="shared" si="121"/>
        <v>0</v>
      </c>
      <c r="DC54" s="188">
        <f>IF(IF(sym!$Q43=CF54,1,0)=1,ABS(CR54*CK54),-ABS(CR54*CK54))</f>
        <v>0</v>
      </c>
      <c r="DD54" s="188">
        <f t="shared" si="122"/>
        <v>0</v>
      </c>
      <c r="DE54" s="188">
        <f t="shared" si="123"/>
        <v>0</v>
      </c>
    </row>
    <row r="55" spans="1:109" x14ac:dyDescent="0.25">
      <c r="A55" s="1" t="s">
        <v>988</v>
      </c>
      <c r="B55" s="149" t="s">
        <v>629</v>
      </c>
      <c r="C55" s="192" t="s">
        <v>304</v>
      </c>
      <c r="F55">
        <v>1</v>
      </c>
      <c r="G55" s="227">
        <v>-1</v>
      </c>
      <c r="H55" s="227">
        <v>-1</v>
      </c>
      <c r="I55" s="227">
        <v>-1</v>
      </c>
      <c r="J55" s="202">
        <v>-1</v>
      </c>
      <c r="K55" s="228">
        <v>22</v>
      </c>
      <c r="L55">
        <f t="shared" si="72"/>
        <v>-1</v>
      </c>
      <c r="M55">
        <f t="shared" si="73"/>
        <v>-1</v>
      </c>
      <c r="N55">
        <v>-1</v>
      </c>
      <c r="O55">
        <f t="shared" si="74"/>
        <v>1</v>
      </c>
      <c r="P55">
        <f t="shared" si="66"/>
        <v>1</v>
      </c>
      <c r="Q55">
        <f t="shared" si="124"/>
        <v>1</v>
      </c>
      <c r="R55">
        <f t="shared" si="75"/>
        <v>1</v>
      </c>
      <c r="S55">
        <v>-1.4572293716899999E-2</v>
      </c>
      <c r="T55" s="194">
        <v>42550</v>
      </c>
      <c r="U55">
        <f t="shared" si="76"/>
        <v>-1</v>
      </c>
      <c r="V55">
        <f t="shared" si="77"/>
        <v>-1</v>
      </c>
      <c r="W55">
        <f>VLOOKUP($A55,'FuturesInfo (3)'!$A$2:$V$80,22)</f>
        <v>4</v>
      </c>
      <c r="X55">
        <f t="shared" si="78"/>
        <v>-1</v>
      </c>
      <c r="Y55">
        <f t="shared" si="79"/>
        <v>4</v>
      </c>
      <c r="Z55" s="137">
        <v>104140.00000000001</v>
      </c>
      <c r="AA55" s="137">
        <v>78105.000000000015</v>
      </c>
      <c r="AB55" s="188">
        <f t="shared" si="133"/>
        <v>1517.5586676779662</v>
      </c>
      <c r="AC55" s="188">
        <f t="shared" si="67"/>
        <v>1517.5586676779662</v>
      </c>
      <c r="AD55" s="188">
        <f t="shared" si="81"/>
        <v>-1517.5586676779662</v>
      </c>
      <c r="AE55" s="188">
        <f t="shared" si="82"/>
        <v>1517.5586676779662</v>
      </c>
      <c r="AF55" s="188">
        <f t="shared" si="83"/>
        <v>1517.5586676779662</v>
      </c>
      <c r="AG55" s="188">
        <f t="shared" si="130"/>
        <v>1517.5586676779662</v>
      </c>
      <c r="AH55" s="188">
        <f t="shared" si="85"/>
        <v>1517.5586676779662</v>
      </c>
      <c r="AI55" s="188">
        <f t="shared" si="125"/>
        <v>1517.5586676779662</v>
      </c>
      <c r="AJ55" s="188">
        <f t="shared" si="86"/>
        <v>1517.5586676779662</v>
      </c>
      <c r="AK55" s="188">
        <f>IF(IF(sym!$Q44=N55,1,0)=1,ABS(Z55*S55),-ABS(Z55*S55))</f>
        <v>-1517.5586676779662</v>
      </c>
      <c r="AL55" s="188">
        <f t="shared" si="87"/>
        <v>1517.5586676779662</v>
      </c>
      <c r="AM55" s="188">
        <f t="shared" si="88"/>
        <v>1517.5586676779662</v>
      </c>
      <c r="AO55">
        <f t="shared" si="89"/>
        <v>-1</v>
      </c>
      <c r="AP55" s="227">
        <v>-1</v>
      </c>
      <c r="AQ55" s="227">
        <v>1</v>
      </c>
      <c r="AR55" s="227">
        <v>-1</v>
      </c>
      <c r="AS55" s="202">
        <v>-1</v>
      </c>
      <c r="AT55" s="228">
        <v>23</v>
      </c>
      <c r="AU55">
        <f t="shared" si="90"/>
        <v>1</v>
      </c>
      <c r="AV55">
        <f t="shared" si="91"/>
        <v>-1</v>
      </c>
      <c r="AW55" s="202">
        <v>1</v>
      </c>
      <c r="AX55">
        <f t="shared" si="92"/>
        <v>1</v>
      </c>
      <c r="AY55">
        <f t="shared" si="68"/>
        <v>0</v>
      </c>
      <c r="AZ55">
        <f t="shared" si="126"/>
        <v>1</v>
      </c>
      <c r="BA55">
        <f t="shared" si="93"/>
        <v>0</v>
      </c>
      <c r="BB55" s="236">
        <v>1.4787785673100001E-2</v>
      </c>
      <c r="BC55" s="194"/>
      <c r="BD55">
        <f t="shared" si="94"/>
        <v>1</v>
      </c>
      <c r="BE55">
        <f t="shared" si="95"/>
        <v>1</v>
      </c>
      <c r="BF55">
        <f>VLOOKUP($A55,'FuturesInfo (3)'!$A$2:$V$80,22)</f>
        <v>4</v>
      </c>
      <c r="BG55">
        <f t="shared" si="96"/>
        <v>-1</v>
      </c>
      <c r="BH55">
        <f t="shared" si="97"/>
        <v>3</v>
      </c>
      <c r="BI55" s="137">
        <f>VLOOKUP($A55,'FuturesInfo (3)'!$A$2:$O$80,15)*BF55</f>
        <v>109880</v>
      </c>
      <c r="BJ55" s="137">
        <f>VLOOKUP($A55,'FuturesInfo (3)'!$A$2:$O$80,15)*BH55</f>
        <v>82410</v>
      </c>
      <c r="BK55" s="188">
        <f t="shared" si="134"/>
        <v>-1624.881889760228</v>
      </c>
      <c r="BL55" s="188">
        <f t="shared" si="69"/>
        <v>-1624.881889760228</v>
      </c>
      <c r="BM55" s="188">
        <f t="shared" si="99"/>
        <v>-1624.881889760228</v>
      </c>
      <c r="BN55" s="188">
        <f t="shared" si="100"/>
        <v>-1624.881889760228</v>
      </c>
      <c r="BO55" s="188">
        <f t="shared" si="101"/>
        <v>1624.881889760228</v>
      </c>
      <c r="BP55" s="188">
        <f t="shared" si="131"/>
        <v>-1624.881889760228</v>
      </c>
      <c r="BQ55" s="188">
        <f t="shared" si="103"/>
        <v>1624.881889760228</v>
      </c>
      <c r="BR55" s="188">
        <f t="shared" si="127"/>
        <v>-1624.881889760228</v>
      </c>
      <c r="BS55" s="188">
        <f t="shared" si="104"/>
        <v>1624.881889760228</v>
      </c>
      <c r="BT55" s="188">
        <f>IF(IF(sym!$Q44=AW55,1,0)=1,ABS(BI55*BB55),-ABS(BI55*BB55))</f>
        <v>1624.881889760228</v>
      </c>
      <c r="BU55" s="188">
        <f t="shared" si="105"/>
        <v>1624.881889760228</v>
      </c>
      <c r="BV55" s="188">
        <f t="shared" si="106"/>
        <v>1624.881889760228</v>
      </c>
      <c r="BX55">
        <f t="shared" si="107"/>
        <v>1</v>
      </c>
      <c r="BY55" s="227">
        <v>1</v>
      </c>
      <c r="BZ55" s="227">
        <v>1</v>
      </c>
      <c r="CA55" s="227">
        <v>1</v>
      </c>
      <c r="CB55" s="202">
        <v>1</v>
      </c>
      <c r="CC55" s="228">
        <v>-1</v>
      </c>
      <c r="CD55">
        <v>24</v>
      </c>
      <c r="CE55">
        <f t="shared" si="108"/>
        <v>-1</v>
      </c>
      <c r="CF55" s="202"/>
      <c r="CG55">
        <f t="shared" si="109"/>
        <v>0</v>
      </c>
      <c r="CH55">
        <f t="shared" si="70"/>
        <v>0</v>
      </c>
      <c r="CI55">
        <f t="shared" si="128"/>
        <v>0</v>
      </c>
      <c r="CJ55">
        <f t="shared" si="110"/>
        <v>0</v>
      </c>
      <c r="CK55" s="236"/>
      <c r="CL55" s="194">
        <v>42550</v>
      </c>
      <c r="CM55">
        <f t="shared" si="111"/>
        <v>-1</v>
      </c>
      <c r="CN55">
        <f t="shared" si="112"/>
        <v>1</v>
      </c>
      <c r="CO55">
        <f>VLOOKUP($A55,'FuturesInfo (3)'!$A$2:$V$80,22)</f>
        <v>4</v>
      </c>
      <c r="CP55">
        <f t="shared" si="113"/>
        <v>1</v>
      </c>
      <c r="CQ55">
        <f t="shared" si="114"/>
        <v>5</v>
      </c>
      <c r="CR55" s="137">
        <f>VLOOKUP($A55,'FuturesInfo (3)'!$A$2:$O$80,15)*CO55</f>
        <v>109880</v>
      </c>
      <c r="CS55" s="137">
        <f>VLOOKUP($A55,'FuturesInfo (3)'!$A$2:$O$80,15)*CQ55</f>
        <v>137350</v>
      </c>
      <c r="CT55" s="188">
        <f t="shared" si="135"/>
        <v>0</v>
      </c>
      <c r="CU55" s="188">
        <f t="shared" si="71"/>
        <v>0</v>
      </c>
      <c r="CV55" s="188">
        <f t="shared" si="116"/>
        <v>0</v>
      </c>
      <c r="CW55" s="188">
        <f t="shared" si="117"/>
        <v>0</v>
      </c>
      <c r="CX55" s="188">
        <f t="shared" si="118"/>
        <v>0</v>
      </c>
      <c r="CY55" s="188">
        <f t="shared" si="132"/>
        <v>0</v>
      </c>
      <c r="CZ55" s="188">
        <f t="shared" si="120"/>
        <v>0</v>
      </c>
      <c r="DA55" s="188">
        <f t="shared" si="129"/>
        <v>0</v>
      </c>
      <c r="DB55" s="188">
        <f t="shared" si="121"/>
        <v>0</v>
      </c>
      <c r="DC55" s="188">
        <f>IF(IF(sym!$Q44=CF55,1,0)=1,ABS(CR55*CK55),-ABS(CR55*CK55))</f>
        <v>0</v>
      </c>
      <c r="DD55" s="188">
        <f t="shared" si="122"/>
        <v>0</v>
      </c>
      <c r="DE55" s="188">
        <f t="shared" si="123"/>
        <v>0</v>
      </c>
    </row>
    <row r="56" spans="1:109" x14ac:dyDescent="0.25">
      <c r="A56" s="1" t="s">
        <v>989</v>
      </c>
      <c r="B56" s="149" t="s">
        <v>655</v>
      </c>
      <c r="C56" s="192" t="s">
        <v>294</v>
      </c>
      <c r="F56">
        <v>1</v>
      </c>
      <c r="G56" s="227">
        <v>-1</v>
      </c>
      <c r="H56" s="227">
        <v>-1</v>
      </c>
      <c r="I56" s="227">
        <v>-1</v>
      </c>
      <c r="J56" s="202">
        <v>1</v>
      </c>
      <c r="K56" s="228">
        <v>-9</v>
      </c>
      <c r="L56">
        <f t="shared" si="72"/>
        <v>-1</v>
      </c>
      <c r="M56">
        <f t="shared" si="73"/>
        <v>-1</v>
      </c>
      <c r="N56">
        <v>-1</v>
      </c>
      <c r="O56">
        <f t="shared" si="74"/>
        <v>1</v>
      </c>
      <c r="P56">
        <f t="shared" si="66"/>
        <v>0</v>
      </c>
      <c r="Q56">
        <f t="shared" si="124"/>
        <v>1</v>
      </c>
      <c r="R56">
        <f t="shared" si="75"/>
        <v>1</v>
      </c>
      <c r="S56">
        <v>-2.6091888825899999E-3</v>
      </c>
      <c r="T56" s="194">
        <v>42569</v>
      </c>
      <c r="U56">
        <f t="shared" si="76"/>
        <v>-1</v>
      </c>
      <c r="V56">
        <f t="shared" si="77"/>
        <v>-1</v>
      </c>
      <c r="W56">
        <f>VLOOKUP($A56,'FuturesInfo (3)'!$A$2:$V$80,22)</f>
        <v>4</v>
      </c>
      <c r="X56">
        <f t="shared" si="78"/>
        <v>-1</v>
      </c>
      <c r="Y56">
        <f t="shared" si="79"/>
        <v>4</v>
      </c>
      <c r="Z56" s="137">
        <v>175840</v>
      </c>
      <c r="AA56" s="137">
        <v>131880</v>
      </c>
      <c r="AB56" s="188">
        <f t="shared" si="133"/>
        <v>458.79977311462557</v>
      </c>
      <c r="AC56" s="188">
        <f t="shared" si="67"/>
        <v>458.79977311462557</v>
      </c>
      <c r="AD56" s="188">
        <f t="shared" si="81"/>
        <v>-458.79977311462557</v>
      </c>
      <c r="AE56" s="188">
        <f t="shared" si="82"/>
        <v>-458.79977311462557</v>
      </c>
      <c r="AF56" s="188">
        <f t="shared" si="83"/>
        <v>458.79977311462557</v>
      </c>
      <c r="AG56" s="188">
        <f t="shared" si="130"/>
        <v>458.79977311462557</v>
      </c>
      <c r="AH56" s="188">
        <f t="shared" si="85"/>
        <v>458.79977311462557</v>
      </c>
      <c r="AI56" s="188">
        <f t="shared" si="125"/>
        <v>458.79977311462557</v>
      </c>
      <c r="AJ56" s="188">
        <f t="shared" si="86"/>
        <v>458.79977311462557</v>
      </c>
      <c r="AK56" s="188">
        <f>IF(IF(sym!$Q45=N56,1,0)=1,ABS(Z56*S56),-ABS(Z56*S56))</f>
        <v>-458.79977311462557</v>
      </c>
      <c r="AL56" s="188">
        <f t="shared" si="87"/>
        <v>458.79977311462557</v>
      </c>
      <c r="AM56" s="188">
        <f t="shared" si="88"/>
        <v>458.79977311462557</v>
      </c>
      <c r="AO56">
        <f t="shared" si="89"/>
        <v>-1</v>
      </c>
      <c r="AP56" s="227">
        <v>-1</v>
      </c>
      <c r="AQ56" s="227">
        <v>-1</v>
      </c>
      <c r="AR56" s="227">
        <v>1</v>
      </c>
      <c r="AS56" s="202">
        <v>1</v>
      </c>
      <c r="AT56" s="228">
        <v>-10</v>
      </c>
      <c r="AU56">
        <f t="shared" si="90"/>
        <v>-1</v>
      </c>
      <c r="AV56">
        <f t="shared" si="91"/>
        <v>-1</v>
      </c>
      <c r="AW56" s="202">
        <v>-1</v>
      </c>
      <c r="AX56">
        <f t="shared" si="92"/>
        <v>1</v>
      </c>
      <c r="AY56">
        <f t="shared" si="68"/>
        <v>0</v>
      </c>
      <c r="AZ56">
        <f t="shared" si="126"/>
        <v>1</v>
      </c>
      <c r="BA56">
        <f t="shared" si="93"/>
        <v>1</v>
      </c>
      <c r="BB56" s="236">
        <v>-6.8243858052800003E-3</v>
      </c>
      <c r="BC56" s="194"/>
      <c r="BD56">
        <f t="shared" si="94"/>
        <v>-1</v>
      </c>
      <c r="BE56">
        <f t="shared" si="95"/>
        <v>-1</v>
      </c>
      <c r="BF56">
        <f>VLOOKUP($A56,'FuturesInfo (3)'!$A$2:$V$80,22)</f>
        <v>4</v>
      </c>
      <c r="BG56">
        <f t="shared" si="96"/>
        <v>1</v>
      </c>
      <c r="BH56">
        <f t="shared" si="97"/>
        <v>5</v>
      </c>
      <c r="BI56" s="137">
        <f>VLOOKUP($A56,'FuturesInfo (3)'!$A$2:$O$80,15)*BF56</f>
        <v>180660</v>
      </c>
      <c r="BJ56" s="137">
        <f>VLOOKUP($A56,'FuturesInfo (3)'!$A$2:$O$80,15)*BH56</f>
        <v>225825</v>
      </c>
      <c r="BK56" s="188">
        <f t="shared" si="134"/>
        <v>1232.8935395818849</v>
      </c>
      <c r="BL56" s="188">
        <f t="shared" si="69"/>
        <v>-1232.8935395818849</v>
      </c>
      <c r="BM56" s="188">
        <f t="shared" si="99"/>
        <v>1232.8935395818849</v>
      </c>
      <c r="BN56" s="188">
        <f t="shared" si="100"/>
        <v>-1232.8935395818849</v>
      </c>
      <c r="BO56" s="188">
        <f t="shared" si="101"/>
        <v>1232.8935395818849</v>
      </c>
      <c r="BP56" s="188">
        <f t="shared" si="131"/>
        <v>1232.8935395818849</v>
      </c>
      <c r="BQ56" s="188">
        <f t="shared" si="103"/>
        <v>1232.8935395818849</v>
      </c>
      <c r="BR56" s="188">
        <f t="shared" si="127"/>
        <v>-1232.8935395818849</v>
      </c>
      <c r="BS56" s="188">
        <f t="shared" si="104"/>
        <v>1232.8935395818849</v>
      </c>
      <c r="BT56" s="188">
        <f>IF(IF(sym!$Q45=AW56,1,0)=1,ABS(BI56*BB56),-ABS(BI56*BB56))</f>
        <v>-1232.8935395818849</v>
      </c>
      <c r="BU56" s="188">
        <f t="shared" si="105"/>
        <v>1232.8935395818849</v>
      </c>
      <c r="BV56" s="188">
        <f t="shared" si="106"/>
        <v>1232.8935395818849</v>
      </c>
      <c r="BX56">
        <f t="shared" si="107"/>
        <v>-1</v>
      </c>
      <c r="BY56" s="227">
        <v>-1</v>
      </c>
      <c r="BZ56" s="227">
        <v>1</v>
      </c>
      <c r="CA56" s="227">
        <v>1</v>
      </c>
      <c r="CB56" s="202">
        <v>-1</v>
      </c>
      <c r="CC56" s="228">
        <v>1</v>
      </c>
      <c r="CD56">
        <v>-11</v>
      </c>
      <c r="CE56">
        <f t="shared" si="108"/>
        <v>-1</v>
      </c>
      <c r="CF56" s="202"/>
      <c r="CG56">
        <f t="shared" si="109"/>
        <v>0</v>
      </c>
      <c r="CH56">
        <f t="shared" si="70"/>
        <v>0</v>
      </c>
      <c r="CI56">
        <f t="shared" si="128"/>
        <v>0</v>
      </c>
      <c r="CJ56">
        <f t="shared" si="110"/>
        <v>0</v>
      </c>
      <c r="CK56" s="236"/>
      <c r="CL56" s="194">
        <v>42569</v>
      </c>
      <c r="CM56">
        <f t="shared" si="111"/>
        <v>-1</v>
      </c>
      <c r="CN56">
        <f t="shared" si="112"/>
        <v>-1</v>
      </c>
      <c r="CO56">
        <f>VLOOKUP($A56,'FuturesInfo (3)'!$A$2:$V$80,22)</f>
        <v>4</v>
      </c>
      <c r="CP56">
        <f t="shared" si="113"/>
        <v>-1</v>
      </c>
      <c r="CQ56">
        <f t="shared" si="114"/>
        <v>3</v>
      </c>
      <c r="CR56" s="137">
        <f>VLOOKUP($A56,'FuturesInfo (3)'!$A$2:$O$80,15)*CO56</f>
        <v>180660</v>
      </c>
      <c r="CS56" s="137">
        <f>VLOOKUP($A56,'FuturesInfo (3)'!$A$2:$O$80,15)*CQ56</f>
        <v>135495</v>
      </c>
      <c r="CT56" s="188">
        <f t="shared" si="135"/>
        <v>0</v>
      </c>
      <c r="CU56" s="188">
        <f t="shared" si="71"/>
        <v>0</v>
      </c>
      <c r="CV56" s="188">
        <f t="shared" si="116"/>
        <v>0</v>
      </c>
      <c r="CW56" s="188">
        <f t="shared" si="117"/>
        <v>0</v>
      </c>
      <c r="CX56" s="188">
        <f t="shared" si="118"/>
        <v>0</v>
      </c>
      <c r="CY56" s="188">
        <f t="shared" si="132"/>
        <v>0</v>
      </c>
      <c r="CZ56" s="188">
        <f t="shared" si="120"/>
        <v>0</v>
      </c>
      <c r="DA56" s="188">
        <f t="shared" si="129"/>
        <v>0</v>
      </c>
      <c r="DB56" s="188">
        <f t="shared" si="121"/>
        <v>0</v>
      </c>
      <c r="DC56" s="188">
        <f>IF(IF(sym!$Q45=CF56,1,0)=1,ABS(CR56*CK56),-ABS(CR56*CK56))</f>
        <v>0</v>
      </c>
      <c r="DD56" s="188">
        <f t="shared" si="122"/>
        <v>0</v>
      </c>
      <c r="DE56" s="188">
        <f t="shared" si="123"/>
        <v>0</v>
      </c>
    </row>
    <row r="57" spans="1:109" x14ac:dyDescent="0.25">
      <c r="A57" s="1" t="s">
        <v>369</v>
      </c>
      <c r="B57" s="149" t="s">
        <v>620</v>
      </c>
      <c r="C57" s="192" t="s">
        <v>294</v>
      </c>
      <c r="F57">
        <v>1</v>
      </c>
      <c r="G57" s="227">
        <v>-1</v>
      </c>
      <c r="H57" s="227">
        <v>1</v>
      </c>
      <c r="I57" s="227">
        <v>-1</v>
      </c>
      <c r="J57" s="202">
        <v>-1</v>
      </c>
      <c r="K57" s="228">
        <v>-1</v>
      </c>
      <c r="L57">
        <f t="shared" si="72"/>
        <v>1</v>
      </c>
      <c r="M57">
        <f t="shared" si="73"/>
        <v>1</v>
      </c>
      <c r="N57">
        <v>-1</v>
      </c>
      <c r="O57">
        <f t="shared" si="74"/>
        <v>0</v>
      </c>
      <c r="P57">
        <f t="shared" si="66"/>
        <v>1</v>
      </c>
      <c r="Q57">
        <f t="shared" si="124"/>
        <v>0</v>
      </c>
      <c r="R57">
        <f t="shared" si="75"/>
        <v>0</v>
      </c>
      <c r="S57">
        <v>-5.2969315132400004E-3</v>
      </c>
      <c r="T57" s="194">
        <v>42564</v>
      </c>
      <c r="U57">
        <f t="shared" si="76"/>
        <v>1</v>
      </c>
      <c r="V57">
        <f t="shared" si="77"/>
        <v>1</v>
      </c>
      <c r="W57">
        <f>VLOOKUP($A57,'FuturesInfo (3)'!$A$2:$V$80,22)</f>
        <v>2</v>
      </c>
      <c r="X57">
        <f t="shared" si="78"/>
        <v>-1</v>
      </c>
      <c r="Y57">
        <f t="shared" si="79"/>
        <v>2</v>
      </c>
      <c r="Z57" s="137">
        <v>190274.34079999998</v>
      </c>
      <c r="AA57" s="137">
        <v>190274.34079999998</v>
      </c>
      <c r="AB57" s="188">
        <f t="shared" si="133"/>
        <v>1007.8701519444874</v>
      </c>
      <c r="AC57" s="188">
        <f t="shared" si="67"/>
        <v>1007.8701519444874</v>
      </c>
      <c r="AD57" s="188">
        <f t="shared" si="81"/>
        <v>-1007.8701519444874</v>
      </c>
      <c r="AE57" s="188">
        <f t="shared" si="82"/>
        <v>1007.8701519444874</v>
      </c>
      <c r="AF57" s="188">
        <f t="shared" si="83"/>
        <v>-1007.8701519444874</v>
      </c>
      <c r="AG57" s="188">
        <f t="shared" si="130"/>
        <v>-1007.8701519444874</v>
      </c>
      <c r="AH57" s="188">
        <f t="shared" si="85"/>
        <v>-1007.8701519444874</v>
      </c>
      <c r="AI57" s="188">
        <f t="shared" si="125"/>
        <v>1007.8701519444874</v>
      </c>
      <c r="AJ57" s="188">
        <f t="shared" si="86"/>
        <v>-1007.8701519444874</v>
      </c>
      <c r="AK57" s="188">
        <f>IF(IF(sym!$Q46=N57,1,0)=1,ABS(Z57*S57),-ABS(Z57*S57))</f>
        <v>-1007.8701519444874</v>
      </c>
      <c r="AL57" s="188">
        <f t="shared" si="87"/>
        <v>-1007.8701519444874</v>
      </c>
      <c r="AM57" s="188">
        <f t="shared" si="88"/>
        <v>1007.8701519444874</v>
      </c>
      <c r="AO57">
        <f t="shared" si="89"/>
        <v>-1</v>
      </c>
      <c r="AP57" s="227">
        <v>1</v>
      </c>
      <c r="AQ57" s="227">
        <v>-1</v>
      </c>
      <c r="AR57" s="227">
        <v>1</v>
      </c>
      <c r="AS57" s="202">
        <v>-1</v>
      </c>
      <c r="AT57" s="228">
        <v>-1</v>
      </c>
      <c r="AU57">
        <f t="shared" si="90"/>
        <v>1</v>
      </c>
      <c r="AV57">
        <f t="shared" si="91"/>
        <v>1</v>
      </c>
      <c r="AW57" s="202">
        <v>-1</v>
      </c>
      <c r="AX57">
        <f t="shared" si="92"/>
        <v>1</v>
      </c>
      <c r="AY57">
        <f t="shared" si="68"/>
        <v>1</v>
      </c>
      <c r="AZ57">
        <f t="shared" si="126"/>
        <v>0</v>
      </c>
      <c r="BA57">
        <f t="shared" si="93"/>
        <v>0</v>
      </c>
      <c r="BB57" s="236">
        <v>-2.8643145350499999E-2</v>
      </c>
      <c r="BC57" s="194"/>
      <c r="BD57">
        <f t="shared" si="94"/>
        <v>1</v>
      </c>
      <c r="BE57">
        <f t="shared" si="95"/>
        <v>1</v>
      </c>
      <c r="BF57">
        <f>VLOOKUP($A57,'FuturesInfo (3)'!$A$2:$V$80,22)</f>
        <v>2</v>
      </c>
      <c r="BG57">
        <f t="shared" si="96"/>
        <v>1</v>
      </c>
      <c r="BH57">
        <f t="shared" si="97"/>
        <v>3</v>
      </c>
      <c r="BI57" s="137">
        <f>VLOOKUP($A57,'FuturesInfo (3)'!$A$2:$O$80,15)*BF57</f>
        <v>192671.856</v>
      </c>
      <c r="BJ57" s="137">
        <f>VLOOKUP($A57,'FuturesInfo (3)'!$A$2:$O$80,15)*BH57</f>
        <v>289007.78399999999</v>
      </c>
      <c r="BK57" s="188">
        <f t="shared" si="134"/>
        <v>-5518.7279763586057</v>
      </c>
      <c r="BL57" s="188">
        <f t="shared" si="69"/>
        <v>-5518.7279763586057</v>
      </c>
      <c r="BM57" s="188">
        <f t="shared" si="99"/>
        <v>5518.7279763586057</v>
      </c>
      <c r="BN57" s="188">
        <f t="shared" si="100"/>
        <v>5518.7279763586057</v>
      </c>
      <c r="BO57" s="188">
        <f t="shared" si="101"/>
        <v>-5518.7279763586057</v>
      </c>
      <c r="BP57" s="188">
        <f t="shared" si="131"/>
        <v>-5518.7279763586057</v>
      </c>
      <c r="BQ57" s="188">
        <f t="shared" si="103"/>
        <v>5518.7279763586057</v>
      </c>
      <c r="BR57" s="188">
        <f t="shared" si="127"/>
        <v>-5518.7279763586057</v>
      </c>
      <c r="BS57" s="188">
        <f t="shared" si="104"/>
        <v>-5518.7279763586057</v>
      </c>
      <c r="BT57" s="188">
        <f>IF(IF(sym!$Q46=AW57,1,0)=1,ABS(BI57*BB57),-ABS(BI57*BB57))</f>
        <v>-5518.7279763586057</v>
      </c>
      <c r="BU57" s="188">
        <f t="shared" si="105"/>
        <v>-5518.7279763586057</v>
      </c>
      <c r="BV57" s="188">
        <f t="shared" si="106"/>
        <v>5518.7279763586057</v>
      </c>
      <c r="BX57">
        <f t="shared" si="107"/>
        <v>-1</v>
      </c>
      <c r="BY57" s="227">
        <v>-1</v>
      </c>
      <c r="BZ57" s="227">
        <v>-1</v>
      </c>
      <c r="CA57" s="227">
        <v>1</v>
      </c>
      <c r="CB57" s="202">
        <v>-1</v>
      </c>
      <c r="CC57" s="228">
        <v>1</v>
      </c>
      <c r="CD57">
        <v>2</v>
      </c>
      <c r="CE57">
        <f t="shared" si="108"/>
        <v>-1</v>
      </c>
      <c r="CF57" s="202"/>
      <c r="CG57">
        <f t="shared" si="109"/>
        <v>0</v>
      </c>
      <c r="CH57">
        <f t="shared" si="70"/>
        <v>0</v>
      </c>
      <c r="CI57">
        <f t="shared" si="128"/>
        <v>0</v>
      </c>
      <c r="CJ57">
        <f t="shared" si="110"/>
        <v>0</v>
      </c>
      <c r="CK57" s="236"/>
      <c r="CL57" s="194">
        <v>42578</v>
      </c>
      <c r="CM57">
        <f t="shared" si="111"/>
        <v>-1</v>
      </c>
      <c r="CN57">
        <f t="shared" si="112"/>
        <v>1</v>
      </c>
      <c r="CO57">
        <f>VLOOKUP($A57,'FuturesInfo (3)'!$A$2:$V$80,22)</f>
        <v>2</v>
      </c>
      <c r="CP57">
        <f t="shared" si="113"/>
        <v>-1</v>
      </c>
      <c r="CQ57">
        <f t="shared" si="114"/>
        <v>2</v>
      </c>
      <c r="CR57" s="137">
        <f>VLOOKUP($A57,'FuturesInfo (3)'!$A$2:$O$80,15)*CO57</f>
        <v>192671.856</v>
      </c>
      <c r="CS57" s="137">
        <f>VLOOKUP($A57,'FuturesInfo (3)'!$A$2:$O$80,15)*CQ57</f>
        <v>192671.856</v>
      </c>
      <c r="CT57" s="188">
        <f t="shared" si="135"/>
        <v>0</v>
      </c>
      <c r="CU57" s="188">
        <f t="shared" si="71"/>
        <v>0</v>
      </c>
      <c r="CV57" s="188">
        <f t="shared" si="116"/>
        <v>0</v>
      </c>
      <c r="CW57" s="188">
        <f t="shared" si="117"/>
        <v>0</v>
      </c>
      <c r="CX57" s="188">
        <f t="shared" si="118"/>
        <v>0</v>
      </c>
      <c r="CY57" s="188">
        <f t="shared" si="132"/>
        <v>0</v>
      </c>
      <c r="CZ57" s="188">
        <f t="shared" si="120"/>
        <v>0</v>
      </c>
      <c r="DA57" s="188">
        <f t="shared" si="129"/>
        <v>0</v>
      </c>
      <c r="DB57" s="188">
        <f t="shared" si="121"/>
        <v>0</v>
      </c>
      <c r="DC57" s="188">
        <f>IF(IF(sym!$Q46=CF57,1,0)=1,ABS(CR57*CK57),-ABS(CR57*CK57))</f>
        <v>0</v>
      </c>
      <c r="DD57" s="188">
        <f t="shared" si="122"/>
        <v>0</v>
      </c>
      <c r="DE57" s="188">
        <f t="shared" si="123"/>
        <v>0</v>
      </c>
    </row>
    <row r="58" spans="1:109" x14ac:dyDescent="0.25">
      <c r="A58" s="1" t="s">
        <v>371</v>
      </c>
      <c r="B58" s="149" t="s">
        <v>635</v>
      </c>
      <c r="C58" s="192" t="s">
        <v>1121</v>
      </c>
      <c r="F58">
        <v>1</v>
      </c>
      <c r="G58" s="227">
        <v>1</v>
      </c>
      <c r="H58" s="227">
        <v>1</v>
      </c>
      <c r="I58" s="227">
        <v>-1</v>
      </c>
      <c r="J58" s="202">
        <v>-1</v>
      </c>
      <c r="K58" s="228">
        <v>6</v>
      </c>
      <c r="L58">
        <f t="shared" si="72"/>
        <v>-1</v>
      </c>
      <c r="M58">
        <f t="shared" si="73"/>
        <v>-1</v>
      </c>
      <c r="N58">
        <v>-1</v>
      </c>
      <c r="O58">
        <f t="shared" si="74"/>
        <v>0</v>
      </c>
      <c r="P58">
        <f t="shared" si="66"/>
        <v>1</v>
      </c>
      <c r="Q58">
        <f t="shared" si="124"/>
        <v>1</v>
      </c>
      <c r="R58">
        <f t="shared" si="75"/>
        <v>1</v>
      </c>
      <c r="S58">
        <v>-3.7728730428200001E-3</v>
      </c>
      <c r="T58" s="194">
        <v>42572</v>
      </c>
      <c r="U58">
        <f t="shared" si="76"/>
        <v>-1</v>
      </c>
      <c r="V58">
        <f t="shared" si="77"/>
        <v>-1</v>
      </c>
      <c r="W58">
        <f>VLOOKUP($A58,'FuturesInfo (3)'!$A$2:$V$80,22)</f>
        <v>8</v>
      </c>
      <c r="X58">
        <f t="shared" si="78"/>
        <v>-1</v>
      </c>
      <c r="Y58">
        <f t="shared" si="79"/>
        <v>8</v>
      </c>
      <c r="Z58" s="137">
        <v>184835</v>
      </c>
      <c r="AA58" s="137">
        <v>132025</v>
      </c>
      <c r="AB58" s="188">
        <f t="shared" si="133"/>
        <v>-697.35898886963469</v>
      </c>
      <c r="AC58" s="188">
        <f t="shared" si="67"/>
        <v>697.35898886963469</v>
      </c>
      <c r="AD58" s="188">
        <f t="shared" si="81"/>
        <v>-697.35898886963469</v>
      </c>
      <c r="AE58" s="188">
        <f t="shared" si="82"/>
        <v>697.35898886963469</v>
      </c>
      <c r="AF58" s="188">
        <f t="shared" si="83"/>
        <v>697.35898886963469</v>
      </c>
      <c r="AG58" s="188">
        <f t="shared" si="130"/>
        <v>697.35898886963469</v>
      </c>
      <c r="AH58" s="188">
        <f t="shared" si="85"/>
        <v>-697.35898886963469</v>
      </c>
      <c r="AI58" s="188">
        <f t="shared" si="125"/>
        <v>697.35898886963469</v>
      </c>
      <c r="AJ58" s="188">
        <f t="shared" si="86"/>
        <v>697.35898886963469</v>
      </c>
      <c r="AK58" s="188">
        <f>IF(IF(sym!$Q47=N58,1,0)=1,ABS(Z58*S58),-ABS(Z58*S58))</f>
        <v>-697.35898886963469</v>
      </c>
      <c r="AL58" s="188">
        <f t="shared" si="87"/>
        <v>697.35898886963469</v>
      </c>
      <c r="AM58" s="188">
        <f t="shared" si="88"/>
        <v>697.35898886963469</v>
      </c>
      <c r="AO58">
        <f t="shared" si="89"/>
        <v>-1</v>
      </c>
      <c r="AP58" s="227">
        <v>-1</v>
      </c>
      <c r="AQ58" s="227">
        <v>-1</v>
      </c>
      <c r="AR58" s="227">
        <v>-1</v>
      </c>
      <c r="AS58" s="202">
        <v>-1</v>
      </c>
      <c r="AT58" s="228">
        <v>7</v>
      </c>
      <c r="AU58">
        <f t="shared" si="90"/>
        <v>-1</v>
      </c>
      <c r="AV58">
        <f t="shared" si="91"/>
        <v>-1</v>
      </c>
      <c r="AW58" s="202">
        <v>-1</v>
      </c>
      <c r="AX58">
        <f t="shared" si="92"/>
        <v>1</v>
      </c>
      <c r="AY58">
        <f t="shared" si="68"/>
        <v>1</v>
      </c>
      <c r="AZ58">
        <f t="shared" si="126"/>
        <v>1</v>
      </c>
      <c r="BA58">
        <f t="shared" si="93"/>
        <v>1</v>
      </c>
      <c r="BB58" s="236">
        <v>-5.3020261314099997E-3</v>
      </c>
      <c r="BC58" s="194"/>
      <c r="BD58">
        <f t="shared" si="94"/>
        <v>1</v>
      </c>
      <c r="BE58">
        <f t="shared" si="95"/>
        <v>-1</v>
      </c>
      <c r="BF58">
        <f>VLOOKUP($A58,'FuturesInfo (3)'!$A$2:$V$80,22)</f>
        <v>8</v>
      </c>
      <c r="BG58">
        <f t="shared" si="96"/>
        <v>-1</v>
      </c>
      <c r="BH58">
        <f t="shared" si="97"/>
        <v>6</v>
      </c>
      <c r="BI58" s="137">
        <f>VLOOKUP($A58,'FuturesInfo (3)'!$A$2:$O$80,15)*BF58</f>
        <v>216240</v>
      </c>
      <c r="BJ58" s="137">
        <f>VLOOKUP($A58,'FuturesInfo (3)'!$A$2:$O$80,15)*BH58</f>
        <v>162180</v>
      </c>
      <c r="BK58" s="188">
        <f t="shared" si="134"/>
        <v>1146.5101306560982</v>
      </c>
      <c r="BL58" s="188">
        <f t="shared" si="69"/>
        <v>1146.5101306560982</v>
      </c>
      <c r="BM58" s="188">
        <f t="shared" si="99"/>
        <v>1146.5101306560982</v>
      </c>
      <c r="BN58" s="188">
        <f t="shared" si="100"/>
        <v>1146.5101306560982</v>
      </c>
      <c r="BO58" s="188">
        <f t="shared" si="101"/>
        <v>1146.5101306560982</v>
      </c>
      <c r="BP58" s="188">
        <f t="shared" si="131"/>
        <v>1146.5101306560982</v>
      </c>
      <c r="BQ58" s="188">
        <f t="shared" si="103"/>
        <v>1146.5101306560982</v>
      </c>
      <c r="BR58" s="188">
        <f t="shared" si="127"/>
        <v>1146.5101306560982</v>
      </c>
      <c r="BS58" s="188">
        <f t="shared" si="104"/>
        <v>-1146.5101306560982</v>
      </c>
      <c r="BT58" s="188">
        <f>IF(IF(sym!$Q47=AW58,1,0)=1,ABS(BI58*BB58),-ABS(BI58*BB58))</f>
        <v>-1146.5101306560982</v>
      </c>
      <c r="BU58" s="188">
        <f t="shared" si="105"/>
        <v>1146.5101306560982</v>
      </c>
      <c r="BV58" s="188">
        <f t="shared" si="106"/>
        <v>1146.5101306560982</v>
      </c>
      <c r="BX58">
        <f t="shared" si="107"/>
        <v>-1</v>
      </c>
      <c r="BY58" s="227">
        <v>-1</v>
      </c>
      <c r="BZ58" s="227">
        <v>1</v>
      </c>
      <c r="CA58" s="227">
        <v>1</v>
      </c>
      <c r="CB58" s="202">
        <v>1</v>
      </c>
      <c r="CC58" s="228">
        <v>-1</v>
      </c>
      <c r="CD58">
        <v>8</v>
      </c>
      <c r="CE58">
        <f t="shared" si="108"/>
        <v>-1</v>
      </c>
      <c r="CF58" s="202"/>
      <c r="CG58">
        <f t="shared" si="109"/>
        <v>0</v>
      </c>
      <c r="CH58">
        <f t="shared" si="70"/>
        <v>0</v>
      </c>
      <c r="CI58">
        <f t="shared" si="128"/>
        <v>0</v>
      </c>
      <c r="CJ58">
        <f t="shared" si="110"/>
        <v>0</v>
      </c>
      <c r="CK58" s="236"/>
      <c r="CL58" s="194">
        <v>42572</v>
      </c>
      <c r="CM58">
        <f t="shared" si="111"/>
        <v>-1</v>
      </c>
      <c r="CN58">
        <f t="shared" si="112"/>
        <v>1</v>
      </c>
      <c r="CO58">
        <f>VLOOKUP($A58,'FuturesInfo (3)'!$A$2:$V$80,22)</f>
        <v>8</v>
      </c>
      <c r="CP58">
        <f t="shared" si="113"/>
        <v>1</v>
      </c>
      <c r="CQ58">
        <f t="shared" si="114"/>
        <v>10</v>
      </c>
      <c r="CR58" s="137">
        <f>VLOOKUP($A58,'FuturesInfo (3)'!$A$2:$O$80,15)*CO58</f>
        <v>216240</v>
      </c>
      <c r="CS58" s="137">
        <f>VLOOKUP($A58,'FuturesInfo (3)'!$A$2:$O$80,15)*CQ58</f>
        <v>270300</v>
      </c>
      <c r="CT58" s="188">
        <f t="shared" si="135"/>
        <v>0</v>
      </c>
      <c r="CU58" s="188">
        <f t="shared" si="71"/>
        <v>0</v>
      </c>
      <c r="CV58" s="188">
        <f t="shared" si="116"/>
        <v>0</v>
      </c>
      <c r="CW58" s="188">
        <f t="shared" si="117"/>
        <v>0</v>
      </c>
      <c r="CX58" s="188">
        <f t="shared" si="118"/>
        <v>0</v>
      </c>
      <c r="CY58" s="188">
        <f t="shared" si="132"/>
        <v>0</v>
      </c>
      <c r="CZ58" s="188">
        <f t="shared" si="120"/>
        <v>0</v>
      </c>
      <c r="DA58" s="188">
        <f t="shared" si="129"/>
        <v>0</v>
      </c>
      <c r="DB58" s="188">
        <f t="shared" si="121"/>
        <v>0</v>
      </c>
      <c r="DC58" s="188">
        <f>IF(IF(sym!$Q47=CF58,1,0)=1,ABS(CR58*CK58),-ABS(CR58*CK58))</f>
        <v>0</v>
      </c>
      <c r="DD58" s="188">
        <f t="shared" si="122"/>
        <v>0</v>
      </c>
      <c r="DE58" s="188">
        <f t="shared" si="123"/>
        <v>0</v>
      </c>
    </row>
    <row r="59" spans="1:109" x14ac:dyDescent="0.25">
      <c r="A59" s="1" t="s">
        <v>1052</v>
      </c>
      <c r="B59" s="149" t="s">
        <v>611</v>
      </c>
      <c r="C59" s="192" t="s">
        <v>297</v>
      </c>
      <c r="F59">
        <v>1</v>
      </c>
      <c r="G59" s="227">
        <v>-1</v>
      </c>
      <c r="H59" s="227">
        <v>-1</v>
      </c>
      <c r="I59" s="227">
        <v>1</v>
      </c>
      <c r="J59" s="202">
        <v>-1</v>
      </c>
      <c r="K59" s="228">
        <v>-7</v>
      </c>
      <c r="L59">
        <f t="shared" si="72"/>
        <v>-1</v>
      </c>
      <c r="M59">
        <f t="shared" si="73"/>
        <v>1</v>
      </c>
      <c r="N59">
        <v>-1</v>
      </c>
      <c r="O59">
        <f t="shared" si="74"/>
        <v>1</v>
      </c>
      <c r="P59">
        <f t="shared" si="66"/>
        <v>1</v>
      </c>
      <c r="Q59">
        <f t="shared" si="124"/>
        <v>1</v>
      </c>
      <c r="R59">
        <f t="shared" si="75"/>
        <v>0</v>
      </c>
      <c r="S59">
        <v>-7.1684587813600001E-3</v>
      </c>
      <c r="T59" s="194">
        <v>42571</v>
      </c>
      <c r="U59">
        <f t="shared" si="76"/>
        <v>-1</v>
      </c>
      <c r="V59">
        <f t="shared" si="77"/>
        <v>-1</v>
      </c>
      <c r="W59">
        <f>VLOOKUP($A59,'FuturesInfo (3)'!$A$2:$V$80,22)</f>
        <v>5</v>
      </c>
      <c r="X59">
        <f t="shared" si="78"/>
        <v>-1</v>
      </c>
      <c r="Y59">
        <f t="shared" si="79"/>
        <v>5</v>
      </c>
      <c r="Z59" s="137">
        <v>121187.5</v>
      </c>
      <c r="AA59" s="137">
        <v>96950</v>
      </c>
      <c r="AB59" s="188">
        <f t="shared" si="133"/>
        <v>868.72759856606501</v>
      </c>
      <c r="AC59" s="188">
        <f t="shared" si="67"/>
        <v>868.72759856606501</v>
      </c>
      <c r="AD59" s="188">
        <f t="shared" si="81"/>
        <v>-868.72759856606501</v>
      </c>
      <c r="AE59" s="188">
        <f t="shared" si="82"/>
        <v>868.72759856606501</v>
      </c>
      <c r="AF59" s="188">
        <f t="shared" si="83"/>
        <v>868.72759856606501</v>
      </c>
      <c r="AG59" s="188">
        <f t="shared" si="130"/>
        <v>-868.72759856606501</v>
      </c>
      <c r="AH59" s="188">
        <f t="shared" si="85"/>
        <v>868.72759856606501</v>
      </c>
      <c r="AI59" s="188">
        <f t="shared" si="125"/>
        <v>-868.72759856606501</v>
      </c>
      <c r="AJ59" s="188">
        <f t="shared" si="86"/>
        <v>868.72759856606501</v>
      </c>
      <c r="AK59" s="188">
        <f>IF(IF(sym!$Q48=N59,1,0)=1,ABS(Z59*S59),-ABS(Z59*S59))</f>
        <v>-868.72759856606501</v>
      </c>
      <c r="AL59" s="188">
        <f t="shared" si="87"/>
        <v>868.72759856606501</v>
      </c>
      <c r="AM59" s="188">
        <f t="shared" si="88"/>
        <v>868.72759856606501</v>
      </c>
      <c r="AO59">
        <f t="shared" si="89"/>
        <v>-1</v>
      </c>
      <c r="AP59" s="227">
        <v>-1</v>
      </c>
      <c r="AQ59" s="227">
        <v>-1</v>
      </c>
      <c r="AR59" s="227">
        <v>-1</v>
      </c>
      <c r="AS59" s="202">
        <v>-1</v>
      </c>
      <c r="AT59" s="228">
        <v>5</v>
      </c>
      <c r="AU59">
        <f t="shared" si="90"/>
        <v>-1</v>
      </c>
      <c r="AV59">
        <f t="shared" si="91"/>
        <v>-1</v>
      </c>
      <c r="AW59" s="202">
        <v>1</v>
      </c>
      <c r="AX59">
        <f t="shared" si="92"/>
        <v>0</v>
      </c>
      <c r="AY59">
        <f t="shared" si="68"/>
        <v>0</v>
      </c>
      <c r="AZ59">
        <f t="shared" si="126"/>
        <v>0</v>
      </c>
      <c r="BA59">
        <f t="shared" si="93"/>
        <v>0</v>
      </c>
      <c r="BB59" s="236">
        <v>3.6101083032500001E-3</v>
      </c>
      <c r="BC59" s="194"/>
      <c r="BD59">
        <f t="shared" si="94"/>
        <v>1</v>
      </c>
      <c r="BE59">
        <f t="shared" si="95"/>
        <v>-1</v>
      </c>
      <c r="BF59">
        <f>VLOOKUP($A59,'FuturesInfo (3)'!$A$2:$V$80,22)</f>
        <v>5</v>
      </c>
      <c r="BG59">
        <f t="shared" si="96"/>
        <v>-1</v>
      </c>
      <c r="BH59">
        <f t="shared" si="97"/>
        <v>4</v>
      </c>
      <c r="BI59" s="137">
        <f>VLOOKUP($A59,'FuturesInfo (3)'!$A$2:$O$80,15)*BF59</f>
        <v>124562.5</v>
      </c>
      <c r="BJ59" s="137">
        <f>VLOOKUP($A59,'FuturesInfo (3)'!$A$2:$O$80,15)*BH59</f>
        <v>99650</v>
      </c>
      <c r="BK59" s="188">
        <f t="shared" si="134"/>
        <v>-449.68411552357816</v>
      </c>
      <c r="BL59" s="188">
        <f t="shared" si="69"/>
        <v>-449.68411552357816</v>
      </c>
      <c r="BM59" s="188">
        <f t="shared" si="99"/>
        <v>-449.68411552357816</v>
      </c>
      <c r="BN59" s="188">
        <f t="shared" si="100"/>
        <v>-449.68411552357816</v>
      </c>
      <c r="BO59" s="188">
        <f t="shared" si="101"/>
        <v>-449.68411552357816</v>
      </c>
      <c r="BP59" s="188">
        <f t="shared" si="131"/>
        <v>-449.68411552357816</v>
      </c>
      <c r="BQ59" s="188">
        <f t="shared" si="103"/>
        <v>-449.68411552357816</v>
      </c>
      <c r="BR59" s="188">
        <f t="shared" si="127"/>
        <v>-449.68411552357816</v>
      </c>
      <c r="BS59" s="188">
        <f t="shared" si="104"/>
        <v>449.68411552357816</v>
      </c>
      <c r="BT59" s="188">
        <f>IF(IF(sym!$Q48=AW59,1,0)=1,ABS(BI59*BB59),-ABS(BI59*BB59))</f>
        <v>449.68411552357816</v>
      </c>
      <c r="BU59" s="188">
        <f t="shared" si="105"/>
        <v>-449.68411552357816</v>
      </c>
      <c r="BV59" s="188">
        <f t="shared" si="106"/>
        <v>449.68411552357816</v>
      </c>
      <c r="BX59">
        <f t="shared" si="107"/>
        <v>1</v>
      </c>
      <c r="BY59" s="227">
        <v>1</v>
      </c>
      <c r="BZ59" s="227">
        <v>-1</v>
      </c>
      <c r="CA59" s="227">
        <v>1</v>
      </c>
      <c r="CB59" s="202">
        <v>-1</v>
      </c>
      <c r="CC59" s="228">
        <v>-1</v>
      </c>
      <c r="CD59">
        <v>6</v>
      </c>
      <c r="CE59">
        <f t="shared" si="108"/>
        <v>1</v>
      </c>
      <c r="CF59" s="202"/>
      <c r="CG59">
        <f t="shared" si="109"/>
        <v>0</v>
      </c>
      <c r="CH59">
        <f t="shared" si="70"/>
        <v>0</v>
      </c>
      <c r="CI59">
        <f t="shared" si="128"/>
        <v>0</v>
      </c>
      <c r="CJ59">
        <f t="shared" si="110"/>
        <v>0</v>
      </c>
      <c r="CK59" s="236"/>
      <c r="CL59" s="194">
        <v>42576</v>
      </c>
      <c r="CM59">
        <f t="shared" si="111"/>
        <v>-1</v>
      </c>
      <c r="CN59">
        <f t="shared" si="112"/>
        <v>1</v>
      </c>
      <c r="CO59">
        <f>VLOOKUP($A59,'FuturesInfo (3)'!$A$2:$V$80,22)</f>
        <v>5</v>
      </c>
      <c r="CP59">
        <f t="shared" si="113"/>
        <v>-1</v>
      </c>
      <c r="CQ59">
        <f t="shared" si="114"/>
        <v>4</v>
      </c>
      <c r="CR59" s="137">
        <f>VLOOKUP($A59,'FuturesInfo (3)'!$A$2:$O$80,15)*CO59</f>
        <v>124562.5</v>
      </c>
      <c r="CS59" s="137">
        <f>VLOOKUP($A59,'FuturesInfo (3)'!$A$2:$O$80,15)*CQ59</f>
        <v>99650</v>
      </c>
      <c r="CT59" s="188">
        <f t="shared" si="135"/>
        <v>0</v>
      </c>
      <c r="CU59" s="188">
        <f t="shared" si="71"/>
        <v>0</v>
      </c>
      <c r="CV59" s="188">
        <f t="shared" si="116"/>
        <v>0</v>
      </c>
      <c r="CW59" s="188">
        <f t="shared" si="117"/>
        <v>0</v>
      </c>
      <c r="CX59" s="188">
        <f t="shared" si="118"/>
        <v>0</v>
      </c>
      <c r="CY59" s="188">
        <f t="shared" si="132"/>
        <v>0</v>
      </c>
      <c r="CZ59" s="188">
        <f t="shared" si="120"/>
        <v>0</v>
      </c>
      <c r="DA59" s="188">
        <f t="shared" si="129"/>
        <v>0</v>
      </c>
      <c r="DB59" s="188">
        <f t="shared" si="121"/>
        <v>0</v>
      </c>
      <c r="DC59" s="188">
        <f>IF(IF(sym!$Q48=CF59,1,0)=1,ABS(CR59*CK59),-ABS(CR59*CK59))</f>
        <v>0</v>
      </c>
      <c r="DD59" s="188">
        <f t="shared" si="122"/>
        <v>0</v>
      </c>
      <c r="DE59" s="188">
        <f t="shared" si="123"/>
        <v>0</v>
      </c>
    </row>
    <row r="60" spans="1:109" x14ac:dyDescent="0.25">
      <c r="A60" s="1" t="s">
        <v>373</v>
      </c>
      <c r="B60" s="149" t="s">
        <v>692</v>
      </c>
      <c r="C60" s="192" t="s">
        <v>1121</v>
      </c>
      <c r="F60">
        <v>1</v>
      </c>
      <c r="G60" s="227">
        <v>1</v>
      </c>
      <c r="H60" s="227">
        <v>1</v>
      </c>
      <c r="I60" s="227">
        <v>1</v>
      </c>
      <c r="J60" s="202">
        <v>-1</v>
      </c>
      <c r="K60" s="228">
        <v>-6</v>
      </c>
      <c r="L60">
        <f t="shared" si="72"/>
        <v>1</v>
      </c>
      <c r="M60">
        <f t="shared" si="73"/>
        <v>1</v>
      </c>
      <c r="N60">
        <v>-1</v>
      </c>
      <c r="O60">
        <f t="shared" si="74"/>
        <v>0</v>
      </c>
      <c r="P60">
        <f t="shared" si="66"/>
        <v>1</v>
      </c>
      <c r="Q60">
        <f t="shared" si="124"/>
        <v>0</v>
      </c>
      <c r="R60">
        <f t="shared" si="75"/>
        <v>0</v>
      </c>
      <c r="S60">
        <v>-4.1626196753199998E-3</v>
      </c>
      <c r="T60" s="194">
        <v>42572</v>
      </c>
      <c r="U60">
        <f t="shared" si="76"/>
        <v>-1</v>
      </c>
      <c r="V60">
        <f t="shared" si="77"/>
        <v>-1</v>
      </c>
      <c r="W60">
        <f>VLOOKUP($A60,'FuturesInfo (3)'!$A$2:$V$80,22)</f>
        <v>3</v>
      </c>
      <c r="X60">
        <f t="shared" si="78"/>
        <v>-1</v>
      </c>
      <c r="Y60">
        <f t="shared" si="79"/>
        <v>3</v>
      </c>
      <c r="Z60" s="137">
        <v>215310</v>
      </c>
      <c r="AA60" s="137">
        <v>143540</v>
      </c>
      <c r="AB60" s="188">
        <f t="shared" si="133"/>
        <v>-896.25364229314914</v>
      </c>
      <c r="AC60" s="188">
        <f t="shared" si="67"/>
        <v>896.25364229314914</v>
      </c>
      <c r="AD60" s="188">
        <f t="shared" si="81"/>
        <v>-896.25364229314914</v>
      </c>
      <c r="AE60" s="188">
        <f t="shared" si="82"/>
        <v>896.25364229314914</v>
      </c>
      <c r="AF60" s="188">
        <f t="shared" si="83"/>
        <v>-896.25364229314914</v>
      </c>
      <c r="AG60" s="188">
        <f t="shared" si="130"/>
        <v>-896.25364229314914</v>
      </c>
      <c r="AH60" s="188">
        <f t="shared" si="85"/>
        <v>-896.25364229314914</v>
      </c>
      <c r="AI60" s="188">
        <f t="shared" si="125"/>
        <v>-896.25364229314914</v>
      </c>
      <c r="AJ60" s="188">
        <f t="shared" si="86"/>
        <v>896.25364229314914</v>
      </c>
      <c r="AK60" s="188">
        <f>IF(IF(sym!$Q49=N60,1,0)=1,ABS(Z60*S60),-ABS(Z60*S60))</f>
        <v>-896.25364229314914</v>
      </c>
      <c r="AL60" s="188">
        <f t="shared" si="87"/>
        <v>896.25364229314914</v>
      </c>
      <c r="AM60" s="188">
        <f t="shared" si="88"/>
        <v>896.25364229314914</v>
      </c>
      <c r="AO60">
        <f t="shared" si="89"/>
        <v>-1</v>
      </c>
      <c r="AP60" s="227">
        <v>-1</v>
      </c>
      <c r="AQ60" s="227">
        <v>1</v>
      </c>
      <c r="AR60" s="227">
        <v>-1</v>
      </c>
      <c r="AS60" s="202">
        <v>-1</v>
      </c>
      <c r="AT60" s="228">
        <v>-7</v>
      </c>
      <c r="AU60">
        <f t="shared" si="90"/>
        <v>1</v>
      </c>
      <c r="AV60">
        <f t="shared" si="91"/>
        <v>1</v>
      </c>
      <c r="AW60" s="202">
        <v>1</v>
      </c>
      <c r="AX60">
        <f t="shared" si="92"/>
        <v>1</v>
      </c>
      <c r="AY60">
        <f t="shared" si="68"/>
        <v>0</v>
      </c>
      <c r="AZ60">
        <f t="shared" si="126"/>
        <v>1</v>
      </c>
      <c r="BA60">
        <f t="shared" si="93"/>
        <v>1</v>
      </c>
      <c r="BB60" s="236">
        <v>5.7126933259000002E-3</v>
      </c>
      <c r="BC60" s="194"/>
      <c r="BD60">
        <f t="shared" si="94"/>
        <v>1</v>
      </c>
      <c r="BE60">
        <f t="shared" si="95"/>
        <v>1</v>
      </c>
      <c r="BF60">
        <f>VLOOKUP($A60,'FuturesInfo (3)'!$A$2:$V$80,22)</f>
        <v>3</v>
      </c>
      <c r="BG60">
        <f t="shared" si="96"/>
        <v>-1</v>
      </c>
      <c r="BH60">
        <f t="shared" si="97"/>
        <v>2</v>
      </c>
      <c r="BI60" s="137">
        <f>VLOOKUP($A60,'FuturesInfo (3)'!$A$2:$O$80,15)*BF60</f>
        <v>214110</v>
      </c>
      <c r="BJ60" s="137">
        <f>VLOOKUP($A60,'FuturesInfo (3)'!$A$2:$O$80,15)*BH60</f>
        <v>142740</v>
      </c>
      <c r="BK60" s="188">
        <f t="shared" si="134"/>
        <v>-1223.1447680084491</v>
      </c>
      <c r="BL60" s="188">
        <f t="shared" si="69"/>
        <v>-1223.1447680084491</v>
      </c>
      <c r="BM60" s="188">
        <f t="shared" si="99"/>
        <v>-1223.1447680084491</v>
      </c>
      <c r="BN60" s="188">
        <f t="shared" si="100"/>
        <v>-1223.1447680084491</v>
      </c>
      <c r="BO60" s="188">
        <f t="shared" si="101"/>
        <v>1223.1447680084491</v>
      </c>
      <c r="BP60" s="188">
        <f t="shared" si="131"/>
        <v>1223.1447680084491</v>
      </c>
      <c r="BQ60" s="188">
        <f t="shared" si="103"/>
        <v>1223.1447680084491</v>
      </c>
      <c r="BR60" s="188">
        <f t="shared" si="127"/>
        <v>-1223.1447680084491</v>
      </c>
      <c r="BS60" s="188">
        <f t="shared" si="104"/>
        <v>1223.1447680084491</v>
      </c>
      <c r="BT60" s="188">
        <f>IF(IF(sym!$Q49=AW60,1,0)=1,ABS(BI60*BB60),-ABS(BI60*BB60))</f>
        <v>1223.1447680084491</v>
      </c>
      <c r="BU60" s="188">
        <f t="shared" si="105"/>
        <v>1223.1447680084491</v>
      </c>
      <c r="BV60" s="188">
        <f t="shared" si="106"/>
        <v>1223.1447680084491</v>
      </c>
      <c r="BX60">
        <f t="shared" si="107"/>
        <v>1</v>
      </c>
      <c r="BY60" s="227">
        <v>1</v>
      </c>
      <c r="BZ60" s="227">
        <v>1</v>
      </c>
      <c r="CA60" s="227">
        <v>-1</v>
      </c>
      <c r="CB60" s="202">
        <v>1</v>
      </c>
      <c r="CC60" s="228">
        <v>-1</v>
      </c>
      <c r="CD60">
        <v>-8</v>
      </c>
      <c r="CE60">
        <f t="shared" si="108"/>
        <v>-1</v>
      </c>
      <c r="CF60" s="202"/>
      <c r="CG60">
        <f t="shared" si="109"/>
        <v>0</v>
      </c>
      <c r="CH60">
        <f t="shared" si="70"/>
        <v>0</v>
      </c>
      <c r="CI60">
        <f t="shared" si="128"/>
        <v>0</v>
      </c>
      <c r="CJ60">
        <f t="shared" si="110"/>
        <v>0</v>
      </c>
      <c r="CK60" s="236"/>
      <c r="CL60" s="194">
        <v>42572</v>
      </c>
      <c r="CM60">
        <f t="shared" si="111"/>
        <v>-1</v>
      </c>
      <c r="CN60">
        <f t="shared" si="112"/>
        <v>-1</v>
      </c>
      <c r="CO60">
        <f>VLOOKUP($A60,'FuturesInfo (3)'!$A$2:$V$80,22)</f>
        <v>3</v>
      </c>
      <c r="CP60">
        <f t="shared" si="113"/>
        <v>1</v>
      </c>
      <c r="CQ60">
        <f t="shared" si="114"/>
        <v>4</v>
      </c>
      <c r="CR60" s="137">
        <f>VLOOKUP($A60,'FuturesInfo (3)'!$A$2:$O$80,15)*CO60</f>
        <v>214110</v>
      </c>
      <c r="CS60" s="137">
        <f>VLOOKUP($A60,'FuturesInfo (3)'!$A$2:$O$80,15)*CQ60</f>
        <v>285480</v>
      </c>
      <c r="CT60" s="188">
        <f t="shared" si="135"/>
        <v>0</v>
      </c>
      <c r="CU60" s="188">
        <f t="shared" si="71"/>
        <v>0</v>
      </c>
      <c r="CV60" s="188">
        <f t="shared" si="116"/>
        <v>0</v>
      </c>
      <c r="CW60" s="188">
        <f t="shared" si="117"/>
        <v>0</v>
      </c>
      <c r="CX60" s="188">
        <f t="shared" si="118"/>
        <v>0</v>
      </c>
      <c r="CY60" s="188">
        <f t="shared" si="132"/>
        <v>0</v>
      </c>
      <c r="CZ60" s="188">
        <f t="shared" si="120"/>
        <v>0</v>
      </c>
      <c r="DA60" s="188">
        <f t="shared" si="129"/>
        <v>0</v>
      </c>
      <c r="DB60" s="188">
        <f t="shared" si="121"/>
        <v>0</v>
      </c>
      <c r="DC60" s="188">
        <f>IF(IF(sym!$Q49=CF60,1,0)=1,ABS(CR60*CK60),-ABS(CR60*CK60))</f>
        <v>0</v>
      </c>
      <c r="DD60" s="188">
        <f t="shared" si="122"/>
        <v>0</v>
      </c>
      <c r="DE60" s="188">
        <f t="shared" si="123"/>
        <v>0</v>
      </c>
    </row>
    <row r="61" spans="1:109" x14ac:dyDescent="0.25">
      <c r="A61" s="1" t="s">
        <v>375</v>
      </c>
      <c r="B61" s="149" t="s">
        <v>690</v>
      </c>
      <c r="C61" s="192" t="s">
        <v>288</v>
      </c>
      <c r="F61">
        <v>1</v>
      </c>
      <c r="G61" s="227">
        <v>1</v>
      </c>
      <c r="H61" s="227">
        <v>1</v>
      </c>
      <c r="I61" s="227">
        <v>1</v>
      </c>
      <c r="J61" s="202">
        <v>-1</v>
      </c>
      <c r="K61" s="228">
        <v>-7</v>
      </c>
      <c r="L61">
        <f t="shared" si="72"/>
        <v>1</v>
      </c>
      <c r="M61">
        <f t="shared" si="73"/>
        <v>1</v>
      </c>
      <c r="N61">
        <v>-1</v>
      </c>
      <c r="O61">
        <f t="shared" si="74"/>
        <v>0</v>
      </c>
      <c r="P61">
        <f t="shared" si="66"/>
        <v>1</v>
      </c>
      <c r="Q61">
        <f t="shared" si="124"/>
        <v>0</v>
      </c>
      <c r="R61">
        <f t="shared" si="75"/>
        <v>0</v>
      </c>
      <c r="S61">
        <v>-3.6509040333800001E-2</v>
      </c>
      <c r="T61" s="194">
        <v>42571</v>
      </c>
      <c r="U61">
        <f t="shared" si="76"/>
        <v>-1</v>
      </c>
      <c r="V61">
        <f t="shared" si="77"/>
        <v>-1</v>
      </c>
      <c r="W61">
        <f>VLOOKUP($A61,'FuturesInfo (3)'!$A$2:$V$80,22)</f>
        <v>3</v>
      </c>
      <c r="X61">
        <f t="shared" si="78"/>
        <v>-1</v>
      </c>
      <c r="Y61">
        <f t="shared" si="79"/>
        <v>3</v>
      </c>
      <c r="Z61" s="137">
        <v>83130</v>
      </c>
      <c r="AA61" s="137">
        <v>55420</v>
      </c>
      <c r="AB61" s="188">
        <f t="shared" si="133"/>
        <v>-3034.9965229487939</v>
      </c>
      <c r="AC61" s="188">
        <f t="shared" si="67"/>
        <v>3034.9965229487939</v>
      </c>
      <c r="AD61" s="188">
        <f t="shared" si="81"/>
        <v>-3034.9965229487939</v>
      </c>
      <c r="AE61" s="188">
        <f t="shared" si="82"/>
        <v>3034.9965229487939</v>
      </c>
      <c r="AF61" s="188">
        <f t="shared" si="83"/>
        <v>-3034.9965229487939</v>
      </c>
      <c r="AG61" s="188">
        <f t="shared" si="130"/>
        <v>-3034.9965229487939</v>
      </c>
      <c r="AH61" s="188">
        <f t="shared" si="85"/>
        <v>-3034.9965229487939</v>
      </c>
      <c r="AI61" s="188">
        <f t="shared" si="125"/>
        <v>-3034.9965229487939</v>
      </c>
      <c r="AJ61" s="188">
        <f t="shared" si="86"/>
        <v>3034.9965229487939</v>
      </c>
      <c r="AK61" s="188">
        <f>IF(IF(sym!$Q50=N61,1,0)=1,ABS(Z61*S61),-ABS(Z61*S61))</f>
        <v>-3034.9965229487939</v>
      </c>
      <c r="AL61" s="188">
        <f t="shared" si="87"/>
        <v>3034.9965229487939</v>
      </c>
      <c r="AM61" s="188">
        <f t="shared" si="88"/>
        <v>3034.9965229487939</v>
      </c>
      <c r="AO61">
        <f t="shared" si="89"/>
        <v>-1</v>
      </c>
      <c r="AP61" s="227">
        <v>1</v>
      </c>
      <c r="AQ61" s="227">
        <v>-1</v>
      </c>
      <c r="AR61" s="227">
        <v>1</v>
      </c>
      <c r="AS61" s="202">
        <v>-1</v>
      </c>
      <c r="AT61" s="228">
        <v>-8</v>
      </c>
      <c r="AU61">
        <f t="shared" si="90"/>
        <v>1</v>
      </c>
      <c r="AV61">
        <f t="shared" si="91"/>
        <v>1</v>
      </c>
      <c r="AW61" s="202">
        <v>-1</v>
      </c>
      <c r="AX61">
        <f t="shared" si="92"/>
        <v>1</v>
      </c>
      <c r="AY61">
        <f t="shared" si="68"/>
        <v>1</v>
      </c>
      <c r="AZ61">
        <f t="shared" si="126"/>
        <v>0</v>
      </c>
      <c r="BA61">
        <f t="shared" si="93"/>
        <v>0</v>
      </c>
      <c r="BB61" s="236">
        <v>-1.37134608445E-2</v>
      </c>
      <c r="BC61" s="194"/>
      <c r="BD61">
        <f t="shared" si="94"/>
        <v>1</v>
      </c>
      <c r="BE61">
        <f t="shared" si="95"/>
        <v>1</v>
      </c>
      <c r="BF61">
        <f>VLOOKUP($A61,'FuturesInfo (3)'!$A$2:$V$80,22)</f>
        <v>3</v>
      </c>
      <c r="BG61">
        <f t="shared" si="96"/>
        <v>1</v>
      </c>
      <c r="BH61">
        <f t="shared" si="97"/>
        <v>4</v>
      </c>
      <c r="BI61" s="137">
        <f>VLOOKUP($A61,'FuturesInfo (3)'!$A$2:$O$80,15)*BF61</f>
        <v>78450.000000000015</v>
      </c>
      <c r="BJ61" s="137">
        <f>VLOOKUP($A61,'FuturesInfo (3)'!$A$2:$O$80,15)*BH61</f>
        <v>104600.00000000001</v>
      </c>
      <c r="BK61" s="188">
        <f t="shared" si="134"/>
        <v>-1075.8210032510251</v>
      </c>
      <c r="BL61" s="188">
        <f t="shared" si="69"/>
        <v>-1075.8210032510251</v>
      </c>
      <c r="BM61" s="188">
        <f t="shared" si="99"/>
        <v>1075.8210032510251</v>
      </c>
      <c r="BN61" s="188">
        <f t="shared" si="100"/>
        <v>1075.8210032510251</v>
      </c>
      <c r="BO61" s="188">
        <f t="shared" si="101"/>
        <v>-1075.8210032510251</v>
      </c>
      <c r="BP61" s="188">
        <f t="shared" si="131"/>
        <v>-1075.8210032510251</v>
      </c>
      <c r="BQ61" s="188">
        <f t="shared" si="103"/>
        <v>1075.8210032510251</v>
      </c>
      <c r="BR61" s="188">
        <f t="shared" si="127"/>
        <v>-1075.8210032510251</v>
      </c>
      <c r="BS61" s="188">
        <f t="shared" si="104"/>
        <v>-1075.8210032510251</v>
      </c>
      <c r="BT61" s="188">
        <f>IF(IF(sym!$Q50=AW61,1,0)=1,ABS(BI61*BB61),-ABS(BI61*BB61))</f>
        <v>-1075.8210032510251</v>
      </c>
      <c r="BU61" s="188">
        <f t="shared" si="105"/>
        <v>-1075.8210032510251</v>
      </c>
      <c r="BV61" s="188">
        <f t="shared" si="106"/>
        <v>1075.8210032510251</v>
      </c>
      <c r="BX61">
        <f t="shared" si="107"/>
        <v>-1</v>
      </c>
      <c r="BY61" s="227">
        <v>-1</v>
      </c>
      <c r="BZ61" s="227">
        <v>1</v>
      </c>
      <c r="CA61" s="227">
        <v>1</v>
      </c>
      <c r="CB61" s="202">
        <v>1</v>
      </c>
      <c r="CC61" s="228">
        <v>-1</v>
      </c>
      <c r="CD61">
        <v>-9</v>
      </c>
      <c r="CE61">
        <f t="shared" si="108"/>
        <v>-1</v>
      </c>
      <c r="CF61" s="202"/>
      <c r="CG61">
        <f t="shared" si="109"/>
        <v>0</v>
      </c>
      <c r="CH61">
        <f t="shared" si="70"/>
        <v>0</v>
      </c>
      <c r="CI61">
        <f t="shared" si="128"/>
        <v>0</v>
      </c>
      <c r="CJ61">
        <f t="shared" si="110"/>
        <v>0</v>
      </c>
      <c r="CK61" s="236"/>
      <c r="CL61" s="194">
        <v>42571</v>
      </c>
      <c r="CM61">
        <f t="shared" si="111"/>
        <v>-1</v>
      </c>
      <c r="CN61">
        <f t="shared" si="112"/>
        <v>-1</v>
      </c>
      <c r="CO61">
        <f>VLOOKUP($A61,'FuturesInfo (3)'!$A$2:$V$80,22)</f>
        <v>3</v>
      </c>
      <c r="CP61">
        <f t="shared" si="113"/>
        <v>1</v>
      </c>
      <c r="CQ61">
        <f t="shared" si="114"/>
        <v>4</v>
      </c>
      <c r="CR61" s="137">
        <f>VLOOKUP($A61,'FuturesInfo (3)'!$A$2:$O$80,15)*CO61</f>
        <v>78450.000000000015</v>
      </c>
      <c r="CS61" s="137">
        <f>VLOOKUP($A61,'FuturesInfo (3)'!$A$2:$O$80,15)*CQ61</f>
        <v>104600.00000000001</v>
      </c>
      <c r="CT61" s="188">
        <f t="shared" si="135"/>
        <v>0</v>
      </c>
      <c r="CU61" s="188">
        <f t="shared" si="71"/>
        <v>0</v>
      </c>
      <c r="CV61" s="188">
        <f t="shared" si="116"/>
        <v>0</v>
      </c>
      <c r="CW61" s="188">
        <f t="shared" si="117"/>
        <v>0</v>
      </c>
      <c r="CX61" s="188">
        <f t="shared" si="118"/>
        <v>0</v>
      </c>
      <c r="CY61" s="188">
        <f t="shared" si="132"/>
        <v>0</v>
      </c>
      <c r="CZ61" s="188">
        <f t="shared" si="120"/>
        <v>0</v>
      </c>
      <c r="DA61" s="188">
        <f t="shared" si="129"/>
        <v>0</v>
      </c>
      <c r="DB61" s="188">
        <f t="shared" si="121"/>
        <v>0</v>
      </c>
      <c r="DC61" s="188">
        <f>IF(IF(sym!$Q50=CF61,1,0)=1,ABS(CR61*CK61),-ABS(CR61*CK61))</f>
        <v>0</v>
      </c>
      <c r="DD61" s="188">
        <f t="shared" si="122"/>
        <v>0</v>
      </c>
      <c r="DE61" s="188">
        <f t="shared" si="123"/>
        <v>0</v>
      </c>
    </row>
    <row r="62" spans="1:109" x14ac:dyDescent="0.25">
      <c r="A62" s="1" t="s">
        <v>377</v>
      </c>
      <c r="B62" s="149" t="s">
        <v>694</v>
      </c>
      <c r="C62" s="192" t="s">
        <v>294</v>
      </c>
      <c r="F62">
        <v>-1</v>
      </c>
      <c r="G62" s="227">
        <v>1</v>
      </c>
      <c r="H62" s="227">
        <v>1</v>
      </c>
      <c r="I62" s="227">
        <v>-1</v>
      </c>
      <c r="J62" s="202">
        <v>-1</v>
      </c>
      <c r="K62" s="228">
        <v>-8</v>
      </c>
      <c r="L62">
        <f t="shared" si="72"/>
        <v>1</v>
      </c>
      <c r="M62">
        <f t="shared" si="73"/>
        <v>1</v>
      </c>
      <c r="N62">
        <v>1</v>
      </c>
      <c r="O62">
        <f t="shared" si="74"/>
        <v>1</v>
      </c>
      <c r="P62">
        <f t="shared" si="66"/>
        <v>0</v>
      </c>
      <c r="Q62">
        <f t="shared" si="124"/>
        <v>1</v>
      </c>
      <c r="R62">
        <f t="shared" si="75"/>
        <v>1</v>
      </c>
      <c r="S62">
        <v>7.9656862745099994E-3</v>
      </c>
      <c r="T62" s="194">
        <v>42570</v>
      </c>
      <c r="U62">
        <f t="shared" si="76"/>
        <v>1</v>
      </c>
      <c r="V62">
        <f t="shared" si="77"/>
        <v>1</v>
      </c>
      <c r="W62">
        <f>VLOOKUP($A62,'FuturesInfo (3)'!$A$2:$V$80,22)</f>
        <v>2</v>
      </c>
      <c r="X62">
        <f t="shared" si="78"/>
        <v>1</v>
      </c>
      <c r="Y62">
        <f t="shared" si="79"/>
        <v>2</v>
      </c>
      <c r="Z62" s="137">
        <v>160628.84483937116</v>
      </c>
      <c r="AA62" s="137">
        <v>240943.26725905674</v>
      </c>
      <c r="AB62" s="188">
        <f t="shared" si="133"/>
        <v>1279.5189846273752</v>
      </c>
      <c r="AC62" s="188">
        <f t="shared" si="67"/>
        <v>1279.5189846273752</v>
      </c>
      <c r="AD62" s="188">
        <f t="shared" si="81"/>
        <v>-1279.5189846273752</v>
      </c>
      <c r="AE62" s="188">
        <f t="shared" si="82"/>
        <v>-1279.5189846273752</v>
      </c>
      <c r="AF62" s="188">
        <f t="shared" si="83"/>
        <v>1279.5189846273752</v>
      </c>
      <c r="AG62" s="188">
        <f t="shared" si="130"/>
        <v>1279.5189846273752</v>
      </c>
      <c r="AH62" s="188">
        <f t="shared" si="85"/>
        <v>1279.5189846273752</v>
      </c>
      <c r="AI62" s="188">
        <f t="shared" si="125"/>
        <v>-1279.5189846273752</v>
      </c>
      <c r="AJ62" s="188">
        <f t="shared" si="86"/>
        <v>1279.5189846273752</v>
      </c>
      <c r="AK62" s="188">
        <f>IF(IF(sym!$Q51=N62,1,0)=1,ABS(Z62*S62),-ABS(Z62*S62))</f>
        <v>1279.5189846273752</v>
      </c>
      <c r="AL62" s="188">
        <f t="shared" si="87"/>
        <v>1279.5189846273752</v>
      </c>
      <c r="AM62" s="188">
        <f t="shared" si="88"/>
        <v>1279.5189846273752</v>
      </c>
      <c r="AO62">
        <f t="shared" si="89"/>
        <v>1</v>
      </c>
      <c r="AP62" s="227">
        <v>1</v>
      </c>
      <c r="AQ62" s="227">
        <v>1</v>
      </c>
      <c r="AR62" s="227">
        <v>-1</v>
      </c>
      <c r="AS62" s="202">
        <v>-1</v>
      </c>
      <c r="AT62" s="228">
        <v>-9</v>
      </c>
      <c r="AU62">
        <f t="shared" si="90"/>
        <v>1</v>
      </c>
      <c r="AV62">
        <f t="shared" si="91"/>
        <v>1</v>
      </c>
      <c r="AW62" s="202">
        <v>-1</v>
      </c>
      <c r="AX62">
        <f t="shared" si="92"/>
        <v>0</v>
      </c>
      <c r="AY62">
        <f t="shared" si="68"/>
        <v>1</v>
      </c>
      <c r="AZ62">
        <f t="shared" si="126"/>
        <v>0</v>
      </c>
      <c r="BA62">
        <f t="shared" si="93"/>
        <v>0</v>
      </c>
      <c r="BB62" s="236">
        <v>-2.1580547112500001E-2</v>
      </c>
      <c r="BC62" s="194"/>
      <c r="BD62">
        <f t="shared" si="94"/>
        <v>1</v>
      </c>
      <c r="BE62">
        <f t="shared" si="95"/>
        <v>1</v>
      </c>
      <c r="BF62">
        <f>VLOOKUP($A62,'FuturesInfo (3)'!$A$2:$V$80,22)</f>
        <v>2</v>
      </c>
      <c r="BG62">
        <f t="shared" si="96"/>
        <v>-1</v>
      </c>
      <c r="BH62">
        <f t="shared" si="97"/>
        <v>2</v>
      </c>
      <c r="BI62" s="137">
        <f>VLOOKUP($A62,'FuturesInfo (3)'!$A$2:$O$80,15)*BF62</f>
        <v>163705.95740504467</v>
      </c>
      <c r="BJ62" s="137">
        <f>VLOOKUP($A62,'FuturesInfo (3)'!$A$2:$O$80,15)*BH62</f>
        <v>163705.95740504467</v>
      </c>
      <c r="BK62" s="188">
        <f t="shared" si="134"/>
        <v>-3532.8641263764848</v>
      </c>
      <c r="BL62" s="188">
        <f t="shared" si="69"/>
        <v>3532.8641263764848</v>
      </c>
      <c r="BM62" s="188">
        <f t="shared" si="99"/>
        <v>-3532.8641263764848</v>
      </c>
      <c r="BN62" s="188">
        <f t="shared" si="100"/>
        <v>3532.8641263764848</v>
      </c>
      <c r="BO62" s="188">
        <f t="shared" si="101"/>
        <v>-3532.8641263764848</v>
      </c>
      <c r="BP62" s="188">
        <f t="shared" si="131"/>
        <v>-3532.8641263764848</v>
      </c>
      <c r="BQ62" s="188">
        <f t="shared" si="103"/>
        <v>-3532.8641263764848</v>
      </c>
      <c r="BR62" s="188">
        <f t="shared" si="127"/>
        <v>3532.8641263764848</v>
      </c>
      <c r="BS62" s="188">
        <f t="shared" si="104"/>
        <v>-3532.8641263764848</v>
      </c>
      <c r="BT62" s="188">
        <f>IF(IF(sym!$Q51=AW62,1,0)=1,ABS(BI62*BB62),-ABS(BI62*BB62))</f>
        <v>-3532.8641263764848</v>
      </c>
      <c r="BU62" s="188">
        <f t="shared" si="105"/>
        <v>-3532.8641263764848</v>
      </c>
      <c r="BV62" s="188">
        <f t="shared" si="106"/>
        <v>3532.8641263764848</v>
      </c>
      <c r="BX62">
        <f t="shared" si="107"/>
        <v>-1</v>
      </c>
      <c r="BY62" s="227">
        <v>-1</v>
      </c>
      <c r="BZ62" s="227">
        <v>-1</v>
      </c>
      <c r="CA62" s="227">
        <v>-1</v>
      </c>
      <c r="CB62" s="202">
        <v>-1</v>
      </c>
      <c r="CC62" s="228">
        <v>-1</v>
      </c>
      <c r="CD62">
        <v>9</v>
      </c>
      <c r="CE62">
        <f t="shared" si="108"/>
        <v>1</v>
      </c>
      <c r="CF62" s="202"/>
      <c r="CG62">
        <f t="shared" si="109"/>
        <v>0</v>
      </c>
      <c r="CH62">
        <f t="shared" si="70"/>
        <v>0</v>
      </c>
      <c r="CI62">
        <f t="shared" si="128"/>
        <v>0</v>
      </c>
      <c r="CJ62">
        <f t="shared" si="110"/>
        <v>0</v>
      </c>
      <c r="CK62" s="236"/>
      <c r="CL62" s="194">
        <v>42571</v>
      </c>
      <c r="CM62">
        <f t="shared" si="111"/>
        <v>1</v>
      </c>
      <c r="CN62">
        <f t="shared" si="112"/>
        <v>1</v>
      </c>
      <c r="CO62">
        <f>VLOOKUP($A62,'FuturesInfo (3)'!$A$2:$V$80,22)</f>
        <v>2</v>
      </c>
      <c r="CP62">
        <f t="shared" si="113"/>
        <v>-1</v>
      </c>
      <c r="CQ62">
        <f t="shared" si="114"/>
        <v>2</v>
      </c>
      <c r="CR62" s="137">
        <f>VLOOKUP($A62,'FuturesInfo (3)'!$A$2:$O$80,15)*CO62</f>
        <v>163705.95740504467</v>
      </c>
      <c r="CS62" s="137">
        <f>VLOOKUP($A62,'FuturesInfo (3)'!$A$2:$O$80,15)*CQ62</f>
        <v>163705.95740504467</v>
      </c>
      <c r="CT62" s="188">
        <f t="shared" si="135"/>
        <v>0</v>
      </c>
      <c r="CU62" s="188">
        <f t="shared" si="71"/>
        <v>0</v>
      </c>
      <c r="CV62" s="188">
        <f t="shared" si="116"/>
        <v>0</v>
      </c>
      <c r="CW62" s="188">
        <f t="shared" si="117"/>
        <v>0</v>
      </c>
      <c r="CX62" s="188">
        <f t="shared" si="118"/>
        <v>0</v>
      </c>
      <c r="CY62" s="188">
        <f t="shared" si="132"/>
        <v>0</v>
      </c>
      <c r="CZ62" s="188">
        <f t="shared" si="120"/>
        <v>0</v>
      </c>
      <c r="DA62" s="188">
        <f t="shared" si="129"/>
        <v>0</v>
      </c>
      <c r="DB62" s="188">
        <f t="shared" si="121"/>
        <v>0</v>
      </c>
      <c r="DC62" s="188">
        <f>IF(IF(sym!$Q51=CF62,1,0)=1,ABS(CR62*CK62),-ABS(CR62*CK62))</f>
        <v>0</v>
      </c>
      <c r="DD62" s="188">
        <f t="shared" si="122"/>
        <v>0</v>
      </c>
      <c r="DE62" s="188">
        <f t="shared" si="123"/>
        <v>0</v>
      </c>
    </row>
    <row r="63" spans="1:109" x14ac:dyDescent="0.25">
      <c r="A63" s="1" t="s">
        <v>379</v>
      </c>
      <c r="B63" s="149" t="s">
        <v>550</v>
      </c>
      <c r="C63" s="192" t="s">
        <v>294</v>
      </c>
      <c r="F63">
        <v>1</v>
      </c>
      <c r="G63" s="227">
        <v>1</v>
      </c>
      <c r="H63" s="227">
        <v>1</v>
      </c>
      <c r="I63" s="227">
        <v>1</v>
      </c>
      <c r="J63" s="202">
        <v>-1</v>
      </c>
      <c r="K63" s="228">
        <v>-8</v>
      </c>
      <c r="L63">
        <f t="shared" si="72"/>
        <v>1</v>
      </c>
      <c r="M63">
        <f t="shared" si="73"/>
        <v>1</v>
      </c>
      <c r="N63">
        <v>1</v>
      </c>
      <c r="O63">
        <f t="shared" si="74"/>
        <v>1</v>
      </c>
      <c r="P63">
        <f t="shared" si="66"/>
        <v>0</v>
      </c>
      <c r="Q63">
        <f t="shared" si="124"/>
        <v>1</v>
      </c>
      <c r="R63">
        <f t="shared" si="75"/>
        <v>1</v>
      </c>
      <c r="S63">
        <v>3.7552229333099999E-3</v>
      </c>
      <c r="T63" s="194">
        <v>42570</v>
      </c>
      <c r="U63">
        <f t="shared" si="76"/>
        <v>-1</v>
      </c>
      <c r="V63">
        <f t="shared" si="77"/>
        <v>-1</v>
      </c>
      <c r="W63">
        <f>VLOOKUP($A63,'FuturesInfo (3)'!$A$2:$V$80,22)</f>
        <v>3</v>
      </c>
      <c r="X63">
        <f t="shared" si="78"/>
        <v>-1</v>
      </c>
      <c r="Y63">
        <f t="shared" si="79"/>
        <v>3</v>
      </c>
      <c r="Z63" s="137">
        <v>284670</v>
      </c>
      <c r="AA63" s="137">
        <v>189780</v>
      </c>
      <c r="AB63" s="188">
        <f t="shared" si="133"/>
        <v>1068.9993124253576</v>
      </c>
      <c r="AC63" s="188">
        <f t="shared" si="67"/>
        <v>-1068.9993124253576</v>
      </c>
      <c r="AD63" s="188">
        <f t="shared" si="81"/>
        <v>1068.9993124253576</v>
      </c>
      <c r="AE63" s="188">
        <f t="shared" si="82"/>
        <v>-1068.9993124253576</v>
      </c>
      <c r="AF63" s="188">
        <f t="shared" si="83"/>
        <v>1068.9993124253576</v>
      </c>
      <c r="AG63" s="188">
        <f t="shared" si="130"/>
        <v>1068.9993124253576</v>
      </c>
      <c r="AH63" s="188">
        <f t="shared" si="85"/>
        <v>1068.9993124253576</v>
      </c>
      <c r="AI63" s="188">
        <f t="shared" si="125"/>
        <v>1068.9993124253576</v>
      </c>
      <c r="AJ63" s="188">
        <f t="shared" si="86"/>
        <v>-1068.9993124253576</v>
      </c>
      <c r="AK63" s="188">
        <f>IF(IF(sym!$Q52=N63,1,0)=1,ABS(Z63*S63),-ABS(Z63*S63))</f>
        <v>1068.9993124253576</v>
      </c>
      <c r="AL63" s="188">
        <f t="shared" si="87"/>
        <v>-1068.9993124253576</v>
      </c>
      <c r="AM63" s="188">
        <f t="shared" si="88"/>
        <v>1068.9993124253576</v>
      </c>
      <c r="AO63">
        <f t="shared" si="89"/>
        <v>1</v>
      </c>
      <c r="AP63" s="227">
        <v>1</v>
      </c>
      <c r="AQ63" s="227">
        <v>-1</v>
      </c>
      <c r="AR63" s="227">
        <v>1</v>
      </c>
      <c r="AS63" s="202">
        <v>-1</v>
      </c>
      <c r="AT63" s="228">
        <v>-9</v>
      </c>
      <c r="AU63">
        <f t="shared" si="90"/>
        <v>-1</v>
      </c>
      <c r="AV63">
        <f t="shared" si="91"/>
        <v>1</v>
      </c>
      <c r="AW63" s="202">
        <v>-1</v>
      </c>
      <c r="AX63">
        <f t="shared" si="92"/>
        <v>1</v>
      </c>
      <c r="AY63">
        <f t="shared" si="68"/>
        <v>1</v>
      </c>
      <c r="AZ63">
        <f t="shared" si="126"/>
        <v>1</v>
      </c>
      <c r="BA63">
        <f t="shared" si="93"/>
        <v>0</v>
      </c>
      <c r="BB63" s="236">
        <v>-6.3758035620200002E-3</v>
      </c>
      <c r="BC63" s="194"/>
      <c r="BD63">
        <f t="shared" si="94"/>
        <v>-1</v>
      </c>
      <c r="BE63">
        <f t="shared" si="95"/>
        <v>-1</v>
      </c>
      <c r="BF63">
        <f>VLOOKUP($A63,'FuturesInfo (3)'!$A$2:$V$80,22)</f>
        <v>3</v>
      </c>
      <c r="BG63">
        <f t="shared" si="96"/>
        <v>-1</v>
      </c>
      <c r="BH63">
        <f t="shared" si="97"/>
        <v>2</v>
      </c>
      <c r="BI63" s="137">
        <f>VLOOKUP($A63,'FuturesInfo (3)'!$A$2:$O$80,15)*BF63</f>
        <v>287505</v>
      </c>
      <c r="BJ63" s="137">
        <f>VLOOKUP($A63,'FuturesInfo (3)'!$A$2:$O$80,15)*BH63</f>
        <v>191670</v>
      </c>
      <c r="BK63" s="188">
        <f t="shared" si="134"/>
        <v>-1833.0754030985602</v>
      </c>
      <c r="BL63" s="188">
        <f t="shared" si="69"/>
        <v>1833.0754030985602</v>
      </c>
      <c r="BM63" s="188">
        <f t="shared" si="99"/>
        <v>-1833.0754030985602</v>
      </c>
      <c r="BN63" s="188">
        <f t="shared" si="100"/>
        <v>1833.0754030985602</v>
      </c>
      <c r="BO63" s="188">
        <f t="shared" si="101"/>
        <v>1833.0754030985602</v>
      </c>
      <c r="BP63" s="188">
        <f t="shared" si="131"/>
        <v>-1833.0754030985602</v>
      </c>
      <c r="BQ63" s="188">
        <f t="shared" si="103"/>
        <v>1833.0754030985602</v>
      </c>
      <c r="BR63" s="188">
        <f t="shared" si="127"/>
        <v>-1833.0754030985602</v>
      </c>
      <c r="BS63" s="188">
        <f t="shared" si="104"/>
        <v>1833.0754030985602</v>
      </c>
      <c r="BT63" s="188">
        <f>IF(IF(sym!$Q52=AW63,1,0)=1,ABS(BI63*BB63),-ABS(BI63*BB63))</f>
        <v>-1833.0754030985602</v>
      </c>
      <c r="BU63" s="188">
        <f t="shared" si="105"/>
        <v>1833.0754030985602</v>
      </c>
      <c r="BV63" s="188">
        <f t="shared" si="106"/>
        <v>1833.0754030985602</v>
      </c>
      <c r="BX63">
        <f t="shared" si="107"/>
        <v>-1</v>
      </c>
      <c r="BY63" s="227">
        <v>-1</v>
      </c>
      <c r="BZ63" s="227">
        <v>1</v>
      </c>
      <c r="CA63" s="227">
        <v>-1</v>
      </c>
      <c r="CB63" s="202">
        <v>1</v>
      </c>
      <c r="CC63" s="228">
        <v>-1</v>
      </c>
      <c r="CD63">
        <v>-10</v>
      </c>
      <c r="CE63">
        <f t="shared" si="108"/>
        <v>-1</v>
      </c>
      <c r="CF63" s="202"/>
      <c r="CG63">
        <f t="shared" si="109"/>
        <v>0</v>
      </c>
      <c r="CH63">
        <f t="shared" si="70"/>
        <v>0</v>
      </c>
      <c r="CI63">
        <f t="shared" si="128"/>
        <v>0</v>
      </c>
      <c r="CJ63">
        <f t="shared" si="110"/>
        <v>0</v>
      </c>
      <c r="CK63" s="236"/>
      <c r="CL63" s="194">
        <v>42570</v>
      </c>
      <c r="CM63">
        <f t="shared" si="111"/>
        <v>1</v>
      </c>
      <c r="CN63">
        <f t="shared" si="112"/>
        <v>-1</v>
      </c>
      <c r="CO63">
        <f>VLOOKUP($A63,'FuturesInfo (3)'!$A$2:$V$80,22)</f>
        <v>3</v>
      </c>
      <c r="CP63">
        <f t="shared" si="113"/>
        <v>1</v>
      </c>
      <c r="CQ63">
        <f t="shared" si="114"/>
        <v>4</v>
      </c>
      <c r="CR63" s="137">
        <f>VLOOKUP($A63,'FuturesInfo (3)'!$A$2:$O$80,15)*CO63</f>
        <v>287505</v>
      </c>
      <c r="CS63" s="137">
        <f>VLOOKUP($A63,'FuturesInfo (3)'!$A$2:$O$80,15)*CQ63</f>
        <v>383340</v>
      </c>
      <c r="CT63" s="188">
        <f t="shared" si="135"/>
        <v>0</v>
      </c>
      <c r="CU63" s="188">
        <f t="shared" si="71"/>
        <v>0</v>
      </c>
      <c r="CV63" s="188">
        <f t="shared" si="116"/>
        <v>0</v>
      </c>
      <c r="CW63" s="188">
        <f t="shared" si="117"/>
        <v>0</v>
      </c>
      <c r="CX63" s="188">
        <f t="shared" si="118"/>
        <v>0</v>
      </c>
      <c r="CY63" s="188">
        <f t="shared" si="132"/>
        <v>0</v>
      </c>
      <c r="CZ63" s="188">
        <f t="shared" si="120"/>
        <v>0</v>
      </c>
      <c r="DA63" s="188">
        <f t="shared" si="129"/>
        <v>0</v>
      </c>
      <c r="DB63" s="188">
        <f t="shared" si="121"/>
        <v>0</v>
      </c>
      <c r="DC63" s="188">
        <f>IF(IF(sym!$Q52=CF63,1,0)=1,ABS(CR63*CK63),-ABS(CR63*CK63))</f>
        <v>0</v>
      </c>
      <c r="DD63" s="188">
        <f t="shared" si="122"/>
        <v>0</v>
      </c>
      <c r="DE63" s="188">
        <f t="shared" si="123"/>
        <v>0</v>
      </c>
    </row>
    <row r="64" spans="1:109" x14ac:dyDescent="0.25">
      <c r="A64" s="4" t="s">
        <v>1050</v>
      </c>
      <c r="B64" s="149" t="s">
        <v>700</v>
      </c>
      <c r="C64" s="192" t="s">
        <v>297</v>
      </c>
      <c r="F64">
        <v>1</v>
      </c>
      <c r="G64" s="227">
        <v>-1</v>
      </c>
      <c r="H64" s="227">
        <v>-1</v>
      </c>
      <c r="I64" s="227">
        <v>-1</v>
      </c>
      <c r="J64" s="202">
        <v>1</v>
      </c>
      <c r="K64" s="228">
        <v>-6</v>
      </c>
      <c r="L64">
        <f t="shared" si="72"/>
        <v>-1</v>
      </c>
      <c r="M64">
        <f t="shared" si="73"/>
        <v>-1</v>
      </c>
      <c r="N64">
        <v>-1</v>
      </c>
      <c r="O64">
        <f t="shared" si="74"/>
        <v>1</v>
      </c>
      <c r="P64">
        <f t="shared" si="66"/>
        <v>0</v>
      </c>
      <c r="Q64">
        <f t="shared" si="124"/>
        <v>1</v>
      </c>
      <c r="R64">
        <f t="shared" si="75"/>
        <v>1</v>
      </c>
      <c r="S64">
        <v>-8.7829360100399999E-3</v>
      </c>
      <c r="T64" s="194">
        <v>42572</v>
      </c>
      <c r="U64">
        <f t="shared" si="76"/>
        <v>-1</v>
      </c>
      <c r="V64">
        <f t="shared" si="77"/>
        <v>-1</v>
      </c>
      <c r="W64">
        <f>VLOOKUP($A64,'FuturesInfo (3)'!$A$2:$V$80,22)</f>
        <v>9</v>
      </c>
      <c r="X64">
        <f t="shared" si="78"/>
        <v>-1</v>
      </c>
      <c r="Y64">
        <f t="shared" si="79"/>
        <v>9</v>
      </c>
      <c r="Z64" s="137">
        <v>79000</v>
      </c>
      <c r="AA64" s="137">
        <v>59250</v>
      </c>
      <c r="AB64" s="188">
        <f t="shared" si="133"/>
        <v>693.85194479315999</v>
      </c>
      <c r="AC64" s="188">
        <f t="shared" si="67"/>
        <v>693.85194479315999</v>
      </c>
      <c r="AD64" s="188">
        <f t="shared" si="81"/>
        <v>-693.85194479315999</v>
      </c>
      <c r="AE64" s="188">
        <f t="shared" si="82"/>
        <v>-693.85194479315999</v>
      </c>
      <c r="AF64" s="188">
        <f t="shared" si="83"/>
        <v>693.85194479315999</v>
      </c>
      <c r="AG64" s="188">
        <f t="shared" si="130"/>
        <v>693.85194479315999</v>
      </c>
      <c r="AH64" s="188">
        <f t="shared" si="85"/>
        <v>693.85194479315999</v>
      </c>
      <c r="AI64" s="188">
        <f t="shared" si="125"/>
        <v>693.85194479315999</v>
      </c>
      <c r="AJ64" s="188">
        <f t="shared" si="86"/>
        <v>693.85194479315999</v>
      </c>
      <c r="AK64" s="188">
        <f>IF(IF(sym!$Q53=N64,1,0)=1,ABS(Z64*S64),-ABS(Z64*S64))</f>
        <v>-693.85194479315999</v>
      </c>
      <c r="AL64" s="188">
        <f t="shared" si="87"/>
        <v>693.85194479315999</v>
      </c>
      <c r="AM64" s="188">
        <f t="shared" si="88"/>
        <v>693.85194479315999</v>
      </c>
      <c r="AO64">
        <f t="shared" si="89"/>
        <v>-1</v>
      </c>
      <c r="AP64" s="227">
        <v>1</v>
      </c>
      <c r="AQ64" s="227">
        <v>1</v>
      </c>
      <c r="AR64" s="227">
        <v>-1</v>
      </c>
      <c r="AS64" s="202">
        <v>-1</v>
      </c>
      <c r="AT64" s="228">
        <v>-7</v>
      </c>
      <c r="AU64">
        <f t="shared" si="90"/>
        <v>1</v>
      </c>
      <c r="AV64">
        <f t="shared" si="91"/>
        <v>1</v>
      </c>
      <c r="AW64" s="202">
        <v>-1</v>
      </c>
      <c r="AX64">
        <f t="shared" si="92"/>
        <v>0</v>
      </c>
      <c r="AY64">
        <f t="shared" si="68"/>
        <v>1</v>
      </c>
      <c r="AZ64">
        <f t="shared" si="126"/>
        <v>0</v>
      </c>
      <c r="BA64">
        <f t="shared" si="93"/>
        <v>0</v>
      </c>
      <c r="BB64" s="236">
        <v>-3.4177215189900002E-2</v>
      </c>
      <c r="BC64" s="194"/>
      <c r="BD64">
        <f t="shared" si="94"/>
        <v>1</v>
      </c>
      <c r="BE64">
        <f t="shared" si="95"/>
        <v>1</v>
      </c>
      <c r="BF64">
        <f>VLOOKUP($A64,'FuturesInfo (3)'!$A$2:$V$80,22)</f>
        <v>9</v>
      </c>
      <c r="BG64">
        <f t="shared" si="96"/>
        <v>1</v>
      </c>
      <c r="BH64">
        <f t="shared" si="97"/>
        <v>11</v>
      </c>
      <c r="BI64" s="137">
        <f>VLOOKUP($A64,'FuturesInfo (3)'!$A$2:$O$80,15)*BF64</f>
        <v>82800</v>
      </c>
      <c r="BJ64" s="137">
        <f>VLOOKUP($A64,'FuturesInfo (3)'!$A$2:$O$80,15)*BH64</f>
        <v>101200</v>
      </c>
      <c r="BK64" s="188">
        <f t="shared" si="134"/>
        <v>-2829.8734177237202</v>
      </c>
      <c r="BL64" s="188">
        <f t="shared" si="69"/>
        <v>-2829.8734177237202</v>
      </c>
      <c r="BM64" s="188">
        <f t="shared" si="99"/>
        <v>2829.8734177237202</v>
      </c>
      <c r="BN64" s="188">
        <f t="shared" si="100"/>
        <v>2829.8734177237202</v>
      </c>
      <c r="BO64" s="188">
        <f t="shared" si="101"/>
        <v>-2829.8734177237202</v>
      </c>
      <c r="BP64" s="188">
        <f t="shared" si="131"/>
        <v>-2829.8734177237202</v>
      </c>
      <c r="BQ64" s="188">
        <f t="shared" si="103"/>
        <v>-2829.8734177237202</v>
      </c>
      <c r="BR64" s="188">
        <f t="shared" si="127"/>
        <v>2829.8734177237202</v>
      </c>
      <c r="BS64" s="188">
        <f t="shared" si="104"/>
        <v>-2829.8734177237202</v>
      </c>
      <c r="BT64" s="188">
        <f>IF(IF(sym!$Q53=AW64,1,0)=1,ABS(BI64*BB64),-ABS(BI64*BB64))</f>
        <v>-2829.8734177237202</v>
      </c>
      <c r="BU64" s="188">
        <f t="shared" si="105"/>
        <v>-2829.8734177237202</v>
      </c>
      <c r="BV64" s="188">
        <f t="shared" si="106"/>
        <v>2829.8734177237202</v>
      </c>
      <c r="BX64">
        <f t="shared" si="107"/>
        <v>-1</v>
      </c>
      <c r="BY64" s="227">
        <v>-1</v>
      </c>
      <c r="BZ64" s="227">
        <v>1</v>
      </c>
      <c r="CA64" s="227">
        <v>1</v>
      </c>
      <c r="CB64" s="202">
        <v>-1</v>
      </c>
      <c r="CC64" s="228">
        <v>-1</v>
      </c>
      <c r="CD64">
        <v>-8</v>
      </c>
      <c r="CE64">
        <f t="shared" si="108"/>
        <v>1</v>
      </c>
      <c r="CF64" s="202"/>
      <c r="CG64">
        <f t="shared" si="109"/>
        <v>0</v>
      </c>
      <c r="CH64">
        <f t="shared" si="70"/>
        <v>0</v>
      </c>
      <c r="CI64">
        <f t="shared" si="128"/>
        <v>0</v>
      </c>
      <c r="CJ64">
        <f t="shared" si="110"/>
        <v>0</v>
      </c>
      <c r="CK64" s="236"/>
      <c r="CL64" s="194">
        <v>42572</v>
      </c>
      <c r="CM64">
        <f t="shared" si="111"/>
        <v>1</v>
      </c>
      <c r="CN64">
        <f t="shared" si="112"/>
        <v>-1</v>
      </c>
      <c r="CO64">
        <f>VLOOKUP($A64,'FuturesInfo (3)'!$A$2:$V$80,22)</f>
        <v>9</v>
      </c>
      <c r="CP64">
        <f t="shared" si="113"/>
        <v>-1</v>
      </c>
      <c r="CQ64">
        <f t="shared" si="114"/>
        <v>7</v>
      </c>
      <c r="CR64" s="137">
        <f>VLOOKUP($A64,'FuturesInfo (3)'!$A$2:$O$80,15)*CO64</f>
        <v>82800</v>
      </c>
      <c r="CS64" s="137">
        <f>VLOOKUP($A64,'FuturesInfo (3)'!$A$2:$O$80,15)*CQ64</f>
        <v>64400</v>
      </c>
      <c r="CT64" s="188">
        <f t="shared" si="135"/>
        <v>0</v>
      </c>
      <c r="CU64" s="188">
        <f t="shared" si="71"/>
        <v>0</v>
      </c>
      <c r="CV64" s="188">
        <f t="shared" si="116"/>
        <v>0</v>
      </c>
      <c r="CW64" s="188">
        <f t="shared" si="117"/>
        <v>0</v>
      </c>
      <c r="CX64" s="188">
        <f t="shared" si="118"/>
        <v>0</v>
      </c>
      <c r="CY64" s="188">
        <f t="shared" si="132"/>
        <v>0</v>
      </c>
      <c r="CZ64" s="188">
        <f t="shared" si="120"/>
        <v>0</v>
      </c>
      <c r="DA64" s="188">
        <f t="shared" si="129"/>
        <v>0</v>
      </c>
      <c r="DB64" s="188">
        <f t="shared" si="121"/>
        <v>0</v>
      </c>
      <c r="DC64" s="188">
        <f>IF(IF(sym!$Q53=CF64,1,0)=1,ABS(CR64*CK64),-ABS(CR64*CK64))</f>
        <v>0</v>
      </c>
      <c r="DD64" s="188">
        <f t="shared" si="122"/>
        <v>0</v>
      </c>
      <c r="DE64" s="188">
        <f t="shared" si="123"/>
        <v>0</v>
      </c>
    </row>
    <row r="65" spans="1:109" x14ac:dyDescent="0.25">
      <c r="A65" s="1" t="s">
        <v>0</v>
      </c>
      <c r="B65" s="149" t="s">
        <v>702</v>
      </c>
      <c r="C65" s="192" t="s">
        <v>304</v>
      </c>
      <c r="F65">
        <v>-1</v>
      </c>
      <c r="G65" s="229">
        <v>1</v>
      </c>
      <c r="H65" s="229">
        <v>1</v>
      </c>
      <c r="I65" s="229">
        <v>1</v>
      </c>
      <c r="J65" s="202">
        <v>-1</v>
      </c>
      <c r="K65" s="228">
        <v>-3</v>
      </c>
      <c r="L65">
        <f t="shared" si="72"/>
        <v>1</v>
      </c>
      <c r="M65">
        <f t="shared" si="73"/>
        <v>1</v>
      </c>
      <c r="N65">
        <v>1</v>
      </c>
      <c r="O65">
        <f t="shared" si="74"/>
        <v>1</v>
      </c>
      <c r="P65">
        <f t="shared" si="66"/>
        <v>0</v>
      </c>
      <c r="Q65">
        <f t="shared" si="124"/>
        <v>1</v>
      </c>
      <c r="R65">
        <f t="shared" si="75"/>
        <v>1</v>
      </c>
      <c r="S65">
        <v>3.5499570569699997E-2</v>
      </c>
      <c r="T65" s="194">
        <v>42563</v>
      </c>
      <c r="U65">
        <f t="shared" si="76"/>
        <v>1</v>
      </c>
      <c r="V65">
        <f t="shared" si="77"/>
        <v>1</v>
      </c>
      <c r="W65">
        <f>VLOOKUP($A65,'FuturesInfo (3)'!$A$2:$V$80,22)</f>
        <v>2</v>
      </c>
      <c r="X65">
        <f t="shared" si="78"/>
        <v>1</v>
      </c>
      <c r="Y65">
        <f t="shared" si="79"/>
        <v>2</v>
      </c>
      <c r="Z65" s="137">
        <v>81382.5</v>
      </c>
      <c r="AA65" s="137">
        <v>108510</v>
      </c>
      <c r="AB65" s="188">
        <f t="shared" si="133"/>
        <v>2889.0438018886098</v>
      </c>
      <c r="AC65" s="188">
        <f t="shared" si="67"/>
        <v>2889.0438018886098</v>
      </c>
      <c r="AD65" s="188">
        <f t="shared" si="81"/>
        <v>-2889.0438018886098</v>
      </c>
      <c r="AE65" s="188">
        <f t="shared" si="82"/>
        <v>-2889.0438018886098</v>
      </c>
      <c r="AF65" s="188">
        <f t="shared" si="83"/>
        <v>2889.0438018886098</v>
      </c>
      <c r="AG65" s="188">
        <f t="shared" si="130"/>
        <v>2889.0438018886098</v>
      </c>
      <c r="AH65" s="188">
        <f t="shared" si="85"/>
        <v>2889.0438018886098</v>
      </c>
      <c r="AI65" s="188">
        <f t="shared" si="125"/>
        <v>2889.0438018886098</v>
      </c>
      <c r="AJ65" s="188">
        <f t="shared" si="86"/>
        <v>2889.0438018886098</v>
      </c>
      <c r="AK65" s="188">
        <f>IF(IF(sym!$Q54=N65,1,0)=1,ABS(Z65*S65),-ABS(Z65*S65))</f>
        <v>2889.0438018886098</v>
      </c>
      <c r="AL65" s="188">
        <f t="shared" si="87"/>
        <v>2889.0438018886098</v>
      </c>
      <c r="AM65" s="188">
        <f t="shared" si="88"/>
        <v>2889.0438018886098</v>
      </c>
      <c r="AO65">
        <f t="shared" si="89"/>
        <v>1</v>
      </c>
      <c r="AP65" s="229">
        <v>-1</v>
      </c>
      <c r="AQ65" s="229">
        <v>-1</v>
      </c>
      <c r="AR65" s="229">
        <v>1</v>
      </c>
      <c r="AS65" s="202">
        <v>-1</v>
      </c>
      <c r="AT65" s="228">
        <v>-4</v>
      </c>
      <c r="AU65">
        <f t="shared" si="90"/>
        <v>-1</v>
      </c>
      <c r="AV65">
        <f t="shared" si="91"/>
        <v>1</v>
      </c>
      <c r="AW65" s="233">
        <v>-1</v>
      </c>
      <c r="AX65">
        <f t="shared" si="92"/>
        <v>1</v>
      </c>
      <c r="AY65">
        <f t="shared" si="68"/>
        <v>1</v>
      </c>
      <c r="AZ65">
        <f t="shared" si="126"/>
        <v>1</v>
      </c>
      <c r="BA65">
        <f t="shared" si="93"/>
        <v>0</v>
      </c>
      <c r="BB65" s="234">
        <v>-5.5294442908499997E-2</v>
      </c>
      <c r="BC65" s="194"/>
      <c r="BD65">
        <f t="shared" si="94"/>
        <v>-1</v>
      </c>
      <c r="BE65">
        <f t="shared" si="95"/>
        <v>-1</v>
      </c>
      <c r="BF65">
        <f>VLOOKUP($A65,'FuturesInfo (3)'!$A$2:$V$80,22)</f>
        <v>2</v>
      </c>
      <c r="BG65">
        <f t="shared" si="96"/>
        <v>-1</v>
      </c>
      <c r="BH65">
        <f t="shared" si="97"/>
        <v>2</v>
      </c>
      <c r="BI65" s="137">
        <f>VLOOKUP($A65,'FuturesInfo (3)'!$A$2:$O$80,15)*BF65</f>
        <v>55080</v>
      </c>
      <c r="BJ65" s="137">
        <f>VLOOKUP($A65,'FuturesInfo (3)'!$A$2:$O$80,15)*BH65</f>
        <v>55080</v>
      </c>
      <c r="BK65" s="188">
        <f t="shared" si="134"/>
        <v>3045.6179154001798</v>
      </c>
      <c r="BL65" s="188">
        <f t="shared" si="69"/>
        <v>3045.6179154001798</v>
      </c>
      <c r="BM65" s="188">
        <f t="shared" si="99"/>
        <v>-3045.6179154001798</v>
      </c>
      <c r="BN65" s="188">
        <f t="shared" si="100"/>
        <v>3045.6179154001798</v>
      </c>
      <c r="BO65" s="188">
        <f t="shared" si="101"/>
        <v>3045.6179154001798</v>
      </c>
      <c r="BP65" s="188">
        <f t="shared" si="131"/>
        <v>-3045.6179154001798</v>
      </c>
      <c r="BQ65" s="188">
        <f t="shared" si="103"/>
        <v>3045.6179154001798</v>
      </c>
      <c r="BR65" s="188">
        <f t="shared" si="127"/>
        <v>-3045.6179154001798</v>
      </c>
      <c r="BS65" s="188">
        <f t="shared" si="104"/>
        <v>3045.6179154001798</v>
      </c>
      <c r="BT65" s="188">
        <f>IF(IF(sym!$Q54=AW65,1,0)=1,ABS(BI65*BB65),-ABS(BI65*BB65))</f>
        <v>-3045.6179154001798</v>
      </c>
      <c r="BU65" s="188">
        <f t="shared" si="105"/>
        <v>3045.6179154001798</v>
      </c>
      <c r="BV65" s="188">
        <f t="shared" si="106"/>
        <v>3045.6179154001798</v>
      </c>
      <c r="BX65">
        <f t="shared" si="107"/>
        <v>-1</v>
      </c>
      <c r="BY65" s="229">
        <v>-1</v>
      </c>
      <c r="BZ65" s="229">
        <v>1</v>
      </c>
      <c r="CA65" s="229">
        <v>1</v>
      </c>
      <c r="CB65" s="202">
        <v>-1</v>
      </c>
      <c r="CC65" s="228">
        <v>-1</v>
      </c>
      <c r="CD65">
        <v>5</v>
      </c>
      <c r="CE65">
        <f t="shared" si="108"/>
        <v>1</v>
      </c>
      <c r="CF65" s="233"/>
      <c r="CG65">
        <f t="shared" si="109"/>
        <v>0</v>
      </c>
      <c r="CH65">
        <f t="shared" si="70"/>
        <v>0</v>
      </c>
      <c r="CI65">
        <f t="shared" si="128"/>
        <v>0</v>
      </c>
      <c r="CJ65">
        <f t="shared" si="110"/>
        <v>0</v>
      </c>
      <c r="CK65" s="234"/>
      <c r="CL65" s="194">
        <v>42577</v>
      </c>
      <c r="CM65">
        <f t="shared" si="111"/>
        <v>1</v>
      </c>
      <c r="CN65">
        <f t="shared" si="112"/>
        <v>1</v>
      </c>
      <c r="CO65">
        <f>VLOOKUP($A65,'FuturesInfo (3)'!$A$2:$V$80,22)</f>
        <v>2</v>
      </c>
      <c r="CP65">
        <f t="shared" si="113"/>
        <v>-1</v>
      </c>
      <c r="CQ65">
        <f t="shared" si="114"/>
        <v>2</v>
      </c>
      <c r="CR65" s="137">
        <f>VLOOKUP($A65,'FuturesInfo (3)'!$A$2:$O$80,15)*CO65</f>
        <v>55080</v>
      </c>
      <c r="CS65" s="137">
        <f>VLOOKUP($A65,'FuturesInfo (3)'!$A$2:$O$80,15)*CQ65</f>
        <v>55080</v>
      </c>
      <c r="CT65" s="188">
        <f t="shared" si="135"/>
        <v>0</v>
      </c>
      <c r="CU65" s="188">
        <f t="shared" si="71"/>
        <v>0</v>
      </c>
      <c r="CV65" s="188">
        <f t="shared" si="116"/>
        <v>0</v>
      </c>
      <c r="CW65" s="188">
        <f t="shared" si="117"/>
        <v>0</v>
      </c>
      <c r="CX65" s="188">
        <f t="shared" si="118"/>
        <v>0</v>
      </c>
      <c r="CY65" s="188">
        <f t="shared" si="132"/>
        <v>0</v>
      </c>
      <c r="CZ65" s="188">
        <f t="shared" si="120"/>
        <v>0</v>
      </c>
      <c r="DA65" s="188">
        <f t="shared" si="129"/>
        <v>0</v>
      </c>
      <c r="DB65" s="188">
        <f t="shared" si="121"/>
        <v>0</v>
      </c>
      <c r="DC65" s="188">
        <f>IF(IF(sym!$Q54=CF65,1,0)=1,ABS(CR65*CK65),-ABS(CR65*CK65))</f>
        <v>0</v>
      </c>
      <c r="DD65" s="188">
        <f t="shared" si="122"/>
        <v>0</v>
      </c>
      <c r="DE65" s="188">
        <f t="shared" si="123"/>
        <v>0</v>
      </c>
    </row>
    <row r="66" spans="1:109" x14ac:dyDescent="0.25">
      <c r="A66" s="1" t="s">
        <v>384</v>
      </c>
      <c r="B66" s="149" t="s">
        <v>704</v>
      </c>
      <c r="C66" s="192" t="s">
        <v>347</v>
      </c>
      <c r="F66">
        <v>1</v>
      </c>
      <c r="G66" s="227">
        <v>1</v>
      </c>
      <c r="H66" s="227">
        <v>-1</v>
      </c>
      <c r="I66" s="227">
        <v>1</v>
      </c>
      <c r="J66" s="202">
        <v>-1</v>
      </c>
      <c r="K66" s="228">
        <v>23</v>
      </c>
      <c r="L66">
        <f t="shared" si="72"/>
        <v>-1</v>
      </c>
      <c r="M66">
        <f t="shared" si="73"/>
        <v>-1</v>
      </c>
      <c r="N66">
        <v>1</v>
      </c>
      <c r="O66">
        <f t="shared" si="74"/>
        <v>0</v>
      </c>
      <c r="P66">
        <f t="shared" si="66"/>
        <v>0</v>
      </c>
      <c r="Q66">
        <f t="shared" si="124"/>
        <v>0</v>
      </c>
      <c r="R66">
        <f t="shared" si="75"/>
        <v>0</v>
      </c>
      <c r="S66">
        <v>9.1581542796799996E-3</v>
      </c>
      <c r="T66" s="194">
        <v>42548</v>
      </c>
      <c r="U66">
        <f t="shared" si="76"/>
        <v>-1</v>
      </c>
      <c r="V66">
        <f t="shared" si="77"/>
        <v>-1</v>
      </c>
      <c r="W66">
        <f>VLOOKUP($A66,'FuturesInfo (3)'!$A$2:$V$80,22)</f>
        <v>2</v>
      </c>
      <c r="X66">
        <f t="shared" si="78"/>
        <v>-1</v>
      </c>
      <c r="Y66">
        <f t="shared" si="79"/>
        <v>2</v>
      </c>
      <c r="Z66" s="137">
        <v>143250</v>
      </c>
      <c r="AA66" s="137">
        <v>143250</v>
      </c>
      <c r="AB66" s="188">
        <f t="shared" si="133"/>
        <v>1311.9056005641598</v>
      </c>
      <c r="AC66" s="188">
        <f t="shared" si="67"/>
        <v>-1311.9056005641598</v>
      </c>
      <c r="AD66" s="188">
        <f t="shared" si="81"/>
        <v>1311.9056005641598</v>
      </c>
      <c r="AE66" s="188">
        <f t="shared" si="82"/>
        <v>-1311.9056005641598</v>
      </c>
      <c r="AF66" s="188">
        <f t="shared" si="83"/>
        <v>-1311.9056005641598</v>
      </c>
      <c r="AG66" s="188">
        <f t="shared" si="130"/>
        <v>-1311.9056005641598</v>
      </c>
      <c r="AH66" s="188">
        <f t="shared" si="85"/>
        <v>-1311.9056005641598</v>
      </c>
      <c r="AI66" s="188">
        <f t="shared" si="125"/>
        <v>1311.9056005641598</v>
      </c>
      <c r="AJ66" s="188">
        <f t="shared" si="86"/>
        <v>-1311.9056005641598</v>
      </c>
      <c r="AK66" s="188">
        <f>IF(IF(sym!$Q55=N66,1,0)=1,ABS(Z66*S66),-ABS(Z66*S66))</f>
        <v>1311.9056005641598</v>
      </c>
      <c r="AL66" s="188">
        <f t="shared" si="87"/>
        <v>-1311.9056005641598</v>
      </c>
      <c r="AM66" s="188">
        <f t="shared" si="88"/>
        <v>1311.9056005641598</v>
      </c>
      <c r="AO66">
        <f t="shared" si="89"/>
        <v>1</v>
      </c>
      <c r="AP66" s="227">
        <v>1</v>
      </c>
      <c r="AQ66" s="227">
        <v>-1</v>
      </c>
      <c r="AR66" s="227">
        <v>1</v>
      </c>
      <c r="AS66" s="202">
        <v>-1</v>
      </c>
      <c r="AT66" s="228">
        <v>24</v>
      </c>
      <c r="AU66">
        <f t="shared" si="90"/>
        <v>-1</v>
      </c>
      <c r="AV66">
        <f t="shared" si="91"/>
        <v>-1</v>
      </c>
      <c r="AW66" s="202">
        <v>1</v>
      </c>
      <c r="AX66">
        <f t="shared" si="92"/>
        <v>0</v>
      </c>
      <c r="AY66">
        <f t="shared" si="68"/>
        <v>0</v>
      </c>
      <c r="AZ66">
        <f t="shared" si="126"/>
        <v>0</v>
      </c>
      <c r="BA66">
        <f t="shared" si="93"/>
        <v>0</v>
      </c>
      <c r="BB66" s="236">
        <v>2.0244328097699998E-3</v>
      </c>
      <c r="BC66" s="194"/>
      <c r="BD66">
        <f t="shared" si="94"/>
        <v>-1</v>
      </c>
      <c r="BE66">
        <f t="shared" si="95"/>
        <v>-1</v>
      </c>
      <c r="BF66">
        <f>VLOOKUP($A66,'FuturesInfo (3)'!$A$2:$V$80,22)</f>
        <v>2</v>
      </c>
      <c r="BG66">
        <f t="shared" si="96"/>
        <v>-1</v>
      </c>
      <c r="BH66">
        <f t="shared" si="97"/>
        <v>2</v>
      </c>
      <c r="BI66" s="137">
        <f>VLOOKUP($A66,'FuturesInfo (3)'!$A$2:$O$80,15)*BF66</f>
        <v>138870</v>
      </c>
      <c r="BJ66" s="137">
        <f>VLOOKUP($A66,'FuturesInfo (3)'!$A$2:$O$80,15)*BH66</f>
        <v>138870</v>
      </c>
      <c r="BK66" s="188">
        <f t="shared" si="134"/>
        <v>281.13298429275989</v>
      </c>
      <c r="BL66" s="188">
        <f t="shared" si="69"/>
        <v>-281.13298429275989</v>
      </c>
      <c r="BM66" s="188">
        <f t="shared" si="99"/>
        <v>281.13298429275989</v>
      </c>
      <c r="BN66" s="188">
        <f t="shared" si="100"/>
        <v>-281.13298429275989</v>
      </c>
      <c r="BO66" s="188">
        <f t="shared" si="101"/>
        <v>-281.13298429275989</v>
      </c>
      <c r="BP66" s="188">
        <f t="shared" si="131"/>
        <v>-281.13298429275989</v>
      </c>
      <c r="BQ66" s="188">
        <f t="shared" si="103"/>
        <v>-281.13298429275989</v>
      </c>
      <c r="BR66" s="188">
        <f t="shared" si="127"/>
        <v>281.13298429275989</v>
      </c>
      <c r="BS66" s="188">
        <f t="shared" si="104"/>
        <v>-281.13298429275989</v>
      </c>
      <c r="BT66" s="188">
        <f>IF(IF(sym!$Q55=AW66,1,0)=1,ABS(BI66*BB66),-ABS(BI66*BB66))</f>
        <v>281.13298429275989</v>
      </c>
      <c r="BU66" s="188">
        <f t="shared" si="105"/>
        <v>-281.13298429275989</v>
      </c>
      <c r="BV66" s="188">
        <f t="shared" si="106"/>
        <v>281.13298429275989</v>
      </c>
      <c r="BX66">
        <f t="shared" si="107"/>
        <v>1</v>
      </c>
      <c r="BY66" s="227">
        <v>1</v>
      </c>
      <c r="BZ66" s="227">
        <v>1</v>
      </c>
      <c r="CA66" s="227">
        <v>-1</v>
      </c>
      <c r="CB66" s="202">
        <v>1</v>
      </c>
      <c r="CC66" s="228">
        <v>-1</v>
      </c>
      <c r="CD66">
        <v>25</v>
      </c>
      <c r="CE66">
        <f t="shared" si="108"/>
        <v>-1</v>
      </c>
      <c r="CF66" s="202"/>
      <c r="CG66">
        <f t="shared" si="109"/>
        <v>0</v>
      </c>
      <c r="CH66">
        <f t="shared" si="70"/>
        <v>0</v>
      </c>
      <c r="CI66">
        <f t="shared" si="128"/>
        <v>0</v>
      </c>
      <c r="CJ66">
        <f t="shared" si="110"/>
        <v>0</v>
      </c>
      <c r="CK66" s="236"/>
      <c r="CL66" s="194">
        <v>42548</v>
      </c>
      <c r="CM66">
        <f t="shared" si="111"/>
        <v>-1</v>
      </c>
      <c r="CN66">
        <f t="shared" si="112"/>
        <v>1</v>
      </c>
      <c r="CO66">
        <f>VLOOKUP($A66,'FuturesInfo (3)'!$A$2:$V$80,22)</f>
        <v>2</v>
      </c>
      <c r="CP66">
        <f t="shared" si="113"/>
        <v>1</v>
      </c>
      <c r="CQ66">
        <f t="shared" si="114"/>
        <v>3</v>
      </c>
      <c r="CR66" s="137">
        <f>VLOOKUP($A66,'FuturesInfo (3)'!$A$2:$O$80,15)*CO66</f>
        <v>138870</v>
      </c>
      <c r="CS66" s="137">
        <f>VLOOKUP($A66,'FuturesInfo (3)'!$A$2:$O$80,15)*CQ66</f>
        <v>208305</v>
      </c>
      <c r="CT66" s="188">
        <f t="shared" si="135"/>
        <v>0</v>
      </c>
      <c r="CU66" s="188">
        <f t="shared" si="71"/>
        <v>0</v>
      </c>
      <c r="CV66" s="188">
        <f t="shared" si="116"/>
        <v>0</v>
      </c>
      <c r="CW66" s="188">
        <f t="shared" si="117"/>
        <v>0</v>
      </c>
      <c r="CX66" s="188">
        <f t="shared" si="118"/>
        <v>0</v>
      </c>
      <c r="CY66" s="188">
        <f t="shared" si="132"/>
        <v>0</v>
      </c>
      <c r="CZ66" s="188">
        <f t="shared" si="120"/>
        <v>0</v>
      </c>
      <c r="DA66" s="188">
        <f t="shared" si="129"/>
        <v>0</v>
      </c>
      <c r="DB66" s="188">
        <f t="shared" si="121"/>
        <v>0</v>
      </c>
      <c r="DC66" s="188">
        <f>IF(IF(sym!$Q55=CF66,1,0)=1,ABS(CR66*CK66),-ABS(CR66*CK66))</f>
        <v>0</v>
      </c>
      <c r="DD66" s="188">
        <f t="shared" si="122"/>
        <v>0</v>
      </c>
      <c r="DE66" s="188">
        <f t="shared" si="123"/>
        <v>0</v>
      </c>
    </row>
    <row r="67" spans="1:109" x14ac:dyDescent="0.25">
      <c r="A67" s="1" t="s">
        <v>386</v>
      </c>
      <c r="B67" s="149" t="s">
        <v>706</v>
      </c>
      <c r="C67" s="192" t="s">
        <v>347</v>
      </c>
      <c r="F67">
        <v>1</v>
      </c>
      <c r="G67" s="227">
        <v>1</v>
      </c>
      <c r="H67" s="227">
        <v>1</v>
      </c>
      <c r="I67" s="227">
        <v>1</v>
      </c>
      <c r="J67" s="202">
        <v>-1</v>
      </c>
      <c r="K67" s="228">
        <v>23</v>
      </c>
      <c r="L67">
        <f t="shared" si="72"/>
        <v>-1</v>
      </c>
      <c r="M67">
        <f t="shared" si="73"/>
        <v>-1</v>
      </c>
      <c r="N67">
        <v>1</v>
      </c>
      <c r="O67">
        <f t="shared" si="74"/>
        <v>1</v>
      </c>
      <c r="P67">
        <f t="shared" si="66"/>
        <v>0</v>
      </c>
      <c r="Q67">
        <f t="shared" si="124"/>
        <v>0</v>
      </c>
      <c r="R67">
        <f t="shared" si="75"/>
        <v>0</v>
      </c>
      <c r="S67">
        <v>1.10377194507E-2</v>
      </c>
      <c r="T67" s="194">
        <v>42548</v>
      </c>
      <c r="U67">
        <f t="shared" si="76"/>
        <v>-1</v>
      </c>
      <c r="V67">
        <f t="shared" si="77"/>
        <v>-1</v>
      </c>
      <c r="W67">
        <f>VLOOKUP($A67,'FuturesInfo (3)'!$A$2:$V$80,22)</f>
        <v>2</v>
      </c>
      <c r="X67">
        <f t="shared" si="78"/>
        <v>-1</v>
      </c>
      <c r="Y67">
        <f t="shared" si="79"/>
        <v>2</v>
      </c>
      <c r="Z67" s="137">
        <v>116330</v>
      </c>
      <c r="AA67" s="137">
        <v>116330</v>
      </c>
      <c r="AB67" s="188">
        <f t="shared" si="133"/>
        <v>1284.0179036999309</v>
      </c>
      <c r="AC67" s="188">
        <f t="shared" si="67"/>
        <v>-1284.0179036999309</v>
      </c>
      <c r="AD67" s="188">
        <f t="shared" si="81"/>
        <v>1284.0179036999309</v>
      </c>
      <c r="AE67" s="188">
        <f t="shared" si="82"/>
        <v>-1284.0179036999309</v>
      </c>
      <c r="AF67" s="188">
        <f t="shared" si="83"/>
        <v>-1284.0179036999309</v>
      </c>
      <c r="AG67" s="188">
        <f t="shared" si="130"/>
        <v>-1284.0179036999309</v>
      </c>
      <c r="AH67" s="188">
        <f t="shared" si="85"/>
        <v>1284.0179036999309</v>
      </c>
      <c r="AI67" s="188">
        <f t="shared" si="125"/>
        <v>1284.0179036999309</v>
      </c>
      <c r="AJ67" s="188">
        <f t="shared" si="86"/>
        <v>-1284.0179036999309</v>
      </c>
      <c r="AK67" s="188">
        <f>IF(IF(sym!$Q56=N67,1,0)=1,ABS(Z67*S67),-ABS(Z67*S67))</f>
        <v>-1284.0179036999309</v>
      </c>
      <c r="AL67" s="188">
        <f t="shared" si="87"/>
        <v>-1284.0179036999309</v>
      </c>
      <c r="AM67" s="188">
        <f t="shared" si="88"/>
        <v>1284.0179036999309</v>
      </c>
      <c r="AO67">
        <f t="shared" si="89"/>
        <v>1</v>
      </c>
      <c r="AP67" s="227">
        <v>1</v>
      </c>
      <c r="AQ67" s="227">
        <v>-1</v>
      </c>
      <c r="AR67" s="227">
        <v>1</v>
      </c>
      <c r="AS67" s="202">
        <v>-1</v>
      </c>
      <c r="AT67" s="228">
        <v>24</v>
      </c>
      <c r="AU67">
        <f t="shared" si="90"/>
        <v>-1</v>
      </c>
      <c r="AV67">
        <f t="shared" si="91"/>
        <v>-1</v>
      </c>
      <c r="AW67" s="202">
        <v>1</v>
      </c>
      <c r="AX67">
        <f t="shared" si="92"/>
        <v>0</v>
      </c>
      <c r="AY67">
        <f t="shared" si="68"/>
        <v>0</v>
      </c>
      <c r="AZ67">
        <f t="shared" si="126"/>
        <v>0</v>
      </c>
      <c r="BA67">
        <f t="shared" si="93"/>
        <v>0</v>
      </c>
      <c r="BB67" s="236">
        <v>7.5646866672400004E-3</v>
      </c>
      <c r="BC67" s="194"/>
      <c r="BD67">
        <f t="shared" si="94"/>
        <v>-1</v>
      </c>
      <c r="BE67">
        <f t="shared" si="95"/>
        <v>-1</v>
      </c>
      <c r="BF67">
        <f>VLOOKUP($A67,'FuturesInfo (3)'!$A$2:$V$80,22)</f>
        <v>2</v>
      </c>
      <c r="BG67">
        <f t="shared" si="96"/>
        <v>-1</v>
      </c>
      <c r="BH67">
        <f t="shared" si="97"/>
        <v>2</v>
      </c>
      <c r="BI67" s="137">
        <f>VLOOKUP($A67,'FuturesInfo (3)'!$A$2:$O$80,15)*BF67</f>
        <v>115990.00000000001</v>
      </c>
      <c r="BJ67" s="137">
        <f>VLOOKUP($A67,'FuturesInfo (3)'!$A$2:$O$80,15)*BH67</f>
        <v>115990.00000000001</v>
      </c>
      <c r="BK67" s="188">
        <f t="shared" si="134"/>
        <v>877.42800653316772</v>
      </c>
      <c r="BL67" s="188">
        <f t="shared" si="69"/>
        <v>-877.42800653316772</v>
      </c>
      <c r="BM67" s="188">
        <f t="shared" si="99"/>
        <v>877.42800653316772</v>
      </c>
      <c r="BN67" s="188">
        <f t="shared" si="100"/>
        <v>-877.42800653316772</v>
      </c>
      <c r="BO67" s="188">
        <f t="shared" si="101"/>
        <v>-877.42800653316772</v>
      </c>
      <c r="BP67" s="188">
        <f t="shared" si="131"/>
        <v>-877.42800653316772</v>
      </c>
      <c r="BQ67" s="188">
        <f t="shared" si="103"/>
        <v>-877.42800653316772</v>
      </c>
      <c r="BR67" s="188">
        <f t="shared" si="127"/>
        <v>877.42800653316772</v>
      </c>
      <c r="BS67" s="188">
        <f t="shared" si="104"/>
        <v>-877.42800653316772</v>
      </c>
      <c r="BT67" s="188">
        <f>IF(IF(sym!$Q56=AW67,1,0)=1,ABS(BI67*BB67),-ABS(BI67*BB67))</f>
        <v>-877.42800653316772</v>
      </c>
      <c r="BU67" s="188">
        <f t="shared" si="105"/>
        <v>-877.42800653316772</v>
      </c>
      <c r="BV67" s="188">
        <f t="shared" si="106"/>
        <v>877.42800653316772</v>
      </c>
      <c r="BX67">
        <f t="shared" si="107"/>
        <v>1</v>
      </c>
      <c r="BY67" s="227">
        <v>1</v>
      </c>
      <c r="BZ67" s="227">
        <v>1</v>
      </c>
      <c r="CA67" s="227">
        <v>-1</v>
      </c>
      <c r="CB67" s="202">
        <v>1</v>
      </c>
      <c r="CC67" s="228">
        <v>-1</v>
      </c>
      <c r="CD67">
        <v>25</v>
      </c>
      <c r="CE67">
        <f t="shared" si="108"/>
        <v>-1</v>
      </c>
      <c r="CF67" s="202"/>
      <c r="CG67">
        <f t="shared" si="109"/>
        <v>0</v>
      </c>
      <c r="CH67">
        <f t="shared" si="70"/>
        <v>0</v>
      </c>
      <c r="CI67">
        <f t="shared" si="128"/>
        <v>0</v>
      </c>
      <c r="CJ67">
        <f t="shared" si="110"/>
        <v>0</v>
      </c>
      <c r="CK67" s="236"/>
      <c r="CL67" s="194">
        <v>42548</v>
      </c>
      <c r="CM67">
        <f t="shared" si="111"/>
        <v>-1</v>
      </c>
      <c r="CN67">
        <f t="shared" si="112"/>
        <v>1</v>
      </c>
      <c r="CO67">
        <f>VLOOKUP($A67,'FuturesInfo (3)'!$A$2:$V$80,22)</f>
        <v>2</v>
      </c>
      <c r="CP67">
        <f t="shared" si="113"/>
        <v>1</v>
      </c>
      <c r="CQ67">
        <f t="shared" si="114"/>
        <v>3</v>
      </c>
      <c r="CR67" s="137">
        <f>VLOOKUP($A67,'FuturesInfo (3)'!$A$2:$O$80,15)*CO67</f>
        <v>115990.00000000001</v>
      </c>
      <c r="CS67" s="137">
        <f>VLOOKUP($A67,'FuturesInfo (3)'!$A$2:$O$80,15)*CQ67</f>
        <v>173985.00000000003</v>
      </c>
      <c r="CT67" s="188">
        <f t="shared" si="135"/>
        <v>0</v>
      </c>
      <c r="CU67" s="188">
        <f t="shared" si="71"/>
        <v>0</v>
      </c>
      <c r="CV67" s="188">
        <f t="shared" si="116"/>
        <v>0</v>
      </c>
      <c r="CW67" s="188">
        <f t="shared" si="117"/>
        <v>0</v>
      </c>
      <c r="CX67" s="188">
        <f t="shared" si="118"/>
        <v>0</v>
      </c>
      <c r="CY67" s="188">
        <f t="shared" si="132"/>
        <v>0</v>
      </c>
      <c r="CZ67" s="188">
        <f t="shared" si="120"/>
        <v>0</v>
      </c>
      <c r="DA67" s="188">
        <f t="shared" si="129"/>
        <v>0</v>
      </c>
      <c r="DB67" s="188">
        <f t="shared" si="121"/>
        <v>0</v>
      </c>
      <c r="DC67" s="188">
        <f>IF(IF(sym!$Q56=CF67,1,0)=1,ABS(CR67*CK67),-ABS(CR67*CK67))</f>
        <v>0</v>
      </c>
      <c r="DD67" s="188">
        <f t="shared" si="122"/>
        <v>0</v>
      </c>
      <c r="DE67" s="188">
        <f t="shared" si="123"/>
        <v>0</v>
      </c>
    </row>
    <row r="68" spans="1:109" x14ac:dyDescent="0.25">
      <c r="A68" s="1" t="s">
        <v>388</v>
      </c>
      <c r="B68" s="149" t="s">
        <v>710</v>
      </c>
      <c r="C68" s="192" t="s">
        <v>288</v>
      </c>
      <c r="F68">
        <v>1</v>
      </c>
      <c r="G68" s="229">
        <v>1</v>
      </c>
      <c r="H68" s="229">
        <v>-1</v>
      </c>
      <c r="I68" s="229">
        <v>1</v>
      </c>
      <c r="J68" s="202">
        <v>-1</v>
      </c>
      <c r="K68" s="228">
        <v>-4</v>
      </c>
      <c r="L68">
        <f t="shared" si="72"/>
        <v>-1</v>
      </c>
      <c r="M68">
        <f t="shared" si="73"/>
        <v>1</v>
      </c>
      <c r="N68">
        <v>-1</v>
      </c>
      <c r="O68">
        <f t="shared" si="74"/>
        <v>1</v>
      </c>
      <c r="P68">
        <f t="shared" si="66"/>
        <v>1</v>
      </c>
      <c r="Q68">
        <f t="shared" si="124"/>
        <v>1</v>
      </c>
      <c r="R68">
        <f t="shared" si="75"/>
        <v>0</v>
      </c>
      <c r="S68">
        <v>-1.1975140215200001E-2</v>
      </c>
      <c r="T68" s="194">
        <v>42576</v>
      </c>
      <c r="U68">
        <f t="shared" si="76"/>
        <v>-1</v>
      </c>
      <c r="V68">
        <f t="shared" si="77"/>
        <v>-1</v>
      </c>
      <c r="W68">
        <f>VLOOKUP($A68,'FuturesInfo (3)'!$A$2:$V$80,22)</f>
        <v>2</v>
      </c>
      <c r="X68">
        <f t="shared" si="78"/>
        <v>-1</v>
      </c>
      <c r="Y68">
        <f t="shared" si="79"/>
        <v>2</v>
      </c>
      <c r="Z68" s="137">
        <v>109502.40000000001</v>
      </c>
      <c r="AA68" s="137">
        <v>109502.40000000001</v>
      </c>
      <c r="AB68" s="188">
        <f t="shared" si="133"/>
        <v>-1311.3065939009166</v>
      </c>
      <c r="AC68" s="188">
        <f t="shared" si="67"/>
        <v>1311.3065939009166</v>
      </c>
      <c r="AD68" s="188">
        <f t="shared" si="81"/>
        <v>-1311.3065939009166</v>
      </c>
      <c r="AE68" s="188">
        <f t="shared" si="82"/>
        <v>1311.3065939009166</v>
      </c>
      <c r="AF68" s="188">
        <f t="shared" si="83"/>
        <v>1311.3065939009166</v>
      </c>
      <c r="AG68" s="188">
        <f t="shared" si="130"/>
        <v>-1311.3065939009166</v>
      </c>
      <c r="AH68" s="188">
        <f t="shared" si="85"/>
        <v>1311.3065939009166</v>
      </c>
      <c r="AI68" s="188">
        <f t="shared" si="125"/>
        <v>-1311.3065939009166</v>
      </c>
      <c r="AJ68" s="188">
        <f t="shared" si="86"/>
        <v>1311.3065939009166</v>
      </c>
      <c r="AK68" s="188">
        <f>IF(IF(sym!$Q57=N68,1,0)=1,ABS(Z68*S68),-ABS(Z68*S68))</f>
        <v>-1311.3065939009166</v>
      </c>
      <c r="AL68" s="188">
        <f t="shared" si="87"/>
        <v>1311.3065939009166</v>
      </c>
      <c r="AM68" s="188">
        <f t="shared" si="88"/>
        <v>1311.3065939009166</v>
      </c>
      <c r="AO68">
        <f t="shared" si="89"/>
        <v>-1</v>
      </c>
      <c r="AP68" s="229">
        <v>-1</v>
      </c>
      <c r="AQ68" s="229">
        <v>-1</v>
      </c>
      <c r="AR68" s="229">
        <v>-1</v>
      </c>
      <c r="AS68" s="202">
        <v>-1</v>
      </c>
      <c r="AT68" s="228">
        <v>-5</v>
      </c>
      <c r="AU68">
        <f t="shared" si="90"/>
        <v>1</v>
      </c>
      <c r="AV68">
        <f t="shared" si="91"/>
        <v>1</v>
      </c>
      <c r="AW68" s="233">
        <v>1</v>
      </c>
      <c r="AX68">
        <f t="shared" si="92"/>
        <v>0</v>
      </c>
      <c r="AY68">
        <f t="shared" si="68"/>
        <v>0</v>
      </c>
      <c r="AZ68">
        <f t="shared" si="126"/>
        <v>1</v>
      </c>
      <c r="BA68">
        <f t="shared" si="93"/>
        <v>1</v>
      </c>
      <c r="BB68" s="234">
        <v>6.1368517950299998E-3</v>
      </c>
      <c r="BC68" s="194"/>
      <c r="BD68">
        <f t="shared" si="94"/>
        <v>1</v>
      </c>
      <c r="BE68">
        <f t="shared" si="95"/>
        <v>1</v>
      </c>
      <c r="BF68">
        <f>VLOOKUP($A68,'FuturesInfo (3)'!$A$2:$V$80,22)</f>
        <v>2</v>
      </c>
      <c r="BG68">
        <f t="shared" si="96"/>
        <v>-1</v>
      </c>
      <c r="BH68">
        <f t="shared" si="97"/>
        <v>2</v>
      </c>
      <c r="BI68" s="137">
        <f>VLOOKUP($A68,'FuturesInfo (3)'!$A$2:$O$80,15)*BF68</f>
        <v>113080.8</v>
      </c>
      <c r="BJ68" s="137">
        <f>VLOOKUP($A68,'FuturesInfo (3)'!$A$2:$O$80,15)*BH68</f>
        <v>113080.8</v>
      </c>
      <c r="BK68" s="188">
        <f t="shared" si="134"/>
        <v>-693.96011046342846</v>
      </c>
      <c r="BL68" s="188">
        <f t="shared" si="69"/>
        <v>-693.96011046342846</v>
      </c>
      <c r="BM68" s="188">
        <f t="shared" si="99"/>
        <v>-693.96011046342846</v>
      </c>
      <c r="BN68" s="188">
        <f t="shared" si="100"/>
        <v>-693.96011046342846</v>
      </c>
      <c r="BO68" s="188">
        <f t="shared" si="101"/>
        <v>693.96011046342846</v>
      </c>
      <c r="BP68" s="188">
        <f t="shared" si="131"/>
        <v>693.96011046342846</v>
      </c>
      <c r="BQ68" s="188">
        <f t="shared" si="103"/>
        <v>-693.96011046342846</v>
      </c>
      <c r="BR68" s="188">
        <f t="shared" si="127"/>
        <v>-693.96011046342846</v>
      </c>
      <c r="BS68" s="188">
        <f t="shared" si="104"/>
        <v>693.96011046342846</v>
      </c>
      <c r="BT68" s="188">
        <f>IF(IF(sym!$Q57=AW68,1,0)=1,ABS(BI68*BB68),-ABS(BI68*BB68))</f>
        <v>693.96011046342846</v>
      </c>
      <c r="BU68" s="188">
        <f t="shared" si="105"/>
        <v>693.96011046342846</v>
      </c>
      <c r="BV68" s="188">
        <f t="shared" si="106"/>
        <v>693.96011046342846</v>
      </c>
      <c r="BX68">
        <f t="shared" si="107"/>
        <v>1</v>
      </c>
      <c r="BY68" s="229">
        <v>1</v>
      </c>
      <c r="BZ68" s="229">
        <v>-1</v>
      </c>
      <c r="CA68" s="229">
        <v>1</v>
      </c>
      <c r="CB68" s="202">
        <v>-1</v>
      </c>
      <c r="CC68" s="228">
        <v>-1</v>
      </c>
      <c r="CD68">
        <v>-6</v>
      </c>
      <c r="CE68">
        <f t="shared" si="108"/>
        <v>1</v>
      </c>
      <c r="CF68" s="233"/>
      <c r="CG68">
        <f t="shared" si="109"/>
        <v>0</v>
      </c>
      <c r="CH68">
        <f t="shared" si="70"/>
        <v>0</v>
      </c>
      <c r="CI68">
        <f t="shared" si="128"/>
        <v>0</v>
      </c>
      <c r="CJ68">
        <f t="shared" si="110"/>
        <v>0</v>
      </c>
      <c r="CK68" s="234"/>
      <c r="CL68" s="194">
        <v>42576</v>
      </c>
      <c r="CM68">
        <f t="shared" si="111"/>
        <v>-1</v>
      </c>
      <c r="CN68">
        <f t="shared" si="112"/>
        <v>-1</v>
      </c>
      <c r="CO68">
        <f>VLOOKUP($A68,'FuturesInfo (3)'!$A$2:$V$80,22)</f>
        <v>2</v>
      </c>
      <c r="CP68">
        <f t="shared" si="113"/>
        <v>-1</v>
      </c>
      <c r="CQ68">
        <f t="shared" si="114"/>
        <v>2</v>
      </c>
      <c r="CR68" s="137">
        <f>VLOOKUP($A68,'FuturesInfo (3)'!$A$2:$O$80,15)*CO68</f>
        <v>113080.8</v>
      </c>
      <c r="CS68" s="137">
        <f>VLOOKUP($A68,'FuturesInfo (3)'!$A$2:$O$80,15)*CQ68</f>
        <v>113080.8</v>
      </c>
      <c r="CT68" s="188">
        <f t="shared" si="135"/>
        <v>0</v>
      </c>
      <c r="CU68" s="188">
        <f t="shared" si="71"/>
        <v>0</v>
      </c>
      <c r="CV68" s="188">
        <f t="shared" si="116"/>
        <v>0</v>
      </c>
      <c r="CW68" s="188">
        <f t="shared" si="117"/>
        <v>0</v>
      </c>
      <c r="CX68" s="188">
        <f t="shared" si="118"/>
        <v>0</v>
      </c>
      <c r="CY68" s="188">
        <f t="shared" si="132"/>
        <v>0</v>
      </c>
      <c r="CZ68" s="188">
        <f t="shared" si="120"/>
        <v>0</v>
      </c>
      <c r="DA68" s="188">
        <f t="shared" si="129"/>
        <v>0</v>
      </c>
      <c r="DB68" s="188">
        <f t="shared" si="121"/>
        <v>0</v>
      </c>
      <c r="DC68" s="188">
        <f>IF(IF(sym!$Q57=CF68,1,0)=1,ABS(CR68*CK68),-ABS(CR68*CK68))</f>
        <v>0</v>
      </c>
      <c r="DD68" s="188">
        <f t="shared" si="122"/>
        <v>0</v>
      </c>
      <c r="DE68" s="188">
        <f t="shared" si="123"/>
        <v>0</v>
      </c>
    </row>
    <row r="69" spans="1:109" s="2" customFormat="1" x14ac:dyDescent="0.25">
      <c r="A69" s="1" t="s">
        <v>389</v>
      </c>
      <c r="B69" s="149" t="s">
        <v>712</v>
      </c>
      <c r="C69" s="192" t="s">
        <v>297</v>
      </c>
      <c r="D69"/>
      <c r="F69">
        <v>1</v>
      </c>
      <c r="G69" s="227">
        <v>1</v>
      </c>
      <c r="H69" s="227">
        <v>-1</v>
      </c>
      <c r="I69" s="227">
        <v>1</v>
      </c>
      <c r="J69" s="202">
        <v>-1</v>
      </c>
      <c r="K69" s="228">
        <v>-16</v>
      </c>
      <c r="L69">
        <f t="shared" si="72"/>
        <v>-1</v>
      </c>
      <c r="M69">
        <f t="shared" si="73"/>
        <v>1</v>
      </c>
      <c r="N69">
        <v>-1</v>
      </c>
      <c r="O69">
        <f t="shared" si="74"/>
        <v>1</v>
      </c>
      <c r="P69">
        <f t="shared" si="66"/>
        <v>1</v>
      </c>
      <c r="Q69">
        <f t="shared" si="124"/>
        <v>1</v>
      </c>
      <c r="R69">
        <f t="shared" si="75"/>
        <v>0</v>
      </c>
      <c r="S69">
        <v>-2.56539235412E-2</v>
      </c>
      <c r="T69" s="194">
        <v>42558</v>
      </c>
      <c r="U69">
        <f t="shared" si="76"/>
        <v>-1</v>
      </c>
      <c r="V69">
        <f t="shared" si="77"/>
        <v>-1</v>
      </c>
      <c r="W69">
        <f>VLOOKUP($A69,'FuturesInfo (3)'!$A$2:$V$80,22)</f>
        <v>5</v>
      </c>
      <c r="X69">
        <f t="shared" si="78"/>
        <v>-1</v>
      </c>
      <c r="Y69">
        <f t="shared" si="79"/>
        <v>5</v>
      </c>
      <c r="Z69" s="137">
        <v>96850</v>
      </c>
      <c r="AA69" s="137">
        <v>77480</v>
      </c>
      <c r="AB69" s="188">
        <f t="shared" si="133"/>
        <v>-2484.5824949652201</v>
      </c>
      <c r="AC69" s="188">
        <f t="shared" si="67"/>
        <v>2484.5824949652201</v>
      </c>
      <c r="AD69" s="188">
        <f t="shared" si="81"/>
        <v>-2484.5824949652201</v>
      </c>
      <c r="AE69" s="188">
        <f t="shared" si="82"/>
        <v>2484.5824949652201</v>
      </c>
      <c r="AF69" s="188">
        <f t="shared" si="83"/>
        <v>2484.5824949652201</v>
      </c>
      <c r="AG69" s="188">
        <f t="shared" si="130"/>
        <v>-2484.5824949652201</v>
      </c>
      <c r="AH69" s="188">
        <f t="shared" si="85"/>
        <v>2484.5824949652201</v>
      </c>
      <c r="AI69" s="188">
        <f t="shared" si="125"/>
        <v>-2484.5824949652201</v>
      </c>
      <c r="AJ69" s="188">
        <f t="shared" si="86"/>
        <v>2484.5824949652201</v>
      </c>
      <c r="AK69" s="188">
        <f>IF(IF(sym!$Q58=N69,1,0)=1,ABS(Z69*S69),-ABS(Z69*S69))</f>
        <v>-2484.5824949652201</v>
      </c>
      <c r="AL69" s="188">
        <f t="shared" si="87"/>
        <v>2484.5824949652201</v>
      </c>
      <c r="AM69" s="188">
        <f t="shared" si="88"/>
        <v>2484.5824949652201</v>
      </c>
      <c r="AO69">
        <f t="shared" si="89"/>
        <v>-1</v>
      </c>
      <c r="AP69" s="227">
        <v>-1</v>
      </c>
      <c r="AQ69" s="227">
        <v>1</v>
      </c>
      <c r="AR69" s="227">
        <v>-1</v>
      </c>
      <c r="AS69" s="202">
        <v>-1</v>
      </c>
      <c r="AT69" s="228">
        <v>-17</v>
      </c>
      <c r="AU69">
        <f t="shared" si="90"/>
        <v>1</v>
      </c>
      <c r="AV69">
        <f t="shared" si="91"/>
        <v>1</v>
      </c>
      <c r="AW69" s="202">
        <v>-1</v>
      </c>
      <c r="AX69">
        <f t="shared" si="92"/>
        <v>0</v>
      </c>
      <c r="AY69">
        <f t="shared" si="68"/>
        <v>1</v>
      </c>
      <c r="AZ69">
        <f t="shared" si="126"/>
        <v>0</v>
      </c>
      <c r="BA69">
        <f t="shared" si="93"/>
        <v>0</v>
      </c>
      <c r="BB69" s="236">
        <v>-1.23902942695E-2</v>
      </c>
      <c r="BC69" s="194"/>
      <c r="BD69">
        <f t="shared" si="94"/>
        <v>1</v>
      </c>
      <c r="BE69">
        <f t="shared" si="95"/>
        <v>1</v>
      </c>
      <c r="BF69">
        <f>VLOOKUP($A69,'FuturesInfo (3)'!$A$2:$V$80,22)</f>
        <v>5</v>
      </c>
      <c r="BG69">
        <f t="shared" si="96"/>
        <v>-1</v>
      </c>
      <c r="BH69">
        <f t="shared" si="97"/>
        <v>4</v>
      </c>
      <c r="BI69" s="137">
        <f>VLOOKUP($A69,'FuturesInfo (3)'!$A$2:$O$80,15)*BF69</f>
        <v>97000</v>
      </c>
      <c r="BJ69" s="137">
        <f>VLOOKUP($A69,'FuturesInfo (3)'!$A$2:$O$80,15)*BH69</f>
        <v>77600</v>
      </c>
      <c r="BK69" s="188">
        <f t="shared" si="134"/>
        <v>1201.8585441415</v>
      </c>
      <c r="BL69" s="188">
        <f t="shared" si="69"/>
        <v>1201.8585441415</v>
      </c>
      <c r="BM69" s="188">
        <f t="shared" si="99"/>
        <v>1201.8585441415</v>
      </c>
      <c r="BN69" s="188">
        <f t="shared" si="100"/>
        <v>1201.8585441415</v>
      </c>
      <c r="BO69" s="188">
        <f t="shared" si="101"/>
        <v>-1201.8585441415</v>
      </c>
      <c r="BP69" s="188">
        <f t="shared" si="131"/>
        <v>-1201.8585441415</v>
      </c>
      <c r="BQ69" s="188">
        <f t="shared" si="103"/>
        <v>-1201.8585441415</v>
      </c>
      <c r="BR69" s="188">
        <f t="shared" si="127"/>
        <v>1201.8585441415</v>
      </c>
      <c r="BS69" s="188">
        <f t="shared" si="104"/>
        <v>-1201.8585441415</v>
      </c>
      <c r="BT69" s="188">
        <f>IF(IF(sym!$Q58=AW69,1,0)=1,ABS(BI69*BB69),-ABS(BI69*BB69))</f>
        <v>-1201.8585441415</v>
      </c>
      <c r="BU69" s="188">
        <f t="shared" si="105"/>
        <v>-1201.8585441415</v>
      </c>
      <c r="BV69" s="188">
        <f t="shared" si="106"/>
        <v>1201.8585441415</v>
      </c>
      <c r="BX69">
        <f t="shared" si="107"/>
        <v>-1</v>
      </c>
      <c r="BY69" s="227">
        <v>-1</v>
      </c>
      <c r="BZ69" s="227">
        <v>-1</v>
      </c>
      <c r="CA69" s="227">
        <v>1</v>
      </c>
      <c r="CB69" s="202">
        <v>-1</v>
      </c>
      <c r="CC69" s="228">
        <v>-1</v>
      </c>
      <c r="CD69">
        <v>-18</v>
      </c>
      <c r="CE69">
        <f t="shared" si="108"/>
        <v>1</v>
      </c>
      <c r="CF69" s="202"/>
      <c r="CG69">
        <f t="shared" si="109"/>
        <v>0</v>
      </c>
      <c r="CH69">
        <f t="shared" si="70"/>
        <v>0</v>
      </c>
      <c r="CI69">
        <f t="shared" si="128"/>
        <v>0</v>
      </c>
      <c r="CJ69">
        <f t="shared" si="110"/>
        <v>0</v>
      </c>
      <c r="CK69" s="236"/>
      <c r="CL69" s="194">
        <v>42558</v>
      </c>
      <c r="CM69">
        <f t="shared" si="111"/>
        <v>1</v>
      </c>
      <c r="CN69">
        <f t="shared" si="112"/>
        <v>-1</v>
      </c>
      <c r="CO69">
        <f>VLOOKUP($A69,'FuturesInfo (3)'!$A$2:$V$80,22)</f>
        <v>5</v>
      </c>
      <c r="CP69">
        <f t="shared" si="113"/>
        <v>-1</v>
      </c>
      <c r="CQ69">
        <f t="shared" si="114"/>
        <v>4</v>
      </c>
      <c r="CR69" s="137">
        <f>VLOOKUP($A69,'FuturesInfo (3)'!$A$2:$O$80,15)*CO69</f>
        <v>97000</v>
      </c>
      <c r="CS69" s="137">
        <f>VLOOKUP($A69,'FuturesInfo (3)'!$A$2:$O$80,15)*CQ69</f>
        <v>77600</v>
      </c>
      <c r="CT69" s="188">
        <f t="shared" si="135"/>
        <v>0</v>
      </c>
      <c r="CU69" s="188">
        <f t="shared" si="71"/>
        <v>0</v>
      </c>
      <c r="CV69" s="188">
        <f t="shared" si="116"/>
        <v>0</v>
      </c>
      <c r="CW69" s="188">
        <f t="shared" si="117"/>
        <v>0</v>
      </c>
      <c r="CX69" s="188">
        <f t="shared" si="118"/>
        <v>0</v>
      </c>
      <c r="CY69" s="188">
        <f t="shared" si="132"/>
        <v>0</v>
      </c>
      <c r="CZ69" s="188">
        <f t="shared" si="120"/>
        <v>0</v>
      </c>
      <c r="DA69" s="188">
        <f t="shared" si="129"/>
        <v>0</v>
      </c>
      <c r="DB69" s="188">
        <f t="shared" si="121"/>
        <v>0</v>
      </c>
      <c r="DC69" s="188">
        <f>IF(IF(sym!$Q58=CF69,1,0)=1,ABS(CR69*CK69),-ABS(CR69*CK69))</f>
        <v>0</v>
      </c>
      <c r="DD69" s="188">
        <f t="shared" si="122"/>
        <v>0</v>
      </c>
      <c r="DE69" s="188">
        <f t="shared" si="123"/>
        <v>0</v>
      </c>
    </row>
    <row r="70" spans="1:109" s="2" customFormat="1" x14ac:dyDescent="0.25">
      <c r="A70" s="1" t="s">
        <v>391</v>
      </c>
      <c r="B70" s="149" t="s">
        <v>490</v>
      </c>
      <c r="C70" s="192" t="s">
        <v>297</v>
      </c>
      <c r="D70"/>
      <c r="F70">
        <v>1</v>
      </c>
      <c r="G70" s="227">
        <v>1</v>
      </c>
      <c r="H70" s="227">
        <v>-1</v>
      </c>
      <c r="I70" s="227">
        <v>1</v>
      </c>
      <c r="J70" s="202">
        <v>1</v>
      </c>
      <c r="K70" s="228">
        <v>-4</v>
      </c>
      <c r="L70">
        <f t="shared" si="72"/>
        <v>-1</v>
      </c>
      <c r="M70">
        <f t="shared" si="73"/>
        <v>-1</v>
      </c>
      <c r="N70">
        <v>1</v>
      </c>
      <c r="O70">
        <f t="shared" si="74"/>
        <v>0</v>
      </c>
      <c r="P70">
        <f t="shared" si="66"/>
        <v>1</v>
      </c>
      <c r="Q70">
        <f t="shared" si="124"/>
        <v>0</v>
      </c>
      <c r="R70">
        <f t="shared" si="75"/>
        <v>0</v>
      </c>
      <c r="S70"/>
      <c r="T70" s="194">
        <v>42576</v>
      </c>
      <c r="U70">
        <f t="shared" si="76"/>
        <v>-1</v>
      </c>
      <c r="V70">
        <f t="shared" si="77"/>
        <v>-1</v>
      </c>
      <c r="W70">
        <f>VLOOKUP($A70,'FuturesInfo (3)'!$A$2:$V$80,22)</f>
        <v>16</v>
      </c>
      <c r="X70">
        <f t="shared" si="78"/>
        <v>1</v>
      </c>
      <c r="Y70">
        <f t="shared" si="79"/>
        <v>16</v>
      </c>
      <c r="Z70" s="137">
        <v>89929.132058218383</v>
      </c>
      <c r="AA70" s="137">
        <v>110682.00868703802</v>
      </c>
      <c r="AB70" s="188">
        <f t="shared" si="133"/>
        <v>0</v>
      </c>
      <c r="AC70" s="188">
        <f t="shared" si="67"/>
        <v>0</v>
      </c>
      <c r="AD70" s="188">
        <f t="shared" si="81"/>
        <v>0</v>
      </c>
      <c r="AE70" s="188">
        <f t="shared" si="82"/>
        <v>0</v>
      </c>
      <c r="AF70" s="188">
        <f t="shared" si="83"/>
        <v>0</v>
      </c>
      <c r="AG70" s="188">
        <f t="shared" si="130"/>
        <v>0</v>
      </c>
      <c r="AH70" s="188">
        <f t="shared" si="85"/>
        <v>0</v>
      </c>
      <c r="AI70" s="188">
        <f t="shared" si="125"/>
        <v>0</v>
      </c>
      <c r="AJ70" s="188">
        <f t="shared" si="86"/>
        <v>0</v>
      </c>
      <c r="AK70" s="188">
        <f>IF(IF(sym!$Q59=N70,1,0)=1,ABS(Z70*S70),-ABS(Z70*S70))</f>
        <v>0</v>
      </c>
      <c r="AL70" s="188">
        <f t="shared" si="87"/>
        <v>0</v>
      </c>
      <c r="AM70" s="188">
        <f t="shared" si="88"/>
        <v>0</v>
      </c>
      <c r="AO70">
        <f t="shared" si="89"/>
        <v>1</v>
      </c>
      <c r="AP70" s="227">
        <v>1</v>
      </c>
      <c r="AQ70" s="227">
        <v>-1</v>
      </c>
      <c r="AR70" s="227">
        <v>1</v>
      </c>
      <c r="AS70" s="202">
        <v>1</v>
      </c>
      <c r="AT70" s="228">
        <v>-4</v>
      </c>
      <c r="AU70">
        <f t="shared" si="90"/>
        <v>-1</v>
      </c>
      <c r="AV70">
        <f t="shared" si="91"/>
        <v>-1</v>
      </c>
      <c r="AW70" s="202">
        <v>-1</v>
      </c>
      <c r="AX70">
        <f t="shared" si="92"/>
        <v>1</v>
      </c>
      <c r="AY70">
        <f t="shared" si="68"/>
        <v>0</v>
      </c>
      <c r="AZ70">
        <f t="shared" si="126"/>
        <v>1</v>
      </c>
      <c r="BA70">
        <f t="shared" si="93"/>
        <v>1</v>
      </c>
      <c r="BB70" s="236">
        <v>-1.4100022031299999E-2</v>
      </c>
      <c r="BC70" s="194"/>
      <c r="BD70">
        <f t="shared" si="94"/>
        <v>-1</v>
      </c>
      <c r="BE70">
        <f t="shared" si="95"/>
        <v>-1</v>
      </c>
      <c r="BF70">
        <f>VLOOKUP($A70,'FuturesInfo (3)'!$A$2:$V$80,22)</f>
        <v>16</v>
      </c>
      <c r="BG70">
        <f t="shared" si="96"/>
        <v>1</v>
      </c>
      <c r="BH70">
        <f t="shared" si="97"/>
        <v>20</v>
      </c>
      <c r="BI70" s="137">
        <f>VLOOKUP($A70,'FuturesInfo (3)'!$A$2:$O$80,15)*BF70</f>
        <v>112164.69691193289</v>
      </c>
      <c r="BJ70" s="137">
        <f>VLOOKUP($A70,'FuturesInfo (3)'!$A$2:$O$80,15)*BH70</f>
        <v>140205.8711399161</v>
      </c>
      <c r="BK70" s="188">
        <f t="shared" si="134"/>
        <v>-1581.5246975923408</v>
      </c>
      <c r="BL70" s="188">
        <f t="shared" si="69"/>
        <v>-1581.5246975923408</v>
      </c>
      <c r="BM70" s="188">
        <f t="shared" si="99"/>
        <v>-1581.5246975923408</v>
      </c>
      <c r="BN70" s="188">
        <f t="shared" si="100"/>
        <v>-1581.5246975923408</v>
      </c>
      <c r="BO70" s="188">
        <f t="shared" si="101"/>
        <v>1581.5246975923408</v>
      </c>
      <c r="BP70" s="188">
        <f t="shared" si="131"/>
        <v>1581.5246975923408</v>
      </c>
      <c r="BQ70" s="188">
        <f t="shared" si="103"/>
        <v>1581.5246975923408</v>
      </c>
      <c r="BR70" s="188">
        <f t="shared" si="127"/>
        <v>-1581.5246975923408</v>
      </c>
      <c r="BS70" s="188">
        <f t="shared" si="104"/>
        <v>1581.5246975923408</v>
      </c>
      <c r="BT70" s="188">
        <f>IF(IF(sym!$Q59=AW70,1,0)=1,ABS(BI70*BB70),-ABS(BI70*BB70))</f>
        <v>-1581.5246975923408</v>
      </c>
      <c r="BU70" s="188">
        <f t="shared" si="105"/>
        <v>1581.5246975923408</v>
      </c>
      <c r="BV70" s="188">
        <f t="shared" si="106"/>
        <v>1581.5246975923408</v>
      </c>
      <c r="BX70">
        <f t="shared" si="107"/>
        <v>-1</v>
      </c>
      <c r="BY70" s="227">
        <v>-1</v>
      </c>
      <c r="BZ70" s="227">
        <v>-1</v>
      </c>
      <c r="CA70" s="227">
        <v>1</v>
      </c>
      <c r="CB70" s="202">
        <v>-1</v>
      </c>
      <c r="CC70" s="228">
        <v>1</v>
      </c>
      <c r="CD70">
        <v>3</v>
      </c>
      <c r="CE70">
        <f t="shared" si="108"/>
        <v>-1</v>
      </c>
      <c r="CF70" s="202"/>
      <c r="CG70">
        <f t="shared" si="109"/>
        <v>0</v>
      </c>
      <c r="CH70">
        <f t="shared" si="70"/>
        <v>0</v>
      </c>
      <c r="CI70">
        <f t="shared" si="128"/>
        <v>0</v>
      </c>
      <c r="CJ70">
        <f t="shared" si="110"/>
        <v>0</v>
      </c>
      <c r="CK70" s="236"/>
      <c r="CL70" s="194">
        <v>42576</v>
      </c>
      <c r="CM70">
        <f t="shared" si="111"/>
        <v>-1</v>
      </c>
      <c r="CN70">
        <f t="shared" si="112"/>
        <v>1</v>
      </c>
      <c r="CO70">
        <f>VLOOKUP($A70,'FuturesInfo (3)'!$A$2:$V$80,22)</f>
        <v>16</v>
      </c>
      <c r="CP70">
        <f t="shared" si="113"/>
        <v>-1</v>
      </c>
      <c r="CQ70">
        <f t="shared" si="114"/>
        <v>12</v>
      </c>
      <c r="CR70" s="137">
        <f>VLOOKUP($A70,'FuturesInfo (3)'!$A$2:$O$80,15)*CO70</f>
        <v>112164.69691193289</v>
      </c>
      <c r="CS70" s="137">
        <f>VLOOKUP($A70,'FuturesInfo (3)'!$A$2:$O$80,15)*CQ70</f>
        <v>84123.522683949661</v>
      </c>
      <c r="CT70" s="188">
        <f t="shared" si="135"/>
        <v>0</v>
      </c>
      <c r="CU70" s="188">
        <f t="shared" si="71"/>
        <v>0</v>
      </c>
      <c r="CV70" s="188">
        <f t="shared" si="116"/>
        <v>0</v>
      </c>
      <c r="CW70" s="188">
        <f t="shared" si="117"/>
        <v>0</v>
      </c>
      <c r="CX70" s="188">
        <f t="shared" si="118"/>
        <v>0</v>
      </c>
      <c r="CY70" s="188">
        <f t="shared" si="132"/>
        <v>0</v>
      </c>
      <c r="CZ70" s="188">
        <f t="shared" si="120"/>
        <v>0</v>
      </c>
      <c r="DA70" s="188">
        <f t="shared" si="129"/>
        <v>0</v>
      </c>
      <c r="DB70" s="188">
        <f t="shared" si="121"/>
        <v>0</v>
      </c>
      <c r="DC70" s="188">
        <f>IF(IF(sym!$Q59=CF70,1,0)=1,ABS(CR70*CK70),-ABS(CR70*CK70))</f>
        <v>0</v>
      </c>
      <c r="DD70" s="188">
        <f t="shared" si="122"/>
        <v>0</v>
      </c>
      <c r="DE70" s="188">
        <f t="shared" si="123"/>
        <v>0</v>
      </c>
    </row>
    <row r="71" spans="1:109" x14ac:dyDescent="0.25">
      <c r="A71" s="1" t="s">
        <v>29</v>
      </c>
      <c r="B71" s="149" t="s">
        <v>730</v>
      </c>
      <c r="C71" s="192" t="s">
        <v>297</v>
      </c>
      <c r="D71" s="2"/>
      <c r="F71">
        <v>1</v>
      </c>
      <c r="G71" s="227">
        <v>1</v>
      </c>
      <c r="H71" s="227">
        <v>1</v>
      </c>
      <c r="I71" s="227">
        <v>1</v>
      </c>
      <c r="J71" s="202">
        <v>1</v>
      </c>
      <c r="K71" s="228">
        <v>-4</v>
      </c>
      <c r="L71">
        <f t="shared" si="72"/>
        <v>-1</v>
      </c>
      <c r="M71">
        <f t="shared" si="73"/>
        <v>-1</v>
      </c>
      <c r="N71">
        <v>-1</v>
      </c>
      <c r="O71">
        <f t="shared" si="74"/>
        <v>0</v>
      </c>
      <c r="P71">
        <f t="shared" si="66"/>
        <v>0</v>
      </c>
      <c r="Q71">
        <f t="shared" si="124"/>
        <v>1</v>
      </c>
      <c r="R71">
        <f t="shared" si="75"/>
        <v>1</v>
      </c>
      <c r="S71">
        <v>-4.1375872382899997E-2</v>
      </c>
      <c r="T71" s="194">
        <v>42576</v>
      </c>
      <c r="U71">
        <f t="shared" si="76"/>
        <v>-1</v>
      </c>
      <c r="V71">
        <f t="shared" si="77"/>
        <v>-1</v>
      </c>
      <c r="W71">
        <f>VLOOKUP($A71,'FuturesInfo (3)'!$A$2:$V$80,22)</f>
        <v>2</v>
      </c>
      <c r="X71">
        <f t="shared" si="78"/>
        <v>1</v>
      </c>
      <c r="Y71">
        <f t="shared" si="79"/>
        <v>2</v>
      </c>
      <c r="Z71" s="137">
        <v>96150</v>
      </c>
      <c r="AA71" s="137">
        <v>144225</v>
      </c>
      <c r="AB71" s="188">
        <f t="shared" si="133"/>
        <v>-3978.2901296158348</v>
      </c>
      <c r="AC71" s="188">
        <f t="shared" si="67"/>
        <v>-3978.2901296158348</v>
      </c>
      <c r="AD71" s="188">
        <f t="shared" si="81"/>
        <v>-3978.2901296158348</v>
      </c>
      <c r="AE71" s="188">
        <f t="shared" si="82"/>
        <v>-3978.2901296158348</v>
      </c>
      <c r="AF71" s="188">
        <f t="shared" si="83"/>
        <v>3978.2901296158348</v>
      </c>
      <c r="AG71" s="188">
        <f t="shared" si="130"/>
        <v>3978.2901296158348</v>
      </c>
      <c r="AH71" s="188">
        <f t="shared" si="85"/>
        <v>-3978.2901296158348</v>
      </c>
      <c r="AI71" s="188">
        <f t="shared" si="125"/>
        <v>-3978.2901296158348</v>
      </c>
      <c r="AJ71" s="188">
        <f t="shared" si="86"/>
        <v>3978.2901296158348</v>
      </c>
      <c r="AK71" s="188">
        <f>IF(IF(sym!$Q60=N71,1,0)=1,ABS(Z71*S71),-ABS(Z71*S71))</f>
        <v>-3978.2901296158348</v>
      </c>
      <c r="AL71" s="188">
        <f t="shared" si="87"/>
        <v>3978.2901296158348</v>
      </c>
      <c r="AM71" s="188">
        <f t="shared" si="88"/>
        <v>3978.2901296158348</v>
      </c>
      <c r="AO71">
        <f t="shared" si="89"/>
        <v>-1</v>
      </c>
      <c r="AP71" s="227">
        <v>1</v>
      </c>
      <c r="AQ71" s="227">
        <v>-1</v>
      </c>
      <c r="AR71" s="227">
        <v>1</v>
      </c>
      <c r="AS71" s="202">
        <v>-1</v>
      </c>
      <c r="AT71" s="228">
        <v>-1</v>
      </c>
      <c r="AU71">
        <f t="shared" si="90"/>
        <v>1</v>
      </c>
      <c r="AV71">
        <f t="shared" si="91"/>
        <v>1</v>
      </c>
      <c r="AW71" s="202">
        <v>-1</v>
      </c>
      <c r="AX71">
        <f t="shared" si="92"/>
        <v>1</v>
      </c>
      <c r="AY71">
        <f t="shared" si="68"/>
        <v>1</v>
      </c>
      <c r="AZ71">
        <f t="shared" si="126"/>
        <v>0</v>
      </c>
      <c r="BA71">
        <f t="shared" si="93"/>
        <v>0</v>
      </c>
      <c r="BB71" s="236">
        <v>-8.8403536141399997E-3</v>
      </c>
      <c r="BC71" s="194"/>
      <c r="BD71">
        <f t="shared" si="94"/>
        <v>1</v>
      </c>
      <c r="BE71">
        <f t="shared" si="95"/>
        <v>1</v>
      </c>
      <c r="BF71">
        <f>VLOOKUP($A71,'FuturesInfo (3)'!$A$2:$V$80,22)</f>
        <v>2</v>
      </c>
      <c r="BG71">
        <f t="shared" si="96"/>
        <v>1</v>
      </c>
      <c r="BH71">
        <f t="shared" si="97"/>
        <v>3</v>
      </c>
      <c r="BI71" s="137">
        <f>VLOOKUP($A71,'FuturesInfo (3)'!$A$2:$O$80,15)*BF71</f>
        <v>98800</v>
      </c>
      <c r="BJ71" s="137">
        <f>VLOOKUP($A71,'FuturesInfo (3)'!$A$2:$O$80,15)*BH71</f>
        <v>148200</v>
      </c>
      <c r="BK71" s="188">
        <f t="shared" si="134"/>
        <v>-873.42693707703199</v>
      </c>
      <c r="BL71" s="188">
        <f t="shared" si="69"/>
        <v>-873.42693707703199</v>
      </c>
      <c r="BM71" s="188">
        <f t="shared" si="99"/>
        <v>873.42693707703199</v>
      </c>
      <c r="BN71" s="188">
        <f t="shared" si="100"/>
        <v>873.42693707703199</v>
      </c>
      <c r="BO71" s="188">
        <f t="shared" si="101"/>
        <v>-873.42693707703199</v>
      </c>
      <c r="BP71" s="188">
        <f t="shared" si="131"/>
        <v>-873.42693707703199</v>
      </c>
      <c r="BQ71" s="188">
        <f t="shared" si="103"/>
        <v>873.42693707703199</v>
      </c>
      <c r="BR71" s="188">
        <f t="shared" si="127"/>
        <v>-873.42693707703199</v>
      </c>
      <c r="BS71" s="188">
        <f t="shared" si="104"/>
        <v>-873.42693707703199</v>
      </c>
      <c r="BT71" s="188">
        <f>IF(IF(sym!$Q60=AW71,1,0)=1,ABS(BI71*BB71),-ABS(BI71*BB71))</f>
        <v>-873.42693707703199</v>
      </c>
      <c r="BU71" s="188">
        <f t="shared" si="105"/>
        <v>-873.42693707703199</v>
      </c>
      <c r="BV71" s="188">
        <f t="shared" si="106"/>
        <v>873.42693707703199</v>
      </c>
      <c r="BX71">
        <f t="shared" si="107"/>
        <v>-1</v>
      </c>
      <c r="BY71" s="227">
        <v>-1</v>
      </c>
      <c r="BZ71" s="227">
        <v>-1</v>
      </c>
      <c r="CA71" s="227">
        <v>1</v>
      </c>
      <c r="CB71" s="202">
        <v>-1</v>
      </c>
      <c r="CC71" s="228">
        <v>-1</v>
      </c>
      <c r="CD71">
        <v>2</v>
      </c>
      <c r="CE71">
        <f t="shared" si="108"/>
        <v>1</v>
      </c>
      <c r="CF71" s="202"/>
      <c r="CG71">
        <f t="shared" si="109"/>
        <v>0</v>
      </c>
      <c r="CH71">
        <f t="shared" si="70"/>
        <v>0</v>
      </c>
      <c r="CI71">
        <f t="shared" si="128"/>
        <v>0</v>
      </c>
      <c r="CJ71">
        <f t="shared" si="110"/>
        <v>0</v>
      </c>
      <c r="CK71" s="236"/>
      <c r="CL71" s="194">
        <v>42576</v>
      </c>
      <c r="CM71">
        <f t="shared" si="111"/>
        <v>1</v>
      </c>
      <c r="CN71">
        <f t="shared" si="112"/>
        <v>1</v>
      </c>
      <c r="CO71">
        <f>VLOOKUP($A71,'FuturesInfo (3)'!$A$2:$V$80,22)</f>
        <v>2</v>
      </c>
      <c r="CP71">
        <f t="shared" si="113"/>
        <v>-1</v>
      </c>
      <c r="CQ71">
        <f t="shared" si="114"/>
        <v>2</v>
      </c>
      <c r="CR71" s="137">
        <f>VLOOKUP($A71,'FuturesInfo (3)'!$A$2:$O$80,15)*CO71</f>
        <v>98800</v>
      </c>
      <c r="CS71" s="137">
        <f>VLOOKUP($A71,'FuturesInfo (3)'!$A$2:$O$80,15)*CQ71</f>
        <v>98800</v>
      </c>
      <c r="CT71" s="188">
        <f t="shared" si="135"/>
        <v>0</v>
      </c>
      <c r="CU71" s="188">
        <f t="shared" si="71"/>
        <v>0</v>
      </c>
      <c r="CV71" s="188">
        <f t="shared" si="116"/>
        <v>0</v>
      </c>
      <c r="CW71" s="188">
        <f t="shared" si="117"/>
        <v>0</v>
      </c>
      <c r="CX71" s="188">
        <f t="shared" si="118"/>
        <v>0</v>
      </c>
      <c r="CY71" s="188">
        <f t="shared" si="132"/>
        <v>0</v>
      </c>
      <c r="CZ71" s="188">
        <f t="shared" si="120"/>
        <v>0</v>
      </c>
      <c r="DA71" s="188">
        <f t="shared" si="129"/>
        <v>0</v>
      </c>
      <c r="DB71" s="188">
        <f t="shared" si="121"/>
        <v>0</v>
      </c>
      <c r="DC71" s="188">
        <f>IF(IF(sym!$Q60=CF71,1,0)=1,ABS(CR71*CK71),-ABS(CR71*CK71))</f>
        <v>0</v>
      </c>
      <c r="DD71" s="188">
        <f t="shared" si="122"/>
        <v>0</v>
      </c>
      <c r="DE71" s="188">
        <f t="shared" si="123"/>
        <v>0</v>
      </c>
    </row>
    <row r="72" spans="1:109" x14ac:dyDescent="0.25">
      <c r="A72" s="1" t="s">
        <v>394</v>
      </c>
      <c r="B72" s="149" t="s">
        <v>742</v>
      </c>
      <c r="C72" s="192" t="s">
        <v>304</v>
      </c>
      <c r="F72">
        <v>1</v>
      </c>
      <c r="G72" s="227">
        <v>1</v>
      </c>
      <c r="H72" s="227">
        <v>1</v>
      </c>
      <c r="I72" s="227">
        <v>1</v>
      </c>
      <c r="J72" s="202">
        <v>-1</v>
      </c>
      <c r="K72" s="228">
        <v>-21</v>
      </c>
      <c r="L72">
        <f t="shared" si="72"/>
        <v>1</v>
      </c>
      <c r="M72">
        <f t="shared" si="73"/>
        <v>1</v>
      </c>
      <c r="N72">
        <v>-1</v>
      </c>
      <c r="O72">
        <f t="shared" si="74"/>
        <v>0</v>
      </c>
      <c r="P72">
        <f t="shared" si="66"/>
        <v>1</v>
      </c>
      <c r="Q72">
        <f t="shared" si="124"/>
        <v>0</v>
      </c>
      <c r="R72">
        <f t="shared" si="75"/>
        <v>0</v>
      </c>
      <c r="S72">
        <v>-1.25984251969E-2</v>
      </c>
      <c r="T72" s="194">
        <v>42550</v>
      </c>
      <c r="U72">
        <f t="shared" si="76"/>
        <v>-1</v>
      </c>
      <c r="V72">
        <f t="shared" si="77"/>
        <v>-1</v>
      </c>
      <c r="W72">
        <f>VLOOKUP($A72,'FuturesInfo (3)'!$A$2:$V$80,22)</f>
        <v>4</v>
      </c>
      <c r="X72">
        <f t="shared" si="78"/>
        <v>-1</v>
      </c>
      <c r="Y72">
        <f t="shared" si="79"/>
        <v>4</v>
      </c>
      <c r="Z72" s="137">
        <v>63201.599999999991</v>
      </c>
      <c r="AA72" s="137">
        <v>42134.399999999994</v>
      </c>
      <c r="AB72" s="188">
        <f t="shared" si="133"/>
        <v>-796.24062992439497</v>
      </c>
      <c r="AC72" s="188">
        <f t="shared" si="67"/>
        <v>796.24062992439497</v>
      </c>
      <c r="AD72" s="188">
        <f t="shared" si="81"/>
        <v>-796.24062992439497</v>
      </c>
      <c r="AE72" s="188">
        <f t="shared" si="82"/>
        <v>796.24062992439497</v>
      </c>
      <c r="AF72" s="188">
        <f t="shared" si="83"/>
        <v>-796.24062992439497</v>
      </c>
      <c r="AG72" s="188">
        <f t="shared" si="130"/>
        <v>-796.24062992439497</v>
      </c>
      <c r="AH72" s="188">
        <f t="shared" si="85"/>
        <v>-796.24062992439497</v>
      </c>
      <c r="AI72" s="188">
        <f t="shared" si="125"/>
        <v>-796.24062992439497</v>
      </c>
      <c r="AJ72" s="188">
        <f t="shared" si="86"/>
        <v>796.24062992439497</v>
      </c>
      <c r="AK72" s="188">
        <f>IF(IF(sym!$Q61=N72,1,0)=1,ABS(Z72*S72),-ABS(Z72*S72))</f>
        <v>-796.24062992439497</v>
      </c>
      <c r="AL72" s="188">
        <f t="shared" si="87"/>
        <v>796.24062992439497</v>
      </c>
      <c r="AM72" s="188">
        <f t="shared" si="88"/>
        <v>796.24062992439497</v>
      </c>
      <c r="AO72">
        <f t="shared" si="89"/>
        <v>-1</v>
      </c>
      <c r="AP72" s="227">
        <v>-1</v>
      </c>
      <c r="AQ72" s="227">
        <v>-1</v>
      </c>
      <c r="AR72" s="227">
        <v>-1</v>
      </c>
      <c r="AS72" s="202">
        <v>-1</v>
      </c>
      <c r="AT72" s="228">
        <v>7</v>
      </c>
      <c r="AU72">
        <f t="shared" si="90"/>
        <v>-1</v>
      </c>
      <c r="AV72">
        <f t="shared" si="91"/>
        <v>-1</v>
      </c>
      <c r="AW72" s="202">
        <v>1</v>
      </c>
      <c r="AX72">
        <f t="shared" si="92"/>
        <v>0</v>
      </c>
      <c r="AY72">
        <f t="shared" si="68"/>
        <v>0</v>
      </c>
      <c r="AZ72">
        <f t="shared" si="126"/>
        <v>0</v>
      </c>
      <c r="BA72">
        <f t="shared" si="93"/>
        <v>0</v>
      </c>
      <c r="BB72" s="236">
        <v>1.27591706539E-2</v>
      </c>
      <c r="BC72" s="194"/>
      <c r="BD72">
        <f t="shared" si="94"/>
        <v>1</v>
      </c>
      <c r="BE72">
        <f t="shared" si="95"/>
        <v>-1</v>
      </c>
      <c r="BF72">
        <f>VLOOKUP($A72,'FuturesInfo (3)'!$A$2:$V$80,22)</f>
        <v>4</v>
      </c>
      <c r="BG72">
        <f t="shared" si="96"/>
        <v>-1</v>
      </c>
      <c r="BH72">
        <f t="shared" si="97"/>
        <v>3</v>
      </c>
      <c r="BI72" s="137">
        <f>VLOOKUP($A72,'FuturesInfo (3)'!$A$2:$O$80,15)*BF72</f>
        <v>91347.199999999997</v>
      </c>
      <c r="BJ72" s="137">
        <f>VLOOKUP($A72,'FuturesInfo (3)'!$A$2:$O$80,15)*BH72</f>
        <v>68510.399999999994</v>
      </c>
      <c r="BK72" s="188">
        <f t="shared" si="134"/>
        <v>-1165.5145135559342</v>
      </c>
      <c r="BL72" s="188">
        <f t="shared" si="69"/>
        <v>-1165.5145135559342</v>
      </c>
      <c r="BM72" s="188">
        <f t="shared" si="99"/>
        <v>-1165.5145135559342</v>
      </c>
      <c r="BN72" s="188">
        <f t="shared" si="100"/>
        <v>-1165.5145135559342</v>
      </c>
      <c r="BO72" s="188">
        <f t="shared" si="101"/>
        <v>-1165.5145135559342</v>
      </c>
      <c r="BP72" s="188">
        <f t="shared" si="131"/>
        <v>-1165.5145135559342</v>
      </c>
      <c r="BQ72" s="188">
        <f t="shared" si="103"/>
        <v>-1165.5145135559342</v>
      </c>
      <c r="BR72" s="188">
        <f t="shared" si="127"/>
        <v>-1165.5145135559342</v>
      </c>
      <c r="BS72" s="188">
        <f t="shared" si="104"/>
        <v>1165.5145135559342</v>
      </c>
      <c r="BT72" s="188">
        <f>IF(IF(sym!$Q61=AW72,1,0)=1,ABS(BI72*BB72),-ABS(BI72*BB72))</f>
        <v>1165.5145135559342</v>
      </c>
      <c r="BU72" s="188">
        <f t="shared" si="105"/>
        <v>-1165.5145135559342</v>
      </c>
      <c r="BV72" s="188">
        <f t="shared" si="106"/>
        <v>1165.5145135559342</v>
      </c>
      <c r="BX72">
        <f t="shared" si="107"/>
        <v>1</v>
      </c>
      <c r="BY72" s="227">
        <v>1</v>
      </c>
      <c r="BZ72" s="227">
        <v>-1</v>
      </c>
      <c r="CA72" s="227">
        <v>-1</v>
      </c>
      <c r="CB72" s="202">
        <v>-1</v>
      </c>
      <c r="CC72" s="228">
        <v>-1</v>
      </c>
      <c r="CD72">
        <v>-23</v>
      </c>
      <c r="CE72">
        <f t="shared" si="108"/>
        <v>1</v>
      </c>
      <c r="CF72" s="202"/>
      <c r="CG72">
        <f t="shared" si="109"/>
        <v>0</v>
      </c>
      <c r="CH72">
        <f t="shared" si="70"/>
        <v>0</v>
      </c>
      <c r="CI72">
        <f t="shared" si="128"/>
        <v>0</v>
      </c>
      <c r="CJ72">
        <f t="shared" si="110"/>
        <v>0</v>
      </c>
      <c r="CK72" s="236"/>
      <c r="CL72" s="194">
        <v>42550</v>
      </c>
      <c r="CM72">
        <f t="shared" si="111"/>
        <v>1</v>
      </c>
      <c r="CN72">
        <f t="shared" si="112"/>
        <v>-1</v>
      </c>
      <c r="CO72">
        <f>VLOOKUP($A72,'FuturesInfo (3)'!$A$2:$V$80,22)</f>
        <v>4</v>
      </c>
      <c r="CP72">
        <f t="shared" si="113"/>
        <v>-1</v>
      </c>
      <c r="CQ72">
        <f t="shared" si="114"/>
        <v>3</v>
      </c>
      <c r="CR72" s="137">
        <f>VLOOKUP($A72,'FuturesInfo (3)'!$A$2:$O$80,15)*CO72</f>
        <v>91347.199999999997</v>
      </c>
      <c r="CS72" s="137">
        <f>VLOOKUP($A72,'FuturesInfo (3)'!$A$2:$O$80,15)*CQ72</f>
        <v>68510.399999999994</v>
      </c>
      <c r="CT72" s="188">
        <f t="shared" si="135"/>
        <v>0</v>
      </c>
      <c r="CU72" s="188">
        <f t="shared" si="71"/>
        <v>0</v>
      </c>
      <c r="CV72" s="188">
        <f t="shared" si="116"/>
        <v>0</v>
      </c>
      <c r="CW72" s="188">
        <f t="shared" si="117"/>
        <v>0</v>
      </c>
      <c r="CX72" s="188">
        <f t="shared" si="118"/>
        <v>0</v>
      </c>
      <c r="CY72" s="188">
        <f t="shared" si="132"/>
        <v>0</v>
      </c>
      <c r="CZ72" s="188">
        <f t="shared" si="120"/>
        <v>0</v>
      </c>
      <c r="DA72" s="188">
        <f t="shared" si="129"/>
        <v>0</v>
      </c>
      <c r="DB72" s="188">
        <f t="shared" si="121"/>
        <v>0</v>
      </c>
      <c r="DC72" s="188">
        <f>IF(IF(sym!$Q61=CF72,1,0)=1,ABS(CR72*CK72),-ABS(CR72*CK72))</f>
        <v>0</v>
      </c>
      <c r="DD72" s="188">
        <f t="shared" si="122"/>
        <v>0</v>
      </c>
      <c r="DE72" s="188">
        <f t="shared" si="123"/>
        <v>0</v>
      </c>
    </row>
    <row r="73" spans="1:109" x14ac:dyDescent="0.25">
      <c r="A73" s="1" t="s">
        <v>396</v>
      </c>
      <c r="B73" s="149" t="s">
        <v>744</v>
      </c>
      <c r="C73" s="192" t="s">
        <v>1121</v>
      </c>
      <c r="F73">
        <v>1</v>
      </c>
      <c r="G73" s="227">
        <v>1</v>
      </c>
      <c r="H73" s="227">
        <v>1</v>
      </c>
      <c r="I73" s="227">
        <v>-1</v>
      </c>
      <c r="J73" s="202">
        <v>1</v>
      </c>
      <c r="K73" s="228">
        <v>3</v>
      </c>
      <c r="L73">
        <f t="shared" si="72"/>
        <v>1</v>
      </c>
      <c r="M73">
        <f t="shared" si="73"/>
        <v>1</v>
      </c>
      <c r="N73">
        <v>1</v>
      </c>
      <c r="O73">
        <f t="shared" si="74"/>
        <v>1</v>
      </c>
      <c r="P73">
        <f t="shared" si="66"/>
        <v>1</v>
      </c>
      <c r="Q73">
        <f t="shared" si="124"/>
        <v>1</v>
      </c>
      <c r="R73">
        <f t="shared" si="75"/>
        <v>1</v>
      </c>
      <c r="S73">
        <v>8.6931324253800002E-4</v>
      </c>
      <c r="T73" s="194">
        <v>42544</v>
      </c>
      <c r="U73">
        <f t="shared" si="76"/>
        <v>1</v>
      </c>
      <c r="V73">
        <f t="shared" si="77"/>
        <v>1</v>
      </c>
      <c r="W73">
        <f>VLOOKUP($A73,'FuturesInfo (3)'!$A$2:$V$80,22)</f>
        <v>3</v>
      </c>
      <c r="X73">
        <f t="shared" si="78"/>
        <v>1</v>
      </c>
      <c r="Y73">
        <f t="shared" si="79"/>
        <v>3</v>
      </c>
      <c r="Z73" s="137">
        <v>388575</v>
      </c>
      <c r="AA73" s="137">
        <v>518100</v>
      </c>
      <c r="AB73" s="188">
        <f t="shared" si="133"/>
        <v>337.79339321920338</v>
      </c>
      <c r="AC73" s="188">
        <f t="shared" si="67"/>
        <v>337.79339321920338</v>
      </c>
      <c r="AD73" s="188">
        <f t="shared" si="81"/>
        <v>337.79339321920338</v>
      </c>
      <c r="AE73" s="188">
        <f t="shared" si="82"/>
        <v>337.79339321920338</v>
      </c>
      <c r="AF73" s="188">
        <f t="shared" si="83"/>
        <v>337.79339321920338</v>
      </c>
      <c r="AG73" s="188">
        <f t="shared" si="130"/>
        <v>337.79339321920338</v>
      </c>
      <c r="AH73" s="188">
        <f t="shared" si="85"/>
        <v>337.79339321920338</v>
      </c>
      <c r="AI73" s="188">
        <f t="shared" si="125"/>
        <v>-337.79339321920338</v>
      </c>
      <c r="AJ73" s="188">
        <f t="shared" si="86"/>
        <v>337.79339321920338</v>
      </c>
      <c r="AK73" s="188">
        <f>IF(IF(sym!$Q62=N73,1,0)=1,ABS(Z73*S73),-ABS(Z73*S73))</f>
        <v>337.79339321920338</v>
      </c>
      <c r="AL73" s="188">
        <f t="shared" si="87"/>
        <v>337.79339321920338</v>
      </c>
      <c r="AM73" s="188">
        <f t="shared" si="88"/>
        <v>337.79339321920338</v>
      </c>
      <c r="AO73">
        <f t="shared" si="89"/>
        <v>1</v>
      </c>
      <c r="AP73" s="227">
        <v>1</v>
      </c>
      <c r="AQ73" s="227">
        <v>-1</v>
      </c>
      <c r="AR73" s="227">
        <v>1</v>
      </c>
      <c r="AS73" s="202">
        <v>1</v>
      </c>
      <c r="AT73" s="228">
        <v>4</v>
      </c>
      <c r="AU73">
        <f t="shared" si="90"/>
        <v>-1</v>
      </c>
      <c r="AV73">
        <f t="shared" si="91"/>
        <v>1</v>
      </c>
      <c r="AW73" s="202">
        <v>1</v>
      </c>
      <c r="AX73">
        <f t="shared" si="92"/>
        <v>0</v>
      </c>
      <c r="AY73">
        <f t="shared" si="68"/>
        <v>1</v>
      </c>
      <c r="AZ73">
        <f t="shared" si="126"/>
        <v>0</v>
      </c>
      <c r="BA73">
        <f t="shared" si="93"/>
        <v>1</v>
      </c>
      <c r="BB73" s="236">
        <v>3.5707392395299999E-3</v>
      </c>
      <c r="BC73" s="194"/>
      <c r="BD73">
        <f t="shared" si="94"/>
        <v>-1</v>
      </c>
      <c r="BE73">
        <f t="shared" si="95"/>
        <v>-1</v>
      </c>
      <c r="BF73">
        <f>VLOOKUP($A73,'FuturesInfo (3)'!$A$2:$V$80,22)</f>
        <v>3</v>
      </c>
      <c r="BG73">
        <f t="shared" si="96"/>
        <v>1</v>
      </c>
      <c r="BH73">
        <f t="shared" si="97"/>
        <v>4</v>
      </c>
      <c r="BI73" s="137">
        <f>VLOOKUP($A73,'FuturesInfo (3)'!$A$2:$O$80,15)*BF73</f>
        <v>382537.5</v>
      </c>
      <c r="BJ73" s="137">
        <f>VLOOKUP($A73,'FuturesInfo (3)'!$A$2:$O$80,15)*BH73</f>
        <v>510050</v>
      </c>
      <c r="BK73" s="188">
        <f t="shared" si="134"/>
        <v>1365.9416618417074</v>
      </c>
      <c r="BL73" s="188">
        <f t="shared" si="69"/>
        <v>1365.9416618417074</v>
      </c>
      <c r="BM73" s="188">
        <f t="shared" si="99"/>
        <v>1365.9416618417074</v>
      </c>
      <c r="BN73" s="188">
        <f t="shared" si="100"/>
        <v>1365.9416618417074</v>
      </c>
      <c r="BO73" s="188">
        <f t="shared" si="101"/>
        <v>-1365.9416618417074</v>
      </c>
      <c r="BP73" s="188">
        <f t="shared" si="131"/>
        <v>1365.9416618417074</v>
      </c>
      <c r="BQ73" s="188">
        <f t="shared" si="103"/>
        <v>-1365.9416618417074</v>
      </c>
      <c r="BR73" s="188">
        <f t="shared" si="127"/>
        <v>1365.9416618417074</v>
      </c>
      <c r="BS73" s="188">
        <f t="shared" si="104"/>
        <v>-1365.9416618417074</v>
      </c>
      <c r="BT73" s="188">
        <f>IF(IF(sym!$Q62=AW73,1,0)=1,ABS(BI73*BB73),-ABS(BI73*BB73))</f>
        <v>1365.9416618417074</v>
      </c>
      <c r="BU73" s="188">
        <f t="shared" si="105"/>
        <v>-1365.9416618417074</v>
      </c>
      <c r="BV73" s="188">
        <f t="shared" si="106"/>
        <v>1365.9416618417074</v>
      </c>
      <c r="BX73">
        <f t="shared" si="107"/>
        <v>1</v>
      </c>
      <c r="BY73" s="227">
        <v>1</v>
      </c>
      <c r="BZ73" s="227">
        <v>1</v>
      </c>
      <c r="CA73" s="227">
        <v>-1</v>
      </c>
      <c r="CB73" s="202">
        <v>1</v>
      </c>
      <c r="CC73" s="228">
        <v>1</v>
      </c>
      <c r="CD73">
        <v>5</v>
      </c>
      <c r="CE73">
        <f t="shared" si="108"/>
        <v>1</v>
      </c>
      <c r="CF73" s="202"/>
      <c r="CG73">
        <f t="shared" si="109"/>
        <v>0</v>
      </c>
      <c r="CH73">
        <f t="shared" si="70"/>
        <v>0</v>
      </c>
      <c r="CI73">
        <f t="shared" si="128"/>
        <v>0</v>
      </c>
      <c r="CJ73">
        <f t="shared" si="110"/>
        <v>0</v>
      </c>
      <c r="CK73" s="236"/>
      <c r="CL73" s="194">
        <v>42577</v>
      </c>
      <c r="CM73">
        <f t="shared" si="111"/>
        <v>1</v>
      </c>
      <c r="CN73">
        <f t="shared" si="112"/>
        <v>1</v>
      </c>
      <c r="CO73">
        <f>VLOOKUP($A73,'FuturesInfo (3)'!$A$2:$V$80,22)</f>
        <v>3</v>
      </c>
      <c r="CP73">
        <f t="shared" si="113"/>
        <v>1</v>
      </c>
      <c r="CQ73">
        <f t="shared" si="114"/>
        <v>4</v>
      </c>
      <c r="CR73" s="137">
        <f>VLOOKUP($A73,'FuturesInfo (3)'!$A$2:$O$80,15)*CO73</f>
        <v>382537.5</v>
      </c>
      <c r="CS73" s="137">
        <f>VLOOKUP($A73,'FuturesInfo (3)'!$A$2:$O$80,15)*CQ73</f>
        <v>510050</v>
      </c>
      <c r="CT73" s="188">
        <f t="shared" si="135"/>
        <v>0</v>
      </c>
      <c r="CU73" s="188">
        <f t="shared" si="71"/>
        <v>0</v>
      </c>
      <c r="CV73" s="188">
        <f t="shared" si="116"/>
        <v>0</v>
      </c>
      <c r="CW73" s="188">
        <f t="shared" si="117"/>
        <v>0</v>
      </c>
      <c r="CX73" s="188">
        <f t="shared" si="118"/>
        <v>0</v>
      </c>
      <c r="CY73" s="188">
        <f t="shared" si="132"/>
        <v>0</v>
      </c>
      <c r="CZ73" s="188">
        <f t="shared" si="120"/>
        <v>0</v>
      </c>
      <c r="DA73" s="188">
        <f t="shared" si="129"/>
        <v>0</v>
      </c>
      <c r="DB73" s="188">
        <f t="shared" si="121"/>
        <v>0</v>
      </c>
      <c r="DC73" s="188">
        <f>IF(IF(sym!$Q62=CF73,1,0)=1,ABS(CR73*CK73),-ABS(CR73*CK73))</f>
        <v>0</v>
      </c>
      <c r="DD73" s="188">
        <f t="shared" si="122"/>
        <v>0</v>
      </c>
      <c r="DE73" s="188">
        <f t="shared" si="123"/>
        <v>0</v>
      </c>
    </row>
    <row r="74" spans="1:109" x14ac:dyDescent="0.25">
      <c r="A74" s="1" t="s">
        <v>398</v>
      </c>
      <c r="B74" s="149" t="s">
        <v>722</v>
      </c>
      <c r="C74" s="192" t="s">
        <v>347</v>
      </c>
      <c r="F74">
        <v>1</v>
      </c>
      <c r="G74" s="227">
        <v>1</v>
      </c>
      <c r="H74" s="227">
        <v>-1</v>
      </c>
      <c r="I74" s="227">
        <v>1</v>
      </c>
      <c r="J74" s="202">
        <v>1</v>
      </c>
      <c r="K74" s="228">
        <v>-7</v>
      </c>
      <c r="L74">
        <f t="shared" si="72"/>
        <v>-1</v>
      </c>
      <c r="M74">
        <f t="shared" si="73"/>
        <v>-1</v>
      </c>
      <c r="N74">
        <v>1</v>
      </c>
      <c r="O74">
        <f t="shared" si="74"/>
        <v>0</v>
      </c>
      <c r="P74">
        <f t="shared" si="66"/>
        <v>1</v>
      </c>
      <c r="Q74">
        <f t="shared" si="124"/>
        <v>0</v>
      </c>
      <c r="R74">
        <f t="shared" si="75"/>
        <v>0</v>
      </c>
      <c r="S74">
        <v>7.51953604954E-3</v>
      </c>
      <c r="T74" s="194">
        <v>42571</v>
      </c>
      <c r="U74">
        <f t="shared" si="76"/>
        <v>-1</v>
      </c>
      <c r="V74">
        <f t="shared" si="77"/>
        <v>-1</v>
      </c>
      <c r="W74">
        <f>VLOOKUP($A74,'FuturesInfo (3)'!$A$2:$V$80,22)</f>
        <v>1</v>
      </c>
      <c r="X74">
        <f t="shared" si="78"/>
        <v>1</v>
      </c>
      <c r="Y74">
        <f t="shared" si="79"/>
        <v>1</v>
      </c>
      <c r="Z74" s="137">
        <v>102500</v>
      </c>
      <c r="AA74" s="137">
        <v>102500</v>
      </c>
      <c r="AB74" s="188">
        <f t="shared" si="133"/>
        <v>770.75244507784998</v>
      </c>
      <c r="AC74" s="188">
        <f t="shared" si="67"/>
        <v>770.75244507784998</v>
      </c>
      <c r="AD74" s="188">
        <f t="shared" si="81"/>
        <v>770.75244507784998</v>
      </c>
      <c r="AE74" s="188">
        <f t="shared" si="82"/>
        <v>770.75244507784998</v>
      </c>
      <c r="AF74" s="188">
        <f t="shared" si="83"/>
        <v>-770.75244507784998</v>
      </c>
      <c r="AG74" s="188">
        <f t="shared" si="130"/>
        <v>-770.75244507784998</v>
      </c>
      <c r="AH74" s="188">
        <f t="shared" si="85"/>
        <v>-770.75244507784998</v>
      </c>
      <c r="AI74" s="188">
        <f t="shared" si="125"/>
        <v>770.75244507784998</v>
      </c>
      <c r="AJ74" s="188">
        <f t="shared" si="86"/>
        <v>-770.75244507784998</v>
      </c>
      <c r="AK74" s="188">
        <f>IF(IF(sym!$Q63=N74,1,0)=1,ABS(Z74*S74),-ABS(Z74*S74))</f>
        <v>-770.75244507784998</v>
      </c>
      <c r="AL74" s="188">
        <f t="shared" si="87"/>
        <v>-770.75244507784998</v>
      </c>
      <c r="AM74" s="188">
        <f t="shared" si="88"/>
        <v>770.75244507784998</v>
      </c>
      <c r="AO74">
        <f t="shared" si="89"/>
        <v>1</v>
      </c>
      <c r="AP74" s="227">
        <v>1</v>
      </c>
      <c r="AQ74" s="227">
        <v>-1</v>
      </c>
      <c r="AR74" s="227">
        <v>1</v>
      </c>
      <c r="AS74" s="202">
        <v>-1</v>
      </c>
      <c r="AT74" s="228">
        <v>-8</v>
      </c>
      <c r="AU74">
        <f t="shared" si="90"/>
        <v>-1</v>
      </c>
      <c r="AV74">
        <f t="shared" si="91"/>
        <v>1</v>
      </c>
      <c r="AW74" s="202">
        <v>1</v>
      </c>
      <c r="AX74">
        <f t="shared" si="92"/>
        <v>0</v>
      </c>
      <c r="AY74">
        <f t="shared" si="68"/>
        <v>0</v>
      </c>
      <c r="AZ74">
        <f t="shared" si="126"/>
        <v>0</v>
      </c>
      <c r="BA74">
        <f t="shared" si="93"/>
        <v>1</v>
      </c>
      <c r="BB74" s="236">
        <v>9.8048780487800004E-3</v>
      </c>
      <c r="BC74" s="194"/>
      <c r="BD74">
        <f t="shared" si="94"/>
        <v>-1</v>
      </c>
      <c r="BE74">
        <f t="shared" si="95"/>
        <v>-1</v>
      </c>
      <c r="BF74">
        <f>VLOOKUP($A74,'FuturesInfo (3)'!$A$2:$V$80,22)</f>
        <v>1</v>
      </c>
      <c r="BG74">
        <f t="shared" si="96"/>
        <v>-1</v>
      </c>
      <c r="BH74">
        <f t="shared" si="97"/>
        <v>1</v>
      </c>
      <c r="BI74" s="137">
        <f>VLOOKUP($A74,'FuturesInfo (3)'!$A$2:$O$80,15)*BF74</f>
        <v>99250</v>
      </c>
      <c r="BJ74" s="137">
        <f>VLOOKUP($A74,'FuturesInfo (3)'!$A$2:$O$80,15)*BH74</f>
        <v>99250</v>
      </c>
      <c r="BK74" s="188">
        <f t="shared" si="134"/>
        <v>973.13414634141509</v>
      </c>
      <c r="BL74" s="188">
        <f t="shared" si="69"/>
        <v>-973.13414634141509</v>
      </c>
      <c r="BM74" s="188">
        <f t="shared" si="99"/>
        <v>973.13414634141509</v>
      </c>
      <c r="BN74" s="188">
        <f t="shared" si="100"/>
        <v>-973.13414634141509</v>
      </c>
      <c r="BO74" s="188">
        <f t="shared" si="101"/>
        <v>-973.13414634141509</v>
      </c>
      <c r="BP74" s="188">
        <f t="shared" si="131"/>
        <v>973.13414634141509</v>
      </c>
      <c r="BQ74" s="188">
        <f t="shared" si="103"/>
        <v>-973.13414634141509</v>
      </c>
      <c r="BR74" s="188">
        <f t="shared" si="127"/>
        <v>973.13414634141509</v>
      </c>
      <c r="BS74" s="188">
        <f t="shared" si="104"/>
        <v>-973.13414634141509</v>
      </c>
      <c r="BT74" s="188">
        <f>IF(IF(sym!$Q63=AW74,1,0)=1,ABS(BI74*BB74),-ABS(BI74*BB74))</f>
        <v>-973.13414634141509</v>
      </c>
      <c r="BU74" s="188">
        <f t="shared" si="105"/>
        <v>-973.13414634141509</v>
      </c>
      <c r="BV74" s="188">
        <f t="shared" si="106"/>
        <v>973.13414634141509</v>
      </c>
      <c r="BX74">
        <f t="shared" si="107"/>
        <v>1</v>
      </c>
      <c r="BY74" s="227">
        <v>1</v>
      </c>
      <c r="BZ74" s="227">
        <v>1</v>
      </c>
      <c r="CA74" s="227">
        <v>-1</v>
      </c>
      <c r="CB74" s="202">
        <v>1</v>
      </c>
      <c r="CC74" s="228">
        <v>-1</v>
      </c>
      <c r="CD74">
        <v>5</v>
      </c>
      <c r="CE74">
        <f t="shared" si="108"/>
        <v>-1</v>
      </c>
      <c r="CF74" s="202"/>
      <c r="CG74">
        <f t="shared" si="109"/>
        <v>0</v>
      </c>
      <c r="CH74">
        <f t="shared" si="70"/>
        <v>0</v>
      </c>
      <c r="CI74">
        <f t="shared" si="128"/>
        <v>0</v>
      </c>
      <c r="CJ74">
        <f t="shared" si="110"/>
        <v>0</v>
      </c>
      <c r="CK74" s="236"/>
      <c r="CL74" s="194">
        <v>42577</v>
      </c>
      <c r="CM74">
        <f t="shared" si="111"/>
        <v>-1</v>
      </c>
      <c r="CN74">
        <f t="shared" si="112"/>
        <v>1</v>
      </c>
      <c r="CO74">
        <f>VLOOKUP($A74,'FuturesInfo (3)'!$A$2:$V$80,22)</f>
        <v>1</v>
      </c>
      <c r="CP74">
        <f t="shared" si="113"/>
        <v>1</v>
      </c>
      <c r="CQ74">
        <f t="shared" si="114"/>
        <v>1</v>
      </c>
      <c r="CR74" s="137">
        <f>VLOOKUP($A74,'FuturesInfo (3)'!$A$2:$O$80,15)*CO74</f>
        <v>99250</v>
      </c>
      <c r="CS74" s="137">
        <f>VLOOKUP($A74,'FuturesInfo (3)'!$A$2:$O$80,15)*CQ74</f>
        <v>99250</v>
      </c>
      <c r="CT74" s="188">
        <f t="shared" si="135"/>
        <v>0</v>
      </c>
      <c r="CU74" s="188">
        <f t="shared" si="71"/>
        <v>0</v>
      </c>
      <c r="CV74" s="188">
        <f t="shared" si="116"/>
        <v>0</v>
      </c>
      <c r="CW74" s="188">
        <f t="shared" si="117"/>
        <v>0</v>
      </c>
      <c r="CX74" s="188">
        <f t="shared" si="118"/>
        <v>0</v>
      </c>
      <c r="CY74" s="188">
        <f t="shared" si="132"/>
        <v>0</v>
      </c>
      <c r="CZ74" s="188">
        <f t="shared" si="120"/>
        <v>0</v>
      </c>
      <c r="DA74" s="188">
        <f t="shared" si="129"/>
        <v>0</v>
      </c>
      <c r="DB74" s="188">
        <f t="shared" si="121"/>
        <v>0</v>
      </c>
      <c r="DC74" s="188">
        <f>IF(IF(sym!$Q63=CF74,1,0)=1,ABS(CR74*CK74),-ABS(CR74*CK74))</f>
        <v>0</v>
      </c>
      <c r="DD74" s="188">
        <f t="shared" si="122"/>
        <v>0</v>
      </c>
      <c r="DE74" s="188">
        <f t="shared" si="123"/>
        <v>0</v>
      </c>
    </row>
    <row r="75" spans="1:109" x14ac:dyDescent="0.25">
      <c r="A75" s="1" t="s">
        <v>400</v>
      </c>
      <c r="B75" s="149" t="s">
        <v>732</v>
      </c>
      <c r="C75" s="192" t="s">
        <v>294</v>
      </c>
      <c r="F75">
        <v>-1</v>
      </c>
      <c r="G75" s="227">
        <v>-1</v>
      </c>
      <c r="H75" s="227">
        <v>1</v>
      </c>
      <c r="I75" s="227">
        <v>-1</v>
      </c>
      <c r="J75" s="202">
        <v>-1</v>
      </c>
      <c r="K75" s="228">
        <v>-6</v>
      </c>
      <c r="L75">
        <f t="shared" si="72"/>
        <v>1</v>
      </c>
      <c r="M75">
        <f t="shared" si="73"/>
        <v>1</v>
      </c>
      <c r="N75">
        <v>1</v>
      </c>
      <c r="O75">
        <f t="shared" si="74"/>
        <v>1</v>
      </c>
      <c r="P75">
        <f t="shared" si="66"/>
        <v>0</v>
      </c>
      <c r="Q75">
        <f t="shared" si="124"/>
        <v>1</v>
      </c>
      <c r="R75">
        <f t="shared" si="75"/>
        <v>1</v>
      </c>
      <c r="S75" s="257">
        <v>5.7553956834599999E-5</v>
      </c>
      <c r="T75" s="194">
        <v>42572</v>
      </c>
      <c r="U75">
        <f t="shared" si="76"/>
        <v>1</v>
      </c>
      <c r="V75">
        <f t="shared" si="77"/>
        <v>1</v>
      </c>
      <c r="W75">
        <f>VLOOKUP($A75,'FuturesInfo (3)'!$A$2:$V$80,22)</f>
        <v>12</v>
      </c>
      <c r="X75">
        <f t="shared" si="78"/>
        <v>-1</v>
      </c>
      <c r="Y75">
        <f t="shared" si="79"/>
        <v>12</v>
      </c>
      <c r="Z75" s="137">
        <v>208512</v>
      </c>
      <c r="AA75" s="137">
        <v>156384</v>
      </c>
      <c r="AB75" s="188">
        <f t="shared" si="133"/>
        <v>-12.000690647496114</v>
      </c>
      <c r="AC75" s="188">
        <f t="shared" si="67"/>
        <v>-12.000690647496114</v>
      </c>
      <c r="AD75" s="188">
        <f t="shared" si="81"/>
        <v>-12.000690647496114</v>
      </c>
      <c r="AE75" s="188">
        <f t="shared" si="82"/>
        <v>-12.000690647496114</v>
      </c>
      <c r="AF75" s="188">
        <f t="shared" si="83"/>
        <v>12.000690647496114</v>
      </c>
      <c r="AG75" s="188">
        <f t="shared" si="130"/>
        <v>12.000690647496114</v>
      </c>
      <c r="AH75" s="188">
        <f t="shared" si="85"/>
        <v>12.000690647496114</v>
      </c>
      <c r="AI75" s="188">
        <f t="shared" si="125"/>
        <v>-12.000690647496114</v>
      </c>
      <c r="AJ75" s="188">
        <f t="shared" si="86"/>
        <v>12.000690647496114</v>
      </c>
      <c r="AK75" s="188">
        <f>IF(IF(sym!$Q64=N75,1,0)=1,ABS(Z75*S75),-ABS(Z75*S75))</f>
        <v>12.000690647496114</v>
      </c>
      <c r="AL75" s="188">
        <f t="shared" si="87"/>
        <v>12.000690647496114</v>
      </c>
      <c r="AM75" s="188">
        <f t="shared" si="88"/>
        <v>12.000690647496114</v>
      </c>
      <c r="AO75">
        <f t="shared" si="89"/>
        <v>1</v>
      </c>
      <c r="AP75" s="227">
        <v>1</v>
      </c>
      <c r="AQ75" s="227">
        <v>-1</v>
      </c>
      <c r="AR75" s="227">
        <v>1</v>
      </c>
      <c r="AS75" s="202">
        <v>-1</v>
      </c>
      <c r="AT75" s="228">
        <v>-7</v>
      </c>
      <c r="AU75">
        <f t="shared" si="90"/>
        <v>-1</v>
      </c>
      <c r="AV75">
        <f t="shared" si="91"/>
        <v>1</v>
      </c>
      <c r="AW75" s="202">
        <v>-1</v>
      </c>
      <c r="AX75">
        <f t="shared" si="92"/>
        <v>1</v>
      </c>
      <c r="AY75">
        <f t="shared" si="68"/>
        <v>1</v>
      </c>
      <c r="AZ75">
        <f t="shared" si="126"/>
        <v>1</v>
      </c>
      <c r="BA75">
        <f t="shared" si="93"/>
        <v>0</v>
      </c>
      <c r="BB75" s="236">
        <v>-3.2228360957599999E-3</v>
      </c>
      <c r="BC75" s="194"/>
      <c r="BD75">
        <f t="shared" si="94"/>
        <v>-1</v>
      </c>
      <c r="BE75">
        <f t="shared" si="95"/>
        <v>-1</v>
      </c>
      <c r="BF75">
        <f>VLOOKUP($A75,'FuturesInfo (3)'!$A$2:$V$80,22)</f>
        <v>12</v>
      </c>
      <c r="BG75">
        <f t="shared" si="96"/>
        <v>-1</v>
      </c>
      <c r="BH75">
        <f t="shared" si="97"/>
        <v>9</v>
      </c>
      <c r="BI75" s="137">
        <f>VLOOKUP($A75,'FuturesInfo (3)'!$A$2:$O$80,15)*BF75</f>
        <v>208968</v>
      </c>
      <c r="BJ75" s="137">
        <f>VLOOKUP($A75,'FuturesInfo (3)'!$A$2:$O$80,15)*BH75</f>
        <v>156726</v>
      </c>
      <c r="BK75" s="188">
        <f t="shared" si="134"/>
        <v>-673.46961325877567</v>
      </c>
      <c r="BL75" s="188">
        <f t="shared" si="69"/>
        <v>673.46961325877567</v>
      </c>
      <c r="BM75" s="188">
        <f t="shared" si="99"/>
        <v>-673.46961325877567</v>
      </c>
      <c r="BN75" s="188">
        <f t="shared" si="100"/>
        <v>673.46961325877567</v>
      </c>
      <c r="BO75" s="188">
        <f t="shared" si="101"/>
        <v>673.46961325877567</v>
      </c>
      <c r="BP75" s="188">
        <f t="shared" si="131"/>
        <v>-673.46961325877567</v>
      </c>
      <c r="BQ75" s="188">
        <f t="shared" si="103"/>
        <v>673.46961325877567</v>
      </c>
      <c r="BR75" s="188">
        <f t="shared" si="127"/>
        <v>-673.46961325877567</v>
      </c>
      <c r="BS75" s="188">
        <f t="shared" si="104"/>
        <v>673.46961325877567</v>
      </c>
      <c r="BT75" s="188">
        <f>IF(IF(sym!$Q64=AW75,1,0)=1,ABS(BI75*BB75),-ABS(BI75*BB75))</f>
        <v>-673.46961325877567</v>
      </c>
      <c r="BU75" s="188">
        <f t="shared" si="105"/>
        <v>673.46961325877567</v>
      </c>
      <c r="BV75" s="188">
        <f t="shared" si="106"/>
        <v>673.46961325877567</v>
      </c>
      <c r="BX75">
        <f t="shared" si="107"/>
        <v>-1</v>
      </c>
      <c r="BY75" s="227">
        <v>-1</v>
      </c>
      <c r="BZ75" s="227">
        <v>1</v>
      </c>
      <c r="CA75" s="227">
        <v>-1</v>
      </c>
      <c r="CB75" s="202">
        <v>1</v>
      </c>
      <c r="CC75" s="228">
        <v>-1</v>
      </c>
      <c r="CD75">
        <v>-8</v>
      </c>
      <c r="CE75">
        <f t="shared" si="108"/>
        <v>-1</v>
      </c>
      <c r="CF75" s="202"/>
      <c r="CG75">
        <f t="shared" si="109"/>
        <v>0</v>
      </c>
      <c r="CH75">
        <f t="shared" si="70"/>
        <v>0</v>
      </c>
      <c r="CI75">
        <f t="shared" si="128"/>
        <v>0</v>
      </c>
      <c r="CJ75">
        <f t="shared" si="110"/>
        <v>0</v>
      </c>
      <c r="CK75" s="236"/>
      <c r="CL75" s="194">
        <v>42572</v>
      </c>
      <c r="CM75">
        <f t="shared" si="111"/>
        <v>1</v>
      </c>
      <c r="CN75">
        <f t="shared" si="112"/>
        <v>-1</v>
      </c>
      <c r="CO75">
        <f>VLOOKUP($A75,'FuturesInfo (3)'!$A$2:$V$80,22)</f>
        <v>12</v>
      </c>
      <c r="CP75">
        <f t="shared" si="113"/>
        <v>1</v>
      </c>
      <c r="CQ75">
        <f t="shared" si="114"/>
        <v>15</v>
      </c>
      <c r="CR75" s="137">
        <f>VLOOKUP($A75,'FuturesInfo (3)'!$A$2:$O$80,15)*CO75</f>
        <v>208968</v>
      </c>
      <c r="CS75" s="137">
        <f>VLOOKUP($A75,'FuturesInfo (3)'!$A$2:$O$80,15)*CQ75</f>
        <v>261210</v>
      </c>
      <c r="CT75" s="188">
        <f t="shared" si="135"/>
        <v>0</v>
      </c>
      <c r="CU75" s="188">
        <f t="shared" si="71"/>
        <v>0</v>
      </c>
      <c r="CV75" s="188">
        <f t="shared" si="116"/>
        <v>0</v>
      </c>
      <c r="CW75" s="188">
        <f t="shared" si="117"/>
        <v>0</v>
      </c>
      <c r="CX75" s="188">
        <f t="shared" si="118"/>
        <v>0</v>
      </c>
      <c r="CY75" s="188">
        <f t="shared" si="132"/>
        <v>0</v>
      </c>
      <c r="CZ75" s="188">
        <f t="shared" si="120"/>
        <v>0</v>
      </c>
      <c r="DA75" s="188">
        <f t="shared" si="129"/>
        <v>0</v>
      </c>
      <c r="DB75" s="188">
        <f t="shared" si="121"/>
        <v>0</v>
      </c>
      <c r="DC75" s="188">
        <f>IF(IF(sym!$Q64=CF75,1,0)=1,ABS(CR75*CK75),-ABS(CR75*CK75))</f>
        <v>0</v>
      </c>
      <c r="DD75" s="188">
        <f t="shared" si="122"/>
        <v>0</v>
      </c>
      <c r="DE75" s="188">
        <f t="shared" si="123"/>
        <v>0</v>
      </c>
    </row>
    <row r="76" spans="1:109" x14ac:dyDescent="0.25">
      <c r="A76" s="1" t="s">
        <v>992</v>
      </c>
      <c r="B76" s="149" t="s">
        <v>443</v>
      </c>
      <c r="C76" s="192" t="s">
        <v>1122</v>
      </c>
      <c r="F76">
        <v>-1</v>
      </c>
      <c r="G76" s="227">
        <v>1</v>
      </c>
      <c r="H76" s="227">
        <v>1</v>
      </c>
      <c r="I76" s="227">
        <v>1</v>
      </c>
      <c r="J76" s="202">
        <v>1</v>
      </c>
      <c r="K76" s="228">
        <v>-2</v>
      </c>
      <c r="L76">
        <f t="shared" si="72"/>
        <v>1</v>
      </c>
      <c r="M76">
        <f t="shared" si="73"/>
        <v>-1</v>
      </c>
      <c r="N76">
        <v>-1</v>
      </c>
      <c r="O76">
        <f t="shared" si="74"/>
        <v>0</v>
      </c>
      <c r="P76">
        <f t="shared" si="66"/>
        <v>0</v>
      </c>
      <c r="Q76">
        <f t="shared" si="124"/>
        <v>0</v>
      </c>
      <c r="R76">
        <f t="shared" si="75"/>
        <v>1</v>
      </c>
      <c r="S76">
        <v>-3.1417724833099998E-3</v>
      </c>
      <c r="T76" s="194">
        <v>42569</v>
      </c>
      <c r="U76">
        <f t="shared" si="76"/>
        <v>-1</v>
      </c>
      <c r="V76">
        <f t="shared" si="77"/>
        <v>1</v>
      </c>
      <c r="W76">
        <f>VLOOKUP($A76,'FuturesInfo (3)'!$A$2:$V$80,22)</f>
        <v>4</v>
      </c>
      <c r="X76">
        <f t="shared" si="78"/>
        <v>1</v>
      </c>
      <c r="Y76">
        <f t="shared" si="79"/>
        <v>4</v>
      </c>
      <c r="Z76" s="137">
        <v>892295.67425056163</v>
      </c>
      <c r="AA76" s="137">
        <v>1189727.5656674155</v>
      </c>
      <c r="AB76" s="188">
        <f t="shared" si="133"/>
        <v>-2803.3899963369577</v>
      </c>
      <c r="AC76" s="188">
        <f t="shared" si="67"/>
        <v>-2803.3899963369577</v>
      </c>
      <c r="AD76" s="188">
        <f t="shared" si="81"/>
        <v>2803.3899963369577</v>
      </c>
      <c r="AE76" s="188">
        <f t="shared" si="82"/>
        <v>-2803.3899963369577</v>
      </c>
      <c r="AF76" s="188">
        <f t="shared" si="83"/>
        <v>-2803.3899963369577</v>
      </c>
      <c r="AG76" s="188">
        <f t="shared" si="130"/>
        <v>2803.3899963369577</v>
      </c>
      <c r="AH76" s="188">
        <f t="shared" si="85"/>
        <v>-2803.3899963369577</v>
      </c>
      <c r="AI76" s="188">
        <f t="shared" si="125"/>
        <v>-2803.3899963369577</v>
      </c>
      <c r="AJ76" s="188">
        <f t="shared" si="86"/>
        <v>2803.3899963369577</v>
      </c>
      <c r="AK76" s="188">
        <f>IF(IF(sym!$Q65=N76,1,0)=1,ABS(Z76*S76),-ABS(Z76*S76))</f>
        <v>2803.3899963369577</v>
      </c>
      <c r="AL76" s="188">
        <f t="shared" si="87"/>
        <v>-2803.3899963369577</v>
      </c>
      <c r="AM76" s="188">
        <f t="shared" si="88"/>
        <v>2803.3899963369577</v>
      </c>
      <c r="AO76">
        <f t="shared" si="89"/>
        <v>-1</v>
      </c>
      <c r="AP76" s="227">
        <v>-1</v>
      </c>
      <c r="AQ76" s="227">
        <v>-1</v>
      </c>
      <c r="AR76" s="227">
        <v>1</v>
      </c>
      <c r="AS76" s="202">
        <v>1</v>
      </c>
      <c r="AT76" s="228">
        <v>-3</v>
      </c>
      <c r="AU76">
        <f t="shared" si="90"/>
        <v>-1</v>
      </c>
      <c r="AV76">
        <f t="shared" si="91"/>
        <v>-1</v>
      </c>
      <c r="AW76" s="202">
        <v>-1</v>
      </c>
      <c r="AX76">
        <f t="shared" si="92"/>
        <v>1</v>
      </c>
      <c r="AY76">
        <f t="shared" si="68"/>
        <v>0</v>
      </c>
      <c r="AZ76">
        <f t="shared" si="126"/>
        <v>1</v>
      </c>
      <c r="BA76">
        <f t="shared" si="93"/>
        <v>1</v>
      </c>
      <c r="BB76" s="236">
        <v>-4.2678923177899997E-3</v>
      </c>
      <c r="BC76" s="194"/>
      <c r="BD76">
        <f t="shared" si="94"/>
        <v>-1</v>
      </c>
      <c r="BE76">
        <f t="shared" si="95"/>
        <v>-1</v>
      </c>
      <c r="BF76">
        <f>VLOOKUP($A76,'FuturesInfo (3)'!$A$2:$V$80,22)</f>
        <v>4</v>
      </c>
      <c r="BG76">
        <f t="shared" si="96"/>
        <v>1</v>
      </c>
      <c r="BH76">
        <f t="shared" si="97"/>
        <v>5</v>
      </c>
      <c r="BI76" s="137">
        <f>VLOOKUP($A76,'FuturesInfo (3)'!$A$2:$O$80,15)*BF76</f>
        <v>595033.86004514678</v>
      </c>
      <c r="BJ76" s="137">
        <f>VLOOKUP($A76,'FuturesInfo (3)'!$A$2:$O$80,15)*BH76</f>
        <v>743792.32505643344</v>
      </c>
      <c r="BK76" s="188">
        <f t="shared" si="134"/>
        <v>2539.5404401116116</v>
      </c>
      <c r="BL76" s="188">
        <f t="shared" si="69"/>
        <v>-2539.5404401116116</v>
      </c>
      <c r="BM76" s="188">
        <f t="shared" si="99"/>
        <v>2539.5404401116116</v>
      </c>
      <c r="BN76" s="188">
        <f t="shared" si="100"/>
        <v>-2539.5404401116116</v>
      </c>
      <c r="BO76" s="188">
        <f t="shared" si="101"/>
        <v>2539.5404401116116</v>
      </c>
      <c r="BP76" s="188">
        <f t="shared" si="131"/>
        <v>2539.5404401116116</v>
      </c>
      <c r="BQ76" s="188">
        <f t="shared" si="103"/>
        <v>2539.5404401116116</v>
      </c>
      <c r="BR76" s="188">
        <f t="shared" si="127"/>
        <v>-2539.5404401116116</v>
      </c>
      <c r="BS76" s="188">
        <f t="shared" si="104"/>
        <v>2539.5404401116116</v>
      </c>
      <c r="BT76" s="188">
        <f>IF(IF(sym!$Q65=AW76,1,0)=1,ABS(BI76*BB76),-ABS(BI76*BB76))</f>
        <v>2539.5404401116116</v>
      </c>
      <c r="BU76" s="188">
        <f t="shared" si="105"/>
        <v>2539.5404401116116</v>
      </c>
      <c r="BV76" s="188">
        <f t="shared" si="106"/>
        <v>2539.5404401116116</v>
      </c>
      <c r="BX76">
        <f t="shared" si="107"/>
        <v>-1</v>
      </c>
      <c r="BY76" s="227">
        <v>-1</v>
      </c>
      <c r="BZ76" s="227">
        <v>-1</v>
      </c>
      <c r="CA76" s="227">
        <v>1</v>
      </c>
      <c r="CB76" s="202">
        <v>-1</v>
      </c>
      <c r="CC76" s="228">
        <v>1</v>
      </c>
      <c r="CD76">
        <v>-4</v>
      </c>
      <c r="CE76">
        <f t="shared" si="108"/>
        <v>-1</v>
      </c>
      <c r="CF76" s="202"/>
      <c r="CG76">
        <f t="shared" si="109"/>
        <v>0</v>
      </c>
      <c r="CH76">
        <f t="shared" si="70"/>
        <v>0</v>
      </c>
      <c r="CI76">
        <f t="shared" si="128"/>
        <v>0</v>
      </c>
      <c r="CJ76">
        <f t="shared" si="110"/>
        <v>0</v>
      </c>
      <c r="CK76" s="236"/>
      <c r="CL76" s="194">
        <v>42578</v>
      </c>
      <c r="CM76">
        <f t="shared" si="111"/>
        <v>-1</v>
      </c>
      <c r="CN76">
        <f t="shared" si="112"/>
        <v>-1</v>
      </c>
      <c r="CO76">
        <f>VLOOKUP($A76,'FuturesInfo (3)'!$A$2:$V$80,22)</f>
        <v>4</v>
      </c>
      <c r="CP76">
        <f t="shared" si="113"/>
        <v>-1</v>
      </c>
      <c r="CQ76">
        <f t="shared" si="114"/>
        <v>3</v>
      </c>
      <c r="CR76" s="137">
        <f>VLOOKUP($A76,'FuturesInfo (3)'!$A$2:$O$80,15)*CO76</f>
        <v>595033.86004514678</v>
      </c>
      <c r="CS76" s="137">
        <f>VLOOKUP($A76,'FuturesInfo (3)'!$A$2:$O$80,15)*CQ76</f>
        <v>446275.39503386011</v>
      </c>
      <c r="CT76" s="188">
        <f t="shared" si="135"/>
        <v>0</v>
      </c>
      <c r="CU76" s="188">
        <f t="shared" si="71"/>
        <v>0</v>
      </c>
      <c r="CV76" s="188">
        <f t="shared" si="116"/>
        <v>0</v>
      </c>
      <c r="CW76" s="188">
        <f t="shared" si="117"/>
        <v>0</v>
      </c>
      <c r="CX76" s="188">
        <f t="shared" si="118"/>
        <v>0</v>
      </c>
      <c r="CY76" s="188">
        <f t="shared" si="132"/>
        <v>0</v>
      </c>
      <c r="CZ76" s="188">
        <f t="shared" si="120"/>
        <v>0</v>
      </c>
      <c r="DA76" s="188">
        <f t="shared" si="129"/>
        <v>0</v>
      </c>
      <c r="DB76" s="188">
        <f t="shared" si="121"/>
        <v>0</v>
      </c>
      <c r="DC76" s="188">
        <f>IF(IF(sym!$Q65=CF76,1,0)=1,ABS(CR76*CK76),-ABS(CR76*CK76))</f>
        <v>0</v>
      </c>
      <c r="DD76" s="188">
        <f t="shared" si="122"/>
        <v>0</v>
      </c>
      <c r="DE76" s="188">
        <f t="shared" si="123"/>
        <v>0</v>
      </c>
    </row>
    <row r="77" spans="1:109" x14ac:dyDescent="0.25">
      <c r="A77" s="1" t="s">
        <v>401</v>
      </c>
      <c r="B77" s="149" t="s">
        <v>726</v>
      </c>
      <c r="C77" s="192" t="s">
        <v>297</v>
      </c>
      <c r="F77">
        <v>1</v>
      </c>
      <c r="G77" s="227">
        <v>1</v>
      </c>
      <c r="H77" s="227">
        <v>-1</v>
      </c>
      <c r="I77" s="227">
        <v>1</v>
      </c>
      <c r="J77" s="202">
        <v>-1</v>
      </c>
      <c r="K77" s="228">
        <v>-4</v>
      </c>
      <c r="L77">
        <f t="shared" si="72"/>
        <v>-1</v>
      </c>
      <c r="M77">
        <f t="shared" si="73"/>
        <v>1</v>
      </c>
      <c r="N77">
        <v>-1</v>
      </c>
      <c r="O77">
        <f t="shared" si="74"/>
        <v>1</v>
      </c>
      <c r="P77">
        <f t="shared" si="66"/>
        <v>1</v>
      </c>
      <c r="Q77">
        <f t="shared" si="124"/>
        <v>1</v>
      </c>
      <c r="R77">
        <f t="shared" si="75"/>
        <v>0</v>
      </c>
      <c r="S77">
        <v>-4.63042853034E-2</v>
      </c>
      <c r="T77" s="194">
        <v>42576</v>
      </c>
      <c r="U77">
        <f t="shared" si="76"/>
        <v>-1</v>
      </c>
      <c r="V77">
        <f t="shared" si="77"/>
        <v>-1</v>
      </c>
      <c r="W77">
        <f>VLOOKUP($A77,'FuturesInfo (3)'!$A$2:$V$80,22)</f>
        <v>2</v>
      </c>
      <c r="X77">
        <f t="shared" si="78"/>
        <v>-1</v>
      </c>
      <c r="Y77">
        <f t="shared" si="79"/>
        <v>2</v>
      </c>
      <c r="Z77" s="137">
        <v>66320</v>
      </c>
      <c r="AA77" s="137">
        <v>66320</v>
      </c>
      <c r="AB77" s="188">
        <f t="shared" si="133"/>
        <v>-3070.9002013214881</v>
      </c>
      <c r="AC77" s="188">
        <f t="shared" si="67"/>
        <v>3070.9002013214881</v>
      </c>
      <c r="AD77" s="188">
        <f t="shared" si="81"/>
        <v>-3070.9002013214881</v>
      </c>
      <c r="AE77" s="188">
        <f t="shared" si="82"/>
        <v>3070.9002013214881</v>
      </c>
      <c r="AF77" s="188">
        <f t="shared" si="83"/>
        <v>3070.9002013214881</v>
      </c>
      <c r="AG77" s="188">
        <f t="shared" si="130"/>
        <v>-3070.9002013214881</v>
      </c>
      <c r="AH77" s="188">
        <f t="shared" si="85"/>
        <v>3070.9002013214881</v>
      </c>
      <c r="AI77" s="188">
        <f t="shared" si="125"/>
        <v>-3070.9002013214881</v>
      </c>
      <c r="AJ77" s="188">
        <f t="shared" si="86"/>
        <v>3070.9002013214881</v>
      </c>
      <c r="AK77" s="188">
        <f>IF(IF(sym!$Q66=N77,1,0)=1,ABS(Z77*S77),-ABS(Z77*S77))</f>
        <v>-3070.9002013214881</v>
      </c>
      <c r="AL77" s="188">
        <f t="shared" si="87"/>
        <v>3070.9002013214881</v>
      </c>
      <c r="AM77" s="188">
        <f t="shared" si="88"/>
        <v>3070.9002013214881</v>
      </c>
      <c r="AO77">
        <f t="shared" si="89"/>
        <v>-1</v>
      </c>
      <c r="AP77" s="227">
        <v>1</v>
      </c>
      <c r="AQ77" s="227">
        <v>1</v>
      </c>
      <c r="AR77" s="227">
        <v>1</v>
      </c>
      <c r="AS77" s="202">
        <v>-1</v>
      </c>
      <c r="AT77" s="228">
        <v>1</v>
      </c>
      <c r="AU77">
        <f t="shared" si="90"/>
        <v>1</v>
      </c>
      <c r="AV77">
        <f t="shared" si="91"/>
        <v>-1</v>
      </c>
      <c r="AW77" s="202">
        <v>-1</v>
      </c>
      <c r="AX77">
        <f t="shared" si="92"/>
        <v>0</v>
      </c>
      <c r="AY77">
        <f t="shared" si="68"/>
        <v>1</v>
      </c>
      <c r="AZ77">
        <f t="shared" si="126"/>
        <v>0</v>
      </c>
      <c r="BA77">
        <f t="shared" si="93"/>
        <v>1</v>
      </c>
      <c r="BB77" s="236">
        <v>-1.4776839565700001E-2</v>
      </c>
      <c r="BC77" s="194"/>
      <c r="BD77">
        <f t="shared" si="94"/>
        <v>-1</v>
      </c>
      <c r="BE77">
        <f t="shared" si="95"/>
        <v>1</v>
      </c>
      <c r="BF77">
        <f>VLOOKUP($A77,'FuturesInfo (3)'!$A$2:$V$80,22)</f>
        <v>2</v>
      </c>
      <c r="BG77">
        <f t="shared" si="96"/>
        <v>1</v>
      </c>
      <c r="BH77">
        <f t="shared" si="97"/>
        <v>3</v>
      </c>
      <c r="BI77" s="137">
        <f>VLOOKUP($A77,'FuturesInfo (3)'!$A$2:$O$80,15)*BF77</f>
        <v>66660</v>
      </c>
      <c r="BJ77" s="137">
        <f>VLOOKUP($A77,'FuturesInfo (3)'!$A$2:$O$80,15)*BH77</f>
        <v>99990</v>
      </c>
      <c r="BK77" s="188">
        <f t="shared" si="134"/>
        <v>-985.02412544956201</v>
      </c>
      <c r="BL77" s="188">
        <f t="shared" si="69"/>
        <v>-985.02412544956201</v>
      </c>
      <c r="BM77" s="188">
        <f t="shared" si="99"/>
        <v>985.02412544956201</v>
      </c>
      <c r="BN77" s="188">
        <f t="shared" si="100"/>
        <v>985.02412544956201</v>
      </c>
      <c r="BO77" s="188">
        <f t="shared" si="101"/>
        <v>-985.02412544956201</v>
      </c>
      <c r="BP77" s="188">
        <f t="shared" si="131"/>
        <v>985.02412544956201</v>
      </c>
      <c r="BQ77" s="188">
        <f t="shared" si="103"/>
        <v>-985.02412544956201</v>
      </c>
      <c r="BR77" s="188">
        <f t="shared" si="127"/>
        <v>-985.02412544956201</v>
      </c>
      <c r="BS77" s="188">
        <f t="shared" si="104"/>
        <v>985.02412544956201</v>
      </c>
      <c r="BT77" s="188">
        <f>IF(IF(sym!$Q66=AW77,1,0)=1,ABS(BI77*BB77),-ABS(BI77*BB77))</f>
        <v>-985.02412544956201</v>
      </c>
      <c r="BU77" s="188">
        <f t="shared" si="105"/>
        <v>-985.02412544956201</v>
      </c>
      <c r="BV77" s="188">
        <f t="shared" si="106"/>
        <v>985.02412544956201</v>
      </c>
      <c r="BX77">
        <f t="shared" si="107"/>
        <v>-1</v>
      </c>
      <c r="BY77" s="227">
        <v>-1</v>
      </c>
      <c r="BZ77" s="227">
        <v>-1</v>
      </c>
      <c r="CA77" s="227">
        <v>1</v>
      </c>
      <c r="CB77" s="202">
        <v>-1</v>
      </c>
      <c r="CC77" s="228">
        <v>-1</v>
      </c>
      <c r="CD77">
        <v>2</v>
      </c>
      <c r="CE77">
        <f t="shared" si="108"/>
        <v>1</v>
      </c>
      <c r="CF77" s="202"/>
      <c r="CG77">
        <f t="shared" si="109"/>
        <v>0</v>
      </c>
      <c r="CH77">
        <f t="shared" si="70"/>
        <v>0</v>
      </c>
      <c r="CI77">
        <f t="shared" si="128"/>
        <v>0</v>
      </c>
      <c r="CJ77">
        <f t="shared" si="110"/>
        <v>0</v>
      </c>
      <c r="CK77" s="236"/>
      <c r="CL77" s="194">
        <v>42576</v>
      </c>
      <c r="CM77">
        <f t="shared" si="111"/>
        <v>1</v>
      </c>
      <c r="CN77">
        <f t="shared" si="112"/>
        <v>1</v>
      </c>
      <c r="CO77">
        <f>VLOOKUP($A77,'FuturesInfo (3)'!$A$2:$V$80,22)</f>
        <v>2</v>
      </c>
      <c r="CP77">
        <f t="shared" si="113"/>
        <v>-1</v>
      </c>
      <c r="CQ77">
        <f t="shared" si="114"/>
        <v>2</v>
      </c>
      <c r="CR77" s="137">
        <f>VLOOKUP($A77,'FuturesInfo (3)'!$A$2:$O$80,15)*CO77</f>
        <v>66660</v>
      </c>
      <c r="CS77" s="137">
        <f>VLOOKUP($A77,'FuturesInfo (3)'!$A$2:$O$80,15)*CQ77</f>
        <v>66660</v>
      </c>
      <c r="CT77" s="188">
        <f t="shared" si="135"/>
        <v>0</v>
      </c>
      <c r="CU77" s="188">
        <f t="shared" si="71"/>
        <v>0</v>
      </c>
      <c r="CV77" s="188">
        <f t="shared" si="116"/>
        <v>0</v>
      </c>
      <c r="CW77" s="188">
        <f t="shared" si="117"/>
        <v>0</v>
      </c>
      <c r="CX77" s="188">
        <f t="shared" si="118"/>
        <v>0</v>
      </c>
      <c r="CY77" s="188">
        <f t="shared" si="132"/>
        <v>0</v>
      </c>
      <c r="CZ77" s="188">
        <f t="shared" si="120"/>
        <v>0</v>
      </c>
      <c r="DA77" s="188">
        <f t="shared" si="129"/>
        <v>0</v>
      </c>
      <c r="DB77" s="188">
        <f t="shared" si="121"/>
        <v>0</v>
      </c>
      <c r="DC77" s="188">
        <f>IF(IF(sym!$Q66=CF77,1,0)=1,ABS(CR77*CK77),-ABS(CR77*CK77))</f>
        <v>0</v>
      </c>
      <c r="DD77" s="188">
        <f t="shared" si="122"/>
        <v>0</v>
      </c>
      <c r="DE77" s="188">
        <f t="shared" si="123"/>
        <v>0</v>
      </c>
    </row>
    <row r="78" spans="1:109" x14ac:dyDescent="0.25">
      <c r="A78" s="1" t="s">
        <v>868</v>
      </c>
      <c r="B78" s="149" t="s">
        <v>746</v>
      </c>
      <c r="C78" s="192" t="s">
        <v>294</v>
      </c>
      <c r="F78">
        <v>1</v>
      </c>
      <c r="G78" s="227">
        <v>1</v>
      </c>
      <c r="H78" s="227">
        <v>1</v>
      </c>
      <c r="I78" s="227">
        <v>1</v>
      </c>
      <c r="J78" s="202">
        <v>1</v>
      </c>
      <c r="K78" s="228">
        <v>-20</v>
      </c>
      <c r="L78">
        <f t="shared" si="72"/>
        <v>-1</v>
      </c>
      <c r="M78">
        <f t="shared" si="73"/>
        <v>-1</v>
      </c>
      <c r="N78">
        <v>1</v>
      </c>
      <c r="O78">
        <f t="shared" si="74"/>
        <v>1</v>
      </c>
      <c r="P78">
        <f t="shared" ref="P78:P92" si="136">IF(N78=J78,1,0)</f>
        <v>1</v>
      </c>
      <c r="Q78">
        <f t="shared" si="124"/>
        <v>0</v>
      </c>
      <c r="R78">
        <f t="shared" si="75"/>
        <v>0</v>
      </c>
      <c r="T78" s="194">
        <v>42552</v>
      </c>
      <c r="U78">
        <f t="shared" si="76"/>
        <v>-1</v>
      </c>
      <c r="V78">
        <f t="shared" si="77"/>
        <v>-1</v>
      </c>
      <c r="W78">
        <f>VLOOKUP($A78,'FuturesInfo (3)'!$A$2:$V$80,22)</f>
        <v>3</v>
      </c>
      <c r="X78">
        <f t="shared" si="78"/>
        <v>1</v>
      </c>
      <c r="Y78">
        <f t="shared" si="79"/>
        <v>3</v>
      </c>
      <c r="Z78" s="137">
        <v>251951.6728624535</v>
      </c>
      <c r="AA78" s="137">
        <v>335935.56381660467</v>
      </c>
      <c r="AB78" s="188">
        <f t="shared" si="133"/>
        <v>0</v>
      </c>
      <c r="AC78" s="188">
        <f t="shared" ref="AC78:AC92" si="137">IF(IF(X78=N78,1,0)=1,ABS(Z78*S78),-ABS(Z78*S78))</f>
        <v>0</v>
      </c>
      <c r="AD78" s="188">
        <f t="shared" si="81"/>
        <v>0</v>
      </c>
      <c r="AE78" s="188">
        <f t="shared" si="82"/>
        <v>0</v>
      </c>
      <c r="AF78" s="188">
        <f t="shared" si="83"/>
        <v>0</v>
      </c>
      <c r="AG78" s="188">
        <f t="shared" si="130"/>
        <v>0</v>
      </c>
      <c r="AH78" s="188">
        <f t="shared" si="85"/>
        <v>0</v>
      </c>
      <c r="AI78" s="188">
        <f t="shared" si="125"/>
        <v>0</v>
      </c>
      <c r="AJ78" s="188">
        <f t="shared" si="86"/>
        <v>0</v>
      </c>
      <c r="AK78" s="188">
        <f>IF(IF(sym!$Q67=N78,1,0)=1,ABS(Z78*S78),-ABS(Z78*S78))</f>
        <v>0</v>
      </c>
      <c r="AL78" s="188">
        <f t="shared" si="87"/>
        <v>0</v>
      </c>
      <c r="AM78" s="188">
        <f t="shared" si="88"/>
        <v>0</v>
      </c>
      <c r="AO78">
        <f t="shared" si="89"/>
        <v>1</v>
      </c>
      <c r="AP78" s="227">
        <v>1</v>
      </c>
      <c r="AQ78" s="227">
        <v>1</v>
      </c>
      <c r="AR78" s="227">
        <v>1</v>
      </c>
      <c r="AS78" s="202">
        <v>1</v>
      </c>
      <c r="AT78" s="228">
        <v>-20</v>
      </c>
      <c r="AU78">
        <f t="shared" si="90"/>
        <v>-1</v>
      </c>
      <c r="AV78">
        <f t="shared" si="91"/>
        <v>-1</v>
      </c>
      <c r="AW78" s="202">
        <v>-1</v>
      </c>
      <c r="AX78">
        <f t="shared" si="92"/>
        <v>0</v>
      </c>
      <c r="AY78">
        <f t="shared" ref="AY78:AY92" si="138">IF(AW78=AS78,1,0)</f>
        <v>0</v>
      </c>
      <c r="AZ78">
        <f t="shared" si="126"/>
        <v>1</v>
      </c>
      <c r="BA78">
        <f t="shared" si="93"/>
        <v>1</v>
      </c>
      <c r="BB78" s="236">
        <v>-1.6230173367799999E-2</v>
      </c>
      <c r="BC78" s="194"/>
      <c r="BD78">
        <f t="shared" si="94"/>
        <v>-1</v>
      </c>
      <c r="BE78">
        <f t="shared" si="95"/>
        <v>-1</v>
      </c>
      <c r="BF78">
        <f>VLOOKUP($A78,'FuturesInfo (3)'!$A$2:$V$80,22)</f>
        <v>3</v>
      </c>
      <c r="BG78">
        <f t="shared" si="96"/>
        <v>1</v>
      </c>
      <c r="BH78">
        <f t="shared" si="97"/>
        <v>4</v>
      </c>
      <c r="BI78" s="137">
        <f>VLOOKUP($A78,'FuturesInfo (3)'!$A$2:$O$80,15)*BF78</f>
        <v>251457.10209904218</v>
      </c>
      <c r="BJ78" s="137">
        <f>VLOOKUP($A78,'FuturesInfo (3)'!$A$2:$O$80,15)*BH78</f>
        <v>335276.13613205624</v>
      </c>
      <c r="BK78" s="188">
        <f t="shared" si="134"/>
        <v>-4081.1923616320396</v>
      </c>
      <c r="BL78" s="188">
        <f t="shared" ref="BL78:BL92" si="139">IF(IF(BG78=AW78,1,0)=1,ABS(BI78*BB78),-ABS(BI78*BB78))</f>
        <v>-4081.1923616320396</v>
      </c>
      <c r="BM78" s="188">
        <f t="shared" si="99"/>
        <v>-4081.1923616320396</v>
      </c>
      <c r="BN78" s="188">
        <f t="shared" si="100"/>
        <v>-4081.1923616320396</v>
      </c>
      <c r="BO78" s="188">
        <f t="shared" si="101"/>
        <v>4081.1923616320396</v>
      </c>
      <c r="BP78" s="188">
        <f t="shared" si="131"/>
        <v>4081.1923616320396</v>
      </c>
      <c r="BQ78" s="188">
        <f t="shared" si="103"/>
        <v>-4081.1923616320396</v>
      </c>
      <c r="BR78" s="188">
        <f t="shared" si="127"/>
        <v>-4081.1923616320396</v>
      </c>
      <c r="BS78" s="188">
        <f t="shared" si="104"/>
        <v>4081.1923616320396</v>
      </c>
      <c r="BT78" s="188">
        <f>IF(IF(sym!$Q67=AW78,1,0)=1,ABS(BI78*BB78),-ABS(BI78*BB78))</f>
        <v>-4081.1923616320396</v>
      </c>
      <c r="BU78" s="188">
        <f t="shared" si="105"/>
        <v>4081.1923616320396</v>
      </c>
      <c r="BV78" s="188">
        <f t="shared" si="106"/>
        <v>4081.1923616320396</v>
      </c>
      <c r="BX78">
        <f t="shared" si="107"/>
        <v>-1</v>
      </c>
      <c r="BY78" s="227">
        <v>-1</v>
      </c>
      <c r="BZ78" s="227">
        <v>-1</v>
      </c>
      <c r="CA78" s="227">
        <v>-1</v>
      </c>
      <c r="CB78" s="202">
        <v>-1</v>
      </c>
      <c r="CC78" s="228">
        <v>-1</v>
      </c>
      <c r="CD78">
        <v>-4</v>
      </c>
      <c r="CE78">
        <f t="shared" si="108"/>
        <v>1</v>
      </c>
      <c r="CF78" s="202"/>
      <c r="CG78">
        <f t="shared" si="109"/>
        <v>0</v>
      </c>
      <c r="CH78">
        <f t="shared" ref="CH78:CH92" si="140">IF(CF78=CB78,1,0)</f>
        <v>0</v>
      </c>
      <c r="CI78">
        <f t="shared" si="128"/>
        <v>0</v>
      </c>
      <c r="CJ78">
        <f t="shared" si="110"/>
        <v>0</v>
      </c>
      <c r="CK78" s="236"/>
      <c r="CL78" s="194">
        <v>42577</v>
      </c>
      <c r="CM78">
        <f t="shared" si="111"/>
        <v>1</v>
      </c>
      <c r="CN78">
        <f t="shared" si="112"/>
        <v>-1</v>
      </c>
      <c r="CO78">
        <f>VLOOKUP($A78,'FuturesInfo (3)'!$A$2:$V$80,22)</f>
        <v>3</v>
      </c>
      <c r="CP78">
        <f t="shared" si="113"/>
        <v>-1</v>
      </c>
      <c r="CQ78">
        <f t="shared" si="114"/>
        <v>2</v>
      </c>
      <c r="CR78" s="137">
        <f>VLOOKUP($A78,'FuturesInfo (3)'!$A$2:$O$80,15)*CO78</f>
        <v>251457.10209904218</v>
      </c>
      <c r="CS78" s="137">
        <f>VLOOKUP($A78,'FuturesInfo (3)'!$A$2:$O$80,15)*CQ78</f>
        <v>167638.06806602812</v>
      </c>
      <c r="CT78" s="188">
        <f t="shared" si="135"/>
        <v>0</v>
      </c>
      <c r="CU78" s="188">
        <f t="shared" ref="CU78:CU92" si="141">IF(IF(CP78=CF78,1,0)=1,ABS(CR78*CK78),-ABS(CR78*CK78))</f>
        <v>0</v>
      </c>
      <c r="CV78" s="188">
        <f t="shared" si="116"/>
        <v>0</v>
      </c>
      <c r="CW78" s="188">
        <f t="shared" si="117"/>
        <v>0</v>
      </c>
      <c r="CX78" s="188">
        <f t="shared" si="118"/>
        <v>0</v>
      </c>
      <c r="CY78" s="188">
        <f t="shared" si="132"/>
        <v>0</v>
      </c>
      <c r="CZ78" s="188">
        <f t="shared" si="120"/>
        <v>0</v>
      </c>
      <c r="DA78" s="188">
        <f t="shared" si="129"/>
        <v>0</v>
      </c>
      <c r="DB78" s="188">
        <f t="shared" si="121"/>
        <v>0</v>
      </c>
      <c r="DC78" s="188">
        <f>IF(IF(sym!$Q67=CF78,1,0)=1,ABS(CR78*CK78),-ABS(CR78*CK78))</f>
        <v>0</v>
      </c>
      <c r="DD78" s="188">
        <f t="shared" si="122"/>
        <v>0</v>
      </c>
      <c r="DE78" s="188">
        <f t="shared" si="123"/>
        <v>0</v>
      </c>
    </row>
    <row r="79" spans="1:109" x14ac:dyDescent="0.25">
      <c r="A79" s="1" t="s">
        <v>403</v>
      </c>
      <c r="B79" s="149" t="s">
        <v>681</v>
      </c>
      <c r="C79" s="192" t="s">
        <v>294</v>
      </c>
      <c r="F79">
        <v>-1</v>
      </c>
      <c r="G79" s="227">
        <v>-1</v>
      </c>
      <c r="H79" s="227">
        <v>-1</v>
      </c>
      <c r="I79" s="227">
        <v>-1</v>
      </c>
      <c r="J79" s="202">
        <v>-1</v>
      </c>
      <c r="K79" s="228">
        <v>-11</v>
      </c>
      <c r="L79">
        <f t="shared" ref="L79:L92" si="142">IF(H79+M79+-1*F79&gt;0,1,-1)</f>
        <v>1</v>
      </c>
      <c r="M79">
        <f t="shared" ref="M79:M92" si="143">IF(K79&lt;0,J79*-1,J79)</f>
        <v>1</v>
      </c>
      <c r="N79">
        <v>1</v>
      </c>
      <c r="O79">
        <f t="shared" ref="O79:O92" si="144">IF(H79=N79,1,0)</f>
        <v>0</v>
      </c>
      <c r="P79">
        <f t="shared" si="136"/>
        <v>0</v>
      </c>
      <c r="Q79">
        <f t="shared" si="124"/>
        <v>1</v>
      </c>
      <c r="R79">
        <f t="shared" ref="R79:R92" si="145">IF(N79=M79,1,0)</f>
        <v>1</v>
      </c>
      <c r="S79">
        <v>1.2001920307200001E-2</v>
      </c>
      <c r="T79" s="194">
        <v>42565</v>
      </c>
      <c r="U79">
        <f t="shared" ref="U79:U92" si="146">IF(-F79+-I79+M79&gt;0,1,-1)</f>
        <v>1</v>
      </c>
      <c r="V79">
        <f t="shared" ref="V79:V92" si="147">IF(U79+X79+L79&lt;0,-1,1)</f>
        <v>1</v>
      </c>
      <c r="W79">
        <f>VLOOKUP($A79,'FuturesInfo (3)'!$A$2:$V$80,22)</f>
        <v>4</v>
      </c>
      <c r="X79">
        <f t="shared" ref="X79:X92" si="148">IF(G79+J79+-1*F79&gt;0,1,-1)</f>
        <v>-1</v>
      </c>
      <c r="Y79">
        <f t="shared" ref="Y79:Y92" si="149">IF(X79=1,ROUND(W79*(1+Y$13),0),ROUND(W79*(1-Y$13),0))</f>
        <v>4</v>
      </c>
      <c r="Z79" s="137">
        <v>188776.11940298506</v>
      </c>
      <c r="AA79" s="137">
        <v>141582.08955223879</v>
      </c>
      <c r="AB79" s="188">
        <f t="shared" si="133"/>
        <v>-2265.6759409770984</v>
      </c>
      <c r="AC79" s="188">
        <f t="shared" si="137"/>
        <v>-2265.6759409770984</v>
      </c>
      <c r="AD79" s="188">
        <f t="shared" ref="AD79:AD92" si="150">IF(IF(F79=N79,1,0)=1,ABS(Z79*S79),-ABS(Z79*S79))</f>
        <v>-2265.6759409770984</v>
      </c>
      <c r="AE79" s="188">
        <f t="shared" ref="AE79:AE92" si="151">IF(P79=1,ABS(Z79*S79),-ABS(Z79*S79))</f>
        <v>-2265.6759409770984</v>
      </c>
      <c r="AF79" s="188">
        <f t="shared" ref="AF79:AF92" si="152">IF(IF(N79=L79,1,0)=1,ABS(Z79*S79),-ABS(Z79*S79))</f>
        <v>2265.6759409770984</v>
      </c>
      <c r="AG79" s="188">
        <f t="shared" si="130"/>
        <v>2265.6759409770984</v>
      </c>
      <c r="AH79" s="188">
        <f t="shared" ref="AH79:AH92" si="153">IF(IF(H79=N79,1,0)=1,ABS(Z79*S79),-ABS(Z79*S79))</f>
        <v>-2265.6759409770984</v>
      </c>
      <c r="AI79" s="188">
        <f t="shared" si="125"/>
        <v>-2265.6759409770984</v>
      </c>
      <c r="AJ79" s="188">
        <f t="shared" ref="AJ79:AJ92" si="154">IF(IF(U79=N79,1,0)=1,ABS(Z79*S79),-ABS(Z79*S79))</f>
        <v>2265.6759409770984</v>
      </c>
      <c r="AK79" s="188">
        <f>IF(IF(sym!$Q68=N79,1,0)=1,ABS(Z79*S79),-ABS(Z79*S79))</f>
        <v>2265.6759409770984</v>
      </c>
      <c r="AL79" s="188">
        <f t="shared" ref="AL79:AL92" si="155">IF(IF(V79=N79,1,0)=1,ABS(Z79*S79),-ABS(Z79*S79))</f>
        <v>2265.6759409770984</v>
      </c>
      <c r="AM79" s="188">
        <f t="shared" ref="AM79:AM92" si="156">ABS(Z79*S79)</f>
        <v>2265.6759409770984</v>
      </c>
      <c r="AO79">
        <f t="shared" ref="AO79:AO92" si="157">N79</f>
        <v>1</v>
      </c>
      <c r="AP79" s="227">
        <v>1</v>
      </c>
      <c r="AQ79" s="227">
        <v>-1</v>
      </c>
      <c r="AR79" s="227">
        <v>1</v>
      </c>
      <c r="AS79" s="202">
        <v>-1</v>
      </c>
      <c r="AT79" s="228">
        <v>-12</v>
      </c>
      <c r="AU79">
        <f t="shared" ref="AU79:AU92" si="158">IF(AQ79+AV79+-1*AO79&gt;0,1,-1)</f>
        <v>-1</v>
      </c>
      <c r="AV79">
        <f t="shared" ref="AV79:AV92" si="159">IF(AT79&lt;0,AS79*-1,AS79)</f>
        <v>1</v>
      </c>
      <c r="AW79" s="202">
        <v>-1</v>
      </c>
      <c r="AX79">
        <f t="shared" ref="AX79:AX92" si="160">IF(AQ79=AW79,1,0)</f>
        <v>1</v>
      </c>
      <c r="AY79">
        <f t="shared" si="138"/>
        <v>1</v>
      </c>
      <c r="AZ79">
        <f t="shared" si="126"/>
        <v>1</v>
      </c>
      <c r="BA79">
        <f t="shared" ref="BA79:BA92" si="161">IF(AW79=AV79,1,0)</f>
        <v>0</v>
      </c>
      <c r="BB79" s="236">
        <v>-1.5180265654599999E-2</v>
      </c>
      <c r="BC79" s="194"/>
      <c r="BD79">
        <f t="shared" ref="BD79:BD92" si="162">IF(-AO79+-AR79+AV79&gt;0,1,-1)</f>
        <v>-1</v>
      </c>
      <c r="BE79">
        <f t="shared" ref="BE79:BE92" si="163">IF(BD79+BG79+AU79&lt;0,-1,1)</f>
        <v>-1</v>
      </c>
      <c r="BF79">
        <f>VLOOKUP($A79,'FuturesInfo (3)'!$A$2:$V$80,22)</f>
        <v>4</v>
      </c>
      <c r="BG79">
        <f t="shared" ref="BG79:BG92" si="164">IF(AP79+AS79+-1*AO79&gt;0,1,-1)</f>
        <v>-1</v>
      </c>
      <c r="BH79">
        <f t="shared" ref="BH79:BH92" si="165">IF(BG79=1,ROUND(BF79*(1+BH$13),0),ROUND(BF79*(1-BH$13),0))</f>
        <v>3</v>
      </c>
      <c r="BI79" s="137">
        <f>VLOOKUP($A79,'FuturesInfo (3)'!$A$2:$O$80,15)*BF79</f>
        <v>188567.1641791045</v>
      </c>
      <c r="BJ79" s="137">
        <f>VLOOKUP($A79,'FuturesInfo (3)'!$A$2:$O$80,15)*BH79</f>
        <v>141425.37313432837</v>
      </c>
      <c r="BK79" s="188">
        <f t="shared" si="134"/>
        <v>-2862.4996459733793</v>
      </c>
      <c r="BL79" s="188">
        <f t="shared" si="139"/>
        <v>2862.4996459733793</v>
      </c>
      <c r="BM79" s="188">
        <f t="shared" ref="BM79:BM92" si="166">IF(IF(AO79=AW79,1,0)=1,ABS(BI79*BB79),-ABS(BI79*BB79))</f>
        <v>-2862.4996459733793</v>
      </c>
      <c r="BN79" s="188">
        <f t="shared" ref="BN79:BN92" si="167">IF(AY79=1,ABS(BI79*BB79),-ABS(BI79*BB79))</f>
        <v>2862.4996459733793</v>
      </c>
      <c r="BO79" s="188">
        <f t="shared" ref="BO79:BO92" si="168">IF(IF(AW79=AU79,1,0)=1,ABS(BI79*BB79),-ABS(BI79*BB79))</f>
        <v>2862.4996459733793</v>
      </c>
      <c r="BP79" s="188">
        <f t="shared" si="131"/>
        <v>-2862.4996459733793</v>
      </c>
      <c r="BQ79" s="188">
        <f t="shared" ref="BQ79:BQ92" si="169">IF(IF(AQ79=AW79,1,0)=1,ABS(BI79*BB79),-ABS(BI79*BB79))</f>
        <v>2862.4996459733793</v>
      </c>
      <c r="BR79" s="188">
        <f t="shared" si="127"/>
        <v>-2862.4996459733793</v>
      </c>
      <c r="BS79" s="188">
        <f t="shared" ref="BS79:BS92" si="170">IF(IF(BD79=AW79,1,0)=1,ABS(BI79*BB79),-ABS(BI79*BB79))</f>
        <v>2862.4996459733793</v>
      </c>
      <c r="BT79" s="188">
        <f>IF(IF(sym!$Q68=AW79,1,0)=1,ABS(BI79*BB79),-ABS(BI79*BB79))</f>
        <v>-2862.4996459733793</v>
      </c>
      <c r="BU79" s="188">
        <f t="shared" ref="BU79:BU92" si="171">IF(IF(BE79=AW79,1,0)=1,ABS(BI79*BB79),-ABS(BI79*BB79))</f>
        <v>2862.4996459733793</v>
      </c>
      <c r="BV79" s="188">
        <f t="shared" ref="BV79:BV92" si="172">ABS(BI79*BB79)</f>
        <v>2862.4996459733793</v>
      </c>
      <c r="BX79">
        <f t="shared" ref="BX79:BX92" si="173">AW79</f>
        <v>-1</v>
      </c>
      <c r="BY79" s="227">
        <v>-1</v>
      </c>
      <c r="BZ79" s="227">
        <v>-1</v>
      </c>
      <c r="CA79" s="227">
        <v>1</v>
      </c>
      <c r="CB79" s="202">
        <v>-1</v>
      </c>
      <c r="CC79" s="228">
        <v>-1</v>
      </c>
      <c r="CD79">
        <v>8</v>
      </c>
      <c r="CE79">
        <f t="shared" ref="CE79:CE92" si="174">IF(CC79&lt;0,CB79*-1,CB79)</f>
        <v>1</v>
      </c>
      <c r="CF79" s="202"/>
      <c r="CG79">
        <f t="shared" ref="CG79:CG92" si="175">IF(BZ79=CF79,1,0)</f>
        <v>0</v>
      </c>
      <c r="CH79">
        <f t="shared" si="140"/>
        <v>0</v>
      </c>
      <c r="CI79">
        <f t="shared" si="128"/>
        <v>0</v>
      </c>
      <c r="CJ79">
        <f t="shared" ref="CJ79:CJ92" si="176">IF(CF79=CE79,1,0)</f>
        <v>0</v>
      </c>
      <c r="CK79" s="236"/>
      <c r="CL79" s="194">
        <v>42572</v>
      </c>
      <c r="CM79">
        <f t="shared" ref="CM79:CM92" si="177">IF(-BX79+-CA79+CE79&gt;0,1,-1)</f>
        <v>1</v>
      </c>
      <c r="CN79">
        <f t="shared" ref="CN79:CN92" si="178">IF(CM79+CP79+CD79&lt;0,-1,1)</f>
        <v>1</v>
      </c>
      <c r="CO79">
        <f>VLOOKUP($A79,'FuturesInfo (3)'!$A$2:$V$80,22)</f>
        <v>4</v>
      </c>
      <c r="CP79">
        <f t="shared" ref="CP79:CP92" si="179">IF(BY79+CB79+-1*BX79&gt;0,1,-1)</f>
        <v>-1</v>
      </c>
      <c r="CQ79">
        <f t="shared" ref="CQ79:CQ92" si="180">IF(CP79=1,ROUND(CO79*(1+CQ$13),0),ROUND(CO79*(1-CQ$13),0))</f>
        <v>3</v>
      </c>
      <c r="CR79" s="137">
        <f>VLOOKUP($A79,'FuturesInfo (3)'!$A$2:$O$80,15)*CO79</f>
        <v>188567.1641791045</v>
      </c>
      <c r="CS79" s="137">
        <f>VLOOKUP($A79,'FuturesInfo (3)'!$A$2:$O$80,15)*CQ79</f>
        <v>141425.37313432837</v>
      </c>
      <c r="CT79" s="188">
        <f t="shared" si="135"/>
        <v>0</v>
      </c>
      <c r="CU79" s="188">
        <f t="shared" si="141"/>
        <v>0</v>
      </c>
      <c r="CV79" s="188">
        <f t="shared" ref="CV79:CV92" si="181">IF(IF(BX79=CF79,1,0)=1,ABS(CR79*CK79),-ABS(CR79*CK79))</f>
        <v>0</v>
      </c>
      <c r="CW79" s="188">
        <f t="shared" ref="CW79:CW92" si="182">IF(CH79=1,ABS(CR79*CK79),-ABS(CR79*CK79))</f>
        <v>0</v>
      </c>
      <c r="CX79" s="188">
        <f t="shared" ref="CX79:CX92" si="183">IF(IF(CF79=CD79,1,0)=1,ABS(CR79*CK79),-ABS(CR79*CK79))</f>
        <v>0</v>
      </c>
      <c r="CY79" s="188">
        <f t="shared" si="132"/>
        <v>0</v>
      </c>
      <c r="CZ79" s="188">
        <f t="shared" ref="CZ79:CZ92" si="184">IF(IF(BZ79=CF79,1,0)=1,ABS(CR79*CK79),-ABS(CR79*CK79))</f>
        <v>0</v>
      </c>
      <c r="DA79" s="188">
        <f t="shared" si="129"/>
        <v>0</v>
      </c>
      <c r="DB79" s="188">
        <f t="shared" ref="DB79:DB92" si="185">IF(IF(CM79=CF79,1,0)=1,ABS(CR79*CK79),-ABS(CR79*CK79))</f>
        <v>0</v>
      </c>
      <c r="DC79" s="188">
        <f>IF(IF(sym!$Q68=CF79,1,0)=1,ABS(CR79*CK79),-ABS(CR79*CK79))</f>
        <v>0</v>
      </c>
      <c r="DD79" s="188">
        <f t="shared" ref="DD79:DD92" si="186">IF(IF(CN79=CF79,1,0)=1,ABS(CR79*CK79),-ABS(CR79*CK79))</f>
        <v>0</v>
      </c>
      <c r="DE79" s="188">
        <f t="shared" ref="DE79:DE92" si="187">ABS(CR79*CK79)</f>
        <v>0</v>
      </c>
    </row>
    <row r="80" spans="1:109" x14ac:dyDescent="0.25">
      <c r="A80" s="1" t="s">
        <v>405</v>
      </c>
      <c r="B80" s="149" t="s">
        <v>686</v>
      </c>
      <c r="C80" s="192" t="s">
        <v>294</v>
      </c>
      <c r="F80">
        <v>-1</v>
      </c>
      <c r="G80" s="227">
        <v>-1</v>
      </c>
      <c r="H80" s="227">
        <v>-1</v>
      </c>
      <c r="I80" s="227">
        <v>1</v>
      </c>
      <c r="J80" s="202">
        <v>-1</v>
      </c>
      <c r="K80" s="228">
        <v>-11</v>
      </c>
      <c r="L80">
        <f t="shared" si="142"/>
        <v>1</v>
      </c>
      <c r="M80">
        <f t="shared" si="143"/>
        <v>1</v>
      </c>
      <c r="N80">
        <v>1</v>
      </c>
      <c r="O80">
        <f t="shared" si="144"/>
        <v>0</v>
      </c>
      <c r="P80">
        <f t="shared" si="136"/>
        <v>0</v>
      </c>
      <c r="Q80">
        <f t="shared" ref="Q80:Q92" si="188">IF(N80=L80,1,0)</f>
        <v>1</v>
      </c>
      <c r="R80">
        <f t="shared" si="145"/>
        <v>1</v>
      </c>
      <c r="S80">
        <v>1.6521477921300001E-2</v>
      </c>
      <c r="T80" s="194">
        <v>42565</v>
      </c>
      <c r="U80">
        <f t="shared" si="146"/>
        <v>1</v>
      </c>
      <c r="V80">
        <f t="shared" si="147"/>
        <v>1</v>
      </c>
      <c r="W80">
        <f>VLOOKUP($A80,'FuturesInfo (3)'!$A$2:$V$80,22)</f>
        <v>6</v>
      </c>
      <c r="X80">
        <f t="shared" si="148"/>
        <v>-1</v>
      </c>
      <c r="Y80">
        <f t="shared" si="149"/>
        <v>6</v>
      </c>
      <c r="Z80" s="137">
        <v>169200</v>
      </c>
      <c r="AA80" s="137">
        <v>135360</v>
      </c>
      <c r="AB80" s="188">
        <f t="shared" si="133"/>
        <v>-2795.4340642839602</v>
      </c>
      <c r="AC80" s="188">
        <f t="shared" si="137"/>
        <v>-2795.4340642839602</v>
      </c>
      <c r="AD80" s="188">
        <f t="shared" si="150"/>
        <v>-2795.4340642839602</v>
      </c>
      <c r="AE80" s="188">
        <f t="shared" si="151"/>
        <v>-2795.4340642839602</v>
      </c>
      <c r="AF80" s="188">
        <f t="shared" si="152"/>
        <v>2795.4340642839602</v>
      </c>
      <c r="AG80" s="188">
        <f t="shared" si="130"/>
        <v>2795.4340642839602</v>
      </c>
      <c r="AH80" s="188">
        <f t="shared" si="153"/>
        <v>-2795.4340642839602</v>
      </c>
      <c r="AI80" s="188">
        <f t="shared" ref="AI80:AI92" si="189">IF(IF(I80=N80,1,0)=1,ABS(Z80*S80),-ABS(Z80*S80))</f>
        <v>2795.4340642839602</v>
      </c>
      <c r="AJ80" s="188">
        <f t="shared" si="154"/>
        <v>2795.4340642839602</v>
      </c>
      <c r="AK80" s="188">
        <f>IF(IF(sym!$Q69=N80,1,0)=1,ABS(Z80*S80),-ABS(Z80*S80))</f>
        <v>2795.4340642839602</v>
      </c>
      <c r="AL80" s="188">
        <f t="shared" si="155"/>
        <v>2795.4340642839602</v>
      </c>
      <c r="AM80" s="188">
        <f t="shared" si="156"/>
        <v>2795.4340642839602</v>
      </c>
      <c r="AO80">
        <f t="shared" si="157"/>
        <v>1</v>
      </c>
      <c r="AP80" s="227">
        <v>-1</v>
      </c>
      <c r="AQ80" s="227">
        <v>-1</v>
      </c>
      <c r="AR80" s="227">
        <v>1</v>
      </c>
      <c r="AS80" s="202">
        <v>-1</v>
      </c>
      <c r="AT80" s="228">
        <v>1</v>
      </c>
      <c r="AU80">
        <f t="shared" si="158"/>
        <v>-1</v>
      </c>
      <c r="AV80">
        <f t="shared" si="159"/>
        <v>-1</v>
      </c>
      <c r="AW80" s="202">
        <v>-1</v>
      </c>
      <c r="AX80">
        <f t="shared" si="160"/>
        <v>1</v>
      </c>
      <c r="AY80">
        <f t="shared" si="138"/>
        <v>1</v>
      </c>
      <c r="AZ80">
        <f t="shared" ref="AZ80:AZ92" si="190">IF(AW80=AU80,1,0)</f>
        <v>1</v>
      </c>
      <c r="BA80">
        <f t="shared" si="161"/>
        <v>1</v>
      </c>
      <c r="BB80" s="236">
        <v>-3.2505910165499998E-3</v>
      </c>
      <c r="BC80" s="194"/>
      <c r="BD80">
        <f t="shared" si="162"/>
        <v>-1</v>
      </c>
      <c r="BE80">
        <f t="shared" si="163"/>
        <v>-1</v>
      </c>
      <c r="BF80">
        <f>VLOOKUP($A80,'FuturesInfo (3)'!$A$2:$V$80,22)</f>
        <v>6</v>
      </c>
      <c r="BG80">
        <f t="shared" si="164"/>
        <v>-1</v>
      </c>
      <c r="BH80">
        <f t="shared" si="165"/>
        <v>5</v>
      </c>
      <c r="BI80" s="137">
        <f>VLOOKUP($A80,'FuturesInfo (3)'!$A$2:$O$80,15)*BF80</f>
        <v>204540</v>
      </c>
      <c r="BJ80" s="137">
        <f>VLOOKUP($A80,'FuturesInfo (3)'!$A$2:$O$80,15)*BH80</f>
        <v>170450</v>
      </c>
      <c r="BK80" s="188">
        <f t="shared" si="134"/>
        <v>664.87588652513693</v>
      </c>
      <c r="BL80" s="188">
        <f t="shared" si="139"/>
        <v>664.87588652513693</v>
      </c>
      <c r="BM80" s="188">
        <f t="shared" si="166"/>
        <v>-664.87588652513693</v>
      </c>
      <c r="BN80" s="188">
        <f t="shared" si="167"/>
        <v>664.87588652513693</v>
      </c>
      <c r="BO80" s="188">
        <f t="shared" si="168"/>
        <v>664.87588652513693</v>
      </c>
      <c r="BP80" s="188">
        <f t="shared" si="131"/>
        <v>664.87588652513693</v>
      </c>
      <c r="BQ80" s="188">
        <f t="shared" si="169"/>
        <v>664.87588652513693</v>
      </c>
      <c r="BR80" s="188">
        <f t="shared" ref="BR80:BR92" si="191">IF(IF(AR80=AW80,1,0)=1,ABS(BI80*BB80),-ABS(BI80*BB80))</f>
        <v>-664.87588652513693</v>
      </c>
      <c r="BS80" s="188">
        <f t="shared" si="170"/>
        <v>664.87588652513693</v>
      </c>
      <c r="BT80" s="188">
        <f>IF(IF(sym!$Q69=AW80,1,0)=1,ABS(BI80*BB80),-ABS(BI80*BB80))</f>
        <v>-664.87588652513693</v>
      </c>
      <c r="BU80" s="188">
        <f t="shared" si="171"/>
        <v>664.87588652513693</v>
      </c>
      <c r="BV80" s="188">
        <f t="shared" si="172"/>
        <v>664.87588652513693</v>
      </c>
      <c r="BX80">
        <f t="shared" si="173"/>
        <v>-1</v>
      </c>
      <c r="BY80" s="227">
        <v>-1</v>
      </c>
      <c r="BZ80" s="227">
        <v>-1</v>
      </c>
      <c r="CA80" s="227">
        <v>-1</v>
      </c>
      <c r="CB80" s="202">
        <v>1</v>
      </c>
      <c r="CC80" s="228">
        <v>-1</v>
      </c>
      <c r="CD80">
        <v>-13</v>
      </c>
      <c r="CE80">
        <f t="shared" si="174"/>
        <v>-1</v>
      </c>
      <c r="CF80" s="202"/>
      <c r="CG80">
        <f t="shared" si="175"/>
        <v>0</v>
      </c>
      <c r="CH80">
        <f t="shared" si="140"/>
        <v>0</v>
      </c>
      <c r="CI80">
        <f t="shared" ref="CI80:CI92" si="192">IF(CF80=CD80,1,0)</f>
        <v>0</v>
      </c>
      <c r="CJ80">
        <f t="shared" si="176"/>
        <v>0</v>
      </c>
      <c r="CK80" s="236"/>
      <c r="CL80" s="194">
        <v>42565</v>
      </c>
      <c r="CM80">
        <f t="shared" si="177"/>
        <v>1</v>
      </c>
      <c r="CN80">
        <f t="shared" si="178"/>
        <v>-1</v>
      </c>
      <c r="CO80">
        <f>VLOOKUP($A80,'FuturesInfo (3)'!$A$2:$V$80,22)</f>
        <v>6</v>
      </c>
      <c r="CP80">
        <f t="shared" si="179"/>
        <v>1</v>
      </c>
      <c r="CQ80">
        <f t="shared" si="180"/>
        <v>8</v>
      </c>
      <c r="CR80" s="137">
        <f>VLOOKUP($A80,'FuturesInfo (3)'!$A$2:$O$80,15)*CO80</f>
        <v>204540</v>
      </c>
      <c r="CS80" s="137">
        <f>VLOOKUP($A80,'FuturesInfo (3)'!$A$2:$O$80,15)*CQ80</f>
        <v>272720</v>
      </c>
      <c r="CT80" s="188">
        <f t="shared" si="135"/>
        <v>0</v>
      </c>
      <c r="CU80" s="188">
        <f t="shared" si="141"/>
        <v>0</v>
      </c>
      <c r="CV80" s="188">
        <f t="shared" si="181"/>
        <v>0</v>
      </c>
      <c r="CW80" s="188">
        <f t="shared" si="182"/>
        <v>0</v>
      </c>
      <c r="CX80" s="188">
        <f t="shared" si="183"/>
        <v>0</v>
      </c>
      <c r="CY80" s="188">
        <f t="shared" si="132"/>
        <v>0</v>
      </c>
      <c r="CZ80" s="188">
        <f t="shared" si="184"/>
        <v>0</v>
      </c>
      <c r="DA80" s="188">
        <f t="shared" ref="DA80:DA92" si="193">IF(IF(CA80=CF80,1,0)=1,ABS(CR80*CK80),-ABS(CR80*CK80))</f>
        <v>0</v>
      </c>
      <c r="DB80" s="188">
        <f t="shared" si="185"/>
        <v>0</v>
      </c>
      <c r="DC80" s="188">
        <f>IF(IF(sym!$Q69=CF80,1,0)=1,ABS(CR80*CK80),-ABS(CR80*CK80))</f>
        <v>0</v>
      </c>
      <c r="DD80" s="188">
        <f t="shared" si="186"/>
        <v>0</v>
      </c>
      <c r="DE80" s="188">
        <f t="shared" si="187"/>
        <v>0</v>
      </c>
    </row>
    <row r="81" spans="1:109" x14ac:dyDescent="0.25">
      <c r="A81" s="1" t="s">
        <v>408</v>
      </c>
      <c r="B81" s="149" t="s">
        <v>527</v>
      </c>
      <c r="C81" s="192" t="s">
        <v>294</v>
      </c>
      <c r="D81" s="2"/>
      <c r="F81">
        <v>1</v>
      </c>
      <c r="G81" s="227">
        <v>1</v>
      </c>
      <c r="H81" s="227">
        <v>1</v>
      </c>
      <c r="I81" s="227">
        <v>1</v>
      </c>
      <c r="J81" s="202">
        <v>-1</v>
      </c>
      <c r="K81" s="228">
        <v>4</v>
      </c>
      <c r="L81">
        <f t="shared" si="142"/>
        <v>-1</v>
      </c>
      <c r="M81">
        <f t="shared" si="143"/>
        <v>-1</v>
      </c>
      <c r="N81">
        <v>-1</v>
      </c>
      <c r="O81">
        <f t="shared" si="144"/>
        <v>0</v>
      </c>
      <c r="P81">
        <f t="shared" si="136"/>
        <v>1</v>
      </c>
      <c r="Q81">
        <f t="shared" si="188"/>
        <v>1</v>
      </c>
      <c r="R81">
        <f t="shared" si="145"/>
        <v>1</v>
      </c>
      <c r="S81">
        <v>-5.3637277908100004E-3</v>
      </c>
      <c r="T81" s="194">
        <v>42576</v>
      </c>
      <c r="U81">
        <f t="shared" si="146"/>
        <v>-1</v>
      </c>
      <c r="V81">
        <f t="shared" si="147"/>
        <v>-1</v>
      </c>
      <c r="W81">
        <f>VLOOKUP($A81,'FuturesInfo (3)'!$A$2:$V$80,22)</f>
        <v>5</v>
      </c>
      <c r="X81">
        <f t="shared" si="148"/>
        <v>-1</v>
      </c>
      <c r="Y81">
        <f t="shared" si="149"/>
        <v>5</v>
      </c>
      <c r="Z81" s="137">
        <v>132435.01199999999</v>
      </c>
      <c r="AA81" s="137">
        <v>99326.258999999991</v>
      </c>
      <c r="AB81" s="188">
        <f t="shared" si="133"/>
        <v>-710.34535434065583</v>
      </c>
      <c r="AC81" s="188">
        <f t="shared" si="137"/>
        <v>710.34535434065583</v>
      </c>
      <c r="AD81" s="188">
        <f t="shared" si="150"/>
        <v>-710.34535434065583</v>
      </c>
      <c r="AE81" s="188">
        <f t="shared" si="151"/>
        <v>710.34535434065583</v>
      </c>
      <c r="AF81" s="188">
        <f t="shared" si="152"/>
        <v>710.34535434065583</v>
      </c>
      <c r="AG81" s="188">
        <f t="shared" si="130"/>
        <v>710.34535434065583</v>
      </c>
      <c r="AH81" s="188">
        <f t="shared" si="153"/>
        <v>-710.34535434065583</v>
      </c>
      <c r="AI81" s="188">
        <f t="shared" si="189"/>
        <v>-710.34535434065583</v>
      </c>
      <c r="AJ81" s="188">
        <f t="shared" si="154"/>
        <v>710.34535434065583</v>
      </c>
      <c r="AK81" s="188">
        <f>IF(IF(sym!$Q70=N81,1,0)=1,ABS(Z81*S81),-ABS(Z81*S81))</f>
        <v>-710.34535434065583</v>
      </c>
      <c r="AL81" s="188">
        <f t="shared" si="155"/>
        <v>710.34535434065583</v>
      </c>
      <c r="AM81" s="188">
        <f t="shared" si="156"/>
        <v>710.34535434065583</v>
      </c>
      <c r="AO81">
        <f t="shared" si="157"/>
        <v>-1</v>
      </c>
      <c r="AP81" s="227">
        <v>-1</v>
      </c>
      <c r="AQ81" s="227">
        <v>-1</v>
      </c>
      <c r="AR81" s="227">
        <v>-1</v>
      </c>
      <c r="AS81" s="202">
        <v>-1</v>
      </c>
      <c r="AT81" s="228">
        <v>-2</v>
      </c>
      <c r="AU81">
        <f t="shared" si="158"/>
        <v>1</v>
      </c>
      <c r="AV81">
        <f t="shared" si="159"/>
        <v>1</v>
      </c>
      <c r="AW81" s="202">
        <v>-1</v>
      </c>
      <c r="AX81">
        <f t="shared" si="160"/>
        <v>1</v>
      </c>
      <c r="AY81">
        <f t="shared" si="138"/>
        <v>1</v>
      </c>
      <c r="AZ81">
        <f t="shared" si="190"/>
        <v>0</v>
      </c>
      <c r="BA81">
        <f t="shared" si="161"/>
        <v>0</v>
      </c>
      <c r="BB81" s="236">
        <v>-2.0559487697999999E-2</v>
      </c>
      <c r="BC81" s="194"/>
      <c r="BD81">
        <f t="shared" si="162"/>
        <v>1</v>
      </c>
      <c r="BE81">
        <f t="shared" si="163"/>
        <v>1</v>
      </c>
      <c r="BF81">
        <f>VLOOKUP($A81,'FuturesInfo (3)'!$A$2:$V$80,22)</f>
        <v>5</v>
      </c>
      <c r="BG81">
        <f t="shared" si="164"/>
        <v>-1</v>
      </c>
      <c r="BH81">
        <f t="shared" si="165"/>
        <v>4</v>
      </c>
      <c r="BI81" s="137">
        <f>VLOOKUP($A81,'FuturesInfo (3)'!$A$2:$O$80,15)*BF81</f>
        <v>168281.1</v>
      </c>
      <c r="BJ81" s="137">
        <f>VLOOKUP($A81,'FuturesInfo (3)'!$A$2:$O$80,15)*BH81</f>
        <v>134624.88</v>
      </c>
      <c r="BK81" s="188">
        <f t="shared" si="134"/>
        <v>3459.7732052559077</v>
      </c>
      <c r="BL81" s="188">
        <f t="shared" si="139"/>
        <v>3459.7732052559077</v>
      </c>
      <c r="BM81" s="188">
        <f t="shared" si="166"/>
        <v>3459.7732052559077</v>
      </c>
      <c r="BN81" s="188">
        <f t="shared" si="167"/>
        <v>3459.7732052559077</v>
      </c>
      <c r="BO81" s="188">
        <f t="shared" si="168"/>
        <v>-3459.7732052559077</v>
      </c>
      <c r="BP81" s="188">
        <f t="shared" si="131"/>
        <v>-3459.7732052559077</v>
      </c>
      <c r="BQ81" s="188">
        <f t="shared" si="169"/>
        <v>3459.7732052559077</v>
      </c>
      <c r="BR81" s="188">
        <f t="shared" si="191"/>
        <v>3459.7732052559077</v>
      </c>
      <c r="BS81" s="188">
        <f t="shared" si="170"/>
        <v>-3459.7732052559077</v>
      </c>
      <c r="BT81" s="188">
        <f>IF(IF(sym!$Q70=AW81,1,0)=1,ABS(BI81*BB81),-ABS(BI81*BB81))</f>
        <v>-3459.7732052559077</v>
      </c>
      <c r="BU81" s="188">
        <f t="shared" si="171"/>
        <v>-3459.7732052559077</v>
      </c>
      <c r="BV81" s="188">
        <f t="shared" si="172"/>
        <v>3459.7732052559077</v>
      </c>
      <c r="BX81">
        <f t="shared" si="173"/>
        <v>-1</v>
      </c>
      <c r="BY81" s="227">
        <v>-1</v>
      </c>
      <c r="BZ81" s="227">
        <v>-1</v>
      </c>
      <c r="CA81" s="227">
        <v>1</v>
      </c>
      <c r="CB81" s="202">
        <v>-1</v>
      </c>
      <c r="CC81" s="228">
        <v>-1</v>
      </c>
      <c r="CD81">
        <v>6</v>
      </c>
      <c r="CE81">
        <f t="shared" si="174"/>
        <v>1</v>
      </c>
      <c r="CF81" s="202"/>
      <c r="CG81">
        <f t="shared" si="175"/>
        <v>0</v>
      </c>
      <c r="CH81">
        <f t="shared" si="140"/>
        <v>0</v>
      </c>
      <c r="CI81">
        <f t="shared" si="192"/>
        <v>0</v>
      </c>
      <c r="CJ81">
        <f t="shared" si="176"/>
        <v>0</v>
      </c>
      <c r="CK81" s="236"/>
      <c r="CL81" s="194">
        <v>42576</v>
      </c>
      <c r="CM81">
        <f t="shared" si="177"/>
        <v>1</v>
      </c>
      <c r="CN81">
        <f t="shared" si="178"/>
        <v>1</v>
      </c>
      <c r="CO81">
        <f>VLOOKUP($A81,'FuturesInfo (3)'!$A$2:$V$80,22)</f>
        <v>5</v>
      </c>
      <c r="CP81">
        <f t="shared" si="179"/>
        <v>-1</v>
      </c>
      <c r="CQ81">
        <f t="shared" si="180"/>
        <v>4</v>
      </c>
      <c r="CR81" s="137">
        <f>VLOOKUP($A81,'FuturesInfo (3)'!$A$2:$O$80,15)*CO81</f>
        <v>168281.1</v>
      </c>
      <c r="CS81" s="137">
        <f>VLOOKUP($A81,'FuturesInfo (3)'!$A$2:$O$80,15)*CQ81</f>
        <v>134624.88</v>
      </c>
      <c r="CT81" s="188">
        <f t="shared" si="135"/>
        <v>0</v>
      </c>
      <c r="CU81" s="188">
        <f t="shared" si="141"/>
        <v>0</v>
      </c>
      <c r="CV81" s="188">
        <f t="shared" si="181"/>
        <v>0</v>
      </c>
      <c r="CW81" s="188">
        <f t="shared" si="182"/>
        <v>0</v>
      </c>
      <c r="CX81" s="188">
        <f t="shared" si="183"/>
        <v>0</v>
      </c>
      <c r="CY81" s="188">
        <f t="shared" si="132"/>
        <v>0</v>
      </c>
      <c r="CZ81" s="188">
        <f t="shared" si="184"/>
        <v>0</v>
      </c>
      <c r="DA81" s="188">
        <f t="shared" si="193"/>
        <v>0</v>
      </c>
      <c r="DB81" s="188">
        <f t="shared" si="185"/>
        <v>0</v>
      </c>
      <c r="DC81" s="188">
        <f>IF(IF(sym!$Q70=CF81,1,0)=1,ABS(CR81*CK81),-ABS(CR81*CK81))</f>
        <v>0</v>
      </c>
      <c r="DD81" s="188">
        <f t="shared" si="186"/>
        <v>0</v>
      </c>
      <c r="DE81" s="188">
        <f t="shared" si="187"/>
        <v>0</v>
      </c>
    </row>
    <row r="82" spans="1:109" x14ac:dyDescent="0.25">
      <c r="A82" s="1" t="s">
        <v>410</v>
      </c>
      <c r="B82" s="149" t="s">
        <v>556</v>
      </c>
      <c r="C82" s="192" t="s">
        <v>294</v>
      </c>
      <c r="F82">
        <v>1</v>
      </c>
      <c r="G82" s="227">
        <v>1</v>
      </c>
      <c r="H82" s="227">
        <v>-1</v>
      </c>
      <c r="I82" s="227">
        <v>1</v>
      </c>
      <c r="J82" s="202">
        <v>-1</v>
      </c>
      <c r="K82" s="228">
        <v>-17</v>
      </c>
      <c r="L82">
        <f t="shared" si="142"/>
        <v>-1</v>
      </c>
      <c r="M82">
        <f t="shared" si="143"/>
        <v>1</v>
      </c>
      <c r="N82">
        <v>1</v>
      </c>
      <c r="O82">
        <f t="shared" si="144"/>
        <v>0</v>
      </c>
      <c r="P82">
        <f t="shared" si="136"/>
        <v>0</v>
      </c>
      <c r="Q82">
        <f t="shared" si="188"/>
        <v>0</v>
      </c>
      <c r="R82">
        <f t="shared" si="145"/>
        <v>1</v>
      </c>
      <c r="S82">
        <v>3.2867707477400002E-4</v>
      </c>
      <c r="T82" s="194">
        <v>42557</v>
      </c>
      <c r="U82">
        <f t="shared" si="146"/>
        <v>-1</v>
      </c>
      <c r="V82">
        <f t="shared" si="147"/>
        <v>-1</v>
      </c>
      <c r="W82">
        <f>VLOOKUP($A82,'FuturesInfo (3)'!$A$2:$V$80,22)</f>
        <v>2</v>
      </c>
      <c r="X82">
        <f t="shared" si="148"/>
        <v>-1</v>
      </c>
      <c r="Y82">
        <f t="shared" si="149"/>
        <v>2</v>
      </c>
      <c r="Z82" s="137">
        <v>243480.00000000003</v>
      </c>
      <c r="AA82" s="137">
        <v>243480.00000000003</v>
      </c>
      <c r="AB82" s="188">
        <f t="shared" si="133"/>
        <v>80.026294165973539</v>
      </c>
      <c r="AC82" s="188">
        <f t="shared" si="137"/>
        <v>-80.026294165973539</v>
      </c>
      <c r="AD82" s="188">
        <f t="shared" si="150"/>
        <v>80.026294165973539</v>
      </c>
      <c r="AE82" s="188">
        <f t="shared" si="151"/>
        <v>-80.026294165973539</v>
      </c>
      <c r="AF82" s="188">
        <f t="shared" si="152"/>
        <v>-80.026294165973539</v>
      </c>
      <c r="AG82" s="188">
        <f t="shared" si="130"/>
        <v>80.026294165973539</v>
      </c>
      <c r="AH82" s="188">
        <f t="shared" si="153"/>
        <v>-80.026294165973539</v>
      </c>
      <c r="AI82" s="188">
        <f t="shared" si="189"/>
        <v>80.026294165973539</v>
      </c>
      <c r="AJ82" s="188">
        <f t="shared" si="154"/>
        <v>-80.026294165973539</v>
      </c>
      <c r="AK82" s="188">
        <f>IF(IF(sym!$Q71=N82,1,0)=1,ABS(Z82*S82),-ABS(Z82*S82))</f>
        <v>80.026294165973539</v>
      </c>
      <c r="AL82" s="188">
        <f t="shared" si="155"/>
        <v>-80.026294165973539</v>
      </c>
      <c r="AM82" s="188">
        <f t="shared" si="156"/>
        <v>80.026294165973539</v>
      </c>
      <c r="AO82">
        <f t="shared" si="157"/>
        <v>1</v>
      </c>
      <c r="AP82" s="227">
        <v>1</v>
      </c>
      <c r="AQ82" s="227">
        <v>1</v>
      </c>
      <c r="AR82" s="227">
        <v>1</v>
      </c>
      <c r="AS82" s="202">
        <v>1</v>
      </c>
      <c r="AT82" s="228">
        <v>-13</v>
      </c>
      <c r="AU82">
        <f t="shared" si="158"/>
        <v>-1</v>
      </c>
      <c r="AV82">
        <f t="shared" si="159"/>
        <v>-1</v>
      </c>
      <c r="AW82" s="202">
        <v>-1</v>
      </c>
      <c r="AX82">
        <f t="shared" si="160"/>
        <v>0</v>
      </c>
      <c r="AY82">
        <f t="shared" si="138"/>
        <v>0</v>
      </c>
      <c r="AZ82">
        <f t="shared" si="190"/>
        <v>1</v>
      </c>
      <c r="BA82">
        <f t="shared" si="161"/>
        <v>1</v>
      </c>
      <c r="BB82" s="236">
        <v>-1.43748973222E-2</v>
      </c>
      <c r="BC82" s="194"/>
      <c r="BD82">
        <f t="shared" si="162"/>
        <v>-1</v>
      </c>
      <c r="BE82">
        <f t="shared" si="163"/>
        <v>-1</v>
      </c>
      <c r="BF82">
        <f>VLOOKUP($A82,'FuturesInfo (3)'!$A$2:$V$80,22)</f>
        <v>2</v>
      </c>
      <c r="BG82">
        <f t="shared" si="164"/>
        <v>1</v>
      </c>
      <c r="BH82">
        <f t="shared" si="165"/>
        <v>3</v>
      </c>
      <c r="BI82" s="137">
        <f>VLOOKUP($A82,'FuturesInfo (3)'!$A$2:$O$80,15)*BF82</f>
        <v>245980.00000000003</v>
      </c>
      <c r="BJ82" s="137">
        <f>VLOOKUP($A82,'FuturesInfo (3)'!$A$2:$O$80,15)*BH82</f>
        <v>368970.00000000006</v>
      </c>
      <c r="BK82" s="188">
        <f t="shared" si="134"/>
        <v>-3535.9372433147564</v>
      </c>
      <c r="BL82" s="188">
        <f t="shared" si="139"/>
        <v>-3535.9372433147564</v>
      </c>
      <c r="BM82" s="188">
        <f t="shared" si="166"/>
        <v>-3535.9372433147564</v>
      </c>
      <c r="BN82" s="188">
        <f t="shared" si="167"/>
        <v>-3535.9372433147564</v>
      </c>
      <c r="BO82" s="188">
        <f t="shared" si="168"/>
        <v>3535.9372433147564</v>
      </c>
      <c r="BP82" s="188">
        <f t="shared" si="131"/>
        <v>3535.9372433147564</v>
      </c>
      <c r="BQ82" s="188">
        <f t="shared" si="169"/>
        <v>-3535.9372433147564</v>
      </c>
      <c r="BR82" s="188">
        <f t="shared" si="191"/>
        <v>-3535.9372433147564</v>
      </c>
      <c r="BS82" s="188">
        <f t="shared" si="170"/>
        <v>3535.9372433147564</v>
      </c>
      <c r="BT82" s="188">
        <f>IF(IF(sym!$Q71=AW82,1,0)=1,ABS(BI82*BB82),-ABS(BI82*BB82))</f>
        <v>-3535.9372433147564</v>
      </c>
      <c r="BU82" s="188">
        <f t="shared" si="171"/>
        <v>3535.9372433147564</v>
      </c>
      <c r="BV82" s="188">
        <f t="shared" si="172"/>
        <v>3535.9372433147564</v>
      </c>
      <c r="BX82">
        <f t="shared" si="173"/>
        <v>-1</v>
      </c>
      <c r="BY82" s="227">
        <v>-1</v>
      </c>
      <c r="BZ82" s="227">
        <v>1</v>
      </c>
      <c r="CA82" s="227">
        <v>1</v>
      </c>
      <c r="CB82" s="202">
        <v>1</v>
      </c>
      <c r="CC82" s="228">
        <v>1</v>
      </c>
      <c r="CD82">
        <v>-19</v>
      </c>
      <c r="CE82">
        <f t="shared" si="174"/>
        <v>1</v>
      </c>
      <c r="CF82" s="202"/>
      <c r="CG82">
        <f t="shared" si="175"/>
        <v>0</v>
      </c>
      <c r="CH82">
        <f t="shared" si="140"/>
        <v>0</v>
      </c>
      <c r="CI82">
        <f t="shared" si="192"/>
        <v>0</v>
      </c>
      <c r="CJ82">
        <f t="shared" si="176"/>
        <v>0</v>
      </c>
      <c r="CK82" s="236"/>
      <c r="CL82" s="194">
        <v>42557</v>
      </c>
      <c r="CM82">
        <f t="shared" si="177"/>
        <v>1</v>
      </c>
      <c r="CN82">
        <f t="shared" si="178"/>
        <v>-1</v>
      </c>
      <c r="CO82">
        <f>VLOOKUP($A82,'FuturesInfo (3)'!$A$2:$V$80,22)</f>
        <v>2</v>
      </c>
      <c r="CP82">
        <f t="shared" si="179"/>
        <v>1</v>
      </c>
      <c r="CQ82">
        <f t="shared" si="180"/>
        <v>3</v>
      </c>
      <c r="CR82" s="137">
        <f>VLOOKUP($A82,'FuturesInfo (3)'!$A$2:$O$80,15)*CO82</f>
        <v>245980.00000000003</v>
      </c>
      <c r="CS82" s="137">
        <f>VLOOKUP($A82,'FuturesInfo (3)'!$A$2:$O$80,15)*CQ82</f>
        <v>368970.00000000006</v>
      </c>
      <c r="CT82" s="188">
        <f t="shared" si="135"/>
        <v>0</v>
      </c>
      <c r="CU82" s="188">
        <f t="shared" si="141"/>
        <v>0</v>
      </c>
      <c r="CV82" s="188">
        <f t="shared" si="181"/>
        <v>0</v>
      </c>
      <c r="CW82" s="188">
        <f t="shared" si="182"/>
        <v>0</v>
      </c>
      <c r="CX82" s="188">
        <f t="shared" si="183"/>
        <v>0</v>
      </c>
      <c r="CY82" s="188">
        <f t="shared" si="132"/>
        <v>0</v>
      </c>
      <c r="CZ82" s="188">
        <f t="shared" si="184"/>
        <v>0</v>
      </c>
      <c r="DA82" s="188">
        <f t="shared" si="193"/>
        <v>0</v>
      </c>
      <c r="DB82" s="188">
        <f t="shared" si="185"/>
        <v>0</v>
      </c>
      <c r="DC82" s="188">
        <f>IF(IF(sym!$Q71=CF82,1,0)=1,ABS(CR82*CK82),-ABS(CR82*CK82))</f>
        <v>0</v>
      </c>
      <c r="DD82" s="188">
        <f t="shared" si="186"/>
        <v>0</v>
      </c>
      <c r="DE82" s="188">
        <f t="shared" si="187"/>
        <v>0</v>
      </c>
    </row>
    <row r="83" spans="1:109" x14ac:dyDescent="0.25">
      <c r="A83" s="1" t="s">
        <v>412</v>
      </c>
      <c r="B83" s="149" t="s">
        <v>763</v>
      </c>
      <c r="C83" s="192" t="s">
        <v>1122</v>
      </c>
      <c r="F83">
        <v>1</v>
      </c>
      <c r="G83" s="227">
        <v>1</v>
      </c>
      <c r="H83" s="227">
        <v>1</v>
      </c>
      <c r="I83" s="227">
        <v>1</v>
      </c>
      <c r="J83" s="202">
        <v>1</v>
      </c>
      <c r="K83" s="228">
        <v>4</v>
      </c>
      <c r="L83">
        <f t="shared" si="142"/>
        <v>1</v>
      </c>
      <c r="M83">
        <f t="shared" si="143"/>
        <v>1</v>
      </c>
      <c r="N83">
        <v>-1</v>
      </c>
      <c r="O83">
        <f t="shared" si="144"/>
        <v>0</v>
      </c>
      <c r="P83">
        <f t="shared" si="136"/>
        <v>0</v>
      </c>
      <c r="Q83">
        <f t="shared" si="188"/>
        <v>0</v>
      </c>
      <c r="R83">
        <f t="shared" si="145"/>
        <v>0</v>
      </c>
      <c r="S83">
        <v>-3.5673515981700003E-4</v>
      </c>
      <c r="T83" s="194">
        <v>42576</v>
      </c>
      <c r="U83">
        <f t="shared" si="146"/>
        <v>-1</v>
      </c>
      <c r="V83">
        <f t="shared" si="147"/>
        <v>1</v>
      </c>
      <c r="W83">
        <f>VLOOKUP($A83,'FuturesInfo (3)'!$A$2:$V$80,22)</f>
        <v>11</v>
      </c>
      <c r="X83">
        <f t="shared" si="148"/>
        <v>1</v>
      </c>
      <c r="Y83">
        <f t="shared" si="149"/>
        <v>11</v>
      </c>
      <c r="Z83" s="137">
        <v>2189218.75</v>
      </c>
      <c r="AA83" s="137">
        <v>2845984.375</v>
      </c>
      <c r="AB83" s="188">
        <f t="shared" si="133"/>
        <v>-780.97130065562305</v>
      </c>
      <c r="AC83" s="188">
        <f t="shared" si="137"/>
        <v>-780.97130065562305</v>
      </c>
      <c r="AD83" s="188">
        <f t="shared" si="150"/>
        <v>-780.97130065562305</v>
      </c>
      <c r="AE83" s="188">
        <f t="shared" si="151"/>
        <v>-780.97130065562305</v>
      </c>
      <c r="AF83" s="188">
        <f t="shared" si="152"/>
        <v>-780.97130065562305</v>
      </c>
      <c r="AG83" s="188">
        <f t="shared" si="130"/>
        <v>-780.97130065562305</v>
      </c>
      <c r="AH83" s="188">
        <f t="shared" si="153"/>
        <v>-780.97130065562305</v>
      </c>
      <c r="AI83" s="188">
        <f t="shared" si="189"/>
        <v>-780.97130065562305</v>
      </c>
      <c r="AJ83" s="188">
        <f t="shared" si="154"/>
        <v>780.97130065562305</v>
      </c>
      <c r="AK83" s="188">
        <f>IF(IF(sym!$Q72=N83,1,0)=1,ABS(Z83*S83),-ABS(Z83*S83))</f>
        <v>780.97130065562305</v>
      </c>
      <c r="AL83" s="188">
        <f t="shared" si="155"/>
        <v>-780.97130065562305</v>
      </c>
      <c r="AM83" s="188">
        <f t="shared" si="156"/>
        <v>780.97130065562305</v>
      </c>
      <c r="AO83">
        <f t="shared" si="157"/>
        <v>-1</v>
      </c>
      <c r="AP83" s="227">
        <v>1</v>
      </c>
      <c r="AQ83" s="227">
        <v>1</v>
      </c>
      <c r="AR83" s="227">
        <v>1</v>
      </c>
      <c r="AS83" s="202">
        <v>1</v>
      </c>
      <c r="AT83" s="228">
        <v>5</v>
      </c>
      <c r="AU83">
        <f t="shared" si="158"/>
        <v>1</v>
      </c>
      <c r="AV83">
        <f t="shared" si="159"/>
        <v>1</v>
      </c>
      <c r="AW83" s="202">
        <v>1</v>
      </c>
      <c r="AX83">
        <f t="shared" si="160"/>
        <v>1</v>
      </c>
      <c r="AY83">
        <f t="shared" si="138"/>
        <v>1</v>
      </c>
      <c r="AZ83">
        <f t="shared" si="190"/>
        <v>1</v>
      </c>
      <c r="BA83">
        <f t="shared" si="161"/>
        <v>1</v>
      </c>
      <c r="BB83" s="236">
        <v>7.1372493041199997E-5</v>
      </c>
      <c r="BC83" s="194"/>
      <c r="BD83">
        <f t="shared" si="162"/>
        <v>1</v>
      </c>
      <c r="BE83">
        <f t="shared" si="163"/>
        <v>1</v>
      </c>
      <c r="BF83">
        <f>VLOOKUP($A83,'FuturesInfo (3)'!$A$2:$V$80,22)</f>
        <v>11</v>
      </c>
      <c r="BG83">
        <f t="shared" si="164"/>
        <v>1</v>
      </c>
      <c r="BH83">
        <f t="shared" si="165"/>
        <v>14</v>
      </c>
      <c r="BI83" s="137">
        <f>VLOOKUP($A83,'FuturesInfo (3)'!$A$2:$O$80,15)*BF83</f>
        <v>2406593.75</v>
      </c>
      <c r="BJ83" s="137">
        <f>VLOOKUP($A83,'FuturesInfo (3)'!$A$2:$O$80,15)*BH83</f>
        <v>3062937.5</v>
      </c>
      <c r="BK83" s="188">
        <f t="shared" si="134"/>
        <v>171.76459567487041</v>
      </c>
      <c r="BL83" s="188">
        <f t="shared" si="139"/>
        <v>171.76459567487041</v>
      </c>
      <c r="BM83" s="188">
        <f t="shared" si="166"/>
        <v>-171.76459567487041</v>
      </c>
      <c r="BN83" s="188">
        <f t="shared" si="167"/>
        <v>171.76459567487041</v>
      </c>
      <c r="BO83" s="188">
        <f t="shared" si="168"/>
        <v>171.76459567487041</v>
      </c>
      <c r="BP83" s="188">
        <f t="shared" si="131"/>
        <v>171.76459567487041</v>
      </c>
      <c r="BQ83" s="188">
        <f t="shared" si="169"/>
        <v>171.76459567487041</v>
      </c>
      <c r="BR83" s="188">
        <f t="shared" si="191"/>
        <v>171.76459567487041</v>
      </c>
      <c r="BS83" s="188">
        <f t="shared" si="170"/>
        <v>171.76459567487041</v>
      </c>
      <c r="BT83" s="188">
        <f>IF(IF(sym!$Q72=AW83,1,0)=1,ABS(BI83*BB83),-ABS(BI83*BB83))</f>
        <v>-171.76459567487041</v>
      </c>
      <c r="BU83" s="188">
        <f t="shared" si="171"/>
        <v>171.76459567487041</v>
      </c>
      <c r="BV83" s="188">
        <f t="shared" si="172"/>
        <v>171.76459567487041</v>
      </c>
      <c r="BX83">
        <f t="shared" si="173"/>
        <v>1</v>
      </c>
      <c r="BY83" s="227">
        <v>1</v>
      </c>
      <c r="BZ83" s="227">
        <v>1</v>
      </c>
      <c r="CA83" s="227">
        <v>1</v>
      </c>
      <c r="CB83" s="202">
        <v>1</v>
      </c>
      <c r="CC83" s="228">
        <v>1</v>
      </c>
      <c r="CD83">
        <v>6</v>
      </c>
      <c r="CE83">
        <f t="shared" si="174"/>
        <v>1</v>
      </c>
      <c r="CF83" s="202"/>
      <c r="CG83">
        <f t="shared" si="175"/>
        <v>0</v>
      </c>
      <c r="CH83">
        <f t="shared" si="140"/>
        <v>0</v>
      </c>
      <c r="CI83">
        <f t="shared" si="192"/>
        <v>0</v>
      </c>
      <c r="CJ83">
        <f t="shared" si="176"/>
        <v>0</v>
      </c>
      <c r="CK83" s="236"/>
      <c r="CL83" s="194">
        <v>42576</v>
      </c>
      <c r="CM83">
        <f t="shared" si="177"/>
        <v>-1</v>
      </c>
      <c r="CN83">
        <f t="shared" si="178"/>
        <v>1</v>
      </c>
      <c r="CO83">
        <f>VLOOKUP($A83,'FuturesInfo (3)'!$A$2:$V$80,22)</f>
        <v>11</v>
      </c>
      <c r="CP83">
        <f t="shared" si="179"/>
        <v>1</v>
      </c>
      <c r="CQ83">
        <f t="shared" si="180"/>
        <v>14</v>
      </c>
      <c r="CR83" s="137">
        <f>VLOOKUP($A83,'FuturesInfo (3)'!$A$2:$O$80,15)*CO83</f>
        <v>2406593.75</v>
      </c>
      <c r="CS83" s="137">
        <f>VLOOKUP($A83,'FuturesInfo (3)'!$A$2:$O$80,15)*CQ83</f>
        <v>3062937.5</v>
      </c>
      <c r="CT83" s="188">
        <f t="shared" si="135"/>
        <v>0</v>
      </c>
      <c r="CU83" s="188">
        <f t="shared" si="141"/>
        <v>0</v>
      </c>
      <c r="CV83" s="188">
        <f t="shared" si="181"/>
        <v>0</v>
      </c>
      <c r="CW83" s="188">
        <f t="shared" si="182"/>
        <v>0</v>
      </c>
      <c r="CX83" s="188">
        <f t="shared" si="183"/>
        <v>0</v>
      </c>
      <c r="CY83" s="188">
        <f t="shared" si="132"/>
        <v>0</v>
      </c>
      <c r="CZ83" s="188">
        <f t="shared" si="184"/>
        <v>0</v>
      </c>
      <c r="DA83" s="188">
        <f t="shared" si="193"/>
        <v>0</v>
      </c>
      <c r="DB83" s="188">
        <f t="shared" si="185"/>
        <v>0</v>
      </c>
      <c r="DC83" s="188">
        <f>IF(IF(sym!$Q72=CF83,1,0)=1,ABS(CR83*CK83),-ABS(CR83*CK83))</f>
        <v>0</v>
      </c>
      <c r="DD83" s="188">
        <f t="shared" si="186"/>
        <v>0</v>
      </c>
      <c r="DE83" s="188">
        <f t="shared" si="187"/>
        <v>0</v>
      </c>
    </row>
    <row r="84" spans="1:109" x14ac:dyDescent="0.25">
      <c r="A84" s="1" t="s">
        <v>413</v>
      </c>
      <c r="B84" s="149" t="s">
        <v>761</v>
      </c>
      <c r="C84" s="192" t="s">
        <v>1122</v>
      </c>
      <c r="F84">
        <v>1</v>
      </c>
      <c r="G84" s="227">
        <v>-1</v>
      </c>
      <c r="H84" s="227">
        <v>-1</v>
      </c>
      <c r="I84" s="227">
        <v>-1</v>
      </c>
      <c r="J84" s="202">
        <v>1</v>
      </c>
      <c r="K84" s="228">
        <v>10</v>
      </c>
      <c r="L84">
        <f t="shared" si="142"/>
        <v>-1</v>
      </c>
      <c r="M84">
        <f t="shared" si="143"/>
        <v>1</v>
      </c>
      <c r="N84">
        <v>-1</v>
      </c>
      <c r="O84">
        <f t="shared" si="144"/>
        <v>1</v>
      </c>
      <c r="P84">
        <f t="shared" si="136"/>
        <v>0</v>
      </c>
      <c r="Q84">
        <f t="shared" si="188"/>
        <v>1</v>
      </c>
      <c r="R84">
        <f t="shared" si="145"/>
        <v>0</v>
      </c>
      <c r="S84">
        <v>-1.87903699354E-3</v>
      </c>
      <c r="T84" s="194">
        <v>42566</v>
      </c>
      <c r="U84">
        <f t="shared" si="146"/>
        <v>1</v>
      </c>
      <c r="V84">
        <f t="shared" si="147"/>
        <v>-1</v>
      </c>
      <c r="W84">
        <f>VLOOKUP($A84,'FuturesInfo (3)'!$A$2:$V$80,22)</f>
        <v>4</v>
      </c>
      <c r="X84">
        <f t="shared" si="148"/>
        <v>-1</v>
      </c>
      <c r="Y84">
        <f t="shared" si="149"/>
        <v>4</v>
      </c>
      <c r="Z84" s="137">
        <v>531187.5</v>
      </c>
      <c r="AA84" s="137">
        <v>398390.625</v>
      </c>
      <c r="AB84" s="188">
        <f t="shared" si="133"/>
        <v>998.12096300602877</v>
      </c>
      <c r="AC84" s="188">
        <f t="shared" si="137"/>
        <v>998.12096300602877</v>
      </c>
      <c r="AD84" s="188">
        <f t="shared" si="150"/>
        <v>-998.12096300602877</v>
      </c>
      <c r="AE84" s="188">
        <f t="shared" si="151"/>
        <v>-998.12096300602877</v>
      </c>
      <c r="AF84" s="188">
        <f t="shared" si="152"/>
        <v>998.12096300602877</v>
      </c>
      <c r="AG84" s="188">
        <f t="shared" si="130"/>
        <v>-998.12096300602877</v>
      </c>
      <c r="AH84" s="188">
        <f t="shared" si="153"/>
        <v>998.12096300602877</v>
      </c>
      <c r="AI84" s="188">
        <f t="shared" si="189"/>
        <v>998.12096300602877</v>
      </c>
      <c r="AJ84" s="188">
        <f t="shared" si="154"/>
        <v>-998.12096300602877</v>
      </c>
      <c r="AK84" s="188">
        <f>IF(IF(sym!$Q73=N84,1,0)=1,ABS(Z84*S84),-ABS(Z84*S84))</f>
        <v>998.12096300602877</v>
      </c>
      <c r="AL84" s="188">
        <f t="shared" si="155"/>
        <v>998.12096300602877</v>
      </c>
      <c r="AM84" s="188">
        <f t="shared" si="156"/>
        <v>998.12096300602877</v>
      </c>
      <c r="AO84">
        <f t="shared" si="157"/>
        <v>-1</v>
      </c>
      <c r="AP84" s="227">
        <v>1</v>
      </c>
      <c r="AQ84" s="227">
        <v>-1</v>
      </c>
      <c r="AR84" s="227">
        <v>1</v>
      </c>
      <c r="AS84" s="202">
        <v>1</v>
      </c>
      <c r="AT84" s="228">
        <v>11</v>
      </c>
      <c r="AU84">
        <f t="shared" si="158"/>
        <v>1</v>
      </c>
      <c r="AV84">
        <f t="shared" si="159"/>
        <v>1</v>
      </c>
      <c r="AW84" s="202">
        <v>-1</v>
      </c>
      <c r="AX84">
        <f t="shared" si="160"/>
        <v>1</v>
      </c>
      <c r="AY84">
        <f t="shared" si="138"/>
        <v>0</v>
      </c>
      <c r="AZ84">
        <f t="shared" si="190"/>
        <v>0</v>
      </c>
      <c r="BA84">
        <f t="shared" si="161"/>
        <v>0</v>
      </c>
      <c r="BB84" s="236">
        <v>-1.88257442052E-3</v>
      </c>
      <c r="BC84" s="194"/>
      <c r="BD84">
        <f t="shared" si="162"/>
        <v>1</v>
      </c>
      <c r="BE84">
        <f t="shared" si="163"/>
        <v>1</v>
      </c>
      <c r="BF84">
        <f>VLOOKUP($A84,'FuturesInfo (3)'!$A$2:$V$80,22)</f>
        <v>4</v>
      </c>
      <c r="BG84">
        <f t="shared" si="164"/>
        <v>1</v>
      </c>
      <c r="BH84">
        <f t="shared" si="165"/>
        <v>5</v>
      </c>
      <c r="BI84" s="137">
        <f>VLOOKUP($A84,'FuturesInfo (3)'!$A$2:$O$80,15)*BF84</f>
        <v>529375</v>
      </c>
      <c r="BJ84" s="137">
        <f>VLOOKUP($A84,'FuturesInfo (3)'!$A$2:$O$80,15)*BH84</f>
        <v>661718.75</v>
      </c>
      <c r="BK84" s="188">
        <f t="shared" si="134"/>
        <v>-996.58783386277503</v>
      </c>
      <c r="BL84" s="188">
        <f t="shared" si="139"/>
        <v>-996.58783386277503</v>
      </c>
      <c r="BM84" s="188">
        <f t="shared" si="166"/>
        <v>996.58783386277503</v>
      </c>
      <c r="BN84" s="188">
        <f t="shared" si="167"/>
        <v>-996.58783386277503</v>
      </c>
      <c r="BO84" s="188">
        <f t="shared" si="168"/>
        <v>-996.58783386277503</v>
      </c>
      <c r="BP84" s="188">
        <f t="shared" si="131"/>
        <v>-996.58783386277503</v>
      </c>
      <c r="BQ84" s="188">
        <f t="shared" si="169"/>
        <v>996.58783386277503</v>
      </c>
      <c r="BR84" s="188">
        <f t="shared" si="191"/>
        <v>-996.58783386277503</v>
      </c>
      <c r="BS84" s="188">
        <f t="shared" si="170"/>
        <v>-996.58783386277503</v>
      </c>
      <c r="BT84" s="188">
        <f>IF(IF(sym!$Q73=AW84,1,0)=1,ABS(BI84*BB84),-ABS(BI84*BB84))</f>
        <v>996.58783386277503</v>
      </c>
      <c r="BU84" s="188">
        <f t="shared" si="171"/>
        <v>-996.58783386277503</v>
      </c>
      <c r="BV84" s="188">
        <f t="shared" si="172"/>
        <v>996.58783386277503</v>
      </c>
      <c r="BX84">
        <f t="shared" si="173"/>
        <v>-1</v>
      </c>
      <c r="BY84" s="227">
        <v>-1</v>
      </c>
      <c r="BZ84" s="227">
        <v>-1</v>
      </c>
      <c r="CA84" s="227">
        <v>-1</v>
      </c>
      <c r="CB84" s="202">
        <v>-1</v>
      </c>
      <c r="CC84" s="228">
        <v>1</v>
      </c>
      <c r="CD84">
        <v>12</v>
      </c>
      <c r="CE84">
        <f t="shared" si="174"/>
        <v>-1</v>
      </c>
      <c r="CF84" s="202"/>
      <c r="CG84">
        <f t="shared" si="175"/>
        <v>0</v>
      </c>
      <c r="CH84">
        <f t="shared" si="140"/>
        <v>0</v>
      </c>
      <c r="CI84">
        <f t="shared" si="192"/>
        <v>0</v>
      </c>
      <c r="CJ84">
        <f t="shared" si="176"/>
        <v>0</v>
      </c>
      <c r="CK84" s="236"/>
      <c r="CL84" s="194">
        <v>42566</v>
      </c>
      <c r="CM84">
        <f t="shared" si="177"/>
        <v>1</v>
      </c>
      <c r="CN84">
        <f t="shared" si="178"/>
        <v>1</v>
      </c>
      <c r="CO84">
        <f>VLOOKUP($A84,'FuturesInfo (3)'!$A$2:$V$80,22)</f>
        <v>4</v>
      </c>
      <c r="CP84">
        <f t="shared" si="179"/>
        <v>-1</v>
      </c>
      <c r="CQ84">
        <f t="shared" si="180"/>
        <v>3</v>
      </c>
      <c r="CR84" s="137">
        <f>VLOOKUP($A84,'FuturesInfo (3)'!$A$2:$O$80,15)*CO84</f>
        <v>529375</v>
      </c>
      <c r="CS84" s="137">
        <f>VLOOKUP($A84,'FuturesInfo (3)'!$A$2:$O$80,15)*CQ84</f>
        <v>397031.25</v>
      </c>
      <c r="CT84" s="188">
        <f t="shared" si="135"/>
        <v>0</v>
      </c>
      <c r="CU84" s="188">
        <f t="shared" si="141"/>
        <v>0</v>
      </c>
      <c r="CV84" s="188">
        <f t="shared" si="181"/>
        <v>0</v>
      </c>
      <c r="CW84" s="188">
        <f t="shared" si="182"/>
        <v>0</v>
      </c>
      <c r="CX84" s="188">
        <f t="shared" si="183"/>
        <v>0</v>
      </c>
      <c r="CY84" s="188">
        <f t="shared" si="132"/>
        <v>0</v>
      </c>
      <c r="CZ84" s="188">
        <f t="shared" si="184"/>
        <v>0</v>
      </c>
      <c r="DA84" s="188">
        <f t="shared" si="193"/>
        <v>0</v>
      </c>
      <c r="DB84" s="188">
        <f t="shared" si="185"/>
        <v>0</v>
      </c>
      <c r="DC84" s="188">
        <f>IF(IF(sym!$Q73=CF84,1,0)=1,ABS(CR84*CK84),-ABS(CR84*CK84))</f>
        <v>0</v>
      </c>
      <c r="DD84" s="188">
        <f t="shared" si="186"/>
        <v>0</v>
      </c>
      <c r="DE84" s="188">
        <f t="shared" si="187"/>
        <v>0</v>
      </c>
    </row>
    <row r="85" spans="1:109" x14ac:dyDescent="0.25">
      <c r="A85" s="1" t="s">
        <v>414</v>
      </c>
      <c r="B85" s="149" t="s">
        <v>759</v>
      </c>
      <c r="C85" s="192" t="s">
        <v>1122</v>
      </c>
      <c r="F85">
        <v>1</v>
      </c>
      <c r="G85" s="227">
        <v>-1</v>
      </c>
      <c r="H85" s="227">
        <v>-1</v>
      </c>
      <c r="I85" s="227">
        <v>1</v>
      </c>
      <c r="J85" s="202">
        <v>1</v>
      </c>
      <c r="K85" s="228">
        <v>7</v>
      </c>
      <c r="L85">
        <f t="shared" si="142"/>
        <v>-1</v>
      </c>
      <c r="M85">
        <f t="shared" si="143"/>
        <v>1</v>
      </c>
      <c r="N85">
        <v>-1</v>
      </c>
      <c r="O85">
        <f t="shared" si="144"/>
        <v>1</v>
      </c>
      <c r="P85">
        <f t="shared" si="136"/>
        <v>0</v>
      </c>
      <c r="Q85">
        <f t="shared" si="188"/>
        <v>1</v>
      </c>
      <c r="R85">
        <f t="shared" si="145"/>
        <v>0</v>
      </c>
      <c r="S85">
        <v>-4.83697599427E-3</v>
      </c>
      <c r="T85" s="194">
        <v>42571</v>
      </c>
      <c r="U85">
        <f t="shared" si="146"/>
        <v>-1</v>
      </c>
      <c r="V85">
        <f t="shared" si="147"/>
        <v>-1</v>
      </c>
      <c r="W85">
        <f>VLOOKUP($A85,'FuturesInfo (3)'!$A$2:$V$80,22)</f>
        <v>2</v>
      </c>
      <c r="X85">
        <f t="shared" si="148"/>
        <v>-1</v>
      </c>
      <c r="Y85">
        <f t="shared" si="149"/>
        <v>2</v>
      </c>
      <c r="Z85" s="137">
        <v>347187.5</v>
      </c>
      <c r="AA85" s="137">
        <v>347187.5</v>
      </c>
      <c r="AB85" s="188">
        <f t="shared" si="133"/>
        <v>1679.3376030106156</v>
      </c>
      <c r="AC85" s="188">
        <f t="shared" si="137"/>
        <v>1679.3376030106156</v>
      </c>
      <c r="AD85" s="188">
        <f t="shared" si="150"/>
        <v>-1679.3376030106156</v>
      </c>
      <c r="AE85" s="188">
        <f t="shared" si="151"/>
        <v>-1679.3376030106156</v>
      </c>
      <c r="AF85" s="188">
        <f t="shared" si="152"/>
        <v>1679.3376030106156</v>
      </c>
      <c r="AG85" s="188">
        <f t="shared" si="130"/>
        <v>-1679.3376030106156</v>
      </c>
      <c r="AH85" s="188">
        <f t="shared" si="153"/>
        <v>1679.3376030106156</v>
      </c>
      <c r="AI85" s="188">
        <f t="shared" si="189"/>
        <v>-1679.3376030106156</v>
      </c>
      <c r="AJ85" s="188">
        <f t="shared" si="154"/>
        <v>1679.3376030106156</v>
      </c>
      <c r="AK85" s="188">
        <f>IF(IF(sym!$Q74=N85,1,0)=1,ABS(Z85*S85),-ABS(Z85*S85))</f>
        <v>1679.3376030106156</v>
      </c>
      <c r="AL85" s="188">
        <f t="shared" si="155"/>
        <v>1679.3376030106156</v>
      </c>
      <c r="AM85" s="188">
        <f t="shared" si="156"/>
        <v>1679.3376030106156</v>
      </c>
      <c r="AO85">
        <f t="shared" si="157"/>
        <v>-1</v>
      </c>
      <c r="AP85" s="227">
        <v>-1</v>
      </c>
      <c r="AQ85" s="227">
        <v>-1</v>
      </c>
      <c r="AR85" s="227">
        <v>1</v>
      </c>
      <c r="AS85" s="202">
        <v>1</v>
      </c>
      <c r="AT85" s="228">
        <v>8</v>
      </c>
      <c r="AU85">
        <f t="shared" si="158"/>
        <v>1</v>
      </c>
      <c r="AV85">
        <f t="shared" si="159"/>
        <v>1</v>
      </c>
      <c r="AW85" s="202">
        <v>-1</v>
      </c>
      <c r="AX85">
        <f t="shared" si="160"/>
        <v>1</v>
      </c>
      <c r="AY85">
        <f t="shared" si="138"/>
        <v>0</v>
      </c>
      <c r="AZ85">
        <f t="shared" si="190"/>
        <v>0</v>
      </c>
      <c r="BA85">
        <f t="shared" si="161"/>
        <v>0</v>
      </c>
      <c r="BB85" s="236">
        <v>-7.2007200720100003E-3</v>
      </c>
      <c r="BC85" s="194"/>
      <c r="BD85">
        <f t="shared" si="162"/>
        <v>1</v>
      </c>
      <c r="BE85">
        <f t="shared" si="163"/>
        <v>1</v>
      </c>
      <c r="BF85">
        <f>VLOOKUP($A85,'FuturesInfo (3)'!$A$2:$V$80,22)</f>
        <v>2</v>
      </c>
      <c r="BG85">
        <f t="shared" si="164"/>
        <v>1</v>
      </c>
      <c r="BH85">
        <f t="shared" si="165"/>
        <v>3</v>
      </c>
      <c r="BI85" s="137">
        <f>VLOOKUP($A85,'FuturesInfo (3)'!$A$2:$O$80,15)*BF85</f>
        <v>345437.5</v>
      </c>
      <c r="BJ85" s="137">
        <f>VLOOKUP($A85,'FuturesInfo (3)'!$A$2:$O$80,15)*BH85</f>
        <v>518156.25</v>
      </c>
      <c r="BK85" s="188">
        <f t="shared" si="134"/>
        <v>2487.3987398749546</v>
      </c>
      <c r="BL85" s="188">
        <f t="shared" si="139"/>
        <v>-2487.3987398749546</v>
      </c>
      <c r="BM85" s="188">
        <f t="shared" si="166"/>
        <v>2487.3987398749546</v>
      </c>
      <c r="BN85" s="188">
        <f t="shared" si="167"/>
        <v>-2487.3987398749546</v>
      </c>
      <c r="BO85" s="188">
        <f t="shared" si="168"/>
        <v>-2487.3987398749546</v>
      </c>
      <c r="BP85" s="188">
        <f t="shared" si="131"/>
        <v>-2487.3987398749546</v>
      </c>
      <c r="BQ85" s="188">
        <f t="shared" si="169"/>
        <v>2487.3987398749546</v>
      </c>
      <c r="BR85" s="188">
        <f t="shared" si="191"/>
        <v>-2487.3987398749546</v>
      </c>
      <c r="BS85" s="188">
        <f t="shared" si="170"/>
        <v>-2487.3987398749546</v>
      </c>
      <c r="BT85" s="188">
        <f>IF(IF(sym!$Q74=AW85,1,0)=1,ABS(BI85*BB85),-ABS(BI85*BB85))</f>
        <v>2487.3987398749546</v>
      </c>
      <c r="BU85" s="188">
        <f t="shared" si="171"/>
        <v>-2487.3987398749546</v>
      </c>
      <c r="BV85" s="188">
        <f t="shared" si="172"/>
        <v>2487.3987398749546</v>
      </c>
      <c r="BX85">
        <f t="shared" si="173"/>
        <v>-1</v>
      </c>
      <c r="BY85" s="227">
        <v>-1</v>
      </c>
      <c r="BZ85" s="227">
        <v>-1</v>
      </c>
      <c r="CA85" s="227">
        <v>-1</v>
      </c>
      <c r="CB85" s="202">
        <v>-1</v>
      </c>
      <c r="CC85" s="228">
        <v>1</v>
      </c>
      <c r="CD85">
        <v>9</v>
      </c>
      <c r="CE85">
        <f t="shared" si="174"/>
        <v>-1</v>
      </c>
      <c r="CF85" s="202"/>
      <c r="CG85">
        <f t="shared" si="175"/>
        <v>0</v>
      </c>
      <c r="CH85">
        <f t="shared" si="140"/>
        <v>0</v>
      </c>
      <c r="CI85">
        <f t="shared" si="192"/>
        <v>0</v>
      </c>
      <c r="CJ85">
        <f t="shared" si="176"/>
        <v>0</v>
      </c>
      <c r="CK85" s="236"/>
      <c r="CL85" s="194">
        <v>42571</v>
      </c>
      <c r="CM85">
        <f t="shared" si="177"/>
        <v>1</v>
      </c>
      <c r="CN85">
        <f t="shared" si="178"/>
        <v>1</v>
      </c>
      <c r="CO85">
        <f>VLOOKUP($A85,'FuturesInfo (3)'!$A$2:$V$80,22)</f>
        <v>2</v>
      </c>
      <c r="CP85">
        <f t="shared" si="179"/>
        <v>-1</v>
      </c>
      <c r="CQ85">
        <f t="shared" si="180"/>
        <v>2</v>
      </c>
      <c r="CR85" s="137">
        <f>VLOOKUP($A85,'FuturesInfo (3)'!$A$2:$O$80,15)*CO85</f>
        <v>345437.5</v>
      </c>
      <c r="CS85" s="137">
        <f>VLOOKUP($A85,'FuturesInfo (3)'!$A$2:$O$80,15)*CQ85</f>
        <v>345437.5</v>
      </c>
      <c r="CT85" s="188">
        <f t="shared" si="135"/>
        <v>0</v>
      </c>
      <c r="CU85" s="188">
        <f t="shared" si="141"/>
        <v>0</v>
      </c>
      <c r="CV85" s="188">
        <f t="shared" si="181"/>
        <v>0</v>
      </c>
      <c r="CW85" s="188">
        <f t="shared" si="182"/>
        <v>0</v>
      </c>
      <c r="CX85" s="188">
        <f t="shared" si="183"/>
        <v>0</v>
      </c>
      <c r="CY85" s="188">
        <f t="shared" si="132"/>
        <v>0</v>
      </c>
      <c r="CZ85" s="188">
        <f t="shared" si="184"/>
        <v>0</v>
      </c>
      <c r="DA85" s="188">
        <f t="shared" si="193"/>
        <v>0</v>
      </c>
      <c r="DB85" s="188">
        <f t="shared" si="185"/>
        <v>0</v>
      </c>
      <c r="DC85" s="188">
        <f>IF(IF(sym!$Q74=CF85,1,0)=1,ABS(CR85*CK85),-ABS(CR85*CK85))</f>
        <v>0</v>
      </c>
      <c r="DD85" s="188">
        <f t="shared" si="186"/>
        <v>0</v>
      </c>
      <c r="DE85" s="188">
        <f t="shared" si="187"/>
        <v>0</v>
      </c>
    </row>
    <row r="86" spans="1:109" x14ac:dyDescent="0.25">
      <c r="A86" s="1" t="s">
        <v>416</v>
      </c>
      <c r="B86" s="149" t="s">
        <v>494</v>
      </c>
      <c r="C86" s="192" t="s">
        <v>294</v>
      </c>
      <c r="F86">
        <v>-1</v>
      </c>
      <c r="G86" s="227">
        <v>-1</v>
      </c>
      <c r="H86" s="227">
        <v>1</v>
      </c>
      <c r="I86" s="227">
        <v>-1</v>
      </c>
      <c r="J86" s="202">
        <v>1</v>
      </c>
      <c r="K86" s="228">
        <v>-5</v>
      </c>
      <c r="L86">
        <f t="shared" si="142"/>
        <v>1</v>
      </c>
      <c r="M86">
        <f t="shared" si="143"/>
        <v>-1</v>
      </c>
      <c r="N86">
        <v>-1</v>
      </c>
      <c r="O86">
        <f t="shared" si="144"/>
        <v>0</v>
      </c>
      <c r="P86">
        <f t="shared" si="136"/>
        <v>0</v>
      </c>
      <c r="Q86">
        <f t="shared" si="188"/>
        <v>0</v>
      </c>
      <c r="R86">
        <f t="shared" si="145"/>
        <v>1</v>
      </c>
      <c r="S86">
        <v>-1.44665461121E-2</v>
      </c>
      <c r="T86" s="194">
        <v>42573</v>
      </c>
      <c r="U86">
        <f t="shared" si="146"/>
        <v>1</v>
      </c>
      <c r="V86">
        <f t="shared" si="147"/>
        <v>1</v>
      </c>
      <c r="W86">
        <f>VLOOKUP($A86,'FuturesInfo (3)'!$A$2:$V$80,22)</f>
        <v>3</v>
      </c>
      <c r="X86">
        <f t="shared" si="148"/>
        <v>1</v>
      </c>
      <c r="Y86">
        <f t="shared" si="149"/>
        <v>3</v>
      </c>
      <c r="Z86" s="137">
        <v>40875</v>
      </c>
      <c r="AA86" s="137">
        <v>54500</v>
      </c>
      <c r="AB86" s="188">
        <f t="shared" si="133"/>
        <v>591.32007233208753</v>
      </c>
      <c r="AC86" s="188">
        <f t="shared" si="137"/>
        <v>-591.32007233208753</v>
      </c>
      <c r="AD86" s="188">
        <f t="shared" si="150"/>
        <v>591.32007233208753</v>
      </c>
      <c r="AE86" s="188">
        <f t="shared" si="151"/>
        <v>-591.32007233208753</v>
      </c>
      <c r="AF86" s="188">
        <f t="shared" si="152"/>
        <v>-591.32007233208753</v>
      </c>
      <c r="AG86" s="188">
        <f t="shared" ref="AG86:AG92" si="194">IF(R86=1,ABS(Z86*S86),-ABS(Z86*S86))</f>
        <v>591.32007233208753</v>
      </c>
      <c r="AH86" s="188">
        <f t="shared" si="153"/>
        <v>-591.32007233208753</v>
      </c>
      <c r="AI86" s="188">
        <f t="shared" si="189"/>
        <v>591.32007233208753</v>
      </c>
      <c r="AJ86" s="188">
        <f t="shared" si="154"/>
        <v>-591.32007233208753</v>
      </c>
      <c r="AK86" s="188">
        <f>IF(IF(sym!$Q75=N86,1,0)=1,ABS(Z86*S86),-ABS(Z86*S86))</f>
        <v>591.32007233208753</v>
      </c>
      <c r="AL86" s="188">
        <f t="shared" si="155"/>
        <v>-591.32007233208753</v>
      </c>
      <c r="AM86" s="188">
        <f t="shared" si="156"/>
        <v>591.32007233208753</v>
      </c>
      <c r="AO86">
        <f t="shared" si="157"/>
        <v>-1</v>
      </c>
      <c r="AP86" s="227">
        <v>-1</v>
      </c>
      <c r="AQ86" s="227">
        <v>1</v>
      </c>
      <c r="AR86" s="227">
        <v>-1</v>
      </c>
      <c r="AS86" s="202">
        <v>1</v>
      </c>
      <c r="AT86" s="228">
        <v>-6</v>
      </c>
      <c r="AU86">
        <f t="shared" si="158"/>
        <v>1</v>
      </c>
      <c r="AV86">
        <f t="shared" si="159"/>
        <v>-1</v>
      </c>
      <c r="AW86" s="202">
        <v>1</v>
      </c>
      <c r="AX86">
        <f t="shared" si="160"/>
        <v>1</v>
      </c>
      <c r="AY86">
        <f t="shared" si="138"/>
        <v>1</v>
      </c>
      <c r="AZ86">
        <f t="shared" si="190"/>
        <v>1</v>
      </c>
      <c r="BA86">
        <f t="shared" si="161"/>
        <v>0</v>
      </c>
      <c r="BB86" s="236">
        <v>4.4036697247699999E-2</v>
      </c>
      <c r="BC86" s="194"/>
      <c r="BD86">
        <f t="shared" si="162"/>
        <v>1</v>
      </c>
      <c r="BE86">
        <f t="shared" si="163"/>
        <v>1</v>
      </c>
      <c r="BF86">
        <f>VLOOKUP($A86,'FuturesInfo (3)'!$A$2:$V$80,22)</f>
        <v>3</v>
      </c>
      <c r="BG86">
        <f t="shared" si="164"/>
        <v>1</v>
      </c>
      <c r="BH86">
        <f t="shared" si="165"/>
        <v>4</v>
      </c>
      <c r="BI86" s="137">
        <f>VLOOKUP($A86,'FuturesInfo (3)'!$A$2:$O$80,15)*BF86</f>
        <v>37125</v>
      </c>
      <c r="BJ86" s="137">
        <f>VLOOKUP($A86,'FuturesInfo (3)'!$A$2:$O$80,15)*BH86</f>
        <v>49500</v>
      </c>
      <c r="BK86" s="188">
        <f t="shared" si="134"/>
        <v>-1634.8623853208624</v>
      </c>
      <c r="BL86" s="188">
        <f t="shared" si="139"/>
        <v>1634.8623853208624</v>
      </c>
      <c r="BM86" s="188">
        <f t="shared" si="166"/>
        <v>-1634.8623853208624</v>
      </c>
      <c r="BN86" s="188">
        <f t="shared" si="167"/>
        <v>1634.8623853208624</v>
      </c>
      <c r="BO86" s="188">
        <f t="shared" si="168"/>
        <v>1634.8623853208624</v>
      </c>
      <c r="BP86" s="188">
        <f t="shared" ref="BP86:BP92" si="195">IF(BA86=1,ABS(BI86*BB86),-ABS(BI86*BB86))</f>
        <v>-1634.8623853208624</v>
      </c>
      <c r="BQ86" s="188">
        <f t="shared" si="169"/>
        <v>1634.8623853208624</v>
      </c>
      <c r="BR86" s="188">
        <f t="shared" si="191"/>
        <v>-1634.8623853208624</v>
      </c>
      <c r="BS86" s="188">
        <f t="shared" si="170"/>
        <v>1634.8623853208624</v>
      </c>
      <c r="BT86" s="188">
        <f>IF(IF(sym!$Q75=AW86,1,0)=1,ABS(BI86*BB86),-ABS(BI86*BB86))</f>
        <v>-1634.8623853208624</v>
      </c>
      <c r="BU86" s="188">
        <f t="shared" si="171"/>
        <v>1634.8623853208624</v>
      </c>
      <c r="BV86" s="188">
        <f t="shared" si="172"/>
        <v>1634.8623853208624</v>
      </c>
      <c r="BX86">
        <f t="shared" si="173"/>
        <v>1</v>
      </c>
      <c r="BY86" s="227">
        <v>1</v>
      </c>
      <c r="BZ86" s="227">
        <v>1</v>
      </c>
      <c r="CA86" s="227">
        <v>-1</v>
      </c>
      <c r="CB86" s="202">
        <v>1</v>
      </c>
      <c r="CC86" s="228">
        <v>1</v>
      </c>
      <c r="CD86">
        <v>-7</v>
      </c>
      <c r="CE86">
        <f t="shared" si="174"/>
        <v>1</v>
      </c>
      <c r="CF86" s="202"/>
      <c r="CG86">
        <f t="shared" si="175"/>
        <v>0</v>
      </c>
      <c r="CH86">
        <f t="shared" si="140"/>
        <v>0</v>
      </c>
      <c r="CI86">
        <f t="shared" si="192"/>
        <v>0</v>
      </c>
      <c r="CJ86">
        <f t="shared" si="176"/>
        <v>0</v>
      </c>
      <c r="CK86" s="236"/>
      <c r="CL86" s="194">
        <v>42573</v>
      </c>
      <c r="CM86">
        <f t="shared" si="177"/>
        <v>1</v>
      </c>
      <c r="CN86">
        <f t="shared" si="178"/>
        <v>-1</v>
      </c>
      <c r="CO86">
        <f>VLOOKUP($A86,'FuturesInfo (3)'!$A$2:$V$80,22)</f>
        <v>3</v>
      </c>
      <c r="CP86">
        <f t="shared" si="179"/>
        <v>1</v>
      </c>
      <c r="CQ86">
        <f t="shared" si="180"/>
        <v>4</v>
      </c>
      <c r="CR86" s="137">
        <f>VLOOKUP($A86,'FuturesInfo (3)'!$A$2:$O$80,15)*CO86</f>
        <v>37125</v>
      </c>
      <c r="CS86" s="137">
        <f>VLOOKUP($A86,'FuturesInfo (3)'!$A$2:$O$80,15)*CQ86</f>
        <v>49500</v>
      </c>
      <c r="CT86" s="188">
        <f t="shared" si="135"/>
        <v>0</v>
      </c>
      <c r="CU86" s="188">
        <f t="shared" si="141"/>
        <v>0</v>
      </c>
      <c r="CV86" s="188">
        <f t="shared" si="181"/>
        <v>0</v>
      </c>
      <c r="CW86" s="188">
        <f t="shared" si="182"/>
        <v>0</v>
      </c>
      <c r="CX86" s="188">
        <f t="shared" si="183"/>
        <v>0</v>
      </c>
      <c r="CY86" s="188">
        <f t="shared" ref="CY86:CY92" si="196">IF(CJ86=1,ABS(CR86*CK86),-ABS(CR86*CK86))</f>
        <v>0</v>
      </c>
      <c r="CZ86" s="188">
        <f t="shared" si="184"/>
        <v>0</v>
      </c>
      <c r="DA86" s="188">
        <f t="shared" si="193"/>
        <v>0</v>
      </c>
      <c r="DB86" s="188">
        <f t="shared" si="185"/>
        <v>0</v>
      </c>
      <c r="DC86" s="188">
        <f>IF(IF(sym!$Q75=CF86,1,0)=1,ABS(CR86*CK86),-ABS(CR86*CK86))</f>
        <v>0</v>
      </c>
      <c r="DD86" s="188">
        <f t="shared" si="186"/>
        <v>0</v>
      </c>
      <c r="DE86" s="188">
        <f t="shared" si="187"/>
        <v>0</v>
      </c>
    </row>
    <row r="87" spans="1:109" s="2" customFormat="1" x14ac:dyDescent="0.25">
      <c r="A87" s="1" t="s">
        <v>418</v>
      </c>
      <c r="B87" s="149" t="s">
        <v>767</v>
      </c>
      <c r="C87" s="192" t="s">
        <v>297</v>
      </c>
      <c r="D87"/>
      <c r="F87">
        <v>-1</v>
      </c>
      <c r="G87" s="227">
        <v>-1</v>
      </c>
      <c r="H87" s="227">
        <v>-1</v>
      </c>
      <c r="I87" s="227">
        <v>-1</v>
      </c>
      <c r="J87" s="202">
        <v>1</v>
      </c>
      <c r="K87" s="228">
        <v>-1</v>
      </c>
      <c r="L87">
        <f t="shared" si="142"/>
        <v>-1</v>
      </c>
      <c r="M87">
        <f t="shared" si="143"/>
        <v>-1</v>
      </c>
      <c r="N87">
        <v>-1</v>
      </c>
      <c r="O87">
        <f t="shared" si="144"/>
        <v>1</v>
      </c>
      <c r="P87">
        <f t="shared" si="136"/>
        <v>0</v>
      </c>
      <c r="Q87">
        <f t="shared" si="188"/>
        <v>1</v>
      </c>
      <c r="R87">
        <f t="shared" si="145"/>
        <v>1</v>
      </c>
      <c r="S87">
        <v>-4.29184549356E-3</v>
      </c>
      <c r="T87" s="194">
        <v>42576</v>
      </c>
      <c r="U87">
        <f t="shared" si="146"/>
        <v>1</v>
      </c>
      <c r="V87">
        <f t="shared" si="147"/>
        <v>1</v>
      </c>
      <c r="W87">
        <f>VLOOKUP($A87,'FuturesInfo (3)'!$A$2:$V$80,22)</f>
        <v>4</v>
      </c>
      <c r="X87">
        <f t="shared" si="148"/>
        <v>1</v>
      </c>
      <c r="Y87">
        <f t="shared" si="149"/>
        <v>4</v>
      </c>
      <c r="Z87" s="137">
        <v>81200</v>
      </c>
      <c r="AA87" s="137">
        <v>101500</v>
      </c>
      <c r="AB87" s="188">
        <f t="shared" si="133"/>
        <v>348.49785407707202</v>
      </c>
      <c r="AC87" s="188">
        <f t="shared" si="137"/>
        <v>-348.49785407707202</v>
      </c>
      <c r="AD87" s="188">
        <f t="shared" si="150"/>
        <v>348.49785407707202</v>
      </c>
      <c r="AE87" s="188">
        <f t="shared" si="151"/>
        <v>-348.49785407707202</v>
      </c>
      <c r="AF87" s="188">
        <f t="shared" si="152"/>
        <v>348.49785407707202</v>
      </c>
      <c r="AG87" s="188">
        <f t="shared" si="194"/>
        <v>348.49785407707202</v>
      </c>
      <c r="AH87" s="188">
        <f t="shared" si="153"/>
        <v>348.49785407707202</v>
      </c>
      <c r="AI87" s="188">
        <f t="shared" si="189"/>
        <v>348.49785407707202</v>
      </c>
      <c r="AJ87" s="188">
        <f t="shared" si="154"/>
        <v>-348.49785407707202</v>
      </c>
      <c r="AK87" s="188">
        <f>IF(IF(sym!$Q76=N87,1,0)=1,ABS(Z87*S87),-ABS(Z87*S87))</f>
        <v>-348.49785407707202</v>
      </c>
      <c r="AL87" s="188">
        <f t="shared" si="155"/>
        <v>-348.49785407707202</v>
      </c>
      <c r="AM87" s="188">
        <f t="shared" si="156"/>
        <v>348.49785407707202</v>
      </c>
      <c r="AO87">
        <f t="shared" si="157"/>
        <v>-1</v>
      </c>
      <c r="AP87" s="227">
        <v>1</v>
      </c>
      <c r="AQ87" s="227">
        <v>1</v>
      </c>
      <c r="AR87" s="227">
        <v>-1</v>
      </c>
      <c r="AS87" s="202">
        <v>1</v>
      </c>
      <c r="AT87" s="228">
        <v>-1</v>
      </c>
      <c r="AU87">
        <f t="shared" si="158"/>
        <v>1</v>
      </c>
      <c r="AV87">
        <f t="shared" si="159"/>
        <v>-1</v>
      </c>
      <c r="AW87" s="202">
        <v>-1</v>
      </c>
      <c r="AX87">
        <f t="shared" si="160"/>
        <v>0</v>
      </c>
      <c r="AY87">
        <f t="shared" si="138"/>
        <v>0</v>
      </c>
      <c r="AZ87">
        <f t="shared" si="190"/>
        <v>0</v>
      </c>
      <c r="BA87">
        <f t="shared" si="161"/>
        <v>1</v>
      </c>
      <c r="BB87" s="236">
        <v>-1.16995073892E-2</v>
      </c>
      <c r="BC87" s="194"/>
      <c r="BD87">
        <f t="shared" si="162"/>
        <v>1</v>
      </c>
      <c r="BE87">
        <f t="shared" si="163"/>
        <v>1</v>
      </c>
      <c r="BF87">
        <f>VLOOKUP($A87,'FuturesInfo (3)'!$A$2:$V$80,22)</f>
        <v>4</v>
      </c>
      <c r="BG87">
        <f t="shared" si="164"/>
        <v>1</v>
      </c>
      <c r="BH87">
        <f t="shared" si="165"/>
        <v>5</v>
      </c>
      <c r="BI87" s="137">
        <f>VLOOKUP($A87,'FuturesInfo (3)'!$A$2:$O$80,15)*BF87</f>
        <v>83400</v>
      </c>
      <c r="BJ87" s="137">
        <f>VLOOKUP($A87,'FuturesInfo (3)'!$A$2:$O$80,15)*BH87</f>
        <v>104250</v>
      </c>
      <c r="BK87" s="188">
        <f t="shared" si="134"/>
        <v>-975.73891625928002</v>
      </c>
      <c r="BL87" s="188">
        <f t="shared" si="139"/>
        <v>-975.73891625928002</v>
      </c>
      <c r="BM87" s="188">
        <f t="shared" si="166"/>
        <v>975.73891625928002</v>
      </c>
      <c r="BN87" s="188">
        <f t="shared" si="167"/>
        <v>-975.73891625928002</v>
      </c>
      <c r="BO87" s="188">
        <f t="shared" si="168"/>
        <v>-975.73891625928002</v>
      </c>
      <c r="BP87" s="188">
        <f t="shared" si="195"/>
        <v>975.73891625928002</v>
      </c>
      <c r="BQ87" s="188">
        <f t="shared" si="169"/>
        <v>-975.73891625928002</v>
      </c>
      <c r="BR87" s="188">
        <f t="shared" si="191"/>
        <v>975.73891625928002</v>
      </c>
      <c r="BS87" s="188">
        <f t="shared" si="170"/>
        <v>-975.73891625928002</v>
      </c>
      <c r="BT87" s="188">
        <f>IF(IF(sym!$Q76=AW87,1,0)=1,ABS(BI87*BB87),-ABS(BI87*BB87))</f>
        <v>-975.73891625928002</v>
      </c>
      <c r="BU87" s="188">
        <f t="shared" si="171"/>
        <v>-975.73891625928002</v>
      </c>
      <c r="BV87" s="188">
        <f t="shared" si="172"/>
        <v>975.73891625928002</v>
      </c>
      <c r="BX87">
        <f t="shared" si="173"/>
        <v>-1</v>
      </c>
      <c r="BY87" s="227">
        <v>-1</v>
      </c>
      <c r="BZ87" s="227">
        <v>-1</v>
      </c>
      <c r="CA87" s="227">
        <v>1</v>
      </c>
      <c r="CB87" s="202">
        <v>-1</v>
      </c>
      <c r="CC87" s="228">
        <v>1</v>
      </c>
      <c r="CD87">
        <v>-2</v>
      </c>
      <c r="CE87">
        <f t="shared" si="174"/>
        <v>-1</v>
      </c>
      <c r="CF87" s="202"/>
      <c r="CG87">
        <f t="shared" si="175"/>
        <v>0</v>
      </c>
      <c r="CH87">
        <f t="shared" si="140"/>
        <v>0</v>
      </c>
      <c r="CI87">
        <f t="shared" si="192"/>
        <v>0</v>
      </c>
      <c r="CJ87">
        <f t="shared" si="176"/>
        <v>0</v>
      </c>
      <c r="CK87" s="236"/>
      <c r="CL87" s="194">
        <v>42576</v>
      </c>
      <c r="CM87">
        <f t="shared" si="177"/>
        <v>-1</v>
      </c>
      <c r="CN87">
        <f t="shared" si="178"/>
        <v>-1</v>
      </c>
      <c r="CO87">
        <f>VLOOKUP($A87,'FuturesInfo (3)'!$A$2:$V$80,22)</f>
        <v>4</v>
      </c>
      <c r="CP87">
        <f t="shared" si="179"/>
        <v>-1</v>
      </c>
      <c r="CQ87">
        <f t="shared" si="180"/>
        <v>3</v>
      </c>
      <c r="CR87" s="137">
        <f>VLOOKUP($A87,'FuturesInfo (3)'!$A$2:$O$80,15)*CO87</f>
        <v>83400</v>
      </c>
      <c r="CS87" s="137">
        <f>VLOOKUP($A87,'FuturesInfo (3)'!$A$2:$O$80,15)*CQ87</f>
        <v>62550</v>
      </c>
      <c r="CT87" s="188">
        <f t="shared" si="135"/>
        <v>0</v>
      </c>
      <c r="CU87" s="188">
        <f t="shared" si="141"/>
        <v>0</v>
      </c>
      <c r="CV87" s="188">
        <f t="shared" si="181"/>
        <v>0</v>
      </c>
      <c r="CW87" s="188">
        <f t="shared" si="182"/>
        <v>0</v>
      </c>
      <c r="CX87" s="188">
        <f t="shared" si="183"/>
        <v>0</v>
      </c>
      <c r="CY87" s="188">
        <f t="shared" si="196"/>
        <v>0</v>
      </c>
      <c r="CZ87" s="188">
        <f t="shared" si="184"/>
        <v>0</v>
      </c>
      <c r="DA87" s="188">
        <f t="shared" si="193"/>
        <v>0</v>
      </c>
      <c r="DB87" s="188">
        <f t="shared" si="185"/>
        <v>0</v>
      </c>
      <c r="DC87" s="188">
        <f>IF(IF(sym!$Q76=CF87,1,0)=1,ABS(CR87*CK87),-ABS(CR87*CK87))</f>
        <v>0</v>
      </c>
      <c r="DD87" s="188">
        <f t="shared" si="186"/>
        <v>0</v>
      </c>
      <c r="DE87" s="188">
        <f t="shared" si="187"/>
        <v>0</v>
      </c>
    </row>
    <row r="88" spans="1:109" s="2" customFormat="1" x14ac:dyDescent="0.25">
      <c r="A88" s="1" t="s">
        <v>1053</v>
      </c>
      <c r="B88" s="149" t="s">
        <v>738</v>
      </c>
      <c r="C88" s="192" t="s">
        <v>294</v>
      </c>
      <c r="D88"/>
      <c r="F88">
        <v>1</v>
      </c>
      <c r="G88" s="227">
        <v>1</v>
      </c>
      <c r="H88" s="227">
        <v>-1</v>
      </c>
      <c r="I88" s="227">
        <v>1</v>
      </c>
      <c r="J88" s="202">
        <v>-1</v>
      </c>
      <c r="K88" s="228">
        <v>-12</v>
      </c>
      <c r="L88">
        <f t="shared" si="142"/>
        <v>-1</v>
      </c>
      <c r="M88">
        <f t="shared" si="143"/>
        <v>1</v>
      </c>
      <c r="N88">
        <v>1</v>
      </c>
      <c r="O88">
        <f t="shared" si="144"/>
        <v>0</v>
      </c>
      <c r="P88">
        <f t="shared" si="136"/>
        <v>0</v>
      </c>
      <c r="Q88">
        <f t="shared" si="188"/>
        <v>0</v>
      </c>
      <c r="R88">
        <f t="shared" si="145"/>
        <v>1</v>
      </c>
      <c r="S88">
        <v>4.8921906142400003E-3</v>
      </c>
      <c r="T88" s="194">
        <v>42564</v>
      </c>
      <c r="U88">
        <f t="shared" si="146"/>
        <v>-1</v>
      </c>
      <c r="V88">
        <f t="shared" si="147"/>
        <v>-1</v>
      </c>
      <c r="W88">
        <f>VLOOKUP($A88,'FuturesInfo (3)'!$A$2:$V$80,22)</f>
        <v>3</v>
      </c>
      <c r="X88">
        <f t="shared" si="148"/>
        <v>-1</v>
      </c>
      <c r="Y88">
        <f t="shared" si="149"/>
        <v>3</v>
      </c>
      <c r="Z88" s="137">
        <v>313418.32499999995</v>
      </c>
      <c r="AA88" s="137">
        <v>208945.55</v>
      </c>
      <c r="AB88" s="188">
        <f t="shared" si="133"/>
        <v>1533.3021878958218</v>
      </c>
      <c r="AC88" s="188">
        <f t="shared" si="137"/>
        <v>-1533.3021878958218</v>
      </c>
      <c r="AD88" s="188">
        <f t="shared" si="150"/>
        <v>1533.3021878958218</v>
      </c>
      <c r="AE88" s="188">
        <f t="shared" si="151"/>
        <v>-1533.3021878958218</v>
      </c>
      <c r="AF88" s="188">
        <f t="shared" si="152"/>
        <v>-1533.3021878958218</v>
      </c>
      <c r="AG88" s="188">
        <f t="shared" si="194"/>
        <v>1533.3021878958218</v>
      </c>
      <c r="AH88" s="188">
        <f t="shared" si="153"/>
        <v>-1533.3021878958218</v>
      </c>
      <c r="AI88" s="188">
        <f t="shared" si="189"/>
        <v>1533.3021878958218</v>
      </c>
      <c r="AJ88" s="188">
        <f t="shared" si="154"/>
        <v>-1533.3021878958218</v>
      </c>
      <c r="AK88" s="188">
        <f>IF(IF(sym!$Q77=N88,1,0)=1,ABS(Z88*S88),-ABS(Z88*S88))</f>
        <v>1533.3021878958218</v>
      </c>
      <c r="AL88" s="188">
        <f t="shared" si="155"/>
        <v>-1533.3021878958218</v>
      </c>
      <c r="AM88" s="188">
        <f t="shared" si="156"/>
        <v>1533.3021878958218</v>
      </c>
      <c r="AO88">
        <f t="shared" si="157"/>
        <v>1</v>
      </c>
      <c r="AP88" s="227">
        <v>1</v>
      </c>
      <c r="AQ88" s="227">
        <v>-1</v>
      </c>
      <c r="AR88" s="227">
        <v>1</v>
      </c>
      <c r="AS88" s="202">
        <v>-1</v>
      </c>
      <c r="AT88" s="228">
        <v>-1</v>
      </c>
      <c r="AU88">
        <f t="shared" si="158"/>
        <v>-1</v>
      </c>
      <c r="AV88">
        <f t="shared" si="159"/>
        <v>1</v>
      </c>
      <c r="AW88" s="202">
        <v>-1</v>
      </c>
      <c r="AX88">
        <f t="shared" si="160"/>
        <v>1</v>
      </c>
      <c r="AY88">
        <f t="shared" si="138"/>
        <v>1</v>
      </c>
      <c r="AZ88">
        <f t="shared" si="190"/>
        <v>1</v>
      </c>
      <c r="BA88">
        <f t="shared" si="161"/>
        <v>0</v>
      </c>
      <c r="BB88" s="236">
        <v>-8.2942661377599994E-3</v>
      </c>
      <c r="BC88" s="194"/>
      <c r="BD88">
        <f t="shared" si="162"/>
        <v>-1</v>
      </c>
      <c r="BE88">
        <f t="shared" si="163"/>
        <v>-1</v>
      </c>
      <c r="BF88">
        <f>VLOOKUP($A88,'FuturesInfo (3)'!$A$2:$V$80,22)</f>
        <v>3</v>
      </c>
      <c r="BG88">
        <f t="shared" si="164"/>
        <v>-1</v>
      </c>
      <c r="BH88">
        <f t="shared" si="165"/>
        <v>2</v>
      </c>
      <c r="BI88" s="137">
        <f>VLOOKUP($A88,'FuturesInfo (3)'!$A$2:$O$80,15)*BF88</f>
        <v>315853.42500000005</v>
      </c>
      <c r="BJ88" s="137">
        <f>VLOOKUP($A88,'FuturesInfo (3)'!$A$2:$O$80,15)*BH88</f>
        <v>210568.95</v>
      </c>
      <c r="BK88" s="188">
        <f t="shared" si="134"/>
        <v>-2619.7723674730182</v>
      </c>
      <c r="BL88" s="188">
        <f t="shared" si="139"/>
        <v>2619.7723674730182</v>
      </c>
      <c r="BM88" s="188">
        <f t="shared" si="166"/>
        <v>-2619.7723674730182</v>
      </c>
      <c r="BN88" s="188">
        <f t="shared" si="167"/>
        <v>2619.7723674730182</v>
      </c>
      <c r="BO88" s="188">
        <f t="shared" si="168"/>
        <v>2619.7723674730182</v>
      </c>
      <c r="BP88" s="188">
        <f t="shared" si="195"/>
        <v>-2619.7723674730182</v>
      </c>
      <c r="BQ88" s="188">
        <f t="shared" si="169"/>
        <v>2619.7723674730182</v>
      </c>
      <c r="BR88" s="188">
        <f t="shared" si="191"/>
        <v>-2619.7723674730182</v>
      </c>
      <c r="BS88" s="188">
        <f t="shared" si="170"/>
        <v>2619.7723674730182</v>
      </c>
      <c r="BT88" s="188">
        <f>IF(IF(sym!$Q77=AW88,1,0)=1,ABS(BI88*BB88),-ABS(BI88*BB88))</f>
        <v>-2619.7723674730182</v>
      </c>
      <c r="BU88" s="188">
        <f t="shared" si="171"/>
        <v>2619.7723674730182</v>
      </c>
      <c r="BV88" s="188">
        <f t="shared" si="172"/>
        <v>2619.7723674730182</v>
      </c>
      <c r="BX88">
        <f t="shared" si="173"/>
        <v>-1</v>
      </c>
      <c r="BY88" s="227">
        <v>-1</v>
      </c>
      <c r="BZ88" s="227">
        <v>1</v>
      </c>
      <c r="CA88" s="227">
        <v>-1</v>
      </c>
      <c r="CB88" s="202">
        <v>1</v>
      </c>
      <c r="CC88" s="228">
        <v>-1</v>
      </c>
      <c r="CD88">
        <v>-2</v>
      </c>
      <c r="CE88">
        <f t="shared" si="174"/>
        <v>-1</v>
      </c>
      <c r="CF88" s="202"/>
      <c r="CG88">
        <f t="shared" si="175"/>
        <v>0</v>
      </c>
      <c r="CH88">
        <f t="shared" si="140"/>
        <v>0</v>
      </c>
      <c r="CI88">
        <f t="shared" si="192"/>
        <v>0</v>
      </c>
      <c r="CJ88">
        <f t="shared" si="176"/>
        <v>0</v>
      </c>
      <c r="CK88" s="236"/>
      <c r="CL88" s="194">
        <v>42549</v>
      </c>
      <c r="CM88">
        <f t="shared" si="177"/>
        <v>1</v>
      </c>
      <c r="CN88">
        <f t="shared" si="178"/>
        <v>1</v>
      </c>
      <c r="CO88">
        <f>VLOOKUP($A88,'FuturesInfo (3)'!$A$2:$V$80,22)</f>
        <v>3</v>
      </c>
      <c r="CP88">
        <f t="shared" si="179"/>
        <v>1</v>
      </c>
      <c r="CQ88">
        <f t="shared" si="180"/>
        <v>4</v>
      </c>
      <c r="CR88" s="137">
        <f>VLOOKUP($A88,'FuturesInfo (3)'!$A$2:$O$80,15)*CO88</f>
        <v>315853.42500000005</v>
      </c>
      <c r="CS88" s="137">
        <f>VLOOKUP($A88,'FuturesInfo (3)'!$A$2:$O$80,15)*CQ88</f>
        <v>421137.9</v>
      </c>
      <c r="CT88" s="188">
        <f t="shared" si="135"/>
        <v>0</v>
      </c>
      <c r="CU88" s="188">
        <f t="shared" si="141"/>
        <v>0</v>
      </c>
      <c r="CV88" s="188">
        <f t="shared" si="181"/>
        <v>0</v>
      </c>
      <c r="CW88" s="188">
        <f t="shared" si="182"/>
        <v>0</v>
      </c>
      <c r="CX88" s="188">
        <f t="shared" si="183"/>
        <v>0</v>
      </c>
      <c r="CY88" s="188">
        <f t="shared" si="196"/>
        <v>0</v>
      </c>
      <c r="CZ88" s="188">
        <f t="shared" si="184"/>
        <v>0</v>
      </c>
      <c r="DA88" s="188">
        <f t="shared" si="193"/>
        <v>0</v>
      </c>
      <c r="DB88" s="188">
        <f t="shared" si="185"/>
        <v>0</v>
      </c>
      <c r="DC88" s="188">
        <f>IF(IF(sym!$Q77=CF88,1,0)=1,ABS(CR88*CK88),-ABS(CR88*CK88))</f>
        <v>0</v>
      </c>
      <c r="DD88" s="188">
        <f t="shared" si="186"/>
        <v>0</v>
      </c>
      <c r="DE88" s="188">
        <f t="shared" si="187"/>
        <v>0</v>
      </c>
    </row>
    <row r="89" spans="1:109" s="2" customFormat="1" x14ac:dyDescent="0.25">
      <c r="A89" s="1" t="s">
        <v>1054</v>
      </c>
      <c r="B89" s="149" t="s">
        <v>463</v>
      </c>
      <c r="C89" s="192" t="s">
        <v>1122</v>
      </c>
      <c r="D89"/>
      <c r="F89">
        <v>1</v>
      </c>
      <c r="G89" s="227">
        <v>1</v>
      </c>
      <c r="H89" s="227">
        <v>1</v>
      </c>
      <c r="I89" s="227">
        <v>1</v>
      </c>
      <c r="J89" s="202">
        <v>-1</v>
      </c>
      <c r="K89" s="228">
        <v>-6</v>
      </c>
      <c r="L89">
        <f t="shared" si="142"/>
        <v>1</v>
      </c>
      <c r="M89">
        <f t="shared" si="143"/>
        <v>1</v>
      </c>
      <c r="N89">
        <v>1</v>
      </c>
      <c r="O89">
        <f t="shared" si="144"/>
        <v>1</v>
      </c>
      <c r="P89">
        <f t="shared" si="136"/>
        <v>0</v>
      </c>
      <c r="Q89">
        <f t="shared" si="188"/>
        <v>1</v>
      </c>
      <c r="R89">
        <f t="shared" si="145"/>
        <v>1</v>
      </c>
      <c r="S89">
        <v>1.01864113273E-4</v>
      </c>
      <c r="T89" s="194">
        <v>42572</v>
      </c>
      <c r="U89">
        <f t="shared" si="146"/>
        <v>-1</v>
      </c>
      <c r="V89">
        <f t="shared" si="147"/>
        <v>-1</v>
      </c>
      <c r="W89">
        <f>VLOOKUP($A89,'FuturesInfo (3)'!$A$2:$V$80,22)</f>
        <v>0</v>
      </c>
      <c r="X89">
        <f t="shared" si="148"/>
        <v>-1</v>
      </c>
      <c r="Y89">
        <f t="shared" si="149"/>
        <v>0</v>
      </c>
      <c r="Z89" s="137">
        <v>0</v>
      </c>
      <c r="AA89" s="137">
        <v>0</v>
      </c>
      <c r="AB89" s="188">
        <f t="shared" si="133"/>
        <v>0</v>
      </c>
      <c r="AC89" s="188">
        <f t="shared" si="137"/>
        <v>0</v>
      </c>
      <c r="AD89" s="188">
        <f t="shared" si="150"/>
        <v>0</v>
      </c>
      <c r="AE89" s="188">
        <f t="shared" si="151"/>
        <v>0</v>
      </c>
      <c r="AF89" s="188">
        <f t="shared" si="152"/>
        <v>0</v>
      </c>
      <c r="AG89" s="188">
        <f t="shared" si="194"/>
        <v>0</v>
      </c>
      <c r="AH89" s="188">
        <f t="shared" si="153"/>
        <v>0</v>
      </c>
      <c r="AI89" s="188">
        <f t="shared" si="189"/>
        <v>0</v>
      </c>
      <c r="AJ89" s="188">
        <f t="shared" si="154"/>
        <v>0</v>
      </c>
      <c r="AK89" s="188">
        <f>IF(IF(sym!$Q78=N89,1,0)=1,ABS(Z89*S89),-ABS(Z89*S89))</f>
        <v>0</v>
      </c>
      <c r="AL89" s="188">
        <f t="shared" si="155"/>
        <v>0</v>
      </c>
      <c r="AM89" s="188">
        <f t="shared" si="156"/>
        <v>0</v>
      </c>
      <c r="AO89">
        <f t="shared" si="157"/>
        <v>1</v>
      </c>
      <c r="AP89" s="227">
        <v>-1</v>
      </c>
      <c r="AQ89" s="227">
        <v>-1</v>
      </c>
      <c r="AR89" s="227">
        <v>1</v>
      </c>
      <c r="AS89" s="202">
        <v>-1</v>
      </c>
      <c r="AT89" s="228">
        <v>-7</v>
      </c>
      <c r="AU89">
        <f t="shared" si="158"/>
        <v>-1</v>
      </c>
      <c r="AV89">
        <f t="shared" si="159"/>
        <v>1</v>
      </c>
      <c r="AW89" s="202">
        <v>1</v>
      </c>
      <c r="AX89">
        <f t="shared" si="160"/>
        <v>0</v>
      </c>
      <c r="AY89">
        <f t="shared" si="138"/>
        <v>0</v>
      </c>
      <c r="AZ89">
        <f t="shared" si="190"/>
        <v>0</v>
      </c>
      <c r="BA89">
        <f t="shared" si="161"/>
        <v>1</v>
      </c>
      <c r="BB89" s="236">
        <v>6.1112242819300001E-4</v>
      </c>
      <c r="BC89" s="194"/>
      <c r="BD89">
        <f t="shared" si="162"/>
        <v>-1</v>
      </c>
      <c r="BE89">
        <f t="shared" si="163"/>
        <v>-1</v>
      </c>
      <c r="BF89">
        <f>VLOOKUP($A89,'FuturesInfo (3)'!$A$2:$V$80,22)</f>
        <v>0</v>
      </c>
      <c r="BG89">
        <f t="shared" si="164"/>
        <v>-1</v>
      </c>
      <c r="BH89">
        <f t="shared" si="165"/>
        <v>0</v>
      </c>
      <c r="BI89" s="137">
        <f>VLOOKUP($A89,'FuturesInfo (3)'!$A$2:$O$80,15)*BF89</f>
        <v>0</v>
      </c>
      <c r="BJ89" s="137">
        <f>VLOOKUP($A89,'FuturesInfo (3)'!$A$2:$O$80,15)*BH89</f>
        <v>0</v>
      </c>
      <c r="BK89" s="188">
        <f t="shared" si="134"/>
        <v>0</v>
      </c>
      <c r="BL89" s="188">
        <f t="shared" si="139"/>
        <v>0</v>
      </c>
      <c r="BM89" s="188">
        <f t="shared" si="166"/>
        <v>0</v>
      </c>
      <c r="BN89" s="188">
        <f t="shared" si="167"/>
        <v>0</v>
      </c>
      <c r="BO89" s="188">
        <f t="shared" si="168"/>
        <v>0</v>
      </c>
      <c r="BP89" s="188">
        <f t="shared" si="195"/>
        <v>0</v>
      </c>
      <c r="BQ89" s="188">
        <f t="shared" si="169"/>
        <v>0</v>
      </c>
      <c r="BR89" s="188">
        <f t="shared" si="191"/>
        <v>0</v>
      </c>
      <c r="BS89" s="188">
        <f t="shared" si="170"/>
        <v>0</v>
      </c>
      <c r="BT89" s="188">
        <f>IF(IF(sym!$Q78=AW89,1,0)=1,ABS(BI89*BB89),-ABS(BI89*BB89))</f>
        <v>0</v>
      </c>
      <c r="BU89" s="188">
        <f t="shared" si="171"/>
        <v>0</v>
      </c>
      <c r="BV89" s="188">
        <f t="shared" si="172"/>
        <v>0</v>
      </c>
      <c r="BX89">
        <f t="shared" si="173"/>
        <v>1</v>
      </c>
      <c r="BY89" s="227">
        <v>1</v>
      </c>
      <c r="BZ89" s="227">
        <v>1</v>
      </c>
      <c r="CA89" s="227">
        <v>1</v>
      </c>
      <c r="CB89" s="202">
        <v>1</v>
      </c>
      <c r="CC89" s="228">
        <v>-1</v>
      </c>
      <c r="CD89">
        <v>-8</v>
      </c>
      <c r="CE89">
        <f t="shared" si="174"/>
        <v>-1</v>
      </c>
      <c r="CF89" s="202"/>
      <c r="CG89">
        <f t="shared" si="175"/>
        <v>0</v>
      </c>
      <c r="CH89">
        <f t="shared" si="140"/>
        <v>0</v>
      </c>
      <c r="CI89">
        <f t="shared" si="192"/>
        <v>0</v>
      </c>
      <c r="CJ89">
        <f t="shared" si="176"/>
        <v>0</v>
      </c>
      <c r="CK89" s="236"/>
      <c r="CL89" s="194">
        <v>42572</v>
      </c>
      <c r="CM89">
        <f t="shared" si="177"/>
        <v>-1</v>
      </c>
      <c r="CN89">
        <f t="shared" si="178"/>
        <v>-1</v>
      </c>
      <c r="CO89">
        <f>VLOOKUP($A89,'FuturesInfo (3)'!$A$2:$V$80,22)</f>
        <v>0</v>
      </c>
      <c r="CP89">
        <f t="shared" si="179"/>
        <v>1</v>
      </c>
      <c r="CQ89">
        <f t="shared" si="180"/>
        <v>0</v>
      </c>
      <c r="CR89" s="137">
        <f>VLOOKUP($A89,'FuturesInfo (3)'!$A$2:$O$80,15)*CO89</f>
        <v>0</v>
      </c>
      <c r="CS89" s="137">
        <f>VLOOKUP($A89,'FuturesInfo (3)'!$A$2:$O$80,15)*CQ89</f>
        <v>0</v>
      </c>
      <c r="CT89" s="188">
        <f t="shared" si="135"/>
        <v>0</v>
      </c>
      <c r="CU89" s="188">
        <f t="shared" si="141"/>
        <v>0</v>
      </c>
      <c r="CV89" s="188">
        <f t="shared" si="181"/>
        <v>0</v>
      </c>
      <c r="CW89" s="188">
        <f t="shared" si="182"/>
        <v>0</v>
      </c>
      <c r="CX89" s="188">
        <f t="shared" si="183"/>
        <v>0</v>
      </c>
      <c r="CY89" s="188">
        <f t="shared" si="196"/>
        <v>0</v>
      </c>
      <c r="CZ89" s="188">
        <f t="shared" si="184"/>
        <v>0</v>
      </c>
      <c r="DA89" s="188">
        <f t="shared" si="193"/>
        <v>0</v>
      </c>
      <c r="DB89" s="188">
        <f t="shared" si="185"/>
        <v>0</v>
      </c>
      <c r="DC89" s="188">
        <f>IF(IF(sym!$Q78=CF89,1,0)=1,ABS(CR89*CK89),-ABS(CR89*CK89))</f>
        <v>0</v>
      </c>
      <c r="DD89" s="188">
        <f t="shared" si="186"/>
        <v>0</v>
      </c>
      <c r="DE89" s="188">
        <f t="shared" si="187"/>
        <v>0</v>
      </c>
    </row>
    <row r="90" spans="1:109" s="4" customFormat="1" x14ac:dyDescent="0.25">
      <c r="A90" s="1" t="s">
        <v>422</v>
      </c>
      <c r="B90" s="149" t="s">
        <v>639</v>
      </c>
      <c r="C90" s="192" t="s">
        <v>294</v>
      </c>
      <c r="F90">
        <v>-1</v>
      </c>
      <c r="G90" s="227">
        <v>-1</v>
      </c>
      <c r="H90" s="227">
        <v>-1</v>
      </c>
      <c r="I90" s="227">
        <v>-1</v>
      </c>
      <c r="J90" s="202">
        <v>-1</v>
      </c>
      <c r="K90" s="228">
        <v>-8</v>
      </c>
      <c r="L90">
        <f t="shared" si="142"/>
        <v>1</v>
      </c>
      <c r="M90">
        <f t="shared" si="143"/>
        <v>1</v>
      </c>
      <c r="N90">
        <v>-1</v>
      </c>
      <c r="O90">
        <f t="shared" si="144"/>
        <v>1</v>
      </c>
      <c r="P90">
        <f t="shared" si="136"/>
        <v>1</v>
      </c>
      <c r="Q90">
        <f t="shared" si="188"/>
        <v>0</v>
      </c>
      <c r="R90">
        <f t="shared" si="145"/>
        <v>0</v>
      </c>
      <c r="S90">
        <v>-1.9605707439300001E-3</v>
      </c>
      <c r="T90" s="194">
        <v>42570</v>
      </c>
      <c r="U90">
        <f t="shared" si="146"/>
        <v>1</v>
      </c>
      <c r="V90">
        <f t="shared" si="147"/>
        <v>1</v>
      </c>
      <c r="W90">
        <f>VLOOKUP($A90,'FuturesInfo (3)'!$A$2:$V$80,22)</f>
        <v>4</v>
      </c>
      <c r="X90">
        <f t="shared" si="148"/>
        <v>-1</v>
      </c>
      <c r="Y90">
        <f t="shared" si="149"/>
        <v>4</v>
      </c>
      <c r="Z90" s="137">
        <v>274890</v>
      </c>
      <c r="AA90" s="137">
        <v>183260</v>
      </c>
      <c r="AB90" s="188">
        <f t="shared" si="133"/>
        <v>538.94129179891775</v>
      </c>
      <c r="AC90" s="188">
        <f t="shared" si="137"/>
        <v>538.94129179891775</v>
      </c>
      <c r="AD90" s="188">
        <f t="shared" si="150"/>
        <v>538.94129179891775</v>
      </c>
      <c r="AE90" s="188">
        <f t="shared" si="151"/>
        <v>538.94129179891775</v>
      </c>
      <c r="AF90" s="188">
        <f t="shared" si="152"/>
        <v>-538.94129179891775</v>
      </c>
      <c r="AG90" s="188">
        <f t="shared" si="194"/>
        <v>-538.94129179891775</v>
      </c>
      <c r="AH90" s="188">
        <f t="shared" si="153"/>
        <v>538.94129179891775</v>
      </c>
      <c r="AI90" s="188">
        <f t="shared" si="189"/>
        <v>538.94129179891775</v>
      </c>
      <c r="AJ90" s="188">
        <f t="shared" si="154"/>
        <v>-538.94129179891775</v>
      </c>
      <c r="AK90" s="188">
        <f>IF(IF(sym!$Q79=N90,1,0)=1,ABS(Z90*S90),-ABS(Z90*S90))</f>
        <v>-538.94129179891775</v>
      </c>
      <c r="AL90" s="188">
        <f t="shared" si="155"/>
        <v>-538.94129179891775</v>
      </c>
      <c r="AM90" s="188">
        <f t="shared" si="156"/>
        <v>538.94129179891775</v>
      </c>
      <c r="AO90">
        <f t="shared" si="157"/>
        <v>-1</v>
      </c>
      <c r="AP90" s="227">
        <v>-1</v>
      </c>
      <c r="AQ90" s="227">
        <v>1</v>
      </c>
      <c r="AR90" s="227">
        <v>-1</v>
      </c>
      <c r="AS90" s="202">
        <v>-1</v>
      </c>
      <c r="AT90" s="228">
        <v>-9</v>
      </c>
      <c r="AU90">
        <f t="shared" si="158"/>
        <v>1</v>
      </c>
      <c r="AV90">
        <f t="shared" si="159"/>
        <v>1</v>
      </c>
      <c r="AW90" s="202">
        <v>-1</v>
      </c>
      <c r="AX90">
        <f t="shared" si="160"/>
        <v>0</v>
      </c>
      <c r="AY90">
        <f t="shared" si="138"/>
        <v>1</v>
      </c>
      <c r="AZ90">
        <f t="shared" si="190"/>
        <v>0</v>
      </c>
      <c r="BA90">
        <f t="shared" si="161"/>
        <v>0</v>
      </c>
      <c r="BB90" s="236">
        <v>-4.2562479537299998E-3</v>
      </c>
      <c r="BC90" s="194"/>
      <c r="BD90">
        <f t="shared" si="162"/>
        <v>1</v>
      </c>
      <c r="BE90">
        <f t="shared" si="163"/>
        <v>1</v>
      </c>
      <c r="BF90">
        <f>VLOOKUP($A90,'FuturesInfo (3)'!$A$2:$V$80,22)</f>
        <v>4</v>
      </c>
      <c r="BG90">
        <f t="shared" si="164"/>
        <v>-1</v>
      </c>
      <c r="BH90">
        <f t="shared" si="165"/>
        <v>3</v>
      </c>
      <c r="BI90" s="137">
        <f>VLOOKUP($A90,'FuturesInfo (3)'!$A$2:$O$80,15)*BF90</f>
        <v>369320</v>
      </c>
      <c r="BJ90" s="137">
        <f>VLOOKUP($A90,'FuturesInfo (3)'!$A$2:$O$80,15)*BH90</f>
        <v>276990</v>
      </c>
      <c r="BK90" s="188">
        <f t="shared" si="134"/>
        <v>1571.9174942715636</v>
      </c>
      <c r="BL90" s="188">
        <f t="shared" si="139"/>
        <v>1571.9174942715636</v>
      </c>
      <c r="BM90" s="188">
        <f t="shared" si="166"/>
        <v>1571.9174942715636</v>
      </c>
      <c r="BN90" s="188">
        <f t="shared" si="167"/>
        <v>1571.9174942715636</v>
      </c>
      <c r="BO90" s="188">
        <f t="shared" si="168"/>
        <v>-1571.9174942715636</v>
      </c>
      <c r="BP90" s="188">
        <f t="shared" si="195"/>
        <v>-1571.9174942715636</v>
      </c>
      <c r="BQ90" s="188">
        <f t="shared" si="169"/>
        <v>-1571.9174942715636</v>
      </c>
      <c r="BR90" s="188">
        <f t="shared" si="191"/>
        <v>1571.9174942715636</v>
      </c>
      <c r="BS90" s="188">
        <f t="shared" si="170"/>
        <v>-1571.9174942715636</v>
      </c>
      <c r="BT90" s="188">
        <f>IF(IF(sym!$Q79=AW90,1,0)=1,ABS(BI90*BB90),-ABS(BI90*BB90))</f>
        <v>-1571.9174942715636</v>
      </c>
      <c r="BU90" s="188">
        <f t="shared" si="171"/>
        <v>-1571.9174942715636</v>
      </c>
      <c r="BV90" s="188">
        <f t="shared" si="172"/>
        <v>1571.9174942715636</v>
      </c>
      <c r="BX90">
        <f t="shared" si="173"/>
        <v>-1</v>
      </c>
      <c r="BY90" s="227">
        <v>-1</v>
      </c>
      <c r="BZ90" s="227">
        <v>-1</v>
      </c>
      <c r="CA90" s="227">
        <v>1</v>
      </c>
      <c r="CB90" s="202">
        <v>-1</v>
      </c>
      <c r="CC90" s="228">
        <v>1</v>
      </c>
      <c r="CD90">
        <v>-10</v>
      </c>
      <c r="CE90">
        <f t="shared" si="174"/>
        <v>-1</v>
      </c>
      <c r="CF90" s="202"/>
      <c r="CG90">
        <f t="shared" si="175"/>
        <v>0</v>
      </c>
      <c r="CH90">
        <f t="shared" si="140"/>
        <v>0</v>
      </c>
      <c r="CI90">
        <f t="shared" si="192"/>
        <v>0</v>
      </c>
      <c r="CJ90">
        <f t="shared" si="176"/>
        <v>0</v>
      </c>
      <c r="CK90" s="236"/>
      <c r="CL90" s="194">
        <v>42570</v>
      </c>
      <c r="CM90">
        <f t="shared" si="177"/>
        <v>-1</v>
      </c>
      <c r="CN90">
        <f t="shared" si="178"/>
        <v>-1</v>
      </c>
      <c r="CO90">
        <f>VLOOKUP($A90,'FuturesInfo (3)'!$A$2:$V$80,22)</f>
        <v>4</v>
      </c>
      <c r="CP90">
        <f t="shared" si="179"/>
        <v>-1</v>
      </c>
      <c r="CQ90">
        <f t="shared" si="180"/>
        <v>3</v>
      </c>
      <c r="CR90" s="137">
        <f>VLOOKUP($A90,'FuturesInfo (3)'!$A$2:$O$80,15)*CO90</f>
        <v>369320</v>
      </c>
      <c r="CS90" s="137">
        <f>VLOOKUP($A90,'FuturesInfo (3)'!$A$2:$O$80,15)*CQ90</f>
        <v>276990</v>
      </c>
      <c r="CT90" s="188">
        <f t="shared" si="135"/>
        <v>0</v>
      </c>
      <c r="CU90" s="188">
        <f t="shared" si="141"/>
        <v>0</v>
      </c>
      <c r="CV90" s="188">
        <f t="shared" si="181"/>
        <v>0</v>
      </c>
      <c r="CW90" s="188">
        <f t="shared" si="182"/>
        <v>0</v>
      </c>
      <c r="CX90" s="188">
        <f t="shared" si="183"/>
        <v>0</v>
      </c>
      <c r="CY90" s="188">
        <f t="shared" si="196"/>
        <v>0</v>
      </c>
      <c r="CZ90" s="188">
        <f t="shared" si="184"/>
        <v>0</v>
      </c>
      <c r="DA90" s="188">
        <f t="shared" si="193"/>
        <v>0</v>
      </c>
      <c r="DB90" s="188">
        <f t="shared" si="185"/>
        <v>0</v>
      </c>
      <c r="DC90" s="188">
        <f>IF(IF(sym!$Q79=CF90,1,0)=1,ABS(CR90*CK90),-ABS(CR90*CK90))</f>
        <v>0</v>
      </c>
      <c r="DD90" s="188">
        <f t="shared" si="186"/>
        <v>0</v>
      </c>
      <c r="DE90" s="188">
        <f t="shared" si="187"/>
        <v>0</v>
      </c>
    </row>
    <row r="91" spans="1:109" s="4" customFormat="1" x14ac:dyDescent="0.25">
      <c r="A91" s="1" t="s">
        <v>1025</v>
      </c>
      <c r="B91" s="149" t="s">
        <v>459</v>
      </c>
      <c r="C91" s="192" t="s">
        <v>1122</v>
      </c>
      <c r="F91">
        <v>1</v>
      </c>
      <c r="G91" s="227">
        <v>-1</v>
      </c>
      <c r="H91" s="227">
        <v>-1</v>
      </c>
      <c r="I91" s="227">
        <v>-1</v>
      </c>
      <c r="J91" s="202">
        <v>1</v>
      </c>
      <c r="K91" s="228">
        <v>26</v>
      </c>
      <c r="L91">
        <f t="shared" si="142"/>
        <v>-1</v>
      </c>
      <c r="M91">
        <f t="shared" si="143"/>
        <v>1</v>
      </c>
      <c r="N91">
        <v>1</v>
      </c>
      <c r="O91">
        <f t="shared" si="144"/>
        <v>0</v>
      </c>
      <c r="P91">
        <f t="shared" si="136"/>
        <v>1</v>
      </c>
      <c r="Q91">
        <f t="shared" si="188"/>
        <v>0</v>
      </c>
      <c r="R91">
        <f t="shared" si="145"/>
        <v>1</v>
      </c>
      <c r="S91">
        <v>4.0572066132500001E-4</v>
      </c>
      <c r="T91" s="194">
        <v>42544</v>
      </c>
      <c r="U91">
        <f t="shared" si="146"/>
        <v>1</v>
      </c>
      <c r="V91">
        <f t="shared" si="147"/>
        <v>-1</v>
      </c>
      <c r="W91">
        <f>VLOOKUP($A91,'FuturesInfo (3)'!$A$2:$V$80,22)</f>
        <v>16</v>
      </c>
      <c r="X91">
        <f t="shared" si="148"/>
        <v>-1</v>
      </c>
      <c r="Y91">
        <f t="shared" si="149"/>
        <v>16</v>
      </c>
      <c r="Z91" s="137">
        <v>3537522.7579999999</v>
      </c>
      <c r="AA91" s="137">
        <v>2705164.4619999998</v>
      </c>
      <c r="AB91" s="188">
        <f t="shared" si="133"/>
        <v>-1435.246072827998</v>
      </c>
      <c r="AC91" s="188">
        <f t="shared" si="137"/>
        <v>-1435.246072827998</v>
      </c>
      <c r="AD91" s="188">
        <f t="shared" si="150"/>
        <v>1435.246072827998</v>
      </c>
      <c r="AE91" s="188">
        <f t="shared" si="151"/>
        <v>1435.246072827998</v>
      </c>
      <c r="AF91" s="188">
        <f t="shared" si="152"/>
        <v>-1435.246072827998</v>
      </c>
      <c r="AG91" s="188">
        <f t="shared" si="194"/>
        <v>1435.246072827998</v>
      </c>
      <c r="AH91" s="188">
        <f t="shared" si="153"/>
        <v>-1435.246072827998</v>
      </c>
      <c r="AI91" s="188">
        <f t="shared" si="189"/>
        <v>-1435.246072827998</v>
      </c>
      <c r="AJ91" s="188">
        <f t="shared" si="154"/>
        <v>1435.246072827998</v>
      </c>
      <c r="AK91" s="188">
        <f>IF(IF(sym!$Q80=N91,1,0)=1,ABS(Z91*S91),-ABS(Z91*S91))</f>
        <v>-1435.246072827998</v>
      </c>
      <c r="AL91" s="188">
        <f t="shared" si="155"/>
        <v>-1435.246072827998</v>
      </c>
      <c r="AM91" s="188">
        <f t="shared" si="156"/>
        <v>1435.246072827998</v>
      </c>
      <c r="AO91">
        <f t="shared" si="157"/>
        <v>1</v>
      </c>
      <c r="AP91" s="227">
        <v>1</v>
      </c>
      <c r="AQ91" s="227">
        <v>1</v>
      </c>
      <c r="AR91" s="227">
        <v>1</v>
      </c>
      <c r="AS91" s="202">
        <v>1</v>
      </c>
      <c r="AT91" s="228">
        <v>27</v>
      </c>
      <c r="AU91">
        <f t="shared" si="158"/>
        <v>1</v>
      </c>
      <c r="AV91">
        <f t="shared" si="159"/>
        <v>1</v>
      </c>
      <c r="AW91" s="202">
        <v>1</v>
      </c>
      <c r="AX91">
        <f t="shared" si="160"/>
        <v>1</v>
      </c>
      <c r="AY91">
        <f t="shared" si="138"/>
        <v>1</v>
      </c>
      <c r="AZ91">
        <f t="shared" si="190"/>
        <v>1</v>
      </c>
      <c r="BA91">
        <f t="shared" si="161"/>
        <v>1</v>
      </c>
      <c r="BB91" s="236">
        <v>4.0555611882800002E-4</v>
      </c>
      <c r="BC91" s="194"/>
      <c r="BD91">
        <f t="shared" si="162"/>
        <v>-1</v>
      </c>
      <c r="BE91">
        <f t="shared" si="163"/>
        <v>1</v>
      </c>
      <c r="BF91">
        <f>VLOOKUP($A91,'FuturesInfo (3)'!$A$2:$V$80,22)</f>
        <v>16</v>
      </c>
      <c r="BG91">
        <f t="shared" si="164"/>
        <v>1</v>
      </c>
      <c r="BH91">
        <f t="shared" si="165"/>
        <v>20</v>
      </c>
      <c r="BI91" s="137">
        <f>VLOOKUP($A91,'FuturesInfo (3)'!$A$2:$O$80,15)*BF91</f>
        <v>3388495.4880000004</v>
      </c>
      <c r="BJ91" s="137">
        <f>VLOOKUP($A91,'FuturesInfo (3)'!$A$2:$O$80,15)*BH91</f>
        <v>4235619.3600000003</v>
      </c>
      <c r="BK91" s="188">
        <f t="shared" si="134"/>
        <v>1374.2250787794701</v>
      </c>
      <c r="BL91" s="188">
        <f t="shared" si="139"/>
        <v>1374.2250787794701</v>
      </c>
      <c r="BM91" s="188">
        <f t="shared" si="166"/>
        <v>1374.2250787794701</v>
      </c>
      <c r="BN91" s="188">
        <f t="shared" si="167"/>
        <v>1374.2250787794701</v>
      </c>
      <c r="BO91" s="188">
        <f t="shared" si="168"/>
        <v>1374.2250787794701</v>
      </c>
      <c r="BP91" s="188">
        <f t="shared" si="195"/>
        <v>1374.2250787794701</v>
      </c>
      <c r="BQ91" s="188">
        <f t="shared" si="169"/>
        <v>1374.2250787794701</v>
      </c>
      <c r="BR91" s="188">
        <f t="shared" si="191"/>
        <v>1374.2250787794701</v>
      </c>
      <c r="BS91" s="188">
        <f t="shared" si="170"/>
        <v>-1374.2250787794701</v>
      </c>
      <c r="BT91" s="188">
        <f>IF(IF(sym!$Q80=AW91,1,0)=1,ABS(BI91*BB91),-ABS(BI91*BB91))</f>
        <v>-1374.2250787794701</v>
      </c>
      <c r="BU91" s="188">
        <f t="shared" si="171"/>
        <v>1374.2250787794701</v>
      </c>
      <c r="BV91" s="188">
        <f t="shared" si="172"/>
        <v>1374.2250787794701</v>
      </c>
      <c r="BX91">
        <f t="shared" si="173"/>
        <v>1</v>
      </c>
      <c r="BY91" s="227">
        <v>1</v>
      </c>
      <c r="BZ91" s="227">
        <v>1</v>
      </c>
      <c r="CA91" s="227">
        <v>1</v>
      </c>
      <c r="CB91" s="202">
        <v>1</v>
      </c>
      <c r="CC91" s="228">
        <v>1</v>
      </c>
      <c r="CD91">
        <v>28</v>
      </c>
      <c r="CE91">
        <f t="shared" si="174"/>
        <v>1</v>
      </c>
      <c r="CF91" s="202"/>
      <c r="CG91">
        <f t="shared" si="175"/>
        <v>0</v>
      </c>
      <c r="CH91">
        <f t="shared" si="140"/>
        <v>0</v>
      </c>
      <c r="CI91">
        <f t="shared" si="192"/>
        <v>0</v>
      </c>
      <c r="CJ91">
        <f t="shared" si="176"/>
        <v>0</v>
      </c>
      <c r="CK91" s="236"/>
      <c r="CL91" s="194">
        <v>42544</v>
      </c>
      <c r="CM91">
        <f t="shared" si="177"/>
        <v>-1</v>
      </c>
      <c r="CN91">
        <f t="shared" si="178"/>
        <v>1</v>
      </c>
      <c r="CO91">
        <f>VLOOKUP($A91,'FuturesInfo (3)'!$A$2:$V$80,22)</f>
        <v>16</v>
      </c>
      <c r="CP91">
        <f t="shared" si="179"/>
        <v>1</v>
      </c>
      <c r="CQ91">
        <f t="shared" si="180"/>
        <v>20</v>
      </c>
      <c r="CR91" s="137">
        <f>VLOOKUP($A91,'FuturesInfo (3)'!$A$2:$O$80,15)*CO91</f>
        <v>3388495.4880000004</v>
      </c>
      <c r="CS91" s="137">
        <f>VLOOKUP($A91,'FuturesInfo (3)'!$A$2:$O$80,15)*CQ91</f>
        <v>4235619.3600000003</v>
      </c>
      <c r="CT91" s="188">
        <f t="shared" si="135"/>
        <v>0</v>
      </c>
      <c r="CU91" s="188">
        <f t="shared" si="141"/>
        <v>0</v>
      </c>
      <c r="CV91" s="188">
        <f t="shared" si="181"/>
        <v>0</v>
      </c>
      <c r="CW91" s="188">
        <f t="shared" si="182"/>
        <v>0</v>
      </c>
      <c r="CX91" s="188">
        <f t="shared" si="183"/>
        <v>0</v>
      </c>
      <c r="CY91" s="188">
        <f t="shared" si="196"/>
        <v>0</v>
      </c>
      <c r="CZ91" s="188">
        <f t="shared" si="184"/>
        <v>0</v>
      </c>
      <c r="DA91" s="188">
        <f t="shared" si="193"/>
        <v>0</v>
      </c>
      <c r="DB91" s="188">
        <f t="shared" si="185"/>
        <v>0</v>
      </c>
      <c r="DC91" s="188">
        <f>IF(IF(sym!$Q80=CF91,1,0)=1,ABS(CR91*CK91),-ABS(CR91*CK91))</f>
        <v>0</v>
      </c>
      <c r="DD91" s="188">
        <f t="shared" si="186"/>
        <v>0</v>
      </c>
      <c r="DE91" s="188">
        <f t="shared" si="187"/>
        <v>0</v>
      </c>
    </row>
    <row r="92" spans="1:109" s="4" customFormat="1" ht="15.75" thickBot="1" x14ac:dyDescent="0.3">
      <c r="A92" s="1" t="s">
        <v>1026</v>
      </c>
      <c r="B92" s="149" t="s">
        <v>447</v>
      </c>
      <c r="C92" s="192" t="s">
        <v>1122</v>
      </c>
      <c r="F92">
        <v>-1</v>
      </c>
      <c r="G92" s="231">
        <v>1</v>
      </c>
      <c r="H92" s="231">
        <v>1</v>
      </c>
      <c r="I92" s="231">
        <v>-1</v>
      </c>
      <c r="J92" s="203">
        <v>1</v>
      </c>
      <c r="K92" s="232">
        <v>9</v>
      </c>
      <c r="L92">
        <f t="shared" si="142"/>
        <v>1</v>
      </c>
      <c r="M92">
        <f t="shared" si="143"/>
        <v>1</v>
      </c>
      <c r="N92">
        <v>1</v>
      </c>
      <c r="O92">
        <f t="shared" si="144"/>
        <v>1</v>
      </c>
      <c r="P92">
        <f t="shared" si="136"/>
        <v>1</v>
      </c>
      <c r="Q92">
        <f t="shared" si="188"/>
        <v>1</v>
      </c>
      <c r="R92">
        <f t="shared" si="145"/>
        <v>1</v>
      </c>
      <c r="S92">
        <v>3.0576364470299999E-4</v>
      </c>
      <c r="T92" s="194">
        <v>42569</v>
      </c>
      <c r="U92">
        <f t="shared" si="146"/>
        <v>1</v>
      </c>
      <c r="V92">
        <f t="shared" si="147"/>
        <v>1</v>
      </c>
      <c r="W92">
        <f>VLOOKUP($A92,'FuturesInfo (3)'!$A$2:$V$80,22)</f>
        <v>5</v>
      </c>
      <c r="X92">
        <f t="shared" si="148"/>
        <v>1</v>
      </c>
      <c r="Y92">
        <f t="shared" si="149"/>
        <v>5</v>
      </c>
      <c r="Z92" s="137">
        <v>2958090.3</v>
      </c>
      <c r="AA92" s="137">
        <v>3549708.3599999994</v>
      </c>
      <c r="AB92" s="188">
        <f t="shared" si="133"/>
        <v>904.47647148859062</v>
      </c>
      <c r="AC92" s="188">
        <f t="shared" si="137"/>
        <v>904.47647148859062</v>
      </c>
      <c r="AD92" s="188">
        <f t="shared" si="150"/>
        <v>-904.47647148859062</v>
      </c>
      <c r="AE92" s="188">
        <f t="shared" si="151"/>
        <v>904.47647148859062</v>
      </c>
      <c r="AF92" s="188">
        <f t="shared" si="152"/>
        <v>904.47647148859062</v>
      </c>
      <c r="AG92" s="188">
        <f t="shared" si="194"/>
        <v>904.47647148859062</v>
      </c>
      <c r="AH92" s="188">
        <f t="shared" si="153"/>
        <v>904.47647148859062</v>
      </c>
      <c r="AI92" s="188">
        <f t="shared" si="189"/>
        <v>-904.47647148859062</v>
      </c>
      <c r="AJ92" s="188">
        <f t="shared" si="154"/>
        <v>904.47647148859062</v>
      </c>
      <c r="AK92" s="188">
        <f>IF(IF(sym!$Q81=N92,1,0)=1,ABS(Z92*S92),-ABS(Z92*S92))</f>
        <v>-904.47647148859062</v>
      </c>
      <c r="AL92" s="188">
        <f t="shared" si="155"/>
        <v>904.47647148859062</v>
      </c>
      <c r="AM92" s="188">
        <f t="shared" si="156"/>
        <v>904.47647148859062</v>
      </c>
      <c r="AO92">
        <f t="shared" si="157"/>
        <v>1</v>
      </c>
      <c r="AP92" s="231">
        <v>-1</v>
      </c>
      <c r="AQ92" s="231">
        <v>-1</v>
      </c>
      <c r="AR92" s="231">
        <v>1</v>
      </c>
      <c r="AS92" s="203">
        <v>1</v>
      </c>
      <c r="AT92" s="232">
        <v>10</v>
      </c>
      <c r="AU92">
        <f t="shared" si="158"/>
        <v>-1</v>
      </c>
      <c r="AV92">
        <f t="shared" si="159"/>
        <v>1</v>
      </c>
      <c r="AW92" s="203">
        <v>1</v>
      </c>
      <c r="AX92">
        <f t="shared" si="160"/>
        <v>0</v>
      </c>
      <c r="AY92">
        <f t="shared" si="138"/>
        <v>1</v>
      </c>
      <c r="AZ92">
        <f t="shared" si="190"/>
        <v>0</v>
      </c>
      <c r="BA92">
        <f t="shared" si="161"/>
        <v>1</v>
      </c>
      <c r="BB92" s="238">
        <v>2.54725151561E-4</v>
      </c>
      <c r="BC92" s="194"/>
      <c r="BD92">
        <f t="shared" si="162"/>
        <v>-1</v>
      </c>
      <c r="BE92">
        <f t="shared" si="163"/>
        <v>-1</v>
      </c>
      <c r="BF92">
        <f>VLOOKUP($A92,'FuturesInfo (3)'!$A$2:$V$80,22)</f>
        <v>5</v>
      </c>
      <c r="BG92">
        <f t="shared" si="164"/>
        <v>-1</v>
      </c>
      <c r="BH92">
        <f t="shared" si="165"/>
        <v>4</v>
      </c>
      <c r="BI92" s="137">
        <f>VLOOKUP($A92,'FuturesInfo (3)'!$A$2:$O$80,15)*BF92</f>
        <v>3008412.7800000003</v>
      </c>
      <c r="BJ92" s="137">
        <f>VLOOKUP($A92,'FuturesInfo (3)'!$A$2:$O$80,15)*BH92</f>
        <v>2406730.2240000004</v>
      </c>
      <c r="BK92" s="188">
        <f t="shared" si="134"/>
        <v>-766.31840134354945</v>
      </c>
      <c r="BL92" s="188">
        <f t="shared" si="139"/>
        <v>-766.31840134354945</v>
      </c>
      <c r="BM92" s="188">
        <f t="shared" si="166"/>
        <v>766.31840134354945</v>
      </c>
      <c r="BN92" s="188">
        <f t="shared" si="167"/>
        <v>766.31840134354945</v>
      </c>
      <c r="BO92" s="188">
        <f t="shared" si="168"/>
        <v>-766.31840134354945</v>
      </c>
      <c r="BP92" s="188">
        <f t="shared" si="195"/>
        <v>766.31840134354945</v>
      </c>
      <c r="BQ92" s="188">
        <f t="shared" si="169"/>
        <v>-766.31840134354945</v>
      </c>
      <c r="BR92" s="188">
        <f t="shared" si="191"/>
        <v>766.31840134354945</v>
      </c>
      <c r="BS92" s="188">
        <f t="shared" si="170"/>
        <v>-766.31840134354945</v>
      </c>
      <c r="BT92" s="188">
        <f>IF(IF(sym!$Q81=AW92,1,0)=1,ABS(BI92*BB92),-ABS(BI92*BB92))</f>
        <v>-766.31840134354945</v>
      </c>
      <c r="BU92" s="188">
        <f t="shared" si="171"/>
        <v>-766.31840134354945</v>
      </c>
      <c r="BV92" s="188">
        <f t="shared" si="172"/>
        <v>766.31840134354945</v>
      </c>
      <c r="BX92">
        <f t="shared" si="173"/>
        <v>1</v>
      </c>
      <c r="BY92" s="231">
        <v>1</v>
      </c>
      <c r="BZ92" s="231">
        <v>1</v>
      </c>
      <c r="CA92" s="231">
        <v>1</v>
      </c>
      <c r="CB92" s="203">
        <v>-1</v>
      </c>
      <c r="CC92" s="232">
        <v>1</v>
      </c>
      <c r="CD92">
        <v>11</v>
      </c>
      <c r="CE92">
        <f t="shared" si="174"/>
        <v>-1</v>
      </c>
      <c r="CF92" s="203"/>
      <c r="CG92">
        <f t="shared" si="175"/>
        <v>0</v>
      </c>
      <c r="CH92">
        <f t="shared" si="140"/>
        <v>0</v>
      </c>
      <c r="CI92">
        <f t="shared" si="192"/>
        <v>0</v>
      </c>
      <c r="CJ92">
        <f t="shared" si="176"/>
        <v>0</v>
      </c>
      <c r="CK92" s="238"/>
      <c r="CL92" s="194">
        <v>42569</v>
      </c>
      <c r="CM92">
        <f t="shared" si="177"/>
        <v>-1</v>
      </c>
      <c r="CN92">
        <f t="shared" si="178"/>
        <v>1</v>
      </c>
      <c r="CO92">
        <f>VLOOKUP($A92,'FuturesInfo (3)'!$A$2:$V$80,22)</f>
        <v>5</v>
      </c>
      <c r="CP92">
        <f t="shared" si="179"/>
        <v>-1</v>
      </c>
      <c r="CQ92">
        <f t="shared" si="180"/>
        <v>4</v>
      </c>
      <c r="CR92" s="137">
        <f>VLOOKUP($A92,'FuturesInfo (3)'!$A$2:$O$80,15)*CO92</f>
        <v>3008412.7800000003</v>
      </c>
      <c r="CS92" s="137">
        <f>VLOOKUP($A92,'FuturesInfo (3)'!$A$2:$O$80,15)*CQ92</f>
        <v>2406730.2240000004</v>
      </c>
      <c r="CT92" s="188">
        <f t="shared" si="135"/>
        <v>0</v>
      </c>
      <c r="CU92" s="188">
        <f t="shared" si="141"/>
        <v>0</v>
      </c>
      <c r="CV92" s="188">
        <f t="shared" si="181"/>
        <v>0</v>
      </c>
      <c r="CW92" s="188">
        <f t="shared" si="182"/>
        <v>0</v>
      </c>
      <c r="CX92" s="188">
        <f t="shared" si="183"/>
        <v>0</v>
      </c>
      <c r="CY92" s="188">
        <f t="shared" si="196"/>
        <v>0</v>
      </c>
      <c r="CZ92" s="188">
        <f t="shared" si="184"/>
        <v>0</v>
      </c>
      <c r="DA92" s="188">
        <f t="shared" si="193"/>
        <v>0</v>
      </c>
      <c r="DB92" s="188">
        <f t="shared" si="185"/>
        <v>0</v>
      </c>
      <c r="DC92" s="188">
        <f>IF(IF(sym!$Q81=CF92,1,0)=1,ABS(CR92*CK92),-ABS(CR92*CK92))</f>
        <v>0</v>
      </c>
      <c r="DD92" s="188">
        <f t="shared" si="186"/>
        <v>0</v>
      </c>
      <c r="DE92" s="188">
        <f t="shared" si="187"/>
        <v>0</v>
      </c>
    </row>
    <row r="94" spans="1:109" ht="15.75" thickBot="1" x14ac:dyDescent="0.3">
      <c r="F94" t="str">
        <f>F12</f>
        <v>prev ACT</v>
      </c>
      <c r="G94">
        <f>G12</f>
        <v>20160729</v>
      </c>
      <c r="J94" t="str">
        <f>J12</f>
        <v>SEA1</v>
      </c>
      <c r="L94" t="str">
        <f>L12</f>
        <v>V-.5,a-sea,aprev</v>
      </c>
      <c r="N94" t="str">
        <f>N12</f>
        <v>ACT</v>
      </c>
      <c r="O94" t="str">
        <f>O12</f>
        <v>&gt;equity</v>
      </c>
      <c r="Q94" t="str">
        <f>Q12</f>
        <v>V-.5,a-sea,aprev</v>
      </c>
      <c r="S94" t="str">
        <f t="shared" ref="S94:Y94" si="197">S12</f>
        <v>PctChg</v>
      </c>
      <c r="T94" t="str">
        <f t="shared" si="197"/>
        <v>vStart</v>
      </c>
      <c r="U94" t="str">
        <f t="shared" si="197"/>
        <v>Voting</v>
      </c>
      <c r="V94" t="str">
        <f t="shared" si="197"/>
        <v>v4</v>
      </c>
      <c r="W94" t="str">
        <f t="shared" si="197"/>
        <v>c2qty</v>
      </c>
      <c r="X94" t="str">
        <f t="shared" si="197"/>
        <v>v3</v>
      </c>
      <c r="Y94" t="str">
        <f t="shared" si="197"/>
        <v>v5</v>
      </c>
      <c r="Z94" t="s">
        <v>1152</v>
      </c>
      <c r="AB94" s="186" t="str">
        <f>AB12</f>
        <v>PNL SIG-noDPS</v>
      </c>
      <c r="AF94" s="186" t="str">
        <f>AF12</f>
        <v>V-.5,a-sea,aprev</v>
      </c>
      <c r="AG94" s="186" t="str">
        <f>AG12</f>
        <v>PNL SEA-ADJ</v>
      </c>
      <c r="AO94" t="str">
        <f>AO12</f>
        <v>prev ACT</v>
      </c>
      <c r="AP94">
        <f>AP12</f>
        <v>20160801</v>
      </c>
      <c r="AS94" t="str">
        <f>AS12</f>
        <v>SEA1</v>
      </c>
      <c r="AU94" t="str">
        <f>AU12</f>
        <v>V-.5,a-sea,aprev</v>
      </c>
      <c r="AW94" t="str">
        <f>AW12</f>
        <v>ACT</v>
      </c>
      <c r="AX94" t="str">
        <f>AX12</f>
        <v>&gt;equity</v>
      </c>
      <c r="AZ94" t="str">
        <f>AZ12</f>
        <v>V-.5,a-sea,aprev</v>
      </c>
      <c r="BB94" t="str">
        <f t="shared" ref="BB94:BI94" si="198">BB12</f>
        <v>PctChg</v>
      </c>
      <c r="BC94" t="str">
        <f t="shared" si="198"/>
        <v>vStart</v>
      </c>
      <c r="BD94" t="str">
        <f t="shared" si="198"/>
        <v>Voting</v>
      </c>
      <c r="BE94" t="str">
        <f t="shared" si="198"/>
        <v>v4</v>
      </c>
      <c r="BF94" t="str">
        <f t="shared" si="198"/>
        <v>c2qty</v>
      </c>
      <c r="BG94" t="str">
        <f t="shared" si="198"/>
        <v>v3</v>
      </c>
      <c r="BH94" t="str">
        <f t="shared" si="198"/>
        <v>FIN</v>
      </c>
      <c r="BI94" t="str">
        <f t="shared" si="198"/>
        <v>value-noDPS</v>
      </c>
      <c r="BK94" s="186" t="str">
        <f>BK12</f>
        <v>PNL SIG-noDPS</v>
      </c>
      <c r="BO94" s="186" t="str">
        <f>BO12</f>
        <v>V-.5,a-sea,aprev</v>
      </c>
      <c r="BP94" s="186" t="str">
        <f>BP12</f>
        <v>PNL SEA-ADJ</v>
      </c>
      <c r="BX94" t="str">
        <f>BX12</f>
        <v>prev ACT</v>
      </c>
      <c r="BY94">
        <f>BY12</f>
        <v>20160802</v>
      </c>
      <c r="CB94" t="str">
        <f>CB12</f>
        <v>SEA1</v>
      </c>
      <c r="CD94" t="str">
        <f>CD12</f>
        <v>V-.5,a-sea,aprev</v>
      </c>
      <c r="CF94" t="str">
        <f>CF12</f>
        <v>ACT</v>
      </c>
      <c r="CG94" t="str">
        <f>CG12</f>
        <v>&gt;equity</v>
      </c>
      <c r="CI94" t="str">
        <f>CI12</f>
        <v>V-.5,a-sea,aprev</v>
      </c>
      <c r="CK94" t="str">
        <f t="shared" ref="CK94:CR94" si="199">CK12</f>
        <v>PctChg</v>
      </c>
      <c r="CL94" t="str">
        <f t="shared" si="199"/>
        <v>vStart</v>
      </c>
      <c r="CM94" t="str">
        <f t="shared" si="199"/>
        <v>Voting</v>
      </c>
      <c r="CN94" t="str">
        <f t="shared" si="199"/>
        <v>v4</v>
      </c>
      <c r="CO94" t="str">
        <f t="shared" si="199"/>
        <v>c2qty</v>
      </c>
      <c r="CP94" t="str">
        <f t="shared" si="199"/>
        <v>v3</v>
      </c>
      <c r="CQ94" t="str">
        <f t="shared" si="199"/>
        <v>FIN</v>
      </c>
      <c r="CR94" t="str">
        <f t="shared" si="199"/>
        <v>value-noDPS</v>
      </c>
      <c r="CT94" s="186" t="str">
        <f>CT12</f>
        <v>PNL SIG-noDPS</v>
      </c>
      <c r="CX94" s="186" t="str">
        <f>CX12</f>
        <v>V-.5,a-sea,aprev</v>
      </c>
      <c r="CY94" s="186" t="str">
        <f>CY12</f>
        <v>PNL SEA-ADJ</v>
      </c>
    </row>
    <row r="95" spans="1:109" ht="15.75" thickBot="1" x14ac:dyDescent="0.3">
      <c r="F95" s="126" t="s">
        <v>1102</v>
      </c>
      <c r="G95" s="185">
        <f>COUNTIF(G96:G123,1)/28</f>
        <v>0</v>
      </c>
      <c r="H95" s="185"/>
      <c r="I95" s="185"/>
      <c r="J95" s="185">
        <f>COUNTIF(J96:J123,1)/28</f>
        <v>0.5714285714285714</v>
      </c>
      <c r="K95" s="185"/>
      <c r="L95" s="185">
        <f>COUNTIF(L96:L123,1)/28</f>
        <v>0.5714285714285714</v>
      </c>
      <c r="M95" s="185"/>
      <c r="N95" s="185">
        <f>COUNTIF(N96:N123,1)/28</f>
        <v>0</v>
      </c>
      <c r="O95" s="183">
        <f>SUM(O96:O123)/28</f>
        <v>1</v>
      </c>
      <c r="P95" s="183"/>
      <c r="Q95" s="183">
        <f>SUM(Q96:Q123)/28</f>
        <v>0</v>
      </c>
      <c r="R95" s="224"/>
      <c r="S95" s="126"/>
      <c r="T95" s="126"/>
      <c r="U95" s="126"/>
      <c r="V95" s="126"/>
      <c r="W95" s="126"/>
      <c r="X95" s="179">
        <v>0.25</v>
      </c>
      <c r="Y95" s="126"/>
      <c r="Z95" s="184">
        <v>1412408.232404694</v>
      </c>
      <c r="AA95" s="184"/>
      <c r="AB95" s="187">
        <f>SUM(AB96:AB173)</f>
        <v>0</v>
      </c>
      <c r="AC95" s="250"/>
      <c r="AD95" s="187"/>
      <c r="AE95" s="187"/>
      <c r="AF95" s="187">
        <f>SUM(AF96:AF123)</f>
        <v>0</v>
      </c>
      <c r="AG95" s="187">
        <f>SUM(AG96:AG123)</f>
        <v>0</v>
      </c>
      <c r="AH95" s="250"/>
      <c r="AI95" s="250"/>
      <c r="AJ95" s="250"/>
      <c r="AK95" s="250"/>
      <c r="AL95" s="250"/>
      <c r="AM95" s="250"/>
      <c r="AO95" s="126" t="s">
        <v>1102</v>
      </c>
      <c r="AP95" s="185">
        <f>COUNTIF(AP96:AP123,1)/28</f>
        <v>0</v>
      </c>
      <c r="AQ95" s="185"/>
      <c r="AR95" s="185"/>
      <c r="AS95" s="185">
        <f>COUNTIF(AS96:AS123,1)/28</f>
        <v>0.5714285714285714</v>
      </c>
      <c r="AT95" s="185"/>
      <c r="AU95" s="185">
        <f>COUNTIF(AU96:AU123,1)/28</f>
        <v>0.5714285714285714</v>
      </c>
      <c r="AV95" s="185"/>
      <c r="AW95" s="185">
        <f>COUNTIF(AW96:AW123,1)/28</f>
        <v>0</v>
      </c>
      <c r="AX95" s="183">
        <f>SUM(AX96:AX123)/28</f>
        <v>1</v>
      </c>
      <c r="AY95" s="183"/>
      <c r="AZ95" s="183">
        <f>SUM(AZ96:AZ123)/28</f>
        <v>0</v>
      </c>
      <c r="BA95" s="224"/>
      <c r="BB95" s="126"/>
      <c r="BC95" s="126"/>
      <c r="BD95" s="126"/>
      <c r="BE95" s="126"/>
      <c r="BF95" s="126"/>
      <c r="BG95" s="179">
        <v>0.25</v>
      </c>
      <c r="BH95" s="126"/>
      <c r="BI95" s="184">
        <f>SUM(BI96:BI173)</f>
        <v>1400005.7796116709</v>
      </c>
      <c r="BJ95" s="184"/>
      <c r="BK95" s="187">
        <f>SUM(BK96:BK173)</f>
        <v>0</v>
      </c>
      <c r="BL95" s="250"/>
      <c r="BM95" s="187"/>
      <c r="BN95" s="187"/>
      <c r="BO95" s="187">
        <f>SUM(BO96:BO123)</f>
        <v>0</v>
      </c>
      <c r="BP95" s="187">
        <f>SUM(BP96:BP123)</f>
        <v>0</v>
      </c>
      <c r="BQ95" s="250"/>
      <c r="BR95" s="250"/>
      <c r="BS95" s="250"/>
      <c r="BT95" s="250"/>
      <c r="BU95" s="250"/>
      <c r="BV95" s="250"/>
      <c r="BX95" s="126" t="s">
        <v>1102</v>
      </c>
      <c r="BY95" s="185">
        <f>COUNTIF(BY96:BY123,1)/28</f>
        <v>0</v>
      </c>
      <c r="BZ95" s="185"/>
      <c r="CA95" s="185"/>
      <c r="CB95" s="185">
        <f>COUNTIF(CB96:CB123,1)/28</f>
        <v>0.5714285714285714</v>
      </c>
      <c r="CC95" s="185"/>
      <c r="CD95" s="185">
        <f>COUNTIF(CD96:CD123,1)/28</f>
        <v>0.5714285714285714</v>
      </c>
      <c r="CE95" s="185"/>
      <c r="CF95" s="185">
        <f>COUNTIF(CF96:CF123,1)/28</f>
        <v>0</v>
      </c>
      <c r="CG95" s="183">
        <f>SUM(CG96:CG123)/28</f>
        <v>1</v>
      </c>
      <c r="CH95" s="183"/>
      <c r="CI95" s="183">
        <f>SUM(CI96:CI123)/28</f>
        <v>0</v>
      </c>
      <c r="CJ95" s="224"/>
      <c r="CK95" s="126"/>
      <c r="CL95" s="126"/>
      <c r="CM95" s="126"/>
      <c r="CN95" s="126"/>
      <c r="CO95" s="126"/>
      <c r="CP95" s="179">
        <v>0.25</v>
      </c>
      <c r="CQ95" s="126"/>
      <c r="CR95" s="184">
        <f>SUM(CR96:CR173)</f>
        <v>1400005.7796116709</v>
      </c>
      <c r="CS95" s="184"/>
      <c r="CT95" s="187">
        <f>SUM(CT96:CT173)</f>
        <v>0</v>
      </c>
      <c r="CU95" s="250"/>
      <c r="CV95" s="187"/>
      <c r="CW95" s="187"/>
      <c r="CX95" s="187">
        <f>SUM(CX96:CX123)</f>
        <v>0</v>
      </c>
      <c r="CY95" s="187">
        <f>SUM(CY96:CY123)</f>
        <v>0</v>
      </c>
      <c r="CZ95" s="250"/>
      <c r="DA95" s="250"/>
      <c r="DB95" s="250"/>
      <c r="DC95" s="250"/>
      <c r="DD95" s="250"/>
      <c r="DE95" s="250"/>
    </row>
    <row r="96" spans="1:109" x14ac:dyDescent="0.25">
      <c r="A96" t="s">
        <v>1072</v>
      </c>
      <c r="B96" s="163" t="s">
        <v>21</v>
      </c>
      <c r="F96" t="e">
        <f>-#REF!+G96</f>
        <v>#REF!</v>
      </c>
      <c r="J96">
        <v>1</v>
      </c>
      <c r="L96">
        <v>1</v>
      </c>
      <c r="O96">
        <f t="shared" ref="O96:O101" si="200">IF(G96=N96,1,0)</f>
        <v>1</v>
      </c>
      <c r="Q96">
        <f t="shared" ref="Q96:Q123" si="201">IF(N96=L96,1,0)</f>
        <v>0</v>
      </c>
      <c r="T96" s="115" t="s">
        <v>1096</v>
      </c>
      <c r="U96">
        <v>50</v>
      </c>
      <c r="V96" t="str">
        <f t="shared" ref="V96:V101" si="202">IF(G96="","FALSE","TRUE")</f>
        <v>FALSE</v>
      </c>
      <c r="W96">
        <f>ROUND(CurrInfo!$J13,0)</f>
        <v>7</v>
      </c>
      <c r="X96" t="e">
        <f>ROUND(IF(G96=L96,W96*(1+#REF!),W96*(1-#REF!)),0)</f>
        <v>#REF!</v>
      </c>
      <c r="Y96">
        <f t="shared" ref="Y96:Y123" si="203">W96</f>
        <v>7</v>
      </c>
      <c r="Z96" s="137">
        <v>53237.295753179998</v>
      </c>
      <c r="AA96" s="137"/>
      <c r="AB96" s="188">
        <f t="shared" ref="AB96:AB101" si="204">IF(O96=1,ABS(Z96*S96),-ABS(Z96*S96))</f>
        <v>0</v>
      </c>
      <c r="AC96" s="188"/>
      <c r="AD96" s="188"/>
      <c r="AE96" s="188"/>
      <c r="AF96" s="188">
        <f t="shared" ref="AF96:AF123" si="205">IF(Q96=1,ABS(Z96*S96),-ABS(Z96*S96))</f>
        <v>0</v>
      </c>
      <c r="AG96" s="188">
        <f t="shared" ref="AG96:AG101" si="206">IF(S96=1,ABS(AB96*T96),-ABS(AB96*T96))</f>
        <v>0</v>
      </c>
      <c r="AH96" s="188"/>
      <c r="AI96" s="188"/>
      <c r="AJ96" s="188"/>
      <c r="AK96" s="188"/>
      <c r="AL96" s="188"/>
      <c r="AM96" s="188"/>
      <c r="AO96">
        <f t="shared" ref="AO96:AO123" si="207">-U96+AP96</f>
        <v>-50</v>
      </c>
      <c r="AS96">
        <v>1</v>
      </c>
      <c r="AU96">
        <v>1</v>
      </c>
      <c r="AX96">
        <f t="shared" ref="AX96:AX101" si="208">IF(AP96=AW96,1,0)</f>
        <v>1</v>
      </c>
      <c r="AZ96">
        <f t="shared" ref="AZ96:AZ123" si="209">IF(AW96=AU96,1,0)</f>
        <v>0</v>
      </c>
      <c r="BC96" s="115" t="s">
        <v>1096</v>
      </c>
      <c r="BD96">
        <v>50</v>
      </c>
      <c r="BE96" t="str">
        <f t="shared" ref="BE96:BE101" si="210">IF(AP96="","FALSE","TRUE")</f>
        <v>FALSE</v>
      </c>
      <c r="BF96">
        <f>ROUND(CurrInfo!$J13,0)</f>
        <v>7</v>
      </c>
      <c r="BG96" t="e">
        <f>ROUND(IF(AP96=AU96,BF96*(1+#REF!),BF96*(1-#REF!)),0)</f>
        <v>#REF!</v>
      </c>
      <c r="BH96">
        <f t="shared" ref="BH96:BH123" si="211">BF96</f>
        <v>7</v>
      </c>
      <c r="BI96" s="137">
        <f>BH96*10000*CurrInfo!$G13/CurrInfo!$D13</f>
        <v>53691.899895900002</v>
      </c>
      <c r="BJ96" s="137"/>
      <c r="BK96" s="188">
        <f t="shared" ref="BK96:BK101" si="212">IF(AX96=1,ABS(BI96*BB96),-ABS(BI96*BB96))</f>
        <v>0</v>
      </c>
      <c r="BL96" s="188"/>
      <c r="BM96" s="188"/>
      <c r="BN96" s="188"/>
      <c r="BO96" s="188">
        <f t="shared" ref="BO96:BO123" si="213">IF(AZ96=1,ABS(BI96*BB96),-ABS(BI96*BB96))</f>
        <v>0</v>
      </c>
      <c r="BP96" s="188">
        <f t="shared" ref="BP96:BP101" si="214">IF(BB96=1,ABS(BK96*BC96),-ABS(BK96*BC96))</f>
        <v>0</v>
      </c>
      <c r="BQ96" s="188"/>
      <c r="BR96" s="188"/>
      <c r="BS96" s="188"/>
      <c r="BT96" s="188"/>
      <c r="BU96" s="188"/>
      <c r="BV96" s="188"/>
      <c r="BX96">
        <f t="shared" ref="BX96:BX123" si="215">-BD96+BY96</f>
        <v>-50</v>
      </c>
      <c r="CB96">
        <v>1</v>
      </c>
      <c r="CD96">
        <v>1</v>
      </c>
      <c r="CG96">
        <f t="shared" ref="CG96:CG101" si="216">IF(BY96=CF96,1,0)</f>
        <v>1</v>
      </c>
      <c r="CI96">
        <f t="shared" ref="CI96:CI123" si="217">IF(CF96=CD96,1,0)</f>
        <v>0</v>
      </c>
      <c r="CL96" s="115" t="s">
        <v>1096</v>
      </c>
      <c r="CM96">
        <v>50</v>
      </c>
      <c r="CN96" t="str">
        <f t="shared" ref="CN96:CN101" si="218">IF(BY96="","FALSE","TRUE")</f>
        <v>FALSE</v>
      </c>
      <c r="CO96">
        <f>ROUND(CurrInfo!$J13,0)</f>
        <v>7</v>
      </c>
      <c r="CP96" t="e">
        <f>ROUND(IF(BY96=CD96,CO96*(1+#REF!),CO96*(1-#REF!)),0)</f>
        <v>#REF!</v>
      </c>
      <c r="CQ96">
        <f t="shared" ref="CQ96:CQ123" si="219">CO96</f>
        <v>7</v>
      </c>
      <c r="CR96" s="137">
        <f>CQ96*10000*CurrInfo!$G13/CurrInfo!$D13</f>
        <v>53691.899895900002</v>
      </c>
      <c r="CS96" s="137"/>
      <c r="CT96" s="188">
        <f t="shared" ref="CT96:CT101" si="220">IF(CG96=1,ABS(CR96*CK96),-ABS(CR96*CK96))</f>
        <v>0</v>
      </c>
      <c r="CU96" s="188"/>
      <c r="CV96" s="188"/>
      <c r="CW96" s="188"/>
      <c r="CX96" s="188">
        <f t="shared" ref="CX96:CX123" si="221">IF(CI96=1,ABS(CR96*CK96),-ABS(CR96*CK96))</f>
        <v>0</v>
      </c>
      <c r="CY96" s="188">
        <f t="shared" ref="CY96:CY101" si="222">IF(CK96=1,ABS(CT96*CL96),-ABS(CT96*CL96))</f>
        <v>0</v>
      </c>
      <c r="CZ96" s="188"/>
      <c r="DA96" s="188"/>
      <c r="DB96" s="188"/>
      <c r="DC96" s="188"/>
      <c r="DD96" s="188"/>
      <c r="DE96" s="188"/>
    </row>
    <row r="97" spans="1:109" x14ac:dyDescent="0.25">
      <c r="A97" s="178" t="s">
        <v>1106</v>
      </c>
      <c r="B97" s="163" t="s">
        <v>22</v>
      </c>
      <c r="F97" t="e">
        <f>-#REF!+G97</f>
        <v>#REF!</v>
      </c>
      <c r="J97">
        <v>-1</v>
      </c>
      <c r="L97">
        <v>-1</v>
      </c>
      <c r="O97">
        <f t="shared" si="200"/>
        <v>1</v>
      </c>
      <c r="Q97">
        <f t="shared" si="201"/>
        <v>0</v>
      </c>
      <c r="T97" s="115" t="s">
        <v>1096</v>
      </c>
      <c r="U97">
        <v>50</v>
      </c>
      <c r="V97" t="str">
        <f t="shared" si="202"/>
        <v>FALSE</v>
      </c>
      <c r="W97">
        <f>ROUND(CurrInfo!$J14,0)</f>
        <v>4</v>
      </c>
      <c r="X97" t="e">
        <f>ROUND(IF(G97=L97,W97*(1+#REF!),W97*(1-#REF!)),0)</f>
        <v>#REF!</v>
      </c>
      <c r="Y97">
        <f t="shared" si="203"/>
        <v>4</v>
      </c>
      <c r="Z97" s="137">
        <v>53403.545659440009</v>
      </c>
      <c r="AA97" s="137"/>
      <c r="AB97" s="188">
        <f t="shared" si="204"/>
        <v>0</v>
      </c>
      <c r="AC97" s="188"/>
      <c r="AD97" s="188"/>
      <c r="AE97" s="188"/>
      <c r="AF97" s="188">
        <f t="shared" si="205"/>
        <v>0</v>
      </c>
      <c r="AG97" s="188">
        <f t="shared" si="206"/>
        <v>0</v>
      </c>
      <c r="AH97" s="188"/>
      <c r="AI97" s="188"/>
      <c r="AJ97" s="188"/>
      <c r="AK97" s="188"/>
      <c r="AL97" s="188"/>
      <c r="AM97" s="188"/>
      <c r="AO97">
        <f t="shared" si="207"/>
        <v>-50</v>
      </c>
      <c r="AS97">
        <v>-1</v>
      </c>
      <c r="AU97">
        <v>-1</v>
      </c>
      <c r="AX97">
        <f t="shared" si="208"/>
        <v>1</v>
      </c>
      <c r="AZ97">
        <f t="shared" si="209"/>
        <v>0</v>
      </c>
      <c r="BC97" s="115" t="s">
        <v>1096</v>
      </c>
      <c r="BD97">
        <v>50</v>
      </c>
      <c r="BE97" t="str">
        <f t="shared" si="210"/>
        <v>FALSE</v>
      </c>
      <c r="BF97">
        <f>ROUND(CurrInfo!$J14,0)</f>
        <v>4</v>
      </c>
      <c r="BG97" t="e">
        <f>ROUND(IF(AP97=AU97,BF97*(1+#REF!),BF97*(1-#REF!)),0)</f>
        <v>#REF!</v>
      </c>
      <c r="BH97">
        <f t="shared" si="211"/>
        <v>4</v>
      </c>
      <c r="BI97" s="137">
        <f>BH97*10000*CurrInfo!$G14/CurrInfo!$D14</f>
        <v>52007.661082320003</v>
      </c>
      <c r="BJ97" s="137"/>
      <c r="BK97" s="188">
        <f t="shared" si="212"/>
        <v>0</v>
      </c>
      <c r="BL97" s="188"/>
      <c r="BM97" s="188"/>
      <c r="BN97" s="188"/>
      <c r="BO97" s="188">
        <f t="shared" si="213"/>
        <v>0</v>
      </c>
      <c r="BP97" s="188">
        <f t="shared" si="214"/>
        <v>0</v>
      </c>
      <c r="BQ97" s="188"/>
      <c r="BR97" s="188"/>
      <c r="BS97" s="188"/>
      <c r="BT97" s="188"/>
      <c r="BU97" s="188"/>
      <c r="BV97" s="188"/>
      <c r="BX97">
        <f t="shared" si="215"/>
        <v>-50</v>
      </c>
      <c r="CB97">
        <v>-1</v>
      </c>
      <c r="CD97">
        <v>-1</v>
      </c>
      <c r="CG97">
        <f t="shared" si="216"/>
        <v>1</v>
      </c>
      <c r="CI97">
        <f t="shared" si="217"/>
        <v>0</v>
      </c>
      <c r="CL97" s="115" t="s">
        <v>1096</v>
      </c>
      <c r="CM97">
        <v>50</v>
      </c>
      <c r="CN97" t="str">
        <f t="shared" si="218"/>
        <v>FALSE</v>
      </c>
      <c r="CO97">
        <f>ROUND(CurrInfo!$J14,0)</f>
        <v>4</v>
      </c>
      <c r="CP97" t="e">
        <f>ROUND(IF(BY97=CD97,CO97*(1+#REF!),CO97*(1-#REF!)),0)</f>
        <v>#REF!</v>
      </c>
      <c r="CQ97">
        <f t="shared" si="219"/>
        <v>4</v>
      </c>
      <c r="CR97" s="137">
        <f>CQ97*10000*CurrInfo!$G14/CurrInfo!$D14</f>
        <v>52007.661082320003</v>
      </c>
      <c r="CS97" s="137"/>
      <c r="CT97" s="188">
        <f t="shared" si="220"/>
        <v>0</v>
      </c>
      <c r="CU97" s="188"/>
      <c r="CV97" s="188"/>
      <c r="CW97" s="188"/>
      <c r="CX97" s="188">
        <f t="shared" si="221"/>
        <v>0</v>
      </c>
      <c r="CY97" s="188">
        <f t="shared" si="222"/>
        <v>0</v>
      </c>
      <c r="CZ97" s="188"/>
      <c r="DA97" s="188"/>
      <c r="DB97" s="188"/>
      <c r="DC97" s="188"/>
      <c r="DD97" s="188"/>
      <c r="DE97" s="188"/>
    </row>
    <row r="98" spans="1:109" x14ac:dyDescent="0.25">
      <c r="A98" t="s">
        <v>1069</v>
      </c>
      <c r="B98" s="163" t="s">
        <v>6</v>
      </c>
      <c r="F98" t="e">
        <f>-#REF!+G98</f>
        <v>#REF!</v>
      </c>
      <c r="J98">
        <v>1</v>
      </c>
      <c r="L98">
        <v>1</v>
      </c>
      <c r="O98">
        <f t="shared" si="200"/>
        <v>1</v>
      </c>
      <c r="Q98">
        <f t="shared" si="201"/>
        <v>0</v>
      </c>
      <c r="T98" s="115" t="s">
        <v>1096</v>
      </c>
      <c r="U98">
        <v>50</v>
      </c>
      <c r="V98" t="str">
        <f t="shared" si="202"/>
        <v>FALSE</v>
      </c>
      <c r="W98">
        <f>ROUND(CurrInfo!$J15,0)</f>
        <v>7</v>
      </c>
      <c r="X98" t="e">
        <f>ROUND(IF(G98=L98,W98*(1+#REF!),W98*(1-#REF!)),0)</f>
        <v>#REF!</v>
      </c>
      <c r="Y98">
        <f t="shared" si="203"/>
        <v>7</v>
      </c>
      <c r="Z98" s="137">
        <v>53238.850346878091</v>
      </c>
      <c r="AA98" s="137"/>
      <c r="AB98" s="188">
        <f t="shared" si="204"/>
        <v>0</v>
      </c>
      <c r="AC98" s="188"/>
      <c r="AD98" s="188"/>
      <c r="AE98" s="188"/>
      <c r="AF98" s="188">
        <f t="shared" si="205"/>
        <v>0</v>
      </c>
      <c r="AG98" s="188">
        <f t="shared" si="206"/>
        <v>0</v>
      </c>
      <c r="AH98" s="188"/>
      <c r="AI98" s="188"/>
      <c r="AJ98" s="188"/>
      <c r="AK98" s="188"/>
      <c r="AL98" s="188"/>
      <c r="AM98" s="188"/>
      <c r="AO98">
        <f t="shared" si="207"/>
        <v>-50</v>
      </c>
      <c r="AS98">
        <v>1</v>
      </c>
      <c r="AU98">
        <v>1</v>
      </c>
      <c r="AX98">
        <f t="shared" si="208"/>
        <v>1</v>
      </c>
      <c r="AZ98">
        <f t="shared" si="209"/>
        <v>0</v>
      </c>
      <c r="BC98" s="115" t="s">
        <v>1096</v>
      </c>
      <c r="BD98">
        <v>50</v>
      </c>
      <c r="BE98" t="str">
        <f t="shared" si="210"/>
        <v>FALSE</v>
      </c>
      <c r="BF98">
        <f>ROUND(CurrInfo!$J15,0)</f>
        <v>7</v>
      </c>
      <c r="BG98" t="e">
        <f>ROUND(IF(AP98=AU98,BF98*(1+#REF!),BF98*(1-#REF!)),0)</f>
        <v>#REF!</v>
      </c>
      <c r="BH98">
        <f t="shared" si="211"/>
        <v>7</v>
      </c>
      <c r="BI98" s="137">
        <f>BH98*10000*CurrInfo!$G15/CurrInfo!$D15</f>
        <v>53693.68927274512</v>
      </c>
      <c r="BJ98" s="137"/>
      <c r="BK98" s="188">
        <f t="shared" si="212"/>
        <v>0</v>
      </c>
      <c r="BL98" s="188"/>
      <c r="BM98" s="188"/>
      <c r="BN98" s="188"/>
      <c r="BO98" s="188">
        <f t="shared" si="213"/>
        <v>0</v>
      </c>
      <c r="BP98" s="188">
        <f t="shared" si="214"/>
        <v>0</v>
      </c>
      <c r="BQ98" s="188"/>
      <c r="BR98" s="188"/>
      <c r="BS98" s="188"/>
      <c r="BT98" s="188"/>
      <c r="BU98" s="188"/>
      <c r="BV98" s="188"/>
      <c r="BX98">
        <f t="shared" si="215"/>
        <v>-50</v>
      </c>
      <c r="CB98">
        <v>1</v>
      </c>
      <c r="CD98">
        <v>1</v>
      </c>
      <c r="CG98">
        <f t="shared" si="216"/>
        <v>1</v>
      </c>
      <c r="CI98">
        <f t="shared" si="217"/>
        <v>0</v>
      </c>
      <c r="CL98" s="115" t="s">
        <v>1096</v>
      </c>
      <c r="CM98">
        <v>50</v>
      </c>
      <c r="CN98" t="str">
        <f t="shared" si="218"/>
        <v>FALSE</v>
      </c>
      <c r="CO98">
        <f>ROUND(CurrInfo!$J15,0)</f>
        <v>7</v>
      </c>
      <c r="CP98" t="e">
        <f>ROUND(IF(BY98=CD98,CO98*(1+#REF!),CO98*(1-#REF!)),0)</f>
        <v>#REF!</v>
      </c>
      <c r="CQ98">
        <f t="shared" si="219"/>
        <v>7</v>
      </c>
      <c r="CR98" s="137">
        <f>CQ98*10000*CurrInfo!$G15/CurrInfo!$D15</f>
        <v>53693.68927274512</v>
      </c>
      <c r="CS98" s="137"/>
      <c r="CT98" s="188">
        <f t="shared" si="220"/>
        <v>0</v>
      </c>
      <c r="CU98" s="188"/>
      <c r="CV98" s="188"/>
      <c r="CW98" s="188"/>
      <c r="CX98" s="188">
        <f t="shared" si="221"/>
        <v>0</v>
      </c>
      <c r="CY98" s="188">
        <f t="shared" si="222"/>
        <v>0</v>
      </c>
      <c r="CZ98" s="188"/>
      <c r="DA98" s="188"/>
      <c r="DB98" s="188"/>
      <c r="DC98" s="188"/>
      <c r="DD98" s="188"/>
      <c r="DE98" s="188"/>
    </row>
    <row r="99" spans="1:109" x14ac:dyDescent="0.25">
      <c r="A99" t="s">
        <v>1070</v>
      </c>
      <c r="B99" s="163" t="s">
        <v>20</v>
      </c>
      <c r="F99" t="e">
        <f>-#REF!+G99</f>
        <v>#REF!</v>
      </c>
      <c r="J99">
        <v>1</v>
      </c>
      <c r="L99">
        <v>1</v>
      </c>
      <c r="O99">
        <f t="shared" si="200"/>
        <v>1</v>
      </c>
      <c r="Q99">
        <f t="shared" si="201"/>
        <v>0</v>
      </c>
      <c r="T99" s="115" t="s">
        <v>1096</v>
      </c>
      <c r="U99">
        <v>50</v>
      </c>
      <c r="V99" t="str">
        <f t="shared" si="202"/>
        <v>FALSE</v>
      </c>
      <c r="W99">
        <f>ROUND(CurrInfo!$J16,0)</f>
        <v>7</v>
      </c>
      <c r="X99" t="e">
        <f>ROUND(IF(G99=L99,W99*(1+#REF!),W99*(1-#REF!)),0)</f>
        <v>#REF!</v>
      </c>
      <c r="Y99">
        <f t="shared" si="203"/>
        <v>7</v>
      </c>
      <c r="Z99" s="137">
        <v>53238.618687130562</v>
      </c>
      <c r="AA99" s="137"/>
      <c r="AB99" s="188">
        <f t="shared" si="204"/>
        <v>0</v>
      </c>
      <c r="AC99" s="188"/>
      <c r="AD99" s="188"/>
      <c r="AE99" s="188"/>
      <c r="AF99" s="188">
        <f t="shared" si="205"/>
        <v>0</v>
      </c>
      <c r="AG99" s="188">
        <f t="shared" si="206"/>
        <v>0</v>
      </c>
      <c r="AH99" s="188"/>
      <c r="AI99" s="188"/>
      <c r="AJ99" s="188"/>
      <c r="AK99" s="188"/>
      <c r="AL99" s="188"/>
      <c r="AM99" s="188"/>
      <c r="AO99">
        <f t="shared" si="207"/>
        <v>-50</v>
      </c>
      <c r="AS99">
        <v>1</v>
      </c>
      <c r="AU99">
        <v>1</v>
      </c>
      <c r="AX99">
        <f t="shared" si="208"/>
        <v>1</v>
      </c>
      <c r="AZ99">
        <f t="shared" si="209"/>
        <v>0</v>
      </c>
      <c r="BC99" s="115" t="s">
        <v>1096</v>
      </c>
      <c r="BD99">
        <v>50</v>
      </c>
      <c r="BE99" t="str">
        <f t="shared" si="210"/>
        <v>FALSE</v>
      </c>
      <c r="BF99">
        <f>ROUND(CurrInfo!$J16,0)</f>
        <v>7</v>
      </c>
      <c r="BG99" t="e">
        <f>ROUND(IF(AP99=AU99,BF99*(1+#REF!),BF99*(1-#REF!)),0)</f>
        <v>#REF!</v>
      </c>
      <c r="BH99">
        <f t="shared" si="211"/>
        <v>7</v>
      </c>
      <c r="BI99" s="137">
        <f>BH99*10000*CurrInfo!$G16/CurrInfo!$D16</f>
        <v>53694.721825962908</v>
      </c>
      <c r="BJ99" s="137"/>
      <c r="BK99" s="188">
        <f t="shared" si="212"/>
        <v>0</v>
      </c>
      <c r="BL99" s="188"/>
      <c r="BM99" s="188"/>
      <c r="BN99" s="188"/>
      <c r="BO99" s="188">
        <f t="shared" si="213"/>
        <v>0</v>
      </c>
      <c r="BP99" s="188">
        <f t="shared" si="214"/>
        <v>0</v>
      </c>
      <c r="BQ99" s="188"/>
      <c r="BR99" s="188"/>
      <c r="BS99" s="188"/>
      <c r="BT99" s="188"/>
      <c r="BU99" s="188"/>
      <c r="BV99" s="188"/>
      <c r="BX99">
        <f t="shared" si="215"/>
        <v>-50</v>
      </c>
      <c r="CB99">
        <v>1</v>
      </c>
      <c r="CD99">
        <v>1</v>
      </c>
      <c r="CG99">
        <f t="shared" si="216"/>
        <v>1</v>
      </c>
      <c r="CI99">
        <f t="shared" si="217"/>
        <v>0</v>
      </c>
      <c r="CL99" s="115" t="s">
        <v>1096</v>
      </c>
      <c r="CM99">
        <v>50</v>
      </c>
      <c r="CN99" t="str">
        <f t="shared" si="218"/>
        <v>FALSE</v>
      </c>
      <c r="CO99">
        <f>ROUND(CurrInfo!$J16,0)</f>
        <v>7</v>
      </c>
      <c r="CP99" t="e">
        <f>ROUND(IF(BY99=CD99,CO99*(1+#REF!),CO99*(1-#REF!)),0)</f>
        <v>#REF!</v>
      </c>
      <c r="CQ99">
        <f t="shared" si="219"/>
        <v>7</v>
      </c>
      <c r="CR99" s="137">
        <f>CQ99*10000*CurrInfo!$G16/CurrInfo!$D16</f>
        <v>53694.721825962908</v>
      </c>
      <c r="CS99" s="137"/>
      <c r="CT99" s="188">
        <f t="shared" si="220"/>
        <v>0</v>
      </c>
      <c r="CU99" s="188"/>
      <c r="CV99" s="188"/>
      <c r="CW99" s="188"/>
      <c r="CX99" s="188">
        <f t="shared" si="221"/>
        <v>0</v>
      </c>
      <c r="CY99" s="188">
        <f t="shared" si="222"/>
        <v>0</v>
      </c>
      <c r="CZ99" s="188"/>
      <c r="DA99" s="188"/>
      <c r="DB99" s="188"/>
      <c r="DC99" s="188"/>
      <c r="DD99" s="188"/>
      <c r="DE99" s="188"/>
    </row>
    <row r="100" spans="1:109" x14ac:dyDescent="0.25">
      <c r="A100" t="s">
        <v>1071</v>
      </c>
      <c r="B100" s="163" t="s">
        <v>8</v>
      </c>
      <c r="F100" t="e">
        <f>-#REF!+G100</f>
        <v>#REF!</v>
      </c>
      <c r="J100">
        <v>1</v>
      </c>
      <c r="L100">
        <v>1</v>
      </c>
      <c r="O100">
        <f t="shared" si="200"/>
        <v>1</v>
      </c>
      <c r="Q100">
        <f t="shared" si="201"/>
        <v>0</v>
      </c>
      <c r="T100" s="115" t="s">
        <v>1096</v>
      </c>
      <c r="U100">
        <v>50</v>
      </c>
      <c r="V100" t="str">
        <f t="shared" si="202"/>
        <v>FALSE</v>
      </c>
      <c r="W100">
        <f>ROUND(CurrInfo!$J17,0)</f>
        <v>7</v>
      </c>
      <c r="X100" t="e">
        <f>ROUND(IF(G100=L100,W100*(1+#REF!),W100*(1-#REF!)),0)</f>
        <v>#REF!</v>
      </c>
      <c r="Y100">
        <f t="shared" si="203"/>
        <v>7</v>
      </c>
      <c r="Z100" s="137">
        <v>53242.000000000007</v>
      </c>
      <c r="AA100" s="137"/>
      <c r="AB100" s="188">
        <f t="shared" si="204"/>
        <v>0</v>
      </c>
      <c r="AC100" s="188"/>
      <c r="AD100" s="188"/>
      <c r="AE100" s="188"/>
      <c r="AF100" s="188">
        <f t="shared" si="205"/>
        <v>0</v>
      </c>
      <c r="AG100" s="188">
        <f t="shared" si="206"/>
        <v>0</v>
      </c>
      <c r="AH100" s="188"/>
      <c r="AI100" s="188"/>
      <c r="AJ100" s="188"/>
      <c r="AK100" s="188"/>
      <c r="AL100" s="188"/>
      <c r="AM100" s="188"/>
      <c r="AO100">
        <f t="shared" si="207"/>
        <v>-50</v>
      </c>
      <c r="AS100">
        <v>1</v>
      </c>
      <c r="AU100">
        <v>1</v>
      </c>
      <c r="AX100">
        <f t="shared" si="208"/>
        <v>1</v>
      </c>
      <c r="AZ100">
        <f t="shared" si="209"/>
        <v>0</v>
      </c>
      <c r="BC100" s="115" t="s">
        <v>1096</v>
      </c>
      <c r="BD100">
        <v>50</v>
      </c>
      <c r="BE100" t="str">
        <f t="shared" si="210"/>
        <v>FALSE</v>
      </c>
      <c r="BF100">
        <f>ROUND(CurrInfo!$J17,0)</f>
        <v>7</v>
      </c>
      <c r="BG100" t="e">
        <f>ROUND(IF(AP100=AU100,BF100*(1+#REF!),BF100*(1-#REF!)),0)</f>
        <v>#REF!</v>
      </c>
      <c r="BH100">
        <f t="shared" si="211"/>
        <v>7</v>
      </c>
      <c r="BI100" s="137">
        <f>BH100*10000*CurrInfo!$G17/CurrInfo!$D17</f>
        <v>53697</v>
      </c>
      <c r="BJ100" s="137"/>
      <c r="BK100" s="188">
        <f t="shared" si="212"/>
        <v>0</v>
      </c>
      <c r="BL100" s="188"/>
      <c r="BM100" s="188"/>
      <c r="BN100" s="188"/>
      <c r="BO100" s="188">
        <f t="shared" si="213"/>
        <v>0</v>
      </c>
      <c r="BP100" s="188">
        <f t="shared" si="214"/>
        <v>0</v>
      </c>
      <c r="BQ100" s="188"/>
      <c r="BR100" s="188"/>
      <c r="BS100" s="188"/>
      <c r="BT100" s="188"/>
      <c r="BU100" s="188"/>
      <c r="BV100" s="188"/>
      <c r="BX100">
        <f t="shared" si="215"/>
        <v>-50</v>
      </c>
      <c r="CB100">
        <v>1</v>
      </c>
      <c r="CD100">
        <v>1</v>
      </c>
      <c r="CG100">
        <f t="shared" si="216"/>
        <v>1</v>
      </c>
      <c r="CI100">
        <f t="shared" si="217"/>
        <v>0</v>
      </c>
      <c r="CL100" s="115" t="s">
        <v>1096</v>
      </c>
      <c r="CM100">
        <v>50</v>
      </c>
      <c r="CN100" t="str">
        <f t="shared" si="218"/>
        <v>FALSE</v>
      </c>
      <c r="CO100">
        <f>ROUND(CurrInfo!$J17,0)</f>
        <v>7</v>
      </c>
      <c r="CP100" t="e">
        <f>ROUND(IF(BY100=CD100,CO100*(1+#REF!),CO100*(1-#REF!)),0)</f>
        <v>#REF!</v>
      </c>
      <c r="CQ100">
        <f t="shared" si="219"/>
        <v>7</v>
      </c>
      <c r="CR100" s="137">
        <f>CQ100*10000*CurrInfo!$G17/CurrInfo!$D17</f>
        <v>53697</v>
      </c>
      <c r="CS100" s="137"/>
      <c r="CT100" s="188">
        <f t="shared" si="220"/>
        <v>0</v>
      </c>
      <c r="CU100" s="188"/>
      <c r="CV100" s="188"/>
      <c r="CW100" s="188"/>
      <c r="CX100" s="188">
        <f t="shared" si="221"/>
        <v>0</v>
      </c>
      <c r="CY100" s="188">
        <f t="shared" si="222"/>
        <v>0</v>
      </c>
      <c r="CZ100" s="188"/>
      <c r="DA100" s="188"/>
      <c r="DB100" s="188"/>
      <c r="DC100" s="188"/>
      <c r="DD100" s="188"/>
      <c r="DE100" s="188"/>
    </row>
    <row r="101" spans="1:109" x14ac:dyDescent="0.25">
      <c r="A101" t="s">
        <v>1073</v>
      </c>
      <c r="B101" s="163" t="s">
        <v>19</v>
      </c>
      <c r="F101" t="e">
        <f>-#REF!+G101</f>
        <v>#REF!</v>
      </c>
      <c r="J101">
        <v>1</v>
      </c>
      <c r="L101">
        <v>1</v>
      </c>
      <c r="O101">
        <f t="shared" si="200"/>
        <v>1</v>
      </c>
      <c r="Q101">
        <f t="shared" si="201"/>
        <v>0</v>
      </c>
      <c r="T101" s="115" t="s">
        <v>1096</v>
      </c>
      <c r="U101">
        <v>50</v>
      </c>
      <c r="V101" t="str">
        <f t="shared" si="202"/>
        <v>FALSE</v>
      </c>
      <c r="W101">
        <f>ROUND(CurrInfo!$J18,0)</f>
        <v>7</v>
      </c>
      <c r="X101" t="e">
        <f>ROUND(IF(G101=L101,W101*(1+#REF!),W101*(1-#REF!)),0)</f>
        <v>#REF!</v>
      </c>
      <c r="Y101">
        <f t="shared" si="203"/>
        <v>7</v>
      </c>
      <c r="Z101" s="137">
        <v>53234.620668600212</v>
      </c>
      <c r="AA101" s="137"/>
      <c r="AB101" s="188">
        <f t="shared" si="204"/>
        <v>0</v>
      </c>
      <c r="AC101" s="188"/>
      <c r="AD101" s="188"/>
      <c r="AE101" s="188"/>
      <c r="AF101" s="188">
        <f t="shared" si="205"/>
        <v>0</v>
      </c>
      <c r="AG101" s="188">
        <f t="shared" si="206"/>
        <v>0</v>
      </c>
      <c r="AH101" s="188"/>
      <c r="AI101" s="188"/>
      <c r="AJ101" s="188"/>
      <c r="AK101" s="188"/>
      <c r="AL101" s="188"/>
      <c r="AM101" s="188"/>
      <c r="AO101">
        <f t="shared" si="207"/>
        <v>-50</v>
      </c>
      <c r="AS101">
        <v>1</v>
      </c>
      <c r="AU101">
        <v>1</v>
      </c>
      <c r="AX101">
        <f t="shared" si="208"/>
        <v>1</v>
      </c>
      <c r="AZ101">
        <f t="shared" si="209"/>
        <v>0</v>
      </c>
      <c r="BC101" s="115" t="s">
        <v>1096</v>
      </c>
      <c r="BD101">
        <v>50</v>
      </c>
      <c r="BE101" t="str">
        <f t="shared" si="210"/>
        <v>FALSE</v>
      </c>
      <c r="BF101">
        <f>ROUND(CurrInfo!$J18,0)</f>
        <v>7</v>
      </c>
      <c r="BG101" t="e">
        <f>ROUND(IF(AP101=AU101,BF101*(1+#REF!),BF101*(1-#REF!)),0)</f>
        <v>#REF!</v>
      </c>
      <c r="BH101">
        <f t="shared" si="211"/>
        <v>7</v>
      </c>
      <c r="BI101" s="137">
        <f>BH101*10000*CurrInfo!$G18/CurrInfo!$D18</f>
        <v>53694.243232939378</v>
      </c>
      <c r="BJ101" s="137"/>
      <c r="BK101" s="188">
        <f t="shared" si="212"/>
        <v>0</v>
      </c>
      <c r="BL101" s="188"/>
      <c r="BM101" s="188"/>
      <c r="BN101" s="188"/>
      <c r="BO101" s="188">
        <f t="shared" si="213"/>
        <v>0</v>
      </c>
      <c r="BP101" s="188">
        <f t="shared" si="214"/>
        <v>0</v>
      </c>
      <c r="BQ101" s="188"/>
      <c r="BR101" s="188"/>
      <c r="BS101" s="188"/>
      <c r="BT101" s="188"/>
      <c r="BU101" s="188"/>
      <c r="BV101" s="188"/>
      <c r="BX101">
        <f t="shared" si="215"/>
        <v>-50</v>
      </c>
      <c r="CB101">
        <v>1</v>
      </c>
      <c r="CD101">
        <v>1</v>
      </c>
      <c r="CG101">
        <f t="shared" si="216"/>
        <v>1</v>
      </c>
      <c r="CI101">
        <f t="shared" si="217"/>
        <v>0</v>
      </c>
      <c r="CL101" s="115" t="s">
        <v>1096</v>
      </c>
      <c r="CM101">
        <v>50</v>
      </c>
      <c r="CN101" t="str">
        <f t="shared" si="218"/>
        <v>FALSE</v>
      </c>
      <c r="CO101">
        <f>ROUND(CurrInfo!$J18,0)</f>
        <v>7</v>
      </c>
      <c r="CP101" t="e">
        <f>ROUND(IF(BY101=CD101,CO101*(1+#REF!),CO101*(1-#REF!)),0)</f>
        <v>#REF!</v>
      </c>
      <c r="CQ101">
        <f t="shared" si="219"/>
        <v>7</v>
      </c>
      <c r="CR101" s="137">
        <f>CQ101*10000*CurrInfo!$G18/CurrInfo!$D18</f>
        <v>53694.243232939378</v>
      </c>
      <c r="CS101" s="137"/>
      <c r="CT101" s="188">
        <f t="shared" si="220"/>
        <v>0</v>
      </c>
      <c r="CU101" s="188"/>
      <c r="CV101" s="188"/>
      <c r="CW101" s="188"/>
      <c r="CX101" s="188">
        <f t="shared" si="221"/>
        <v>0</v>
      </c>
      <c r="CY101" s="188">
        <f t="shared" si="222"/>
        <v>0</v>
      </c>
      <c r="CZ101" s="188"/>
      <c r="DA101" s="188"/>
      <c r="DB101" s="188"/>
      <c r="DC101" s="188"/>
      <c r="DD101" s="188"/>
      <c r="DE101" s="188"/>
    </row>
    <row r="102" spans="1:109" x14ac:dyDescent="0.25">
      <c r="A102" t="s">
        <v>1113</v>
      </c>
      <c r="B102" s="163" t="s">
        <v>28</v>
      </c>
      <c r="F102" t="e">
        <f>-#REF!+G102</f>
        <v>#REF!</v>
      </c>
      <c r="J102">
        <v>1</v>
      </c>
      <c r="L102">
        <v>1</v>
      </c>
      <c r="O102">
        <f>IF(G102=N102,1,0)</f>
        <v>1</v>
      </c>
      <c r="Q102">
        <f t="shared" si="201"/>
        <v>0</v>
      </c>
      <c r="T102" s="116" t="s">
        <v>1096</v>
      </c>
      <c r="U102">
        <v>50</v>
      </c>
      <c r="V102" t="str">
        <f>IF(G102="","FALSE","TRUE")</f>
        <v>FALSE</v>
      </c>
      <c r="W102">
        <f>ROUND(CurrInfo!$J19,0)</f>
        <v>7</v>
      </c>
      <c r="X102" t="e">
        <f>ROUND(IF(G102=L102,W102*(1+#REF!),W102*(1-#REF!)),0)</f>
        <v>#REF!</v>
      </c>
      <c r="Y102">
        <f t="shared" si="203"/>
        <v>7</v>
      </c>
      <c r="Z102" s="137">
        <v>50723.553655930395</v>
      </c>
      <c r="AA102" s="137"/>
      <c r="AB102" s="188">
        <f>IF(O102=1,ABS(Z102*S102),-ABS(Z102*S102))</f>
        <v>0</v>
      </c>
      <c r="AC102" s="188"/>
      <c r="AD102" s="188"/>
      <c r="AE102" s="188"/>
      <c r="AF102" s="188">
        <f t="shared" si="205"/>
        <v>0</v>
      </c>
      <c r="AG102" s="188">
        <f>IF(S102=1,ABS(AB102*T102),-ABS(AB102*T102))</f>
        <v>0</v>
      </c>
      <c r="AH102" s="188"/>
      <c r="AI102" s="188"/>
      <c r="AJ102" s="188"/>
      <c r="AK102" s="188"/>
      <c r="AL102" s="188"/>
      <c r="AM102" s="188"/>
      <c r="AO102">
        <f t="shared" si="207"/>
        <v>-50</v>
      </c>
      <c r="AS102">
        <v>1</v>
      </c>
      <c r="AU102">
        <v>1</v>
      </c>
      <c r="AX102">
        <f>IF(AP102=AW102,1,0)</f>
        <v>1</v>
      </c>
      <c r="AZ102">
        <f t="shared" si="209"/>
        <v>0</v>
      </c>
      <c r="BC102" s="116" t="s">
        <v>1096</v>
      </c>
      <c r="BD102">
        <v>50</v>
      </c>
      <c r="BE102" t="str">
        <f>IF(AP102="","FALSE","TRUE")</f>
        <v>FALSE</v>
      </c>
      <c r="BF102">
        <f>ROUND(CurrInfo!$J19,0)</f>
        <v>7</v>
      </c>
      <c r="BG102" t="e">
        <f>ROUND(IF(AP102=AU102,BF102*(1+#REF!),BF102*(1-#REF!)),0)</f>
        <v>#REF!</v>
      </c>
      <c r="BH102">
        <f t="shared" si="211"/>
        <v>7</v>
      </c>
      <c r="BI102" s="137">
        <f>BH102*10000*CurrInfo!$G19/CurrInfo!$D19</f>
        <v>50166.221883339684</v>
      </c>
      <c r="BJ102" s="137"/>
      <c r="BK102" s="188">
        <f>IF(AX102=1,ABS(BI102*BB102),-ABS(BI102*BB102))</f>
        <v>0</v>
      </c>
      <c r="BL102" s="188"/>
      <c r="BM102" s="188"/>
      <c r="BN102" s="188"/>
      <c r="BO102" s="188">
        <f t="shared" si="213"/>
        <v>0</v>
      </c>
      <c r="BP102" s="188">
        <f>IF(BB102=1,ABS(BK102*BC102),-ABS(BK102*BC102))</f>
        <v>0</v>
      </c>
      <c r="BQ102" s="188"/>
      <c r="BR102" s="188"/>
      <c r="BS102" s="188"/>
      <c r="BT102" s="188"/>
      <c r="BU102" s="188"/>
      <c r="BV102" s="188"/>
      <c r="BX102">
        <f t="shared" si="215"/>
        <v>-50</v>
      </c>
      <c r="CB102">
        <v>1</v>
      </c>
      <c r="CD102">
        <v>1</v>
      </c>
      <c r="CG102">
        <f>IF(BY102=CF102,1,0)</f>
        <v>1</v>
      </c>
      <c r="CI102">
        <f t="shared" si="217"/>
        <v>0</v>
      </c>
      <c r="CL102" s="116" t="s">
        <v>1096</v>
      </c>
      <c r="CM102">
        <v>50</v>
      </c>
      <c r="CN102" t="str">
        <f>IF(BY102="","FALSE","TRUE")</f>
        <v>FALSE</v>
      </c>
      <c r="CO102">
        <f>ROUND(CurrInfo!$J19,0)</f>
        <v>7</v>
      </c>
      <c r="CP102" t="e">
        <f>ROUND(IF(BY102=CD102,CO102*(1+#REF!),CO102*(1-#REF!)),0)</f>
        <v>#REF!</v>
      </c>
      <c r="CQ102">
        <f t="shared" si="219"/>
        <v>7</v>
      </c>
      <c r="CR102" s="137">
        <f>CQ102*10000*CurrInfo!$G19/CurrInfo!$D19</f>
        <v>50166.221883339684</v>
      </c>
      <c r="CS102" s="137"/>
      <c r="CT102" s="188">
        <f>IF(CG102=1,ABS(CR102*CK102),-ABS(CR102*CK102))</f>
        <v>0</v>
      </c>
      <c r="CU102" s="188"/>
      <c r="CV102" s="188"/>
      <c r="CW102" s="188"/>
      <c r="CX102" s="188">
        <f t="shared" si="221"/>
        <v>0</v>
      </c>
      <c r="CY102" s="188">
        <f>IF(CK102=1,ABS(CT102*CL102),-ABS(CT102*CL102))</f>
        <v>0</v>
      </c>
      <c r="CZ102" s="188"/>
      <c r="DA102" s="188"/>
      <c r="DB102" s="188"/>
      <c r="DC102" s="188"/>
      <c r="DD102" s="188"/>
      <c r="DE102" s="188"/>
    </row>
    <row r="103" spans="1:109" x14ac:dyDescent="0.25">
      <c r="A103" s="178" t="s">
        <v>1107</v>
      </c>
      <c r="B103" s="163" t="s">
        <v>26</v>
      </c>
      <c r="F103" t="e">
        <f>-#REF!+G103</f>
        <v>#REF!</v>
      </c>
      <c r="J103">
        <v>1</v>
      </c>
      <c r="L103">
        <v>1</v>
      </c>
      <c r="O103">
        <f t="shared" ref="O103:O123" si="223">IF(G103=N103,1,0)</f>
        <v>1</v>
      </c>
      <c r="Q103">
        <f t="shared" si="201"/>
        <v>0</v>
      </c>
      <c r="T103" s="115" t="s">
        <v>1096</v>
      </c>
      <c r="U103">
        <v>50</v>
      </c>
      <c r="V103" t="str">
        <f t="shared" ref="V103:V123" si="224">IF(G103="","FALSE","TRUE")</f>
        <v>FALSE</v>
      </c>
      <c r="W103">
        <f>ROUND(CurrInfo!$J20,0)</f>
        <v>7</v>
      </c>
      <c r="X103" t="e">
        <f>ROUND(IF(G103=L103,W103*(1+#REF!),W103*(1-#REF!)),0)</f>
        <v>#REF!</v>
      </c>
      <c r="Y103">
        <f t="shared" si="203"/>
        <v>7</v>
      </c>
      <c r="Z103" s="137">
        <v>53403.602509592449</v>
      </c>
      <c r="AA103" s="137"/>
      <c r="AB103" s="188">
        <f t="shared" ref="AB103:AB123" si="225">IF(O103=1,ABS(Z103*S103),-ABS(Z103*S103))</f>
        <v>0</v>
      </c>
      <c r="AC103" s="188"/>
      <c r="AD103" s="188"/>
      <c r="AE103" s="188"/>
      <c r="AF103" s="188">
        <f t="shared" si="205"/>
        <v>0</v>
      </c>
      <c r="AG103" s="188">
        <f t="shared" ref="AG103:AG123" si="226">IF(S103=1,ABS(AB103*T103),-ABS(AB103*T103))</f>
        <v>0</v>
      </c>
      <c r="AH103" s="188"/>
      <c r="AI103" s="188"/>
      <c r="AJ103" s="188"/>
      <c r="AK103" s="188"/>
      <c r="AL103" s="188"/>
      <c r="AM103" s="188"/>
      <c r="AO103">
        <f t="shared" si="207"/>
        <v>-50</v>
      </c>
      <c r="AS103">
        <v>1</v>
      </c>
      <c r="AU103">
        <v>1</v>
      </c>
      <c r="AX103">
        <f t="shared" ref="AX103:AX123" si="227">IF(AP103=AW103,1,0)</f>
        <v>1</v>
      </c>
      <c r="AZ103">
        <f t="shared" si="209"/>
        <v>0</v>
      </c>
      <c r="BC103" s="115" t="s">
        <v>1096</v>
      </c>
      <c r="BD103">
        <v>50</v>
      </c>
      <c r="BE103" t="str">
        <f t="shared" ref="BE103:BE123" si="228">IF(AP103="","FALSE","TRUE")</f>
        <v>FALSE</v>
      </c>
      <c r="BF103">
        <f>ROUND(CurrInfo!$J20,0)</f>
        <v>7</v>
      </c>
      <c r="BG103" t="e">
        <f>ROUND(IF(AP103=AU103,BF103*(1+#REF!),BF103*(1-#REF!)),0)</f>
        <v>#REF!</v>
      </c>
      <c r="BH103">
        <f t="shared" si="211"/>
        <v>7</v>
      </c>
      <c r="BI103" s="137">
        <f>BH103*10000*CurrInfo!$G20/CurrInfo!$D20</f>
        <v>53376.244650499291</v>
      </c>
      <c r="BJ103" s="137"/>
      <c r="BK103" s="188">
        <f t="shared" ref="BK103:BK123" si="229">IF(AX103=1,ABS(BI103*BB103),-ABS(BI103*BB103))</f>
        <v>0</v>
      </c>
      <c r="BL103" s="188"/>
      <c r="BM103" s="188"/>
      <c r="BN103" s="188"/>
      <c r="BO103" s="188">
        <f t="shared" si="213"/>
        <v>0</v>
      </c>
      <c r="BP103" s="188">
        <f t="shared" ref="BP103:BP123" si="230">IF(BB103=1,ABS(BK103*BC103),-ABS(BK103*BC103))</f>
        <v>0</v>
      </c>
      <c r="BQ103" s="188"/>
      <c r="BR103" s="188"/>
      <c r="BS103" s="188"/>
      <c r="BT103" s="188"/>
      <c r="BU103" s="188"/>
      <c r="BV103" s="188"/>
      <c r="BX103">
        <f t="shared" si="215"/>
        <v>-50</v>
      </c>
      <c r="CB103">
        <v>1</v>
      </c>
      <c r="CD103">
        <v>1</v>
      </c>
      <c r="CG103">
        <f t="shared" ref="CG103:CG123" si="231">IF(BY103=CF103,1,0)</f>
        <v>1</v>
      </c>
      <c r="CI103">
        <f t="shared" si="217"/>
        <v>0</v>
      </c>
      <c r="CL103" s="115" t="s">
        <v>1096</v>
      </c>
      <c r="CM103">
        <v>50</v>
      </c>
      <c r="CN103" t="str">
        <f t="shared" ref="CN103:CN123" si="232">IF(BY103="","FALSE","TRUE")</f>
        <v>FALSE</v>
      </c>
      <c r="CO103">
        <f>ROUND(CurrInfo!$J20,0)</f>
        <v>7</v>
      </c>
      <c r="CP103" t="e">
        <f>ROUND(IF(BY103=CD103,CO103*(1+#REF!),CO103*(1-#REF!)),0)</f>
        <v>#REF!</v>
      </c>
      <c r="CQ103">
        <f t="shared" si="219"/>
        <v>7</v>
      </c>
      <c r="CR103" s="137">
        <f>CQ103*10000*CurrInfo!$G20/CurrInfo!$D20</f>
        <v>53376.244650499291</v>
      </c>
      <c r="CS103" s="137"/>
      <c r="CT103" s="188">
        <f t="shared" ref="CT103:CT123" si="233">IF(CG103=1,ABS(CR103*CK103),-ABS(CR103*CK103))</f>
        <v>0</v>
      </c>
      <c r="CU103" s="188"/>
      <c r="CV103" s="188"/>
      <c r="CW103" s="188"/>
      <c r="CX103" s="188">
        <f t="shared" si="221"/>
        <v>0</v>
      </c>
      <c r="CY103" s="188">
        <f t="shared" ref="CY103:CY123" si="234">IF(CK103=1,ABS(CT103*CL103),-ABS(CT103*CL103))</f>
        <v>0</v>
      </c>
      <c r="CZ103" s="188"/>
      <c r="DA103" s="188"/>
      <c r="DB103" s="188"/>
      <c r="DC103" s="188"/>
      <c r="DD103" s="188"/>
      <c r="DE103" s="188"/>
    </row>
    <row r="104" spans="1:109" x14ac:dyDescent="0.25">
      <c r="A104" s="178" t="s">
        <v>1108</v>
      </c>
      <c r="B104" s="163" t="s">
        <v>27</v>
      </c>
      <c r="F104" t="e">
        <f>-#REF!+G104</f>
        <v>#REF!</v>
      </c>
      <c r="J104">
        <v>-1</v>
      </c>
      <c r="L104">
        <v>-1</v>
      </c>
      <c r="O104">
        <f t="shared" si="223"/>
        <v>1</v>
      </c>
      <c r="Q104">
        <f t="shared" si="201"/>
        <v>0</v>
      </c>
      <c r="T104" s="116" t="s">
        <v>1096</v>
      </c>
      <c r="U104">
        <v>50</v>
      </c>
      <c r="V104" t="str">
        <f t="shared" si="224"/>
        <v>FALSE</v>
      </c>
      <c r="W104">
        <f>ROUND(CurrInfo!$J21,0)</f>
        <v>7</v>
      </c>
      <c r="X104" t="e">
        <f>ROUND(IF(G104=L104,W104*(1+#REF!),W104*(1-#REF!)),0)</f>
        <v>#REF!</v>
      </c>
      <c r="Y104">
        <f t="shared" si="203"/>
        <v>7</v>
      </c>
      <c r="Z104" s="137">
        <v>50688.86052058488</v>
      </c>
      <c r="AA104" s="137"/>
      <c r="AB104" s="188">
        <f t="shared" si="225"/>
        <v>0</v>
      </c>
      <c r="AC104" s="188"/>
      <c r="AD104" s="188"/>
      <c r="AE104" s="188"/>
      <c r="AF104" s="188">
        <f t="shared" si="205"/>
        <v>0</v>
      </c>
      <c r="AG104" s="188">
        <f t="shared" si="226"/>
        <v>0</v>
      </c>
      <c r="AH104" s="188"/>
      <c r="AI104" s="188"/>
      <c r="AJ104" s="188"/>
      <c r="AK104" s="188"/>
      <c r="AL104" s="188"/>
      <c r="AM104" s="188"/>
      <c r="AO104">
        <f t="shared" si="207"/>
        <v>-50</v>
      </c>
      <c r="AS104">
        <v>-1</v>
      </c>
      <c r="AU104">
        <v>-1</v>
      </c>
      <c r="AX104">
        <f t="shared" si="227"/>
        <v>1</v>
      </c>
      <c r="AZ104">
        <f t="shared" si="209"/>
        <v>0</v>
      </c>
      <c r="BC104" s="116" t="s">
        <v>1096</v>
      </c>
      <c r="BD104">
        <v>50</v>
      </c>
      <c r="BE104" t="str">
        <f t="shared" si="228"/>
        <v>FALSE</v>
      </c>
      <c r="BF104">
        <f>ROUND(CurrInfo!$J21,0)</f>
        <v>7</v>
      </c>
      <c r="BG104" t="e">
        <f>ROUND(IF(AP104=AU104,BF104*(1+#REF!),BF104*(1-#REF!)),0)</f>
        <v>#REF!</v>
      </c>
      <c r="BH104">
        <f t="shared" si="211"/>
        <v>7</v>
      </c>
      <c r="BI104" s="137">
        <f>BH104*10000*CurrInfo!$G21/CurrInfo!$D21</f>
        <v>50152.353067047072</v>
      </c>
      <c r="BJ104" s="137"/>
      <c r="BK104" s="188">
        <f t="shared" si="229"/>
        <v>0</v>
      </c>
      <c r="BL104" s="188"/>
      <c r="BM104" s="188"/>
      <c r="BN104" s="188"/>
      <c r="BO104" s="188">
        <f t="shared" si="213"/>
        <v>0</v>
      </c>
      <c r="BP104" s="188">
        <f t="shared" si="230"/>
        <v>0</v>
      </c>
      <c r="BQ104" s="188"/>
      <c r="BR104" s="188"/>
      <c r="BS104" s="188"/>
      <c r="BT104" s="188"/>
      <c r="BU104" s="188"/>
      <c r="BV104" s="188"/>
      <c r="BX104">
        <f t="shared" si="215"/>
        <v>-50</v>
      </c>
      <c r="CB104">
        <v>-1</v>
      </c>
      <c r="CD104">
        <v>-1</v>
      </c>
      <c r="CG104">
        <f t="shared" si="231"/>
        <v>1</v>
      </c>
      <c r="CI104">
        <f t="shared" si="217"/>
        <v>0</v>
      </c>
      <c r="CL104" s="116" t="s">
        <v>1096</v>
      </c>
      <c r="CM104">
        <v>50</v>
      </c>
      <c r="CN104" t="str">
        <f t="shared" si="232"/>
        <v>FALSE</v>
      </c>
      <c r="CO104">
        <f>ROUND(CurrInfo!$J21,0)</f>
        <v>7</v>
      </c>
      <c r="CP104" t="e">
        <f>ROUND(IF(BY104=CD104,CO104*(1+#REF!),CO104*(1-#REF!)),0)</f>
        <v>#REF!</v>
      </c>
      <c r="CQ104">
        <f t="shared" si="219"/>
        <v>7</v>
      </c>
      <c r="CR104" s="137">
        <f>CQ104*10000*CurrInfo!$G21/CurrInfo!$D21</f>
        <v>50152.353067047072</v>
      </c>
      <c r="CS104" s="137"/>
      <c r="CT104" s="188">
        <f t="shared" si="233"/>
        <v>0</v>
      </c>
      <c r="CU104" s="188"/>
      <c r="CV104" s="188"/>
      <c r="CW104" s="188"/>
      <c r="CX104" s="188">
        <f t="shared" si="221"/>
        <v>0</v>
      </c>
      <c r="CY104" s="188">
        <f t="shared" si="234"/>
        <v>0</v>
      </c>
      <c r="CZ104" s="188"/>
      <c r="DA104" s="188"/>
      <c r="DB104" s="188"/>
      <c r="DC104" s="188"/>
      <c r="DD104" s="188"/>
      <c r="DE104" s="188"/>
    </row>
    <row r="105" spans="1:109" x14ac:dyDescent="0.25">
      <c r="A105" t="s">
        <v>1088</v>
      </c>
      <c r="B105" s="163" t="s">
        <v>24</v>
      </c>
      <c r="F105" t="e">
        <f>-#REF!+G105</f>
        <v>#REF!</v>
      </c>
      <c r="J105">
        <v>1</v>
      </c>
      <c r="L105">
        <v>1</v>
      </c>
      <c r="O105">
        <f t="shared" si="223"/>
        <v>1</v>
      </c>
      <c r="Q105">
        <f t="shared" si="201"/>
        <v>0</v>
      </c>
      <c r="T105" s="116" t="s">
        <v>1096</v>
      </c>
      <c r="U105">
        <v>50</v>
      </c>
      <c r="V105" t="str">
        <f t="shared" si="224"/>
        <v>FALSE</v>
      </c>
      <c r="W105">
        <f>ROUND(CurrInfo!$J22,0)</f>
        <v>4</v>
      </c>
      <c r="X105" t="e">
        <f>ROUND(IF(G105=L105,W105*(1+#REF!),W105*(1-#REF!)),0)</f>
        <v>#REF!</v>
      </c>
      <c r="Y105">
        <f t="shared" si="203"/>
        <v>4</v>
      </c>
      <c r="Z105" s="137">
        <v>53421.167188839994</v>
      </c>
      <c r="AA105" s="137"/>
      <c r="AB105" s="188">
        <f t="shared" si="225"/>
        <v>0</v>
      </c>
      <c r="AC105" s="188"/>
      <c r="AD105" s="188"/>
      <c r="AE105" s="188"/>
      <c r="AF105" s="188">
        <f t="shared" si="205"/>
        <v>0</v>
      </c>
      <c r="AG105" s="188">
        <f t="shared" si="226"/>
        <v>0</v>
      </c>
      <c r="AH105" s="188"/>
      <c r="AI105" s="188"/>
      <c r="AJ105" s="188"/>
      <c r="AK105" s="188"/>
      <c r="AL105" s="188"/>
      <c r="AM105" s="188"/>
      <c r="AO105">
        <f t="shared" si="207"/>
        <v>-50</v>
      </c>
      <c r="AS105">
        <v>1</v>
      </c>
      <c r="AU105">
        <v>1</v>
      </c>
      <c r="AX105">
        <f t="shared" si="227"/>
        <v>1</v>
      </c>
      <c r="AZ105">
        <f t="shared" si="209"/>
        <v>0</v>
      </c>
      <c r="BC105" s="116" t="s">
        <v>1096</v>
      </c>
      <c r="BD105">
        <v>50</v>
      </c>
      <c r="BE105" t="str">
        <f t="shared" si="228"/>
        <v>FALSE</v>
      </c>
      <c r="BF105">
        <f>ROUND(CurrInfo!$J22,0)</f>
        <v>4</v>
      </c>
      <c r="BG105" t="e">
        <f>ROUND(IF(AP105=AU105,BF105*(1+#REF!),BF105*(1-#REF!)),0)</f>
        <v>#REF!</v>
      </c>
      <c r="BH105">
        <f t="shared" si="211"/>
        <v>4</v>
      </c>
      <c r="BI105" s="137">
        <f>BH105*10000*CurrInfo!$G22/CurrInfo!$D22</f>
        <v>51988.827494240002</v>
      </c>
      <c r="BJ105" s="137"/>
      <c r="BK105" s="188">
        <f t="shared" si="229"/>
        <v>0</v>
      </c>
      <c r="BL105" s="188"/>
      <c r="BM105" s="188"/>
      <c r="BN105" s="188"/>
      <c r="BO105" s="188">
        <f t="shared" si="213"/>
        <v>0</v>
      </c>
      <c r="BP105" s="188">
        <f t="shared" si="230"/>
        <v>0</v>
      </c>
      <c r="BQ105" s="188"/>
      <c r="BR105" s="188"/>
      <c r="BS105" s="188"/>
      <c r="BT105" s="188"/>
      <c r="BU105" s="188"/>
      <c r="BV105" s="188"/>
      <c r="BX105">
        <f t="shared" si="215"/>
        <v>-50</v>
      </c>
      <c r="CB105">
        <v>1</v>
      </c>
      <c r="CD105">
        <v>1</v>
      </c>
      <c r="CG105">
        <f t="shared" si="231"/>
        <v>1</v>
      </c>
      <c r="CI105">
        <f t="shared" si="217"/>
        <v>0</v>
      </c>
      <c r="CL105" s="116" t="s">
        <v>1096</v>
      </c>
      <c r="CM105">
        <v>50</v>
      </c>
      <c r="CN105" t="str">
        <f t="shared" si="232"/>
        <v>FALSE</v>
      </c>
      <c r="CO105">
        <f>ROUND(CurrInfo!$J22,0)</f>
        <v>4</v>
      </c>
      <c r="CP105" t="e">
        <f>ROUND(IF(BY105=CD105,CO105*(1+#REF!),CO105*(1-#REF!)),0)</f>
        <v>#REF!</v>
      </c>
      <c r="CQ105">
        <f t="shared" si="219"/>
        <v>4</v>
      </c>
      <c r="CR105" s="137">
        <f>CQ105*10000*CurrInfo!$G22/CurrInfo!$D22</f>
        <v>51988.827494240002</v>
      </c>
      <c r="CS105" s="137"/>
      <c r="CT105" s="188">
        <f t="shared" si="233"/>
        <v>0</v>
      </c>
      <c r="CU105" s="188"/>
      <c r="CV105" s="188"/>
      <c r="CW105" s="188"/>
      <c r="CX105" s="188">
        <f t="shared" si="221"/>
        <v>0</v>
      </c>
      <c r="CY105" s="188">
        <f t="shared" si="234"/>
        <v>0</v>
      </c>
      <c r="CZ105" s="188"/>
      <c r="DA105" s="188"/>
      <c r="DB105" s="188"/>
      <c r="DC105" s="188"/>
      <c r="DD105" s="188"/>
      <c r="DE105" s="188"/>
    </row>
    <row r="106" spans="1:109" x14ac:dyDescent="0.25">
      <c r="A106" t="s">
        <v>1086</v>
      </c>
      <c r="B106" s="163" t="s">
        <v>25</v>
      </c>
      <c r="F106" t="e">
        <f>-#REF!+G106</f>
        <v>#REF!</v>
      </c>
      <c r="J106">
        <v>1</v>
      </c>
      <c r="L106">
        <v>1</v>
      </c>
      <c r="O106">
        <f t="shared" si="223"/>
        <v>1</v>
      </c>
      <c r="Q106">
        <f t="shared" si="201"/>
        <v>0</v>
      </c>
      <c r="T106" s="116" t="s">
        <v>1096</v>
      </c>
      <c r="U106">
        <v>50</v>
      </c>
      <c r="V106" t="str">
        <f t="shared" si="224"/>
        <v>FALSE</v>
      </c>
      <c r="W106">
        <f>ROUND(CurrInfo!$J23,0)</f>
        <v>4</v>
      </c>
      <c r="X106" t="e">
        <f>ROUND(IF(G106=L106,W106*(1+#REF!),W106*(1-#REF!)),0)</f>
        <v>#REF!</v>
      </c>
      <c r="Y106">
        <f t="shared" si="203"/>
        <v>4</v>
      </c>
      <c r="Z106" s="137">
        <v>53414.912371668564</v>
      </c>
      <c r="AA106" s="137"/>
      <c r="AB106" s="188">
        <f t="shared" si="225"/>
        <v>0</v>
      </c>
      <c r="AC106" s="188"/>
      <c r="AD106" s="188"/>
      <c r="AE106" s="188"/>
      <c r="AF106" s="188">
        <f t="shared" si="205"/>
        <v>0</v>
      </c>
      <c r="AG106" s="188">
        <f t="shared" si="226"/>
        <v>0</v>
      </c>
      <c r="AH106" s="188"/>
      <c r="AI106" s="188"/>
      <c r="AJ106" s="188"/>
      <c r="AK106" s="188"/>
      <c r="AL106" s="188"/>
      <c r="AM106" s="188"/>
      <c r="AO106">
        <f t="shared" si="207"/>
        <v>-50</v>
      </c>
      <c r="AS106">
        <v>1</v>
      </c>
      <c r="AU106">
        <v>1</v>
      </c>
      <c r="AX106">
        <f t="shared" si="227"/>
        <v>1</v>
      </c>
      <c r="AZ106">
        <f t="shared" si="209"/>
        <v>0</v>
      </c>
      <c r="BC106" s="116" t="s">
        <v>1096</v>
      </c>
      <c r="BD106">
        <v>50</v>
      </c>
      <c r="BE106" t="str">
        <f t="shared" si="228"/>
        <v>FALSE</v>
      </c>
      <c r="BF106">
        <f>ROUND(CurrInfo!$J23,0)</f>
        <v>4</v>
      </c>
      <c r="BG106" t="e">
        <f>ROUND(IF(AP106=AU106,BF106*(1+#REF!),BF106*(1-#REF!)),0)</f>
        <v>#REF!</v>
      </c>
      <c r="BH106">
        <f t="shared" si="211"/>
        <v>4</v>
      </c>
      <c r="BI106" s="137">
        <f>BH106*10000*CurrInfo!$G23/CurrInfo!$D23</f>
        <v>52007.336458121048</v>
      </c>
      <c r="BJ106" s="137"/>
      <c r="BK106" s="188">
        <f t="shared" si="229"/>
        <v>0</v>
      </c>
      <c r="BL106" s="188"/>
      <c r="BM106" s="188"/>
      <c r="BN106" s="188"/>
      <c r="BO106" s="188">
        <f t="shared" si="213"/>
        <v>0</v>
      </c>
      <c r="BP106" s="188">
        <f t="shared" si="230"/>
        <v>0</v>
      </c>
      <c r="BQ106" s="188"/>
      <c r="BR106" s="188"/>
      <c r="BS106" s="188"/>
      <c r="BT106" s="188"/>
      <c r="BU106" s="188"/>
      <c r="BV106" s="188"/>
      <c r="BX106">
        <f t="shared" si="215"/>
        <v>-50</v>
      </c>
      <c r="CB106">
        <v>1</v>
      </c>
      <c r="CD106">
        <v>1</v>
      </c>
      <c r="CG106">
        <f t="shared" si="231"/>
        <v>1</v>
      </c>
      <c r="CI106">
        <f t="shared" si="217"/>
        <v>0</v>
      </c>
      <c r="CL106" s="116" t="s">
        <v>1096</v>
      </c>
      <c r="CM106">
        <v>50</v>
      </c>
      <c r="CN106" t="str">
        <f t="shared" si="232"/>
        <v>FALSE</v>
      </c>
      <c r="CO106">
        <f>ROUND(CurrInfo!$J23,0)</f>
        <v>4</v>
      </c>
      <c r="CP106" t="e">
        <f>ROUND(IF(BY106=CD106,CO106*(1+#REF!),CO106*(1-#REF!)),0)</f>
        <v>#REF!</v>
      </c>
      <c r="CQ106">
        <f t="shared" si="219"/>
        <v>4</v>
      </c>
      <c r="CR106" s="137">
        <f>CQ106*10000*CurrInfo!$G23/CurrInfo!$D23</f>
        <v>52007.336458121048</v>
      </c>
      <c r="CS106" s="137"/>
      <c r="CT106" s="188">
        <f t="shared" si="233"/>
        <v>0</v>
      </c>
      <c r="CU106" s="188"/>
      <c r="CV106" s="188"/>
      <c r="CW106" s="188"/>
      <c r="CX106" s="188">
        <f t="shared" si="221"/>
        <v>0</v>
      </c>
      <c r="CY106" s="188">
        <f t="shared" si="234"/>
        <v>0</v>
      </c>
      <c r="CZ106" s="188"/>
      <c r="DA106" s="188"/>
      <c r="DB106" s="188"/>
      <c r="DC106" s="188"/>
      <c r="DD106" s="188"/>
      <c r="DE106" s="188"/>
    </row>
    <row r="107" spans="1:109" x14ac:dyDescent="0.25">
      <c r="A107" t="s">
        <v>1089</v>
      </c>
      <c r="B107" s="163" t="s">
        <v>13</v>
      </c>
      <c r="F107" t="e">
        <f>-#REF!+G107</f>
        <v>#REF!</v>
      </c>
      <c r="J107">
        <v>1</v>
      </c>
      <c r="L107">
        <v>1</v>
      </c>
      <c r="O107">
        <f t="shared" si="223"/>
        <v>1</v>
      </c>
      <c r="Q107">
        <f t="shared" si="201"/>
        <v>0</v>
      </c>
      <c r="T107" s="115" t="s">
        <v>1096</v>
      </c>
      <c r="U107">
        <v>50</v>
      </c>
      <c r="V107" t="str">
        <f t="shared" si="224"/>
        <v>FALSE</v>
      </c>
      <c r="W107">
        <f>ROUND(CurrInfo!$J24,0)</f>
        <v>4</v>
      </c>
      <c r="X107" t="e">
        <f>ROUND(IF(G107=L107,W107*(1+#REF!),W107*(1-#REF!)),0)</f>
        <v>#REF!</v>
      </c>
      <c r="Y107">
        <f t="shared" si="203"/>
        <v>4</v>
      </c>
      <c r="Z107" s="137">
        <v>53416</v>
      </c>
      <c r="AA107" s="137"/>
      <c r="AB107" s="188">
        <f t="shared" si="225"/>
        <v>0</v>
      </c>
      <c r="AC107" s="188"/>
      <c r="AD107" s="188"/>
      <c r="AE107" s="188"/>
      <c r="AF107" s="188">
        <f t="shared" si="205"/>
        <v>0</v>
      </c>
      <c r="AG107" s="188">
        <f t="shared" si="226"/>
        <v>0</v>
      </c>
      <c r="AH107" s="188"/>
      <c r="AI107" s="188"/>
      <c r="AJ107" s="188"/>
      <c r="AK107" s="188"/>
      <c r="AL107" s="188"/>
      <c r="AM107" s="188"/>
      <c r="AO107">
        <f t="shared" si="207"/>
        <v>-50</v>
      </c>
      <c r="AS107">
        <v>1</v>
      </c>
      <c r="AU107">
        <v>1</v>
      </c>
      <c r="AX107">
        <f t="shared" si="227"/>
        <v>1</v>
      </c>
      <c r="AZ107">
        <f t="shared" si="209"/>
        <v>0</v>
      </c>
      <c r="BC107" s="115" t="s">
        <v>1096</v>
      </c>
      <c r="BD107">
        <v>50</v>
      </c>
      <c r="BE107" t="str">
        <f t="shared" si="228"/>
        <v>FALSE</v>
      </c>
      <c r="BF107">
        <f>ROUND(CurrInfo!$J24,0)</f>
        <v>4</v>
      </c>
      <c r="BG107" t="e">
        <f>ROUND(IF(AP107=AU107,BF107*(1+#REF!),BF107*(1-#REF!)),0)</f>
        <v>#REF!</v>
      </c>
      <c r="BH107">
        <f t="shared" si="211"/>
        <v>4</v>
      </c>
      <c r="BI107" s="137">
        <f>BH107*10000*CurrInfo!$G24/CurrInfo!$D24</f>
        <v>52004</v>
      </c>
      <c r="BJ107" s="137"/>
      <c r="BK107" s="188">
        <f t="shared" si="229"/>
        <v>0</v>
      </c>
      <c r="BL107" s="188"/>
      <c r="BM107" s="188"/>
      <c r="BN107" s="188"/>
      <c r="BO107" s="188">
        <f t="shared" si="213"/>
        <v>0</v>
      </c>
      <c r="BP107" s="188">
        <f t="shared" si="230"/>
        <v>0</v>
      </c>
      <c r="BQ107" s="188"/>
      <c r="BR107" s="188"/>
      <c r="BS107" s="188"/>
      <c r="BT107" s="188"/>
      <c r="BU107" s="188"/>
      <c r="BV107" s="188"/>
      <c r="BX107">
        <f t="shared" si="215"/>
        <v>-50</v>
      </c>
      <c r="CB107">
        <v>1</v>
      </c>
      <c r="CD107">
        <v>1</v>
      </c>
      <c r="CG107">
        <f t="shared" si="231"/>
        <v>1</v>
      </c>
      <c r="CI107">
        <f t="shared" si="217"/>
        <v>0</v>
      </c>
      <c r="CL107" s="115" t="s">
        <v>1096</v>
      </c>
      <c r="CM107">
        <v>50</v>
      </c>
      <c r="CN107" t="str">
        <f t="shared" si="232"/>
        <v>FALSE</v>
      </c>
      <c r="CO107">
        <f>ROUND(CurrInfo!$J24,0)</f>
        <v>4</v>
      </c>
      <c r="CP107" t="e">
        <f>ROUND(IF(BY107=CD107,CO107*(1+#REF!),CO107*(1-#REF!)),0)</f>
        <v>#REF!</v>
      </c>
      <c r="CQ107">
        <f t="shared" si="219"/>
        <v>4</v>
      </c>
      <c r="CR107" s="137">
        <f>CQ107*10000*CurrInfo!$G24/CurrInfo!$D24</f>
        <v>52004</v>
      </c>
      <c r="CS107" s="137"/>
      <c r="CT107" s="188">
        <f t="shared" si="233"/>
        <v>0</v>
      </c>
      <c r="CU107" s="188"/>
      <c r="CV107" s="188"/>
      <c r="CW107" s="188"/>
      <c r="CX107" s="188">
        <f t="shared" si="221"/>
        <v>0</v>
      </c>
      <c r="CY107" s="188">
        <f t="shared" si="234"/>
        <v>0</v>
      </c>
      <c r="CZ107" s="188"/>
      <c r="DA107" s="188"/>
      <c r="DB107" s="188"/>
      <c r="DC107" s="188"/>
      <c r="DD107" s="188"/>
      <c r="DE107" s="188"/>
    </row>
    <row r="108" spans="1:109" x14ac:dyDescent="0.25">
      <c r="A108" t="s">
        <v>1087</v>
      </c>
      <c r="B108" s="163" t="s">
        <v>5</v>
      </c>
      <c r="F108" t="e">
        <f>-#REF!+G108</f>
        <v>#REF!</v>
      </c>
      <c r="J108">
        <v>1</v>
      </c>
      <c r="L108">
        <v>1</v>
      </c>
      <c r="O108">
        <f t="shared" si="223"/>
        <v>1</v>
      </c>
      <c r="Q108">
        <f t="shared" si="201"/>
        <v>0</v>
      </c>
      <c r="T108" s="116" t="s">
        <v>1096</v>
      </c>
      <c r="U108">
        <v>50</v>
      </c>
      <c r="V108" t="str">
        <f t="shared" si="224"/>
        <v>FALSE</v>
      </c>
      <c r="W108">
        <f>ROUND(CurrInfo!$J25,0)</f>
        <v>4</v>
      </c>
      <c r="X108" t="e">
        <f>ROUND(IF(G108=L108,W108*(1+#REF!),W108*(1-#REF!)),0)</f>
        <v>#REF!</v>
      </c>
      <c r="Y108">
        <f t="shared" si="203"/>
        <v>4</v>
      </c>
      <c r="Z108" s="137">
        <v>53416.055500495539</v>
      </c>
      <c r="AA108" s="137"/>
      <c r="AB108" s="188">
        <f t="shared" si="225"/>
        <v>0</v>
      </c>
      <c r="AC108" s="188"/>
      <c r="AD108" s="188"/>
      <c r="AE108" s="188"/>
      <c r="AF108" s="188">
        <f t="shared" si="205"/>
        <v>0</v>
      </c>
      <c r="AG108" s="188">
        <f t="shared" si="226"/>
        <v>0</v>
      </c>
      <c r="AH108" s="188"/>
      <c r="AI108" s="188"/>
      <c r="AJ108" s="188"/>
      <c r="AK108" s="188"/>
      <c r="AL108" s="188"/>
      <c r="AM108" s="188"/>
      <c r="AO108">
        <f t="shared" si="207"/>
        <v>-50</v>
      </c>
      <c r="AS108">
        <v>1</v>
      </c>
      <c r="AU108">
        <v>1</v>
      </c>
      <c r="AX108">
        <f t="shared" si="227"/>
        <v>1</v>
      </c>
      <c r="AZ108">
        <f t="shared" si="209"/>
        <v>0</v>
      </c>
      <c r="BC108" s="116" t="s">
        <v>1096</v>
      </c>
      <c r="BD108">
        <v>50</v>
      </c>
      <c r="BE108" t="str">
        <f t="shared" si="228"/>
        <v>FALSE</v>
      </c>
      <c r="BF108">
        <f>ROUND(CurrInfo!$J25,0)</f>
        <v>4</v>
      </c>
      <c r="BG108" t="e">
        <f>ROUND(IF(AP108=AU108,BF108*(1+#REF!),BF108*(1-#REF!)),0)</f>
        <v>#REF!</v>
      </c>
      <c r="BH108">
        <f t="shared" si="211"/>
        <v>4</v>
      </c>
      <c r="BI108" s="137">
        <f>BH108*10000*CurrInfo!$G25/CurrInfo!$D25</f>
        <v>51993.718716262636</v>
      </c>
      <c r="BJ108" s="137"/>
      <c r="BK108" s="188">
        <f t="shared" si="229"/>
        <v>0</v>
      </c>
      <c r="BL108" s="188"/>
      <c r="BM108" s="188"/>
      <c r="BN108" s="188"/>
      <c r="BO108" s="188">
        <f t="shared" si="213"/>
        <v>0</v>
      </c>
      <c r="BP108" s="188">
        <f t="shared" si="230"/>
        <v>0</v>
      </c>
      <c r="BQ108" s="188"/>
      <c r="BR108" s="188"/>
      <c r="BS108" s="188"/>
      <c r="BT108" s="188"/>
      <c r="BU108" s="188"/>
      <c r="BV108" s="188"/>
      <c r="BX108">
        <f t="shared" si="215"/>
        <v>-50</v>
      </c>
      <c r="CB108">
        <v>1</v>
      </c>
      <c r="CD108">
        <v>1</v>
      </c>
      <c r="CG108">
        <f t="shared" si="231"/>
        <v>1</v>
      </c>
      <c r="CI108">
        <f t="shared" si="217"/>
        <v>0</v>
      </c>
      <c r="CL108" s="116" t="s">
        <v>1096</v>
      </c>
      <c r="CM108">
        <v>50</v>
      </c>
      <c r="CN108" t="str">
        <f t="shared" si="232"/>
        <v>FALSE</v>
      </c>
      <c r="CO108">
        <f>ROUND(CurrInfo!$J25,0)</f>
        <v>4</v>
      </c>
      <c r="CP108" t="e">
        <f>ROUND(IF(BY108=CD108,CO108*(1+#REF!),CO108*(1-#REF!)),0)</f>
        <v>#REF!</v>
      </c>
      <c r="CQ108">
        <f t="shared" si="219"/>
        <v>4</v>
      </c>
      <c r="CR108" s="137">
        <f>CQ108*10000*CurrInfo!$G25/CurrInfo!$D25</f>
        <v>51993.718716262636</v>
      </c>
      <c r="CS108" s="137"/>
      <c r="CT108" s="188">
        <f t="shared" si="233"/>
        <v>0</v>
      </c>
      <c r="CU108" s="188"/>
      <c r="CV108" s="188"/>
      <c r="CW108" s="188"/>
      <c r="CX108" s="188">
        <f t="shared" si="221"/>
        <v>0</v>
      </c>
      <c r="CY108" s="188">
        <f t="shared" si="234"/>
        <v>0</v>
      </c>
      <c r="CZ108" s="188"/>
      <c r="DA108" s="188"/>
      <c r="DB108" s="188"/>
      <c r="DC108" s="188"/>
      <c r="DD108" s="188"/>
      <c r="DE108" s="188"/>
    </row>
    <row r="109" spans="1:109" x14ac:dyDescent="0.25">
      <c r="A109" t="s">
        <v>1085</v>
      </c>
      <c r="B109" s="163" t="s">
        <v>23</v>
      </c>
      <c r="F109" t="e">
        <f>-#REF!+G109</f>
        <v>#REF!</v>
      </c>
      <c r="J109">
        <v>1</v>
      </c>
      <c r="L109">
        <v>1</v>
      </c>
      <c r="O109">
        <f t="shared" si="223"/>
        <v>1</v>
      </c>
      <c r="Q109">
        <f t="shared" si="201"/>
        <v>0</v>
      </c>
      <c r="T109" s="115" t="s">
        <v>1096</v>
      </c>
      <c r="U109">
        <v>50</v>
      </c>
      <c r="V109" t="str">
        <f t="shared" si="224"/>
        <v>FALSE</v>
      </c>
      <c r="W109">
        <f>ROUND(CurrInfo!$J26,0)</f>
        <v>4</v>
      </c>
      <c r="X109" t="e">
        <f>ROUND(IF(G109=L109,W109*(1+#REF!),W109*(1-#REF!)),0)</f>
        <v>#REF!</v>
      </c>
      <c r="Y109">
        <f t="shared" si="203"/>
        <v>4</v>
      </c>
      <c r="Z109" s="137">
        <v>53426.957716379176</v>
      </c>
      <c r="AA109" s="137"/>
      <c r="AB109" s="188">
        <f t="shared" si="225"/>
        <v>0</v>
      </c>
      <c r="AC109" s="188"/>
      <c r="AD109" s="188"/>
      <c r="AE109" s="188"/>
      <c r="AF109" s="188">
        <f t="shared" si="205"/>
        <v>0</v>
      </c>
      <c r="AG109" s="188">
        <f t="shared" si="226"/>
        <v>0</v>
      </c>
      <c r="AH109" s="188"/>
      <c r="AI109" s="188"/>
      <c r="AJ109" s="188"/>
      <c r="AK109" s="188"/>
      <c r="AL109" s="188"/>
      <c r="AM109" s="188"/>
      <c r="AO109">
        <f t="shared" si="207"/>
        <v>-50</v>
      </c>
      <c r="AS109">
        <v>1</v>
      </c>
      <c r="AU109">
        <v>1</v>
      </c>
      <c r="AX109">
        <f t="shared" si="227"/>
        <v>1</v>
      </c>
      <c r="AZ109">
        <f t="shared" si="209"/>
        <v>0</v>
      </c>
      <c r="BC109" s="115" t="s">
        <v>1096</v>
      </c>
      <c r="BD109">
        <v>50</v>
      </c>
      <c r="BE109" t="str">
        <f t="shared" si="228"/>
        <v>FALSE</v>
      </c>
      <c r="BF109">
        <f>ROUND(CurrInfo!$J26,0)</f>
        <v>4</v>
      </c>
      <c r="BG109" t="e">
        <f>ROUND(IF(AP109=AU109,BF109*(1+#REF!),BF109*(1-#REF!)),0)</f>
        <v>#REF!</v>
      </c>
      <c r="BH109">
        <f t="shared" si="211"/>
        <v>4</v>
      </c>
      <c r="BI109" s="137">
        <f>BH109*10000*CurrInfo!$G26/CurrInfo!$D26</f>
        <v>52013.72474266107</v>
      </c>
      <c r="BJ109" s="137"/>
      <c r="BK109" s="188">
        <f t="shared" si="229"/>
        <v>0</v>
      </c>
      <c r="BL109" s="188"/>
      <c r="BM109" s="188"/>
      <c r="BN109" s="188"/>
      <c r="BO109" s="188">
        <f t="shared" si="213"/>
        <v>0</v>
      </c>
      <c r="BP109" s="188">
        <f t="shared" si="230"/>
        <v>0</v>
      </c>
      <c r="BQ109" s="188"/>
      <c r="BR109" s="188"/>
      <c r="BS109" s="188"/>
      <c r="BT109" s="188"/>
      <c r="BU109" s="188"/>
      <c r="BV109" s="188"/>
      <c r="BX109">
        <f t="shared" si="215"/>
        <v>-50</v>
      </c>
      <c r="CB109">
        <v>1</v>
      </c>
      <c r="CD109">
        <v>1</v>
      </c>
      <c r="CG109">
        <f t="shared" si="231"/>
        <v>1</v>
      </c>
      <c r="CI109">
        <f t="shared" si="217"/>
        <v>0</v>
      </c>
      <c r="CL109" s="115" t="s">
        <v>1096</v>
      </c>
      <c r="CM109">
        <v>50</v>
      </c>
      <c r="CN109" t="str">
        <f t="shared" si="232"/>
        <v>FALSE</v>
      </c>
      <c r="CO109">
        <f>ROUND(CurrInfo!$J26,0)</f>
        <v>4</v>
      </c>
      <c r="CP109" t="e">
        <f>ROUND(IF(BY109=CD109,CO109*(1+#REF!),CO109*(1-#REF!)),0)</f>
        <v>#REF!</v>
      </c>
      <c r="CQ109">
        <f t="shared" si="219"/>
        <v>4</v>
      </c>
      <c r="CR109" s="137">
        <f>CQ109*10000*CurrInfo!$G26/CurrInfo!$D26</f>
        <v>52013.72474266107</v>
      </c>
      <c r="CS109" s="137"/>
      <c r="CT109" s="188">
        <f t="shared" si="233"/>
        <v>0</v>
      </c>
      <c r="CU109" s="188"/>
      <c r="CV109" s="188"/>
      <c r="CW109" s="188"/>
      <c r="CX109" s="188">
        <f t="shared" si="221"/>
        <v>0</v>
      </c>
      <c r="CY109" s="188">
        <f t="shared" si="234"/>
        <v>0</v>
      </c>
      <c r="CZ109" s="188"/>
      <c r="DA109" s="188"/>
      <c r="DB109" s="188"/>
      <c r="DC109" s="188"/>
      <c r="DD109" s="188"/>
      <c r="DE109" s="188"/>
    </row>
    <row r="110" spans="1:109" x14ac:dyDescent="0.25">
      <c r="A110" t="s">
        <v>1082</v>
      </c>
      <c r="B110" s="163" t="s">
        <v>12</v>
      </c>
      <c r="F110" t="e">
        <f>-#REF!+G110</f>
        <v>#REF!</v>
      </c>
      <c r="J110">
        <v>-1</v>
      </c>
      <c r="L110">
        <v>-1</v>
      </c>
      <c r="O110">
        <f t="shared" si="223"/>
        <v>1</v>
      </c>
      <c r="Q110">
        <f t="shared" si="201"/>
        <v>0</v>
      </c>
      <c r="T110" s="115" t="s">
        <v>1096</v>
      </c>
      <c r="U110">
        <v>50</v>
      </c>
      <c r="V110" t="str">
        <f t="shared" si="224"/>
        <v>FALSE</v>
      </c>
      <c r="W110">
        <f>ROUND(CurrInfo!$J27,0)</f>
        <v>4</v>
      </c>
      <c r="X110" t="e">
        <f>ROUND(IF(G110=L110,W110*(1+#REF!),W110*(1-#REF!)),0)</f>
        <v>#REF!</v>
      </c>
      <c r="Y110">
        <f t="shared" si="203"/>
        <v>4</v>
      </c>
      <c r="Z110" s="137">
        <v>44899.377658959995</v>
      </c>
      <c r="AA110" s="137"/>
      <c r="AB110" s="188">
        <f t="shared" si="225"/>
        <v>0</v>
      </c>
      <c r="AC110" s="188"/>
      <c r="AD110" s="188"/>
      <c r="AE110" s="188"/>
      <c r="AF110" s="188">
        <f t="shared" si="205"/>
        <v>0</v>
      </c>
      <c r="AG110" s="188">
        <f t="shared" si="226"/>
        <v>0</v>
      </c>
      <c r="AH110" s="188"/>
      <c r="AI110" s="188"/>
      <c r="AJ110" s="188"/>
      <c r="AK110" s="188"/>
      <c r="AL110" s="188"/>
      <c r="AM110" s="188"/>
      <c r="AO110">
        <f t="shared" si="207"/>
        <v>-50</v>
      </c>
      <c r="AS110">
        <v>-1</v>
      </c>
      <c r="AU110">
        <v>-1</v>
      </c>
      <c r="AX110">
        <f t="shared" si="227"/>
        <v>1</v>
      </c>
      <c r="AZ110">
        <f t="shared" si="209"/>
        <v>0</v>
      </c>
      <c r="BC110" s="115" t="s">
        <v>1096</v>
      </c>
      <c r="BD110">
        <v>50</v>
      </c>
      <c r="BE110" t="str">
        <f t="shared" si="228"/>
        <v>FALSE</v>
      </c>
      <c r="BF110">
        <f>ROUND(CurrInfo!$J27,0)</f>
        <v>4</v>
      </c>
      <c r="BG110" t="e">
        <f>ROUND(IF(AP110=AU110,BF110*(1+#REF!),BF110*(1-#REF!)),0)</f>
        <v>#REF!</v>
      </c>
      <c r="BH110">
        <f t="shared" si="211"/>
        <v>4</v>
      </c>
      <c r="BI110" s="137">
        <f>BH110*10000*CurrInfo!$G27/CurrInfo!$D27</f>
        <v>44463.224131480005</v>
      </c>
      <c r="BJ110" s="137"/>
      <c r="BK110" s="188">
        <f t="shared" si="229"/>
        <v>0</v>
      </c>
      <c r="BL110" s="188"/>
      <c r="BM110" s="188"/>
      <c r="BN110" s="188"/>
      <c r="BO110" s="188">
        <f t="shared" si="213"/>
        <v>0</v>
      </c>
      <c r="BP110" s="188">
        <f t="shared" si="230"/>
        <v>0</v>
      </c>
      <c r="BQ110" s="188"/>
      <c r="BR110" s="188"/>
      <c r="BS110" s="188"/>
      <c r="BT110" s="188"/>
      <c r="BU110" s="188"/>
      <c r="BV110" s="188"/>
      <c r="BX110">
        <f t="shared" si="215"/>
        <v>-50</v>
      </c>
      <c r="CB110">
        <v>-1</v>
      </c>
      <c r="CD110">
        <v>-1</v>
      </c>
      <c r="CG110">
        <f t="shared" si="231"/>
        <v>1</v>
      </c>
      <c r="CI110">
        <f t="shared" si="217"/>
        <v>0</v>
      </c>
      <c r="CL110" s="115" t="s">
        <v>1096</v>
      </c>
      <c r="CM110">
        <v>50</v>
      </c>
      <c r="CN110" t="str">
        <f t="shared" si="232"/>
        <v>FALSE</v>
      </c>
      <c r="CO110">
        <f>ROUND(CurrInfo!$J27,0)</f>
        <v>4</v>
      </c>
      <c r="CP110" t="e">
        <f>ROUND(IF(BY110=CD110,CO110*(1+#REF!),CO110*(1-#REF!)),0)</f>
        <v>#REF!</v>
      </c>
      <c r="CQ110">
        <f t="shared" si="219"/>
        <v>4</v>
      </c>
      <c r="CR110" s="137">
        <f>CQ110*10000*CurrInfo!$G27/CurrInfo!$D27</f>
        <v>44463.224131480005</v>
      </c>
      <c r="CS110" s="137"/>
      <c r="CT110" s="188">
        <f t="shared" si="233"/>
        <v>0</v>
      </c>
      <c r="CU110" s="188"/>
      <c r="CV110" s="188"/>
      <c r="CW110" s="188"/>
      <c r="CX110" s="188">
        <f t="shared" si="221"/>
        <v>0</v>
      </c>
      <c r="CY110" s="188">
        <f t="shared" si="234"/>
        <v>0</v>
      </c>
      <c r="CZ110" s="188"/>
      <c r="DA110" s="188"/>
      <c r="DB110" s="188"/>
      <c r="DC110" s="188"/>
      <c r="DD110" s="188"/>
      <c r="DE110" s="188"/>
    </row>
    <row r="111" spans="1:109" x14ac:dyDescent="0.25">
      <c r="A111" t="s">
        <v>1077</v>
      </c>
      <c r="B111" s="163" t="s">
        <v>10</v>
      </c>
      <c r="F111" t="e">
        <f>-#REF!+G111</f>
        <v>#REF!</v>
      </c>
      <c r="J111">
        <v>-1</v>
      </c>
      <c r="L111">
        <v>-1</v>
      </c>
      <c r="O111">
        <f t="shared" si="223"/>
        <v>1</v>
      </c>
      <c r="Q111">
        <f t="shared" si="201"/>
        <v>0</v>
      </c>
      <c r="T111" s="115" t="s">
        <v>1096</v>
      </c>
      <c r="U111">
        <v>50</v>
      </c>
      <c r="V111" t="str">
        <f t="shared" si="224"/>
        <v>FALSE</v>
      </c>
      <c r="W111">
        <f>ROUND(CurrInfo!$J28,0)</f>
        <v>4</v>
      </c>
      <c r="X111" t="e">
        <f>ROUND(IF(G111=L111,W111*(1+#REF!),W111*(1-#REF!)),0)</f>
        <v>#REF!</v>
      </c>
      <c r="Y111">
        <f t="shared" si="203"/>
        <v>4</v>
      </c>
      <c r="Z111" s="137">
        <v>44899.739200000004</v>
      </c>
      <c r="AA111" s="137"/>
      <c r="AB111" s="188">
        <f t="shared" si="225"/>
        <v>0</v>
      </c>
      <c r="AC111" s="188"/>
      <c r="AD111" s="188"/>
      <c r="AE111" s="188"/>
      <c r="AF111" s="188">
        <f t="shared" si="205"/>
        <v>0</v>
      </c>
      <c r="AG111" s="188">
        <f t="shared" si="226"/>
        <v>0</v>
      </c>
      <c r="AH111" s="188"/>
      <c r="AI111" s="188"/>
      <c r="AJ111" s="188"/>
      <c r="AK111" s="188"/>
      <c r="AL111" s="188"/>
      <c r="AM111" s="188"/>
      <c r="AO111">
        <f t="shared" si="207"/>
        <v>-50</v>
      </c>
      <c r="AS111">
        <v>-1</v>
      </c>
      <c r="AU111">
        <v>-1</v>
      </c>
      <c r="AX111">
        <f t="shared" si="227"/>
        <v>1</v>
      </c>
      <c r="AZ111">
        <f t="shared" si="209"/>
        <v>0</v>
      </c>
      <c r="BC111" s="115" t="s">
        <v>1096</v>
      </c>
      <c r="BD111">
        <v>50</v>
      </c>
      <c r="BE111" t="str">
        <f t="shared" si="228"/>
        <v>FALSE</v>
      </c>
      <c r="BF111">
        <f>ROUND(CurrInfo!$J28,0)</f>
        <v>4</v>
      </c>
      <c r="BG111" t="e">
        <f>ROUND(IF(AP111=AU111,BF111*(1+#REF!),BF111*(1-#REF!)),0)</f>
        <v>#REF!</v>
      </c>
      <c r="BH111">
        <f t="shared" si="211"/>
        <v>4</v>
      </c>
      <c r="BI111" s="137">
        <f>BH111*10000*CurrInfo!$G28/CurrInfo!$D28</f>
        <v>44461.116000000002</v>
      </c>
      <c r="BJ111" s="137"/>
      <c r="BK111" s="188">
        <f t="shared" si="229"/>
        <v>0</v>
      </c>
      <c r="BL111" s="188"/>
      <c r="BM111" s="188"/>
      <c r="BN111" s="188"/>
      <c r="BO111" s="188">
        <f t="shared" si="213"/>
        <v>0</v>
      </c>
      <c r="BP111" s="188">
        <f t="shared" si="230"/>
        <v>0</v>
      </c>
      <c r="BQ111" s="188"/>
      <c r="BR111" s="188"/>
      <c r="BS111" s="188"/>
      <c r="BT111" s="188"/>
      <c r="BU111" s="188"/>
      <c r="BV111" s="188"/>
      <c r="BX111">
        <f t="shared" si="215"/>
        <v>-50</v>
      </c>
      <c r="CB111">
        <v>-1</v>
      </c>
      <c r="CD111">
        <v>-1</v>
      </c>
      <c r="CG111">
        <f t="shared" si="231"/>
        <v>1</v>
      </c>
      <c r="CI111">
        <f t="shared" si="217"/>
        <v>0</v>
      </c>
      <c r="CL111" s="115" t="s">
        <v>1096</v>
      </c>
      <c r="CM111">
        <v>50</v>
      </c>
      <c r="CN111" t="str">
        <f t="shared" si="232"/>
        <v>FALSE</v>
      </c>
      <c r="CO111">
        <f>ROUND(CurrInfo!$J28,0)</f>
        <v>4</v>
      </c>
      <c r="CP111" t="e">
        <f>ROUND(IF(BY111=CD111,CO111*(1+#REF!),CO111*(1-#REF!)),0)</f>
        <v>#REF!</v>
      </c>
      <c r="CQ111">
        <f t="shared" si="219"/>
        <v>4</v>
      </c>
      <c r="CR111" s="137">
        <f>CQ111*10000*CurrInfo!$G28/CurrInfo!$D28</f>
        <v>44461.116000000002</v>
      </c>
      <c r="CS111" s="137"/>
      <c r="CT111" s="188">
        <f t="shared" si="233"/>
        <v>0</v>
      </c>
      <c r="CU111" s="188"/>
      <c r="CV111" s="188"/>
      <c r="CW111" s="188"/>
      <c r="CX111" s="188">
        <f t="shared" si="221"/>
        <v>0</v>
      </c>
      <c r="CY111" s="188">
        <f t="shared" si="234"/>
        <v>0</v>
      </c>
      <c r="CZ111" s="188"/>
      <c r="DA111" s="188"/>
      <c r="DB111" s="188"/>
      <c r="DC111" s="188"/>
      <c r="DD111" s="188"/>
      <c r="DE111" s="188"/>
    </row>
    <row r="112" spans="1:109" x14ac:dyDescent="0.25">
      <c r="A112" t="s">
        <v>1078</v>
      </c>
      <c r="B112" s="163" t="s">
        <v>11</v>
      </c>
      <c r="F112" t="e">
        <f>-#REF!+G112</f>
        <v>#REF!</v>
      </c>
      <c r="J112">
        <v>-1</v>
      </c>
      <c r="L112">
        <v>-1</v>
      </c>
      <c r="O112">
        <f t="shared" si="223"/>
        <v>1</v>
      </c>
      <c r="Q112">
        <f t="shared" si="201"/>
        <v>0</v>
      </c>
      <c r="T112" s="115" t="s">
        <v>1096</v>
      </c>
      <c r="U112">
        <v>50</v>
      </c>
      <c r="V112" t="str">
        <f t="shared" si="224"/>
        <v>FALSE</v>
      </c>
      <c r="W112">
        <f>ROUND(CurrInfo!$J29,0)</f>
        <v>4</v>
      </c>
      <c r="X112" t="e">
        <f>ROUND(IF(G112=L112,W112*(1+#REF!),W112*(1-#REF!)),0)</f>
        <v>#REF!</v>
      </c>
      <c r="Y112">
        <f t="shared" si="203"/>
        <v>4</v>
      </c>
      <c r="Z112" s="137">
        <v>44903.068233857433</v>
      </c>
      <c r="AA112" s="137"/>
      <c r="AB112" s="188">
        <f t="shared" si="225"/>
        <v>0</v>
      </c>
      <c r="AC112" s="188"/>
      <c r="AD112" s="188"/>
      <c r="AE112" s="188"/>
      <c r="AF112" s="188">
        <f t="shared" si="205"/>
        <v>0</v>
      </c>
      <c r="AG112" s="188">
        <f t="shared" si="226"/>
        <v>0</v>
      </c>
      <c r="AH112" s="188"/>
      <c r="AI112" s="188"/>
      <c r="AJ112" s="188"/>
      <c r="AK112" s="188"/>
      <c r="AL112" s="188"/>
      <c r="AM112" s="188"/>
      <c r="AO112">
        <f t="shared" si="207"/>
        <v>-50</v>
      </c>
      <c r="AS112">
        <v>-1</v>
      </c>
      <c r="AU112">
        <v>-1</v>
      </c>
      <c r="AX112">
        <f t="shared" si="227"/>
        <v>1</v>
      </c>
      <c r="AZ112">
        <f t="shared" si="209"/>
        <v>0</v>
      </c>
      <c r="BC112" s="115" t="s">
        <v>1096</v>
      </c>
      <c r="BD112">
        <v>50</v>
      </c>
      <c r="BE112" t="str">
        <f t="shared" si="228"/>
        <v>FALSE</v>
      </c>
      <c r="BF112">
        <f>ROUND(CurrInfo!$J29,0)</f>
        <v>4</v>
      </c>
      <c r="BG112" t="e">
        <f>ROUND(IF(AP112=AU112,BF112*(1+#REF!),BF112*(1-#REF!)),0)</f>
        <v>#REF!</v>
      </c>
      <c r="BH112">
        <f t="shared" si="211"/>
        <v>4</v>
      </c>
      <c r="BI112" s="137">
        <f>BH112*10000*CurrInfo!$G29/CurrInfo!$D29</f>
        <v>44468.166221883337</v>
      </c>
      <c r="BJ112" s="137"/>
      <c r="BK112" s="188">
        <f t="shared" si="229"/>
        <v>0</v>
      </c>
      <c r="BL112" s="188"/>
      <c r="BM112" s="188"/>
      <c r="BN112" s="188"/>
      <c r="BO112" s="188">
        <f t="shared" si="213"/>
        <v>0</v>
      </c>
      <c r="BP112" s="188">
        <f t="shared" si="230"/>
        <v>0</v>
      </c>
      <c r="BQ112" s="188"/>
      <c r="BR112" s="188"/>
      <c r="BS112" s="188"/>
      <c r="BT112" s="188"/>
      <c r="BU112" s="188"/>
      <c r="BV112" s="188"/>
      <c r="BX112">
        <f t="shared" si="215"/>
        <v>-50</v>
      </c>
      <c r="CB112">
        <v>-1</v>
      </c>
      <c r="CD112">
        <v>-1</v>
      </c>
      <c r="CG112">
        <f t="shared" si="231"/>
        <v>1</v>
      </c>
      <c r="CI112">
        <f t="shared" si="217"/>
        <v>0</v>
      </c>
      <c r="CL112" s="115" t="s">
        <v>1096</v>
      </c>
      <c r="CM112">
        <v>50</v>
      </c>
      <c r="CN112" t="str">
        <f t="shared" si="232"/>
        <v>FALSE</v>
      </c>
      <c r="CO112">
        <f>ROUND(CurrInfo!$J29,0)</f>
        <v>4</v>
      </c>
      <c r="CP112" t="e">
        <f>ROUND(IF(BY112=CD112,CO112*(1+#REF!),CO112*(1-#REF!)),0)</f>
        <v>#REF!</v>
      </c>
      <c r="CQ112">
        <f t="shared" si="219"/>
        <v>4</v>
      </c>
      <c r="CR112" s="137">
        <f>CQ112*10000*CurrInfo!$G29/CurrInfo!$D29</f>
        <v>44468.166221883337</v>
      </c>
      <c r="CS112" s="137"/>
      <c r="CT112" s="188">
        <f t="shared" si="233"/>
        <v>0</v>
      </c>
      <c r="CU112" s="188"/>
      <c r="CV112" s="188"/>
      <c r="CW112" s="188"/>
      <c r="CX112" s="188">
        <f t="shared" si="221"/>
        <v>0</v>
      </c>
      <c r="CY112" s="188">
        <f t="shared" si="234"/>
        <v>0</v>
      </c>
      <c r="CZ112" s="188"/>
      <c r="DA112" s="188"/>
      <c r="DB112" s="188"/>
      <c r="DC112" s="188"/>
      <c r="DD112" s="188"/>
      <c r="DE112" s="188"/>
    </row>
    <row r="113" spans="1:109" x14ac:dyDescent="0.25">
      <c r="A113" t="s">
        <v>1079</v>
      </c>
      <c r="B113" s="163" t="s">
        <v>4</v>
      </c>
      <c r="F113" t="e">
        <f>-#REF!+G113</f>
        <v>#REF!</v>
      </c>
      <c r="J113">
        <v>-1</v>
      </c>
      <c r="L113">
        <v>-1</v>
      </c>
      <c r="O113">
        <f t="shared" si="223"/>
        <v>1</v>
      </c>
      <c r="Q113">
        <f t="shared" si="201"/>
        <v>0</v>
      </c>
      <c r="T113" s="115" t="s">
        <v>1096</v>
      </c>
      <c r="U113">
        <v>50</v>
      </c>
      <c r="V113" t="str">
        <f t="shared" si="224"/>
        <v>FALSE</v>
      </c>
      <c r="W113">
        <f>ROUND(CurrInfo!$J30,0)</f>
        <v>4</v>
      </c>
      <c r="X113" t="e">
        <f>ROUND(IF(G113=L113,W113*(1+#REF!),W113*(1-#REF!)),0)</f>
        <v>#REF!</v>
      </c>
      <c r="Y113">
        <f t="shared" si="203"/>
        <v>4</v>
      </c>
      <c r="Z113" s="137">
        <v>44891.972249752231</v>
      </c>
      <c r="AA113" s="137"/>
      <c r="AB113" s="188">
        <f t="shared" si="225"/>
        <v>0</v>
      </c>
      <c r="AC113" s="188"/>
      <c r="AD113" s="188"/>
      <c r="AE113" s="188"/>
      <c r="AF113" s="188">
        <f t="shared" si="205"/>
        <v>0</v>
      </c>
      <c r="AG113" s="188">
        <f t="shared" si="226"/>
        <v>0</v>
      </c>
      <c r="AH113" s="188"/>
      <c r="AI113" s="188"/>
      <c r="AJ113" s="188"/>
      <c r="AK113" s="188"/>
      <c r="AL113" s="188"/>
      <c r="AM113" s="188"/>
      <c r="AO113">
        <f t="shared" si="207"/>
        <v>-50</v>
      </c>
      <c r="AS113">
        <v>-1</v>
      </c>
      <c r="AU113">
        <v>-1</v>
      </c>
      <c r="AX113">
        <f t="shared" si="227"/>
        <v>1</v>
      </c>
      <c r="AZ113">
        <f t="shared" si="209"/>
        <v>0</v>
      </c>
      <c r="BC113" s="115" t="s">
        <v>1096</v>
      </c>
      <c r="BD113">
        <v>50</v>
      </c>
      <c r="BE113" t="str">
        <f t="shared" si="228"/>
        <v>FALSE</v>
      </c>
      <c r="BF113">
        <f>ROUND(CurrInfo!$J30,0)</f>
        <v>4</v>
      </c>
      <c r="BG113" t="e">
        <f>ROUND(IF(AP113=AU113,BF113*(1+#REF!),BF113*(1-#REF!)),0)</f>
        <v>#REF!</v>
      </c>
      <c r="BH113">
        <f t="shared" si="211"/>
        <v>4</v>
      </c>
      <c r="BI113" s="137">
        <f>BH113*10000*CurrInfo!$G30/CurrInfo!$D30</f>
        <v>44459.711453528318</v>
      </c>
      <c r="BJ113" s="137"/>
      <c r="BK113" s="188">
        <f t="shared" si="229"/>
        <v>0</v>
      </c>
      <c r="BL113" s="188"/>
      <c r="BM113" s="188"/>
      <c r="BN113" s="188"/>
      <c r="BO113" s="188">
        <f t="shared" si="213"/>
        <v>0</v>
      </c>
      <c r="BP113" s="188">
        <f t="shared" si="230"/>
        <v>0</v>
      </c>
      <c r="BQ113" s="188"/>
      <c r="BR113" s="188"/>
      <c r="BS113" s="188"/>
      <c r="BT113" s="188"/>
      <c r="BU113" s="188"/>
      <c r="BV113" s="188"/>
      <c r="BX113">
        <f t="shared" si="215"/>
        <v>-50</v>
      </c>
      <c r="CB113">
        <v>-1</v>
      </c>
      <c r="CD113">
        <v>-1</v>
      </c>
      <c r="CG113">
        <f t="shared" si="231"/>
        <v>1</v>
      </c>
      <c r="CI113">
        <f t="shared" si="217"/>
        <v>0</v>
      </c>
      <c r="CL113" s="115" t="s">
        <v>1096</v>
      </c>
      <c r="CM113">
        <v>50</v>
      </c>
      <c r="CN113" t="str">
        <f t="shared" si="232"/>
        <v>FALSE</v>
      </c>
      <c r="CO113">
        <f>ROUND(CurrInfo!$J30,0)</f>
        <v>4</v>
      </c>
      <c r="CP113" t="e">
        <f>ROUND(IF(BY113=CD113,CO113*(1+#REF!),CO113*(1-#REF!)),0)</f>
        <v>#REF!</v>
      </c>
      <c r="CQ113">
        <f t="shared" si="219"/>
        <v>4</v>
      </c>
      <c r="CR113" s="137">
        <f>CQ113*10000*CurrInfo!$G30/CurrInfo!$D30</f>
        <v>44459.711453528318</v>
      </c>
      <c r="CS113" s="137"/>
      <c r="CT113" s="188">
        <f t="shared" si="233"/>
        <v>0</v>
      </c>
      <c r="CU113" s="188"/>
      <c r="CV113" s="188"/>
      <c r="CW113" s="188"/>
      <c r="CX113" s="188">
        <f t="shared" si="221"/>
        <v>0</v>
      </c>
      <c r="CY113" s="188">
        <f t="shared" si="234"/>
        <v>0</v>
      </c>
      <c r="CZ113" s="188"/>
      <c r="DA113" s="188"/>
      <c r="DB113" s="188"/>
      <c r="DC113" s="188"/>
      <c r="DD113" s="188"/>
      <c r="DE113" s="188"/>
    </row>
    <row r="114" spans="1:109" x14ac:dyDescent="0.25">
      <c r="A114" t="s">
        <v>1080</v>
      </c>
      <c r="B114" s="163" t="s">
        <v>17</v>
      </c>
      <c r="F114" t="e">
        <f>-#REF!+G114</f>
        <v>#REF!</v>
      </c>
      <c r="J114">
        <v>-1</v>
      </c>
      <c r="L114">
        <v>-1</v>
      </c>
      <c r="O114">
        <f t="shared" si="223"/>
        <v>1</v>
      </c>
      <c r="Q114">
        <f t="shared" si="201"/>
        <v>0</v>
      </c>
      <c r="T114" s="115" t="s">
        <v>1096</v>
      </c>
      <c r="U114">
        <v>50</v>
      </c>
      <c r="V114" t="str">
        <f t="shared" si="224"/>
        <v>FALSE</v>
      </c>
      <c r="W114">
        <f>ROUND(CurrInfo!$J31,0)</f>
        <v>4</v>
      </c>
      <c r="X114" t="e">
        <f>ROUND(IF(G114=L114,W114*(1+#REF!),W114*(1-#REF!)),0)</f>
        <v>#REF!</v>
      </c>
      <c r="Y114">
        <f t="shared" si="203"/>
        <v>4</v>
      </c>
      <c r="Z114" s="137">
        <v>44894.742300114071</v>
      </c>
      <c r="AA114" s="137"/>
      <c r="AB114" s="188">
        <f t="shared" si="225"/>
        <v>0</v>
      </c>
      <c r="AC114" s="188"/>
      <c r="AD114" s="188"/>
      <c r="AE114" s="188"/>
      <c r="AF114" s="188">
        <f t="shared" si="205"/>
        <v>0</v>
      </c>
      <c r="AG114" s="188">
        <f t="shared" si="226"/>
        <v>0</v>
      </c>
      <c r="AH114" s="188"/>
      <c r="AI114" s="188"/>
      <c r="AJ114" s="188"/>
      <c r="AK114" s="188"/>
      <c r="AL114" s="188"/>
      <c r="AM114" s="188"/>
      <c r="AO114">
        <f t="shared" si="207"/>
        <v>-50</v>
      </c>
      <c r="AS114">
        <v>-1</v>
      </c>
      <c r="AU114">
        <v>-1</v>
      </c>
      <c r="AX114">
        <f t="shared" si="227"/>
        <v>1</v>
      </c>
      <c r="AZ114">
        <f t="shared" si="209"/>
        <v>0</v>
      </c>
      <c r="BC114" s="115" t="s">
        <v>1096</v>
      </c>
      <c r="BD114">
        <v>50</v>
      </c>
      <c r="BE114" t="str">
        <f t="shared" si="228"/>
        <v>FALSE</v>
      </c>
      <c r="BF114">
        <f>ROUND(CurrInfo!$J31,0)</f>
        <v>4</v>
      </c>
      <c r="BG114" t="e">
        <f>ROUND(IF(AP114=AU114,BF114*(1+#REF!),BF114*(1-#REF!)),0)</f>
        <v>#REF!</v>
      </c>
      <c r="BH114">
        <f t="shared" si="211"/>
        <v>4</v>
      </c>
      <c r="BI114" s="137">
        <f>BH114*10000*CurrInfo!$G31/CurrInfo!$D31</f>
        <v>44463.012023639698</v>
      </c>
      <c r="BJ114" s="137"/>
      <c r="BK114" s="188">
        <f t="shared" si="229"/>
        <v>0</v>
      </c>
      <c r="BL114" s="188"/>
      <c r="BM114" s="188"/>
      <c r="BN114" s="188"/>
      <c r="BO114" s="188">
        <f t="shared" si="213"/>
        <v>0</v>
      </c>
      <c r="BP114" s="188">
        <f t="shared" si="230"/>
        <v>0</v>
      </c>
      <c r="BQ114" s="188"/>
      <c r="BR114" s="188"/>
      <c r="BS114" s="188"/>
      <c r="BT114" s="188"/>
      <c r="BU114" s="188"/>
      <c r="BV114" s="188"/>
      <c r="BX114">
        <f t="shared" si="215"/>
        <v>-50</v>
      </c>
      <c r="CB114">
        <v>-1</v>
      </c>
      <c r="CD114">
        <v>-1</v>
      </c>
      <c r="CG114">
        <f t="shared" si="231"/>
        <v>1</v>
      </c>
      <c r="CI114">
        <f t="shared" si="217"/>
        <v>0</v>
      </c>
      <c r="CL114" s="115" t="s">
        <v>1096</v>
      </c>
      <c r="CM114">
        <v>50</v>
      </c>
      <c r="CN114" t="str">
        <f t="shared" si="232"/>
        <v>FALSE</v>
      </c>
      <c r="CO114">
        <f>ROUND(CurrInfo!$J31,0)</f>
        <v>4</v>
      </c>
      <c r="CP114" t="e">
        <f>ROUND(IF(BY114=CD114,CO114*(1+#REF!),CO114*(1-#REF!)),0)</f>
        <v>#REF!</v>
      </c>
      <c r="CQ114">
        <f t="shared" si="219"/>
        <v>4</v>
      </c>
      <c r="CR114" s="137">
        <f>CQ114*10000*CurrInfo!$G31/CurrInfo!$D31</f>
        <v>44463.012023639698</v>
      </c>
      <c r="CS114" s="137"/>
      <c r="CT114" s="188">
        <f t="shared" si="233"/>
        <v>0</v>
      </c>
      <c r="CU114" s="188"/>
      <c r="CV114" s="188"/>
      <c r="CW114" s="188"/>
      <c r="CX114" s="188">
        <f t="shared" si="221"/>
        <v>0</v>
      </c>
      <c r="CY114" s="188">
        <f t="shared" si="234"/>
        <v>0</v>
      </c>
      <c r="CZ114" s="188"/>
      <c r="DA114" s="188"/>
      <c r="DB114" s="188"/>
      <c r="DC114" s="188"/>
      <c r="DD114" s="188"/>
      <c r="DE114" s="188"/>
    </row>
    <row r="115" spans="1:109" x14ac:dyDescent="0.25">
      <c r="A115" t="s">
        <v>1081</v>
      </c>
      <c r="B115" s="163" t="s">
        <v>18</v>
      </c>
      <c r="F115" t="e">
        <f>-#REF!+G115</f>
        <v>#REF!</v>
      </c>
      <c r="J115">
        <v>-1</v>
      </c>
      <c r="L115">
        <v>-1</v>
      </c>
      <c r="O115">
        <f t="shared" si="223"/>
        <v>1</v>
      </c>
      <c r="Q115">
        <f t="shared" si="201"/>
        <v>0</v>
      </c>
      <c r="T115" s="115" t="s">
        <v>1096</v>
      </c>
      <c r="U115">
        <v>50</v>
      </c>
      <c r="V115" t="str">
        <f t="shared" si="224"/>
        <v>FALSE</v>
      </c>
      <c r="W115">
        <f>ROUND(CurrInfo!$J32,0)</f>
        <v>4</v>
      </c>
      <c r="X115" t="e">
        <f>ROUND(IF(G115=L115,W115*(1+#REF!),W115*(1-#REF!)),0)</f>
        <v>#REF!</v>
      </c>
      <c r="Y115">
        <f t="shared" si="203"/>
        <v>4</v>
      </c>
      <c r="Z115" s="137">
        <v>44894.011359999997</v>
      </c>
      <c r="AA115" s="137"/>
      <c r="AB115" s="188">
        <f t="shared" si="225"/>
        <v>0</v>
      </c>
      <c r="AC115" s="188"/>
      <c r="AD115" s="188"/>
      <c r="AE115" s="188"/>
      <c r="AF115" s="188">
        <f t="shared" si="205"/>
        <v>0</v>
      </c>
      <c r="AG115" s="188">
        <f t="shared" si="226"/>
        <v>0</v>
      </c>
      <c r="AH115" s="188"/>
      <c r="AI115" s="188"/>
      <c r="AJ115" s="188"/>
      <c r="AK115" s="188"/>
      <c r="AL115" s="188"/>
      <c r="AM115" s="188"/>
      <c r="AO115">
        <f t="shared" si="207"/>
        <v>-50</v>
      </c>
      <c r="AS115">
        <v>-1</v>
      </c>
      <c r="AU115">
        <v>-1</v>
      </c>
      <c r="AX115">
        <f t="shared" si="227"/>
        <v>1</v>
      </c>
      <c r="AZ115">
        <f t="shared" si="209"/>
        <v>0</v>
      </c>
      <c r="BC115" s="115" t="s">
        <v>1096</v>
      </c>
      <c r="BD115">
        <v>50</v>
      </c>
      <c r="BE115" t="str">
        <f t="shared" si="228"/>
        <v>FALSE</v>
      </c>
      <c r="BF115">
        <f>ROUND(CurrInfo!$J32,0)</f>
        <v>4</v>
      </c>
      <c r="BG115" t="e">
        <f>ROUND(IF(AP115=AU115,BF115*(1+#REF!),BF115*(1-#REF!)),0)</f>
        <v>#REF!</v>
      </c>
      <c r="BH115">
        <f t="shared" si="211"/>
        <v>4</v>
      </c>
      <c r="BI115" s="137">
        <f>BH115*10000*CurrInfo!$G32/CurrInfo!$D32</f>
        <v>44464.980119999993</v>
      </c>
      <c r="BJ115" s="137"/>
      <c r="BK115" s="188">
        <f t="shared" si="229"/>
        <v>0</v>
      </c>
      <c r="BL115" s="188"/>
      <c r="BM115" s="188"/>
      <c r="BN115" s="188"/>
      <c r="BO115" s="188">
        <f t="shared" si="213"/>
        <v>0</v>
      </c>
      <c r="BP115" s="188">
        <f t="shared" si="230"/>
        <v>0</v>
      </c>
      <c r="BQ115" s="188"/>
      <c r="BR115" s="188"/>
      <c r="BS115" s="188"/>
      <c r="BT115" s="188"/>
      <c r="BU115" s="188"/>
      <c r="BV115" s="188"/>
      <c r="BX115">
        <f t="shared" si="215"/>
        <v>-50</v>
      </c>
      <c r="CB115">
        <v>-1</v>
      </c>
      <c r="CD115">
        <v>-1</v>
      </c>
      <c r="CG115">
        <f t="shared" si="231"/>
        <v>1</v>
      </c>
      <c r="CI115">
        <f t="shared" si="217"/>
        <v>0</v>
      </c>
      <c r="CL115" s="115" t="s">
        <v>1096</v>
      </c>
      <c r="CM115">
        <v>50</v>
      </c>
      <c r="CN115" t="str">
        <f t="shared" si="232"/>
        <v>FALSE</v>
      </c>
      <c r="CO115">
        <f>ROUND(CurrInfo!$J32,0)</f>
        <v>4</v>
      </c>
      <c r="CP115" t="e">
        <f>ROUND(IF(BY115=CD115,CO115*(1+#REF!),CO115*(1-#REF!)),0)</f>
        <v>#REF!</v>
      </c>
      <c r="CQ115">
        <f t="shared" si="219"/>
        <v>4</v>
      </c>
      <c r="CR115" s="137">
        <f>CQ115*10000*CurrInfo!$G32/CurrInfo!$D32</f>
        <v>44464.980119999993</v>
      </c>
      <c r="CS115" s="137"/>
      <c r="CT115" s="188">
        <f t="shared" si="233"/>
        <v>0</v>
      </c>
      <c r="CU115" s="188"/>
      <c r="CV115" s="188"/>
      <c r="CW115" s="188"/>
      <c r="CX115" s="188">
        <f t="shared" si="221"/>
        <v>0</v>
      </c>
      <c r="CY115" s="188">
        <f t="shared" si="234"/>
        <v>0</v>
      </c>
      <c r="CZ115" s="188"/>
      <c r="DA115" s="188"/>
      <c r="DB115" s="188"/>
      <c r="DC115" s="188"/>
      <c r="DD115" s="188"/>
      <c r="DE115" s="188"/>
    </row>
    <row r="116" spans="1:109" x14ac:dyDescent="0.25">
      <c r="A116" t="s">
        <v>1083</v>
      </c>
      <c r="B116" s="163" t="s">
        <v>9</v>
      </c>
      <c r="F116" t="e">
        <f>-#REF!+G116</f>
        <v>#REF!</v>
      </c>
      <c r="J116">
        <v>-1</v>
      </c>
      <c r="L116">
        <v>-1</v>
      </c>
      <c r="O116">
        <f t="shared" si="223"/>
        <v>1</v>
      </c>
      <c r="Q116">
        <f t="shared" si="201"/>
        <v>0</v>
      </c>
      <c r="T116" s="115" t="s">
        <v>1096</v>
      </c>
      <c r="U116">
        <v>50</v>
      </c>
      <c r="V116" t="str">
        <f t="shared" si="224"/>
        <v>FALSE</v>
      </c>
      <c r="W116">
        <f>ROUND(CurrInfo!$J33,0)</f>
        <v>4</v>
      </c>
      <c r="X116" t="e">
        <f>ROUND(IF(G116=L116,W116*(1+#REF!),W116*(1-#REF!)),0)</f>
        <v>#REF!</v>
      </c>
      <c r="Y116">
        <f t="shared" si="203"/>
        <v>4</v>
      </c>
      <c r="Z116" s="137">
        <v>44896</v>
      </c>
      <c r="AA116" s="137"/>
      <c r="AB116" s="188">
        <f t="shared" si="225"/>
        <v>0</v>
      </c>
      <c r="AC116" s="188"/>
      <c r="AD116" s="188"/>
      <c r="AE116" s="188"/>
      <c r="AF116" s="188">
        <f t="shared" si="205"/>
        <v>0</v>
      </c>
      <c r="AG116" s="188">
        <f t="shared" si="226"/>
        <v>0</v>
      </c>
      <c r="AH116" s="188"/>
      <c r="AI116" s="188"/>
      <c r="AJ116" s="188"/>
      <c r="AK116" s="188"/>
      <c r="AL116" s="188"/>
      <c r="AM116" s="188"/>
      <c r="AO116">
        <f t="shared" si="207"/>
        <v>-50</v>
      </c>
      <c r="AS116">
        <v>-1</v>
      </c>
      <c r="AU116">
        <v>-1</v>
      </c>
      <c r="AX116">
        <f t="shared" si="227"/>
        <v>1</v>
      </c>
      <c r="AZ116">
        <f t="shared" si="209"/>
        <v>0</v>
      </c>
      <c r="BC116" s="115" t="s">
        <v>1096</v>
      </c>
      <c r="BD116">
        <v>50</v>
      </c>
      <c r="BE116" t="str">
        <f t="shared" si="228"/>
        <v>FALSE</v>
      </c>
      <c r="BF116">
        <f>ROUND(CurrInfo!$J33,0)</f>
        <v>4</v>
      </c>
      <c r="BG116" t="e">
        <f>ROUND(IF(AP116=AU116,BF116*(1+#REF!),BF116*(1-#REF!)),0)</f>
        <v>#REF!</v>
      </c>
      <c r="BH116">
        <f t="shared" si="211"/>
        <v>4</v>
      </c>
      <c r="BI116" s="137">
        <f>BH116*10000*CurrInfo!$G33/CurrInfo!$D33</f>
        <v>44460</v>
      </c>
      <c r="BJ116" s="137"/>
      <c r="BK116" s="188">
        <f t="shared" si="229"/>
        <v>0</v>
      </c>
      <c r="BL116" s="188"/>
      <c r="BM116" s="188"/>
      <c r="BN116" s="188"/>
      <c r="BO116" s="188">
        <f t="shared" si="213"/>
        <v>0</v>
      </c>
      <c r="BP116" s="188">
        <f t="shared" si="230"/>
        <v>0</v>
      </c>
      <c r="BQ116" s="188"/>
      <c r="BR116" s="188"/>
      <c r="BS116" s="188"/>
      <c r="BT116" s="188"/>
      <c r="BU116" s="188"/>
      <c r="BV116" s="188"/>
      <c r="BX116">
        <f t="shared" si="215"/>
        <v>-50</v>
      </c>
      <c r="CB116">
        <v>-1</v>
      </c>
      <c r="CD116">
        <v>-1</v>
      </c>
      <c r="CG116">
        <f t="shared" si="231"/>
        <v>1</v>
      </c>
      <c r="CI116">
        <f t="shared" si="217"/>
        <v>0</v>
      </c>
      <c r="CL116" s="115" t="s">
        <v>1096</v>
      </c>
      <c r="CM116">
        <v>50</v>
      </c>
      <c r="CN116" t="str">
        <f t="shared" si="232"/>
        <v>FALSE</v>
      </c>
      <c r="CO116">
        <f>ROUND(CurrInfo!$J33,0)</f>
        <v>4</v>
      </c>
      <c r="CP116" t="e">
        <f>ROUND(IF(BY116=CD116,CO116*(1+#REF!),CO116*(1-#REF!)),0)</f>
        <v>#REF!</v>
      </c>
      <c r="CQ116">
        <f t="shared" si="219"/>
        <v>4</v>
      </c>
      <c r="CR116" s="137">
        <f>CQ116*10000*CurrInfo!$G33/CurrInfo!$D33</f>
        <v>44460</v>
      </c>
      <c r="CS116" s="137"/>
      <c r="CT116" s="188">
        <f t="shared" si="233"/>
        <v>0</v>
      </c>
      <c r="CU116" s="188"/>
      <c r="CV116" s="188"/>
      <c r="CW116" s="188"/>
      <c r="CX116" s="188">
        <f t="shared" si="221"/>
        <v>0</v>
      </c>
      <c r="CY116" s="188">
        <f t="shared" si="234"/>
        <v>0</v>
      </c>
      <c r="CZ116" s="188"/>
      <c r="DA116" s="188"/>
      <c r="DB116" s="188"/>
      <c r="DC116" s="188"/>
      <c r="DD116" s="188"/>
      <c r="DE116" s="188"/>
    </row>
    <row r="117" spans="1:109" x14ac:dyDescent="0.25">
      <c r="A117" s="178" t="s">
        <v>1109</v>
      </c>
      <c r="B117" s="163" t="s">
        <v>2</v>
      </c>
      <c r="F117" t="e">
        <f>-#REF!+G117</f>
        <v>#REF!</v>
      </c>
      <c r="J117">
        <v>1</v>
      </c>
      <c r="L117">
        <v>1</v>
      </c>
      <c r="O117">
        <f t="shared" si="223"/>
        <v>1</v>
      </c>
      <c r="Q117">
        <f t="shared" si="201"/>
        <v>0</v>
      </c>
      <c r="T117" s="115" t="s">
        <v>1096</v>
      </c>
      <c r="U117">
        <v>50</v>
      </c>
      <c r="V117" t="str">
        <f t="shared" si="224"/>
        <v>FALSE</v>
      </c>
      <c r="W117">
        <f>ROUND(CurrInfo!$J34,0)</f>
        <v>7</v>
      </c>
      <c r="X117" t="e">
        <f>ROUND(IF(G117=L117,W117*(1+#REF!),W117*(1-#REF!)),0)</f>
        <v>#REF!</v>
      </c>
      <c r="Y117">
        <f t="shared" si="203"/>
        <v>7</v>
      </c>
      <c r="Z117" s="137">
        <v>53413.522394449945</v>
      </c>
      <c r="AA117" s="137"/>
      <c r="AB117" s="188">
        <f t="shared" si="225"/>
        <v>0</v>
      </c>
      <c r="AC117" s="188"/>
      <c r="AD117" s="188"/>
      <c r="AE117" s="188"/>
      <c r="AF117" s="188">
        <f t="shared" si="205"/>
        <v>0</v>
      </c>
      <c r="AG117" s="188">
        <f t="shared" si="226"/>
        <v>0</v>
      </c>
      <c r="AH117" s="188"/>
      <c r="AI117" s="188"/>
      <c r="AJ117" s="188"/>
      <c r="AK117" s="188"/>
      <c r="AL117" s="188"/>
      <c r="AM117" s="188"/>
      <c r="AO117">
        <f t="shared" si="207"/>
        <v>-50</v>
      </c>
      <c r="AS117">
        <v>1</v>
      </c>
      <c r="AU117">
        <v>1</v>
      </c>
      <c r="AX117">
        <f t="shared" si="227"/>
        <v>1</v>
      </c>
      <c r="AZ117">
        <f t="shared" si="209"/>
        <v>0</v>
      </c>
      <c r="BC117" s="115" t="s">
        <v>1096</v>
      </c>
      <c r="BD117">
        <v>50</v>
      </c>
      <c r="BE117" t="str">
        <f t="shared" si="228"/>
        <v>FALSE</v>
      </c>
      <c r="BF117">
        <f>ROUND(CurrInfo!$J34,0)</f>
        <v>7</v>
      </c>
      <c r="BG117" t="e">
        <f>ROUND(IF(AP117=AU117,BF117*(1+#REF!),BF117*(1-#REF!)),0)</f>
        <v>#REF!</v>
      </c>
      <c r="BH117">
        <f t="shared" si="211"/>
        <v>7</v>
      </c>
      <c r="BI117" s="137">
        <f>BH117*10000*CurrInfo!$G34/CurrInfo!$D34</f>
        <v>53369.539553439987</v>
      </c>
      <c r="BJ117" s="137"/>
      <c r="BK117" s="188">
        <f t="shared" si="229"/>
        <v>0</v>
      </c>
      <c r="BL117" s="188"/>
      <c r="BM117" s="188"/>
      <c r="BN117" s="188"/>
      <c r="BO117" s="188">
        <f t="shared" si="213"/>
        <v>0</v>
      </c>
      <c r="BP117" s="188">
        <f t="shared" si="230"/>
        <v>0</v>
      </c>
      <c r="BQ117" s="188"/>
      <c r="BR117" s="188"/>
      <c r="BS117" s="188"/>
      <c r="BT117" s="188"/>
      <c r="BU117" s="188"/>
      <c r="BV117" s="188"/>
      <c r="BX117">
        <f t="shared" si="215"/>
        <v>-50</v>
      </c>
      <c r="CB117">
        <v>1</v>
      </c>
      <c r="CD117">
        <v>1</v>
      </c>
      <c r="CG117">
        <f t="shared" si="231"/>
        <v>1</v>
      </c>
      <c r="CI117">
        <f t="shared" si="217"/>
        <v>0</v>
      </c>
      <c r="CL117" s="115" t="s">
        <v>1096</v>
      </c>
      <c r="CM117">
        <v>50</v>
      </c>
      <c r="CN117" t="str">
        <f t="shared" si="232"/>
        <v>FALSE</v>
      </c>
      <c r="CO117">
        <f>ROUND(CurrInfo!$J34,0)</f>
        <v>7</v>
      </c>
      <c r="CP117" t="e">
        <f>ROUND(IF(BY117=CD117,CO117*(1+#REF!),CO117*(1-#REF!)),0)</f>
        <v>#REF!</v>
      </c>
      <c r="CQ117">
        <f t="shared" si="219"/>
        <v>7</v>
      </c>
      <c r="CR117" s="137">
        <f>CQ117*10000*CurrInfo!$G34/CurrInfo!$D34</f>
        <v>53369.539553439987</v>
      </c>
      <c r="CS117" s="137"/>
      <c r="CT117" s="188">
        <f t="shared" si="233"/>
        <v>0</v>
      </c>
      <c r="CU117" s="188"/>
      <c r="CV117" s="188"/>
      <c r="CW117" s="188"/>
      <c r="CX117" s="188">
        <f t="shared" si="221"/>
        <v>0</v>
      </c>
      <c r="CY117" s="188">
        <f t="shared" si="234"/>
        <v>0</v>
      </c>
      <c r="CZ117" s="188"/>
      <c r="DA117" s="188"/>
      <c r="DB117" s="188"/>
      <c r="DC117" s="188"/>
      <c r="DD117" s="188"/>
      <c r="DE117" s="188"/>
    </row>
    <row r="118" spans="1:109" x14ac:dyDescent="0.25">
      <c r="A118" s="178" t="s">
        <v>1110</v>
      </c>
      <c r="B118" s="163" t="s">
        <v>1</v>
      </c>
      <c r="F118" t="e">
        <f>-#REF!+G118</f>
        <v>#REF!</v>
      </c>
      <c r="J118">
        <v>1</v>
      </c>
      <c r="L118">
        <v>1</v>
      </c>
      <c r="O118">
        <f t="shared" si="223"/>
        <v>1</v>
      </c>
      <c r="Q118">
        <f t="shared" si="201"/>
        <v>0</v>
      </c>
      <c r="T118" s="115" t="s">
        <v>1096</v>
      </c>
      <c r="U118">
        <v>50</v>
      </c>
      <c r="V118" t="str">
        <f t="shared" si="224"/>
        <v>FALSE</v>
      </c>
      <c r="W118">
        <f>ROUND(CurrInfo!$J35,0)</f>
        <v>7</v>
      </c>
      <c r="X118" t="e">
        <f>ROUND(IF(G118=L118,W118*(1+#REF!),W118*(1-#REF!)),0)</f>
        <v>#REF!</v>
      </c>
      <c r="Y118">
        <f t="shared" si="203"/>
        <v>7</v>
      </c>
      <c r="Z118" s="137">
        <v>50690.939223984147</v>
      </c>
      <c r="AA118" s="137"/>
      <c r="AB118" s="188">
        <f t="shared" si="225"/>
        <v>0</v>
      </c>
      <c r="AC118" s="188"/>
      <c r="AD118" s="188"/>
      <c r="AE118" s="188"/>
      <c r="AF118" s="188">
        <f t="shared" si="205"/>
        <v>0</v>
      </c>
      <c r="AG118" s="188">
        <f t="shared" si="226"/>
        <v>0</v>
      </c>
      <c r="AH118" s="188"/>
      <c r="AI118" s="188"/>
      <c r="AJ118" s="188"/>
      <c r="AK118" s="188"/>
      <c r="AL118" s="188"/>
      <c r="AM118" s="188"/>
      <c r="AO118">
        <f t="shared" si="207"/>
        <v>-50</v>
      </c>
      <c r="AS118">
        <v>1</v>
      </c>
      <c r="AU118">
        <v>1</v>
      </c>
      <c r="AX118">
        <f t="shared" si="227"/>
        <v>1</v>
      </c>
      <c r="AZ118">
        <f t="shared" si="209"/>
        <v>0</v>
      </c>
      <c r="BC118" s="115" t="s">
        <v>1096</v>
      </c>
      <c r="BD118">
        <v>50</v>
      </c>
      <c r="BE118" t="str">
        <f t="shared" si="228"/>
        <v>FALSE</v>
      </c>
      <c r="BF118">
        <f>ROUND(CurrInfo!$J35,0)</f>
        <v>7</v>
      </c>
      <c r="BG118" t="e">
        <f>ROUND(IF(AP118=AU118,BF118*(1+#REF!),BF118*(1-#REF!)),0)</f>
        <v>#REF!</v>
      </c>
      <c r="BH118">
        <f t="shared" si="211"/>
        <v>7</v>
      </c>
      <c r="BI118" s="137">
        <f>BH118*10000*CurrInfo!$G35/CurrInfo!$D35</f>
        <v>50139.790454411625</v>
      </c>
      <c r="BJ118" s="137"/>
      <c r="BK118" s="188">
        <f t="shared" si="229"/>
        <v>0</v>
      </c>
      <c r="BL118" s="188"/>
      <c r="BM118" s="188"/>
      <c r="BN118" s="188"/>
      <c r="BO118" s="188">
        <f t="shared" si="213"/>
        <v>0</v>
      </c>
      <c r="BP118" s="188">
        <f t="shared" si="230"/>
        <v>0</v>
      </c>
      <c r="BQ118" s="188"/>
      <c r="BR118" s="188"/>
      <c r="BS118" s="188"/>
      <c r="BT118" s="188"/>
      <c r="BU118" s="188"/>
      <c r="BV118" s="188"/>
      <c r="BX118">
        <f t="shared" si="215"/>
        <v>-50</v>
      </c>
      <c r="CB118">
        <v>1</v>
      </c>
      <c r="CD118">
        <v>1</v>
      </c>
      <c r="CG118">
        <f t="shared" si="231"/>
        <v>1</v>
      </c>
      <c r="CI118">
        <f t="shared" si="217"/>
        <v>0</v>
      </c>
      <c r="CL118" s="115" t="s">
        <v>1096</v>
      </c>
      <c r="CM118">
        <v>50</v>
      </c>
      <c r="CN118" t="str">
        <f t="shared" si="232"/>
        <v>FALSE</v>
      </c>
      <c r="CO118">
        <f>ROUND(CurrInfo!$J35,0)</f>
        <v>7</v>
      </c>
      <c r="CP118" t="e">
        <f>ROUND(IF(BY118=CD118,CO118*(1+#REF!),CO118*(1-#REF!)),0)</f>
        <v>#REF!</v>
      </c>
      <c r="CQ118">
        <f t="shared" si="219"/>
        <v>7</v>
      </c>
      <c r="CR118" s="137">
        <f>CQ118*10000*CurrInfo!$G35/CurrInfo!$D35</f>
        <v>50139.790454411625</v>
      </c>
      <c r="CS118" s="137"/>
      <c r="CT118" s="188">
        <f t="shared" si="233"/>
        <v>0</v>
      </c>
      <c r="CU118" s="188"/>
      <c r="CV118" s="188"/>
      <c r="CW118" s="188"/>
      <c r="CX118" s="188">
        <f t="shared" si="221"/>
        <v>0</v>
      </c>
      <c r="CY118" s="188">
        <f t="shared" si="234"/>
        <v>0</v>
      </c>
      <c r="CZ118" s="188"/>
      <c r="DA118" s="188"/>
      <c r="DB118" s="188"/>
      <c r="DC118" s="188"/>
      <c r="DD118" s="188"/>
      <c r="DE118" s="188"/>
    </row>
    <row r="119" spans="1:109" x14ac:dyDescent="0.25">
      <c r="A119" s="178" t="s">
        <v>1111</v>
      </c>
      <c r="B119" s="163" t="s">
        <v>3</v>
      </c>
      <c r="F119" t="e">
        <f>-#REF!+G119</f>
        <v>#REF!</v>
      </c>
      <c r="J119">
        <v>1</v>
      </c>
      <c r="L119">
        <v>1</v>
      </c>
      <c r="O119">
        <f t="shared" si="223"/>
        <v>1</v>
      </c>
      <c r="Q119">
        <f t="shared" si="201"/>
        <v>0</v>
      </c>
      <c r="T119" s="115" t="s">
        <v>1096</v>
      </c>
      <c r="U119">
        <v>50</v>
      </c>
      <c r="V119" t="str">
        <f t="shared" si="224"/>
        <v>FALSE</v>
      </c>
      <c r="W119">
        <f>ROUND(CurrInfo!$J36,0)</f>
        <v>5</v>
      </c>
      <c r="X119" t="e">
        <f>ROUND(IF(G119=L119,W119*(1+#REF!),W119*(1-#REF!)),0)</f>
        <v>#REF!</v>
      </c>
      <c r="Y119">
        <f t="shared" si="203"/>
        <v>5</v>
      </c>
      <c r="Z119" s="137">
        <v>51845.588904856289</v>
      </c>
      <c r="AA119" s="137"/>
      <c r="AB119" s="188">
        <f t="shared" si="225"/>
        <v>0</v>
      </c>
      <c r="AC119" s="188"/>
      <c r="AD119" s="188"/>
      <c r="AE119" s="188"/>
      <c r="AF119" s="188">
        <f t="shared" si="205"/>
        <v>0</v>
      </c>
      <c r="AG119" s="188">
        <f t="shared" si="226"/>
        <v>0</v>
      </c>
      <c r="AH119" s="188"/>
      <c r="AI119" s="188"/>
      <c r="AJ119" s="188"/>
      <c r="AK119" s="188"/>
      <c r="AL119" s="188"/>
      <c r="AM119" s="188"/>
      <c r="AO119">
        <f t="shared" si="207"/>
        <v>-50</v>
      </c>
      <c r="AS119">
        <v>1</v>
      </c>
      <c r="AU119">
        <v>1</v>
      </c>
      <c r="AX119">
        <f t="shared" si="227"/>
        <v>1</v>
      </c>
      <c r="AZ119">
        <f t="shared" si="209"/>
        <v>0</v>
      </c>
      <c r="BC119" s="115" t="s">
        <v>1096</v>
      </c>
      <c r="BD119">
        <v>50</v>
      </c>
      <c r="BE119" t="str">
        <f t="shared" si="228"/>
        <v>FALSE</v>
      </c>
      <c r="BF119">
        <f>ROUND(CurrInfo!$J36,0)</f>
        <v>5</v>
      </c>
      <c r="BG119" t="e">
        <f>ROUND(IF(AP119=AU119,BF119*(1+#REF!),BF119*(1-#REF!)),0)</f>
        <v>#REF!</v>
      </c>
      <c r="BH119">
        <f t="shared" si="211"/>
        <v>5</v>
      </c>
      <c r="BI119" s="137">
        <f>BH119*10000*CurrInfo!$G36/CurrInfo!$D36</f>
        <v>50942.104431249383</v>
      </c>
      <c r="BJ119" s="137"/>
      <c r="BK119" s="188">
        <f t="shared" si="229"/>
        <v>0</v>
      </c>
      <c r="BL119" s="188"/>
      <c r="BM119" s="188"/>
      <c r="BN119" s="188"/>
      <c r="BO119" s="188">
        <f t="shared" si="213"/>
        <v>0</v>
      </c>
      <c r="BP119" s="188">
        <f t="shared" si="230"/>
        <v>0</v>
      </c>
      <c r="BQ119" s="188"/>
      <c r="BR119" s="188"/>
      <c r="BS119" s="188"/>
      <c r="BT119" s="188"/>
      <c r="BU119" s="188"/>
      <c r="BV119" s="188"/>
      <c r="BX119">
        <f t="shared" si="215"/>
        <v>-50</v>
      </c>
      <c r="CB119">
        <v>1</v>
      </c>
      <c r="CD119">
        <v>1</v>
      </c>
      <c r="CG119">
        <f t="shared" si="231"/>
        <v>1</v>
      </c>
      <c r="CI119">
        <f t="shared" si="217"/>
        <v>0</v>
      </c>
      <c r="CL119" s="115" t="s">
        <v>1096</v>
      </c>
      <c r="CM119">
        <v>50</v>
      </c>
      <c r="CN119" t="str">
        <f t="shared" si="232"/>
        <v>FALSE</v>
      </c>
      <c r="CO119">
        <f>ROUND(CurrInfo!$J36,0)</f>
        <v>5</v>
      </c>
      <c r="CP119" t="e">
        <f>ROUND(IF(BY119=CD119,CO119*(1+#REF!),CO119*(1-#REF!)),0)</f>
        <v>#REF!</v>
      </c>
      <c r="CQ119">
        <f t="shared" si="219"/>
        <v>5</v>
      </c>
      <c r="CR119" s="137">
        <f>CQ119*10000*CurrInfo!$G36/CurrInfo!$D36</f>
        <v>50942.104431249383</v>
      </c>
      <c r="CS119" s="137"/>
      <c r="CT119" s="188">
        <f t="shared" si="233"/>
        <v>0</v>
      </c>
      <c r="CU119" s="188"/>
      <c r="CV119" s="188"/>
      <c r="CW119" s="188"/>
      <c r="CX119" s="188">
        <f t="shared" si="221"/>
        <v>0</v>
      </c>
      <c r="CY119" s="188">
        <f t="shared" si="234"/>
        <v>0</v>
      </c>
      <c r="CZ119" s="188"/>
      <c r="DA119" s="188"/>
      <c r="DB119" s="188"/>
      <c r="DC119" s="188"/>
      <c r="DD119" s="188"/>
      <c r="DE119" s="188"/>
    </row>
    <row r="120" spans="1:109" x14ac:dyDescent="0.25">
      <c r="A120" s="178" t="s">
        <v>1112</v>
      </c>
      <c r="B120" s="163" t="s">
        <v>16</v>
      </c>
      <c r="F120" t="e">
        <f>-#REF!+G120</f>
        <v>#REF!</v>
      </c>
      <c r="J120">
        <v>1</v>
      </c>
      <c r="L120">
        <v>1</v>
      </c>
      <c r="O120">
        <f t="shared" si="223"/>
        <v>1</v>
      </c>
      <c r="Q120">
        <f t="shared" si="201"/>
        <v>0</v>
      </c>
      <c r="T120" s="115" t="s">
        <v>1096</v>
      </c>
      <c r="U120">
        <v>50</v>
      </c>
      <c r="V120" t="str">
        <f t="shared" si="224"/>
        <v>FALSE</v>
      </c>
      <c r="W120">
        <f>ROUND(CurrInfo!$J37,0)</f>
        <v>7</v>
      </c>
      <c r="X120" t="e">
        <f>ROUND(IF(G120=L120,W120*(1+#REF!),W120*(1-#REF!)),0)</f>
        <v>#REF!</v>
      </c>
      <c r="Y120">
        <f t="shared" si="203"/>
        <v>7</v>
      </c>
      <c r="Z120" s="137">
        <v>50673.230299999996</v>
      </c>
      <c r="AA120" s="137"/>
      <c r="AB120" s="188">
        <f t="shared" si="225"/>
        <v>0</v>
      </c>
      <c r="AC120" s="188"/>
      <c r="AD120" s="188"/>
      <c r="AE120" s="188"/>
      <c r="AF120" s="188">
        <f t="shared" si="205"/>
        <v>0</v>
      </c>
      <c r="AG120" s="188">
        <f t="shared" si="226"/>
        <v>0</v>
      </c>
      <c r="AH120" s="188"/>
      <c r="AI120" s="188"/>
      <c r="AJ120" s="188"/>
      <c r="AK120" s="188"/>
      <c r="AL120" s="188"/>
      <c r="AM120" s="188"/>
      <c r="AO120">
        <f t="shared" si="207"/>
        <v>-50</v>
      </c>
      <c r="AS120">
        <v>1</v>
      </c>
      <c r="AU120">
        <v>1</v>
      </c>
      <c r="AX120">
        <f t="shared" si="227"/>
        <v>1</v>
      </c>
      <c r="AZ120">
        <f t="shared" si="209"/>
        <v>0</v>
      </c>
      <c r="BC120" s="115" t="s">
        <v>1096</v>
      </c>
      <c r="BD120">
        <v>50</v>
      </c>
      <c r="BE120" t="str">
        <f t="shared" si="228"/>
        <v>FALSE</v>
      </c>
      <c r="BF120">
        <f>ROUND(CurrInfo!$J37,0)</f>
        <v>7</v>
      </c>
      <c r="BG120" t="e">
        <f>ROUND(IF(AP120=AU120,BF120*(1+#REF!),BF120*(1-#REF!)),0)</f>
        <v>#REF!</v>
      </c>
      <c r="BH120">
        <f t="shared" si="211"/>
        <v>7</v>
      </c>
      <c r="BI120" s="137">
        <f>BH120*10000*CurrInfo!$G37/CurrInfo!$D37</f>
        <v>50132.492899999997</v>
      </c>
      <c r="BJ120" s="137"/>
      <c r="BK120" s="188">
        <f t="shared" si="229"/>
        <v>0</v>
      </c>
      <c r="BL120" s="188"/>
      <c r="BM120" s="188"/>
      <c r="BN120" s="188"/>
      <c r="BO120" s="188">
        <f t="shared" si="213"/>
        <v>0</v>
      </c>
      <c r="BP120" s="188">
        <f t="shared" si="230"/>
        <v>0</v>
      </c>
      <c r="BQ120" s="188"/>
      <c r="BR120" s="188"/>
      <c r="BS120" s="188"/>
      <c r="BT120" s="188"/>
      <c r="BU120" s="188"/>
      <c r="BV120" s="188"/>
      <c r="BX120">
        <f t="shared" si="215"/>
        <v>-50</v>
      </c>
      <c r="CB120">
        <v>1</v>
      </c>
      <c r="CD120">
        <v>1</v>
      </c>
      <c r="CG120">
        <f t="shared" si="231"/>
        <v>1</v>
      </c>
      <c r="CI120">
        <f t="shared" si="217"/>
        <v>0</v>
      </c>
      <c r="CL120" s="115" t="s">
        <v>1096</v>
      </c>
      <c r="CM120">
        <v>50</v>
      </c>
      <c r="CN120" t="str">
        <f t="shared" si="232"/>
        <v>FALSE</v>
      </c>
      <c r="CO120">
        <f>ROUND(CurrInfo!$J37,0)</f>
        <v>7</v>
      </c>
      <c r="CP120" t="e">
        <f>ROUND(IF(BY120=CD120,CO120*(1+#REF!),CO120*(1-#REF!)),0)</f>
        <v>#REF!</v>
      </c>
      <c r="CQ120">
        <f t="shared" si="219"/>
        <v>7</v>
      </c>
      <c r="CR120" s="137">
        <f>CQ120*10000*CurrInfo!$G37/CurrInfo!$D37</f>
        <v>50132.492899999997</v>
      </c>
      <c r="CS120" s="137"/>
      <c r="CT120" s="188">
        <f t="shared" si="233"/>
        <v>0</v>
      </c>
      <c r="CU120" s="188"/>
      <c r="CV120" s="188"/>
      <c r="CW120" s="188"/>
      <c r="CX120" s="188">
        <f t="shared" si="221"/>
        <v>0</v>
      </c>
      <c r="CY120" s="188">
        <f t="shared" si="234"/>
        <v>0</v>
      </c>
      <c r="CZ120" s="188"/>
      <c r="DA120" s="188"/>
      <c r="DB120" s="188"/>
      <c r="DC120" s="188"/>
      <c r="DD120" s="188"/>
      <c r="DE120" s="188"/>
    </row>
    <row r="121" spans="1:109" x14ac:dyDescent="0.25">
      <c r="A121" t="s">
        <v>1094</v>
      </c>
      <c r="B121" s="163" t="s">
        <v>15</v>
      </c>
      <c r="F121" t="e">
        <f>-#REF!+G121</f>
        <v>#REF!</v>
      </c>
      <c r="J121">
        <v>-1</v>
      </c>
      <c r="L121">
        <v>-1</v>
      </c>
      <c r="O121">
        <f t="shared" si="223"/>
        <v>1</v>
      </c>
      <c r="Q121">
        <f t="shared" si="201"/>
        <v>0</v>
      </c>
      <c r="T121" s="115" t="s">
        <v>1096</v>
      </c>
      <c r="U121">
        <v>50</v>
      </c>
      <c r="V121" t="str">
        <f t="shared" si="224"/>
        <v>FALSE</v>
      </c>
      <c r="W121">
        <f>ROUND(CurrInfo!$J38,0)</f>
        <v>5</v>
      </c>
      <c r="X121" t="e">
        <f>ROUND(IF(G121=L121,W121*(1+#REF!),W121*(1-#REF!)),0)</f>
        <v>#REF!</v>
      </c>
      <c r="Y121">
        <f t="shared" si="203"/>
        <v>5</v>
      </c>
      <c r="Z121" s="137">
        <v>50000</v>
      </c>
      <c r="AA121" s="137"/>
      <c r="AB121" s="188">
        <f t="shared" si="225"/>
        <v>0</v>
      </c>
      <c r="AC121" s="188"/>
      <c r="AD121" s="188"/>
      <c r="AE121" s="188"/>
      <c r="AF121" s="188">
        <f t="shared" si="205"/>
        <v>0</v>
      </c>
      <c r="AG121" s="188">
        <f t="shared" si="226"/>
        <v>0</v>
      </c>
      <c r="AH121" s="188"/>
      <c r="AI121" s="188"/>
      <c r="AJ121" s="188"/>
      <c r="AK121" s="188"/>
      <c r="AL121" s="188"/>
      <c r="AM121" s="188"/>
      <c r="AO121">
        <f t="shared" si="207"/>
        <v>-50</v>
      </c>
      <c r="AS121">
        <v>-1</v>
      </c>
      <c r="AU121">
        <v>-1</v>
      </c>
      <c r="AX121">
        <f t="shared" si="227"/>
        <v>1</v>
      </c>
      <c r="AZ121">
        <f t="shared" si="209"/>
        <v>0</v>
      </c>
      <c r="BC121" s="115" t="s">
        <v>1096</v>
      </c>
      <c r="BD121">
        <v>50</v>
      </c>
      <c r="BE121" t="str">
        <f t="shared" si="228"/>
        <v>FALSE</v>
      </c>
      <c r="BF121">
        <f>ROUND(CurrInfo!$J38,0)</f>
        <v>5</v>
      </c>
      <c r="BG121" t="e">
        <f>ROUND(IF(AP121=AU121,BF121*(1+#REF!),BF121*(1-#REF!)),0)</f>
        <v>#REF!</v>
      </c>
      <c r="BH121">
        <f t="shared" si="211"/>
        <v>5</v>
      </c>
      <c r="BI121" s="137">
        <f>BH121*10000*CurrInfo!$G38/CurrInfo!$D38</f>
        <v>50000</v>
      </c>
      <c r="BJ121" s="137"/>
      <c r="BK121" s="188">
        <f t="shared" si="229"/>
        <v>0</v>
      </c>
      <c r="BL121" s="188"/>
      <c r="BM121" s="188"/>
      <c r="BN121" s="188"/>
      <c r="BO121" s="188">
        <f t="shared" si="213"/>
        <v>0</v>
      </c>
      <c r="BP121" s="188">
        <f t="shared" si="230"/>
        <v>0</v>
      </c>
      <c r="BQ121" s="188"/>
      <c r="BR121" s="188"/>
      <c r="BS121" s="188"/>
      <c r="BT121" s="188"/>
      <c r="BU121" s="188"/>
      <c r="BV121" s="188"/>
      <c r="BX121">
        <f t="shared" si="215"/>
        <v>-50</v>
      </c>
      <c r="CB121">
        <v>-1</v>
      </c>
      <c r="CD121">
        <v>-1</v>
      </c>
      <c r="CG121">
        <f t="shared" si="231"/>
        <v>1</v>
      </c>
      <c r="CI121">
        <f t="shared" si="217"/>
        <v>0</v>
      </c>
      <c r="CL121" s="115" t="s">
        <v>1096</v>
      </c>
      <c r="CM121">
        <v>50</v>
      </c>
      <c r="CN121" t="str">
        <f t="shared" si="232"/>
        <v>FALSE</v>
      </c>
      <c r="CO121">
        <f>ROUND(CurrInfo!$J38,0)</f>
        <v>5</v>
      </c>
      <c r="CP121" t="e">
        <f>ROUND(IF(BY121=CD121,CO121*(1+#REF!),CO121*(1-#REF!)),0)</f>
        <v>#REF!</v>
      </c>
      <c r="CQ121">
        <f t="shared" si="219"/>
        <v>5</v>
      </c>
      <c r="CR121" s="137">
        <f>CQ121*10000*CurrInfo!$G38/CurrInfo!$D38</f>
        <v>50000</v>
      </c>
      <c r="CS121" s="137"/>
      <c r="CT121" s="188">
        <f t="shared" si="233"/>
        <v>0</v>
      </c>
      <c r="CU121" s="188"/>
      <c r="CV121" s="188"/>
      <c r="CW121" s="188"/>
      <c r="CX121" s="188">
        <f t="shared" si="221"/>
        <v>0</v>
      </c>
      <c r="CY121" s="188">
        <f t="shared" si="234"/>
        <v>0</v>
      </c>
      <c r="CZ121" s="188"/>
      <c r="DA121" s="188"/>
      <c r="DB121" s="188"/>
      <c r="DC121" s="188"/>
      <c r="DD121" s="188"/>
      <c r="DE121" s="188"/>
    </row>
    <row r="122" spans="1:109" x14ac:dyDescent="0.25">
      <c r="A122" t="s">
        <v>1093</v>
      </c>
      <c r="B122" s="163" t="s">
        <v>14</v>
      </c>
      <c r="F122" t="e">
        <f>-#REF!+G122</f>
        <v>#REF!</v>
      </c>
      <c r="J122">
        <v>-1</v>
      </c>
      <c r="L122">
        <v>-1</v>
      </c>
      <c r="O122">
        <f t="shared" si="223"/>
        <v>1</v>
      </c>
      <c r="Q122">
        <f t="shared" si="201"/>
        <v>0</v>
      </c>
      <c r="T122" s="116" t="s">
        <v>1096</v>
      </c>
      <c r="U122">
        <v>50</v>
      </c>
      <c r="V122" t="str">
        <f t="shared" si="224"/>
        <v>FALSE</v>
      </c>
      <c r="W122">
        <f>ROUND(CurrInfo!$J39,0)</f>
        <v>5</v>
      </c>
      <c r="X122" t="e">
        <f>ROUND(IF(G122=L122,W122*(1+#REF!),W122*(1-#REF!)),0)</f>
        <v>#REF!</v>
      </c>
      <c r="Y122">
        <f t="shared" si="203"/>
        <v>5</v>
      </c>
      <c r="Z122" s="137">
        <v>50000</v>
      </c>
      <c r="AA122" s="137"/>
      <c r="AB122" s="188">
        <f t="shared" si="225"/>
        <v>0</v>
      </c>
      <c r="AC122" s="188"/>
      <c r="AD122" s="188"/>
      <c r="AE122" s="188"/>
      <c r="AF122" s="188">
        <f t="shared" si="205"/>
        <v>0</v>
      </c>
      <c r="AG122" s="188">
        <f t="shared" si="226"/>
        <v>0</v>
      </c>
      <c r="AH122" s="188"/>
      <c r="AI122" s="188"/>
      <c r="AJ122" s="188"/>
      <c r="AK122" s="188"/>
      <c r="AL122" s="188"/>
      <c r="AM122" s="188"/>
      <c r="AO122">
        <f t="shared" si="207"/>
        <v>-50</v>
      </c>
      <c r="AS122">
        <v>-1</v>
      </c>
      <c r="AU122">
        <v>-1</v>
      </c>
      <c r="AX122">
        <f t="shared" si="227"/>
        <v>1</v>
      </c>
      <c r="AZ122">
        <f t="shared" si="209"/>
        <v>0</v>
      </c>
      <c r="BC122" s="116" t="s">
        <v>1096</v>
      </c>
      <c r="BD122">
        <v>50</v>
      </c>
      <c r="BE122" t="str">
        <f t="shared" si="228"/>
        <v>FALSE</v>
      </c>
      <c r="BF122">
        <f>ROUND(CurrInfo!$J39,0)</f>
        <v>5</v>
      </c>
      <c r="BG122" t="e">
        <f>ROUND(IF(AP122=AU122,BF122*(1+#REF!),BF122*(1-#REF!)),0)</f>
        <v>#REF!</v>
      </c>
      <c r="BH122">
        <f t="shared" si="211"/>
        <v>5</v>
      </c>
      <c r="BI122" s="137">
        <f>BH122*10000*CurrInfo!$G39/CurrInfo!$D39</f>
        <v>49999.999999999993</v>
      </c>
      <c r="BJ122" s="137"/>
      <c r="BK122" s="188">
        <f t="shared" si="229"/>
        <v>0</v>
      </c>
      <c r="BL122" s="188"/>
      <c r="BM122" s="188"/>
      <c r="BN122" s="188"/>
      <c r="BO122" s="188">
        <f t="shared" si="213"/>
        <v>0</v>
      </c>
      <c r="BP122" s="188">
        <f t="shared" si="230"/>
        <v>0</v>
      </c>
      <c r="BQ122" s="188"/>
      <c r="BR122" s="188"/>
      <c r="BS122" s="188"/>
      <c r="BT122" s="188"/>
      <c r="BU122" s="188"/>
      <c r="BV122" s="188"/>
      <c r="BX122">
        <f t="shared" si="215"/>
        <v>-50</v>
      </c>
      <c r="CB122">
        <v>-1</v>
      </c>
      <c r="CD122">
        <v>-1</v>
      </c>
      <c r="CG122">
        <f t="shared" si="231"/>
        <v>1</v>
      </c>
      <c r="CI122">
        <f t="shared" si="217"/>
        <v>0</v>
      </c>
      <c r="CL122" s="116" t="s">
        <v>1096</v>
      </c>
      <c r="CM122">
        <v>50</v>
      </c>
      <c r="CN122" t="str">
        <f t="shared" si="232"/>
        <v>FALSE</v>
      </c>
      <c r="CO122">
        <f>ROUND(CurrInfo!$J39,0)</f>
        <v>5</v>
      </c>
      <c r="CP122" t="e">
        <f>ROUND(IF(BY122=CD122,CO122*(1+#REF!),CO122*(1-#REF!)),0)</f>
        <v>#REF!</v>
      </c>
      <c r="CQ122">
        <f t="shared" si="219"/>
        <v>5</v>
      </c>
      <c r="CR122" s="137">
        <f>CQ122*10000*CurrInfo!$G39/CurrInfo!$D39</f>
        <v>49999.999999999993</v>
      </c>
      <c r="CS122" s="137"/>
      <c r="CT122" s="188">
        <f t="shared" si="233"/>
        <v>0</v>
      </c>
      <c r="CU122" s="188"/>
      <c r="CV122" s="188"/>
      <c r="CW122" s="188"/>
      <c r="CX122" s="188">
        <f t="shared" si="221"/>
        <v>0</v>
      </c>
      <c r="CY122" s="188">
        <f t="shared" si="234"/>
        <v>0</v>
      </c>
      <c r="CZ122" s="188"/>
      <c r="DA122" s="188"/>
      <c r="DB122" s="188"/>
      <c r="DC122" s="188"/>
      <c r="DD122" s="188"/>
      <c r="DE122" s="188"/>
    </row>
    <row r="123" spans="1:109" x14ac:dyDescent="0.25">
      <c r="A123" t="s">
        <v>1095</v>
      </c>
      <c r="B123" s="163" t="s">
        <v>7</v>
      </c>
      <c r="F123" t="e">
        <f>-#REF!+G123</f>
        <v>#REF!</v>
      </c>
      <c r="J123">
        <v>-1</v>
      </c>
      <c r="L123">
        <v>-1</v>
      </c>
      <c r="O123">
        <f t="shared" si="223"/>
        <v>1</v>
      </c>
      <c r="Q123">
        <f t="shared" si="201"/>
        <v>0</v>
      </c>
      <c r="T123" s="115" t="s">
        <v>1096</v>
      </c>
      <c r="U123">
        <v>50</v>
      </c>
      <c r="V123" t="str">
        <f t="shared" si="224"/>
        <v>FALSE</v>
      </c>
      <c r="W123">
        <f>ROUND(CurrInfo!$J40,0)</f>
        <v>5</v>
      </c>
      <c r="X123" t="e">
        <f>ROUND(IF(G123=L123,W123*(1+#REF!),W123*(1-#REF!)),0)</f>
        <v>#REF!</v>
      </c>
      <c r="Y123">
        <f t="shared" si="203"/>
        <v>5</v>
      </c>
      <c r="Z123" s="137">
        <v>50000</v>
      </c>
      <c r="AA123" s="137"/>
      <c r="AB123" s="188">
        <f t="shared" si="225"/>
        <v>0</v>
      </c>
      <c r="AC123" s="188"/>
      <c r="AD123" s="188"/>
      <c r="AE123" s="188"/>
      <c r="AF123" s="188">
        <f t="shared" si="205"/>
        <v>0</v>
      </c>
      <c r="AG123" s="188">
        <f t="shared" si="226"/>
        <v>0</v>
      </c>
      <c r="AH123" s="188"/>
      <c r="AI123" s="188"/>
      <c r="AJ123" s="188"/>
      <c r="AK123" s="188"/>
      <c r="AL123" s="188"/>
      <c r="AM123" s="188"/>
      <c r="AO123">
        <f t="shared" si="207"/>
        <v>-50</v>
      </c>
      <c r="AS123">
        <v>-1</v>
      </c>
      <c r="AU123">
        <v>-1</v>
      </c>
      <c r="AX123">
        <f t="shared" si="227"/>
        <v>1</v>
      </c>
      <c r="AZ123">
        <f t="shared" si="209"/>
        <v>0</v>
      </c>
      <c r="BC123" s="115" t="s">
        <v>1096</v>
      </c>
      <c r="BD123">
        <v>50</v>
      </c>
      <c r="BE123" t="str">
        <f t="shared" si="228"/>
        <v>FALSE</v>
      </c>
      <c r="BF123">
        <f>ROUND(CurrInfo!$J40,0)</f>
        <v>5</v>
      </c>
      <c r="BG123" t="e">
        <f>ROUND(IF(AP123=AU123,BF123*(1+#REF!),BF123*(1-#REF!)),0)</f>
        <v>#REF!</v>
      </c>
      <c r="BH123">
        <f t="shared" si="211"/>
        <v>5</v>
      </c>
      <c r="BI123" s="137">
        <f>BH123*10000*CurrInfo!$G40/CurrInfo!$D40</f>
        <v>50000</v>
      </c>
      <c r="BJ123" s="137"/>
      <c r="BK123" s="188">
        <f t="shared" si="229"/>
        <v>0</v>
      </c>
      <c r="BL123" s="188"/>
      <c r="BM123" s="188"/>
      <c r="BN123" s="188"/>
      <c r="BO123" s="188">
        <f t="shared" si="213"/>
        <v>0</v>
      </c>
      <c r="BP123" s="188">
        <f t="shared" si="230"/>
        <v>0</v>
      </c>
      <c r="BQ123" s="188"/>
      <c r="BR123" s="188"/>
      <c r="BS123" s="188"/>
      <c r="BT123" s="188"/>
      <c r="BU123" s="188"/>
      <c r="BV123" s="188"/>
      <c r="BX123">
        <f t="shared" si="215"/>
        <v>-50</v>
      </c>
      <c r="CB123">
        <v>-1</v>
      </c>
      <c r="CD123">
        <v>-1</v>
      </c>
      <c r="CG123">
        <f t="shared" si="231"/>
        <v>1</v>
      </c>
      <c r="CI123">
        <f t="shared" si="217"/>
        <v>0</v>
      </c>
      <c r="CL123" s="115" t="s">
        <v>1096</v>
      </c>
      <c r="CM123">
        <v>50</v>
      </c>
      <c r="CN123" t="str">
        <f t="shared" si="232"/>
        <v>FALSE</v>
      </c>
      <c r="CO123">
        <f>ROUND(CurrInfo!$J40,0)</f>
        <v>5</v>
      </c>
      <c r="CP123" t="e">
        <f>ROUND(IF(BY123=CD123,CO123*(1+#REF!),CO123*(1-#REF!)),0)</f>
        <v>#REF!</v>
      </c>
      <c r="CQ123">
        <f t="shared" si="219"/>
        <v>5</v>
      </c>
      <c r="CR123" s="137">
        <f>CQ123*10000*CurrInfo!$G40/CurrInfo!$D40</f>
        <v>50000</v>
      </c>
      <c r="CS123" s="137"/>
      <c r="CT123" s="188">
        <f t="shared" si="233"/>
        <v>0</v>
      </c>
      <c r="CU123" s="188"/>
      <c r="CV123" s="188"/>
      <c r="CW123" s="188"/>
      <c r="CX123" s="188">
        <f t="shared" si="221"/>
        <v>0</v>
      </c>
      <c r="CY123" s="188">
        <f t="shared" si="234"/>
        <v>0</v>
      </c>
      <c r="CZ123" s="188"/>
      <c r="DA123" s="188"/>
      <c r="DB123" s="188"/>
      <c r="DC123" s="188"/>
      <c r="DD123" s="188"/>
      <c r="DE123" s="188"/>
    </row>
  </sheetData>
  <conditionalFormatting sqref="V96:V123">
    <cfRule type="colorScale" priority="278">
      <colorScale>
        <cfvo type="min"/>
        <cfvo type="percentile" val="50"/>
        <cfvo type="max"/>
        <color rgb="FFF8696B"/>
        <color rgb="FFFFEB84"/>
        <color rgb="FF63BE7B"/>
      </colorScale>
    </cfRule>
  </conditionalFormatting>
  <conditionalFormatting sqref="S96:S123 G96:N123">
    <cfRule type="colorScale" priority="280">
      <colorScale>
        <cfvo type="min"/>
        <cfvo type="percentile" val="50"/>
        <cfvo type="max"/>
        <color rgb="FFF8696B"/>
        <color rgb="FFFFEB84"/>
        <color rgb="FF63BE7B"/>
      </colorScale>
    </cfRule>
  </conditionalFormatting>
  <conditionalFormatting sqref="T96:U123">
    <cfRule type="colorScale" priority="279">
      <colorScale>
        <cfvo type="min"/>
        <cfvo type="percentile" val="50"/>
        <cfvo type="max"/>
        <color rgb="FFF8696B"/>
        <color rgb="FFFFEB84"/>
        <color rgb="FF63BE7B"/>
      </colorScale>
    </cfRule>
  </conditionalFormatting>
  <conditionalFormatting sqref="S15:S24 G82:I92 G15:I24 S82:S92 N15:N24 N82:N92">
    <cfRule type="colorScale" priority="277">
      <colorScale>
        <cfvo type="min"/>
        <cfvo type="percentile" val="50"/>
        <cfvo type="max"/>
        <color rgb="FFF8696B"/>
        <color rgb="FFFFEB84"/>
        <color rgb="FF63BE7B"/>
      </colorScale>
    </cfRule>
  </conditionalFormatting>
  <conditionalFormatting sqref="F96:F123">
    <cfRule type="colorScale" priority="276">
      <colorScale>
        <cfvo type="min"/>
        <cfvo type="percentile" val="50"/>
        <cfvo type="max"/>
        <color rgb="FFF8696B"/>
        <color rgb="FFFFEB84"/>
        <color rgb="FF63BE7B"/>
      </colorScale>
    </cfRule>
  </conditionalFormatting>
  <conditionalFormatting sqref="S25:S81 G25:I81 N25:N81">
    <cfRule type="colorScale" priority="281">
      <colorScale>
        <cfvo type="min"/>
        <cfvo type="percentile" val="50"/>
        <cfvo type="max"/>
        <color rgb="FFF8696B"/>
        <color rgb="FFFFEB84"/>
        <color rgb="FF63BE7B"/>
      </colorScale>
    </cfRule>
  </conditionalFormatting>
  <conditionalFormatting sqref="T12:T13">
    <cfRule type="colorScale" priority="282">
      <colorScale>
        <cfvo type="min"/>
        <cfvo type="percentile" val="50"/>
        <cfvo type="max"/>
        <color rgb="FFF8696B"/>
        <color rgb="FFFFEB84"/>
        <color rgb="FF63BE7B"/>
      </colorScale>
    </cfRule>
  </conditionalFormatting>
  <conditionalFormatting sqref="G14:I14 N14">
    <cfRule type="colorScale" priority="275">
      <colorScale>
        <cfvo type="min"/>
        <cfvo type="percentile" val="50"/>
        <cfvo type="max"/>
        <color rgb="FFF8696B"/>
        <color rgb="FFFFEB84"/>
        <color rgb="FF63BE7B"/>
      </colorScale>
    </cfRule>
  </conditionalFormatting>
  <conditionalFormatting sqref="S14:S92">
    <cfRule type="colorScale" priority="274">
      <colorScale>
        <cfvo type="min"/>
        <cfvo type="percentile" val="50"/>
        <cfvo type="max"/>
        <color rgb="FFF8696B"/>
        <color rgb="FFFFEB84"/>
        <color rgb="FF63BE7B"/>
      </colorScale>
    </cfRule>
  </conditionalFormatting>
  <conditionalFormatting sqref="F14:F92">
    <cfRule type="colorScale" priority="273">
      <colorScale>
        <cfvo type="min"/>
        <cfvo type="percentile" val="50"/>
        <cfvo type="max"/>
        <color rgb="FFF8696B"/>
        <color rgb="FFFFEB84"/>
        <color rgb="FF63BE7B"/>
      </colorScale>
    </cfRule>
  </conditionalFormatting>
  <conditionalFormatting sqref="W96:X123">
    <cfRule type="colorScale" priority="272">
      <colorScale>
        <cfvo type="min"/>
        <cfvo type="percentile" val="50"/>
        <cfvo type="max"/>
        <color rgb="FFF8696B"/>
        <color rgb="FFFFEB84"/>
        <color rgb="FF63BE7B"/>
      </colorScale>
    </cfRule>
  </conditionalFormatting>
  <conditionalFormatting sqref="W14:W92">
    <cfRule type="colorScale" priority="271">
      <colorScale>
        <cfvo type="min"/>
        <cfvo type="percentile" val="50"/>
        <cfvo type="max"/>
        <color rgb="FF63BE7B"/>
        <color rgb="FFFFEB84"/>
        <color rgb="FFF8696B"/>
      </colorScale>
    </cfRule>
  </conditionalFormatting>
  <conditionalFormatting sqref="O96:P123">
    <cfRule type="colorScale" priority="270">
      <colorScale>
        <cfvo type="min"/>
        <cfvo type="percentile" val="50"/>
        <cfvo type="max"/>
        <color rgb="FFF8696B"/>
        <color rgb="FFFFEB84"/>
        <color rgb="FF63BE7B"/>
      </colorScale>
    </cfRule>
  </conditionalFormatting>
  <conditionalFormatting sqref="Q96:R123">
    <cfRule type="colorScale" priority="269">
      <colorScale>
        <cfvo type="min"/>
        <cfvo type="percentile" val="50"/>
        <cfvo type="max"/>
        <color rgb="FFF8696B"/>
        <color rgb="FFFFEB84"/>
        <color rgb="FF63BE7B"/>
      </colorScale>
    </cfRule>
  </conditionalFormatting>
  <conditionalFormatting sqref="W96:X123">
    <cfRule type="colorScale" priority="268">
      <colorScale>
        <cfvo type="min"/>
        <cfvo type="percentile" val="50"/>
        <cfvo type="max"/>
        <color rgb="FF63BE7B"/>
        <color rgb="FFFFEB84"/>
        <color rgb="FFF8696B"/>
      </colorScale>
    </cfRule>
  </conditionalFormatting>
  <conditionalFormatting sqref="Q14:R92">
    <cfRule type="colorScale" priority="267">
      <colorScale>
        <cfvo type="min"/>
        <cfvo type="percentile" val="50"/>
        <cfvo type="max"/>
        <color rgb="FFF8696B"/>
        <color rgb="FFFFEB84"/>
        <color rgb="FF63BE7B"/>
      </colorScale>
    </cfRule>
  </conditionalFormatting>
  <conditionalFormatting sqref="S96:S123">
    <cfRule type="colorScale" priority="266">
      <colorScale>
        <cfvo type="min"/>
        <cfvo type="percentile" val="50"/>
        <cfvo type="max"/>
        <color rgb="FFF8696B"/>
        <color rgb="FFFFEB84"/>
        <color rgb="FF63BE7B"/>
      </colorScale>
    </cfRule>
  </conditionalFormatting>
  <conditionalFormatting sqref="AB96:AB123 AD96:AE123">
    <cfRule type="colorScale" priority="265">
      <colorScale>
        <cfvo type="min"/>
        <cfvo type="percentile" val="50"/>
        <cfvo type="max"/>
        <color rgb="FFF8696B"/>
        <color rgb="FFFFEB84"/>
        <color rgb="FF63BE7B"/>
      </colorScale>
    </cfRule>
  </conditionalFormatting>
  <conditionalFormatting sqref="AF96:AF123">
    <cfRule type="colorScale" priority="264">
      <colorScale>
        <cfvo type="min"/>
        <cfvo type="percentile" val="50"/>
        <cfvo type="max"/>
        <color rgb="FFF8696B"/>
        <color rgb="FFFFEB84"/>
        <color rgb="FF63BE7B"/>
      </colorScale>
    </cfRule>
  </conditionalFormatting>
  <conditionalFormatting sqref="M2:M10 R2:R10">
    <cfRule type="colorScale" priority="263">
      <colorScale>
        <cfvo type="min"/>
        <cfvo type="percentile" val="50"/>
        <cfvo type="max"/>
        <color rgb="FFF8696B"/>
        <color rgb="FFFFEB84"/>
        <color rgb="FF63BE7B"/>
      </colorScale>
    </cfRule>
  </conditionalFormatting>
  <conditionalFormatting sqref="S2:S10">
    <cfRule type="colorScale" priority="262">
      <colorScale>
        <cfvo type="min"/>
        <cfvo type="percentile" val="50"/>
        <cfvo type="max"/>
        <color rgb="FFF8696B"/>
        <color rgb="FFFFEB84"/>
        <color rgb="FF63BE7B"/>
      </colorScale>
    </cfRule>
  </conditionalFormatting>
  <conditionalFormatting sqref="M14:M92">
    <cfRule type="colorScale" priority="261">
      <colorScale>
        <cfvo type="min"/>
        <cfvo type="percentile" val="50"/>
        <cfvo type="max"/>
        <color rgb="FFF8696B"/>
        <color rgb="FFFFEB84"/>
        <color rgb="FF63BE7B"/>
      </colorScale>
    </cfRule>
  </conditionalFormatting>
  <conditionalFormatting sqref="J14:K92">
    <cfRule type="colorScale" priority="260">
      <colorScale>
        <cfvo type="min"/>
        <cfvo type="percentile" val="50"/>
        <cfvo type="max"/>
        <color rgb="FFF8696B"/>
        <color rgb="FFFFEB84"/>
        <color rgb="FF63BE7B"/>
      </colorScale>
    </cfRule>
  </conditionalFormatting>
  <conditionalFormatting sqref="P14:P92">
    <cfRule type="colorScale" priority="259">
      <colorScale>
        <cfvo type="min"/>
        <cfvo type="percentile" val="50"/>
        <cfvo type="max"/>
        <color rgb="FFF8696B"/>
        <color rgb="FFFFEB84"/>
        <color rgb="FF63BE7B"/>
      </colorScale>
    </cfRule>
  </conditionalFormatting>
  <conditionalFormatting sqref="AE14:AE92">
    <cfRule type="colorScale" priority="258">
      <colorScale>
        <cfvo type="min"/>
        <cfvo type="percentile" val="50"/>
        <cfvo type="max"/>
        <color rgb="FFF8696B"/>
        <color rgb="FFFFEB84"/>
        <color rgb="FF63BE7B"/>
      </colorScale>
    </cfRule>
  </conditionalFormatting>
  <conditionalFormatting sqref="J14:J92">
    <cfRule type="colorScale" priority="257">
      <colorScale>
        <cfvo type="min"/>
        <cfvo type="percentile" val="50"/>
        <cfvo type="max"/>
        <color rgb="FFF8696B"/>
        <color rgb="FFFFEB84"/>
        <color rgb="FF63BE7B"/>
      </colorScale>
    </cfRule>
  </conditionalFormatting>
  <conditionalFormatting sqref="G14:I92">
    <cfRule type="colorScale" priority="256">
      <colorScale>
        <cfvo type="min"/>
        <cfvo type="percentile" val="50"/>
        <cfvo type="max"/>
        <color rgb="FFF8696B"/>
        <color rgb="FFFFEB84"/>
        <color rgb="FF63BE7B"/>
      </colorScale>
    </cfRule>
  </conditionalFormatting>
  <conditionalFormatting sqref="AG14:AH92">
    <cfRule type="colorScale" priority="255">
      <colorScale>
        <cfvo type="min"/>
        <cfvo type="percentile" val="50"/>
        <cfvo type="max"/>
        <color rgb="FFF8696B"/>
        <color rgb="FFFFEB84"/>
        <color rgb="FF63BE7B"/>
      </colorScale>
    </cfRule>
  </conditionalFormatting>
  <conditionalFormatting sqref="AG96:AH123">
    <cfRule type="colorScale" priority="254">
      <colorScale>
        <cfvo type="min"/>
        <cfvo type="percentile" val="50"/>
        <cfvo type="max"/>
        <color rgb="FFF8696B"/>
        <color rgb="FFFFEB84"/>
        <color rgb="FF63BE7B"/>
      </colorScale>
    </cfRule>
  </conditionalFormatting>
  <conditionalFormatting sqref="T14:T92">
    <cfRule type="colorScale" priority="253">
      <colorScale>
        <cfvo type="min"/>
        <cfvo type="percentile" val="50"/>
        <cfvo type="max"/>
        <color rgb="FFF8696B"/>
        <color rgb="FFFFEB84"/>
        <color rgb="FF63BE7B"/>
      </colorScale>
    </cfRule>
  </conditionalFormatting>
  <conditionalFormatting sqref="T14:T92">
    <cfRule type="colorScale" priority="252">
      <colorScale>
        <cfvo type="min"/>
        <cfvo type="percentile" val="50"/>
        <cfvo type="max"/>
        <color rgb="FFF8696B"/>
        <color rgb="FFFFEB84"/>
        <color rgb="FF63BE7B"/>
      </colorScale>
    </cfRule>
  </conditionalFormatting>
  <conditionalFormatting sqref="AI14:AI92">
    <cfRule type="colorScale" priority="251">
      <colorScale>
        <cfvo type="min"/>
        <cfvo type="percentile" val="50"/>
        <cfvo type="max"/>
        <color rgb="FFF8696B"/>
        <color rgb="FFFFEB84"/>
        <color rgb="FF63BE7B"/>
      </colorScale>
    </cfRule>
  </conditionalFormatting>
  <conditionalFormatting sqref="AI96:AJ123">
    <cfRule type="colorScale" priority="250">
      <colorScale>
        <cfvo type="min"/>
        <cfvo type="percentile" val="50"/>
        <cfvo type="max"/>
        <color rgb="FFF8696B"/>
        <color rgb="FFFFEB84"/>
        <color rgb="FF63BE7B"/>
      </colorScale>
    </cfRule>
  </conditionalFormatting>
  <conditionalFormatting sqref="AK14:AK92 AM14:AM92">
    <cfRule type="colorScale" priority="249">
      <colorScale>
        <cfvo type="min"/>
        <cfvo type="percentile" val="50"/>
        <cfvo type="max"/>
        <color rgb="FFF8696B"/>
        <color rgb="FFFFEB84"/>
        <color rgb="FF63BE7B"/>
      </colorScale>
    </cfRule>
  </conditionalFormatting>
  <conditionalFormatting sqref="AK96:AM123 AC96:AC123">
    <cfRule type="colorScale" priority="248">
      <colorScale>
        <cfvo type="min"/>
        <cfvo type="percentile" val="50"/>
        <cfvo type="max"/>
        <color rgb="FFF8696B"/>
        <color rgb="FFFFEB84"/>
        <color rgb="FF63BE7B"/>
      </colorScale>
    </cfRule>
  </conditionalFormatting>
  <conditionalFormatting sqref="O10">
    <cfRule type="colorScale" priority="247">
      <colorScale>
        <cfvo type="min"/>
        <cfvo type="percentile" val="50"/>
        <cfvo type="max"/>
        <color rgb="FFF8696B"/>
        <color rgb="FFFFEB84"/>
        <color rgb="FF63BE7B"/>
      </colorScale>
    </cfRule>
  </conditionalFormatting>
  <conditionalFormatting sqref="O2:O9">
    <cfRule type="colorScale" priority="246">
      <colorScale>
        <cfvo type="min"/>
        <cfvo type="percentile" val="50"/>
        <cfvo type="max"/>
        <color rgb="FFF8696B"/>
        <color rgb="FFFFEB84"/>
        <color rgb="FF63BE7B"/>
      </colorScale>
    </cfRule>
  </conditionalFormatting>
  <conditionalFormatting sqref="AD14:AD92">
    <cfRule type="colorScale" priority="245">
      <colorScale>
        <cfvo type="min"/>
        <cfvo type="percentile" val="50"/>
        <cfvo type="max"/>
        <color rgb="FFF8696B"/>
        <color rgb="FFFFEB84"/>
        <color rgb="FF63BE7B"/>
      </colorScale>
    </cfRule>
  </conditionalFormatting>
  <conditionalFormatting sqref="AJ14:AJ92">
    <cfRule type="colorScale" priority="244">
      <colorScale>
        <cfvo type="min"/>
        <cfvo type="percentile" val="50"/>
        <cfvo type="max"/>
        <color rgb="FFF8696B"/>
        <color rgb="FFFFEB84"/>
        <color rgb="FF63BE7B"/>
      </colorScale>
    </cfRule>
  </conditionalFormatting>
  <conditionalFormatting sqref="O14:O92">
    <cfRule type="colorScale" priority="243">
      <colorScale>
        <cfvo type="min"/>
        <cfvo type="percentile" val="50"/>
        <cfvo type="max"/>
        <color rgb="FFF8696B"/>
        <color rgb="FFFFEB84"/>
        <color rgb="FF63BE7B"/>
      </colorScale>
    </cfRule>
  </conditionalFormatting>
  <conditionalFormatting sqref="P2:P10">
    <cfRule type="colorScale" priority="242">
      <colorScale>
        <cfvo type="min"/>
        <cfvo type="percentile" val="50"/>
        <cfvo type="max"/>
        <color rgb="FF63BE7B"/>
        <color rgb="FFFFEB84"/>
        <color rgb="FFF8696B"/>
      </colorScale>
    </cfRule>
  </conditionalFormatting>
  <conditionalFormatting sqref="N10">
    <cfRule type="colorScale" priority="241">
      <colorScale>
        <cfvo type="min"/>
        <cfvo type="percentile" val="50"/>
        <cfvo type="max"/>
        <color rgb="FFF8696B"/>
        <color rgb="FFFFEB84"/>
        <color rgb="FF63BE7B"/>
      </colorScale>
    </cfRule>
  </conditionalFormatting>
  <conditionalFormatting sqref="N2:N9">
    <cfRule type="colorScale" priority="240">
      <colorScale>
        <cfvo type="min"/>
        <cfvo type="percentile" val="50"/>
        <cfvo type="max"/>
        <color rgb="FFF8696B"/>
        <color rgb="FFFFEB84"/>
        <color rgb="FF63BE7B"/>
      </colorScale>
    </cfRule>
  </conditionalFormatting>
  <conditionalFormatting sqref="AB14:AB92">
    <cfRule type="colorScale" priority="239">
      <colorScale>
        <cfvo type="min"/>
        <cfvo type="percentile" val="50"/>
        <cfvo type="max"/>
        <color rgb="FFF8696B"/>
        <color rgb="FFFFEB84"/>
        <color rgb="FF63BE7B"/>
      </colorScale>
    </cfRule>
  </conditionalFormatting>
  <conditionalFormatting sqref="X14:X92">
    <cfRule type="colorScale" priority="238">
      <colorScale>
        <cfvo type="min"/>
        <cfvo type="percentile" val="50"/>
        <cfvo type="max"/>
        <color rgb="FFF8696B"/>
        <color rgb="FFFFEB84"/>
        <color rgb="FF63BE7B"/>
      </colorScale>
    </cfRule>
  </conditionalFormatting>
  <conditionalFormatting sqref="AC14:AC92">
    <cfRule type="colorScale" priority="237">
      <colorScale>
        <cfvo type="min"/>
        <cfvo type="percentile" val="50"/>
        <cfvo type="max"/>
        <color rgb="FFF8696B"/>
        <color rgb="FFFFEB84"/>
        <color rgb="FF63BE7B"/>
      </colorScale>
    </cfRule>
  </conditionalFormatting>
  <conditionalFormatting sqref="W2:W10">
    <cfRule type="colorScale" priority="236">
      <colorScale>
        <cfvo type="min"/>
        <cfvo type="percentile" val="50"/>
        <cfvo type="max"/>
        <color rgb="FFF8696B"/>
        <color rgb="FFFFEB84"/>
        <color rgb="FF63BE7B"/>
      </colorScale>
    </cfRule>
  </conditionalFormatting>
  <conditionalFormatting sqref="Y2:Y10">
    <cfRule type="colorScale" priority="234">
      <colorScale>
        <cfvo type="min"/>
        <cfvo type="percentile" val="50"/>
        <cfvo type="max"/>
        <color rgb="FFF8696B"/>
        <color rgb="FFFFEB84"/>
        <color rgb="FF63BE7B"/>
      </colorScale>
    </cfRule>
  </conditionalFormatting>
  <conditionalFormatting sqref="AL14:AL92">
    <cfRule type="colorScale" priority="230">
      <colorScale>
        <cfvo type="min"/>
        <cfvo type="percentile" val="50"/>
        <cfvo type="max"/>
        <color rgb="FFF8696B"/>
        <color rgb="FFFFEB84"/>
        <color rgb="FF63BE7B"/>
      </colorScale>
    </cfRule>
  </conditionalFormatting>
  <conditionalFormatting sqref="L14:L92">
    <cfRule type="colorScale" priority="229">
      <colorScale>
        <cfvo type="min"/>
        <cfvo type="percentile" val="50"/>
        <cfvo type="max"/>
        <color rgb="FFF8696B"/>
        <color rgb="FFFFEB84"/>
        <color rgb="FF63BE7B"/>
      </colorScale>
    </cfRule>
  </conditionalFormatting>
  <conditionalFormatting sqref="AF14:AF92">
    <cfRule type="colorScale" priority="228">
      <colorScale>
        <cfvo type="min"/>
        <cfvo type="percentile" val="50"/>
        <cfvo type="max"/>
        <color rgb="FFF8696B"/>
        <color rgb="FFFFEB84"/>
        <color rgb="FF63BE7B"/>
      </colorScale>
    </cfRule>
  </conditionalFormatting>
  <conditionalFormatting sqref="V14:V92">
    <cfRule type="colorScale" priority="179">
      <colorScale>
        <cfvo type="min"/>
        <cfvo type="percentile" val="50"/>
        <cfvo type="max"/>
        <color rgb="FFF8696B"/>
        <color rgb="FFFFEB84"/>
        <color rgb="FF63BE7B"/>
      </colorScale>
    </cfRule>
  </conditionalFormatting>
  <conditionalFormatting sqref="U12">
    <cfRule type="colorScale" priority="124">
      <colorScale>
        <cfvo type="min"/>
        <cfvo type="percentile" val="50"/>
        <cfvo type="max"/>
        <color rgb="FFF8696B"/>
        <color rgb="FFFFEB84"/>
        <color rgb="FF63BE7B"/>
      </colorScale>
    </cfRule>
  </conditionalFormatting>
  <conditionalFormatting sqref="U14:U92">
    <cfRule type="colorScale" priority="123">
      <colorScale>
        <cfvo type="min"/>
        <cfvo type="percentile" val="50"/>
        <cfvo type="max"/>
        <color rgb="FFF8696B"/>
        <color rgb="FFFFEB84"/>
        <color rgb="FF63BE7B"/>
      </colorScale>
    </cfRule>
  </conditionalFormatting>
  <conditionalFormatting sqref="BE96:BE123">
    <cfRule type="colorScale" priority="112">
      <colorScale>
        <cfvo type="min"/>
        <cfvo type="percentile" val="50"/>
        <cfvo type="max"/>
        <color rgb="FFF8696B"/>
        <color rgb="FFFFEB84"/>
        <color rgb="FF63BE7B"/>
      </colorScale>
    </cfRule>
  </conditionalFormatting>
  <conditionalFormatting sqref="BB96:BB123 AP96:AW123">
    <cfRule type="colorScale" priority="114">
      <colorScale>
        <cfvo type="min"/>
        <cfvo type="percentile" val="50"/>
        <cfvo type="max"/>
        <color rgb="FFF8696B"/>
        <color rgb="FFFFEB84"/>
        <color rgb="FF63BE7B"/>
      </colorScale>
    </cfRule>
  </conditionalFormatting>
  <conditionalFormatting sqref="BC96:BD123">
    <cfRule type="colorScale" priority="113">
      <colorScale>
        <cfvo type="min"/>
        <cfvo type="percentile" val="50"/>
        <cfvo type="max"/>
        <color rgb="FFF8696B"/>
        <color rgb="FFFFEB84"/>
        <color rgb="FF63BE7B"/>
      </colorScale>
    </cfRule>
  </conditionalFormatting>
  <conditionalFormatting sqref="BB15:BB24 AP82:AR92 AP15:AR24 BB82:BB92 AW15:AW24 AW82:AW92">
    <cfRule type="colorScale" priority="111">
      <colorScale>
        <cfvo type="min"/>
        <cfvo type="percentile" val="50"/>
        <cfvo type="max"/>
        <color rgb="FFF8696B"/>
        <color rgb="FFFFEB84"/>
        <color rgb="FF63BE7B"/>
      </colorScale>
    </cfRule>
  </conditionalFormatting>
  <conditionalFormatting sqref="AO96:AO123">
    <cfRule type="colorScale" priority="110">
      <colorScale>
        <cfvo type="min"/>
        <cfvo type="percentile" val="50"/>
        <cfvo type="max"/>
        <color rgb="FFF8696B"/>
        <color rgb="FFFFEB84"/>
        <color rgb="FF63BE7B"/>
      </colorScale>
    </cfRule>
  </conditionalFormatting>
  <conditionalFormatting sqref="BB25:BB81 AP25:AR81 AW25:AW81">
    <cfRule type="colorScale" priority="115">
      <colorScale>
        <cfvo type="min"/>
        <cfvo type="percentile" val="50"/>
        <cfvo type="max"/>
        <color rgb="FFF8696B"/>
        <color rgb="FFFFEB84"/>
        <color rgb="FF63BE7B"/>
      </colorScale>
    </cfRule>
  </conditionalFormatting>
  <conditionalFormatting sqref="BC12:BC13">
    <cfRule type="colorScale" priority="116">
      <colorScale>
        <cfvo type="min"/>
        <cfvo type="percentile" val="50"/>
        <cfvo type="max"/>
        <color rgb="FFF8696B"/>
        <color rgb="FFFFEB84"/>
        <color rgb="FF63BE7B"/>
      </colorScale>
    </cfRule>
  </conditionalFormatting>
  <conditionalFormatting sqref="AP14:AR14 AW14">
    <cfRule type="colorScale" priority="109">
      <colorScale>
        <cfvo type="min"/>
        <cfvo type="percentile" val="50"/>
        <cfvo type="max"/>
        <color rgb="FFF8696B"/>
        <color rgb="FFFFEB84"/>
        <color rgb="FF63BE7B"/>
      </colorScale>
    </cfRule>
  </conditionalFormatting>
  <conditionalFormatting sqref="BB14:BB92">
    <cfRule type="colorScale" priority="108">
      <colorScale>
        <cfvo type="min"/>
        <cfvo type="percentile" val="50"/>
        <cfvo type="max"/>
        <color rgb="FFF8696B"/>
        <color rgb="FFFFEB84"/>
        <color rgb="FF63BE7B"/>
      </colorScale>
    </cfRule>
  </conditionalFormatting>
  <conditionalFormatting sqref="AO14:AO92">
    <cfRule type="colorScale" priority="107">
      <colorScale>
        <cfvo type="min"/>
        <cfvo type="percentile" val="50"/>
        <cfvo type="max"/>
        <color rgb="FFF8696B"/>
        <color rgb="FFFFEB84"/>
        <color rgb="FF63BE7B"/>
      </colorScale>
    </cfRule>
  </conditionalFormatting>
  <conditionalFormatting sqref="BF96:BG123">
    <cfRule type="colorScale" priority="106">
      <colorScale>
        <cfvo type="min"/>
        <cfvo type="percentile" val="50"/>
        <cfvo type="max"/>
        <color rgb="FFF8696B"/>
        <color rgb="FFFFEB84"/>
        <color rgb="FF63BE7B"/>
      </colorScale>
    </cfRule>
  </conditionalFormatting>
  <conditionalFormatting sqref="BF14:BF92">
    <cfRule type="colorScale" priority="105">
      <colorScale>
        <cfvo type="min"/>
        <cfvo type="percentile" val="50"/>
        <cfvo type="max"/>
        <color rgb="FF63BE7B"/>
        <color rgb="FFFFEB84"/>
        <color rgb="FFF8696B"/>
      </colorScale>
    </cfRule>
  </conditionalFormatting>
  <conditionalFormatting sqref="AX96:AY123">
    <cfRule type="colorScale" priority="104">
      <colorScale>
        <cfvo type="min"/>
        <cfvo type="percentile" val="50"/>
        <cfvo type="max"/>
        <color rgb="FFF8696B"/>
        <color rgb="FFFFEB84"/>
        <color rgb="FF63BE7B"/>
      </colorScale>
    </cfRule>
  </conditionalFormatting>
  <conditionalFormatting sqref="AZ96:BA123">
    <cfRule type="colorScale" priority="103">
      <colorScale>
        <cfvo type="min"/>
        <cfvo type="percentile" val="50"/>
        <cfvo type="max"/>
        <color rgb="FFF8696B"/>
        <color rgb="FFFFEB84"/>
        <color rgb="FF63BE7B"/>
      </colorScale>
    </cfRule>
  </conditionalFormatting>
  <conditionalFormatting sqref="BF96:BG123">
    <cfRule type="colorScale" priority="102">
      <colorScale>
        <cfvo type="min"/>
        <cfvo type="percentile" val="50"/>
        <cfvo type="max"/>
        <color rgb="FF63BE7B"/>
        <color rgb="FFFFEB84"/>
        <color rgb="FFF8696B"/>
      </colorScale>
    </cfRule>
  </conditionalFormatting>
  <conditionalFormatting sqref="AZ14:BA92">
    <cfRule type="colorScale" priority="101">
      <colorScale>
        <cfvo type="min"/>
        <cfvo type="percentile" val="50"/>
        <cfvo type="max"/>
        <color rgb="FFF8696B"/>
        <color rgb="FFFFEB84"/>
        <color rgb="FF63BE7B"/>
      </colorScale>
    </cfRule>
  </conditionalFormatting>
  <conditionalFormatting sqref="BB96:BB123">
    <cfRule type="colorScale" priority="100">
      <colorScale>
        <cfvo type="min"/>
        <cfvo type="percentile" val="50"/>
        <cfvo type="max"/>
        <color rgb="FFF8696B"/>
        <color rgb="FFFFEB84"/>
        <color rgb="FF63BE7B"/>
      </colorScale>
    </cfRule>
  </conditionalFormatting>
  <conditionalFormatting sqref="BK96:BK123 BM96:BN123">
    <cfRule type="colorScale" priority="99">
      <colorScale>
        <cfvo type="min"/>
        <cfvo type="percentile" val="50"/>
        <cfvo type="max"/>
        <color rgb="FFF8696B"/>
        <color rgb="FFFFEB84"/>
        <color rgb="FF63BE7B"/>
      </colorScale>
    </cfRule>
  </conditionalFormatting>
  <conditionalFormatting sqref="BO96:BO123">
    <cfRule type="colorScale" priority="98">
      <colorScale>
        <cfvo type="min"/>
        <cfvo type="percentile" val="50"/>
        <cfvo type="max"/>
        <color rgb="FFF8696B"/>
        <color rgb="FFFFEB84"/>
        <color rgb="FF63BE7B"/>
      </colorScale>
    </cfRule>
  </conditionalFormatting>
  <conditionalFormatting sqref="AV2:AV10 BA2:BA10">
    <cfRule type="colorScale" priority="97">
      <colorScale>
        <cfvo type="min"/>
        <cfvo type="percentile" val="50"/>
        <cfvo type="max"/>
        <color rgb="FFF8696B"/>
        <color rgb="FFFFEB84"/>
        <color rgb="FF63BE7B"/>
      </colorScale>
    </cfRule>
  </conditionalFormatting>
  <conditionalFormatting sqref="BB2:BB10">
    <cfRule type="colorScale" priority="96">
      <colorScale>
        <cfvo type="min"/>
        <cfvo type="percentile" val="50"/>
        <cfvo type="max"/>
        <color rgb="FFF8696B"/>
        <color rgb="FFFFEB84"/>
        <color rgb="FF63BE7B"/>
      </colorScale>
    </cfRule>
  </conditionalFormatting>
  <conditionalFormatting sqref="AV14:AV92">
    <cfRule type="colorScale" priority="95">
      <colorScale>
        <cfvo type="min"/>
        <cfvo type="percentile" val="50"/>
        <cfvo type="max"/>
        <color rgb="FFF8696B"/>
        <color rgb="FFFFEB84"/>
        <color rgb="FF63BE7B"/>
      </colorScale>
    </cfRule>
  </conditionalFormatting>
  <conditionalFormatting sqref="AS14:AT92">
    <cfRule type="colorScale" priority="94">
      <colorScale>
        <cfvo type="min"/>
        <cfvo type="percentile" val="50"/>
        <cfvo type="max"/>
        <color rgb="FFF8696B"/>
        <color rgb="FFFFEB84"/>
        <color rgb="FF63BE7B"/>
      </colorScale>
    </cfRule>
  </conditionalFormatting>
  <conditionalFormatting sqref="AY14:AY92">
    <cfRule type="colorScale" priority="93">
      <colorScale>
        <cfvo type="min"/>
        <cfvo type="percentile" val="50"/>
        <cfvo type="max"/>
        <color rgb="FFF8696B"/>
        <color rgb="FFFFEB84"/>
        <color rgb="FF63BE7B"/>
      </colorScale>
    </cfRule>
  </conditionalFormatting>
  <conditionalFormatting sqref="BN14:BN92">
    <cfRule type="colorScale" priority="92">
      <colorScale>
        <cfvo type="min"/>
        <cfvo type="percentile" val="50"/>
        <cfvo type="max"/>
        <color rgb="FFF8696B"/>
        <color rgb="FFFFEB84"/>
        <color rgb="FF63BE7B"/>
      </colorScale>
    </cfRule>
  </conditionalFormatting>
  <conditionalFormatting sqref="AS14:AS92">
    <cfRule type="colorScale" priority="91">
      <colorScale>
        <cfvo type="min"/>
        <cfvo type="percentile" val="50"/>
        <cfvo type="max"/>
        <color rgb="FFF8696B"/>
        <color rgb="FFFFEB84"/>
        <color rgb="FF63BE7B"/>
      </colorScale>
    </cfRule>
  </conditionalFormatting>
  <conditionalFormatting sqref="AP14:AR92">
    <cfRule type="colorScale" priority="90">
      <colorScale>
        <cfvo type="min"/>
        <cfvo type="percentile" val="50"/>
        <cfvo type="max"/>
        <color rgb="FFF8696B"/>
        <color rgb="FFFFEB84"/>
        <color rgb="FF63BE7B"/>
      </colorScale>
    </cfRule>
  </conditionalFormatting>
  <conditionalFormatting sqref="BP14:BQ92">
    <cfRule type="colorScale" priority="89">
      <colorScale>
        <cfvo type="min"/>
        <cfvo type="percentile" val="50"/>
        <cfvo type="max"/>
        <color rgb="FFF8696B"/>
        <color rgb="FFFFEB84"/>
        <color rgb="FF63BE7B"/>
      </colorScale>
    </cfRule>
  </conditionalFormatting>
  <conditionalFormatting sqref="BP96:BQ123">
    <cfRule type="colorScale" priority="88">
      <colorScale>
        <cfvo type="min"/>
        <cfvo type="percentile" val="50"/>
        <cfvo type="max"/>
        <color rgb="FFF8696B"/>
        <color rgb="FFFFEB84"/>
        <color rgb="FF63BE7B"/>
      </colorScale>
    </cfRule>
  </conditionalFormatting>
  <conditionalFormatting sqref="BC14:BC92">
    <cfRule type="colorScale" priority="87">
      <colorScale>
        <cfvo type="min"/>
        <cfvo type="percentile" val="50"/>
        <cfvo type="max"/>
        <color rgb="FFF8696B"/>
        <color rgb="FFFFEB84"/>
        <color rgb="FF63BE7B"/>
      </colorScale>
    </cfRule>
  </conditionalFormatting>
  <conditionalFormatting sqref="BC14:BC92">
    <cfRule type="colorScale" priority="86">
      <colorScale>
        <cfvo type="min"/>
        <cfvo type="percentile" val="50"/>
        <cfvo type="max"/>
        <color rgb="FFF8696B"/>
        <color rgb="FFFFEB84"/>
        <color rgb="FF63BE7B"/>
      </colorScale>
    </cfRule>
  </conditionalFormatting>
  <conditionalFormatting sqref="BR14:BR92">
    <cfRule type="colorScale" priority="85">
      <colorScale>
        <cfvo type="min"/>
        <cfvo type="percentile" val="50"/>
        <cfvo type="max"/>
        <color rgb="FFF8696B"/>
        <color rgb="FFFFEB84"/>
        <color rgb="FF63BE7B"/>
      </colorScale>
    </cfRule>
  </conditionalFormatting>
  <conditionalFormatting sqref="BR96:BS123">
    <cfRule type="colorScale" priority="84">
      <colorScale>
        <cfvo type="min"/>
        <cfvo type="percentile" val="50"/>
        <cfvo type="max"/>
        <color rgb="FFF8696B"/>
        <color rgb="FFFFEB84"/>
        <color rgb="FF63BE7B"/>
      </colorScale>
    </cfRule>
  </conditionalFormatting>
  <conditionalFormatting sqref="BT14:BT92 BV14:BV92">
    <cfRule type="colorScale" priority="83">
      <colorScale>
        <cfvo type="min"/>
        <cfvo type="percentile" val="50"/>
        <cfvo type="max"/>
        <color rgb="FFF8696B"/>
        <color rgb="FFFFEB84"/>
        <color rgb="FF63BE7B"/>
      </colorScale>
    </cfRule>
  </conditionalFormatting>
  <conditionalFormatting sqref="BT96:BV123 BL96:BL123">
    <cfRule type="colorScale" priority="82">
      <colorScale>
        <cfvo type="min"/>
        <cfvo type="percentile" val="50"/>
        <cfvo type="max"/>
        <color rgb="FFF8696B"/>
        <color rgb="FFFFEB84"/>
        <color rgb="FF63BE7B"/>
      </colorScale>
    </cfRule>
  </conditionalFormatting>
  <conditionalFormatting sqref="AX10">
    <cfRule type="colorScale" priority="81">
      <colorScale>
        <cfvo type="min"/>
        <cfvo type="percentile" val="50"/>
        <cfvo type="max"/>
        <color rgb="FFF8696B"/>
        <color rgb="FFFFEB84"/>
        <color rgb="FF63BE7B"/>
      </colorScale>
    </cfRule>
  </conditionalFormatting>
  <conditionalFormatting sqref="AX2:AX9">
    <cfRule type="colorScale" priority="80">
      <colorScale>
        <cfvo type="min"/>
        <cfvo type="percentile" val="50"/>
        <cfvo type="max"/>
        <color rgb="FFF8696B"/>
        <color rgb="FFFFEB84"/>
        <color rgb="FF63BE7B"/>
      </colorScale>
    </cfRule>
  </conditionalFormatting>
  <conditionalFormatting sqref="BM14:BM92">
    <cfRule type="colorScale" priority="79">
      <colorScale>
        <cfvo type="min"/>
        <cfvo type="percentile" val="50"/>
        <cfvo type="max"/>
        <color rgb="FFF8696B"/>
        <color rgb="FFFFEB84"/>
        <color rgb="FF63BE7B"/>
      </colorScale>
    </cfRule>
  </conditionalFormatting>
  <conditionalFormatting sqref="BS14:BS92">
    <cfRule type="colorScale" priority="78">
      <colorScale>
        <cfvo type="min"/>
        <cfvo type="percentile" val="50"/>
        <cfvo type="max"/>
        <color rgb="FFF8696B"/>
        <color rgb="FFFFEB84"/>
        <color rgb="FF63BE7B"/>
      </colorScale>
    </cfRule>
  </conditionalFormatting>
  <conditionalFormatting sqref="AX14:AX92">
    <cfRule type="colorScale" priority="77">
      <colorScale>
        <cfvo type="min"/>
        <cfvo type="percentile" val="50"/>
        <cfvo type="max"/>
        <color rgb="FFF8696B"/>
        <color rgb="FFFFEB84"/>
        <color rgb="FF63BE7B"/>
      </colorScale>
    </cfRule>
  </conditionalFormatting>
  <conditionalFormatting sqref="AY2:AY10">
    <cfRule type="colorScale" priority="76">
      <colorScale>
        <cfvo type="min"/>
        <cfvo type="percentile" val="50"/>
        <cfvo type="max"/>
        <color rgb="FF63BE7B"/>
        <color rgb="FFFFEB84"/>
        <color rgb="FFF8696B"/>
      </colorScale>
    </cfRule>
  </conditionalFormatting>
  <conditionalFormatting sqref="AW10">
    <cfRule type="colorScale" priority="75">
      <colorScale>
        <cfvo type="min"/>
        <cfvo type="percentile" val="50"/>
        <cfvo type="max"/>
        <color rgb="FFF8696B"/>
        <color rgb="FFFFEB84"/>
        <color rgb="FF63BE7B"/>
      </colorScale>
    </cfRule>
  </conditionalFormatting>
  <conditionalFormatting sqref="AW2:AW9">
    <cfRule type="colorScale" priority="74">
      <colorScale>
        <cfvo type="min"/>
        <cfvo type="percentile" val="50"/>
        <cfvo type="max"/>
        <color rgb="FFF8696B"/>
        <color rgb="FFFFEB84"/>
        <color rgb="FF63BE7B"/>
      </colorScale>
    </cfRule>
  </conditionalFormatting>
  <conditionalFormatting sqref="BK14:BK92">
    <cfRule type="colorScale" priority="73">
      <colorScale>
        <cfvo type="min"/>
        <cfvo type="percentile" val="50"/>
        <cfvo type="max"/>
        <color rgb="FFF8696B"/>
        <color rgb="FFFFEB84"/>
        <color rgb="FF63BE7B"/>
      </colorScale>
    </cfRule>
  </conditionalFormatting>
  <conditionalFormatting sqref="BG14:BG92">
    <cfRule type="colorScale" priority="72">
      <colorScale>
        <cfvo type="min"/>
        <cfvo type="percentile" val="50"/>
        <cfvo type="max"/>
        <color rgb="FFF8696B"/>
        <color rgb="FFFFEB84"/>
        <color rgb="FF63BE7B"/>
      </colorScale>
    </cfRule>
  </conditionalFormatting>
  <conditionalFormatting sqref="BL14:BL92">
    <cfRule type="colorScale" priority="71">
      <colorScale>
        <cfvo type="min"/>
        <cfvo type="percentile" val="50"/>
        <cfvo type="max"/>
        <color rgb="FFF8696B"/>
        <color rgb="FFFFEB84"/>
        <color rgb="FF63BE7B"/>
      </colorScale>
    </cfRule>
  </conditionalFormatting>
  <conditionalFormatting sqref="BU14:BU92">
    <cfRule type="colorScale" priority="66">
      <colorScale>
        <cfvo type="min"/>
        <cfvo type="percentile" val="50"/>
        <cfvo type="max"/>
        <color rgb="FFF8696B"/>
        <color rgb="FFFFEB84"/>
        <color rgb="FF63BE7B"/>
      </colorScale>
    </cfRule>
  </conditionalFormatting>
  <conditionalFormatting sqref="AU14:AU92">
    <cfRule type="colorScale" priority="65">
      <colorScale>
        <cfvo type="min"/>
        <cfvo type="percentile" val="50"/>
        <cfvo type="max"/>
        <color rgb="FFF8696B"/>
        <color rgb="FFFFEB84"/>
        <color rgb="FF63BE7B"/>
      </colorScale>
    </cfRule>
  </conditionalFormatting>
  <conditionalFormatting sqref="BO14:BO92">
    <cfRule type="colorScale" priority="64">
      <colorScale>
        <cfvo type="min"/>
        <cfvo type="percentile" val="50"/>
        <cfvo type="max"/>
        <color rgb="FFF8696B"/>
        <color rgb="FFFFEB84"/>
        <color rgb="FF63BE7B"/>
      </colorScale>
    </cfRule>
  </conditionalFormatting>
  <conditionalFormatting sqref="BE14:BE92">
    <cfRule type="colorScale" priority="63">
      <colorScale>
        <cfvo type="min"/>
        <cfvo type="percentile" val="50"/>
        <cfvo type="max"/>
        <color rgb="FFF8696B"/>
        <color rgb="FFFFEB84"/>
        <color rgb="FF63BE7B"/>
      </colorScale>
    </cfRule>
  </conditionalFormatting>
  <conditionalFormatting sqref="BD12">
    <cfRule type="colorScale" priority="62">
      <colorScale>
        <cfvo type="min"/>
        <cfvo type="percentile" val="50"/>
        <cfvo type="max"/>
        <color rgb="FFF8696B"/>
        <color rgb="FFFFEB84"/>
        <color rgb="FF63BE7B"/>
      </colorScale>
    </cfRule>
  </conditionalFormatting>
  <conditionalFormatting sqref="BD14:BD92">
    <cfRule type="colorScale" priority="61">
      <colorScale>
        <cfvo type="min"/>
        <cfvo type="percentile" val="50"/>
        <cfvo type="max"/>
        <color rgb="FFF8696B"/>
        <color rgb="FFFFEB84"/>
        <color rgb="FF63BE7B"/>
      </colorScale>
    </cfRule>
  </conditionalFormatting>
  <conditionalFormatting sqref="CN96:CN123">
    <cfRule type="colorScale" priority="56">
      <colorScale>
        <cfvo type="min"/>
        <cfvo type="percentile" val="50"/>
        <cfvo type="max"/>
        <color rgb="FFF8696B"/>
        <color rgb="FFFFEB84"/>
        <color rgb="FF63BE7B"/>
      </colorScale>
    </cfRule>
  </conditionalFormatting>
  <conditionalFormatting sqref="CK96:CK123 BY96:CF123">
    <cfRule type="colorScale" priority="58">
      <colorScale>
        <cfvo type="min"/>
        <cfvo type="percentile" val="50"/>
        <cfvo type="max"/>
        <color rgb="FFF8696B"/>
        <color rgb="FFFFEB84"/>
        <color rgb="FF63BE7B"/>
      </colorScale>
    </cfRule>
  </conditionalFormatting>
  <conditionalFormatting sqref="CL96:CM123">
    <cfRule type="colorScale" priority="57">
      <colorScale>
        <cfvo type="min"/>
        <cfvo type="percentile" val="50"/>
        <cfvo type="max"/>
        <color rgb="FFF8696B"/>
        <color rgb="FFFFEB84"/>
        <color rgb="FF63BE7B"/>
      </colorScale>
    </cfRule>
  </conditionalFormatting>
  <conditionalFormatting sqref="CK15:CK24 BY82:CA92 BY15:CA24 CK82:CK92 CF15:CF24 CF82:CF92">
    <cfRule type="colorScale" priority="55">
      <colorScale>
        <cfvo type="min"/>
        <cfvo type="percentile" val="50"/>
        <cfvo type="max"/>
        <color rgb="FFF8696B"/>
        <color rgb="FFFFEB84"/>
        <color rgb="FF63BE7B"/>
      </colorScale>
    </cfRule>
  </conditionalFormatting>
  <conditionalFormatting sqref="BX96:BX123">
    <cfRule type="colorScale" priority="54">
      <colorScale>
        <cfvo type="min"/>
        <cfvo type="percentile" val="50"/>
        <cfvo type="max"/>
        <color rgb="FFF8696B"/>
        <color rgb="FFFFEB84"/>
        <color rgb="FF63BE7B"/>
      </colorScale>
    </cfRule>
  </conditionalFormatting>
  <conditionalFormatting sqref="CK25:CK81 BY25:CA81 CF25:CF81">
    <cfRule type="colorScale" priority="59">
      <colorScale>
        <cfvo type="min"/>
        <cfvo type="percentile" val="50"/>
        <cfvo type="max"/>
        <color rgb="FFF8696B"/>
        <color rgb="FFFFEB84"/>
        <color rgb="FF63BE7B"/>
      </colorScale>
    </cfRule>
  </conditionalFormatting>
  <conditionalFormatting sqref="CL12:CL13">
    <cfRule type="colorScale" priority="60">
      <colorScale>
        <cfvo type="min"/>
        <cfvo type="percentile" val="50"/>
        <cfvo type="max"/>
        <color rgb="FFF8696B"/>
        <color rgb="FFFFEB84"/>
        <color rgb="FF63BE7B"/>
      </colorScale>
    </cfRule>
  </conditionalFormatting>
  <conditionalFormatting sqref="BY14:CA14 CF14">
    <cfRule type="colorScale" priority="53">
      <colorScale>
        <cfvo type="min"/>
        <cfvo type="percentile" val="50"/>
        <cfvo type="max"/>
        <color rgb="FFF8696B"/>
        <color rgb="FFFFEB84"/>
        <color rgb="FF63BE7B"/>
      </colorScale>
    </cfRule>
  </conditionalFormatting>
  <conditionalFormatting sqref="CK14:CK92">
    <cfRule type="colorScale" priority="52">
      <colorScale>
        <cfvo type="min"/>
        <cfvo type="percentile" val="50"/>
        <cfvo type="max"/>
        <color rgb="FFF8696B"/>
        <color rgb="FFFFEB84"/>
        <color rgb="FF63BE7B"/>
      </colorScale>
    </cfRule>
  </conditionalFormatting>
  <conditionalFormatting sqref="BX14:BX92">
    <cfRule type="colorScale" priority="51">
      <colorScale>
        <cfvo type="min"/>
        <cfvo type="percentile" val="50"/>
        <cfvo type="max"/>
        <color rgb="FFF8696B"/>
        <color rgb="FFFFEB84"/>
        <color rgb="FF63BE7B"/>
      </colorScale>
    </cfRule>
  </conditionalFormatting>
  <conditionalFormatting sqref="CO96:CP123">
    <cfRule type="colorScale" priority="50">
      <colorScale>
        <cfvo type="min"/>
        <cfvo type="percentile" val="50"/>
        <cfvo type="max"/>
        <color rgb="FFF8696B"/>
        <color rgb="FFFFEB84"/>
        <color rgb="FF63BE7B"/>
      </colorScale>
    </cfRule>
  </conditionalFormatting>
  <conditionalFormatting sqref="CO14:CO92">
    <cfRule type="colorScale" priority="49">
      <colorScale>
        <cfvo type="min"/>
        <cfvo type="percentile" val="50"/>
        <cfvo type="max"/>
        <color rgb="FF63BE7B"/>
        <color rgb="FFFFEB84"/>
        <color rgb="FFF8696B"/>
      </colorScale>
    </cfRule>
  </conditionalFormatting>
  <conditionalFormatting sqref="CG96:CH123">
    <cfRule type="colorScale" priority="48">
      <colorScale>
        <cfvo type="min"/>
        <cfvo type="percentile" val="50"/>
        <cfvo type="max"/>
        <color rgb="FFF8696B"/>
        <color rgb="FFFFEB84"/>
        <color rgb="FF63BE7B"/>
      </colorScale>
    </cfRule>
  </conditionalFormatting>
  <conditionalFormatting sqref="CI96:CJ123">
    <cfRule type="colorScale" priority="47">
      <colorScale>
        <cfvo type="min"/>
        <cfvo type="percentile" val="50"/>
        <cfvo type="max"/>
        <color rgb="FFF8696B"/>
        <color rgb="FFFFEB84"/>
        <color rgb="FF63BE7B"/>
      </colorScale>
    </cfRule>
  </conditionalFormatting>
  <conditionalFormatting sqref="CO96:CP123">
    <cfRule type="colorScale" priority="46">
      <colorScale>
        <cfvo type="min"/>
        <cfvo type="percentile" val="50"/>
        <cfvo type="max"/>
        <color rgb="FF63BE7B"/>
        <color rgb="FFFFEB84"/>
        <color rgb="FFF8696B"/>
      </colorScale>
    </cfRule>
  </conditionalFormatting>
  <conditionalFormatting sqref="CI14:CJ92">
    <cfRule type="colorScale" priority="45">
      <colorScale>
        <cfvo type="min"/>
        <cfvo type="percentile" val="50"/>
        <cfvo type="max"/>
        <color rgb="FFF8696B"/>
        <color rgb="FFFFEB84"/>
        <color rgb="FF63BE7B"/>
      </colorScale>
    </cfRule>
  </conditionalFormatting>
  <conditionalFormatting sqref="CK96:CK123">
    <cfRule type="colorScale" priority="44">
      <colorScale>
        <cfvo type="min"/>
        <cfvo type="percentile" val="50"/>
        <cfvo type="max"/>
        <color rgb="FFF8696B"/>
        <color rgb="FFFFEB84"/>
        <color rgb="FF63BE7B"/>
      </colorScale>
    </cfRule>
  </conditionalFormatting>
  <conditionalFormatting sqref="CT96:CT123 CV96:CW123">
    <cfRule type="colorScale" priority="43">
      <colorScale>
        <cfvo type="min"/>
        <cfvo type="percentile" val="50"/>
        <cfvo type="max"/>
        <color rgb="FFF8696B"/>
        <color rgb="FFFFEB84"/>
        <color rgb="FF63BE7B"/>
      </colorScale>
    </cfRule>
  </conditionalFormatting>
  <conditionalFormatting sqref="CX96:CX123">
    <cfRule type="colorScale" priority="42">
      <colorScale>
        <cfvo type="min"/>
        <cfvo type="percentile" val="50"/>
        <cfvo type="max"/>
        <color rgb="FFF8696B"/>
        <color rgb="FFFFEB84"/>
        <color rgb="FF63BE7B"/>
      </colorScale>
    </cfRule>
  </conditionalFormatting>
  <conditionalFormatting sqref="CE2:CE10 CJ2:CJ10">
    <cfRule type="colorScale" priority="41">
      <colorScale>
        <cfvo type="min"/>
        <cfvo type="percentile" val="50"/>
        <cfvo type="max"/>
        <color rgb="FFF8696B"/>
        <color rgb="FFFFEB84"/>
        <color rgb="FF63BE7B"/>
      </colorScale>
    </cfRule>
  </conditionalFormatting>
  <conditionalFormatting sqref="CK2:CK10">
    <cfRule type="colorScale" priority="40">
      <colorScale>
        <cfvo type="min"/>
        <cfvo type="percentile" val="50"/>
        <cfvo type="max"/>
        <color rgb="FFF8696B"/>
        <color rgb="FFFFEB84"/>
        <color rgb="FF63BE7B"/>
      </colorScale>
    </cfRule>
  </conditionalFormatting>
  <conditionalFormatting sqref="CE14:CE92">
    <cfRule type="colorScale" priority="39">
      <colorScale>
        <cfvo type="min"/>
        <cfvo type="percentile" val="50"/>
        <cfvo type="max"/>
        <color rgb="FFF8696B"/>
        <color rgb="FFFFEB84"/>
        <color rgb="FF63BE7B"/>
      </colorScale>
    </cfRule>
  </conditionalFormatting>
  <conditionalFormatting sqref="CB14:CC92">
    <cfRule type="colorScale" priority="38">
      <colorScale>
        <cfvo type="min"/>
        <cfvo type="percentile" val="50"/>
        <cfvo type="max"/>
        <color rgb="FFF8696B"/>
        <color rgb="FFFFEB84"/>
        <color rgb="FF63BE7B"/>
      </colorScale>
    </cfRule>
  </conditionalFormatting>
  <conditionalFormatting sqref="CH14:CH92">
    <cfRule type="colorScale" priority="37">
      <colorScale>
        <cfvo type="min"/>
        <cfvo type="percentile" val="50"/>
        <cfvo type="max"/>
        <color rgb="FFF8696B"/>
        <color rgb="FFFFEB84"/>
        <color rgb="FF63BE7B"/>
      </colorScale>
    </cfRule>
  </conditionalFormatting>
  <conditionalFormatting sqref="CW14:CW92">
    <cfRule type="colorScale" priority="36">
      <colorScale>
        <cfvo type="min"/>
        <cfvo type="percentile" val="50"/>
        <cfvo type="max"/>
        <color rgb="FFF8696B"/>
        <color rgb="FFFFEB84"/>
        <color rgb="FF63BE7B"/>
      </colorScale>
    </cfRule>
  </conditionalFormatting>
  <conditionalFormatting sqref="CB14:CB92">
    <cfRule type="colorScale" priority="35">
      <colorScale>
        <cfvo type="min"/>
        <cfvo type="percentile" val="50"/>
        <cfvo type="max"/>
        <color rgb="FFF8696B"/>
        <color rgb="FFFFEB84"/>
        <color rgb="FF63BE7B"/>
      </colorScale>
    </cfRule>
  </conditionalFormatting>
  <conditionalFormatting sqref="BY14:CA92">
    <cfRule type="colorScale" priority="34">
      <colorScale>
        <cfvo type="min"/>
        <cfvo type="percentile" val="50"/>
        <cfvo type="max"/>
        <color rgb="FFF8696B"/>
        <color rgb="FFFFEB84"/>
        <color rgb="FF63BE7B"/>
      </colorScale>
    </cfRule>
  </conditionalFormatting>
  <conditionalFormatting sqref="CY14:CZ92">
    <cfRule type="colorScale" priority="33">
      <colorScale>
        <cfvo type="min"/>
        <cfvo type="percentile" val="50"/>
        <cfvo type="max"/>
        <color rgb="FFF8696B"/>
        <color rgb="FFFFEB84"/>
        <color rgb="FF63BE7B"/>
      </colorScale>
    </cfRule>
  </conditionalFormatting>
  <conditionalFormatting sqref="CY96:CZ123">
    <cfRule type="colorScale" priority="32">
      <colorScale>
        <cfvo type="min"/>
        <cfvo type="percentile" val="50"/>
        <cfvo type="max"/>
        <color rgb="FFF8696B"/>
        <color rgb="FFFFEB84"/>
        <color rgb="FF63BE7B"/>
      </colorScale>
    </cfRule>
  </conditionalFormatting>
  <conditionalFormatting sqref="CL14:CL92">
    <cfRule type="colorScale" priority="31">
      <colorScale>
        <cfvo type="min"/>
        <cfvo type="percentile" val="50"/>
        <cfvo type="max"/>
        <color rgb="FFF8696B"/>
        <color rgb="FFFFEB84"/>
        <color rgb="FF63BE7B"/>
      </colorScale>
    </cfRule>
  </conditionalFormatting>
  <conditionalFormatting sqref="CL14:CL92">
    <cfRule type="colorScale" priority="30">
      <colorScale>
        <cfvo type="min"/>
        <cfvo type="percentile" val="50"/>
        <cfvo type="max"/>
        <color rgb="FFF8696B"/>
        <color rgb="FFFFEB84"/>
        <color rgb="FF63BE7B"/>
      </colorScale>
    </cfRule>
  </conditionalFormatting>
  <conditionalFormatting sqref="DA14:DA92">
    <cfRule type="colorScale" priority="29">
      <colorScale>
        <cfvo type="min"/>
        <cfvo type="percentile" val="50"/>
        <cfvo type="max"/>
        <color rgb="FFF8696B"/>
        <color rgb="FFFFEB84"/>
        <color rgb="FF63BE7B"/>
      </colorScale>
    </cfRule>
  </conditionalFormatting>
  <conditionalFormatting sqref="DA96:DB123">
    <cfRule type="colorScale" priority="28">
      <colorScale>
        <cfvo type="min"/>
        <cfvo type="percentile" val="50"/>
        <cfvo type="max"/>
        <color rgb="FFF8696B"/>
        <color rgb="FFFFEB84"/>
        <color rgb="FF63BE7B"/>
      </colorScale>
    </cfRule>
  </conditionalFormatting>
  <conditionalFormatting sqref="DC14:DC92 DE14:DE92">
    <cfRule type="colorScale" priority="27">
      <colorScale>
        <cfvo type="min"/>
        <cfvo type="percentile" val="50"/>
        <cfvo type="max"/>
        <color rgb="FFF8696B"/>
        <color rgb="FFFFEB84"/>
        <color rgb="FF63BE7B"/>
      </colorScale>
    </cfRule>
  </conditionalFormatting>
  <conditionalFormatting sqref="DC96:DE123 CU96:CU123">
    <cfRule type="colorScale" priority="26">
      <colorScale>
        <cfvo type="min"/>
        <cfvo type="percentile" val="50"/>
        <cfvo type="max"/>
        <color rgb="FFF8696B"/>
        <color rgb="FFFFEB84"/>
        <color rgb="FF63BE7B"/>
      </colorScale>
    </cfRule>
  </conditionalFormatting>
  <conditionalFormatting sqref="CG10">
    <cfRule type="colorScale" priority="25">
      <colorScale>
        <cfvo type="min"/>
        <cfvo type="percentile" val="50"/>
        <cfvo type="max"/>
        <color rgb="FFF8696B"/>
        <color rgb="FFFFEB84"/>
        <color rgb="FF63BE7B"/>
      </colorScale>
    </cfRule>
  </conditionalFormatting>
  <conditionalFormatting sqref="CG2:CG9">
    <cfRule type="colorScale" priority="24">
      <colorScale>
        <cfvo type="min"/>
        <cfvo type="percentile" val="50"/>
        <cfvo type="max"/>
        <color rgb="FFF8696B"/>
        <color rgb="FFFFEB84"/>
        <color rgb="FF63BE7B"/>
      </colorScale>
    </cfRule>
  </conditionalFormatting>
  <conditionalFormatting sqref="CV14:CV92">
    <cfRule type="colorScale" priority="23">
      <colorScale>
        <cfvo type="min"/>
        <cfvo type="percentile" val="50"/>
        <cfvo type="max"/>
        <color rgb="FFF8696B"/>
        <color rgb="FFFFEB84"/>
        <color rgb="FF63BE7B"/>
      </colorScale>
    </cfRule>
  </conditionalFormatting>
  <conditionalFormatting sqref="DB14:DB92">
    <cfRule type="colorScale" priority="22">
      <colorScale>
        <cfvo type="min"/>
        <cfvo type="percentile" val="50"/>
        <cfvo type="max"/>
        <color rgb="FFF8696B"/>
        <color rgb="FFFFEB84"/>
        <color rgb="FF63BE7B"/>
      </colorScale>
    </cfRule>
  </conditionalFormatting>
  <conditionalFormatting sqref="CG14:CG92">
    <cfRule type="colorScale" priority="21">
      <colorScale>
        <cfvo type="min"/>
        <cfvo type="percentile" val="50"/>
        <cfvo type="max"/>
        <color rgb="FFF8696B"/>
        <color rgb="FFFFEB84"/>
        <color rgb="FF63BE7B"/>
      </colorScale>
    </cfRule>
  </conditionalFormatting>
  <conditionalFormatting sqref="CH2:CH10">
    <cfRule type="colorScale" priority="20">
      <colorScale>
        <cfvo type="min"/>
        <cfvo type="percentile" val="50"/>
        <cfvo type="max"/>
        <color rgb="FF63BE7B"/>
        <color rgb="FFFFEB84"/>
        <color rgb="FFF8696B"/>
      </colorScale>
    </cfRule>
  </conditionalFormatting>
  <conditionalFormatting sqref="CF10">
    <cfRule type="colorScale" priority="19">
      <colorScale>
        <cfvo type="min"/>
        <cfvo type="percentile" val="50"/>
        <cfvo type="max"/>
        <color rgb="FFF8696B"/>
        <color rgb="FFFFEB84"/>
        <color rgb="FF63BE7B"/>
      </colorScale>
    </cfRule>
  </conditionalFormatting>
  <conditionalFormatting sqref="CF2:CF9">
    <cfRule type="colorScale" priority="18">
      <colorScale>
        <cfvo type="min"/>
        <cfvo type="percentile" val="50"/>
        <cfvo type="max"/>
        <color rgb="FFF8696B"/>
        <color rgb="FFFFEB84"/>
        <color rgb="FF63BE7B"/>
      </colorScale>
    </cfRule>
  </conditionalFormatting>
  <conditionalFormatting sqref="CT14:CT92">
    <cfRule type="colorScale" priority="17">
      <colorScale>
        <cfvo type="min"/>
        <cfvo type="percentile" val="50"/>
        <cfvo type="max"/>
        <color rgb="FFF8696B"/>
        <color rgb="FFFFEB84"/>
        <color rgb="FF63BE7B"/>
      </colorScale>
    </cfRule>
  </conditionalFormatting>
  <conditionalFormatting sqref="CP14:CP92">
    <cfRule type="colorScale" priority="16">
      <colorScale>
        <cfvo type="min"/>
        <cfvo type="percentile" val="50"/>
        <cfvo type="max"/>
        <color rgb="FFF8696B"/>
        <color rgb="FFFFEB84"/>
        <color rgb="FF63BE7B"/>
      </colorScale>
    </cfRule>
  </conditionalFormatting>
  <conditionalFormatting sqref="CU14:CU92">
    <cfRule type="colorScale" priority="15">
      <colorScale>
        <cfvo type="min"/>
        <cfvo type="percentile" val="50"/>
        <cfvo type="max"/>
        <color rgb="FFF8696B"/>
        <color rgb="FFFFEB84"/>
        <color rgb="FF63BE7B"/>
      </colorScale>
    </cfRule>
  </conditionalFormatting>
  <conditionalFormatting sqref="DD14:DD92">
    <cfRule type="colorScale" priority="10">
      <colorScale>
        <cfvo type="min"/>
        <cfvo type="percentile" val="50"/>
        <cfvo type="max"/>
        <color rgb="FFF8696B"/>
        <color rgb="FFFFEB84"/>
        <color rgb="FF63BE7B"/>
      </colorScale>
    </cfRule>
  </conditionalFormatting>
  <conditionalFormatting sqref="CD14:CD92">
    <cfRule type="colorScale" priority="9">
      <colorScale>
        <cfvo type="min"/>
        <cfvo type="percentile" val="50"/>
        <cfvo type="max"/>
        <color rgb="FFF8696B"/>
        <color rgb="FFFFEB84"/>
        <color rgb="FF63BE7B"/>
      </colorScale>
    </cfRule>
  </conditionalFormatting>
  <conditionalFormatting sqref="CX14:CX92">
    <cfRule type="colorScale" priority="8">
      <colorScale>
        <cfvo type="min"/>
        <cfvo type="percentile" val="50"/>
        <cfvo type="max"/>
        <color rgb="FFF8696B"/>
        <color rgb="FFFFEB84"/>
        <color rgb="FF63BE7B"/>
      </colorScale>
    </cfRule>
  </conditionalFormatting>
  <conditionalFormatting sqref="CN14:CN92">
    <cfRule type="colorScale" priority="7">
      <colorScale>
        <cfvo type="min"/>
        <cfvo type="percentile" val="50"/>
        <cfvo type="max"/>
        <color rgb="FFF8696B"/>
        <color rgb="FFFFEB84"/>
        <color rgb="FF63BE7B"/>
      </colorScale>
    </cfRule>
  </conditionalFormatting>
  <conditionalFormatting sqref="CM12">
    <cfRule type="colorScale" priority="6">
      <colorScale>
        <cfvo type="min"/>
        <cfvo type="percentile" val="50"/>
        <cfvo type="max"/>
        <color rgb="FFF8696B"/>
        <color rgb="FFFFEB84"/>
        <color rgb="FF63BE7B"/>
      </colorScale>
    </cfRule>
  </conditionalFormatting>
  <conditionalFormatting sqref="CM14:CM92">
    <cfRule type="colorScale" priority="5">
      <colorScale>
        <cfvo type="min"/>
        <cfvo type="percentile" val="50"/>
        <cfvo type="max"/>
        <color rgb="FFF8696B"/>
        <color rgb="FFFFEB84"/>
        <color rgb="FF63BE7B"/>
      </colorScale>
    </cfRule>
  </conditionalFormatting>
  <conditionalFormatting sqref="BF2:BF10">
    <cfRule type="colorScale" priority="4">
      <colorScale>
        <cfvo type="min"/>
        <cfvo type="percentile" val="50"/>
        <cfvo type="max"/>
        <color rgb="FFF8696B"/>
        <color rgb="FFFFEB84"/>
        <color rgb="FF63BE7B"/>
      </colorScale>
    </cfRule>
  </conditionalFormatting>
  <conditionalFormatting sqref="BH2:BH10">
    <cfRule type="colorScale" priority="3">
      <colorScale>
        <cfvo type="min"/>
        <cfvo type="percentile" val="50"/>
        <cfvo type="max"/>
        <color rgb="FFF8696B"/>
        <color rgb="FFFFEB84"/>
        <color rgb="FF63BE7B"/>
      </colorScale>
    </cfRule>
  </conditionalFormatting>
  <conditionalFormatting sqref="CO2:CO10">
    <cfRule type="colorScale" priority="2">
      <colorScale>
        <cfvo type="min"/>
        <cfvo type="percentile" val="50"/>
        <cfvo type="max"/>
        <color rgb="FFF8696B"/>
        <color rgb="FFFFEB84"/>
        <color rgb="FF63BE7B"/>
      </colorScale>
    </cfRule>
  </conditionalFormatting>
  <conditionalFormatting sqref="CQ2:CQ10">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legacyDrawing r:id="rId3"/>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A541"/>
  <sheetViews>
    <sheetView topLeftCell="A28" workbookViewId="0">
      <selection activeCell="I54" sqref="I54"/>
    </sheetView>
  </sheetViews>
  <sheetFormatPr defaultRowHeight="15" outlineLevelRow="1" outlineLevelCol="1" x14ac:dyDescent="0.25"/>
  <cols>
    <col min="1" max="1" width="14.140625" bestFit="1" customWidth="1"/>
    <col min="2" max="2" width="13.42578125" customWidth="1"/>
    <col min="3" max="3" width="13" customWidth="1"/>
    <col min="4" max="4" width="12.28515625" customWidth="1"/>
    <col min="5" max="5" width="12.5703125" customWidth="1"/>
    <col min="6" max="6" width="6.42578125" bestFit="1" customWidth="1"/>
    <col min="7" max="7" width="14" customWidth="1"/>
    <col min="8" max="8" width="11.42578125" customWidth="1"/>
    <col min="9" max="9" width="12.7109375" customWidth="1"/>
    <col min="10" max="10" width="13.28515625" customWidth="1"/>
    <col min="11" max="16" width="12.7109375" customWidth="1"/>
    <col min="17" max="17" width="14.85546875" customWidth="1"/>
    <col min="18" max="18" width="13.42578125" bestFit="1" customWidth="1"/>
    <col min="19" max="19" width="12.7109375" bestFit="1" customWidth="1"/>
    <col min="20" max="20" width="10.85546875" bestFit="1" customWidth="1"/>
    <col min="21" max="21" width="7.7109375" customWidth="1"/>
    <col min="22" max="22" width="10.5703125" bestFit="1" customWidth="1"/>
    <col min="23" max="23" width="9" bestFit="1" customWidth="1"/>
    <col min="24" max="24" width="10.85546875" hidden="1" customWidth="1" outlineLevel="1"/>
    <col min="25" max="26" width="10.5703125" hidden="1" customWidth="1" outlineLevel="1"/>
    <col min="27" max="27" width="11.140625" hidden="1" customWidth="1" outlineLevel="1"/>
    <col min="28" max="28" width="10.5703125" hidden="1" customWidth="1" outlineLevel="1"/>
    <col min="29" max="29" width="13.85546875" hidden="1" customWidth="1" outlineLevel="1"/>
    <col min="30" max="30" width="13.28515625" hidden="1" customWidth="1" outlineLevel="1"/>
    <col min="31" max="31" width="13.85546875" hidden="1" customWidth="1" outlineLevel="1"/>
    <col min="32" max="32" width="9.85546875" hidden="1" customWidth="1" outlineLevel="1"/>
    <col min="33" max="34" width="10.5703125" hidden="1" customWidth="1" outlineLevel="1"/>
    <col min="35" max="36" width="9.85546875" hidden="1" customWidth="1" outlineLevel="1"/>
    <col min="37" max="37" width="10.5703125" bestFit="1" customWidth="1" collapsed="1"/>
    <col min="38" max="38" width="10.5703125" bestFit="1" customWidth="1"/>
    <col min="39" max="39" width="13.28515625" bestFit="1" customWidth="1"/>
    <col min="40" max="40" width="11.140625" bestFit="1" customWidth="1"/>
    <col min="41" max="41" width="10.5703125" bestFit="1" customWidth="1"/>
    <col min="42" max="42" width="13.85546875" bestFit="1" customWidth="1"/>
    <col min="43" max="43" width="13.28515625" bestFit="1" customWidth="1"/>
    <col min="44" max="44" width="13.85546875" bestFit="1" customWidth="1"/>
    <col min="45" max="45" width="14.5703125" bestFit="1" customWidth="1"/>
    <col min="46" max="46" width="11.5703125" bestFit="1" customWidth="1"/>
    <col min="47" max="48" width="10.85546875" bestFit="1" customWidth="1"/>
    <col min="49" max="50" width="18.28515625" customWidth="1"/>
    <col min="51" max="51" width="11.5703125" bestFit="1" customWidth="1"/>
    <col min="52" max="52" width="9.85546875" bestFit="1" customWidth="1"/>
    <col min="53" max="53" width="12.5703125" bestFit="1" customWidth="1"/>
  </cols>
  <sheetData>
    <row r="1" spans="2:6" x14ac:dyDescent="0.25">
      <c r="B1" s="194">
        <f ca="1">TODAY()</f>
        <v>42592</v>
      </c>
      <c r="C1" t="s">
        <v>1173</v>
      </c>
      <c r="D1" s="194"/>
      <c r="E1" s="194"/>
      <c r="F1" s="194"/>
    </row>
    <row r="2" spans="2:6" x14ac:dyDescent="0.25">
      <c r="B2" s="194">
        <f>CurrInfo!G12</f>
        <v>42591</v>
      </c>
      <c r="C2" t="s">
        <v>1124</v>
      </c>
      <c r="D2" s="194"/>
      <c r="E2" s="194"/>
      <c r="F2" s="194"/>
    </row>
    <row r="3" spans="2:6" x14ac:dyDescent="0.25">
      <c r="B3">
        <f>[3]futuresATR!$E$2</f>
        <v>-4.2016806722700003E-3</v>
      </c>
      <c r="C3" t="s">
        <v>1125</v>
      </c>
    </row>
    <row r="5" spans="2:6" x14ac:dyDescent="0.25">
      <c r="C5" t="s">
        <v>1128</v>
      </c>
    </row>
    <row r="6" spans="2:6" x14ac:dyDescent="0.25">
      <c r="B6" t="s">
        <v>1150</v>
      </c>
      <c r="C6" t="s">
        <v>1155</v>
      </c>
    </row>
    <row r="7" spans="2:6" x14ac:dyDescent="0.25">
      <c r="B7" s="104"/>
      <c r="C7" t="s">
        <v>1207</v>
      </c>
      <c r="D7" s="104"/>
      <c r="E7" s="104"/>
      <c r="F7" s="104"/>
    </row>
    <row r="8" spans="2:6" x14ac:dyDescent="0.25">
      <c r="B8" s="104" t="s">
        <v>1150</v>
      </c>
      <c r="C8" s="267" t="s">
        <v>1170</v>
      </c>
      <c r="E8" s="267" t="s">
        <v>1172</v>
      </c>
      <c r="F8" s="267"/>
    </row>
    <row r="9" spans="2:6" x14ac:dyDescent="0.25">
      <c r="B9" s="104" t="s">
        <v>1150</v>
      </c>
      <c r="C9" s="267" t="s">
        <v>1172</v>
      </c>
      <c r="E9" s="104"/>
      <c r="F9" s="104"/>
    </row>
    <row r="10" spans="2:6" x14ac:dyDescent="0.25">
      <c r="B10" s="104" t="s">
        <v>1150</v>
      </c>
      <c r="C10" s="267" t="s">
        <v>1171</v>
      </c>
      <c r="E10" s="104"/>
      <c r="F10" s="104"/>
    </row>
    <row r="11" spans="2:6" x14ac:dyDescent="0.25">
      <c r="B11" s="104" t="s">
        <v>1150</v>
      </c>
      <c r="C11" s="267" t="s">
        <v>1156</v>
      </c>
      <c r="E11" s="104"/>
      <c r="F11" s="104"/>
    </row>
    <row r="12" spans="2:6" x14ac:dyDescent="0.25">
      <c r="B12" s="104"/>
      <c r="C12" s="267" t="s">
        <v>1212</v>
      </c>
      <c r="E12" s="104"/>
      <c r="F12" s="104"/>
    </row>
    <row r="13" spans="2:6" x14ac:dyDescent="0.25">
      <c r="C13" t="s">
        <v>1167</v>
      </c>
    </row>
    <row r="14" spans="2:6" x14ac:dyDescent="0.25">
      <c r="B14" s="104" t="s">
        <v>1150</v>
      </c>
      <c r="C14" s="267" t="s">
        <v>1246</v>
      </c>
      <c r="E14" s="104"/>
      <c r="F14" s="104"/>
    </row>
    <row r="15" spans="2:6" x14ac:dyDescent="0.25">
      <c r="B15" s="104" t="s">
        <v>1150</v>
      </c>
      <c r="C15" s="267" t="s">
        <v>1247</v>
      </c>
      <c r="E15" s="104"/>
      <c r="F15" s="104"/>
    </row>
    <row r="16" spans="2:6" x14ac:dyDescent="0.25">
      <c r="B16" s="104" t="s">
        <v>1150</v>
      </c>
      <c r="C16" s="267" t="s">
        <v>1249</v>
      </c>
      <c r="E16" s="104"/>
      <c r="F16" s="104"/>
    </row>
    <row r="17" spans="1:23" x14ac:dyDescent="0.25">
      <c r="B17" s="104" t="s">
        <v>1214</v>
      </c>
      <c r="C17" s="267" t="s">
        <v>1248</v>
      </c>
      <c r="E17" s="104"/>
      <c r="F17" s="104"/>
    </row>
    <row r="18" spans="1:23" x14ac:dyDescent="0.25">
      <c r="B18" s="104" t="s">
        <v>1214</v>
      </c>
      <c r="C18" s="267" t="s">
        <v>1250</v>
      </c>
      <c r="E18" s="104"/>
      <c r="F18" s="104"/>
    </row>
    <row r="19" spans="1:23" x14ac:dyDescent="0.25">
      <c r="B19" s="104"/>
      <c r="C19" s="267" t="s">
        <v>1211</v>
      </c>
      <c r="E19" s="104"/>
      <c r="F19" s="104"/>
    </row>
    <row r="20" spans="1:23" x14ac:dyDescent="0.25">
      <c r="B20" s="104" t="s">
        <v>1214</v>
      </c>
      <c r="C20" t="s">
        <v>1210</v>
      </c>
      <c r="D20" s="104"/>
      <c r="E20" s="104"/>
      <c r="F20" s="104"/>
    </row>
    <row r="21" spans="1:23" ht="15.75" thickBot="1" x14ac:dyDescent="0.3">
      <c r="C21" t="s">
        <v>1174</v>
      </c>
    </row>
    <row r="22" spans="1:23" ht="15.75" thickBot="1" x14ac:dyDescent="0.3">
      <c r="C22" s="268" t="s">
        <v>1244</v>
      </c>
      <c r="G22" s="381" t="s">
        <v>1236</v>
      </c>
      <c r="H22" s="382"/>
      <c r="I22" s="382"/>
      <c r="J22" s="382"/>
      <c r="K22" s="382"/>
      <c r="L22" s="382"/>
      <c r="M22" s="382"/>
      <c r="N22" s="382"/>
      <c r="O22" s="382"/>
      <c r="P22" s="382"/>
      <c r="Q22" s="382"/>
      <c r="R22" s="382"/>
      <c r="S22" s="383"/>
    </row>
    <row r="23" spans="1:23" x14ac:dyDescent="0.25">
      <c r="G23" s="390" t="s">
        <v>1239</v>
      </c>
      <c r="H23" s="390"/>
      <c r="I23" s="390"/>
      <c r="J23" s="390"/>
      <c r="K23" s="384" t="s">
        <v>1232</v>
      </c>
      <c r="L23" s="384"/>
      <c r="M23" s="384"/>
      <c r="N23" s="384"/>
      <c r="O23" s="385" t="s">
        <v>1237</v>
      </c>
      <c r="P23" s="385"/>
      <c r="Q23" s="374" t="s">
        <v>1233</v>
      </c>
      <c r="R23" s="374"/>
      <c r="S23" s="374"/>
    </row>
    <row r="24" spans="1:23" x14ac:dyDescent="0.25">
      <c r="G24" s="271" t="s">
        <v>1230</v>
      </c>
      <c r="H24" s="271"/>
      <c r="I24" s="271"/>
      <c r="J24" s="271"/>
      <c r="K24" s="378" t="s">
        <v>1231</v>
      </c>
      <c r="L24" s="378"/>
      <c r="M24" s="378"/>
      <c r="N24" s="378"/>
      <c r="O24" s="372" t="s">
        <v>1238</v>
      </c>
      <c r="P24" s="372"/>
      <c r="Q24" s="375" t="s">
        <v>1234</v>
      </c>
      <c r="R24" s="375"/>
      <c r="S24" s="375"/>
    </row>
    <row r="25" spans="1:23" x14ac:dyDescent="0.25">
      <c r="G25" s="388" t="s">
        <v>1223</v>
      </c>
      <c r="H25" s="388"/>
      <c r="I25" s="388"/>
      <c r="J25" s="388"/>
      <c r="K25" s="388"/>
      <c r="L25" s="388"/>
      <c r="M25" s="386" t="s">
        <v>1224</v>
      </c>
      <c r="N25" s="386"/>
      <c r="O25" s="386"/>
      <c r="P25" s="386"/>
      <c r="Q25" s="376" t="s">
        <v>1235</v>
      </c>
      <c r="R25" s="376"/>
      <c r="S25" s="376"/>
    </row>
    <row r="26" spans="1:23" x14ac:dyDescent="0.25">
      <c r="G26" s="389" t="s">
        <v>1225</v>
      </c>
      <c r="H26" s="389"/>
      <c r="I26" s="389"/>
      <c r="J26" s="389"/>
      <c r="K26" s="389"/>
      <c r="L26" s="389"/>
      <c r="M26" s="387" t="s">
        <v>1226</v>
      </c>
      <c r="N26" s="387"/>
      <c r="O26" s="387"/>
      <c r="P26" s="387"/>
      <c r="Q26" s="371" t="s">
        <v>1229</v>
      </c>
      <c r="R26" s="371"/>
      <c r="S26" s="371"/>
    </row>
    <row r="28" spans="1:23" x14ac:dyDescent="0.25">
      <c r="A28" s="193">
        <f>A30/A29</f>
        <v>0.28223675035775353</v>
      </c>
      <c r="B28" s="193">
        <f>B30/B29</f>
        <v>0.55787429622003826</v>
      </c>
      <c r="C28" s="193">
        <f t="shared" ref="C28:E28" si="0">C30/C29</f>
        <v>0.11383812367216233</v>
      </c>
      <c r="D28" s="193">
        <f t="shared" si="0"/>
        <v>0.17352810124237553</v>
      </c>
      <c r="E28" s="193">
        <f t="shared" si="0"/>
        <v>-0.19453342817287839</v>
      </c>
      <c r="F28" s="193"/>
      <c r="G28" t="s">
        <v>1227</v>
      </c>
      <c r="H28" s="193">
        <f>H30/H29</f>
        <v>-0.16195198081512729</v>
      </c>
      <c r="I28" s="193">
        <f>I30/I29</f>
        <v>0.18317195957541405</v>
      </c>
      <c r="J28" s="193">
        <f t="shared" ref="J28:Q28" si="1">J30/J29</f>
        <v>0.32996191554718246</v>
      </c>
      <c r="K28" s="193">
        <f t="shared" si="1"/>
        <v>0.13747382189556401</v>
      </c>
      <c r="L28" s="193">
        <f t="shared" si="1"/>
        <v>0.32858197457707233</v>
      </c>
      <c r="M28" s="193">
        <f t="shared" si="1"/>
        <v>0.25815720904359424</v>
      </c>
      <c r="N28" s="193">
        <f t="shared" si="1"/>
        <v>0.16062303022288693</v>
      </c>
      <c r="O28" s="193">
        <f t="shared" si="1"/>
        <v>-0.15857802578489258</v>
      </c>
      <c r="P28" s="193">
        <f t="shared" si="1"/>
        <v>0.35603637719174885</v>
      </c>
      <c r="Q28" s="193">
        <f t="shared" si="1"/>
        <v>-7.1371946557254567E-2</v>
      </c>
      <c r="R28" s="193">
        <f t="shared" ref="R28:S28" si="2">R30/R29</f>
        <v>7.1371946557254567E-2</v>
      </c>
      <c r="S28" s="193">
        <f t="shared" si="2"/>
        <v>0.37532997876518681</v>
      </c>
    </row>
    <row r="29" spans="1:23" x14ac:dyDescent="0.25">
      <c r="A29" s="137">
        <f>STDEV(A37:A999)</f>
        <v>12363.135860205055</v>
      </c>
      <c r="B29" s="137">
        <f>STDEV(B37:B999)</f>
        <v>10031.628120364963</v>
      </c>
      <c r="C29" s="137">
        <f t="shared" ref="C29:E29" si="3">STDEV(C37:C999)</f>
        <v>17476.210972213841</v>
      </c>
      <c r="D29" s="137">
        <f t="shared" si="3"/>
        <v>13295.198223602933</v>
      </c>
      <c r="E29" s="137">
        <f t="shared" si="3"/>
        <v>29007.337807655189</v>
      </c>
      <c r="F29" s="137"/>
      <c r="G29" t="s">
        <v>1203</v>
      </c>
      <c r="H29" s="137">
        <f t="shared" ref="H29:Q29" si="4">STDEV(H37:H999)</f>
        <v>12416.278495015964</v>
      </c>
      <c r="I29" s="137">
        <f t="shared" ref="I29" si="5">STDEV(I37:I999)</f>
        <v>13452.516885095578</v>
      </c>
      <c r="J29" s="137">
        <f>STDEV(J37:J999)</f>
        <v>20866.517764294382</v>
      </c>
      <c r="K29" s="137">
        <f t="shared" si="4"/>
        <v>15711.20576485456</v>
      </c>
      <c r="L29" s="137">
        <f t="shared" si="4"/>
        <v>11684.00130849259</v>
      </c>
      <c r="M29" s="137">
        <f t="shared" si="4"/>
        <v>13924.627110821884</v>
      </c>
      <c r="N29" s="137">
        <f t="shared" si="4"/>
        <v>15650.554736367973</v>
      </c>
      <c r="O29" s="137">
        <f t="shared" si="4"/>
        <v>15502.930185587313</v>
      </c>
      <c r="P29" s="137">
        <f t="shared" si="4"/>
        <v>14520.474150706917</v>
      </c>
      <c r="Q29" s="137">
        <f t="shared" si="4"/>
        <v>38282.767363608094</v>
      </c>
      <c r="R29" s="137">
        <f t="shared" ref="R29:S29" si="6">STDEV(R37:R999)</f>
        <v>38282.767363608094</v>
      </c>
      <c r="S29" s="137">
        <f t="shared" si="6"/>
        <v>13591.307782173686</v>
      </c>
    </row>
    <row r="30" spans="1:23" ht="15.75" thickBot="1" x14ac:dyDescent="0.3">
      <c r="A30" s="186">
        <f>AVERAGE(A37:A999)</f>
        <v>3489.3312894156848</v>
      </c>
      <c r="B30" s="186">
        <f>AVERAGE(B37:B999)</f>
        <v>5596.3874775897493</v>
      </c>
      <c r="C30" s="186">
        <f t="shared" ref="C30:E30" si="7">AVERAGE(C37:C999)</f>
        <v>1989.4590659756796</v>
      </c>
      <c r="D30" s="186">
        <f t="shared" si="7"/>
        <v>2307.0905033828208</v>
      </c>
      <c r="E30" s="186">
        <f t="shared" si="7"/>
        <v>-5642.8968658919102</v>
      </c>
      <c r="F30" s="186"/>
      <c r="G30" s="186" t="s">
        <v>1200</v>
      </c>
      <c r="H30" s="186">
        <f>AVERAGE(H37:H999)</f>
        <v>-2010.840896620103</v>
      </c>
      <c r="I30" s="186">
        <f t="shared" ref="I30" si="8">AVERAGE(I37:I999)</f>
        <v>2464.1238790643019</v>
      </c>
      <c r="J30" s="186">
        <f>AVERAGE(J37:J999)</f>
        <v>6885.1561723058849</v>
      </c>
      <c r="K30" s="186">
        <f t="shared" ref="K30:Q30" si="9">AVERAGE(K37:K999)</f>
        <v>2159.8795030821743</v>
      </c>
      <c r="L30" s="186">
        <f t="shared" si="9"/>
        <v>3839.1522209055925</v>
      </c>
      <c r="M30" s="186">
        <f t="shared" si="9"/>
        <v>3594.7428719025447</v>
      </c>
      <c r="N30" s="186">
        <f t="shared" si="9"/>
        <v>2513.8395264245792</v>
      </c>
      <c r="O30" s="186">
        <f t="shared" si="9"/>
        <v>-2458.4240627114546</v>
      </c>
      <c r="P30" s="186">
        <f t="shared" si="9"/>
        <v>5169.817011724127</v>
      </c>
      <c r="Q30" s="186">
        <f t="shared" si="9"/>
        <v>-2732.3156263392461</v>
      </c>
      <c r="R30" s="186">
        <f t="shared" ref="R30:S30" si="10">AVERAGE(R37:R999)</f>
        <v>2732.3156263392461</v>
      </c>
      <c r="S30" s="186">
        <f t="shared" si="10"/>
        <v>5101.2252612743678</v>
      </c>
    </row>
    <row r="31" spans="1:23" x14ac:dyDescent="0.25">
      <c r="A31" s="279">
        <f>SUM(A37:A1005)</f>
        <v>87233.282235392122</v>
      </c>
      <c r="B31" s="279">
        <f>SUM(B37:B1005)</f>
        <v>139909.68693974373</v>
      </c>
      <c r="C31" s="279">
        <f>SUM(C37:C1005)</f>
        <v>33820.804121586552</v>
      </c>
      <c r="D31" s="279">
        <f t="shared" ref="D31" si="11">SUM(D37:D1005)</f>
        <v>39220.538557507956</v>
      </c>
      <c r="E31" s="279">
        <f>SUM(E37:E1005)</f>
        <v>-101572.14358605439</v>
      </c>
      <c r="F31" s="256"/>
      <c r="G31" t="s">
        <v>1242</v>
      </c>
      <c r="H31" s="279">
        <f>SUM(H37:H1005)</f>
        <v>-48260.181518882469</v>
      </c>
      <c r="I31" s="279">
        <f t="shared" ref="I31" si="12">SUM(I37:I1005)</f>
        <v>59138.973097543247</v>
      </c>
      <c r="J31" s="279">
        <f>SUM(J37:J1005)</f>
        <v>165243.74813534124</v>
      </c>
      <c r="K31" s="279">
        <f t="shared" ref="K31:Q31" si="13">SUM(K37:K1005)</f>
        <v>51837.10807397218</v>
      </c>
      <c r="L31" s="279">
        <f t="shared" si="13"/>
        <v>92139.653301734215</v>
      </c>
      <c r="M31" s="279">
        <f t="shared" si="13"/>
        <v>86273.828925661073</v>
      </c>
      <c r="N31" s="279">
        <f t="shared" si="13"/>
        <v>60332.1486341899</v>
      </c>
      <c r="O31" s="279">
        <f t="shared" si="13"/>
        <v>-59002.177505074913</v>
      </c>
      <c r="P31" s="279">
        <f t="shared" si="13"/>
        <v>124075.60828137904</v>
      </c>
      <c r="Q31" s="279">
        <f t="shared" si="13"/>
        <v>-65575.575032141904</v>
      </c>
      <c r="R31" s="279">
        <f t="shared" ref="R31:S31" si="14">SUM(R37:R1005)</f>
        <v>65575.575032141904</v>
      </c>
      <c r="S31" s="279">
        <f t="shared" si="14"/>
        <v>122429.40627058482</v>
      </c>
      <c r="W31" s="137"/>
    </row>
    <row r="32" spans="1:23" x14ac:dyDescent="0.25">
      <c r="A32" s="280">
        <f>SUM(A58:A90)</f>
        <v>-37588.968204434306</v>
      </c>
      <c r="B32" s="280">
        <f t="shared" ref="B32:E32" si="15">SUM(B58:B90)</f>
        <v>19330.026072536799</v>
      </c>
      <c r="C32" s="280">
        <f t="shared" si="15"/>
        <v>12927.750979224336</v>
      </c>
      <c r="D32" s="280">
        <f t="shared" si="15"/>
        <v>10648.958067601343</v>
      </c>
      <c r="E32" s="280">
        <f t="shared" si="15"/>
        <v>11060.667660161074</v>
      </c>
      <c r="F32" s="256"/>
      <c r="G32" t="s">
        <v>1243</v>
      </c>
      <c r="H32" s="280">
        <f t="shared" ref="H32:S32" si="16">SUM(H58:H90)</f>
        <v>-27806.64379312687</v>
      </c>
      <c r="I32" s="280">
        <f t="shared" si="16"/>
        <v>-6913.2994598761561</v>
      </c>
      <c r="J32" s="280">
        <f t="shared" si="16"/>
        <v>60091.231273570171</v>
      </c>
      <c r="K32" s="280">
        <f t="shared" si="16"/>
        <v>-19128.81654031829</v>
      </c>
      <c r="L32" s="280">
        <f t="shared" si="16"/>
        <v>10648.958067601343</v>
      </c>
      <c r="M32" s="280">
        <f t="shared" si="16"/>
        <v>-52574.83718363817</v>
      </c>
      <c r="N32" s="280">
        <f t="shared" si="16"/>
        <v>11467.249437026381</v>
      </c>
      <c r="O32" s="280">
        <f t="shared" si="16"/>
        <v>-28287.754065613117</v>
      </c>
      <c r="P32" s="280">
        <f t="shared" si="16"/>
        <v>30000.709522996007</v>
      </c>
      <c r="Q32" s="280">
        <f t="shared" si="16"/>
        <v>-56690.404910369107</v>
      </c>
      <c r="R32" s="280">
        <f t="shared" si="16"/>
        <v>56690.404910369107</v>
      </c>
      <c r="S32" s="280">
        <f t="shared" si="16"/>
        <v>18654.000397927484</v>
      </c>
      <c r="W32" s="137"/>
    </row>
    <row r="33" spans="1:53" x14ac:dyDescent="0.25">
      <c r="B33" s="256"/>
      <c r="C33" s="256"/>
      <c r="D33" s="256"/>
      <c r="E33" s="256"/>
      <c r="F33" s="256"/>
      <c r="G33" t="s">
        <v>1202</v>
      </c>
      <c r="H33" s="265" t="s">
        <v>1204</v>
      </c>
      <c r="I33" s="265" t="s">
        <v>1205</v>
      </c>
      <c r="J33" s="278" t="s">
        <v>1205</v>
      </c>
      <c r="K33" s="265" t="s">
        <v>1205</v>
      </c>
      <c r="L33" s="265" t="s">
        <v>1205</v>
      </c>
      <c r="M33" s="265" t="s">
        <v>1205</v>
      </c>
      <c r="N33" s="265" t="s">
        <v>1205</v>
      </c>
      <c r="O33" s="265" t="s">
        <v>1205</v>
      </c>
      <c r="P33" s="256" t="s">
        <v>1205</v>
      </c>
      <c r="Q33" s="256" t="s">
        <v>1206</v>
      </c>
      <c r="R33" s="256" t="s">
        <v>1206</v>
      </c>
      <c r="T33" t="s">
        <v>1208</v>
      </c>
      <c r="V33" s="137"/>
      <c r="W33" s="137"/>
      <c r="AK33" s="256" t="s">
        <v>1204</v>
      </c>
      <c r="AL33" s="256" t="s">
        <v>1205</v>
      </c>
      <c r="AM33" s="256" t="s">
        <v>1205</v>
      </c>
      <c r="AN33" s="256" t="s">
        <v>1205</v>
      </c>
      <c r="AO33" s="256" t="s">
        <v>1205</v>
      </c>
      <c r="AP33" s="256" t="s">
        <v>1205</v>
      </c>
      <c r="AQ33" s="256" t="s">
        <v>1205</v>
      </c>
      <c r="AR33" s="256" t="s">
        <v>1205</v>
      </c>
      <c r="AS33" s="256" t="s">
        <v>1205</v>
      </c>
      <c r="AT33" s="256" t="s">
        <v>1206</v>
      </c>
      <c r="AU33" s="256" t="s">
        <v>1206</v>
      </c>
    </row>
    <row r="34" spans="1:53" x14ac:dyDescent="0.25">
      <c r="B34" s="256"/>
      <c r="C34" s="280"/>
      <c r="D34" s="280"/>
      <c r="E34" s="280" t="s">
        <v>1255</v>
      </c>
      <c r="F34" s="256"/>
      <c r="H34" s="278" t="s">
        <v>1189</v>
      </c>
      <c r="I34" s="269" t="s">
        <v>1190</v>
      </c>
      <c r="J34" s="271" t="s">
        <v>1201</v>
      </c>
      <c r="K34" s="262" t="s">
        <v>1192</v>
      </c>
      <c r="L34" s="245" t="s">
        <v>1191</v>
      </c>
      <c r="M34" s="243" t="s">
        <v>1193</v>
      </c>
      <c r="N34" s="270" t="s">
        <v>1194</v>
      </c>
      <c r="O34" s="260" t="s">
        <v>1195</v>
      </c>
      <c r="P34" s="263" t="s">
        <v>1196</v>
      </c>
      <c r="Q34" s="258" t="s">
        <v>1197</v>
      </c>
      <c r="R34" s="259" t="s">
        <v>1198</v>
      </c>
      <c r="S34" s="273" t="s">
        <v>1217</v>
      </c>
      <c r="T34" s="137">
        <f>SUM('FuturesInfo (3)'!W2:W80)</f>
        <v>180703.28735130749</v>
      </c>
      <c r="U34" t="s">
        <v>1177</v>
      </c>
      <c r="V34" s="137">
        <f>AVERAGE('FuturesInfo (3)'!W2:W80)</f>
        <v>2287.3833841937658</v>
      </c>
      <c r="W34" s="137"/>
      <c r="AK34" s="256" t="s">
        <v>1189</v>
      </c>
      <c r="AL34" s="265" t="s">
        <v>1190</v>
      </c>
      <c r="AM34" s="265" t="s">
        <v>1201</v>
      </c>
      <c r="AN34" s="256" t="s">
        <v>1192</v>
      </c>
      <c r="AO34" s="256" t="s">
        <v>1191</v>
      </c>
      <c r="AP34" s="264" t="s">
        <v>1193</v>
      </c>
      <c r="AQ34" s="264" t="s">
        <v>1194</v>
      </c>
      <c r="AR34" s="264" t="s">
        <v>1195</v>
      </c>
      <c r="AS34" s="256" t="s">
        <v>1196</v>
      </c>
      <c r="AT34" s="256" t="s">
        <v>1197</v>
      </c>
      <c r="AU34" s="256" t="s">
        <v>1198</v>
      </c>
      <c r="AV34" t="s">
        <v>1217</v>
      </c>
    </row>
    <row r="35" spans="1:53" x14ac:dyDescent="0.25">
      <c r="A35" s="276" t="s">
        <v>1220</v>
      </c>
      <c r="B35" s="276" t="s">
        <v>1221</v>
      </c>
      <c r="C35" t="s">
        <v>1175</v>
      </c>
      <c r="D35" t="s">
        <v>1180</v>
      </c>
      <c r="E35" t="s">
        <v>1176</v>
      </c>
      <c r="F35" t="s">
        <v>1228</v>
      </c>
      <c r="G35" t="s">
        <v>1209</v>
      </c>
      <c r="H35" s="186" t="s">
        <v>1240</v>
      </c>
      <c r="I35" s="269" t="s">
        <v>1218</v>
      </c>
      <c r="J35" s="271" t="s">
        <v>1199</v>
      </c>
      <c r="K35" s="262" t="s">
        <v>1183</v>
      </c>
      <c r="L35" s="245" t="s">
        <v>1219</v>
      </c>
      <c r="M35" s="243" t="s">
        <v>1185</v>
      </c>
      <c r="N35" s="270" t="str">
        <f>O23</f>
        <v>AI Counter-trend</v>
      </c>
      <c r="O35" s="260" t="str">
        <f>O24</f>
        <v>AI Trend</v>
      </c>
      <c r="P35" s="263" t="s">
        <v>1241</v>
      </c>
      <c r="Q35" s="258" t="s">
        <v>1163</v>
      </c>
      <c r="R35" s="259" t="s">
        <v>1162</v>
      </c>
      <c r="S35" s="273" t="s">
        <v>1222</v>
      </c>
      <c r="T35" s="253" t="s">
        <v>1165</v>
      </c>
      <c r="U35" s="253" t="s">
        <v>1166</v>
      </c>
      <c r="V35" s="253" t="s">
        <v>1178</v>
      </c>
      <c r="W35" s="253"/>
      <c r="Y35" s="253">
        <f>[3]futuresATR!$Y$2</f>
        <v>0</v>
      </c>
      <c r="AA35">
        <f>[3]futuresATR!$K$2</f>
        <v>-5</v>
      </c>
      <c r="AB35">
        <f>[3]futuresATR!$N$2</f>
        <v>3</v>
      </c>
      <c r="AD35">
        <f>[3]futuresATR!$U$2</f>
        <v>0</v>
      </c>
      <c r="AE35">
        <f>[3]futuresATR!$AC$2</f>
        <v>1</v>
      </c>
      <c r="AK35" s="186" t="s">
        <v>1182</v>
      </c>
      <c r="AL35" s="269" t="str">
        <f>I35</f>
        <v>V3-NEUTRAL</v>
      </c>
      <c r="AM35" s="266" t="s">
        <v>1199</v>
      </c>
      <c r="AN35" s="262" t="s">
        <v>1183</v>
      </c>
      <c r="AO35" s="245" t="str">
        <f t="shared" ref="AO35:AV35" si="17">L35</f>
        <v>V2-REVERSAL</v>
      </c>
      <c r="AP35" s="243" t="str">
        <f t="shared" si="17"/>
        <v>Adjusted-Seas</v>
      </c>
      <c r="AQ35" s="251" t="str">
        <f t="shared" si="17"/>
        <v>AI Counter-trend</v>
      </c>
      <c r="AR35" s="260" t="str">
        <f t="shared" si="17"/>
        <v>AI Trend</v>
      </c>
      <c r="AS35" s="263" t="str">
        <f t="shared" si="17"/>
        <v>V1-REV2</v>
      </c>
      <c r="AT35" s="258" t="str">
        <f t="shared" si="17"/>
        <v>RISK-ON</v>
      </c>
      <c r="AU35" s="259" t="str">
        <f t="shared" si="17"/>
        <v>RISK-OFF</v>
      </c>
      <c r="AV35" s="273" t="str">
        <f t="shared" si="17"/>
        <v>V4-VofV</v>
      </c>
      <c r="AW35" s="276" t="str">
        <f>B35</f>
        <v>SW-MIN-TOP3</v>
      </c>
      <c r="AX35" s="276" t="str">
        <f>A35</f>
        <v>SW-MAX-TOP3</v>
      </c>
      <c r="AY35" t="s">
        <v>1175</v>
      </c>
      <c r="AZ35" t="s">
        <v>1180</v>
      </c>
      <c r="BA35" t="s">
        <v>1176</v>
      </c>
    </row>
    <row r="36" spans="1:53" outlineLevel="1" x14ac:dyDescent="0.25">
      <c r="A36" s="186">
        <v>0</v>
      </c>
      <c r="B36" s="186">
        <v>0</v>
      </c>
      <c r="C36" s="186"/>
      <c r="D36" s="186"/>
      <c r="E36" s="186"/>
      <c r="F36" s="186"/>
      <c r="G36">
        <v>20160629</v>
      </c>
      <c r="H36" s="256">
        <v>10320.701441179261</v>
      </c>
      <c r="I36" s="253"/>
      <c r="J36" s="277">
        <v>-26689.432453322839</v>
      </c>
      <c r="K36" s="253">
        <v>22016.342196629197</v>
      </c>
      <c r="L36" s="253"/>
      <c r="M36" s="275">
        <v>-1802.2842120044415</v>
      </c>
      <c r="N36" s="1"/>
      <c r="O36" s="253">
        <v>8799.8353434053806</v>
      </c>
      <c r="P36" s="275"/>
      <c r="Q36" s="277">
        <v>20410.988150789821</v>
      </c>
      <c r="R36" s="277">
        <v>-20410.988150789821</v>
      </c>
      <c r="S36" s="275"/>
      <c r="T36" s="186">
        <v>78284.028995627057</v>
      </c>
      <c r="U36" s="254">
        <v>0.73417721518987344</v>
      </c>
      <c r="X36" s="186">
        <v>117942.71189206411</v>
      </c>
      <c r="Y36" s="186" t="s">
        <v>1182</v>
      </c>
      <c r="Z36" s="239" t="s">
        <v>1179</v>
      </c>
      <c r="AA36" s="262" t="s">
        <v>1183</v>
      </c>
      <c r="AB36" s="245" t="s">
        <v>1184</v>
      </c>
      <c r="AC36" s="243" t="s">
        <v>1185</v>
      </c>
      <c r="AD36" s="251" t="s">
        <v>1186</v>
      </c>
      <c r="AE36" s="260" t="s">
        <v>1187</v>
      </c>
      <c r="AF36" s="263" t="s">
        <v>1181</v>
      </c>
      <c r="AG36" s="258" t="s">
        <v>1163</v>
      </c>
      <c r="AH36" s="259" t="s">
        <v>1162</v>
      </c>
    </row>
    <row r="37" spans="1:53" outlineLevel="1" x14ac:dyDescent="0.25">
      <c r="A37" s="186">
        <v>0</v>
      </c>
      <c r="B37" s="186">
        <v>0</v>
      </c>
      <c r="C37" s="186"/>
      <c r="D37" s="186"/>
      <c r="E37" s="186"/>
      <c r="F37" s="193">
        <v>0.3</v>
      </c>
      <c r="G37">
        <v>20160630</v>
      </c>
      <c r="H37" s="256">
        <v>-185.74391967023473</v>
      </c>
      <c r="I37" s="253">
        <v>-99.506840140828331</v>
      </c>
      <c r="J37" s="277">
        <v>2789.4596528649477</v>
      </c>
      <c r="K37" s="253">
        <v>14477.812354592679</v>
      </c>
      <c r="L37" s="253">
        <v>-14745.173860375333</v>
      </c>
      <c r="M37" s="275">
        <v>-14621.311775368318</v>
      </c>
      <c r="N37" s="253">
        <v>-16760.115288284433</v>
      </c>
      <c r="O37" s="253">
        <v>715.64138303623315</v>
      </c>
      <c r="P37" s="275">
        <v>-6019.1455117373889</v>
      </c>
      <c r="Q37" s="277">
        <v>-1550.8270559324883</v>
      </c>
      <c r="R37" s="277">
        <v>1550.8270559324883</v>
      </c>
      <c r="S37" s="275">
        <v>-12109.209935503673</v>
      </c>
      <c r="T37" s="186">
        <v>72162.799869859591</v>
      </c>
      <c r="U37" s="254">
        <v>0.70886075949367089</v>
      </c>
      <c r="W37">
        <v>20160630</v>
      </c>
      <c r="Y37" s="186">
        <v>5067.4787607545131</v>
      </c>
      <c r="Z37" s="186" t="e">
        <v>#REF!</v>
      </c>
      <c r="AA37" s="186">
        <v>18247.077275610936</v>
      </c>
      <c r="AB37" s="186">
        <v>-14745.173860375333</v>
      </c>
      <c r="AC37" s="186">
        <v>-8211.7979936863794</v>
      </c>
      <c r="AD37" s="186">
        <v>-16760.115288284433</v>
      </c>
      <c r="AE37" s="186">
        <v>4757.7383632208066</v>
      </c>
      <c r="AF37" s="186">
        <v>-6019.1455117373889</v>
      </c>
      <c r="AG37" s="186">
        <v>9430.0805474286663</v>
      </c>
      <c r="AH37" s="186">
        <v>-99.506840140828331</v>
      </c>
      <c r="AI37" s="186" t="e">
        <v>#REF!</v>
      </c>
      <c r="AK37" s="186">
        <v>-185.74391967023473</v>
      </c>
      <c r="AL37" s="186">
        <v>-99.506840140828331</v>
      </c>
      <c r="AM37" s="186">
        <v>2789.4596528649477</v>
      </c>
      <c r="AN37" s="186">
        <v>14477.812354592679</v>
      </c>
      <c r="AO37" s="186">
        <v>-14745.173860375333</v>
      </c>
      <c r="AP37" s="186">
        <v>-14621.311775368318</v>
      </c>
      <c r="AQ37" s="186">
        <v>-16760.115288284433</v>
      </c>
      <c r="AR37" s="186">
        <v>715.64138303623315</v>
      </c>
      <c r="AS37" s="186">
        <v>-6019.1455117373889</v>
      </c>
      <c r="AT37" s="186">
        <v>-1550.8270559324883</v>
      </c>
      <c r="AU37" s="186">
        <v>-99.506840140828331</v>
      </c>
      <c r="AV37" s="186">
        <v>2789.4596528649477</v>
      </c>
      <c r="AW37" s="186">
        <v>0</v>
      </c>
      <c r="AX37" s="186">
        <v>0</v>
      </c>
      <c r="AY37" s="186">
        <v>0</v>
      </c>
      <c r="AZ37" s="186">
        <v>0</v>
      </c>
      <c r="BA37" s="186">
        <v>0</v>
      </c>
    </row>
    <row r="38" spans="1:53" outlineLevel="1" x14ac:dyDescent="0.25">
      <c r="A38" s="186">
        <v>6062.0492905701249</v>
      </c>
      <c r="B38" s="186">
        <v>2903.4877059248529</v>
      </c>
      <c r="C38" s="186"/>
      <c r="D38" s="186"/>
      <c r="E38" s="186"/>
      <c r="F38" s="193">
        <v>0.8</v>
      </c>
      <c r="G38">
        <v>20160701</v>
      </c>
      <c r="H38" s="256">
        <v>-5230.2361036355696</v>
      </c>
      <c r="I38" s="253">
        <v>2784.232028181631</v>
      </c>
      <c r="J38" s="277">
        <v>4885.7902033930941</v>
      </c>
      <c r="K38" s="253">
        <v>3123.8906142981177</v>
      </c>
      <c r="L38" s="253">
        <v>4219.567375347101</v>
      </c>
      <c r="M38" s="275">
        <v>2903.4877059248529</v>
      </c>
      <c r="N38" s="253">
        <v>5127.0540824589871</v>
      </c>
      <c r="O38" s="253">
        <v>-1942.7805709255354</v>
      </c>
      <c r="P38" s="275">
        <v>6062.0492905701249</v>
      </c>
      <c r="Q38" s="277">
        <v>3539.3243547223628</v>
      </c>
      <c r="R38" s="277">
        <v>-3539.3243547223628</v>
      </c>
      <c r="S38" s="275">
        <v>5059.8936644278838</v>
      </c>
      <c r="T38" s="186">
        <v>17202.866277856876</v>
      </c>
      <c r="U38" s="254">
        <v>0.63291139240506333</v>
      </c>
      <c r="V38" s="110"/>
      <c r="W38">
        <v>20160701</v>
      </c>
      <c r="X38" s="186">
        <v>3123.8906142981177</v>
      </c>
      <c r="Y38" s="186">
        <v>-2707.990011652902</v>
      </c>
      <c r="Z38" s="186" t="e">
        <v>#REF!</v>
      </c>
      <c r="AA38" s="186">
        <v>8800.8514844453985</v>
      </c>
      <c r="AB38" s="186">
        <v>-5262.8032425141155</v>
      </c>
      <c r="AC38" s="186">
        <v>-5858.9120347217322</v>
      </c>
      <c r="AD38" s="186">
        <v>-5816.5306029127223</v>
      </c>
      <c r="AE38" s="186">
        <v>-613.56959394465116</v>
      </c>
      <c r="AF38" s="186">
        <v>21.451889416367976</v>
      </c>
      <c r="AG38" s="186">
        <v>994.24864939493727</v>
      </c>
      <c r="AH38" s="186">
        <v>1342.3625940204013</v>
      </c>
      <c r="AI38" s="186" t="e">
        <v>#REF!</v>
      </c>
      <c r="AJ38" s="186" t="s">
        <v>1183</v>
      </c>
      <c r="AK38" s="186">
        <v>-5415.980023305804</v>
      </c>
      <c r="AL38" s="186">
        <v>2684.7251880408025</v>
      </c>
      <c r="AM38" s="186">
        <v>7675.2498562580422</v>
      </c>
      <c r="AN38" s="186">
        <v>17601.702968890797</v>
      </c>
      <c r="AO38" s="186">
        <v>-10525.606485028231</v>
      </c>
      <c r="AP38" s="186">
        <v>-11717.824069443464</v>
      </c>
      <c r="AQ38" s="186">
        <v>-11633.061205825445</v>
      </c>
      <c r="AR38" s="186">
        <v>-1227.1391878893023</v>
      </c>
      <c r="AS38" s="186">
        <v>42.903778832735952</v>
      </c>
      <c r="AT38" s="186">
        <v>1988.4972987898745</v>
      </c>
      <c r="AU38" s="186">
        <v>2684.7251880408025</v>
      </c>
      <c r="AV38" s="186">
        <v>7675.2498562580422</v>
      </c>
      <c r="AW38" s="186">
        <v>2903.4877059248529</v>
      </c>
      <c r="AX38" s="186">
        <v>6062.0492905701249</v>
      </c>
      <c r="AY38" s="186">
        <v>0</v>
      </c>
      <c r="AZ38" s="186">
        <v>0</v>
      </c>
      <c r="BA38" s="186">
        <v>0</v>
      </c>
    </row>
    <row r="39" spans="1:53" outlineLevel="1" x14ac:dyDescent="0.25">
      <c r="A39" s="186">
        <v>17146.956763393795</v>
      </c>
      <c r="B39" s="186">
        <v>8232.0806462246474</v>
      </c>
      <c r="C39" s="186"/>
      <c r="D39" s="186"/>
      <c r="E39" s="186"/>
      <c r="F39" s="193">
        <v>0.7</v>
      </c>
      <c r="G39">
        <v>20160704</v>
      </c>
      <c r="H39" s="256">
        <v>-11969.804178746746</v>
      </c>
      <c r="I39" s="253">
        <v>2149.7912376121249</v>
      </c>
      <c r="J39" s="277">
        <v>-853.45463417676388</v>
      </c>
      <c r="K39" s="253">
        <v>14283.773277967919</v>
      </c>
      <c r="L39" s="253">
        <v>31868.40578613125</v>
      </c>
      <c r="M39" s="275">
        <v>8232.0806462246474</v>
      </c>
      <c r="N39" s="253">
        <v>42853.770333542925</v>
      </c>
      <c r="O39" s="253">
        <v>-32771.270227728186</v>
      </c>
      <c r="P39" s="275">
        <v>17146.956763393795</v>
      </c>
      <c r="Q39" s="277">
        <v>-94078.91454640853</v>
      </c>
      <c r="R39" s="277">
        <v>94078.91454640853</v>
      </c>
      <c r="S39" s="275">
        <v>35120.065821967226</v>
      </c>
      <c r="T39" s="186">
        <v>125039.53332099751</v>
      </c>
      <c r="U39" s="193">
        <v>0.44303797468354428</v>
      </c>
      <c r="V39" s="110"/>
      <c r="W39">
        <v>20160704</v>
      </c>
      <c r="X39" s="186">
        <v>14283.773277967919</v>
      </c>
      <c r="Y39" s="186">
        <v>-8600.0201411911585</v>
      </c>
      <c r="Z39" s="186" t="e">
        <v>#REF!</v>
      </c>
      <c r="AA39" s="186">
        <v>8703.8319461330175</v>
      </c>
      <c r="AB39" s="186">
        <v>18043.986580739176</v>
      </c>
      <c r="AC39" s="186">
        <v>5567.7841760747506</v>
      </c>
      <c r="AD39" s="186">
        <v>23990.412208000955</v>
      </c>
      <c r="AE39" s="186">
        <v>-17357.02539932686</v>
      </c>
      <c r="AF39" s="186">
        <v>11604.50302698196</v>
      </c>
      <c r="AG39" s="186">
        <v>-45269.795095843081</v>
      </c>
      <c r="AH39" s="186">
        <v>2467.0116328968779</v>
      </c>
      <c r="AI39" s="186" t="e">
        <v>#REF!</v>
      </c>
      <c r="AJ39" s="186" t="s">
        <v>1183</v>
      </c>
      <c r="AK39" s="186">
        <v>-17385.78420205255</v>
      </c>
      <c r="AL39" s="186">
        <v>4834.5164256529279</v>
      </c>
      <c r="AM39" s="186">
        <v>6821.7952220812786</v>
      </c>
      <c r="AN39" s="186">
        <v>31885.476246858714</v>
      </c>
      <c r="AO39" s="186">
        <v>21342.799301103019</v>
      </c>
      <c r="AP39" s="186">
        <v>-3485.743423218817</v>
      </c>
      <c r="AQ39" s="186">
        <v>31220.70912771748</v>
      </c>
      <c r="AR39" s="186">
        <v>-33998.409415617491</v>
      </c>
      <c r="AS39" s="186">
        <v>17189.860542226532</v>
      </c>
      <c r="AT39" s="186">
        <v>-92090.41724761865</v>
      </c>
      <c r="AU39" s="186">
        <v>4834.5164256529279</v>
      </c>
      <c r="AV39" s="186">
        <v>6821.7952220812786</v>
      </c>
      <c r="AW39" s="186">
        <v>11135.568352149501</v>
      </c>
      <c r="AX39" s="186">
        <v>23209.00605396392</v>
      </c>
      <c r="AY39" s="186">
        <v>0</v>
      </c>
      <c r="AZ39" s="186">
        <v>0</v>
      </c>
      <c r="BA39" s="186">
        <v>0</v>
      </c>
    </row>
    <row r="40" spans="1:53" outlineLevel="1" x14ac:dyDescent="0.25">
      <c r="A40" s="186">
        <v>-2988.995113347698</v>
      </c>
      <c r="B40" s="186">
        <v>20341.244671467579</v>
      </c>
      <c r="C40" s="186"/>
      <c r="D40" s="186"/>
      <c r="E40" s="186"/>
      <c r="F40" s="193">
        <v>0.4</v>
      </c>
      <c r="G40">
        <v>20160705</v>
      </c>
      <c r="H40" s="256">
        <v>-4437.6510063115629</v>
      </c>
      <c r="I40" s="253">
        <v>14601.422897145101</v>
      </c>
      <c r="J40" s="277">
        <v>-9944.8641879268325</v>
      </c>
      <c r="K40" s="253">
        <v>24471.628211817722</v>
      </c>
      <c r="L40" s="253">
        <v>-1373.2413483199225</v>
      </c>
      <c r="M40" s="275">
        <v>20341.244671467579</v>
      </c>
      <c r="N40" s="186">
        <v>-3100.8691747080147</v>
      </c>
      <c r="O40" s="186">
        <v>2448.6700672231527</v>
      </c>
      <c r="P40" s="275">
        <v>-9952.017752380405</v>
      </c>
      <c r="Q40" s="277">
        <v>-23064.113871430502</v>
      </c>
      <c r="R40" s="277">
        <v>23064.113871430502</v>
      </c>
      <c r="S40" s="275">
        <v>-2988.995113347698</v>
      </c>
      <c r="T40" s="186">
        <v>70175.6018297017</v>
      </c>
      <c r="U40" s="254">
        <v>0.41772151898734178</v>
      </c>
      <c r="V40" s="110"/>
      <c r="W40">
        <v>20160705</v>
      </c>
      <c r="X40" s="186">
        <v>14601.422897145101</v>
      </c>
      <c r="Y40" s="186">
        <v>-8203.7275925291542</v>
      </c>
      <c r="Z40" s="186" t="e">
        <v>#REF!</v>
      </c>
      <c r="AA40" s="186">
        <v>19377.70074489282</v>
      </c>
      <c r="AB40" s="186">
        <v>15247.582218905663</v>
      </c>
      <c r="AC40" s="186">
        <v>14286.662658846113</v>
      </c>
      <c r="AD40" s="186">
        <v>19876.450579417455</v>
      </c>
      <c r="AE40" s="186">
        <v>-15161.300080252517</v>
      </c>
      <c r="AF40" s="186">
        <v>3597.469505506695</v>
      </c>
      <c r="AG40" s="186">
        <v>-58571.514208919514</v>
      </c>
      <c r="AH40" s="186">
        <v>8375.6070673786126</v>
      </c>
      <c r="AI40" s="186" t="e">
        <v>#REF!</v>
      </c>
      <c r="AJ40" s="186" t="s">
        <v>1162</v>
      </c>
      <c r="AK40" s="186">
        <v>-21823.435208364113</v>
      </c>
      <c r="AL40" s="186">
        <v>19435.939322798029</v>
      </c>
      <c r="AM40" s="186">
        <v>-3123.068965845554</v>
      </c>
      <c r="AN40" s="186">
        <v>56357.104458676433</v>
      </c>
      <c r="AO40" s="186">
        <v>19969.557952783096</v>
      </c>
      <c r="AP40" s="186">
        <v>16855.501248248762</v>
      </c>
      <c r="AQ40" s="186">
        <v>28119.839953009465</v>
      </c>
      <c r="AR40" s="186">
        <v>-31549.739348394338</v>
      </c>
      <c r="AS40" s="186">
        <v>7237.8427898461268</v>
      </c>
      <c r="AT40" s="186">
        <v>-115154.53111904915</v>
      </c>
      <c r="AU40" s="186">
        <v>19435.939322798029</v>
      </c>
      <c r="AV40" s="186">
        <v>-3123.068965845554</v>
      </c>
      <c r="AW40" s="186">
        <v>31476.81302361708</v>
      </c>
      <c r="AX40" s="186">
        <v>20220.010940616223</v>
      </c>
      <c r="AY40" s="186">
        <v>0</v>
      </c>
      <c r="AZ40" s="186">
        <v>0</v>
      </c>
      <c r="BA40" s="186">
        <v>0</v>
      </c>
    </row>
    <row r="41" spans="1:53" outlineLevel="1" x14ac:dyDescent="0.25">
      <c r="A41" s="186">
        <v>8698.6730734290541</v>
      </c>
      <c r="B41" s="186">
        <v>-538.87021125133253</v>
      </c>
      <c r="C41" s="186"/>
      <c r="D41" s="186"/>
      <c r="E41" s="186"/>
      <c r="F41" s="193">
        <v>0.8</v>
      </c>
      <c r="G41">
        <v>20160706</v>
      </c>
      <c r="H41" s="186">
        <v>6154.92968889863</v>
      </c>
      <c r="I41" s="253">
        <v>12862.605875006011</v>
      </c>
      <c r="J41" s="277">
        <v>12606.327940685191</v>
      </c>
      <c r="K41" s="253">
        <v>4240.1177712936224</v>
      </c>
      <c r="L41" s="253">
        <v>3915.5749852087324</v>
      </c>
      <c r="M41" s="275">
        <v>8698.6730734290541</v>
      </c>
      <c r="N41" s="186">
        <v>-9978.2981744579956</v>
      </c>
      <c r="O41" s="186">
        <v>15176.57133445279</v>
      </c>
      <c r="P41" s="275">
        <v>-538.87021125133253</v>
      </c>
      <c r="Q41" s="277">
        <v>-25682.698963517327</v>
      </c>
      <c r="R41" s="277">
        <v>25682.698963517327</v>
      </c>
      <c r="S41" s="275">
        <v>5764.7847631307741</v>
      </c>
      <c r="T41" s="186">
        <v>80775.730635117245</v>
      </c>
      <c r="U41" s="254">
        <v>0.45569620253164556</v>
      </c>
      <c r="V41" s="110"/>
      <c r="W41">
        <v>20160706</v>
      </c>
      <c r="X41" s="186">
        <v>12862.605875006011</v>
      </c>
      <c r="Y41" s="186">
        <v>858.63934129353356</v>
      </c>
      <c r="Z41" s="186" t="e">
        <v>#REF!</v>
      </c>
      <c r="AA41" s="186">
        <v>14355.872991555672</v>
      </c>
      <c r="AB41" s="186">
        <v>1271.166818444405</v>
      </c>
      <c r="AC41" s="186">
        <v>14519.958872448316</v>
      </c>
      <c r="AD41" s="186">
        <v>-6539.5836745830056</v>
      </c>
      <c r="AE41" s="186">
        <v>8812.6207008379715</v>
      </c>
      <c r="AF41" s="186">
        <v>-5245.4439818158689</v>
      </c>
      <c r="AG41" s="186">
        <v>-24373.406417473914</v>
      </c>
      <c r="AH41" s="186">
        <v>13732.014386075556</v>
      </c>
      <c r="AI41" s="186" t="e">
        <v>#REF!</v>
      </c>
      <c r="AJ41" s="186" t="s">
        <v>1162</v>
      </c>
      <c r="AK41" s="186">
        <v>-15668.505519465483</v>
      </c>
      <c r="AL41" s="186">
        <v>32298.54519780404</v>
      </c>
      <c r="AM41" s="186">
        <v>9483.2589748396367</v>
      </c>
      <c r="AN41" s="186">
        <v>60597.222229970052</v>
      </c>
      <c r="AO41" s="186">
        <v>23885.132937991828</v>
      </c>
      <c r="AP41" s="186">
        <v>25554.174321677816</v>
      </c>
      <c r="AQ41" s="186">
        <v>18141.541778551469</v>
      </c>
      <c r="AR41" s="186">
        <v>-16373.168013941548</v>
      </c>
      <c r="AS41" s="186">
        <v>6698.972578594794</v>
      </c>
      <c r="AT41" s="186">
        <v>-140837.23008256647</v>
      </c>
      <c r="AU41" s="186">
        <v>32298.54519780404</v>
      </c>
      <c r="AV41" s="186">
        <v>9483.2589748396367</v>
      </c>
      <c r="AW41" s="186">
        <v>30937.942812365749</v>
      </c>
      <c r="AX41" s="186">
        <v>28918.684014045277</v>
      </c>
      <c r="AY41" s="186">
        <v>0</v>
      </c>
      <c r="AZ41" s="186">
        <v>0</v>
      </c>
      <c r="BA41" s="186">
        <v>0</v>
      </c>
    </row>
    <row r="42" spans="1:53" outlineLevel="1" x14ac:dyDescent="0.25">
      <c r="A42" s="186">
        <v>18796.356755101406</v>
      </c>
      <c r="B42" s="186">
        <v>11869.509102825608</v>
      </c>
      <c r="C42" s="186"/>
      <c r="D42" s="186"/>
      <c r="E42" s="186"/>
      <c r="F42" s="193">
        <v>0.9</v>
      </c>
      <c r="G42">
        <v>20160707</v>
      </c>
      <c r="H42" s="186">
        <v>7044.7145301923119</v>
      </c>
      <c r="I42" s="253">
        <v>3031.090308269193</v>
      </c>
      <c r="J42" s="277">
        <v>1570.0641959817483</v>
      </c>
      <c r="K42" s="253">
        <v>10952.982153208502</v>
      </c>
      <c r="L42" s="253">
        <v>8937.005841388609</v>
      </c>
      <c r="M42" s="275">
        <v>18796.356755101406</v>
      </c>
      <c r="N42" s="186">
        <v>-3315.8446972954089</v>
      </c>
      <c r="O42" s="186">
        <v>488.88592953376781</v>
      </c>
      <c r="P42" s="275">
        <v>11869.509102825608</v>
      </c>
      <c r="Q42" s="277">
        <v>45530.878061724761</v>
      </c>
      <c r="R42" s="277">
        <v>-45530.878061724761</v>
      </c>
      <c r="S42" s="275">
        <v>5585.3464348676134</v>
      </c>
      <c r="T42" s="186">
        <v>85336.302190161354</v>
      </c>
      <c r="U42" s="254">
        <v>0.69620253164556967</v>
      </c>
      <c r="V42" s="110"/>
      <c r="W42">
        <v>20160707</v>
      </c>
      <c r="X42" s="186">
        <v>3031.090308269193</v>
      </c>
      <c r="Y42" s="186">
        <v>6599.822109545471</v>
      </c>
      <c r="Z42" s="186" t="e">
        <v>#REF!</v>
      </c>
      <c r="AA42" s="186">
        <v>7596.5499622510624</v>
      </c>
      <c r="AB42" s="186">
        <v>6426.2904132986705</v>
      </c>
      <c r="AC42" s="186">
        <v>13747.51491426523</v>
      </c>
      <c r="AD42" s="186">
        <v>-6647.0714358767018</v>
      </c>
      <c r="AE42" s="186">
        <v>7832.7286319932791</v>
      </c>
      <c r="AF42" s="186">
        <v>5665.3194457871377</v>
      </c>
      <c r="AG42" s="186">
        <v>9924.0895491037172</v>
      </c>
      <c r="AH42" s="186">
        <v>7946.848091637602</v>
      </c>
      <c r="AI42" s="186" t="e">
        <v>#REF!</v>
      </c>
      <c r="AJ42" s="186" t="s">
        <v>1162</v>
      </c>
      <c r="AK42" s="186">
        <v>-8623.7909892731714</v>
      </c>
      <c r="AL42" s="186">
        <v>35329.635506073231</v>
      </c>
      <c r="AM42" s="186">
        <v>11053.323170821384</v>
      </c>
      <c r="AN42" s="186">
        <v>71550.204383178556</v>
      </c>
      <c r="AO42" s="186">
        <v>32822.138779380439</v>
      </c>
      <c r="AP42" s="186">
        <v>44350.531076779225</v>
      </c>
      <c r="AQ42" s="186">
        <v>14825.697081256061</v>
      </c>
      <c r="AR42" s="186">
        <v>-15884.28208440778</v>
      </c>
      <c r="AS42" s="186">
        <v>18568.481681420402</v>
      </c>
      <c r="AT42" s="186">
        <v>-95306.352020841703</v>
      </c>
      <c r="AU42" s="186">
        <v>35329.635506073231</v>
      </c>
      <c r="AV42" s="186">
        <v>11053.323170821384</v>
      </c>
      <c r="AW42" s="186">
        <v>42807.451915191356</v>
      </c>
      <c r="AX42" s="186">
        <v>47715.040769146683</v>
      </c>
      <c r="AY42" s="186">
        <v>0</v>
      </c>
      <c r="AZ42" s="186">
        <v>0</v>
      </c>
      <c r="BA42" s="186">
        <v>0</v>
      </c>
    </row>
    <row r="43" spans="1:53" outlineLevel="1" x14ac:dyDescent="0.25">
      <c r="A43" s="186">
        <v>-8343.9192341167345</v>
      </c>
      <c r="B43" s="186">
        <v>-697.97344144455792</v>
      </c>
      <c r="C43" s="262">
        <v>-6998.381713716195</v>
      </c>
      <c r="D43" s="270">
        <v>3498.122773807479</v>
      </c>
      <c r="E43" s="258">
        <v>50809.378788326329</v>
      </c>
      <c r="F43" s="193">
        <v>0.4</v>
      </c>
      <c r="G43" s="1">
        <v>20160708</v>
      </c>
      <c r="H43" s="186">
        <v>-18356.43058861711</v>
      </c>
      <c r="I43" s="253">
        <v>-5681.3363689393027</v>
      </c>
      <c r="J43" s="277">
        <v>826.80228839114955</v>
      </c>
      <c r="K43" s="253">
        <v>-6998.381713716195</v>
      </c>
      <c r="L43" s="253">
        <v>5568.6388082382928</v>
      </c>
      <c r="M43" s="275">
        <v>-8343.9192341167345</v>
      </c>
      <c r="N43" s="186">
        <v>3498.122773807479</v>
      </c>
      <c r="O43" s="186">
        <v>-10495.935179809116</v>
      </c>
      <c r="P43" s="275">
        <v>59.174927366389511</v>
      </c>
      <c r="Q43" s="277">
        <v>50809.378788326329</v>
      </c>
      <c r="R43" s="277">
        <v>-50809.378788326329</v>
      </c>
      <c r="S43" s="275">
        <v>-697.97344144455792</v>
      </c>
      <c r="T43" s="186">
        <v>105529.38666803343</v>
      </c>
      <c r="U43" s="254">
        <v>0.569620253164557</v>
      </c>
      <c r="V43" s="110"/>
      <c r="W43">
        <v>20160708</v>
      </c>
      <c r="X43" s="186">
        <v>59.174927366389511</v>
      </c>
      <c r="Y43" s="186">
        <v>-5655.8580292123988</v>
      </c>
      <c r="Z43" s="186" t="e">
        <v>#REF!</v>
      </c>
      <c r="AA43" s="186">
        <v>1977.3002197461537</v>
      </c>
      <c r="AB43" s="186">
        <v>7252.8223248134509</v>
      </c>
      <c r="AC43" s="186">
        <v>5226.2187604923356</v>
      </c>
      <c r="AD43" s="186">
        <v>91.139038256035064</v>
      </c>
      <c r="AE43" s="186">
        <v>-5003.5246251376739</v>
      </c>
      <c r="AF43" s="186">
        <v>5964.3420150959992</v>
      </c>
      <c r="AG43" s="186">
        <v>48170.128425025541</v>
      </c>
      <c r="AH43" s="186">
        <v>-1325.1230303350549</v>
      </c>
      <c r="AI43" s="186" t="e">
        <v>#REF!</v>
      </c>
      <c r="AJ43" s="186" t="s">
        <v>1181</v>
      </c>
      <c r="AK43" s="186">
        <v>-26980.221577890283</v>
      </c>
      <c r="AL43" s="186">
        <v>29648.29913713393</v>
      </c>
      <c r="AM43" s="186">
        <v>11880.125459212533</v>
      </c>
      <c r="AN43" s="186">
        <v>64551.822669462359</v>
      </c>
      <c r="AO43" s="186">
        <v>38390.77758761873</v>
      </c>
      <c r="AP43" s="186">
        <v>36006.611842662489</v>
      </c>
      <c r="AQ43" s="186">
        <v>18323.819855063539</v>
      </c>
      <c r="AR43" s="186">
        <v>-26380.217264216895</v>
      </c>
      <c r="AS43" s="186">
        <v>18627.65660878679</v>
      </c>
      <c r="AT43" s="186">
        <v>-44496.973232515375</v>
      </c>
      <c r="AU43" s="186">
        <v>29648.29913713393</v>
      </c>
      <c r="AV43" s="186">
        <v>11880.125459212533</v>
      </c>
      <c r="AW43" s="186">
        <v>42109.4784737468</v>
      </c>
      <c r="AX43" s="186">
        <v>39371.121535029946</v>
      </c>
      <c r="AY43" s="262">
        <v>-6998.381713716195</v>
      </c>
      <c r="AZ43" s="270">
        <v>3498.122773807479</v>
      </c>
      <c r="BA43" s="258">
        <v>50809.378788326329</v>
      </c>
    </row>
    <row r="44" spans="1:53" outlineLevel="1" x14ac:dyDescent="0.25">
      <c r="A44" s="186">
        <v>-5576.7460327772442</v>
      </c>
      <c r="B44" s="186">
        <v>-3979.5118635639587</v>
      </c>
      <c r="C44" s="245">
        <v>25837.845624371821</v>
      </c>
      <c r="D44" s="270">
        <v>19328.267772981279</v>
      </c>
      <c r="E44" s="259">
        <v>-91062.905325477492</v>
      </c>
      <c r="F44" s="193">
        <v>0.2</v>
      </c>
      <c r="G44" s="1">
        <v>20160711</v>
      </c>
      <c r="H44" s="186">
        <v>19168.361198275477</v>
      </c>
      <c r="I44" s="253">
        <v>-21140.43554217129</v>
      </c>
      <c r="J44" s="277">
        <v>-31994.94867113862</v>
      </c>
      <c r="K44" s="253">
        <v>-25837.845624371821</v>
      </c>
      <c r="L44" s="253">
        <v>-13183.984356237324</v>
      </c>
      <c r="M44" s="275">
        <v>-3979.5118635639587</v>
      </c>
      <c r="N44" s="186">
        <v>19328.267772981279</v>
      </c>
      <c r="O44" s="186">
        <v>-18377.576976710778</v>
      </c>
      <c r="P44" s="275">
        <v>-5576.7460327772442</v>
      </c>
      <c r="Q44" s="277">
        <v>91062.905325477492</v>
      </c>
      <c r="R44" s="277">
        <v>-91062.905325477492</v>
      </c>
      <c r="S44" s="275">
        <v>-24466.387005447981</v>
      </c>
      <c r="T44" s="186">
        <v>110195.77395712283</v>
      </c>
      <c r="U44" s="254">
        <v>0.620253164556962</v>
      </c>
      <c r="V44" s="110"/>
      <c r="W44">
        <v>20160711</v>
      </c>
      <c r="X44" s="186">
        <v>91062.905325477492</v>
      </c>
      <c r="Y44" s="186">
        <v>405.96530482918388</v>
      </c>
      <c r="Z44" s="186" t="e">
        <v>#REF!</v>
      </c>
      <c r="AA44" s="186">
        <v>-16418.113669044007</v>
      </c>
      <c r="AB44" s="186">
        <v>-3807.6727739995158</v>
      </c>
      <c r="AC44" s="186">
        <v>-6161.7155488403469</v>
      </c>
      <c r="AD44" s="186">
        <v>11413.195273394378</v>
      </c>
      <c r="AE44" s="186">
        <v>-14436.756078259947</v>
      </c>
      <c r="AF44" s="186">
        <v>-2758.7855527054271</v>
      </c>
      <c r="AG44" s="186">
        <v>70936.14205690191</v>
      </c>
      <c r="AH44" s="186">
        <v>-13410.885955555295</v>
      </c>
      <c r="AI44" s="186" t="e">
        <v>#REF!</v>
      </c>
      <c r="AJ44" s="186" t="s">
        <v>1163</v>
      </c>
      <c r="AK44" s="186">
        <v>-7811.8603796148054</v>
      </c>
      <c r="AL44" s="186">
        <v>8507.8635949626405</v>
      </c>
      <c r="AM44" s="186">
        <v>-20114.823211926087</v>
      </c>
      <c r="AN44" s="186">
        <v>38713.977045090534</v>
      </c>
      <c r="AO44" s="186">
        <v>25206.793231381405</v>
      </c>
      <c r="AP44" s="186">
        <v>32027.09997909853</v>
      </c>
      <c r="AQ44" s="186">
        <v>37652.087628044814</v>
      </c>
      <c r="AR44" s="186">
        <v>-44757.794240927673</v>
      </c>
      <c r="AS44" s="186">
        <v>13050.910576009546</v>
      </c>
      <c r="AT44" s="186">
        <v>46565.932092962117</v>
      </c>
      <c r="AU44" s="186">
        <v>8507.8635949626405</v>
      </c>
      <c r="AV44" s="186">
        <v>-20114.823211926087</v>
      </c>
      <c r="AW44" s="186">
        <v>38129.966610182841</v>
      </c>
      <c r="AX44" s="186">
        <v>33794.375502252704</v>
      </c>
      <c r="AY44" s="245">
        <v>18839.463910655628</v>
      </c>
      <c r="AZ44" s="270">
        <v>22826.390546788756</v>
      </c>
      <c r="BA44" s="259">
        <v>-40253.526537151163</v>
      </c>
    </row>
    <row r="45" spans="1:53" outlineLevel="1" x14ac:dyDescent="0.25">
      <c r="A45" s="186">
        <v>5856.4383096387674</v>
      </c>
      <c r="B45" s="186">
        <v>5329.3060169929095</v>
      </c>
      <c r="C45" s="270">
        <v>-13901.462138342649</v>
      </c>
      <c r="D45" s="270">
        <v>-13901.462138342649</v>
      </c>
      <c r="E45" s="259">
        <v>4621.0210541478</v>
      </c>
      <c r="F45" s="193">
        <v>0.8</v>
      </c>
      <c r="G45" s="1">
        <v>20160712</v>
      </c>
      <c r="H45" s="186">
        <v>7156.4600212881605</v>
      </c>
      <c r="I45" s="253">
        <v>19258.841968727364</v>
      </c>
      <c r="J45" s="277">
        <v>14522.329623946101</v>
      </c>
      <c r="K45" s="253">
        <v>13508.250645239907</v>
      </c>
      <c r="L45" s="253">
        <v>-2007.897569244423</v>
      </c>
      <c r="M45" s="275">
        <v>5856.4383096387674</v>
      </c>
      <c r="N45" s="186">
        <v>-13901.462138342649</v>
      </c>
      <c r="O45" s="186">
        <v>24189.450853991977</v>
      </c>
      <c r="P45" s="275">
        <v>7659.4989797216567</v>
      </c>
      <c r="Q45" s="277">
        <v>-4621.0210541478</v>
      </c>
      <c r="R45" s="277">
        <v>4621.0210541478</v>
      </c>
      <c r="S45" s="275">
        <v>5329.3060169929095</v>
      </c>
      <c r="T45" s="186">
        <v>66929.74292494898</v>
      </c>
      <c r="U45" s="254">
        <v>0.620253164556962</v>
      </c>
      <c r="V45" s="110">
        <v>847.21193575884763</v>
      </c>
      <c r="W45">
        <v>20160712</v>
      </c>
      <c r="X45" s="186">
        <v>-4621.0210541478</v>
      </c>
      <c r="Y45" s="186">
        <v>13162.410609781818</v>
      </c>
      <c r="Z45" s="186" t="e">
        <v>#REF!</v>
      </c>
      <c r="AA45" s="186">
        <v>-6164.7974895659572</v>
      </c>
      <c r="AB45" s="186">
        <v>-7595.9409627408741</v>
      </c>
      <c r="AC45" s="186">
        <v>938.4632230374043</v>
      </c>
      <c r="AD45" s="186">
        <v>2713.4028173193146</v>
      </c>
      <c r="AE45" s="186">
        <v>2905.9369386405997</v>
      </c>
      <c r="AF45" s="186">
        <v>1041.3764734722063</v>
      </c>
      <c r="AG45" s="186">
        <v>43220.942135664845</v>
      </c>
      <c r="AH45" s="186">
        <v>-940.79678672196314</v>
      </c>
      <c r="AI45" s="186" t="e">
        <v>#REF!</v>
      </c>
      <c r="AJ45" s="186" t="s">
        <v>1163</v>
      </c>
      <c r="AK45" s="186">
        <v>-655.40035832664489</v>
      </c>
      <c r="AL45" s="186">
        <v>27766.705563690004</v>
      </c>
      <c r="AM45" s="186">
        <v>-5592.493587979985</v>
      </c>
      <c r="AN45" s="186">
        <v>52222.227690330445</v>
      </c>
      <c r="AO45" s="186">
        <v>23198.895662136983</v>
      </c>
      <c r="AP45" s="186">
        <v>37883.538288737298</v>
      </c>
      <c r="AQ45" s="186">
        <v>23750.625489702164</v>
      </c>
      <c r="AR45" s="186">
        <v>-20568.343386935696</v>
      </c>
      <c r="AS45" s="186">
        <v>20710.409555731203</v>
      </c>
      <c r="AT45" s="186">
        <v>41944.911038814316</v>
      </c>
      <c r="AU45" s="186">
        <v>27766.705563690004</v>
      </c>
      <c r="AV45" s="186">
        <v>-5592.493587979985</v>
      </c>
      <c r="AW45" s="186">
        <v>43459.272627175749</v>
      </c>
      <c r="AX45" s="186">
        <v>39650.813811891472</v>
      </c>
      <c r="AY45" s="270">
        <v>4938.0017723129786</v>
      </c>
      <c r="AZ45" s="270">
        <v>8924.9284084461069</v>
      </c>
      <c r="BA45" s="259">
        <v>-35632.505483003362</v>
      </c>
    </row>
    <row r="46" spans="1:53" outlineLevel="1" x14ac:dyDescent="0.25">
      <c r="A46" s="186">
        <v>11784.23231000345</v>
      </c>
      <c r="B46" s="186">
        <v>7872.440316650167</v>
      </c>
      <c r="C46" s="245">
        <v>3913.2836976585113</v>
      </c>
      <c r="D46" s="270">
        <v>-12964.0966783729</v>
      </c>
      <c r="E46" s="260">
        <v>-368.01446793959911</v>
      </c>
      <c r="F46" s="193">
        <v>0.7</v>
      </c>
      <c r="G46" s="1">
        <v>20160713</v>
      </c>
      <c r="H46" s="186">
        <v>561.75062790309528</v>
      </c>
      <c r="I46" s="253">
        <v>5895.4975274626022</v>
      </c>
      <c r="J46" s="277">
        <v>18554.603085784289</v>
      </c>
      <c r="K46" s="253">
        <v>-3913.2836976585113</v>
      </c>
      <c r="L46" s="253">
        <v>4681.5755873456046</v>
      </c>
      <c r="M46" s="275">
        <v>11951.094274303983</v>
      </c>
      <c r="N46" s="186">
        <v>-12964.0966783729</v>
      </c>
      <c r="O46" s="186">
        <v>-368.01446793959911</v>
      </c>
      <c r="P46" s="275">
        <v>11784.23231000345</v>
      </c>
      <c r="Q46" s="277">
        <v>48966.428138419215</v>
      </c>
      <c r="R46" s="277">
        <v>-48966.428138419215</v>
      </c>
      <c r="S46" s="275">
        <v>7872.440316650167</v>
      </c>
      <c r="T46" s="186">
        <v>84176.831149821141</v>
      </c>
      <c r="U46" s="254">
        <v>0.59493670886075944</v>
      </c>
      <c r="V46" s="110">
        <v>1065.5295082255843</v>
      </c>
      <c r="W46">
        <v>20160713</v>
      </c>
      <c r="X46" s="186">
        <v>48966.428138419215</v>
      </c>
      <c r="Y46" s="186">
        <v>3859.1053245956277</v>
      </c>
      <c r="Z46" s="186" t="e">
        <v>#REF!</v>
      </c>
      <c r="AA46" s="186">
        <v>4797.4834737906976</v>
      </c>
      <c r="AB46" s="186">
        <v>1336.8390090505909</v>
      </c>
      <c r="AC46" s="186">
        <v>8903.7662919713748</v>
      </c>
      <c r="AD46" s="186">
        <v>-13432.779408357776</v>
      </c>
      <c r="AE46" s="186">
        <v>11910.718193026189</v>
      </c>
      <c r="AF46" s="186">
        <v>9721.8656448625534</v>
      </c>
      <c r="AG46" s="186">
        <v>22172.703542135707</v>
      </c>
      <c r="AH46" s="186">
        <v>12577.169748094982</v>
      </c>
      <c r="AI46" s="186" t="e">
        <v>#REF!</v>
      </c>
      <c r="AJ46" s="186" t="s">
        <v>1163</v>
      </c>
      <c r="AK46" s="186">
        <v>-93.649730423549613</v>
      </c>
      <c r="AL46" s="186">
        <v>33662.203091152609</v>
      </c>
      <c r="AM46" s="186">
        <v>12962.109497804304</v>
      </c>
      <c r="AN46" s="186">
        <v>48308.943992671935</v>
      </c>
      <c r="AO46" s="186">
        <v>27880.471249482587</v>
      </c>
      <c r="AP46" s="186">
        <v>49834.632563041283</v>
      </c>
      <c r="AQ46" s="186">
        <v>10786.528811329264</v>
      </c>
      <c r="AR46" s="186">
        <v>-20936.357854875296</v>
      </c>
      <c r="AS46" s="186">
        <v>32494.641865734651</v>
      </c>
      <c r="AT46" s="186">
        <v>90911.339177233531</v>
      </c>
      <c r="AU46" s="186">
        <v>33662.203091152609</v>
      </c>
      <c r="AV46" s="186">
        <v>12962.109497804304</v>
      </c>
      <c r="AW46" s="186">
        <v>51331.712943825914</v>
      </c>
      <c r="AX46" s="186">
        <v>51435.04612189492</v>
      </c>
      <c r="AY46" s="245">
        <v>8851.2854699714899</v>
      </c>
      <c r="AZ46" s="270">
        <v>-4039.1682699267931</v>
      </c>
      <c r="BA46" s="260">
        <v>-36000.519950942959</v>
      </c>
    </row>
    <row r="47" spans="1:53" outlineLevel="1" x14ac:dyDescent="0.25">
      <c r="A47" s="186">
        <v>-6999.300731672236</v>
      </c>
      <c r="B47" s="186">
        <v>3401.2648548870998</v>
      </c>
      <c r="C47" s="270">
        <v>15125.737606686253</v>
      </c>
      <c r="D47" s="270">
        <v>15125.737606686253</v>
      </c>
      <c r="E47" s="258">
        <v>-19147.405658169995</v>
      </c>
      <c r="F47" s="193">
        <v>0.5</v>
      </c>
      <c r="G47" s="1">
        <v>20160714</v>
      </c>
      <c r="H47" s="186">
        <v>-5649.8074079456201</v>
      </c>
      <c r="I47" s="253">
        <v>-15316.074735883794</v>
      </c>
      <c r="J47" s="277">
        <v>3636.2316615537434</v>
      </c>
      <c r="K47" s="253">
        <v>-20592.772293533857</v>
      </c>
      <c r="L47" s="253">
        <v>3963.659330179968</v>
      </c>
      <c r="M47" s="275">
        <v>-6999.300731672236</v>
      </c>
      <c r="N47" s="186">
        <v>15125.737606686253</v>
      </c>
      <c r="O47" s="186">
        <v>-11159.270138384771</v>
      </c>
      <c r="P47" s="275">
        <v>4853.0300117295956</v>
      </c>
      <c r="Q47" s="277">
        <v>-19147.405658169995</v>
      </c>
      <c r="R47" s="277">
        <v>19147.405658169995</v>
      </c>
      <c r="S47" s="275">
        <v>3401.2648548870998</v>
      </c>
      <c r="T47" s="186">
        <v>64627.968713753369</v>
      </c>
      <c r="U47" s="254">
        <v>0.24050632911392406</v>
      </c>
      <c r="V47" s="140">
        <v>818.07555333865014</v>
      </c>
      <c r="W47">
        <v>20160714</v>
      </c>
      <c r="X47" s="186">
        <v>-19147.405658169995</v>
      </c>
      <c r="Y47" s="186">
        <v>-2544.0283900212626</v>
      </c>
      <c r="Z47" s="186" t="e">
        <v>#REF!</v>
      </c>
      <c r="AA47" s="186">
        <v>-12253.027995596185</v>
      </c>
      <c r="AB47" s="186">
        <v>4322.6174587627866</v>
      </c>
      <c r="AC47" s="186">
        <v>2475.8967713158736</v>
      </c>
      <c r="AD47" s="186">
        <v>1080.8204641566763</v>
      </c>
      <c r="AE47" s="186">
        <v>-5763.6423031621853</v>
      </c>
      <c r="AF47" s="186">
        <v>8318.6311608665237</v>
      </c>
      <c r="AG47" s="186">
        <v>14909.51124012461</v>
      </c>
      <c r="AH47" s="186">
        <v>-4710.2886042105965</v>
      </c>
      <c r="AI47" s="186" t="e">
        <v>#REF!</v>
      </c>
      <c r="AJ47" s="186" t="s">
        <v>1163</v>
      </c>
      <c r="AK47" s="186">
        <v>-5743.45713836917</v>
      </c>
      <c r="AL47" s="186">
        <v>18346.128355268815</v>
      </c>
      <c r="AM47" s="186">
        <v>16598.341159358046</v>
      </c>
      <c r="AN47" s="186">
        <v>27716.171699138078</v>
      </c>
      <c r="AO47" s="186">
        <v>31844.130579662557</v>
      </c>
      <c r="AP47" s="186">
        <v>42835.331831369047</v>
      </c>
      <c r="AQ47" s="186">
        <v>25912.266418015519</v>
      </c>
      <c r="AR47" s="186">
        <v>-32095.627993260066</v>
      </c>
      <c r="AS47" s="186">
        <v>37347.67187746425</v>
      </c>
      <c r="AT47" s="186">
        <v>71763.933519063532</v>
      </c>
      <c r="AU47" s="186">
        <v>18346.128355268815</v>
      </c>
      <c r="AV47" s="186">
        <v>16598.341159358046</v>
      </c>
      <c r="AW47" s="186">
        <v>54732.977798713015</v>
      </c>
      <c r="AX47" s="186">
        <v>44435.745390222684</v>
      </c>
      <c r="AY47" s="270">
        <v>23977.023076657744</v>
      </c>
      <c r="AZ47" s="270">
        <v>11086.569336759459</v>
      </c>
      <c r="BA47" s="258">
        <v>-55147.92560911295</v>
      </c>
    </row>
    <row r="48" spans="1:53" outlineLevel="1" x14ac:dyDescent="0.25">
      <c r="A48" s="186">
        <v>8124.1939215916473</v>
      </c>
      <c r="B48" s="186">
        <v>4595.1203763418453</v>
      </c>
      <c r="C48" s="259">
        <v>-10095.839518512632</v>
      </c>
      <c r="D48" s="270">
        <v>-2042.5722875224292</v>
      </c>
      <c r="E48" s="245">
        <v>-10095.839518512632</v>
      </c>
      <c r="F48" s="193">
        <v>0.8</v>
      </c>
      <c r="G48">
        <v>20160715</v>
      </c>
      <c r="H48" s="186">
        <v>4482.4360873779924</v>
      </c>
      <c r="I48" s="253">
        <v>11055.590038333032</v>
      </c>
      <c r="J48" s="277">
        <v>22643.554566786184</v>
      </c>
      <c r="K48" s="253">
        <v>-1683.7234196409127</v>
      </c>
      <c r="L48" s="253">
        <v>6554.0973251605637</v>
      </c>
      <c r="M48" s="275">
        <v>4595.1203763418453</v>
      </c>
      <c r="N48" s="186">
        <v>-2042.5722875224292</v>
      </c>
      <c r="O48" s="186">
        <v>2011.2422552255166</v>
      </c>
      <c r="P48" s="275">
        <v>8124.1939215916473</v>
      </c>
      <c r="Q48" s="277">
        <v>10095.839518512632</v>
      </c>
      <c r="R48" s="277">
        <v>-10095.839518512632</v>
      </c>
      <c r="S48" s="275">
        <v>6811.2247638788367</v>
      </c>
      <c r="T48" s="186">
        <v>48232.544486893916</v>
      </c>
      <c r="U48" s="254">
        <v>0.68354430379746833</v>
      </c>
      <c r="V48" s="140">
        <v>610.53853780878376</v>
      </c>
      <c r="W48">
        <v>20160715</v>
      </c>
      <c r="X48" s="186">
        <v>6554.0973251605637</v>
      </c>
      <c r="Y48" s="186">
        <v>-583.68566028381383</v>
      </c>
      <c r="Z48" s="186" t="e">
        <v>#REF!</v>
      </c>
      <c r="AA48" s="186">
        <v>-11138.247856587384</v>
      </c>
      <c r="AB48" s="186">
        <v>5258.8783276702661</v>
      </c>
      <c r="AC48" s="186">
        <v>-1202.0901776651954</v>
      </c>
      <c r="AD48" s="186">
        <v>6541.5826595819117</v>
      </c>
      <c r="AE48" s="186">
        <v>-4574.0139415796275</v>
      </c>
      <c r="AF48" s="186">
        <v>6488.611966660621</v>
      </c>
      <c r="AG48" s="186">
        <v>-4525.7830698286816</v>
      </c>
      <c r="AH48" s="186">
        <v>-2130.2423487753813</v>
      </c>
      <c r="AI48" s="186" t="e">
        <v>#REF!</v>
      </c>
      <c r="AJ48" s="186" t="s">
        <v>1163</v>
      </c>
      <c r="AK48" s="186">
        <v>-1261.0210509911776</v>
      </c>
      <c r="AL48" s="186">
        <v>29401.718393601848</v>
      </c>
      <c r="AM48" s="186">
        <v>39241.895726144227</v>
      </c>
      <c r="AN48" s="186">
        <v>26032.448279497166</v>
      </c>
      <c r="AO48" s="186">
        <v>38398.227904823121</v>
      </c>
      <c r="AP48" s="186">
        <v>47430.452207710892</v>
      </c>
      <c r="AQ48" s="186">
        <v>23869.694130493088</v>
      </c>
      <c r="AR48" s="186">
        <v>-30084.385738034551</v>
      </c>
      <c r="AS48" s="186">
        <v>45471.8657990559</v>
      </c>
      <c r="AT48" s="186">
        <v>81859.77303757616</v>
      </c>
      <c r="AU48" s="186">
        <v>29401.718393601848</v>
      </c>
      <c r="AV48" s="186">
        <v>39241.895726144227</v>
      </c>
      <c r="AW48" s="186">
        <v>59328.09817505486</v>
      </c>
      <c r="AX48" s="186">
        <v>52559.939311814334</v>
      </c>
      <c r="AY48" s="259">
        <v>13881.183558145112</v>
      </c>
      <c r="AZ48" s="270">
        <v>9043.9970492370303</v>
      </c>
      <c r="BA48" s="245">
        <v>-65243.765127625578</v>
      </c>
    </row>
    <row r="49" spans="1:53" outlineLevel="1" x14ac:dyDescent="0.25">
      <c r="A49" s="186">
        <v>25870.614255029031</v>
      </c>
      <c r="B49" s="186">
        <v>-9036.2619290928669</v>
      </c>
      <c r="C49" s="269">
        <v>-27865.22856497547</v>
      </c>
      <c r="D49" s="263">
        <v>-10859.975037241193</v>
      </c>
      <c r="E49" s="271">
        <v>27865.22856497547</v>
      </c>
      <c r="F49" s="193">
        <v>0.7</v>
      </c>
      <c r="G49">
        <v>20160718</v>
      </c>
      <c r="H49" s="186">
        <v>-13072.370235922479</v>
      </c>
      <c r="I49" s="253">
        <v>23246.244907263681</v>
      </c>
      <c r="J49" s="277">
        <v>27865.22856497547</v>
      </c>
      <c r="K49" s="253">
        <v>28561.663908771297</v>
      </c>
      <c r="L49" s="253">
        <v>9945.1910796509965</v>
      </c>
      <c r="M49" s="275">
        <v>-9036.2619290928669</v>
      </c>
      <c r="N49" s="186">
        <v>996.36581408768325</v>
      </c>
      <c r="O49" s="186">
        <v>-9516.0972566272394</v>
      </c>
      <c r="P49" s="275">
        <v>25870.614255029031</v>
      </c>
      <c r="Q49" s="277">
        <v>-52834.25008472809</v>
      </c>
      <c r="R49" s="277">
        <v>52834.25008472809</v>
      </c>
      <c r="S49" s="275">
        <v>21021.232673659892</v>
      </c>
      <c r="T49" s="186">
        <v>69289.009681910771</v>
      </c>
      <c r="U49" s="254">
        <v>0.31645569620253167</v>
      </c>
      <c r="V49" s="140">
        <v>877.07607192292119</v>
      </c>
      <c r="W49">
        <v>20160718</v>
      </c>
      <c r="X49" s="186">
        <v>-52834.25008472809</v>
      </c>
      <c r="Y49" s="186">
        <v>-4294.9670742722428</v>
      </c>
      <c r="Z49" s="186" t="e">
        <v>#REF!</v>
      </c>
      <c r="AA49" s="186">
        <v>13438.970244565193</v>
      </c>
      <c r="AB49" s="186">
        <v>8249.6442024057797</v>
      </c>
      <c r="AC49" s="186">
        <v>-2220.5707763755108</v>
      </c>
      <c r="AD49" s="186">
        <v>-523.10323671737297</v>
      </c>
      <c r="AE49" s="186">
        <v>-3752.4275007008614</v>
      </c>
      <c r="AF49" s="186">
        <v>16997.404088310341</v>
      </c>
      <c r="AG49" s="186">
        <v>-21369.205283107731</v>
      </c>
      <c r="AH49" s="186">
        <v>17150.917472798355</v>
      </c>
      <c r="AI49" s="186" t="e">
        <v>#REF!</v>
      </c>
      <c r="AJ49" s="186" t="s">
        <v>1185</v>
      </c>
      <c r="AK49" s="186">
        <v>-14333.391286913657</v>
      </c>
      <c r="AL49" s="186">
        <v>52647.963300865529</v>
      </c>
      <c r="AM49" s="186">
        <v>67107.12429111969</v>
      </c>
      <c r="AN49" s="186">
        <v>54594.112188268467</v>
      </c>
      <c r="AO49" s="186">
        <v>48343.418984474119</v>
      </c>
      <c r="AP49" s="186">
        <v>38394.190278618029</v>
      </c>
      <c r="AQ49" s="186">
        <v>24866.059944580771</v>
      </c>
      <c r="AR49" s="186">
        <v>-39600.48299466179</v>
      </c>
      <c r="AS49" s="186">
        <v>71342.480054084939</v>
      </c>
      <c r="AT49" s="186">
        <v>29025.52295284807</v>
      </c>
      <c r="AU49" s="186">
        <v>52647.963300865529</v>
      </c>
      <c r="AV49" s="186">
        <v>67107.12429111969</v>
      </c>
      <c r="AW49" s="186">
        <v>50291.836245961997</v>
      </c>
      <c r="AX49" s="186">
        <v>78430.553566843359</v>
      </c>
      <c r="AY49" s="269">
        <v>-13984.045006830358</v>
      </c>
      <c r="AZ49" s="263">
        <v>-1815.9779880041624</v>
      </c>
      <c r="BA49" s="271">
        <v>-37378.536562650108</v>
      </c>
    </row>
    <row r="50" spans="1:53" outlineLevel="1" x14ac:dyDescent="0.25">
      <c r="A50" s="186">
        <v>-5659.182992791094</v>
      </c>
      <c r="B50" s="186">
        <v>23904.608005441409</v>
      </c>
      <c r="C50" s="245">
        <v>17399.677097477994</v>
      </c>
      <c r="D50" s="263">
        <v>28615.998130078759</v>
      </c>
      <c r="E50" s="259">
        <v>-21887.488196094077</v>
      </c>
      <c r="F50" s="193">
        <v>0.8</v>
      </c>
      <c r="G50">
        <v>20160719</v>
      </c>
      <c r="H50" s="186">
        <v>18677.16999493101</v>
      </c>
      <c r="I50" s="253">
        <v>5743.7878647868647</v>
      </c>
      <c r="J50" s="277">
        <v>54.742175558399822</v>
      </c>
      <c r="K50" s="253">
        <v>-8342.9356224193198</v>
      </c>
      <c r="L50" s="253">
        <v>17399.677097477994</v>
      </c>
      <c r="M50" s="275">
        <v>23904.608005441409</v>
      </c>
      <c r="N50" s="186">
        <v>2238.3409662310355</v>
      </c>
      <c r="O50" s="186">
        <v>37568.479308030808</v>
      </c>
      <c r="P50" s="275">
        <v>-5659.182992791094</v>
      </c>
      <c r="Q50" s="277">
        <v>21887.488196094077</v>
      </c>
      <c r="R50" s="277">
        <v>-21887.488196094077</v>
      </c>
      <c r="S50" s="275">
        <v>8798.8476011214589</v>
      </c>
      <c r="T50" s="186">
        <v>65673.425979912761</v>
      </c>
      <c r="U50" s="254">
        <v>0.46835443037974683</v>
      </c>
      <c r="V50" s="140">
        <v>831.30918961914892</v>
      </c>
      <c r="W50">
        <v>20160719</v>
      </c>
      <c r="Y50" s="186">
        <v>2802.3998795042653</v>
      </c>
      <c r="Z50" s="186" t="e">
        <v>#REF!</v>
      </c>
      <c r="AA50" s="186">
        <v>10109.36414317599</v>
      </c>
      <c r="AB50" s="186">
        <v>13672.434088564496</v>
      </c>
      <c r="AC50" s="186">
        <v>7434.1730381742709</v>
      </c>
      <c r="AD50" s="186">
        <v>1617.3533901593594</v>
      </c>
      <c r="AE50" s="186">
        <v>14026.191025701784</v>
      </c>
      <c r="AF50" s="186">
        <v>10105.715631118968</v>
      </c>
      <c r="AG50" s="186">
        <v>-15473.380944317007</v>
      </c>
      <c r="AH50" s="186">
        <v>14495.016386025272</v>
      </c>
      <c r="AI50" s="186" t="e">
        <v>#REF!</v>
      </c>
      <c r="AJ50" s="186" t="s">
        <v>1163</v>
      </c>
      <c r="AK50" s="186">
        <v>4343.778708017353</v>
      </c>
      <c r="AL50" s="186">
        <v>58391.751165652393</v>
      </c>
      <c r="AM50" s="186">
        <v>67161.866466678082</v>
      </c>
      <c r="AN50" s="186">
        <v>46251.176565849149</v>
      </c>
      <c r="AO50" s="186">
        <v>65743.096081952113</v>
      </c>
      <c r="AP50" s="186">
        <v>62298.798284059434</v>
      </c>
      <c r="AQ50" s="186">
        <v>27104.400910811808</v>
      </c>
      <c r="AR50" s="186">
        <v>-2032.003686630982</v>
      </c>
      <c r="AS50" s="186">
        <v>65683.297061293852</v>
      </c>
      <c r="AT50" s="186">
        <v>50913.011148942147</v>
      </c>
      <c r="AU50" s="186">
        <v>58391.751165652393</v>
      </c>
      <c r="AV50" s="186">
        <v>67161.866466678082</v>
      </c>
      <c r="AW50" s="186">
        <v>74196.444251403402</v>
      </c>
      <c r="AX50" s="186">
        <v>72771.370574052271</v>
      </c>
      <c r="AY50" s="245">
        <v>3415.6320906476358</v>
      </c>
      <c r="AZ50" s="263">
        <v>26800.020142074594</v>
      </c>
      <c r="BA50" s="259">
        <v>-59266.024758744185</v>
      </c>
    </row>
    <row r="51" spans="1:53" outlineLevel="1" x14ac:dyDescent="0.25">
      <c r="A51" s="186">
        <v>3679.2042582415411</v>
      </c>
      <c r="B51" s="186">
        <v>11078.169005024956</v>
      </c>
      <c r="C51" s="258">
        <v>-23653.113789079569</v>
      </c>
      <c r="D51" s="263">
        <v>1417.1988776261801</v>
      </c>
      <c r="E51" s="260">
        <v>3748.4572192028181</v>
      </c>
      <c r="F51" s="193">
        <v>1</v>
      </c>
      <c r="G51">
        <v>20160720</v>
      </c>
      <c r="H51" s="186">
        <v>21487.444902381212</v>
      </c>
      <c r="I51" s="253">
        <v>23491.063069350839</v>
      </c>
      <c r="J51" s="277">
        <v>12000.078997483492</v>
      </c>
      <c r="K51" s="253">
        <v>8653.2922647307751</v>
      </c>
      <c r="L51" s="253">
        <v>23825.19803708739</v>
      </c>
      <c r="M51" s="275">
        <v>3679.2042582415411</v>
      </c>
      <c r="N51" s="186">
        <v>11077.069514970593</v>
      </c>
      <c r="O51" s="186">
        <v>3748.4572192028181</v>
      </c>
      <c r="P51" s="275">
        <v>11078.169005024956</v>
      </c>
      <c r="Q51" s="277">
        <v>-23653.113789079569</v>
      </c>
      <c r="R51" s="277">
        <v>23653.113789079569</v>
      </c>
      <c r="S51" s="275">
        <v>22135.491898224231</v>
      </c>
      <c r="T51" s="186">
        <v>62108.375201524883</v>
      </c>
      <c r="U51" s="254">
        <v>0.49367088607594939</v>
      </c>
      <c r="V51" s="140">
        <v>786.18196457626448</v>
      </c>
      <c r="W51">
        <v>20160720</v>
      </c>
      <c r="AK51" s="186">
        <v>25831.223610398563</v>
      </c>
      <c r="AL51" s="186">
        <v>81882.814235003229</v>
      </c>
      <c r="AM51" s="186">
        <v>79161.945464161574</v>
      </c>
      <c r="AN51" s="186">
        <v>54904.468830579921</v>
      </c>
      <c r="AO51" s="186">
        <v>89568.294119039507</v>
      </c>
      <c r="AP51" s="186">
        <v>65978.002542300979</v>
      </c>
      <c r="AQ51" s="186">
        <v>38181.470425782405</v>
      </c>
      <c r="AR51" s="186">
        <v>1716.4535325718361</v>
      </c>
      <c r="AS51" s="186">
        <v>76761.466066318811</v>
      </c>
      <c r="AT51" s="186">
        <v>27259.897359862578</v>
      </c>
      <c r="AU51" s="186">
        <v>81882.814235003229</v>
      </c>
      <c r="AV51" s="186">
        <v>79161.945464161574</v>
      </c>
      <c r="AW51" s="186">
        <v>85274.613256428362</v>
      </c>
      <c r="AX51" s="186">
        <v>76450.574832293816</v>
      </c>
      <c r="AY51" s="258">
        <v>-20237.481698431933</v>
      </c>
      <c r="AZ51" s="263">
        <v>28217.219019700773</v>
      </c>
      <c r="BA51" s="260">
        <v>-55517.567539541364</v>
      </c>
    </row>
    <row r="52" spans="1:53" outlineLevel="1" x14ac:dyDescent="0.25">
      <c r="A52" s="186">
        <v>17736.279304577973</v>
      </c>
      <c r="B52" s="186">
        <v>16947.326660274812</v>
      </c>
      <c r="C52" s="258">
        <v>-3171.0176449690475</v>
      </c>
      <c r="D52" s="263">
        <v>9691.2409290231735</v>
      </c>
      <c r="E52" s="245">
        <v>813.77516318491871</v>
      </c>
      <c r="F52" s="193">
        <v>0.6</v>
      </c>
      <c r="G52">
        <v>20160721</v>
      </c>
      <c r="H52" s="186">
        <v>-18814.01512393773</v>
      </c>
      <c r="I52" s="253">
        <v>12061.328863140177</v>
      </c>
      <c r="J52" s="277">
        <v>23229.173460803147</v>
      </c>
      <c r="K52" s="253">
        <v>-9511.4341663701089</v>
      </c>
      <c r="L52" s="253">
        <v>813.77516318491871</v>
      </c>
      <c r="M52" s="275">
        <v>16947.326660274812</v>
      </c>
      <c r="N52" s="186">
        <v>-27305.315303959491</v>
      </c>
      <c r="O52" s="186">
        <v>-1485.9849288201754</v>
      </c>
      <c r="P52" s="275">
        <v>21180.119603065985</v>
      </c>
      <c r="Q52" s="277">
        <v>-3171.0176449690475</v>
      </c>
      <c r="R52" s="277">
        <v>3171.0176449690475</v>
      </c>
      <c r="S52" s="275">
        <v>17736.279304577973</v>
      </c>
      <c r="T52" s="186">
        <v>70553.373550754681</v>
      </c>
      <c r="U52" s="254">
        <v>0.48101265822784811</v>
      </c>
      <c r="V52" s="140">
        <v>893.080677857654</v>
      </c>
      <c r="W52">
        <v>20160721</v>
      </c>
      <c r="AK52" s="186">
        <v>7017.2084864608332</v>
      </c>
      <c r="AL52" s="186">
        <v>93944.14309814341</v>
      </c>
      <c r="AM52" s="186">
        <v>102391.11892496471</v>
      </c>
      <c r="AN52" s="186">
        <v>45393.034664209816</v>
      </c>
      <c r="AO52" s="186">
        <v>90382.069282224431</v>
      </c>
      <c r="AP52" s="186">
        <v>82925.329202575784</v>
      </c>
      <c r="AQ52" s="186">
        <v>10876.155121822914</v>
      </c>
      <c r="AR52" s="186">
        <v>230.46860375166079</v>
      </c>
      <c r="AS52" s="186">
        <v>97941.585669384804</v>
      </c>
      <c r="AT52" s="186">
        <v>24088.87971489353</v>
      </c>
      <c r="AU52" s="186">
        <v>93944.14309814341</v>
      </c>
      <c r="AV52" s="186">
        <v>102391.11892496471</v>
      </c>
      <c r="AW52" s="186">
        <v>102221.93991670318</v>
      </c>
      <c r="AX52" s="186">
        <v>94186.854136871785</v>
      </c>
      <c r="AY52" s="258">
        <v>-23408.499343400981</v>
      </c>
      <c r="AZ52" s="263">
        <v>37908.459948723947</v>
      </c>
      <c r="BA52" s="245">
        <v>-54703.792376356447</v>
      </c>
    </row>
    <row r="53" spans="1:53" outlineLevel="1" x14ac:dyDescent="0.25">
      <c r="A53" s="186">
        <v>-17511.924157221281</v>
      </c>
      <c r="B53" s="186">
        <v>7776.0164465475209</v>
      </c>
      <c r="C53" s="243">
        <v>7236.5701700098762</v>
      </c>
      <c r="D53" s="245">
        <v>-5970.9284107493331</v>
      </c>
      <c r="E53" s="271">
        <v>-19904.972510908789</v>
      </c>
      <c r="F53" s="193">
        <v>0.6</v>
      </c>
      <c r="G53">
        <v>20160722</v>
      </c>
      <c r="H53" s="186">
        <v>1814.9884009308023</v>
      </c>
      <c r="I53" s="253">
        <v>4953.5066291705207</v>
      </c>
      <c r="J53" s="277">
        <v>-18876.04453749055</v>
      </c>
      <c r="K53" s="253">
        <v>6599.9039374204112</v>
      </c>
      <c r="L53" s="253">
        <v>-5089.8664543281775</v>
      </c>
      <c r="M53" s="275">
        <v>7776.0164465475209</v>
      </c>
      <c r="N53" s="186">
        <v>2149.7849097689696</v>
      </c>
      <c r="O53" s="186">
        <v>14502.315688250852</v>
      </c>
      <c r="P53" s="275">
        <v>-17511.924157221281</v>
      </c>
      <c r="Q53" s="277">
        <v>-9815.7224672746088</v>
      </c>
      <c r="R53" s="277">
        <v>9815.7224672746088</v>
      </c>
      <c r="S53" s="275">
        <v>-7040.9895522242532</v>
      </c>
      <c r="T53" s="186">
        <v>64270.611483467859</v>
      </c>
      <c r="U53" s="254">
        <v>0.39240506329113922</v>
      </c>
      <c r="V53" s="140">
        <v>813.55204409452961</v>
      </c>
      <c r="W53">
        <v>20160722</v>
      </c>
      <c r="AK53" s="186">
        <v>8832.1968873916358</v>
      </c>
      <c r="AL53" s="186">
        <v>98897.649727313925</v>
      </c>
      <c r="AM53" s="186">
        <v>83515.07438747416</v>
      </c>
      <c r="AN53" s="186">
        <v>51992.938601630231</v>
      </c>
      <c r="AO53" s="186">
        <v>85292.202827896253</v>
      </c>
      <c r="AP53" s="186">
        <v>90701.345649123308</v>
      </c>
      <c r="AQ53" s="186">
        <v>13025.940031591883</v>
      </c>
      <c r="AR53" s="186">
        <v>14732.784292002512</v>
      </c>
      <c r="AS53" s="186">
        <v>80429.661512163526</v>
      </c>
      <c r="AT53" s="186">
        <v>14273.157247618921</v>
      </c>
      <c r="AU53" s="186">
        <v>98897.649727313925</v>
      </c>
      <c r="AV53" s="186">
        <v>83515.07438747416</v>
      </c>
      <c r="AW53" s="186">
        <v>109997.95636325071</v>
      </c>
      <c r="AX53" s="186">
        <v>76674.929979650507</v>
      </c>
      <c r="AY53" s="243">
        <v>-16171.929173391105</v>
      </c>
      <c r="AZ53" s="245">
        <v>31937.531537974613</v>
      </c>
      <c r="BA53" s="271">
        <v>-74608.764887265235</v>
      </c>
    </row>
    <row r="54" spans="1:53" outlineLevel="1" x14ac:dyDescent="0.25">
      <c r="A54" s="186">
        <v>4238.4596797706045</v>
      </c>
      <c r="B54" s="186">
        <v>825.81437601160314</v>
      </c>
      <c r="C54" s="272">
        <v>6450.4162597172535</v>
      </c>
      <c r="D54" s="245">
        <v>362.74773745941366</v>
      </c>
      <c r="E54" s="263">
        <v>-10997.609561125573</v>
      </c>
      <c r="F54" s="193">
        <v>0.6</v>
      </c>
      <c r="G54">
        <v>20160725</v>
      </c>
      <c r="H54" s="186">
        <v>-5268.5280337974209</v>
      </c>
      <c r="I54" s="253">
        <v>876.74684971254044</v>
      </c>
      <c r="J54" s="277">
        <v>6450.4162597172535</v>
      </c>
      <c r="K54" s="253">
        <v>11267.320460154691</v>
      </c>
      <c r="L54" s="253">
        <v>362.74773745941366</v>
      </c>
      <c r="M54" s="275">
        <v>4238.4596797706045</v>
      </c>
      <c r="N54" s="186">
        <v>-14024.084962786259</v>
      </c>
      <c r="O54" s="186">
        <v>-2207.4468490490322</v>
      </c>
      <c r="P54" s="275">
        <v>825.81437601160314</v>
      </c>
      <c r="Q54" s="277">
        <v>4259.9368119499441</v>
      </c>
      <c r="R54" s="277">
        <v>-4259.9368119499441</v>
      </c>
      <c r="S54" s="275">
        <v>-757.05721072151925</v>
      </c>
      <c r="T54" s="186">
        <v>62276.408408529416</v>
      </c>
      <c r="U54" s="254">
        <v>0.59493670886075944</v>
      </c>
      <c r="V54" s="140">
        <v>788.30896719657517</v>
      </c>
      <c r="W54">
        <v>20160725</v>
      </c>
      <c r="AK54" s="186">
        <v>3563.6688535942149</v>
      </c>
      <c r="AL54" s="186">
        <v>99774.396577026462</v>
      </c>
      <c r="AM54" s="186">
        <v>89965.490647191415</v>
      </c>
      <c r="AN54" s="186">
        <v>63260.25906178492</v>
      </c>
      <c r="AO54" s="186">
        <v>85654.95056535567</v>
      </c>
      <c r="AP54" s="186">
        <v>94939.805328893912</v>
      </c>
      <c r="AQ54" s="186">
        <v>-998.14493119437611</v>
      </c>
      <c r="AR54" s="186">
        <v>12525.33744295348</v>
      </c>
      <c r="AS54" s="186">
        <v>81255.475888175133</v>
      </c>
      <c r="AT54" s="186">
        <v>18533.094059568866</v>
      </c>
      <c r="AU54" s="186">
        <v>99774.396577026462</v>
      </c>
      <c r="AV54" s="186">
        <v>89965.490647191415</v>
      </c>
      <c r="AW54" s="186">
        <v>110823.77073926231</v>
      </c>
      <c r="AX54" s="186">
        <v>80913.389659421111</v>
      </c>
      <c r="AY54" s="272">
        <v>-9721.5129136738506</v>
      </c>
      <c r="AZ54" s="245">
        <v>32300.279275434026</v>
      </c>
      <c r="BA54" s="263">
        <v>-85606.374448390809</v>
      </c>
    </row>
    <row r="55" spans="1:53" outlineLevel="1" x14ac:dyDescent="0.25">
      <c r="A55" s="186">
        <v>8186.1762741768816</v>
      </c>
      <c r="B55" s="186">
        <v>7758.8592741668745</v>
      </c>
      <c r="C55" s="245">
        <v>-4960.4087258284599</v>
      </c>
      <c r="D55" s="245">
        <v>-4960.4087258284599</v>
      </c>
      <c r="E55" s="269">
        <v>-4960.4087258284599</v>
      </c>
      <c r="F55" s="193">
        <v>0.5</v>
      </c>
      <c r="G55">
        <v>20160726</v>
      </c>
      <c r="H55" s="186">
        <v>5948.1588250151744</v>
      </c>
      <c r="I55" s="253">
        <v>-641.34294717709906</v>
      </c>
      <c r="J55" s="277">
        <v>-17587.910848772284</v>
      </c>
      <c r="K55" s="253">
        <v>8284.1530765648768</v>
      </c>
      <c r="L55" s="253">
        <v>-4960.4087258284599</v>
      </c>
      <c r="M55" s="275">
        <v>8186.1762741768816</v>
      </c>
      <c r="N55" s="186">
        <v>12429.859276305213</v>
      </c>
      <c r="O55" s="186">
        <v>-6784.0599771033849</v>
      </c>
      <c r="P55" s="275">
        <v>-2985.514825032421</v>
      </c>
      <c r="Q55" s="277">
        <v>-21058.389074418927</v>
      </c>
      <c r="R55" s="277">
        <v>21058.389074418927</v>
      </c>
      <c r="S55" s="275">
        <v>7758.8592741668745</v>
      </c>
      <c r="T55" s="186">
        <v>82423.795024756371</v>
      </c>
      <c r="U55" s="254">
        <v>0.58227848101265822</v>
      </c>
      <c r="V55" s="140">
        <v>1043.3391775285615</v>
      </c>
      <c r="W55">
        <v>20160726</v>
      </c>
      <c r="AK55" s="186">
        <v>9511.8276786093884</v>
      </c>
      <c r="AL55" s="186">
        <v>99133.053629849368</v>
      </c>
      <c r="AM55" s="186">
        <v>72377.57979841913</v>
      </c>
      <c r="AN55" s="186">
        <v>71544.412138349799</v>
      </c>
      <c r="AO55" s="186">
        <v>80694.541839527214</v>
      </c>
      <c r="AP55" s="186">
        <v>103125.98160307079</v>
      </c>
      <c r="AQ55" s="186">
        <v>11431.714345110837</v>
      </c>
      <c r="AR55" s="186">
        <v>5741.2774658500948</v>
      </c>
      <c r="AS55" s="186">
        <v>78269.961063142706</v>
      </c>
      <c r="AT55" s="186">
        <v>-2525.2950148500604</v>
      </c>
      <c r="AU55" s="186">
        <v>2525.2950148500604</v>
      </c>
      <c r="AV55" s="186">
        <v>104334.42512986326</v>
      </c>
      <c r="AW55" s="186">
        <v>118582.63001342918</v>
      </c>
      <c r="AX55" s="186">
        <v>89099.565933597987</v>
      </c>
      <c r="AY55" s="245">
        <v>-14681.92163950231</v>
      </c>
      <c r="AZ55" s="245">
        <v>27339.870549605566</v>
      </c>
      <c r="BA55" s="269">
        <v>-90566.783174219265</v>
      </c>
    </row>
    <row r="56" spans="1:53" outlineLevel="1" x14ac:dyDescent="0.25">
      <c r="A56" s="186">
        <v>22780.124418447202</v>
      </c>
      <c r="B56" s="186">
        <v>10375.604757195611</v>
      </c>
      <c r="C56" s="243">
        <v>22632.414694083294</v>
      </c>
      <c r="D56" s="245">
        <v>11469.366594402871</v>
      </c>
      <c r="E56" s="271">
        <v>-2749.8546821161158</v>
      </c>
      <c r="F56" s="193">
        <v>0.5</v>
      </c>
      <c r="G56">
        <v>20160727</v>
      </c>
      <c r="H56" s="186">
        <v>-8549.7171894163148</v>
      </c>
      <c r="I56" s="253">
        <v>-13764.607682549882</v>
      </c>
      <c r="J56" s="277">
        <v>-2705.8625321769123</v>
      </c>
      <c r="K56" s="253">
        <v>-9570.1484904835961</v>
      </c>
      <c r="L56" s="253">
        <v>11033.810048707481</v>
      </c>
      <c r="M56" s="275">
        <v>22780.124418447202</v>
      </c>
      <c r="N56" s="186">
        <v>9936.1565360368113</v>
      </c>
      <c r="O56" s="186">
        <v>-5439.7682925088375</v>
      </c>
      <c r="P56" s="275">
        <v>10375.604757195611</v>
      </c>
      <c r="Q56" s="277">
        <v>-29377.004690599038</v>
      </c>
      <c r="R56" s="277">
        <v>29377.004690599038</v>
      </c>
      <c r="S56" s="275">
        <v>7819.5546462119464</v>
      </c>
      <c r="T56" s="186">
        <v>78670.856918659367</v>
      </c>
      <c r="U56" s="254">
        <v>0.379746835443038</v>
      </c>
      <c r="V56" s="140">
        <v>995.83363188176395</v>
      </c>
      <c r="W56">
        <v>20160727</v>
      </c>
      <c r="AK56" s="186">
        <v>962.11048919307359</v>
      </c>
      <c r="AL56" s="186">
        <v>85368.445947299479</v>
      </c>
      <c r="AM56" s="186">
        <v>69671.717266242224</v>
      </c>
      <c r="AN56" s="186">
        <v>61974.263647866203</v>
      </c>
      <c r="AO56" s="186">
        <v>91728.351888234698</v>
      </c>
      <c r="AP56" s="186">
        <v>125906.10602151799</v>
      </c>
      <c r="AQ56" s="186">
        <v>21367.870881147646</v>
      </c>
      <c r="AR56" s="186">
        <v>301.50917334125734</v>
      </c>
      <c r="AS56" s="186">
        <v>88645.565820338321</v>
      </c>
      <c r="AT56" s="186">
        <v>-31902.299705449099</v>
      </c>
      <c r="AU56" s="186">
        <v>31902.299705449099</v>
      </c>
      <c r="AV56" s="186">
        <v>112153.97977607521</v>
      </c>
      <c r="AW56" s="186">
        <v>128958.2347706248</v>
      </c>
      <c r="AX56" s="186">
        <v>111879.69035204519</v>
      </c>
      <c r="AY56" s="243">
        <v>7950.4930545809839</v>
      </c>
      <c r="AZ56" s="245">
        <v>38809.237144008439</v>
      </c>
      <c r="BA56" s="271">
        <v>-93316.637856335379</v>
      </c>
    </row>
    <row r="57" spans="1:53" outlineLevel="1" x14ac:dyDescent="0.25">
      <c r="A57" s="186">
        <v>12942.560087781232</v>
      </c>
      <c r="B57" s="186">
        <v>-8378.5739034178896</v>
      </c>
      <c r="C57" s="243">
        <v>12942.560087781232</v>
      </c>
      <c r="D57" s="245">
        <v>-10237.656654101831</v>
      </c>
      <c r="E57" s="269">
        <v>-19316.173389880081</v>
      </c>
      <c r="F57" s="193">
        <v>0.5</v>
      </c>
      <c r="G57">
        <v>20160728</v>
      </c>
      <c r="H57" s="186">
        <v>-21415.648214948673</v>
      </c>
      <c r="I57" s="253">
        <v>-19316.173389880081</v>
      </c>
      <c r="J57" s="277">
        <v>35480.799595528842</v>
      </c>
      <c r="K57" s="253">
        <v>8991.6609664242642</v>
      </c>
      <c r="L57" s="253">
        <v>-10237.656654101831</v>
      </c>
      <c r="M57" s="275">
        <v>12942.560087781232</v>
      </c>
      <c r="N57" s="186">
        <v>27497.028316015861</v>
      </c>
      <c r="O57" s="186">
        <v>-31015.932612803063</v>
      </c>
      <c r="P57" s="275">
        <v>5429.3329380447185</v>
      </c>
      <c r="Q57" s="277">
        <v>23017.129583676306</v>
      </c>
      <c r="R57" s="277">
        <v>-23017.129583676306</v>
      </c>
      <c r="S57" s="275">
        <v>-8378.5739034178896</v>
      </c>
      <c r="T57" s="186">
        <v>117998.37329941482</v>
      </c>
      <c r="U57" s="254">
        <v>0.73417721518987344</v>
      </c>
      <c r="V57" s="140">
        <v>1493.6502949293017</v>
      </c>
      <c r="W57">
        <v>20160728</v>
      </c>
      <c r="AK57" s="186">
        <v>-20453.537725755599</v>
      </c>
      <c r="AL57" s="186">
        <v>66052.272557419405</v>
      </c>
      <c r="AM57" s="186">
        <v>105152.51686177106</v>
      </c>
      <c r="AN57" s="186">
        <v>70965.924614290474</v>
      </c>
      <c r="AO57" s="186">
        <v>81490.695234132872</v>
      </c>
      <c r="AP57" s="186">
        <v>138848.66610929923</v>
      </c>
      <c r="AQ57" s="186">
        <v>48864.899197163511</v>
      </c>
      <c r="AR57" s="186">
        <v>-30714.423439461803</v>
      </c>
      <c r="AS57" s="186">
        <v>94074.898758383046</v>
      </c>
      <c r="AT57" s="186">
        <v>-8885.1701217727932</v>
      </c>
      <c r="AU57" s="186">
        <v>8885.1701217727932</v>
      </c>
      <c r="AV57" s="186">
        <v>103775.40587265733</v>
      </c>
      <c r="AW57" s="186">
        <v>120579.66086720691</v>
      </c>
      <c r="AX57" s="186">
        <v>124822.25043982643</v>
      </c>
      <c r="AY57" s="243">
        <v>20893.053142362216</v>
      </c>
      <c r="AZ57" s="245">
        <v>28571.580489906606</v>
      </c>
      <c r="BA57" s="269">
        <v>-112632.81124621545</v>
      </c>
    </row>
    <row r="58" spans="1:53" x14ac:dyDescent="0.25">
      <c r="A58" s="186">
        <f>IF(P57=MAX(P57,S57,M57),P58,IF(S57=MAX(P57,S57,M57),S58,M58))</f>
        <v>-18024.877048876358</v>
      </c>
      <c r="B58" s="186">
        <f t="shared" ref="B58" si="18">IF(S57=MIN(S57,P57,M57),S58,IF(P57=MIN(S57,P57,M57),P58,M58))</f>
        <v>30624.758815719022</v>
      </c>
      <c r="C58" s="273">
        <f>S58</f>
        <v>30624.758815719022</v>
      </c>
      <c r="D58" s="245">
        <f>L58</f>
        <v>21943.690810783566</v>
      </c>
      <c r="E58" s="273">
        <f>B58</f>
        <v>30624.758815719022</v>
      </c>
      <c r="F58" s="193">
        <f t="shared" ref="F58:F62" si="19">(COUNTIF(H58:S58,"&gt;"&amp;0)-1)/10</f>
        <v>0.5</v>
      </c>
      <c r="G58">
        <f>old!G12</f>
        <v>20160729</v>
      </c>
      <c r="H58" s="186">
        <f>old!AB13</f>
        <v>-3020.9573606422487</v>
      </c>
      <c r="I58" s="253">
        <f>old!AC13</f>
        <v>16333.246569679815</v>
      </c>
      <c r="J58" s="277">
        <f>-old!AD13</f>
        <v>71968.404364849266</v>
      </c>
      <c r="K58" s="253">
        <f>old!AE13</f>
        <v>-38222.925481672275</v>
      </c>
      <c r="L58" s="275">
        <f>old!AF13</f>
        <v>21943.690810783566</v>
      </c>
      <c r="M58" s="253">
        <f>old!AG13</f>
        <v>-18024.877048876358</v>
      </c>
      <c r="N58" s="186">
        <f>old!AH13</f>
        <v>-8243.6647210266565</v>
      </c>
      <c r="O58" s="186">
        <f>old!AI13</f>
        <v>-10590.746229118431</v>
      </c>
      <c r="P58" s="275">
        <f>old!AJ13</f>
        <v>49564.800678553955</v>
      </c>
      <c r="Q58" s="277">
        <f>old!AK13</f>
        <v>-11060.145663851221</v>
      </c>
      <c r="R58" s="277">
        <f>-Q58</f>
        <v>11060.145663851221</v>
      </c>
      <c r="S58" s="275">
        <f>old!AL13</f>
        <v>30624.758815719022</v>
      </c>
      <c r="T58" s="186">
        <f>old!AM13</f>
        <v>108319.94224843063</v>
      </c>
      <c r="U58" s="254">
        <f>old!N13</f>
        <v>0.36708860759493672</v>
      </c>
      <c r="V58" s="140">
        <f>old!P10</f>
        <v>1504.4436423393138</v>
      </c>
      <c r="W58">
        <f t="shared" ref="W58:W62" si="20">G58</f>
        <v>20160729</v>
      </c>
      <c r="AK58" s="186">
        <f>SUM(H$58:H58)</f>
        <v>-3020.9573606422487</v>
      </c>
      <c r="AL58" s="186">
        <f>SUM(I$58:I58)</f>
        <v>16333.246569679815</v>
      </c>
      <c r="AM58" s="186">
        <f>SUM(J$58:J58)</f>
        <v>71968.404364849266</v>
      </c>
      <c r="AN58" s="186">
        <f>SUM(K$58:K58)</f>
        <v>-38222.925481672275</v>
      </c>
      <c r="AO58" s="186">
        <f>SUM(L$58:L58)</f>
        <v>21943.690810783566</v>
      </c>
      <c r="AP58" s="186">
        <f>SUM(M$58:M58)</f>
        <v>-18024.877048876358</v>
      </c>
      <c r="AQ58" s="186">
        <f>SUM(N$58:N58)</f>
        <v>-8243.6647210266565</v>
      </c>
      <c r="AR58" s="186">
        <f>SUM(O$58:O58)</f>
        <v>-10590.746229118431</v>
      </c>
      <c r="AS58" s="186">
        <f>SUM(P$58:P58)</f>
        <v>49564.800678553955</v>
      </c>
      <c r="AT58" s="186">
        <f>SUM(Q$58:Q58)</f>
        <v>-11060.145663851221</v>
      </c>
      <c r="AU58" s="186">
        <f>SUM(R$58:R58)</f>
        <v>11060.145663851221</v>
      </c>
      <c r="AV58" s="186">
        <f>SUM(S$58:S58)</f>
        <v>30624.758815719022</v>
      </c>
      <c r="AW58" s="186">
        <f>SUM(B$58:B58)</f>
        <v>30624.758815719022</v>
      </c>
      <c r="AX58" s="186">
        <f>SUM(A$58:A58)</f>
        <v>-18024.877048876358</v>
      </c>
      <c r="AY58" s="273">
        <f>SUM(C$58:C58)</f>
        <v>30624.758815719022</v>
      </c>
      <c r="AZ58" s="245">
        <f>SUM(D$58:D58)</f>
        <v>21943.690810783566</v>
      </c>
      <c r="BA58" s="273">
        <f>SUM(E$58:E58)</f>
        <v>30624.758815719022</v>
      </c>
    </row>
    <row r="59" spans="1:53" x14ac:dyDescent="0.25">
      <c r="A59" s="186">
        <f>IF(P58=MAX(P58,S58,L58),P59,IF(S58=MAX(P58,S58,L58),S59,L59))</f>
        <v>-19564.091155557948</v>
      </c>
      <c r="B59" s="186">
        <f>IF(S58=MIN(S58,P58,L58),S59,IF(P58=MIN(S58,P58,L58),P59,L59))</f>
        <v>-11294.732743182223</v>
      </c>
      <c r="C59" s="260">
        <f>O59</f>
        <v>-17697.007836494686</v>
      </c>
      <c r="D59" s="245">
        <f>L59</f>
        <v>-11294.732743182223</v>
      </c>
      <c r="E59" s="245">
        <f>A59</f>
        <v>-19564.091155557948</v>
      </c>
      <c r="F59" s="193">
        <f t="shared" si="19"/>
        <v>0.2</v>
      </c>
      <c r="G59">
        <f>old!AP12</f>
        <v>20160801</v>
      </c>
      <c r="H59" s="186">
        <f>old!BK13</f>
        <v>-24785.686432484621</v>
      </c>
      <c r="I59" s="253">
        <f>old!BL13</f>
        <v>-23246.546029555971</v>
      </c>
      <c r="J59" s="277">
        <f>-old!BM13</f>
        <v>-11877.173091279092</v>
      </c>
      <c r="K59" s="253">
        <f>old!BN13</f>
        <v>19094.108941353985</v>
      </c>
      <c r="L59" s="275">
        <f>old!BO13</f>
        <v>-11294.732743182223</v>
      </c>
      <c r="M59" s="253">
        <f>old!BP13</f>
        <v>-34549.960134761808</v>
      </c>
      <c r="N59" s="186">
        <f>old!BQ13</f>
        <v>19710.914158053038</v>
      </c>
      <c r="O59" s="186">
        <f>old!BR13</f>
        <v>-17697.007836494686</v>
      </c>
      <c r="P59" s="275">
        <f>old!BS13</f>
        <v>-19564.091155557948</v>
      </c>
      <c r="Q59" s="277">
        <f>old!BT13</f>
        <v>-45630.259246517882</v>
      </c>
      <c r="R59" s="277">
        <f>-Q59</f>
        <v>45630.259246517882</v>
      </c>
      <c r="S59" s="275">
        <f>old!BU13</f>
        <v>-11970.758417791538</v>
      </c>
      <c r="T59" s="186">
        <f>old!BV13</f>
        <v>116091.86911781562</v>
      </c>
      <c r="U59" s="254">
        <f>old!AW13</f>
        <v>0.379746835443038</v>
      </c>
      <c r="V59" s="140">
        <f>old!AY10</f>
        <v>1612.3870710807723</v>
      </c>
      <c r="W59">
        <f t="shared" si="20"/>
        <v>20160801</v>
      </c>
      <c r="AK59" s="186">
        <f>SUM(H$58:H59)</f>
        <v>-27806.64379312687</v>
      </c>
      <c r="AL59" s="186">
        <f>SUM(I$58:I59)</f>
        <v>-6913.2994598761561</v>
      </c>
      <c r="AM59" s="186">
        <f>SUM(J$58:J59)</f>
        <v>60091.231273570171</v>
      </c>
      <c r="AN59" s="186">
        <f>SUM(K$58:K59)</f>
        <v>-19128.81654031829</v>
      </c>
      <c r="AO59" s="186">
        <f>SUM(L$58:L59)</f>
        <v>10648.958067601343</v>
      </c>
      <c r="AP59" s="186">
        <f>SUM(M$58:M59)</f>
        <v>-52574.83718363817</v>
      </c>
      <c r="AQ59" s="186">
        <f>SUM(N$58:N59)</f>
        <v>11467.249437026381</v>
      </c>
      <c r="AR59" s="186">
        <f>SUM(O$58:O59)</f>
        <v>-28287.754065613117</v>
      </c>
      <c r="AS59" s="186">
        <f>SUM(P$58:P59)</f>
        <v>30000.709522996007</v>
      </c>
      <c r="AT59" s="186">
        <f>SUM(Q$58:Q59)</f>
        <v>-56690.404910369107</v>
      </c>
      <c r="AU59" s="186">
        <f>SUM(R$58:R59)</f>
        <v>56690.404910369107</v>
      </c>
      <c r="AV59" s="186">
        <f>SUM(S$58:S59)</f>
        <v>18654.000397927484</v>
      </c>
      <c r="AW59" s="186">
        <f>SUM(B$58:B59)</f>
        <v>19330.026072536799</v>
      </c>
      <c r="AX59" s="186">
        <f>SUM(A$58:A59)</f>
        <v>-37588.968204434306</v>
      </c>
      <c r="AY59" s="273">
        <f>SUM(C$58:C59)</f>
        <v>12927.750979224336</v>
      </c>
      <c r="AZ59" s="245">
        <f>SUM(D$58:D59)</f>
        <v>10648.958067601343</v>
      </c>
      <c r="BA59" s="273">
        <f>SUM(E$58:E59)</f>
        <v>11060.667660161074</v>
      </c>
    </row>
    <row r="60" spans="1:53" x14ac:dyDescent="0.25">
      <c r="A60" s="186">
        <f>IF(P59=MAX(P59,S59,L59),P60,IF(S59=MAX(P59,S59,L59),S60,L60))</f>
        <v>0</v>
      </c>
      <c r="B60" s="186">
        <f t="shared" ref="B60:B61" si="21">IF(S59=MIN(S59,P59,L59),S60,IF(P59=MIN(S59,P59,L59),P60,L60))</f>
        <v>0</v>
      </c>
      <c r="C60" s="290"/>
      <c r="D60" s="245"/>
      <c r="E60" s="290">
        <f>L60</f>
        <v>0</v>
      </c>
      <c r="F60" s="193">
        <f t="shared" si="19"/>
        <v>-0.1</v>
      </c>
      <c r="G60">
        <f>old!BY12</f>
        <v>20160802</v>
      </c>
      <c r="H60" s="186">
        <f>old!CT13</f>
        <v>0</v>
      </c>
      <c r="I60" s="186">
        <f>old!CU13</f>
        <v>0</v>
      </c>
      <c r="J60" s="277">
        <f>-old!CV13</f>
        <v>0</v>
      </c>
      <c r="K60" s="186">
        <f>old!CW13</f>
        <v>0</v>
      </c>
      <c r="L60" s="186">
        <f>old!CX13</f>
        <v>0</v>
      </c>
      <c r="M60" s="186">
        <f>old!CY13</f>
        <v>0</v>
      </c>
      <c r="N60" s="186">
        <f>old!CZ13</f>
        <v>0</v>
      </c>
      <c r="O60" s="186">
        <f>old!DA13</f>
        <v>0</v>
      </c>
      <c r="P60" s="186">
        <f>old!DB13</f>
        <v>0</v>
      </c>
      <c r="Q60" s="277">
        <f>old!DC13</f>
        <v>0</v>
      </c>
      <c r="R60" s="277">
        <f>-Q60</f>
        <v>0</v>
      </c>
      <c r="S60" s="186">
        <f>old!DD13</f>
        <v>0</v>
      </c>
      <c r="T60" s="186">
        <f>old!DE13</f>
        <v>0</v>
      </c>
      <c r="U60" s="254">
        <f>old!CF13</f>
        <v>0</v>
      </c>
      <c r="V60" s="140">
        <f>old!CH10</f>
        <v>0</v>
      </c>
      <c r="W60">
        <f t="shared" si="20"/>
        <v>20160802</v>
      </c>
    </row>
    <row r="61" spans="1:53" x14ac:dyDescent="0.25">
      <c r="A61" s="186">
        <f>IF(P60=MAX(P60,S60,L60),P61,IF(S60=MAX(P60,S60,L60),S61,L61))</f>
        <v>0</v>
      </c>
      <c r="B61" s="186">
        <f t="shared" si="21"/>
        <v>0</v>
      </c>
      <c r="C61" s="253"/>
      <c r="D61" s="245"/>
      <c r="F61" s="193">
        <f t="shared" si="19"/>
        <v>-0.1</v>
      </c>
      <c r="J61" s="277"/>
      <c r="Q61" s="277"/>
      <c r="R61" s="277"/>
      <c r="W61">
        <f t="shared" si="20"/>
        <v>0</v>
      </c>
    </row>
    <row r="62" spans="1:53" x14ac:dyDescent="0.25">
      <c r="F62" s="193">
        <f t="shared" si="19"/>
        <v>-0.1</v>
      </c>
      <c r="J62" s="277"/>
      <c r="Q62" s="277"/>
      <c r="R62" s="277"/>
      <c r="W62">
        <f t="shared" si="20"/>
        <v>0</v>
      </c>
    </row>
    <row r="63" spans="1:53" x14ac:dyDescent="0.25">
      <c r="J63" s="277"/>
      <c r="Q63" s="277"/>
      <c r="R63" s="277"/>
    </row>
    <row r="64" spans="1:53" x14ac:dyDescent="0.25">
      <c r="J64" s="277"/>
      <c r="Q64" s="277"/>
      <c r="R64" s="277"/>
    </row>
    <row r="65" spans="10:18" x14ac:dyDescent="0.25">
      <c r="J65" s="277"/>
      <c r="Q65" s="277"/>
      <c r="R65" s="277"/>
    </row>
    <row r="66" spans="10:18" x14ac:dyDescent="0.25">
      <c r="J66" s="277"/>
      <c r="Q66" s="277"/>
      <c r="R66" s="277"/>
    </row>
    <row r="67" spans="10:18" x14ac:dyDescent="0.25">
      <c r="J67" s="277"/>
      <c r="Q67" s="277"/>
      <c r="R67" s="277"/>
    </row>
    <row r="68" spans="10:18" x14ac:dyDescent="0.25">
      <c r="J68" s="277"/>
      <c r="Q68" s="277"/>
      <c r="R68" s="277"/>
    </row>
    <row r="69" spans="10:18" x14ac:dyDescent="0.25">
      <c r="J69" s="277"/>
      <c r="Q69" s="277"/>
      <c r="R69" s="277"/>
    </row>
    <row r="70" spans="10:18" x14ac:dyDescent="0.25">
      <c r="J70" s="277"/>
      <c r="Q70" s="277"/>
      <c r="R70" s="277"/>
    </row>
    <row r="71" spans="10:18" x14ac:dyDescent="0.25">
      <c r="J71" s="277"/>
      <c r="Q71" s="277"/>
      <c r="R71" s="277"/>
    </row>
    <row r="72" spans="10:18" x14ac:dyDescent="0.25">
      <c r="J72" s="277"/>
      <c r="Q72" s="277"/>
      <c r="R72" s="277"/>
    </row>
    <row r="73" spans="10:18" x14ac:dyDescent="0.25">
      <c r="J73" s="277"/>
      <c r="Q73" s="277"/>
      <c r="R73" s="277"/>
    </row>
    <row r="74" spans="10:18" x14ac:dyDescent="0.25">
      <c r="J74" s="277"/>
      <c r="Q74" s="277"/>
      <c r="R74" s="277"/>
    </row>
    <row r="75" spans="10:18" x14ac:dyDescent="0.25">
      <c r="J75" s="277"/>
      <c r="Q75" s="277"/>
      <c r="R75" s="277"/>
    </row>
    <row r="76" spans="10:18" x14ac:dyDescent="0.25">
      <c r="J76" s="277"/>
      <c r="Q76" s="277"/>
      <c r="R76" s="277"/>
    </row>
    <row r="77" spans="10:18" x14ac:dyDescent="0.25">
      <c r="J77" s="277"/>
      <c r="Q77" s="277"/>
      <c r="R77" s="277"/>
    </row>
    <row r="78" spans="10:18" x14ac:dyDescent="0.25">
      <c r="J78" s="277"/>
      <c r="Q78" s="277"/>
      <c r="R78" s="277"/>
    </row>
    <row r="79" spans="10:18" x14ac:dyDescent="0.25">
      <c r="J79" s="277"/>
      <c r="Q79" s="277"/>
      <c r="R79" s="277"/>
    </row>
    <row r="80" spans="10:18" x14ac:dyDescent="0.25">
      <c r="J80" s="277"/>
      <c r="Q80" s="277"/>
      <c r="R80" s="277"/>
    </row>
    <row r="81" spans="10:18" x14ac:dyDescent="0.25">
      <c r="J81" s="277"/>
      <c r="Q81" s="277"/>
      <c r="R81" s="277"/>
    </row>
    <row r="82" spans="10:18" x14ac:dyDescent="0.25">
      <c r="J82" s="277"/>
      <c r="Q82" s="277"/>
      <c r="R82" s="277"/>
    </row>
    <row r="83" spans="10:18" x14ac:dyDescent="0.25">
      <c r="J83" s="277"/>
      <c r="Q83" s="277"/>
      <c r="R83" s="277"/>
    </row>
    <row r="84" spans="10:18" x14ac:dyDescent="0.25">
      <c r="J84" s="277"/>
      <c r="Q84" s="277"/>
      <c r="R84" s="277"/>
    </row>
    <row r="85" spans="10:18" x14ac:dyDescent="0.25">
      <c r="J85" s="277"/>
      <c r="Q85" s="277"/>
      <c r="R85" s="277"/>
    </row>
    <row r="86" spans="10:18" x14ac:dyDescent="0.25">
      <c r="J86" s="277"/>
      <c r="Q86" s="277"/>
      <c r="R86" s="277"/>
    </row>
    <row r="87" spans="10:18" x14ac:dyDescent="0.25">
      <c r="J87" s="277"/>
      <c r="Q87" s="277"/>
      <c r="R87" s="277"/>
    </row>
    <row r="88" spans="10:18" x14ac:dyDescent="0.25">
      <c r="J88" s="277"/>
      <c r="Q88" s="277"/>
      <c r="R88" s="277"/>
    </row>
    <row r="89" spans="10:18" x14ac:dyDescent="0.25">
      <c r="J89" s="277"/>
      <c r="Q89" s="277"/>
      <c r="R89" s="277"/>
    </row>
    <row r="90" spans="10:18" x14ac:dyDescent="0.25">
      <c r="J90" s="277"/>
      <c r="Q90" s="277"/>
      <c r="R90" s="277"/>
    </row>
    <row r="91" spans="10:18" x14ac:dyDescent="0.25">
      <c r="J91" s="277"/>
      <c r="Q91" s="277"/>
      <c r="R91" s="277"/>
    </row>
    <row r="92" spans="10:18" x14ac:dyDescent="0.25">
      <c r="J92" s="277"/>
      <c r="Q92" s="277"/>
      <c r="R92" s="277"/>
    </row>
    <row r="93" spans="10:18" x14ac:dyDescent="0.25">
      <c r="J93" s="277"/>
      <c r="Q93" s="277"/>
      <c r="R93" s="277"/>
    </row>
    <row r="94" spans="10:18" x14ac:dyDescent="0.25">
      <c r="J94" s="277"/>
      <c r="Q94" s="277"/>
      <c r="R94" s="277"/>
    </row>
    <row r="95" spans="10:18" x14ac:dyDescent="0.25">
      <c r="J95" s="277"/>
      <c r="Q95" s="277"/>
      <c r="R95" s="277"/>
    </row>
    <row r="96" spans="10:18" x14ac:dyDescent="0.25">
      <c r="J96" s="277"/>
      <c r="Q96" s="277"/>
      <c r="R96" s="277"/>
    </row>
    <row r="97" spans="10:18" x14ac:dyDescent="0.25">
      <c r="J97" s="277"/>
      <c r="Q97" s="277"/>
      <c r="R97" s="277"/>
    </row>
    <row r="98" spans="10:18" x14ac:dyDescent="0.25">
      <c r="J98" s="277"/>
      <c r="Q98" s="277"/>
      <c r="R98" s="277"/>
    </row>
    <row r="99" spans="10:18" x14ac:dyDescent="0.25">
      <c r="J99" s="277"/>
      <c r="Q99" s="277"/>
      <c r="R99" s="277"/>
    </row>
    <row r="100" spans="10:18" x14ac:dyDescent="0.25">
      <c r="J100" s="277"/>
      <c r="Q100" s="277"/>
      <c r="R100" s="277"/>
    </row>
    <row r="101" spans="10:18" x14ac:dyDescent="0.25">
      <c r="J101" s="277"/>
      <c r="Q101" s="277"/>
      <c r="R101" s="277"/>
    </row>
    <row r="102" spans="10:18" x14ac:dyDescent="0.25">
      <c r="J102" s="277"/>
      <c r="Q102" s="277"/>
      <c r="R102" s="277"/>
    </row>
    <row r="103" spans="10:18" x14ac:dyDescent="0.25">
      <c r="J103" s="277"/>
      <c r="Q103" s="277"/>
      <c r="R103" s="277"/>
    </row>
    <row r="104" spans="10:18" x14ac:dyDescent="0.25">
      <c r="J104" s="277"/>
      <c r="Q104" s="277"/>
      <c r="R104" s="277"/>
    </row>
    <row r="105" spans="10:18" x14ac:dyDescent="0.25">
      <c r="J105" s="277"/>
      <c r="Q105" s="277"/>
      <c r="R105" s="277"/>
    </row>
    <row r="106" spans="10:18" x14ac:dyDescent="0.25">
      <c r="J106" s="277"/>
      <c r="Q106" s="277"/>
      <c r="R106" s="277"/>
    </row>
    <row r="107" spans="10:18" x14ac:dyDescent="0.25">
      <c r="J107" s="277"/>
      <c r="Q107" s="277"/>
      <c r="R107" s="277"/>
    </row>
    <row r="108" spans="10:18" x14ac:dyDescent="0.25">
      <c r="J108" s="277"/>
      <c r="Q108" s="277"/>
      <c r="R108" s="277"/>
    </row>
    <row r="109" spans="10:18" x14ac:dyDescent="0.25">
      <c r="J109" s="277"/>
      <c r="Q109" s="277"/>
      <c r="R109" s="277"/>
    </row>
    <row r="110" spans="10:18" x14ac:dyDescent="0.25">
      <c r="J110" s="277"/>
      <c r="Q110" s="277"/>
      <c r="R110" s="277"/>
    </row>
    <row r="111" spans="10:18" x14ac:dyDescent="0.25">
      <c r="J111" s="277"/>
      <c r="Q111" s="277"/>
      <c r="R111" s="277"/>
    </row>
    <row r="112" spans="10:18" x14ac:dyDescent="0.25">
      <c r="J112" s="277"/>
      <c r="Q112" s="277"/>
      <c r="R112" s="277"/>
    </row>
    <row r="113" spans="10:18" x14ac:dyDescent="0.25">
      <c r="J113" s="277"/>
      <c r="Q113" s="277"/>
      <c r="R113" s="277"/>
    </row>
    <row r="114" spans="10:18" x14ac:dyDescent="0.25">
      <c r="J114" s="277"/>
      <c r="Q114" s="277"/>
      <c r="R114" s="277"/>
    </row>
    <row r="115" spans="10:18" x14ac:dyDescent="0.25">
      <c r="J115" s="277"/>
      <c r="Q115" s="277"/>
      <c r="R115" s="277"/>
    </row>
    <row r="116" spans="10:18" x14ac:dyDescent="0.25">
      <c r="J116" s="277"/>
      <c r="Q116" s="277"/>
      <c r="R116" s="277"/>
    </row>
    <row r="117" spans="10:18" x14ac:dyDescent="0.25">
      <c r="J117" s="277"/>
      <c r="Q117" s="277"/>
      <c r="R117" s="277"/>
    </row>
    <row r="118" spans="10:18" x14ac:dyDescent="0.25">
      <c r="J118" s="277"/>
      <c r="Q118" s="277"/>
      <c r="R118" s="277"/>
    </row>
    <row r="119" spans="10:18" x14ac:dyDescent="0.25">
      <c r="J119" s="277"/>
      <c r="Q119" s="277"/>
      <c r="R119" s="277"/>
    </row>
    <row r="120" spans="10:18" x14ac:dyDescent="0.25">
      <c r="J120" s="277"/>
      <c r="Q120" s="277"/>
      <c r="R120" s="277"/>
    </row>
    <row r="121" spans="10:18" x14ac:dyDescent="0.25">
      <c r="J121" s="277"/>
      <c r="Q121" s="277"/>
      <c r="R121" s="277"/>
    </row>
    <row r="122" spans="10:18" x14ac:dyDescent="0.25">
      <c r="J122" s="277"/>
      <c r="Q122" s="277"/>
      <c r="R122" s="277"/>
    </row>
    <row r="123" spans="10:18" x14ac:dyDescent="0.25">
      <c r="J123" s="277"/>
      <c r="Q123" s="277"/>
      <c r="R123" s="277"/>
    </row>
    <row r="124" spans="10:18" x14ac:dyDescent="0.25">
      <c r="J124" s="277"/>
      <c r="Q124" s="277"/>
      <c r="R124" s="277"/>
    </row>
    <row r="125" spans="10:18" x14ac:dyDescent="0.25">
      <c r="J125" s="277"/>
      <c r="Q125" s="277"/>
      <c r="R125" s="277"/>
    </row>
    <row r="126" spans="10:18" x14ac:dyDescent="0.25">
      <c r="J126" s="277"/>
      <c r="Q126" s="277"/>
      <c r="R126" s="277"/>
    </row>
    <row r="127" spans="10:18" x14ac:dyDescent="0.25">
      <c r="J127" s="277"/>
      <c r="Q127" s="277"/>
      <c r="R127" s="277"/>
    </row>
    <row r="128" spans="10:18" x14ac:dyDescent="0.25">
      <c r="J128" s="277"/>
      <c r="Q128" s="277"/>
      <c r="R128" s="277"/>
    </row>
    <row r="129" spans="10:18" x14ac:dyDescent="0.25">
      <c r="J129" s="277"/>
      <c r="Q129" s="277"/>
      <c r="R129" s="277"/>
    </row>
    <row r="130" spans="10:18" x14ac:dyDescent="0.25">
      <c r="J130" s="277"/>
      <c r="Q130" s="277"/>
      <c r="R130" s="277"/>
    </row>
    <row r="131" spans="10:18" x14ac:dyDescent="0.25">
      <c r="J131" s="277"/>
      <c r="Q131" s="277"/>
      <c r="R131" s="277"/>
    </row>
    <row r="132" spans="10:18" x14ac:dyDescent="0.25">
      <c r="J132" s="277"/>
      <c r="Q132" s="277"/>
      <c r="R132" s="277"/>
    </row>
    <row r="133" spans="10:18" x14ac:dyDescent="0.25">
      <c r="J133" s="277"/>
      <c r="Q133" s="277"/>
      <c r="R133" s="277"/>
    </row>
    <row r="134" spans="10:18" x14ac:dyDescent="0.25">
      <c r="J134" s="277"/>
      <c r="Q134" s="277"/>
      <c r="R134" s="277"/>
    </row>
    <row r="135" spans="10:18" x14ac:dyDescent="0.25">
      <c r="J135" s="277"/>
      <c r="Q135" s="277"/>
      <c r="R135" s="277"/>
    </row>
    <row r="136" spans="10:18" x14ac:dyDescent="0.25">
      <c r="J136" s="277"/>
      <c r="Q136" s="277"/>
      <c r="R136" s="277"/>
    </row>
    <row r="137" spans="10:18" x14ac:dyDescent="0.25">
      <c r="J137" s="277"/>
      <c r="Q137" s="277"/>
      <c r="R137" s="277"/>
    </row>
    <row r="138" spans="10:18" x14ac:dyDescent="0.25">
      <c r="J138" s="277"/>
      <c r="Q138" s="277"/>
      <c r="R138" s="277"/>
    </row>
    <row r="139" spans="10:18" x14ac:dyDescent="0.25">
      <c r="J139" s="277"/>
      <c r="Q139" s="277"/>
      <c r="R139" s="277"/>
    </row>
    <row r="140" spans="10:18" x14ac:dyDescent="0.25">
      <c r="J140" s="277"/>
      <c r="Q140" s="277"/>
      <c r="R140" s="277"/>
    </row>
    <row r="141" spans="10:18" x14ac:dyDescent="0.25">
      <c r="J141" s="277"/>
      <c r="Q141" s="277"/>
      <c r="R141" s="277"/>
    </row>
    <row r="142" spans="10:18" x14ac:dyDescent="0.25">
      <c r="J142" s="277"/>
      <c r="Q142" s="277"/>
      <c r="R142" s="277"/>
    </row>
    <row r="143" spans="10:18" x14ac:dyDescent="0.25">
      <c r="J143" s="277"/>
      <c r="Q143" s="277"/>
      <c r="R143" s="277"/>
    </row>
    <row r="144" spans="10:18" x14ac:dyDescent="0.25">
      <c r="J144" s="277"/>
      <c r="Q144" s="277"/>
      <c r="R144" s="277"/>
    </row>
    <row r="145" spans="10:18" x14ac:dyDescent="0.25">
      <c r="J145" s="277"/>
      <c r="Q145" s="277"/>
      <c r="R145" s="277"/>
    </row>
    <row r="146" spans="10:18" x14ac:dyDescent="0.25">
      <c r="J146" s="277"/>
      <c r="Q146" s="277"/>
      <c r="R146" s="277"/>
    </row>
    <row r="147" spans="10:18" x14ac:dyDescent="0.25">
      <c r="J147" s="277"/>
      <c r="Q147" s="277"/>
      <c r="R147" s="277"/>
    </row>
    <row r="148" spans="10:18" x14ac:dyDescent="0.25">
      <c r="J148" s="277"/>
      <c r="Q148" s="277"/>
      <c r="R148" s="277"/>
    </row>
    <row r="149" spans="10:18" x14ac:dyDescent="0.25">
      <c r="J149" s="277"/>
      <c r="Q149" s="277"/>
      <c r="R149" s="277"/>
    </row>
    <row r="150" spans="10:18" x14ac:dyDescent="0.25">
      <c r="J150" s="277"/>
      <c r="Q150" s="277"/>
      <c r="R150" s="277"/>
    </row>
    <row r="151" spans="10:18" x14ac:dyDescent="0.25">
      <c r="J151" s="277"/>
      <c r="Q151" s="277"/>
      <c r="R151" s="277"/>
    </row>
    <row r="152" spans="10:18" x14ac:dyDescent="0.25">
      <c r="J152" s="277"/>
      <c r="Q152" s="277"/>
      <c r="R152" s="277"/>
    </row>
    <row r="153" spans="10:18" x14ac:dyDescent="0.25">
      <c r="J153" s="277"/>
      <c r="Q153" s="277"/>
      <c r="R153" s="277"/>
    </row>
    <row r="154" spans="10:18" x14ac:dyDescent="0.25">
      <c r="J154" s="277"/>
      <c r="Q154" s="277"/>
      <c r="R154" s="277"/>
    </row>
    <row r="155" spans="10:18" x14ac:dyDescent="0.25">
      <c r="J155" s="277"/>
      <c r="Q155" s="277"/>
      <c r="R155" s="277"/>
    </row>
    <row r="156" spans="10:18" x14ac:dyDescent="0.25">
      <c r="J156" s="277"/>
      <c r="Q156" s="277"/>
      <c r="R156" s="277"/>
    </row>
    <row r="157" spans="10:18" x14ac:dyDescent="0.25">
      <c r="J157" s="277"/>
      <c r="Q157" s="277"/>
      <c r="R157" s="277"/>
    </row>
    <row r="158" spans="10:18" x14ac:dyDescent="0.25">
      <c r="J158" s="277"/>
      <c r="Q158" s="277"/>
      <c r="R158" s="277"/>
    </row>
    <row r="159" spans="10:18" x14ac:dyDescent="0.25">
      <c r="J159" s="277"/>
      <c r="Q159" s="277"/>
      <c r="R159" s="277"/>
    </row>
    <row r="160" spans="10:18" x14ac:dyDescent="0.25">
      <c r="J160" s="277"/>
      <c r="Q160" s="277"/>
      <c r="R160" s="277"/>
    </row>
    <row r="161" spans="10:18" x14ac:dyDescent="0.25">
      <c r="J161" s="277"/>
      <c r="Q161" s="277"/>
      <c r="R161" s="277"/>
    </row>
    <row r="162" spans="10:18" x14ac:dyDescent="0.25">
      <c r="J162" s="277"/>
      <c r="Q162" s="277"/>
      <c r="R162" s="277"/>
    </row>
    <row r="163" spans="10:18" x14ac:dyDescent="0.25">
      <c r="J163" s="277"/>
      <c r="Q163" s="277"/>
      <c r="R163" s="277"/>
    </row>
    <row r="164" spans="10:18" x14ac:dyDescent="0.25">
      <c r="J164" s="277"/>
      <c r="Q164" s="277"/>
      <c r="R164" s="277"/>
    </row>
    <row r="165" spans="10:18" x14ac:dyDescent="0.25">
      <c r="J165" s="277"/>
      <c r="Q165" s="277"/>
      <c r="R165" s="277"/>
    </row>
    <row r="166" spans="10:18" x14ac:dyDescent="0.25">
      <c r="J166" s="277"/>
      <c r="Q166" s="277"/>
      <c r="R166" s="277"/>
    </row>
    <row r="167" spans="10:18" x14ac:dyDescent="0.25">
      <c r="J167" s="277"/>
      <c r="Q167" s="277"/>
      <c r="R167" s="277"/>
    </row>
    <row r="168" spans="10:18" x14ac:dyDescent="0.25">
      <c r="J168" s="277"/>
      <c r="Q168" s="277"/>
      <c r="R168" s="277"/>
    </row>
    <row r="169" spans="10:18" x14ac:dyDescent="0.25">
      <c r="J169" s="277"/>
      <c r="Q169" s="277"/>
      <c r="R169" s="277"/>
    </row>
    <row r="170" spans="10:18" x14ac:dyDescent="0.25">
      <c r="J170" s="277"/>
      <c r="Q170" s="277"/>
      <c r="R170" s="277"/>
    </row>
    <row r="171" spans="10:18" x14ac:dyDescent="0.25">
      <c r="J171" s="277"/>
      <c r="Q171" s="277"/>
      <c r="R171" s="277"/>
    </row>
    <row r="172" spans="10:18" x14ac:dyDescent="0.25">
      <c r="J172" s="277"/>
      <c r="Q172" s="277"/>
      <c r="R172" s="277"/>
    </row>
    <row r="173" spans="10:18" x14ac:dyDescent="0.25">
      <c r="J173" s="277"/>
      <c r="Q173" s="277"/>
      <c r="R173" s="277"/>
    </row>
    <row r="174" spans="10:18" x14ac:dyDescent="0.25">
      <c r="J174" s="277"/>
      <c r="Q174" s="277"/>
      <c r="R174" s="277"/>
    </row>
    <row r="175" spans="10:18" x14ac:dyDescent="0.25">
      <c r="J175" s="277"/>
      <c r="Q175" s="277"/>
      <c r="R175" s="277"/>
    </row>
    <row r="176" spans="10:18" x14ac:dyDescent="0.25">
      <c r="J176" s="277"/>
      <c r="Q176" s="277"/>
      <c r="R176" s="277"/>
    </row>
    <row r="177" spans="10:18" x14ac:dyDescent="0.25">
      <c r="J177" s="277"/>
      <c r="Q177" s="277"/>
      <c r="R177" s="277"/>
    </row>
    <row r="178" spans="10:18" x14ac:dyDescent="0.25">
      <c r="J178" s="277"/>
      <c r="Q178" s="277"/>
      <c r="R178" s="277"/>
    </row>
    <row r="179" spans="10:18" x14ac:dyDescent="0.25">
      <c r="J179" s="277"/>
      <c r="Q179" s="277"/>
      <c r="R179" s="277"/>
    </row>
    <row r="180" spans="10:18" x14ac:dyDescent="0.25">
      <c r="J180" s="277"/>
      <c r="Q180" s="277"/>
      <c r="R180" s="277"/>
    </row>
    <row r="181" spans="10:18" x14ac:dyDescent="0.25">
      <c r="J181" s="277"/>
      <c r="Q181" s="277"/>
      <c r="R181" s="277"/>
    </row>
    <row r="182" spans="10:18" x14ac:dyDescent="0.25">
      <c r="J182" s="277"/>
      <c r="Q182" s="277"/>
      <c r="R182" s="277"/>
    </row>
    <row r="183" spans="10:18" x14ac:dyDescent="0.25">
      <c r="J183" s="277"/>
      <c r="Q183" s="277"/>
      <c r="R183" s="277"/>
    </row>
    <row r="184" spans="10:18" x14ac:dyDescent="0.25">
      <c r="J184" s="277"/>
      <c r="Q184" s="277"/>
      <c r="R184" s="277"/>
    </row>
    <row r="185" spans="10:18" x14ac:dyDescent="0.25">
      <c r="J185" s="277"/>
      <c r="Q185" s="277"/>
      <c r="R185" s="277"/>
    </row>
    <row r="186" spans="10:18" x14ac:dyDescent="0.25">
      <c r="J186" s="277"/>
      <c r="Q186" s="277"/>
      <c r="R186" s="277"/>
    </row>
    <row r="187" spans="10:18" x14ac:dyDescent="0.25">
      <c r="J187" s="277"/>
      <c r="Q187" s="277"/>
      <c r="R187" s="277"/>
    </row>
    <row r="188" spans="10:18" x14ac:dyDescent="0.25">
      <c r="J188" s="277"/>
      <c r="Q188" s="277"/>
      <c r="R188" s="277"/>
    </row>
    <row r="189" spans="10:18" x14ac:dyDescent="0.25">
      <c r="J189" s="277"/>
      <c r="Q189" s="277"/>
      <c r="R189" s="277"/>
    </row>
    <row r="190" spans="10:18" x14ac:dyDescent="0.25">
      <c r="J190" s="277"/>
      <c r="Q190" s="277"/>
      <c r="R190" s="277"/>
    </row>
    <row r="191" spans="10:18" x14ac:dyDescent="0.25">
      <c r="J191" s="277"/>
      <c r="Q191" s="277"/>
      <c r="R191" s="277"/>
    </row>
    <row r="192" spans="10:18" x14ac:dyDescent="0.25">
      <c r="J192" s="277"/>
      <c r="Q192" s="277"/>
      <c r="R192" s="277"/>
    </row>
    <row r="193" spans="10:18" x14ac:dyDescent="0.25">
      <c r="J193" s="277"/>
      <c r="Q193" s="277"/>
      <c r="R193" s="277"/>
    </row>
    <row r="194" spans="10:18" x14ac:dyDescent="0.25">
      <c r="J194" s="277"/>
      <c r="Q194" s="277"/>
      <c r="R194" s="277"/>
    </row>
    <row r="195" spans="10:18" x14ac:dyDescent="0.25">
      <c r="J195" s="277"/>
      <c r="Q195" s="277"/>
      <c r="R195" s="277"/>
    </row>
    <row r="196" spans="10:18" x14ac:dyDescent="0.25">
      <c r="J196" s="277"/>
      <c r="Q196" s="277"/>
      <c r="R196" s="277"/>
    </row>
    <row r="197" spans="10:18" x14ac:dyDescent="0.25">
      <c r="J197" s="277"/>
      <c r="Q197" s="277"/>
      <c r="R197" s="277"/>
    </row>
    <row r="198" spans="10:18" x14ac:dyDescent="0.25">
      <c r="J198" s="277"/>
      <c r="Q198" s="277"/>
      <c r="R198" s="277"/>
    </row>
    <row r="199" spans="10:18" x14ac:dyDescent="0.25">
      <c r="J199" s="277"/>
      <c r="Q199" s="277"/>
      <c r="R199" s="277"/>
    </row>
    <row r="200" spans="10:18" x14ac:dyDescent="0.25">
      <c r="J200" s="277"/>
      <c r="Q200" s="277"/>
      <c r="R200" s="277"/>
    </row>
    <row r="201" spans="10:18" x14ac:dyDescent="0.25">
      <c r="J201" s="277"/>
      <c r="Q201" s="277"/>
      <c r="R201" s="277"/>
    </row>
    <row r="202" spans="10:18" x14ac:dyDescent="0.25">
      <c r="J202" s="277"/>
      <c r="Q202" s="277"/>
      <c r="R202" s="277"/>
    </row>
    <row r="203" spans="10:18" x14ac:dyDescent="0.25">
      <c r="J203" s="277"/>
      <c r="Q203" s="277"/>
      <c r="R203" s="277"/>
    </row>
    <row r="204" spans="10:18" x14ac:dyDescent="0.25">
      <c r="J204" s="277"/>
      <c r="Q204" s="277"/>
      <c r="R204" s="277"/>
    </row>
    <row r="205" spans="10:18" x14ac:dyDescent="0.25">
      <c r="J205" s="277"/>
      <c r="Q205" s="277"/>
      <c r="R205" s="277"/>
    </row>
    <row r="206" spans="10:18" x14ac:dyDescent="0.25">
      <c r="J206" s="277"/>
      <c r="Q206" s="277"/>
      <c r="R206" s="277"/>
    </row>
    <row r="207" spans="10:18" x14ac:dyDescent="0.25">
      <c r="J207" s="277"/>
      <c r="Q207" s="277"/>
      <c r="R207" s="277"/>
    </row>
    <row r="208" spans="10:18" x14ac:dyDescent="0.25">
      <c r="J208" s="277"/>
      <c r="Q208" s="277"/>
      <c r="R208" s="277"/>
    </row>
    <row r="209" spans="10:18" x14ac:dyDescent="0.25">
      <c r="J209" s="277"/>
      <c r="Q209" s="277"/>
      <c r="R209" s="277"/>
    </row>
    <row r="210" spans="10:18" x14ac:dyDescent="0.25">
      <c r="J210" s="277"/>
      <c r="Q210" s="277"/>
      <c r="R210" s="277"/>
    </row>
    <row r="211" spans="10:18" x14ac:dyDescent="0.25">
      <c r="J211" s="277"/>
      <c r="Q211" s="277"/>
      <c r="R211" s="277"/>
    </row>
    <row r="212" spans="10:18" x14ac:dyDescent="0.25">
      <c r="J212" s="277"/>
      <c r="Q212" s="277"/>
      <c r="R212" s="277"/>
    </row>
    <row r="213" spans="10:18" x14ac:dyDescent="0.25">
      <c r="J213" s="277"/>
      <c r="Q213" s="277"/>
      <c r="R213" s="277"/>
    </row>
    <row r="214" spans="10:18" x14ac:dyDescent="0.25">
      <c r="J214" s="277"/>
      <c r="Q214" s="277"/>
      <c r="R214" s="277"/>
    </row>
    <row r="215" spans="10:18" x14ac:dyDescent="0.25">
      <c r="J215" s="277"/>
      <c r="Q215" s="277"/>
      <c r="R215" s="277"/>
    </row>
    <row r="216" spans="10:18" x14ac:dyDescent="0.25">
      <c r="J216" s="277"/>
      <c r="Q216" s="277"/>
      <c r="R216" s="277"/>
    </row>
    <row r="217" spans="10:18" x14ac:dyDescent="0.25">
      <c r="J217" s="277"/>
      <c r="Q217" s="277"/>
      <c r="R217" s="277"/>
    </row>
    <row r="218" spans="10:18" x14ac:dyDescent="0.25">
      <c r="J218" s="277"/>
      <c r="Q218" s="277"/>
      <c r="R218" s="277"/>
    </row>
    <row r="219" spans="10:18" x14ac:dyDescent="0.25">
      <c r="J219" s="277"/>
      <c r="Q219" s="277"/>
      <c r="R219" s="277"/>
    </row>
    <row r="220" spans="10:18" x14ac:dyDescent="0.25">
      <c r="J220" s="277"/>
      <c r="Q220" s="277"/>
      <c r="R220" s="277"/>
    </row>
    <row r="221" spans="10:18" x14ac:dyDescent="0.25">
      <c r="J221" s="277"/>
      <c r="Q221" s="277"/>
      <c r="R221" s="277"/>
    </row>
    <row r="222" spans="10:18" x14ac:dyDescent="0.25">
      <c r="J222" s="277"/>
      <c r="Q222" s="277"/>
      <c r="R222" s="277"/>
    </row>
    <row r="223" spans="10:18" x14ac:dyDescent="0.25">
      <c r="J223" s="277"/>
      <c r="Q223" s="277"/>
      <c r="R223" s="277"/>
    </row>
    <row r="224" spans="10:18" x14ac:dyDescent="0.25">
      <c r="J224" s="277"/>
      <c r="Q224" s="277"/>
      <c r="R224" s="277"/>
    </row>
    <row r="225" spans="10:18" x14ac:dyDescent="0.25">
      <c r="J225" s="277"/>
      <c r="Q225" s="277"/>
      <c r="R225" s="277"/>
    </row>
    <row r="226" spans="10:18" x14ac:dyDescent="0.25">
      <c r="J226" s="277"/>
      <c r="Q226" s="277"/>
      <c r="R226" s="277"/>
    </row>
    <row r="227" spans="10:18" x14ac:dyDescent="0.25">
      <c r="J227" s="277"/>
      <c r="Q227" s="277"/>
      <c r="R227" s="277"/>
    </row>
    <row r="228" spans="10:18" x14ac:dyDescent="0.25">
      <c r="J228" s="277"/>
      <c r="Q228" s="277"/>
      <c r="R228" s="277"/>
    </row>
    <row r="229" spans="10:18" x14ac:dyDescent="0.25">
      <c r="J229" s="277"/>
      <c r="Q229" s="277"/>
      <c r="R229" s="277"/>
    </row>
    <row r="230" spans="10:18" x14ac:dyDescent="0.25">
      <c r="J230" s="277"/>
      <c r="Q230" s="277"/>
      <c r="R230" s="277"/>
    </row>
    <row r="231" spans="10:18" x14ac:dyDescent="0.25">
      <c r="J231" s="277"/>
      <c r="Q231" s="277"/>
      <c r="R231" s="277"/>
    </row>
    <row r="232" spans="10:18" x14ac:dyDescent="0.25">
      <c r="J232" s="277"/>
      <c r="Q232" s="277"/>
      <c r="R232" s="277"/>
    </row>
    <row r="233" spans="10:18" x14ac:dyDescent="0.25">
      <c r="J233" s="277"/>
      <c r="Q233" s="277"/>
      <c r="R233" s="277"/>
    </row>
    <row r="234" spans="10:18" x14ac:dyDescent="0.25">
      <c r="J234" s="277"/>
      <c r="Q234" s="277"/>
      <c r="R234" s="277"/>
    </row>
    <row r="235" spans="10:18" x14ac:dyDescent="0.25">
      <c r="J235" s="277"/>
      <c r="Q235" s="277"/>
      <c r="R235" s="277"/>
    </row>
    <row r="236" spans="10:18" x14ac:dyDescent="0.25">
      <c r="J236" s="277"/>
      <c r="Q236" s="277"/>
      <c r="R236" s="277"/>
    </row>
    <row r="237" spans="10:18" x14ac:dyDescent="0.25">
      <c r="J237" s="277"/>
      <c r="Q237" s="277"/>
      <c r="R237" s="277"/>
    </row>
    <row r="238" spans="10:18" x14ac:dyDescent="0.25">
      <c r="J238" s="277"/>
      <c r="Q238" s="277"/>
      <c r="R238" s="277"/>
    </row>
    <row r="239" spans="10:18" x14ac:dyDescent="0.25">
      <c r="J239" s="277"/>
      <c r="Q239" s="277"/>
      <c r="R239" s="277"/>
    </row>
    <row r="240" spans="10:18" x14ac:dyDescent="0.25">
      <c r="J240" s="277"/>
      <c r="Q240" s="277"/>
      <c r="R240" s="277"/>
    </row>
    <row r="241" spans="10:18" x14ac:dyDescent="0.25">
      <c r="J241" s="277"/>
      <c r="Q241" s="277"/>
      <c r="R241" s="277"/>
    </row>
    <row r="242" spans="10:18" x14ac:dyDescent="0.25">
      <c r="J242" s="277"/>
      <c r="Q242" s="277"/>
      <c r="R242" s="277"/>
    </row>
    <row r="243" spans="10:18" x14ac:dyDescent="0.25">
      <c r="J243" s="277"/>
      <c r="Q243" s="277"/>
      <c r="R243" s="277"/>
    </row>
    <row r="244" spans="10:18" x14ac:dyDescent="0.25">
      <c r="J244" s="277"/>
      <c r="Q244" s="277"/>
      <c r="R244" s="277"/>
    </row>
    <row r="245" spans="10:18" x14ac:dyDescent="0.25">
      <c r="J245" s="277"/>
      <c r="Q245" s="277"/>
      <c r="R245" s="277"/>
    </row>
    <row r="246" spans="10:18" x14ac:dyDescent="0.25">
      <c r="J246" s="277"/>
      <c r="Q246" s="277"/>
      <c r="R246" s="277"/>
    </row>
    <row r="247" spans="10:18" x14ac:dyDescent="0.25">
      <c r="J247" s="277"/>
      <c r="Q247" s="277"/>
      <c r="R247" s="277"/>
    </row>
    <row r="248" spans="10:18" x14ac:dyDescent="0.25">
      <c r="J248" s="277"/>
      <c r="Q248" s="277"/>
      <c r="R248" s="277"/>
    </row>
    <row r="249" spans="10:18" x14ac:dyDescent="0.25">
      <c r="J249" s="277"/>
      <c r="Q249" s="277"/>
      <c r="R249" s="277"/>
    </row>
    <row r="250" spans="10:18" x14ac:dyDescent="0.25">
      <c r="J250" s="277"/>
      <c r="Q250" s="277"/>
      <c r="R250" s="277"/>
    </row>
    <row r="251" spans="10:18" x14ac:dyDescent="0.25">
      <c r="J251" s="277"/>
      <c r="Q251" s="277"/>
      <c r="R251" s="277"/>
    </row>
    <row r="252" spans="10:18" x14ac:dyDescent="0.25">
      <c r="J252" s="277"/>
      <c r="Q252" s="277"/>
      <c r="R252" s="277"/>
    </row>
    <row r="253" spans="10:18" x14ac:dyDescent="0.25">
      <c r="J253" s="277"/>
      <c r="Q253" s="277"/>
      <c r="R253" s="277"/>
    </row>
    <row r="254" spans="10:18" x14ac:dyDescent="0.25">
      <c r="J254" s="277"/>
      <c r="Q254" s="277"/>
      <c r="R254" s="277"/>
    </row>
    <row r="255" spans="10:18" x14ac:dyDescent="0.25">
      <c r="J255" s="277"/>
      <c r="Q255" s="277"/>
      <c r="R255" s="277"/>
    </row>
    <row r="256" spans="10:18" x14ac:dyDescent="0.25">
      <c r="J256" s="277"/>
      <c r="Q256" s="277"/>
      <c r="R256" s="277"/>
    </row>
    <row r="257" spans="10:18" x14ac:dyDescent="0.25">
      <c r="J257" s="277"/>
      <c r="Q257" s="277"/>
      <c r="R257" s="277"/>
    </row>
    <row r="258" spans="10:18" x14ac:dyDescent="0.25">
      <c r="J258" s="277"/>
      <c r="Q258" s="277"/>
      <c r="R258" s="277"/>
    </row>
    <row r="259" spans="10:18" x14ac:dyDescent="0.25">
      <c r="J259" s="277"/>
      <c r="Q259" s="277"/>
      <c r="R259" s="277"/>
    </row>
    <row r="260" spans="10:18" x14ac:dyDescent="0.25">
      <c r="J260" s="277"/>
      <c r="Q260" s="277"/>
      <c r="R260" s="277"/>
    </row>
    <row r="261" spans="10:18" x14ac:dyDescent="0.25">
      <c r="J261" s="277"/>
      <c r="Q261" s="277"/>
      <c r="R261" s="277"/>
    </row>
    <row r="262" spans="10:18" x14ac:dyDescent="0.25">
      <c r="J262" s="277"/>
      <c r="Q262" s="277"/>
      <c r="R262" s="277"/>
    </row>
    <row r="263" spans="10:18" x14ac:dyDescent="0.25">
      <c r="J263" s="277"/>
      <c r="Q263" s="277"/>
      <c r="R263" s="277"/>
    </row>
    <row r="264" spans="10:18" x14ac:dyDescent="0.25">
      <c r="J264" s="277"/>
      <c r="Q264" s="277"/>
      <c r="R264" s="277"/>
    </row>
    <row r="265" spans="10:18" x14ac:dyDescent="0.25">
      <c r="J265" s="277"/>
      <c r="Q265" s="277"/>
      <c r="R265" s="277"/>
    </row>
    <row r="266" spans="10:18" x14ac:dyDescent="0.25">
      <c r="J266" s="277"/>
      <c r="Q266" s="277"/>
      <c r="R266" s="277"/>
    </row>
    <row r="267" spans="10:18" x14ac:dyDescent="0.25">
      <c r="J267" s="277"/>
      <c r="Q267" s="277"/>
      <c r="R267" s="277"/>
    </row>
    <row r="268" spans="10:18" x14ac:dyDescent="0.25">
      <c r="J268" s="277"/>
      <c r="Q268" s="277"/>
      <c r="R268" s="277"/>
    </row>
    <row r="269" spans="10:18" x14ac:dyDescent="0.25">
      <c r="J269" s="277"/>
      <c r="Q269" s="277"/>
      <c r="R269" s="277"/>
    </row>
    <row r="270" spans="10:18" x14ac:dyDescent="0.25">
      <c r="J270" s="277"/>
      <c r="Q270" s="277"/>
      <c r="R270" s="277"/>
    </row>
    <row r="271" spans="10:18" x14ac:dyDescent="0.25">
      <c r="J271" s="277"/>
      <c r="Q271" s="277"/>
      <c r="R271" s="277"/>
    </row>
    <row r="272" spans="10:18" x14ac:dyDescent="0.25">
      <c r="J272" s="277"/>
      <c r="Q272" s="277"/>
      <c r="R272" s="277"/>
    </row>
    <row r="273" spans="10:18" x14ac:dyDescent="0.25">
      <c r="J273" s="277"/>
      <c r="Q273" s="277"/>
      <c r="R273" s="277"/>
    </row>
    <row r="274" spans="10:18" x14ac:dyDescent="0.25">
      <c r="J274" s="277"/>
      <c r="Q274" s="277"/>
      <c r="R274" s="277"/>
    </row>
    <row r="275" spans="10:18" x14ac:dyDescent="0.25">
      <c r="J275" s="277"/>
      <c r="Q275" s="277"/>
      <c r="R275" s="277"/>
    </row>
    <row r="276" spans="10:18" x14ac:dyDescent="0.25">
      <c r="J276" s="277"/>
      <c r="Q276" s="277"/>
      <c r="R276" s="277"/>
    </row>
    <row r="277" spans="10:18" x14ac:dyDescent="0.25">
      <c r="J277" s="277"/>
      <c r="Q277" s="277"/>
      <c r="R277" s="277"/>
    </row>
    <row r="278" spans="10:18" x14ac:dyDescent="0.25">
      <c r="J278" s="277"/>
      <c r="Q278" s="277"/>
      <c r="R278" s="277"/>
    </row>
    <row r="279" spans="10:18" x14ac:dyDescent="0.25">
      <c r="J279" s="277"/>
      <c r="Q279" s="277"/>
      <c r="R279" s="277"/>
    </row>
    <row r="280" spans="10:18" x14ac:dyDescent="0.25">
      <c r="J280" s="277"/>
      <c r="Q280" s="277"/>
      <c r="R280" s="277"/>
    </row>
    <row r="281" spans="10:18" x14ac:dyDescent="0.25">
      <c r="J281" s="277"/>
      <c r="Q281" s="277"/>
      <c r="R281" s="277"/>
    </row>
    <row r="282" spans="10:18" x14ac:dyDescent="0.25">
      <c r="J282" s="277"/>
      <c r="Q282" s="277"/>
      <c r="R282" s="277"/>
    </row>
    <row r="283" spans="10:18" x14ac:dyDescent="0.25">
      <c r="J283" s="277"/>
      <c r="Q283" s="277"/>
      <c r="R283" s="277"/>
    </row>
    <row r="284" spans="10:18" x14ac:dyDescent="0.25">
      <c r="J284" s="277"/>
      <c r="Q284" s="277"/>
      <c r="R284" s="277"/>
    </row>
    <row r="285" spans="10:18" x14ac:dyDescent="0.25">
      <c r="J285" s="277"/>
      <c r="Q285" s="277"/>
      <c r="R285" s="277"/>
    </row>
    <row r="286" spans="10:18" x14ac:dyDescent="0.25">
      <c r="J286" s="277"/>
      <c r="Q286" s="277"/>
      <c r="R286" s="277"/>
    </row>
    <row r="287" spans="10:18" x14ac:dyDescent="0.25">
      <c r="J287" s="277"/>
      <c r="Q287" s="277"/>
      <c r="R287" s="277"/>
    </row>
    <row r="288" spans="10:18" x14ac:dyDescent="0.25">
      <c r="J288" s="277"/>
      <c r="Q288" s="277"/>
      <c r="R288" s="277"/>
    </row>
    <row r="289" spans="10:18" x14ac:dyDescent="0.25">
      <c r="J289" s="277"/>
      <c r="Q289" s="277"/>
      <c r="R289" s="277"/>
    </row>
    <row r="290" spans="10:18" x14ac:dyDescent="0.25">
      <c r="J290" s="277"/>
      <c r="Q290" s="277"/>
      <c r="R290" s="277"/>
    </row>
    <row r="291" spans="10:18" x14ac:dyDescent="0.25">
      <c r="J291" s="277"/>
      <c r="Q291" s="277"/>
      <c r="R291" s="277"/>
    </row>
    <row r="292" spans="10:18" x14ac:dyDescent="0.25">
      <c r="J292" s="277"/>
      <c r="Q292" s="277"/>
      <c r="R292" s="277"/>
    </row>
    <row r="293" spans="10:18" x14ac:dyDescent="0.25">
      <c r="J293" s="277"/>
      <c r="Q293" s="277"/>
      <c r="R293" s="277"/>
    </row>
    <row r="294" spans="10:18" x14ac:dyDescent="0.25">
      <c r="J294" s="277"/>
      <c r="Q294" s="277"/>
      <c r="R294" s="277"/>
    </row>
    <row r="295" spans="10:18" x14ac:dyDescent="0.25">
      <c r="J295" s="277"/>
      <c r="Q295" s="277"/>
      <c r="R295" s="277"/>
    </row>
    <row r="296" spans="10:18" x14ac:dyDescent="0.25">
      <c r="J296" s="277"/>
      <c r="Q296" s="277"/>
      <c r="R296" s="277"/>
    </row>
    <row r="297" spans="10:18" x14ac:dyDescent="0.25">
      <c r="J297" s="277"/>
      <c r="Q297" s="277"/>
      <c r="R297" s="277"/>
    </row>
    <row r="298" spans="10:18" x14ac:dyDescent="0.25">
      <c r="J298" s="277"/>
      <c r="Q298" s="277"/>
      <c r="R298" s="277"/>
    </row>
    <row r="299" spans="10:18" x14ac:dyDescent="0.25">
      <c r="J299" s="277"/>
      <c r="Q299" s="277"/>
      <c r="R299" s="277"/>
    </row>
    <row r="300" spans="10:18" x14ac:dyDescent="0.25">
      <c r="J300" s="277"/>
      <c r="Q300" s="277"/>
      <c r="R300" s="277"/>
    </row>
    <row r="301" spans="10:18" x14ac:dyDescent="0.25">
      <c r="J301" s="277"/>
      <c r="Q301" s="277"/>
      <c r="R301" s="277"/>
    </row>
    <row r="302" spans="10:18" x14ac:dyDescent="0.25">
      <c r="J302" s="277"/>
      <c r="Q302" s="277"/>
      <c r="R302" s="277"/>
    </row>
    <row r="303" spans="10:18" x14ac:dyDescent="0.25">
      <c r="J303" s="277"/>
      <c r="Q303" s="277"/>
      <c r="R303" s="277"/>
    </row>
    <row r="304" spans="10:18" x14ac:dyDescent="0.25">
      <c r="J304" s="277"/>
      <c r="Q304" s="277"/>
      <c r="R304" s="277"/>
    </row>
    <row r="305" spans="10:18" x14ac:dyDescent="0.25">
      <c r="J305" s="277"/>
      <c r="Q305" s="277"/>
      <c r="R305" s="277"/>
    </row>
    <row r="306" spans="10:18" x14ac:dyDescent="0.25">
      <c r="J306" s="277"/>
      <c r="Q306" s="277"/>
      <c r="R306" s="277"/>
    </row>
    <row r="307" spans="10:18" x14ac:dyDescent="0.25">
      <c r="J307" s="277"/>
      <c r="Q307" s="277"/>
      <c r="R307" s="277"/>
    </row>
    <row r="308" spans="10:18" x14ac:dyDescent="0.25">
      <c r="J308" s="277"/>
      <c r="Q308" s="277"/>
      <c r="R308" s="277"/>
    </row>
    <row r="309" spans="10:18" x14ac:dyDescent="0.25">
      <c r="J309" s="277"/>
      <c r="Q309" s="277"/>
      <c r="R309" s="277"/>
    </row>
    <row r="310" spans="10:18" x14ac:dyDescent="0.25">
      <c r="J310" s="277"/>
      <c r="Q310" s="277"/>
      <c r="R310" s="277"/>
    </row>
    <row r="311" spans="10:18" x14ac:dyDescent="0.25">
      <c r="J311" s="277"/>
      <c r="Q311" s="277"/>
      <c r="R311" s="277"/>
    </row>
    <row r="312" spans="10:18" x14ac:dyDescent="0.25">
      <c r="J312" s="277"/>
      <c r="Q312" s="277"/>
      <c r="R312" s="277"/>
    </row>
    <row r="313" spans="10:18" x14ac:dyDescent="0.25">
      <c r="J313" s="277"/>
      <c r="Q313" s="277"/>
      <c r="R313" s="277"/>
    </row>
    <row r="314" spans="10:18" x14ac:dyDescent="0.25">
      <c r="J314" s="277"/>
      <c r="Q314" s="277"/>
      <c r="R314" s="277"/>
    </row>
    <row r="315" spans="10:18" x14ac:dyDescent="0.25">
      <c r="J315" s="277"/>
      <c r="Q315" s="277"/>
      <c r="R315" s="277"/>
    </row>
    <row r="316" spans="10:18" x14ac:dyDescent="0.25">
      <c r="J316" s="277"/>
      <c r="Q316" s="277"/>
      <c r="R316" s="277"/>
    </row>
    <row r="317" spans="10:18" x14ac:dyDescent="0.25">
      <c r="J317" s="277"/>
      <c r="Q317" s="277"/>
      <c r="R317" s="277"/>
    </row>
    <row r="318" spans="10:18" x14ac:dyDescent="0.25">
      <c r="J318" s="277"/>
      <c r="Q318" s="277"/>
      <c r="R318" s="277"/>
    </row>
    <row r="319" spans="10:18" x14ac:dyDescent="0.25">
      <c r="J319" s="277"/>
      <c r="Q319" s="277"/>
      <c r="R319" s="277"/>
    </row>
    <row r="320" spans="10:18" x14ac:dyDescent="0.25">
      <c r="J320" s="277"/>
      <c r="Q320" s="277"/>
      <c r="R320" s="277"/>
    </row>
    <row r="321" spans="10:18" x14ac:dyDescent="0.25">
      <c r="J321" s="277"/>
      <c r="Q321" s="277"/>
      <c r="R321" s="277"/>
    </row>
    <row r="322" spans="10:18" x14ac:dyDescent="0.25">
      <c r="J322" s="277"/>
      <c r="Q322" s="277"/>
      <c r="R322" s="277"/>
    </row>
    <row r="323" spans="10:18" x14ac:dyDescent="0.25">
      <c r="J323" s="277"/>
      <c r="Q323" s="277"/>
      <c r="R323" s="277"/>
    </row>
    <row r="324" spans="10:18" x14ac:dyDescent="0.25">
      <c r="J324" s="277"/>
      <c r="Q324" s="277"/>
      <c r="R324" s="277"/>
    </row>
    <row r="325" spans="10:18" x14ac:dyDescent="0.25">
      <c r="J325" s="277"/>
      <c r="Q325" s="277"/>
      <c r="R325" s="277"/>
    </row>
    <row r="326" spans="10:18" x14ac:dyDescent="0.25">
      <c r="J326" s="277"/>
      <c r="Q326" s="277"/>
      <c r="R326" s="277"/>
    </row>
    <row r="327" spans="10:18" x14ac:dyDescent="0.25">
      <c r="J327" s="277"/>
      <c r="Q327" s="277"/>
      <c r="R327" s="277"/>
    </row>
    <row r="328" spans="10:18" x14ac:dyDescent="0.25">
      <c r="J328" s="277"/>
      <c r="Q328" s="277"/>
      <c r="R328" s="277"/>
    </row>
    <row r="329" spans="10:18" x14ac:dyDescent="0.25">
      <c r="J329" s="277"/>
      <c r="Q329" s="277"/>
      <c r="R329" s="277"/>
    </row>
    <row r="330" spans="10:18" x14ac:dyDescent="0.25">
      <c r="J330" s="277"/>
      <c r="Q330" s="277"/>
      <c r="R330" s="277"/>
    </row>
    <row r="331" spans="10:18" x14ac:dyDescent="0.25">
      <c r="J331" s="277"/>
      <c r="Q331" s="277"/>
      <c r="R331" s="277"/>
    </row>
    <row r="332" spans="10:18" x14ac:dyDescent="0.25">
      <c r="J332" s="277"/>
      <c r="Q332" s="277"/>
      <c r="R332" s="277"/>
    </row>
    <row r="333" spans="10:18" x14ac:dyDescent="0.25">
      <c r="J333" s="277"/>
      <c r="Q333" s="277"/>
      <c r="R333" s="277"/>
    </row>
    <row r="334" spans="10:18" x14ac:dyDescent="0.25">
      <c r="J334" s="277"/>
      <c r="Q334" s="277"/>
      <c r="R334" s="277"/>
    </row>
    <row r="335" spans="10:18" x14ac:dyDescent="0.25">
      <c r="J335" s="277"/>
      <c r="Q335" s="277"/>
      <c r="R335" s="277"/>
    </row>
    <row r="336" spans="10:18" x14ac:dyDescent="0.25">
      <c r="J336" s="277"/>
      <c r="Q336" s="277"/>
      <c r="R336" s="277"/>
    </row>
    <row r="337" spans="10:18" x14ac:dyDescent="0.25">
      <c r="J337" s="277"/>
      <c r="Q337" s="277"/>
      <c r="R337" s="277"/>
    </row>
    <row r="338" spans="10:18" x14ac:dyDescent="0.25">
      <c r="J338" s="277"/>
      <c r="Q338" s="277"/>
      <c r="R338" s="277"/>
    </row>
    <row r="339" spans="10:18" x14ac:dyDescent="0.25">
      <c r="J339" s="277"/>
      <c r="Q339" s="277"/>
      <c r="R339" s="277"/>
    </row>
    <row r="340" spans="10:18" x14ac:dyDescent="0.25">
      <c r="J340" s="277"/>
      <c r="Q340" s="277"/>
      <c r="R340" s="277"/>
    </row>
    <row r="341" spans="10:18" x14ac:dyDescent="0.25">
      <c r="J341" s="277"/>
      <c r="Q341" s="277"/>
      <c r="R341" s="277"/>
    </row>
    <row r="342" spans="10:18" x14ac:dyDescent="0.25">
      <c r="J342" s="277"/>
      <c r="Q342" s="277"/>
      <c r="R342" s="277"/>
    </row>
    <row r="343" spans="10:18" x14ac:dyDescent="0.25">
      <c r="J343" s="277"/>
      <c r="Q343" s="277"/>
      <c r="R343" s="277"/>
    </row>
    <row r="344" spans="10:18" x14ac:dyDescent="0.25">
      <c r="J344" s="277"/>
      <c r="Q344" s="277"/>
      <c r="R344" s="277"/>
    </row>
    <row r="345" spans="10:18" x14ac:dyDescent="0.25">
      <c r="J345" s="277"/>
      <c r="Q345" s="277"/>
      <c r="R345" s="277"/>
    </row>
    <row r="346" spans="10:18" x14ac:dyDescent="0.25">
      <c r="J346" s="277"/>
      <c r="Q346" s="277"/>
      <c r="R346" s="277"/>
    </row>
    <row r="347" spans="10:18" x14ac:dyDescent="0.25">
      <c r="J347" s="277"/>
      <c r="Q347" s="277"/>
      <c r="R347" s="277"/>
    </row>
    <row r="348" spans="10:18" x14ac:dyDescent="0.25">
      <c r="J348" s="277"/>
      <c r="Q348" s="277"/>
      <c r="R348" s="277"/>
    </row>
    <row r="349" spans="10:18" x14ac:dyDescent="0.25">
      <c r="J349" s="277"/>
      <c r="Q349" s="277"/>
      <c r="R349" s="277"/>
    </row>
    <row r="350" spans="10:18" x14ac:dyDescent="0.25">
      <c r="J350" s="277"/>
      <c r="Q350" s="277"/>
      <c r="R350" s="277"/>
    </row>
    <row r="351" spans="10:18" x14ac:dyDescent="0.25">
      <c r="J351" s="277"/>
      <c r="Q351" s="277"/>
      <c r="R351" s="277"/>
    </row>
    <row r="352" spans="10:18" x14ac:dyDescent="0.25">
      <c r="J352" s="277"/>
      <c r="Q352" s="277"/>
      <c r="R352" s="277"/>
    </row>
    <row r="353" spans="10:18" x14ac:dyDescent="0.25">
      <c r="J353" s="277"/>
      <c r="Q353" s="277"/>
      <c r="R353" s="277"/>
    </row>
    <row r="354" spans="10:18" x14ac:dyDescent="0.25">
      <c r="J354" s="277"/>
      <c r="Q354" s="277"/>
      <c r="R354" s="277"/>
    </row>
    <row r="355" spans="10:18" x14ac:dyDescent="0.25">
      <c r="J355" s="277"/>
      <c r="Q355" s="277"/>
      <c r="R355" s="277"/>
    </row>
    <row r="356" spans="10:18" x14ac:dyDescent="0.25">
      <c r="J356" s="277"/>
      <c r="Q356" s="277"/>
      <c r="R356" s="277"/>
    </row>
    <row r="357" spans="10:18" x14ac:dyDescent="0.25">
      <c r="J357" s="277"/>
      <c r="Q357" s="277"/>
      <c r="R357" s="277"/>
    </row>
    <row r="358" spans="10:18" x14ac:dyDescent="0.25">
      <c r="J358" s="277"/>
      <c r="Q358" s="277"/>
      <c r="R358" s="277"/>
    </row>
    <row r="359" spans="10:18" x14ac:dyDescent="0.25">
      <c r="J359" s="277"/>
      <c r="Q359" s="277"/>
      <c r="R359" s="277"/>
    </row>
    <row r="360" spans="10:18" x14ac:dyDescent="0.25">
      <c r="J360" s="277"/>
      <c r="Q360" s="277"/>
      <c r="R360" s="277"/>
    </row>
    <row r="361" spans="10:18" x14ac:dyDescent="0.25">
      <c r="J361" s="277"/>
      <c r="Q361" s="277"/>
      <c r="R361" s="277"/>
    </row>
    <row r="362" spans="10:18" x14ac:dyDescent="0.25">
      <c r="J362" s="277"/>
      <c r="Q362" s="277"/>
      <c r="R362" s="277"/>
    </row>
    <row r="363" spans="10:18" x14ac:dyDescent="0.25">
      <c r="J363" s="277"/>
      <c r="Q363" s="277"/>
      <c r="R363" s="277"/>
    </row>
    <row r="364" spans="10:18" x14ac:dyDescent="0.25">
      <c r="J364" s="277"/>
      <c r="Q364" s="277"/>
      <c r="R364" s="277"/>
    </row>
    <row r="365" spans="10:18" x14ac:dyDescent="0.25">
      <c r="J365" s="277"/>
      <c r="Q365" s="277"/>
      <c r="R365" s="277"/>
    </row>
    <row r="366" spans="10:18" x14ac:dyDescent="0.25">
      <c r="J366" s="277"/>
      <c r="Q366" s="277"/>
      <c r="R366" s="277"/>
    </row>
    <row r="367" spans="10:18" x14ac:dyDescent="0.25">
      <c r="J367" s="277"/>
      <c r="Q367" s="277"/>
      <c r="R367" s="277"/>
    </row>
    <row r="368" spans="10:18" x14ac:dyDescent="0.25">
      <c r="J368" s="277"/>
      <c r="Q368" s="277"/>
      <c r="R368" s="277"/>
    </row>
    <row r="369" spans="10:18" x14ac:dyDescent="0.25">
      <c r="J369" s="277"/>
      <c r="Q369" s="277"/>
      <c r="R369" s="277"/>
    </row>
    <row r="370" spans="10:18" x14ac:dyDescent="0.25">
      <c r="J370" s="277"/>
      <c r="Q370" s="277"/>
      <c r="R370" s="277"/>
    </row>
    <row r="371" spans="10:18" x14ac:dyDescent="0.25">
      <c r="J371" s="277"/>
      <c r="Q371" s="277"/>
      <c r="R371" s="277"/>
    </row>
    <row r="372" spans="10:18" x14ac:dyDescent="0.25">
      <c r="J372" s="277"/>
      <c r="Q372" s="277"/>
      <c r="R372" s="277"/>
    </row>
    <row r="373" spans="10:18" x14ac:dyDescent="0.25">
      <c r="J373" s="277"/>
      <c r="Q373" s="277"/>
      <c r="R373" s="277"/>
    </row>
    <row r="374" spans="10:18" x14ac:dyDescent="0.25">
      <c r="J374" s="277"/>
      <c r="Q374" s="277"/>
      <c r="R374" s="277"/>
    </row>
    <row r="375" spans="10:18" x14ac:dyDescent="0.25">
      <c r="J375" s="277"/>
      <c r="Q375" s="277"/>
      <c r="R375" s="277"/>
    </row>
    <row r="376" spans="10:18" x14ac:dyDescent="0.25">
      <c r="J376" s="277"/>
      <c r="Q376" s="277"/>
      <c r="R376" s="277"/>
    </row>
    <row r="377" spans="10:18" x14ac:dyDescent="0.25">
      <c r="J377" s="277"/>
      <c r="Q377" s="277"/>
      <c r="R377" s="277"/>
    </row>
    <row r="378" spans="10:18" x14ac:dyDescent="0.25">
      <c r="J378" s="277"/>
      <c r="Q378" s="277"/>
      <c r="R378" s="277"/>
    </row>
    <row r="379" spans="10:18" x14ac:dyDescent="0.25">
      <c r="J379" s="277"/>
      <c r="Q379" s="277"/>
      <c r="R379" s="277"/>
    </row>
    <row r="380" spans="10:18" x14ac:dyDescent="0.25">
      <c r="J380" s="277"/>
      <c r="Q380" s="277"/>
      <c r="R380" s="277"/>
    </row>
    <row r="381" spans="10:18" x14ac:dyDescent="0.25">
      <c r="J381" s="277"/>
      <c r="Q381" s="277"/>
      <c r="R381" s="277"/>
    </row>
    <row r="382" spans="10:18" x14ac:dyDescent="0.25">
      <c r="J382" s="277"/>
      <c r="Q382" s="277"/>
      <c r="R382" s="277"/>
    </row>
    <row r="383" spans="10:18" x14ac:dyDescent="0.25">
      <c r="J383" s="277"/>
      <c r="Q383" s="277"/>
      <c r="R383" s="277"/>
    </row>
    <row r="384" spans="10:18" x14ac:dyDescent="0.25">
      <c r="J384" s="277"/>
      <c r="Q384" s="277"/>
      <c r="R384" s="277"/>
    </row>
    <row r="385" spans="10:18" x14ac:dyDescent="0.25">
      <c r="J385" s="277"/>
      <c r="Q385" s="277"/>
      <c r="R385" s="277"/>
    </row>
    <row r="386" spans="10:18" x14ac:dyDescent="0.25">
      <c r="J386" s="277"/>
      <c r="Q386" s="277"/>
      <c r="R386" s="277"/>
    </row>
    <row r="387" spans="10:18" x14ac:dyDescent="0.25">
      <c r="J387" s="277"/>
      <c r="Q387" s="277"/>
      <c r="R387" s="277"/>
    </row>
    <row r="388" spans="10:18" x14ac:dyDescent="0.25">
      <c r="J388" s="277"/>
      <c r="Q388" s="277"/>
      <c r="R388" s="277"/>
    </row>
    <row r="389" spans="10:18" x14ac:dyDescent="0.25">
      <c r="J389" s="277"/>
      <c r="Q389" s="277"/>
      <c r="R389" s="277"/>
    </row>
    <row r="390" spans="10:18" x14ac:dyDescent="0.25">
      <c r="J390" s="277"/>
      <c r="Q390" s="277"/>
      <c r="R390" s="277"/>
    </row>
    <row r="391" spans="10:18" x14ac:dyDescent="0.25">
      <c r="J391" s="277"/>
      <c r="Q391" s="277"/>
      <c r="R391" s="277"/>
    </row>
    <row r="392" spans="10:18" x14ac:dyDescent="0.25">
      <c r="J392" s="277"/>
      <c r="Q392" s="277"/>
      <c r="R392" s="277"/>
    </row>
    <row r="393" spans="10:18" x14ac:dyDescent="0.25">
      <c r="J393" s="277"/>
      <c r="Q393" s="277"/>
      <c r="R393" s="277"/>
    </row>
    <row r="394" spans="10:18" x14ac:dyDescent="0.25">
      <c r="J394" s="277"/>
      <c r="Q394" s="277"/>
      <c r="R394" s="277"/>
    </row>
    <row r="395" spans="10:18" x14ac:dyDescent="0.25">
      <c r="J395" s="277"/>
      <c r="Q395" s="277"/>
      <c r="R395" s="277"/>
    </row>
    <row r="396" spans="10:18" x14ac:dyDescent="0.25">
      <c r="J396" s="277"/>
      <c r="Q396" s="277"/>
      <c r="R396" s="277"/>
    </row>
    <row r="397" spans="10:18" x14ac:dyDescent="0.25">
      <c r="J397" s="277"/>
      <c r="Q397" s="277"/>
      <c r="R397" s="277"/>
    </row>
    <row r="398" spans="10:18" x14ac:dyDescent="0.25">
      <c r="J398" s="277"/>
      <c r="Q398" s="277"/>
      <c r="R398" s="277"/>
    </row>
    <row r="399" spans="10:18" x14ac:dyDescent="0.25">
      <c r="J399" s="277"/>
      <c r="Q399" s="277"/>
      <c r="R399" s="277"/>
    </row>
    <row r="400" spans="10:18" x14ac:dyDescent="0.25">
      <c r="J400" s="277"/>
      <c r="Q400" s="277"/>
      <c r="R400" s="277"/>
    </row>
    <row r="401" spans="10:18" x14ac:dyDescent="0.25">
      <c r="J401" s="277"/>
      <c r="Q401" s="277"/>
      <c r="R401" s="277"/>
    </row>
    <row r="402" spans="10:18" x14ac:dyDescent="0.25">
      <c r="J402" s="277"/>
      <c r="Q402" s="277"/>
      <c r="R402" s="277"/>
    </row>
    <row r="403" spans="10:18" x14ac:dyDescent="0.25">
      <c r="J403" s="277"/>
      <c r="Q403" s="277"/>
      <c r="R403" s="277"/>
    </row>
    <row r="404" spans="10:18" x14ac:dyDescent="0.25">
      <c r="J404" s="277"/>
      <c r="Q404" s="277"/>
      <c r="R404" s="277"/>
    </row>
    <row r="405" spans="10:18" x14ac:dyDescent="0.25">
      <c r="J405" s="277"/>
      <c r="Q405" s="277"/>
      <c r="R405" s="277"/>
    </row>
    <row r="406" spans="10:18" x14ac:dyDescent="0.25">
      <c r="J406" s="277"/>
      <c r="Q406" s="277"/>
      <c r="R406" s="277"/>
    </row>
    <row r="407" spans="10:18" x14ac:dyDescent="0.25">
      <c r="J407" s="277"/>
      <c r="Q407" s="277"/>
      <c r="R407" s="277"/>
    </row>
    <row r="408" spans="10:18" x14ac:dyDescent="0.25">
      <c r="J408" s="277"/>
      <c r="Q408" s="277"/>
      <c r="R408" s="277"/>
    </row>
    <row r="409" spans="10:18" x14ac:dyDescent="0.25">
      <c r="J409" s="277"/>
      <c r="Q409" s="277"/>
      <c r="R409" s="277"/>
    </row>
    <row r="410" spans="10:18" x14ac:dyDescent="0.25">
      <c r="J410" s="277"/>
      <c r="Q410" s="277"/>
      <c r="R410" s="277"/>
    </row>
    <row r="411" spans="10:18" x14ac:dyDescent="0.25">
      <c r="J411" s="277"/>
      <c r="Q411" s="277"/>
      <c r="R411" s="277"/>
    </row>
    <row r="412" spans="10:18" x14ac:dyDescent="0.25">
      <c r="J412" s="277"/>
      <c r="Q412" s="277"/>
      <c r="R412" s="277"/>
    </row>
    <row r="413" spans="10:18" x14ac:dyDescent="0.25">
      <c r="J413" s="277"/>
      <c r="Q413" s="277"/>
      <c r="R413" s="277"/>
    </row>
    <row r="414" spans="10:18" x14ac:dyDescent="0.25">
      <c r="J414" s="277"/>
      <c r="Q414" s="277"/>
      <c r="R414" s="277"/>
    </row>
    <row r="415" spans="10:18" x14ac:dyDescent="0.25">
      <c r="J415" s="277"/>
      <c r="Q415" s="277"/>
      <c r="R415" s="277"/>
    </row>
    <row r="416" spans="10:18" x14ac:dyDescent="0.25">
      <c r="J416" s="277"/>
      <c r="Q416" s="277"/>
      <c r="R416" s="277"/>
    </row>
    <row r="417" spans="10:18" x14ac:dyDescent="0.25">
      <c r="J417" s="277"/>
      <c r="Q417" s="277"/>
      <c r="R417" s="277"/>
    </row>
    <row r="418" spans="10:18" x14ac:dyDescent="0.25">
      <c r="J418" s="277"/>
      <c r="Q418" s="277"/>
      <c r="R418" s="277"/>
    </row>
    <row r="419" spans="10:18" x14ac:dyDescent="0.25">
      <c r="J419" s="277"/>
      <c r="Q419" s="277"/>
      <c r="R419" s="277"/>
    </row>
    <row r="420" spans="10:18" x14ac:dyDescent="0.25">
      <c r="J420" s="277"/>
      <c r="Q420" s="277"/>
      <c r="R420" s="277"/>
    </row>
    <row r="421" spans="10:18" x14ac:dyDescent="0.25">
      <c r="J421" s="277"/>
      <c r="Q421" s="277"/>
      <c r="R421" s="277"/>
    </row>
    <row r="422" spans="10:18" x14ac:dyDescent="0.25">
      <c r="J422" s="277"/>
      <c r="Q422" s="277"/>
      <c r="R422" s="277"/>
    </row>
    <row r="423" spans="10:18" x14ac:dyDescent="0.25">
      <c r="J423" s="277"/>
      <c r="Q423" s="277"/>
      <c r="R423" s="277"/>
    </row>
    <row r="424" spans="10:18" x14ac:dyDescent="0.25">
      <c r="J424" s="277"/>
      <c r="Q424" s="277"/>
      <c r="R424" s="277"/>
    </row>
    <row r="425" spans="10:18" x14ac:dyDescent="0.25">
      <c r="J425" s="277"/>
      <c r="Q425" s="277"/>
      <c r="R425" s="277"/>
    </row>
    <row r="426" spans="10:18" x14ac:dyDescent="0.25">
      <c r="J426" s="277"/>
      <c r="Q426" s="277"/>
      <c r="R426" s="277"/>
    </row>
    <row r="427" spans="10:18" x14ac:dyDescent="0.25">
      <c r="J427" s="277"/>
      <c r="Q427" s="277"/>
      <c r="R427" s="277"/>
    </row>
    <row r="428" spans="10:18" x14ac:dyDescent="0.25">
      <c r="J428" s="277"/>
      <c r="Q428" s="277"/>
      <c r="R428" s="277"/>
    </row>
    <row r="429" spans="10:18" x14ac:dyDescent="0.25">
      <c r="J429" s="277"/>
      <c r="Q429" s="277"/>
      <c r="R429" s="277"/>
    </row>
    <row r="430" spans="10:18" x14ac:dyDescent="0.25">
      <c r="J430" s="277"/>
      <c r="Q430" s="277"/>
      <c r="R430" s="277"/>
    </row>
    <row r="431" spans="10:18" x14ac:dyDescent="0.25">
      <c r="J431" s="277"/>
      <c r="Q431" s="277"/>
      <c r="R431" s="277"/>
    </row>
    <row r="432" spans="10:18" x14ac:dyDescent="0.25">
      <c r="J432" s="277"/>
      <c r="Q432" s="277"/>
      <c r="R432" s="277"/>
    </row>
    <row r="433" spans="10:18" x14ac:dyDescent="0.25">
      <c r="J433" s="277"/>
      <c r="Q433" s="277"/>
      <c r="R433" s="277"/>
    </row>
    <row r="434" spans="10:18" x14ac:dyDescent="0.25">
      <c r="J434" s="277"/>
      <c r="Q434" s="277"/>
      <c r="R434" s="277"/>
    </row>
    <row r="435" spans="10:18" x14ac:dyDescent="0.25">
      <c r="J435" s="277"/>
      <c r="Q435" s="277"/>
      <c r="R435" s="277"/>
    </row>
    <row r="436" spans="10:18" x14ac:dyDescent="0.25">
      <c r="J436" s="277"/>
      <c r="Q436" s="277"/>
      <c r="R436" s="277"/>
    </row>
    <row r="437" spans="10:18" x14ac:dyDescent="0.25">
      <c r="J437" s="277"/>
      <c r="Q437" s="277"/>
      <c r="R437" s="277"/>
    </row>
    <row r="438" spans="10:18" x14ac:dyDescent="0.25">
      <c r="J438" s="277"/>
      <c r="Q438" s="277"/>
      <c r="R438" s="277"/>
    </row>
    <row r="439" spans="10:18" x14ac:dyDescent="0.25">
      <c r="J439" s="277"/>
      <c r="Q439" s="277"/>
      <c r="R439" s="277"/>
    </row>
    <row r="440" spans="10:18" x14ac:dyDescent="0.25">
      <c r="J440" s="277"/>
      <c r="Q440" s="277"/>
      <c r="R440" s="277"/>
    </row>
    <row r="441" spans="10:18" x14ac:dyDescent="0.25">
      <c r="J441" s="277"/>
      <c r="Q441" s="277"/>
      <c r="R441" s="277"/>
    </row>
    <row r="442" spans="10:18" x14ac:dyDescent="0.25">
      <c r="J442" s="277"/>
      <c r="Q442" s="277"/>
      <c r="R442" s="277"/>
    </row>
    <row r="443" spans="10:18" x14ac:dyDescent="0.25">
      <c r="J443" s="277"/>
      <c r="Q443" s="277"/>
      <c r="R443" s="277"/>
    </row>
    <row r="444" spans="10:18" x14ac:dyDescent="0.25">
      <c r="J444" s="277"/>
      <c r="Q444" s="277"/>
      <c r="R444" s="277"/>
    </row>
    <row r="445" spans="10:18" x14ac:dyDescent="0.25">
      <c r="J445" s="277"/>
      <c r="Q445" s="277"/>
      <c r="R445" s="277"/>
    </row>
    <row r="446" spans="10:18" x14ac:dyDescent="0.25">
      <c r="J446" s="277"/>
      <c r="Q446" s="277"/>
      <c r="R446" s="277"/>
    </row>
    <row r="447" spans="10:18" x14ac:dyDescent="0.25">
      <c r="J447" s="277"/>
      <c r="Q447" s="277"/>
      <c r="R447" s="277"/>
    </row>
    <row r="448" spans="10:18" x14ac:dyDescent="0.25">
      <c r="J448" s="277"/>
      <c r="Q448" s="277"/>
      <c r="R448" s="277"/>
    </row>
    <row r="449" spans="10:18" x14ac:dyDescent="0.25">
      <c r="J449" s="277"/>
      <c r="Q449" s="277"/>
      <c r="R449" s="277"/>
    </row>
    <row r="450" spans="10:18" x14ac:dyDescent="0.25">
      <c r="J450" s="277"/>
      <c r="Q450" s="277"/>
      <c r="R450" s="277"/>
    </row>
    <row r="451" spans="10:18" x14ac:dyDescent="0.25">
      <c r="J451" s="277"/>
      <c r="Q451" s="277"/>
      <c r="R451" s="277"/>
    </row>
    <row r="452" spans="10:18" x14ac:dyDescent="0.25">
      <c r="J452" s="277"/>
      <c r="Q452" s="277"/>
      <c r="R452" s="277"/>
    </row>
    <row r="453" spans="10:18" x14ac:dyDescent="0.25">
      <c r="J453" s="277"/>
      <c r="Q453" s="277"/>
      <c r="R453" s="277"/>
    </row>
    <row r="454" spans="10:18" x14ac:dyDescent="0.25">
      <c r="J454" s="277"/>
      <c r="Q454" s="277"/>
      <c r="R454" s="277"/>
    </row>
    <row r="455" spans="10:18" x14ac:dyDescent="0.25">
      <c r="J455" s="277"/>
      <c r="Q455" s="277"/>
      <c r="R455" s="277"/>
    </row>
    <row r="456" spans="10:18" x14ac:dyDescent="0.25">
      <c r="J456" s="277"/>
      <c r="Q456" s="277"/>
      <c r="R456" s="277"/>
    </row>
    <row r="457" spans="10:18" x14ac:dyDescent="0.25">
      <c r="J457" s="277"/>
      <c r="Q457" s="277"/>
      <c r="R457" s="277"/>
    </row>
    <row r="458" spans="10:18" x14ac:dyDescent="0.25">
      <c r="J458" s="277"/>
      <c r="Q458" s="277"/>
      <c r="R458" s="277"/>
    </row>
    <row r="459" spans="10:18" x14ac:dyDescent="0.25">
      <c r="J459" s="277"/>
      <c r="Q459" s="277"/>
      <c r="R459" s="277"/>
    </row>
    <row r="460" spans="10:18" x14ac:dyDescent="0.25">
      <c r="J460" s="277"/>
      <c r="Q460" s="277"/>
      <c r="R460" s="277"/>
    </row>
    <row r="461" spans="10:18" x14ac:dyDescent="0.25">
      <c r="J461" s="277"/>
      <c r="Q461" s="277"/>
      <c r="R461" s="277"/>
    </row>
    <row r="462" spans="10:18" x14ac:dyDescent="0.25">
      <c r="J462" s="277"/>
      <c r="Q462" s="277"/>
      <c r="R462" s="277"/>
    </row>
    <row r="463" spans="10:18" x14ac:dyDescent="0.25">
      <c r="J463" s="277"/>
      <c r="Q463" s="277"/>
      <c r="R463" s="277"/>
    </row>
    <row r="464" spans="10:18" x14ac:dyDescent="0.25">
      <c r="J464" s="277"/>
      <c r="Q464" s="277"/>
      <c r="R464" s="277"/>
    </row>
    <row r="465" spans="10:18" x14ac:dyDescent="0.25">
      <c r="J465" s="277"/>
      <c r="Q465" s="277"/>
      <c r="R465" s="277"/>
    </row>
    <row r="466" spans="10:18" x14ac:dyDescent="0.25">
      <c r="J466" s="277"/>
      <c r="Q466" s="277"/>
      <c r="R466" s="277"/>
    </row>
    <row r="467" spans="10:18" x14ac:dyDescent="0.25">
      <c r="J467" s="277"/>
      <c r="Q467" s="277"/>
      <c r="R467" s="277"/>
    </row>
    <row r="468" spans="10:18" x14ac:dyDescent="0.25">
      <c r="J468" s="277"/>
      <c r="Q468" s="277"/>
      <c r="R468" s="277"/>
    </row>
    <row r="469" spans="10:18" x14ac:dyDescent="0.25">
      <c r="J469" s="277"/>
      <c r="Q469" s="277"/>
      <c r="R469" s="277"/>
    </row>
    <row r="470" spans="10:18" x14ac:dyDescent="0.25">
      <c r="J470" s="277"/>
      <c r="Q470" s="277"/>
      <c r="R470" s="277"/>
    </row>
    <row r="471" spans="10:18" x14ac:dyDescent="0.25">
      <c r="J471" s="277"/>
      <c r="Q471" s="277"/>
      <c r="R471" s="277"/>
    </row>
    <row r="472" spans="10:18" x14ac:dyDescent="0.25">
      <c r="J472" s="277"/>
      <c r="Q472" s="277"/>
      <c r="R472" s="277"/>
    </row>
    <row r="473" spans="10:18" x14ac:dyDescent="0.25">
      <c r="J473" s="277"/>
      <c r="Q473" s="277"/>
      <c r="R473" s="277"/>
    </row>
    <row r="474" spans="10:18" x14ac:dyDescent="0.25">
      <c r="J474" s="277"/>
      <c r="Q474" s="277"/>
      <c r="R474" s="277"/>
    </row>
    <row r="475" spans="10:18" x14ac:dyDescent="0.25">
      <c r="J475" s="277"/>
      <c r="Q475" s="277"/>
      <c r="R475" s="277"/>
    </row>
    <row r="476" spans="10:18" x14ac:dyDescent="0.25">
      <c r="J476" s="277"/>
      <c r="Q476" s="277"/>
      <c r="R476" s="277"/>
    </row>
    <row r="477" spans="10:18" x14ac:dyDescent="0.25">
      <c r="J477" s="277"/>
      <c r="Q477" s="277"/>
      <c r="R477" s="277"/>
    </row>
    <row r="478" spans="10:18" x14ac:dyDescent="0.25">
      <c r="J478" s="277"/>
      <c r="Q478" s="277"/>
      <c r="R478" s="277"/>
    </row>
    <row r="479" spans="10:18" x14ac:dyDescent="0.25">
      <c r="J479" s="277"/>
      <c r="Q479" s="277"/>
      <c r="R479" s="277"/>
    </row>
    <row r="480" spans="10:18" x14ac:dyDescent="0.25">
      <c r="J480" s="277"/>
      <c r="Q480" s="277"/>
      <c r="R480" s="277"/>
    </row>
    <row r="481" spans="10:18" x14ac:dyDescent="0.25">
      <c r="J481" s="277"/>
      <c r="Q481" s="277"/>
      <c r="R481" s="277"/>
    </row>
    <row r="482" spans="10:18" x14ac:dyDescent="0.25">
      <c r="Q482" s="277"/>
      <c r="R482" s="277"/>
    </row>
    <row r="483" spans="10:18" x14ac:dyDescent="0.25">
      <c r="Q483" s="277"/>
      <c r="R483" s="277"/>
    </row>
    <row r="484" spans="10:18" x14ac:dyDescent="0.25">
      <c r="Q484" s="277"/>
      <c r="R484" s="277"/>
    </row>
    <row r="485" spans="10:18" x14ac:dyDescent="0.25">
      <c r="Q485" s="277"/>
      <c r="R485" s="277"/>
    </row>
    <row r="486" spans="10:18" x14ac:dyDescent="0.25">
      <c r="Q486" s="277"/>
      <c r="R486" s="277"/>
    </row>
    <row r="487" spans="10:18" x14ac:dyDescent="0.25">
      <c r="Q487" s="277"/>
      <c r="R487" s="277"/>
    </row>
    <row r="488" spans="10:18" x14ac:dyDescent="0.25">
      <c r="Q488" s="277"/>
      <c r="R488" s="277"/>
    </row>
    <row r="489" spans="10:18" x14ac:dyDescent="0.25">
      <c r="Q489" s="277"/>
      <c r="R489" s="277"/>
    </row>
    <row r="490" spans="10:18" x14ac:dyDescent="0.25">
      <c r="Q490" s="277"/>
      <c r="R490" s="277"/>
    </row>
    <row r="491" spans="10:18" x14ac:dyDescent="0.25">
      <c r="Q491" s="277"/>
      <c r="R491" s="277"/>
    </row>
    <row r="492" spans="10:18" x14ac:dyDescent="0.25">
      <c r="Q492" s="277"/>
      <c r="R492" s="277"/>
    </row>
    <row r="493" spans="10:18" x14ac:dyDescent="0.25">
      <c r="Q493" s="277"/>
      <c r="R493" s="277"/>
    </row>
    <row r="494" spans="10:18" x14ac:dyDescent="0.25">
      <c r="Q494" s="277"/>
      <c r="R494" s="277"/>
    </row>
    <row r="495" spans="10:18" x14ac:dyDescent="0.25">
      <c r="Q495" s="277"/>
      <c r="R495" s="277"/>
    </row>
    <row r="496" spans="10:18" x14ac:dyDescent="0.25">
      <c r="Q496" s="277"/>
      <c r="R496" s="277"/>
    </row>
    <row r="497" spans="17:18" x14ac:dyDescent="0.25">
      <c r="Q497" s="277"/>
      <c r="R497" s="277"/>
    </row>
    <row r="498" spans="17:18" x14ac:dyDescent="0.25">
      <c r="Q498" s="277"/>
      <c r="R498" s="277"/>
    </row>
    <row r="499" spans="17:18" x14ac:dyDescent="0.25">
      <c r="Q499" s="277"/>
      <c r="R499" s="277"/>
    </row>
    <row r="500" spans="17:18" x14ac:dyDescent="0.25">
      <c r="Q500" s="277"/>
      <c r="R500" s="277"/>
    </row>
    <row r="501" spans="17:18" x14ac:dyDescent="0.25">
      <c r="Q501" s="277"/>
      <c r="R501" s="277"/>
    </row>
    <row r="502" spans="17:18" x14ac:dyDescent="0.25">
      <c r="Q502" s="277"/>
      <c r="R502" s="277"/>
    </row>
    <row r="503" spans="17:18" x14ac:dyDescent="0.25">
      <c r="Q503" s="277"/>
      <c r="R503" s="277"/>
    </row>
    <row r="504" spans="17:18" x14ac:dyDescent="0.25">
      <c r="Q504" s="277"/>
      <c r="R504" s="277"/>
    </row>
    <row r="505" spans="17:18" x14ac:dyDescent="0.25">
      <c r="Q505" s="277"/>
      <c r="R505" s="277"/>
    </row>
    <row r="506" spans="17:18" x14ac:dyDescent="0.25">
      <c r="Q506" s="277"/>
      <c r="R506" s="277"/>
    </row>
    <row r="507" spans="17:18" x14ac:dyDescent="0.25">
      <c r="Q507" s="277"/>
      <c r="R507" s="277"/>
    </row>
    <row r="508" spans="17:18" x14ac:dyDescent="0.25">
      <c r="Q508" s="277"/>
      <c r="R508" s="277"/>
    </row>
    <row r="509" spans="17:18" x14ac:dyDescent="0.25">
      <c r="Q509" s="277"/>
      <c r="R509" s="277"/>
    </row>
    <row r="510" spans="17:18" x14ac:dyDescent="0.25">
      <c r="Q510" s="277"/>
      <c r="R510" s="277"/>
    </row>
    <row r="511" spans="17:18" x14ac:dyDescent="0.25">
      <c r="Q511" s="277"/>
      <c r="R511" s="277"/>
    </row>
    <row r="512" spans="17:18" x14ac:dyDescent="0.25">
      <c r="Q512" s="277"/>
      <c r="R512" s="277"/>
    </row>
    <row r="513" spans="17:18" x14ac:dyDescent="0.25">
      <c r="Q513" s="277"/>
      <c r="R513" s="277"/>
    </row>
    <row r="514" spans="17:18" x14ac:dyDescent="0.25">
      <c r="Q514" s="277"/>
      <c r="R514" s="277"/>
    </row>
    <row r="515" spans="17:18" x14ac:dyDescent="0.25">
      <c r="Q515" s="277"/>
      <c r="R515" s="277"/>
    </row>
    <row r="516" spans="17:18" x14ac:dyDescent="0.25">
      <c r="Q516" s="277"/>
      <c r="R516" s="277"/>
    </row>
    <row r="517" spans="17:18" x14ac:dyDescent="0.25">
      <c r="Q517" s="277"/>
      <c r="R517" s="277"/>
    </row>
    <row r="518" spans="17:18" x14ac:dyDescent="0.25">
      <c r="Q518" s="277"/>
      <c r="R518" s="277"/>
    </row>
    <row r="519" spans="17:18" x14ac:dyDescent="0.25">
      <c r="Q519" s="277"/>
      <c r="R519" s="277"/>
    </row>
    <row r="520" spans="17:18" x14ac:dyDescent="0.25">
      <c r="Q520" s="277"/>
      <c r="R520" s="277"/>
    </row>
    <row r="521" spans="17:18" x14ac:dyDescent="0.25">
      <c r="Q521" s="277"/>
      <c r="R521" s="277"/>
    </row>
    <row r="522" spans="17:18" x14ac:dyDescent="0.25">
      <c r="Q522" s="277"/>
      <c r="R522" s="277"/>
    </row>
    <row r="523" spans="17:18" x14ac:dyDescent="0.25">
      <c r="Q523" s="277"/>
      <c r="R523" s="277"/>
    </row>
    <row r="524" spans="17:18" x14ac:dyDescent="0.25">
      <c r="Q524" s="277"/>
      <c r="R524" s="277"/>
    </row>
    <row r="525" spans="17:18" x14ac:dyDescent="0.25">
      <c r="Q525" s="277"/>
      <c r="R525" s="277"/>
    </row>
    <row r="526" spans="17:18" x14ac:dyDescent="0.25">
      <c r="Q526" s="277"/>
      <c r="R526" s="277"/>
    </row>
    <row r="527" spans="17:18" x14ac:dyDescent="0.25">
      <c r="Q527" s="277"/>
      <c r="R527" s="277"/>
    </row>
    <row r="528" spans="17:18" x14ac:dyDescent="0.25">
      <c r="Q528" s="277"/>
      <c r="R528" s="277"/>
    </row>
    <row r="529" spans="17:18" x14ac:dyDescent="0.25">
      <c r="Q529" s="277"/>
      <c r="R529" s="277"/>
    </row>
    <row r="530" spans="17:18" x14ac:dyDescent="0.25">
      <c r="Q530" s="277"/>
      <c r="R530" s="277"/>
    </row>
    <row r="531" spans="17:18" x14ac:dyDescent="0.25">
      <c r="Q531" s="277"/>
      <c r="R531" s="277"/>
    </row>
    <row r="532" spans="17:18" x14ac:dyDescent="0.25">
      <c r="Q532" s="277"/>
      <c r="R532" s="277"/>
    </row>
    <row r="533" spans="17:18" x14ac:dyDescent="0.25">
      <c r="Q533" s="277"/>
      <c r="R533" s="277"/>
    </row>
    <row r="534" spans="17:18" x14ac:dyDescent="0.25">
      <c r="Q534" s="277"/>
      <c r="R534" s="277"/>
    </row>
    <row r="535" spans="17:18" x14ac:dyDescent="0.25">
      <c r="Q535" s="277"/>
      <c r="R535" s="277"/>
    </row>
    <row r="536" spans="17:18" x14ac:dyDescent="0.25">
      <c r="Q536" s="277"/>
      <c r="R536" s="277"/>
    </row>
    <row r="537" spans="17:18" x14ac:dyDescent="0.25">
      <c r="Q537" s="277"/>
      <c r="R537" s="277"/>
    </row>
    <row r="538" spans="17:18" x14ac:dyDescent="0.25">
      <c r="Q538" s="277"/>
      <c r="R538" s="277"/>
    </row>
    <row r="539" spans="17:18" x14ac:dyDescent="0.25">
      <c r="Q539" s="277"/>
      <c r="R539" s="277"/>
    </row>
    <row r="540" spans="17:18" x14ac:dyDescent="0.25">
      <c r="Q540" s="277"/>
      <c r="R540" s="277"/>
    </row>
    <row r="541" spans="17:18" x14ac:dyDescent="0.25">
      <c r="Q541" s="277"/>
      <c r="R541" s="277"/>
    </row>
  </sheetData>
  <mergeCells count="14">
    <mergeCell ref="Q25:S25"/>
    <mergeCell ref="Q26:S26"/>
    <mergeCell ref="G22:S22"/>
    <mergeCell ref="Q23:S23"/>
    <mergeCell ref="Q24:S24"/>
    <mergeCell ref="K23:N23"/>
    <mergeCell ref="K24:N24"/>
    <mergeCell ref="O23:P23"/>
    <mergeCell ref="O24:P24"/>
    <mergeCell ref="M25:P25"/>
    <mergeCell ref="M26:P26"/>
    <mergeCell ref="G25:L25"/>
    <mergeCell ref="G26:L26"/>
    <mergeCell ref="G23:J23"/>
  </mergeCells>
  <conditionalFormatting sqref="H28:S28">
    <cfRule type="colorScale" priority="3">
      <colorScale>
        <cfvo type="min"/>
        <cfvo type="percentile" val="50"/>
        <cfvo type="max"/>
        <color rgb="FFF8696B"/>
        <color rgb="FFFFEB84"/>
        <color rgb="FF63BE7B"/>
      </colorScale>
    </cfRule>
  </conditionalFormatting>
  <conditionalFormatting sqref="U36:U58">
    <cfRule type="colorScale" priority="2">
      <colorScale>
        <cfvo type="min"/>
        <cfvo type="percentile" val="50"/>
        <cfvo type="max"/>
        <color rgb="FFF8696B"/>
        <color rgb="FFFFEB84"/>
        <color rgb="FF63BE7B"/>
      </colorScale>
    </cfRule>
  </conditionalFormatting>
  <conditionalFormatting sqref="V45:V58">
    <cfRule type="colorScale" priority="1">
      <colorScale>
        <cfvo type="min"/>
        <cfvo type="percentile" val="50"/>
        <cfvo type="max"/>
        <color rgb="FF63BE7B"/>
        <color rgb="FFFFEB84"/>
        <color rgb="FFF8696B"/>
      </colorScale>
    </cfRule>
  </conditionalFormatting>
  <pageMargins left="0.7" right="0.7" top="0.75" bottom="0.75" header="0.3" footer="0.3"/>
  <pageSetup orientation="portrait" r:id="rId1"/>
  <drawing r:id="rId2"/>
  <legacyDrawing r:id="rId3"/>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BF143"/>
  <sheetViews>
    <sheetView zoomScale="85" zoomScaleNormal="85" zoomScalePageLayoutView="70" workbookViewId="0">
      <pane xSplit="2" topLeftCell="C1" activePane="topRight" state="frozen"/>
      <selection pane="topRight" activeCell="B129" sqref="B129"/>
    </sheetView>
  </sheetViews>
  <sheetFormatPr defaultRowHeight="15" outlineLevelRow="1" outlineLevelCol="1" x14ac:dyDescent="0.25"/>
  <cols>
    <col min="1" max="1" width="35.7109375" bestFit="1" customWidth="1"/>
    <col min="2" max="2" width="48.5703125" customWidth="1"/>
    <col min="3" max="3" width="2.7109375" style="1" customWidth="1"/>
    <col min="4" max="4" width="10.7109375" style="1" hidden="1" customWidth="1"/>
    <col min="5" max="5" width="7.5703125" style="1" hidden="1" customWidth="1"/>
    <col min="6" max="6" width="7.5703125" style="81" hidden="1" customWidth="1"/>
    <col min="7" max="7" width="3.140625" style="81" hidden="1" customWidth="1"/>
    <col min="8" max="8" width="4.140625" style="81" hidden="1" customWidth="1" outlineLevel="1"/>
    <col min="9" max="9" width="4.5703125" style="81" hidden="1" customWidth="1" outlineLevel="1"/>
    <col min="10" max="10" width="4.7109375" style="81" hidden="1" customWidth="1" outlineLevel="1"/>
    <col min="11" max="11" width="4.140625" style="81" hidden="1" customWidth="1" outlineLevel="1"/>
    <col min="12" max="12" width="4.85546875" style="81" hidden="1" customWidth="1" outlineLevel="1"/>
    <col min="13" max="13" width="4.140625" style="81" hidden="1" customWidth="1" outlineLevel="1"/>
    <col min="14" max="14" width="3.7109375" style="81" hidden="1" customWidth="1" outlineLevel="1"/>
    <col min="15" max="16" width="4.5703125" style="81" hidden="1" customWidth="1" outlineLevel="1"/>
    <col min="17" max="17" width="4" style="81" hidden="1" customWidth="1" outlineLevel="1"/>
    <col min="18" max="19" width="4.5703125" style="81" hidden="1" customWidth="1" outlineLevel="1"/>
    <col min="20" max="20" width="2.7109375" style="6" customWidth="1" collapsed="1"/>
    <col min="21" max="21" width="4.140625" style="6" hidden="1" customWidth="1" outlineLevel="1"/>
    <col min="22" max="22" width="4.5703125" style="6" hidden="1" customWidth="1" outlineLevel="1"/>
    <col min="23" max="23" width="4.7109375" style="6" hidden="1" customWidth="1" outlineLevel="1"/>
    <col min="24" max="24" width="4.140625" style="6" hidden="1" customWidth="1" outlineLevel="1"/>
    <col min="25" max="25" width="4.85546875" style="6" hidden="1" customWidth="1" outlineLevel="1"/>
    <col min="26" max="26" width="4.140625" style="6" hidden="1" customWidth="1" outlineLevel="1"/>
    <col min="27" max="27" width="3.7109375" style="6" hidden="1" customWidth="1" outlineLevel="1"/>
    <col min="28" max="29" width="4.5703125" style="6" hidden="1" customWidth="1" outlineLevel="1"/>
    <col min="30" max="30" width="4" style="6" hidden="1" customWidth="1" outlineLevel="1"/>
    <col min="31" max="32" width="4.5703125" style="6" hidden="1" customWidth="1" outlineLevel="1"/>
    <col min="33" max="33" width="2.7109375" style="6" customWidth="1" collapsed="1"/>
    <col min="34" max="34" width="4.140625" hidden="1" customWidth="1" outlineLevel="1"/>
    <col min="35" max="35" width="4.5703125" hidden="1" customWidth="1" outlineLevel="1"/>
    <col min="36" max="36" width="4.7109375" hidden="1" customWidth="1" outlineLevel="1"/>
    <col min="37" max="37" width="4.140625" hidden="1" customWidth="1" outlineLevel="1"/>
    <col min="38" max="38" width="4.85546875" hidden="1" customWidth="1" outlineLevel="1"/>
    <col min="39" max="39" width="4.140625" hidden="1" customWidth="1" outlineLevel="1"/>
    <col min="40" max="40" width="3.7109375" hidden="1" customWidth="1" outlineLevel="1"/>
    <col min="41" max="42" width="4.5703125" hidden="1" customWidth="1" outlineLevel="1"/>
    <col min="43" max="43" width="4" hidden="1" customWidth="1" outlineLevel="1"/>
    <col min="44" max="45" width="4.5703125" hidden="1" customWidth="1" outlineLevel="1"/>
    <col min="46" max="46" width="3.7109375" style="6" customWidth="1" collapsed="1"/>
    <col min="47" max="47" width="4.140625" style="6" customWidth="1" outlineLevel="1"/>
    <col min="48" max="48" width="4.5703125" style="6" customWidth="1" outlineLevel="1"/>
    <col min="49" max="49" width="4.7109375" style="6" customWidth="1" outlineLevel="1"/>
    <col min="50" max="50" width="4.140625" style="6" customWidth="1" outlineLevel="1"/>
    <col min="51" max="51" width="4.85546875" style="6" customWidth="1" outlineLevel="1"/>
    <col min="52" max="52" width="4.140625" style="6" customWidth="1" outlineLevel="1"/>
    <col min="53" max="53" width="3.7109375" style="6" customWidth="1" outlineLevel="1"/>
    <col min="54" max="55" width="4.5703125" style="6" customWidth="1" outlineLevel="1"/>
    <col min="56" max="56" width="4" style="6" customWidth="1" outlineLevel="1"/>
    <col min="57" max="58" width="4.5703125" style="6" customWidth="1" outlineLevel="1"/>
    <col min="59" max="16384" width="9.140625" style="6"/>
  </cols>
  <sheetData>
    <row r="1" spans="1:58" ht="15.75" x14ac:dyDescent="0.25">
      <c r="A1" s="391" t="s">
        <v>30</v>
      </c>
      <c r="B1" s="391"/>
      <c r="C1" s="5"/>
      <c r="D1" s="392" t="s">
        <v>31</v>
      </c>
      <c r="E1" s="392"/>
      <c r="F1" s="393"/>
      <c r="G1" s="393"/>
      <c r="H1" s="393"/>
      <c r="I1" s="393"/>
      <c r="J1" s="393"/>
      <c r="K1" s="393"/>
      <c r="L1" s="393"/>
      <c r="M1" s="393"/>
      <c r="N1" s="393"/>
      <c r="O1" s="393"/>
      <c r="P1" s="393"/>
      <c r="Q1" s="393"/>
      <c r="R1" s="393"/>
      <c r="S1" s="393"/>
    </row>
    <row r="2" spans="1:58" ht="15.75" x14ac:dyDescent="0.25">
      <c r="A2" s="394" t="s">
        <v>32</v>
      </c>
      <c r="B2" s="394"/>
      <c r="C2" s="5"/>
      <c r="D2" s="395">
        <v>41080</v>
      </c>
      <c r="E2" s="395"/>
      <c r="F2" s="396"/>
      <c r="G2" s="396"/>
      <c r="H2" s="396"/>
      <c r="I2" s="396"/>
      <c r="J2" s="396"/>
      <c r="K2" s="396"/>
      <c r="L2" s="396"/>
      <c r="M2" s="396"/>
      <c r="N2" s="396"/>
      <c r="O2" s="396"/>
      <c r="P2" s="396"/>
      <c r="Q2" s="396"/>
      <c r="R2" s="396"/>
      <c r="S2" s="396"/>
    </row>
    <row r="3" spans="1:58" ht="15.75" x14ac:dyDescent="0.25">
      <c r="A3" s="394" t="s">
        <v>33</v>
      </c>
      <c r="B3" s="394"/>
      <c r="D3" s="397" t="s">
        <v>34</v>
      </c>
      <c r="E3" s="397"/>
      <c r="F3" s="397"/>
      <c r="G3" s="7"/>
      <c r="H3" s="7"/>
      <c r="I3" s="7"/>
      <c r="J3" s="7"/>
      <c r="K3" s="7"/>
      <c r="L3" s="7"/>
      <c r="M3" s="7"/>
      <c r="N3" s="7"/>
      <c r="O3" s="7"/>
      <c r="P3" s="7"/>
      <c r="Q3" s="7"/>
      <c r="R3" s="7"/>
      <c r="S3" s="7"/>
    </row>
    <row r="4" spans="1:58" ht="15.75" x14ac:dyDescent="0.25">
      <c r="A4" s="394" t="s">
        <v>35</v>
      </c>
      <c r="B4" s="394"/>
      <c r="D4" s="8">
        <v>1</v>
      </c>
      <c r="E4" s="8">
        <v>2</v>
      </c>
      <c r="F4" s="8">
        <v>3</v>
      </c>
      <c r="G4" s="9"/>
      <c r="H4" s="10"/>
      <c r="I4" s="10"/>
      <c r="J4" s="10"/>
      <c r="K4" s="10"/>
      <c r="L4" s="10"/>
      <c r="M4" s="10"/>
      <c r="N4" s="10"/>
      <c r="O4" s="10"/>
      <c r="P4" s="10"/>
      <c r="Q4" s="10"/>
      <c r="R4" s="10"/>
      <c r="S4" s="10"/>
    </row>
    <row r="5" spans="1:58" x14ac:dyDescent="0.25">
      <c r="A5" s="394" t="s">
        <v>36</v>
      </c>
      <c r="B5" s="394"/>
      <c r="D5" s="11" t="s">
        <v>37</v>
      </c>
      <c r="E5" s="11" t="s">
        <v>38</v>
      </c>
      <c r="F5" s="11" t="s">
        <v>38</v>
      </c>
      <c r="G5" s="12"/>
      <c r="H5" s="399" t="s">
        <v>39</v>
      </c>
      <c r="I5" s="400"/>
      <c r="J5" s="400"/>
      <c r="K5" s="400"/>
      <c r="L5" s="400"/>
      <c r="M5" s="400"/>
      <c r="N5" s="400"/>
      <c r="O5" s="400"/>
      <c r="P5" s="400"/>
      <c r="Q5" s="400"/>
      <c r="R5" s="400"/>
      <c r="S5" s="401"/>
    </row>
    <row r="6" spans="1:58" x14ac:dyDescent="0.25">
      <c r="A6" s="13"/>
      <c r="B6" s="13"/>
      <c r="C6" s="14"/>
      <c r="D6" s="15"/>
      <c r="E6" s="15" t="s">
        <v>40</v>
      </c>
      <c r="F6" s="15" t="s">
        <v>41</v>
      </c>
      <c r="G6" s="16"/>
      <c r="H6" s="402" t="s">
        <v>42</v>
      </c>
      <c r="I6" s="403"/>
      <c r="J6" s="404"/>
      <c r="K6" s="405" t="s">
        <v>43</v>
      </c>
      <c r="L6" s="406"/>
      <c r="M6" s="407"/>
      <c r="N6" s="408" t="s">
        <v>44</v>
      </c>
      <c r="O6" s="409"/>
      <c r="P6" s="410"/>
      <c r="Q6" s="411" t="s">
        <v>45</v>
      </c>
      <c r="R6" s="412"/>
      <c r="S6" s="413"/>
    </row>
    <row r="7" spans="1:58" x14ac:dyDescent="0.25">
      <c r="A7" s="17"/>
      <c r="B7" s="17"/>
      <c r="C7" s="14"/>
      <c r="D7" s="18"/>
      <c r="E7" s="19"/>
      <c r="F7" s="20"/>
      <c r="G7" s="20"/>
      <c r="H7" s="398" t="s">
        <v>46</v>
      </c>
      <c r="I7" s="398"/>
      <c r="J7" s="398"/>
      <c r="K7" s="398"/>
      <c r="L7" s="398"/>
      <c r="M7" s="398"/>
      <c r="N7" s="398"/>
      <c r="O7" s="398"/>
      <c r="P7" s="398"/>
      <c r="Q7" s="398"/>
      <c r="R7" s="398"/>
      <c r="S7" s="398"/>
      <c r="U7" s="398" t="s">
        <v>47</v>
      </c>
      <c r="V7" s="398"/>
      <c r="W7" s="398"/>
      <c r="X7" s="398"/>
      <c r="Y7" s="398"/>
      <c r="Z7" s="398"/>
      <c r="AA7" s="398"/>
      <c r="AB7" s="398"/>
      <c r="AC7" s="398"/>
      <c r="AD7" s="398"/>
      <c r="AE7" s="398"/>
      <c r="AF7" s="398"/>
      <c r="AU7" s="398" t="s">
        <v>48</v>
      </c>
      <c r="AV7" s="398"/>
      <c r="AW7" s="398"/>
      <c r="AX7" s="398"/>
      <c r="AY7" s="398"/>
      <c r="AZ7" s="398"/>
      <c r="BA7" s="398"/>
      <c r="BB7" s="398"/>
      <c r="BC7" s="398"/>
      <c r="BD7" s="398"/>
      <c r="BE7" s="398"/>
      <c r="BF7" s="398"/>
    </row>
    <row r="8" spans="1:58" x14ac:dyDescent="0.25">
      <c r="A8" s="414" t="s">
        <v>49</v>
      </c>
      <c r="B8" s="414"/>
      <c r="D8" s="415" t="s">
        <v>50</v>
      </c>
      <c r="E8" s="415"/>
      <c r="F8" s="416"/>
      <c r="G8" s="21"/>
      <c r="H8" s="15" t="s">
        <v>51</v>
      </c>
      <c r="I8" s="15" t="s">
        <v>52</v>
      </c>
      <c r="J8" s="15" t="s">
        <v>53</v>
      </c>
      <c r="K8" s="15" t="s">
        <v>54</v>
      </c>
      <c r="L8" s="15" t="s">
        <v>55</v>
      </c>
      <c r="M8" s="15" t="s">
        <v>56</v>
      </c>
      <c r="N8" s="15" t="s">
        <v>57</v>
      </c>
      <c r="O8" s="15" t="s">
        <v>58</v>
      </c>
      <c r="P8" s="15" t="s">
        <v>59</v>
      </c>
      <c r="Q8" s="15" t="s">
        <v>60</v>
      </c>
      <c r="R8" s="15" t="s">
        <v>61</v>
      </c>
      <c r="S8" s="15" t="s">
        <v>62</v>
      </c>
      <c r="U8" s="15" t="s">
        <v>51</v>
      </c>
      <c r="V8" s="15" t="s">
        <v>52</v>
      </c>
      <c r="W8" s="15" t="s">
        <v>53</v>
      </c>
      <c r="X8" s="15" t="s">
        <v>54</v>
      </c>
      <c r="Y8" s="15" t="s">
        <v>55</v>
      </c>
      <c r="Z8" s="15" t="s">
        <v>56</v>
      </c>
      <c r="AA8" s="15" t="s">
        <v>57</v>
      </c>
      <c r="AB8" s="15" t="s">
        <v>58</v>
      </c>
      <c r="AC8" s="15" t="s">
        <v>59</v>
      </c>
      <c r="AD8" s="15" t="s">
        <v>60</v>
      </c>
      <c r="AE8" s="15" t="s">
        <v>61</v>
      </c>
      <c r="AF8" s="15" t="s">
        <v>62</v>
      </c>
      <c r="AU8" s="15" t="s">
        <v>51</v>
      </c>
      <c r="AV8" s="15" t="s">
        <v>52</v>
      </c>
      <c r="AW8" s="15" t="s">
        <v>53</v>
      </c>
      <c r="AX8" s="15" t="s">
        <v>54</v>
      </c>
      <c r="AY8" s="15" t="s">
        <v>55</v>
      </c>
      <c r="AZ8" s="15" t="s">
        <v>56</v>
      </c>
      <c r="BA8" s="15" t="s">
        <v>57</v>
      </c>
      <c r="BB8" s="15" t="s">
        <v>58</v>
      </c>
      <c r="BC8" s="15" t="s">
        <v>59</v>
      </c>
      <c r="BD8" s="15" t="s">
        <v>60</v>
      </c>
      <c r="BE8" s="15" t="s">
        <v>61</v>
      </c>
      <c r="BF8" s="15" t="s">
        <v>62</v>
      </c>
    </row>
    <row r="9" spans="1:58" x14ac:dyDescent="0.25">
      <c r="A9" s="22" t="s">
        <v>63</v>
      </c>
      <c r="B9" s="22" t="s">
        <v>64</v>
      </c>
      <c r="C9" s="23" t="s">
        <v>65</v>
      </c>
      <c r="D9" s="24"/>
      <c r="E9" s="25"/>
      <c r="F9" s="26"/>
      <c r="G9" s="15"/>
      <c r="H9" s="27"/>
      <c r="I9" s="27"/>
      <c r="J9" s="28" t="s">
        <v>66</v>
      </c>
      <c r="K9" s="27"/>
      <c r="L9" s="27"/>
      <c r="M9" s="27"/>
      <c r="N9" s="25"/>
      <c r="O9" s="27"/>
      <c r="P9" s="27"/>
      <c r="Q9" s="27"/>
      <c r="R9" s="27"/>
      <c r="S9" s="27"/>
      <c r="U9" s="27"/>
      <c r="V9" s="26"/>
      <c r="W9" s="27"/>
      <c r="X9" s="27"/>
      <c r="Y9" s="26"/>
      <c r="Z9" s="27"/>
      <c r="AA9" s="26"/>
      <c r="AB9" s="27"/>
      <c r="AC9" s="27"/>
      <c r="AD9" s="26"/>
      <c r="AE9" s="27"/>
      <c r="AF9" s="27"/>
      <c r="AU9" s="27"/>
      <c r="AV9" s="27"/>
      <c r="AW9" s="27"/>
      <c r="AX9" s="27"/>
      <c r="AY9" s="29" t="s">
        <v>67</v>
      </c>
      <c r="AZ9" s="25"/>
      <c r="BA9" s="27"/>
      <c r="BB9" s="25"/>
      <c r="BC9" s="27"/>
      <c r="BD9" s="27"/>
      <c r="BE9" s="27"/>
      <c r="BF9" s="27"/>
    </row>
    <row r="10" spans="1:58" x14ac:dyDescent="0.25">
      <c r="A10" s="22" t="s">
        <v>68</v>
      </c>
      <c r="B10" s="22" t="s">
        <v>69</v>
      </c>
      <c r="C10" s="23" t="s">
        <v>65</v>
      </c>
      <c r="D10" s="24"/>
      <c r="E10" s="25"/>
      <c r="F10" s="27"/>
      <c r="G10" s="15"/>
      <c r="H10" s="27"/>
      <c r="I10" s="27"/>
      <c r="J10" s="25"/>
      <c r="K10" s="27"/>
      <c r="L10" s="27"/>
      <c r="M10" s="27"/>
      <c r="N10" s="25"/>
      <c r="O10" s="25"/>
      <c r="P10" s="25"/>
      <c r="Q10" s="25"/>
      <c r="R10" s="27"/>
      <c r="S10" s="27"/>
      <c r="U10" s="27"/>
      <c r="V10" s="27"/>
      <c r="W10" s="30" t="s">
        <v>29</v>
      </c>
      <c r="X10" s="26"/>
      <c r="Y10" s="26"/>
      <c r="Z10" s="27"/>
      <c r="AA10" s="27"/>
      <c r="AB10" s="27"/>
      <c r="AC10" s="27"/>
      <c r="AD10" s="27"/>
      <c r="AE10" s="26"/>
      <c r="AF10" s="31"/>
      <c r="AU10" s="27"/>
      <c r="AV10" s="26"/>
      <c r="AW10" s="27"/>
      <c r="AX10" s="27"/>
      <c r="AY10" s="29" t="s">
        <v>67</v>
      </c>
      <c r="AZ10" s="26"/>
      <c r="BA10" s="26"/>
      <c r="BB10" s="27"/>
      <c r="BC10" s="27"/>
      <c r="BD10" s="25"/>
      <c r="BE10" s="25"/>
      <c r="BF10" s="25"/>
    </row>
    <row r="11" spans="1:58" x14ac:dyDescent="0.25">
      <c r="A11" s="22" t="s">
        <v>70</v>
      </c>
      <c r="B11" s="22" t="s">
        <v>71</v>
      </c>
      <c r="C11" s="23" t="s">
        <v>65</v>
      </c>
      <c r="D11" s="24"/>
      <c r="E11" s="27"/>
      <c r="F11" s="26"/>
      <c r="G11" s="15"/>
      <c r="H11" s="27"/>
      <c r="I11" s="27"/>
      <c r="J11" s="25"/>
      <c r="K11" s="27"/>
      <c r="L11" s="27"/>
      <c r="M11" s="27"/>
      <c r="N11" s="27"/>
      <c r="O11" s="27"/>
      <c r="P11" s="25"/>
      <c r="Q11" s="25"/>
      <c r="R11" s="27"/>
      <c r="S11" s="27"/>
      <c r="U11" s="27"/>
      <c r="V11" s="27"/>
      <c r="W11" s="30" t="s">
        <v>29</v>
      </c>
      <c r="X11" s="26"/>
      <c r="Y11" s="27"/>
      <c r="Z11" s="27"/>
      <c r="AA11" s="26"/>
      <c r="AB11" s="27"/>
      <c r="AC11" s="27"/>
      <c r="AD11" s="27"/>
      <c r="AE11" s="31"/>
      <c r="AF11" s="31" t="s">
        <v>29</v>
      </c>
      <c r="AU11" s="25"/>
      <c r="AV11" s="27"/>
      <c r="AW11" s="27"/>
      <c r="AX11" s="27"/>
      <c r="AY11" s="32" t="s">
        <v>67</v>
      </c>
      <c r="AZ11" s="27"/>
      <c r="BA11" s="27"/>
      <c r="BB11" s="27"/>
      <c r="BC11" s="27"/>
      <c r="BD11" s="26"/>
      <c r="BE11" s="27"/>
      <c r="BF11" s="27"/>
    </row>
    <row r="12" spans="1:58" x14ac:dyDescent="0.25">
      <c r="A12" s="22" t="s">
        <v>72</v>
      </c>
      <c r="B12" s="22" t="s">
        <v>73</v>
      </c>
      <c r="C12" s="23" t="s">
        <v>65</v>
      </c>
      <c r="D12" s="24"/>
      <c r="E12" s="25"/>
      <c r="F12" s="27"/>
      <c r="G12" s="15"/>
      <c r="H12" s="27"/>
      <c r="I12" s="27"/>
      <c r="J12" s="25"/>
      <c r="K12" s="27"/>
      <c r="L12" s="27"/>
      <c r="M12" s="27"/>
      <c r="N12" s="25"/>
      <c r="O12" s="25"/>
      <c r="P12" s="25"/>
      <c r="Q12" s="25"/>
      <c r="R12" s="27"/>
      <c r="S12" s="27"/>
      <c r="U12" s="26"/>
      <c r="V12" s="27"/>
      <c r="W12" s="30" t="s">
        <v>29</v>
      </c>
      <c r="X12" s="26"/>
      <c r="Y12" s="27"/>
      <c r="Z12" s="27"/>
      <c r="AA12" s="27"/>
      <c r="AB12" s="27"/>
      <c r="AC12" s="27"/>
      <c r="AD12" s="27"/>
      <c r="AE12" s="26"/>
      <c r="AF12" s="31" t="s">
        <v>29</v>
      </c>
      <c r="AU12" s="26"/>
      <c r="AV12" s="26"/>
      <c r="AW12" s="27"/>
      <c r="AX12" s="27"/>
      <c r="AY12" s="32" t="s">
        <v>67</v>
      </c>
      <c r="AZ12" s="26"/>
      <c r="BA12" s="27"/>
      <c r="BB12" s="25"/>
      <c r="BC12" s="25"/>
      <c r="BD12" s="25"/>
      <c r="BE12" s="25"/>
      <c r="BF12" s="25"/>
    </row>
    <row r="13" spans="1:58" x14ac:dyDescent="0.25">
      <c r="A13" s="22" t="s">
        <v>74</v>
      </c>
      <c r="B13" s="22" t="s">
        <v>75</v>
      </c>
      <c r="C13" s="23" t="s">
        <v>65</v>
      </c>
      <c r="D13" s="24"/>
      <c r="E13" s="27"/>
      <c r="F13" s="27"/>
      <c r="G13" s="15"/>
      <c r="H13" s="27"/>
      <c r="I13" s="27"/>
      <c r="J13" s="25"/>
      <c r="K13" s="27"/>
      <c r="L13" s="25"/>
      <c r="M13" s="27"/>
      <c r="N13" s="27"/>
      <c r="O13" s="25"/>
      <c r="P13" s="25"/>
      <c r="Q13" s="25"/>
      <c r="R13" s="27"/>
      <c r="S13" s="27"/>
      <c r="U13" s="27"/>
      <c r="V13" s="27"/>
      <c r="W13" s="27"/>
      <c r="X13" s="26"/>
      <c r="Y13" s="27"/>
      <c r="Z13" s="26"/>
      <c r="AA13" s="27"/>
      <c r="AB13" s="27"/>
      <c r="AC13" s="26"/>
      <c r="AD13" s="27"/>
      <c r="AE13" s="27"/>
      <c r="AF13" s="31"/>
      <c r="AU13" s="26"/>
      <c r="AV13" s="26"/>
      <c r="AW13" s="27"/>
      <c r="AX13" s="27"/>
      <c r="AY13" s="33" t="s">
        <v>67</v>
      </c>
      <c r="AZ13" s="27"/>
      <c r="BA13" s="27"/>
      <c r="BB13" s="27"/>
      <c r="BC13" s="25"/>
      <c r="BD13" s="25"/>
      <c r="BE13" s="25"/>
      <c r="BF13" s="27"/>
    </row>
    <row r="14" spans="1:58" x14ac:dyDescent="0.25">
      <c r="A14" s="22" t="s">
        <v>76</v>
      </c>
      <c r="B14" s="22" t="s">
        <v>75</v>
      </c>
      <c r="C14" s="23" t="s">
        <v>65</v>
      </c>
      <c r="D14" s="24"/>
      <c r="E14" s="27"/>
      <c r="F14" s="27"/>
      <c r="G14" s="15"/>
      <c r="H14" s="27"/>
      <c r="I14" s="27"/>
      <c r="J14" s="25"/>
      <c r="K14" s="27"/>
      <c r="L14" s="27"/>
      <c r="M14" s="27"/>
      <c r="N14" s="27"/>
      <c r="O14" s="25"/>
      <c r="P14" s="27"/>
      <c r="Q14" s="25"/>
      <c r="R14" s="27"/>
      <c r="S14" s="27"/>
      <c r="U14" s="27"/>
      <c r="V14" s="27"/>
      <c r="W14" s="27"/>
      <c r="X14" s="26"/>
      <c r="Y14" s="26"/>
      <c r="Z14" s="27"/>
      <c r="AA14" s="27"/>
      <c r="AB14" s="27"/>
      <c r="AC14" s="26"/>
      <c r="AD14" s="27"/>
      <c r="AE14" s="27"/>
      <c r="AF14" s="31"/>
      <c r="AU14" s="26"/>
      <c r="AV14" s="26"/>
      <c r="AW14" s="27"/>
      <c r="AX14" s="27"/>
      <c r="AY14" s="32" t="s">
        <v>67</v>
      </c>
      <c r="AZ14" s="27"/>
      <c r="BA14" s="27"/>
      <c r="BB14" s="27"/>
      <c r="BC14" s="25"/>
      <c r="BD14" s="25"/>
      <c r="BE14" s="25"/>
      <c r="BF14" s="27"/>
    </row>
    <row r="15" spans="1:58" x14ac:dyDescent="0.25">
      <c r="A15" s="22" t="s">
        <v>77</v>
      </c>
      <c r="B15" s="22" t="s">
        <v>78</v>
      </c>
      <c r="C15" s="23" t="s">
        <v>65</v>
      </c>
      <c r="D15" s="24"/>
      <c r="E15" s="25"/>
      <c r="F15" s="27"/>
      <c r="G15" s="15"/>
      <c r="H15" s="27"/>
      <c r="I15" s="27"/>
      <c r="J15" s="25"/>
      <c r="K15" s="25"/>
      <c r="L15" s="25"/>
      <c r="M15" s="27"/>
      <c r="N15" s="25"/>
      <c r="O15" s="25"/>
      <c r="P15" s="27"/>
      <c r="Q15" s="25"/>
      <c r="R15" s="27"/>
      <c r="S15" s="27"/>
      <c r="U15" s="27"/>
      <c r="V15" s="27"/>
      <c r="W15" s="27"/>
      <c r="X15" s="27"/>
      <c r="Y15" s="26"/>
      <c r="Z15" s="26"/>
      <c r="AA15" s="27"/>
      <c r="AB15" s="27"/>
      <c r="AC15" s="27"/>
      <c r="AD15" s="27"/>
      <c r="AE15" s="27"/>
      <c r="AF15" s="27"/>
      <c r="AU15" s="26"/>
      <c r="AV15" s="27"/>
      <c r="AW15" s="27"/>
      <c r="AX15" s="26"/>
      <c r="AY15" s="34" t="s">
        <v>67</v>
      </c>
      <c r="AZ15" s="26"/>
      <c r="BA15" s="26"/>
      <c r="BB15" s="27"/>
      <c r="BC15" s="27"/>
      <c r="BD15" s="27"/>
      <c r="BE15" s="25"/>
      <c r="BF15" s="25"/>
    </row>
    <row r="16" spans="1:58" x14ac:dyDescent="0.25">
      <c r="A16" s="22" t="s">
        <v>79</v>
      </c>
      <c r="B16" s="22" t="s">
        <v>80</v>
      </c>
      <c r="C16" s="23" t="s">
        <v>65</v>
      </c>
      <c r="D16" s="24"/>
      <c r="E16" s="27"/>
      <c r="F16" s="26"/>
      <c r="G16" s="15"/>
      <c r="H16" s="25"/>
      <c r="I16" s="27"/>
      <c r="J16" s="25"/>
      <c r="K16" s="27"/>
      <c r="L16" s="27"/>
      <c r="M16" s="27"/>
      <c r="N16" s="27"/>
      <c r="O16" s="25"/>
      <c r="P16" s="27"/>
      <c r="Q16" s="27"/>
      <c r="R16" s="27"/>
      <c r="S16" s="27"/>
      <c r="U16" s="27"/>
      <c r="V16" s="27"/>
      <c r="W16" s="27"/>
      <c r="X16" s="26"/>
      <c r="Y16" s="27"/>
      <c r="Z16" s="27"/>
      <c r="AA16" s="26"/>
      <c r="AB16" s="27"/>
      <c r="AC16" s="26"/>
      <c r="AD16" s="27"/>
      <c r="AE16" s="27"/>
      <c r="AF16" s="27"/>
      <c r="AU16" s="26"/>
      <c r="AV16" s="27"/>
      <c r="AW16" s="27"/>
      <c r="AX16" s="26"/>
      <c r="AY16" s="32" t="s">
        <v>67</v>
      </c>
      <c r="AZ16" s="26"/>
      <c r="BA16" s="27"/>
      <c r="BB16" s="27"/>
      <c r="BC16" s="27"/>
      <c r="BD16" s="27"/>
      <c r="BE16" s="25"/>
      <c r="BF16" s="25"/>
    </row>
    <row r="17" spans="1:58" x14ac:dyDescent="0.25">
      <c r="A17" s="35" t="s">
        <v>81</v>
      </c>
      <c r="B17" s="36" t="s">
        <v>82</v>
      </c>
      <c r="C17" s="23" t="s">
        <v>65</v>
      </c>
      <c r="D17" s="24"/>
      <c r="E17" s="27"/>
      <c r="F17" s="27"/>
      <c r="G17" s="15"/>
      <c r="H17" s="27"/>
      <c r="I17" s="27"/>
      <c r="J17" s="25"/>
      <c r="K17" s="25"/>
      <c r="L17" s="27"/>
      <c r="M17" s="25"/>
      <c r="N17" s="27"/>
      <c r="O17" s="25"/>
      <c r="P17" s="27"/>
      <c r="Q17" s="25"/>
      <c r="R17" s="27"/>
      <c r="S17" s="27"/>
      <c r="U17" s="27"/>
      <c r="V17" s="27"/>
      <c r="W17" s="27"/>
      <c r="X17" s="26"/>
      <c r="Y17" s="27"/>
      <c r="Z17" s="27"/>
      <c r="AA17" s="27"/>
      <c r="AB17" s="26"/>
      <c r="AC17" s="27"/>
      <c r="AD17" s="27"/>
      <c r="AE17" s="27"/>
      <c r="AF17" s="27"/>
      <c r="AU17" s="26"/>
      <c r="AV17" s="26"/>
      <c r="AW17" s="27"/>
      <c r="AX17" s="27"/>
      <c r="AY17" s="32" t="s">
        <v>67</v>
      </c>
      <c r="AZ17" s="26"/>
      <c r="BA17" s="26"/>
      <c r="BB17" s="27"/>
      <c r="BC17" s="25"/>
      <c r="BD17" s="25"/>
      <c r="BE17" s="25"/>
      <c r="BF17" s="25"/>
    </row>
    <row r="18" spans="1:58" x14ac:dyDescent="0.25">
      <c r="A18" s="35" t="s">
        <v>83</v>
      </c>
      <c r="B18" s="36" t="s">
        <v>84</v>
      </c>
      <c r="C18" s="23" t="s">
        <v>65</v>
      </c>
      <c r="D18" s="24"/>
      <c r="E18" s="27"/>
      <c r="F18" s="27"/>
      <c r="G18" s="15"/>
      <c r="H18" s="27"/>
      <c r="I18" s="27"/>
      <c r="J18" s="25"/>
      <c r="K18" s="27"/>
      <c r="L18" s="25"/>
      <c r="M18" s="27"/>
      <c r="N18" s="27"/>
      <c r="O18" s="27"/>
      <c r="P18" s="27"/>
      <c r="Q18" s="25"/>
      <c r="R18" s="27"/>
      <c r="S18" s="27"/>
      <c r="U18" s="27"/>
      <c r="V18" s="27"/>
      <c r="W18" s="27"/>
      <c r="X18" s="26"/>
      <c r="Y18" s="26"/>
      <c r="Z18" s="27"/>
      <c r="AA18" s="27"/>
      <c r="AB18" s="26"/>
      <c r="AC18" s="27"/>
      <c r="AD18" s="27"/>
      <c r="AE18" s="27"/>
      <c r="AF18" s="27"/>
      <c r="AU18" s="27"/>
      <c r="AV18" s="26"/>
      <c r="AW18" s="27"/>
      <c r="AX18" s="27"/>
      <c r="AY18" s="34" t="s">
        <v>67</v>
      </c>
      <c r="AZ18" s="26"/>
      <c r="BA18" s="26"/>
      <c r="BB18" s="27"/>
      <c r="BC18" s="25"/>
      <c r="BD18" s="25"/>
      <c r="BE18" s="25"/>
      <c r="BF18" s="25"/>
    </row>
    <row r="19" spans="1:58" x14ac:dyDescent="0.25">
      <c r="A19" s="35" t="s">
        <v>85</v>
      </c>
      <c r="B19" s="36" t="s">
        <v>84</v>
      </c>
      <c r="C19" s="23" t="s">
        <v>65</v>
      </c>
      <c r="D19" s="24"/>
      <c r="E19" s="27"/>
      <c r="F19" s="27"/>
      <c r="G19" s="15"/>
      <c r="H19" s="27"/>
      <c r="I19" s="27"/>
      <c r="J19" s="25"/>
      <c r="K19" s="25"/>
      <c r="L19" s="27"/>
      <c r="M19" s="27"/>
      <c r="N19" s="27"/>
      <c r="O19" s="27"/>
      <c r="P19" s="25"/>
      <c r="Q19" s="25"/>
      <c r="R19" s="27"/>
      <c r="S19" s="27"/>
      <c r="U19" s="27"/>
      <c r="V19" s="27"/>
      <c r="W19" s="27"/>
      <c r="X19" s="27"/>
      <c r="Y19" s="26"/>
      <c r="Z19" s="27"/>
      <c r="AA19" s="27"/>
      <c r="AB19" s="27"/>
      <c r="AC19" s="27"/>
      <c r="AD19" s="27"/>
      <c r="AE19" s="27"/>
      <c r="AF19" s="27"/>
      <c r="AU19" s="27"/>
      <c r="AV19" s="26"/>
      <c r="AW19" s="27"/>
      <c r="AX19" s="27"/>
      <c r="AY19" s="29" t="s">
        <v>67</v>
      </c>
      <c r="AZ19" s="26"/>
      <c r="BA19" s="26"/>
      <c r="BB19" s="27"/>
      <c r="BC19" s="25"/>
      <c r="BD19" s="25"/>
      <c r="BE19" s="25"/>
      <c r="BF19" s="25"/>
    </row>
    <row r="20" spans="1:58" x14ac:dyDescent="0.25">
      <c r="A20" s="35" t="s">
        <v>86</v>
      </c>
      <c r="B20" s="36" t="s">
        <v>84</v>
      </c>
      <c r="C20" s="23" t="s">
        <v>65</v>
      </c>
      <c r="D20" s="24"/>
      <c r="E20" s="27"/>
      <c r="F20" s="26"/>
      <c r="G20" s="15"/>
      <c r="H20" s="27"/>
      <c r="I20" s="27"/>
      <c r="J20" s="25"/>
      <c r="K20" s="27"/>
      <c r="L20" s="27"/>
      <c r="M20" s="25"/>
      <c r="N20" s="27"/>
      <c r="O20" s="25"/>
      <c r="P20" s="27"/>
      <c r="Q20" s="25"/>
      <c r="R20" s="27"/>
      <c r="S20" s="27"/>
      <c r="U20" s="27"/>
      <c r="V20" s="27"/>
      <c r="W20" s="27"/>
      <c r="X20" s="26"/>
      <c r="Y20" s="26"/>
      <c r="Z20" s="27"/>
      <c r="AA20" s="26"/>
      <c r="AB20" s="26"/>
      <c r="AC20" s="27"/>
      <c r="AD20" s="27"/>
      <c r="AE20" s="27"/>
      <c r="AF20" s="27"/>
      <c r="AU20" s="27"/>
      <c r="AV20" s="26"/>
      <c r="AW20" s="27"/>
      <c r="AX20" s="27"/>
      <c r="AY20" s="29" t="s">
        <v>67</v>
      </c>
      <c r="AZ20" s="26"/>
      <c r="BA20" s="26"/>
      <c r="BB20" s="27"/>
      <c r="BC20" s="25"/>
      <c r="BD20" s="25"/>
      <c r="BE20" s="25"/>
      <c r="BF20" s="25"/>
    </row>
    <row r="21" spans="1:58" x14ac:dyDescent="0.25">
      <c r="A21" s="35" t="s">
        <v>87</v>
      </c>
      <c r="B21" s="36" t="s">
        <v>84</v>
      </c>
      <c r="C21" s="23" t="s">
        <v>65</v>
      </c>
      <c r="D21" s="24"/>
      <c r="E21" s="27"/>
      <c r="F21" s="26"/>
      <c r="G21" s="15"/>
      <c r="H21" s="27"/>
      <c r="I21" s="27"/>
      <c r="J21" s="25"/>
      <c r="K21" s="27"/>
      <c r="L21" s="25"/>
      <c r="M21" s="27"/>
      <c r="N21" s="27"/>
      <c r="O21" s="25"/>
      <c r="P21" s="27"/>
      <c r="Q21" s="25"/>
      <c r="R21" s="27"/>
      <c r="S21" s="27"/>
      <c r="U21" s="27"/>
      <c r="V21" s="27"/>
      <c r="W21" s="27"/>
      <c r="X21" s="26"/>
      <c r="Y21" s="27"/>
      <c r="Z21" s="27"/>
      <c r="AA21" s="26"/>
      <c r="AB21" s="27"/>
      <c r="AC21" s="27"/>
      <c r="AD21" s="27"/>
      <c r="AE21" s="27"/>
      <c r="AF21" s="26"/>
      <c r="AU21" s="27"/>
      <c r="AV21" s="26"/>
      <c r="AW21" s="27"/>
      <c r="AX21" s="27"/>
      <c r="AY21" s="33" t="s">
        <v>67</v>
      </c>
      <c r="AZ21" s="26"/>
      <c r="BA21" s="26"/>
      <c r="BB21" s="27"/>
      <c r="BC21" s="25"/>
      <c r="BD21" s="25"/>
      <c r="BE21" s="25"/>
      <c r="BF21" s="25"/>
    </row>
    <row r="22" spans="1:58" x14ac:dyDescent="0.25">
      <c r="A22" s="35" t="s">
        <v>88</v>
      </c>
      <c r="B22" s="36" t="s">
        <v>84</v>
      </c>
      <c r="C22" s="23" t="s">
        <v>65</v>
      </c>
      <c r="D22" s="24"/>
      <c r="E22" s="27"/>
      <c r="F22" s="27"/>
      <c r="G22" s="15"/>
      <c r="H22" s="27"/>
      <c r="I22" s="27"/>
      <c r="J22" s="25"/>
      <c r="K22" s="27"/>
      <c r="L22" s="27"/>
      <c r="M22" s="27"/>
      <c r="N22" s="27"/>
      <c r="O22" s="27"/>
      <c r="P22" s="27"/>
      <c r="Q22" s="25"/>
      <c r="R22" s="27"/>
      <c r="S22" s="27"/>
      <c r="U22" s="26"/>
      <c r="V22" s="27"/>
      <c r="W22" s="27"/>
      <c r="X22" s="27"/>
      <c r="Y22" s="26"/>
      <c r="Z22" s="26"/>
      <c r="AA22" s="27"/>
      <c r="AB22" s="26"/>
      <c r="AC22" s="26"/>
      <c r="AD22" s="27"/>
      <c r="AE22" s="27"/>
      <c r="AF22" s="27"/>
      <c r="AU22" s="27"/>
      <c r="AV22" s="26"/>
      <c r="AW22" s="27"/>
      <c r="AX22" s="27"/>
      <c r="AY22" s="29" t="s">
        <v>67</v>
      </c>
      <c r="AZ22" s="26"/>
      <c r="BA22" s="26"/>
      <c r="BB22" s="27"/>
      <c r="BC22" s="25"/>
      <c r="BD22" s="25"/>
      <c r="BE22" s="25"/>
      <c r="BF22" s="25"/>
    </row>
    <row r="23" spans="1:58" x14ac:dyDescent="0.25">
      <c r="A23" s="35" t="s">
        <v>89</v>
      </c>
      <c r="B23" s="36" t="s">
        <v>90</v>
      </c>
      <c r="C23" s="23" t="s">
        <v>65</v>
      </c>
      <c r="D23" s="24"/>
      <c r="E23" s="27"/>
      <c r="F23" s="27"/>
      <c r="G23" s="15"/>
      <c r="H23" s="27"/>
      <c r="I23" s="27"/>
      <c r="J23" s="25"/>
      <c r="K23" s="27"/>
      <c r="L23" s="27"/>
      <c r="M23" s="27"/>
      <c r="N23" s="27"/>
      <c r="O23" s="27"/>
      <c r="P23" s="27"/>
      <c r="Q23" s="25"/>
      <c r="R23" s="27"/>
      <c r="S23" s="27"/>
      <c r="U23" s="27"/>
      <c r="V23" s="26"/>
      <c r="W23" s="27"/>
      <c r="X23" s="27"/>
      <c r="Y23" s="27"/>
      <c r="Z23" s="27"/>
      <c r="AA23" s="27"/>
      <c r="AB23" s="27"/>
      <c r="AC23" s="27"/>
      <c r="AD23" s="27"/>
      <c r="AE23" s="27"/>
      <c r="AF23" s="27"/>
      <c r="AU23" s="27"/>
      <c r="AV23" s="27"/>
      <c r="AW23" s="27"/>
      <c r="AX23" s="27"/>
      <c r="AY23" s="32" t="s">
        <v>67</v>
      </c>
      <c r="AZ23" s="26"/>
      <c r="BA23" s="26"/>
      <c r="BB23" s="26"/>
      <c r="BC23" s="27"/>
      <c r="BD23" s="25"/>
      <c r="BE23" s="25"/>
      <c r="BF23" s="25"/>
    </row>
    <row r="24" spans="1:58" x14ac:dyDescent="0.25">
      <c r="A24" s="35" t="s">
        <v>91</v>
      </c>
      <c r="B24" s="36" t="s">
        <v>90</v>
      </c>
      <c r="C24" s="23" t="s">
        <v>65</v>
      </c>
      <c r="D24" s="24"/>
      <c r="E24" s="27"/>
      <c r="F24" s="26"/>
      <c r="G24" s="15"/>
      <c r="H24" s="27"/>
      <c r="I24" s="27"/>
      <c r="J24" s="25"/>
      <c r="K24" s="27"/>
      <c r="L24" s="27"/>
      <c r="M24" s="27"/>
      <c r="N24" s="27"/>
      <c r="O24" s="27"/>
      <c r="P24" s="25"/>
      <c r="Q24" s="27"/>
      <c r="R24" s="25"/>
      <c r="S24" s="27"/>
      <c r="U24" s="27"/>
      <c r="V24" s="27"/>
      <c r="W24" s="27"/>
      <c r="X24" s="27"/>
      <c r="Y24" s="26"/>
      <c r="Z24" s="27"/>
      <c r="AA24" s="26"/>
      <c r="AB24" s="27"/>
      <c r="AC24" s="27"/>
      <c r="AD24" s="27"/>
      <c r="AE24" s="27"/>
      <c r="AF24" s="26"/>
      <c r="AU24" s="27"/>
      <c r="AV24" s="27"/>
      <c r="AW24" s="27"/>
      <c r="AX24" s="27"/>
      <c r="AY24" s="29" t="s">
        <v>67</v>
      </c>
      <c r="AZ24" s="26"/>
      <c r="BA24" s="26"/>
      <c r="BB24" s="26"/>
      <c r="BC24" s="27"/>
      <c r="BD24" s="25"/>
      <c r="BE24" s="25"/>
      <c r="BF24" s="25"/>
    </row>
    <row r="25" spans="1:58" x14ac:dyDescent="0.25">
      <c r="A25" s="35" t="s">
        <v>92</v>
      </c>
      <c r="B25" s="36" t="s">
        <v>93</v>
      </c>
      <c r="C25" s="23" t="s">
        <v>65</v>
      </c>
      <c r="D25" s="24"/>
      <c r="E25" s="25"/>
      <c r="F25" s="27"/>
      <c r="G25" s="15"/>
      <c r="H25" s="27"/>
      <c r="I25" s="27"/>
      <c r="J25" s="25"/>
      <c r="K25" s="27"/>
      <c r="L25" s="27"/>
      <c r="M25" s="27"/>
      <c r="N25" s="25"/>
      <c r="O25" s="27"/>
      <c r="P25" s="27"/>
      <c r="Q25" s="25"/>
      <c r="R25" s="27"/>
      <c r="S25" s="27"/>
      <c r="U25" s="27"/>
      <c r="V25" s="27"/>
      <c r="W25" s="27"/>
      <c r="X25" s="26"/>
      <c r="Y25" s="26"/>
      <c r="Z25" s="27"/>
      <c r="AA25" s="27"/>
      <c r="AB25" s="27"/>
      <c r="AC25" s="27"/>
      <c r="AD25" s="27"/>
      <c r="AE25" s="27"/>
      <c r="AF25" s="27"/>
      <c r="AU25" s="27"/>
      <c r="AV25" s="26"/>
      <c r="AW25" s="27"/>
      <c r="AX25" s="26"/>
      <c r="AY25" s="29" t="s">
        <v>67</v>
      </c>
      <c r="AZ25" s="26"/>
      <c r="BA25" s="26"/>
      <c r="BB25" s="27"/>
      <c r="BC25" s="27"/>
      <c r="BD25" s="27"/>
      <c r="BE25" s="25"/>
      <c r="BF25" s="25"/>
    </row>
    <row r="26" spans="1:58" x14ac:dyDescent="0.25">
      <c r="A26" s="37" t="s">
        <v>94</v>
      </c>
      <c r="B26" s="38" t="s">
        <v>95</v>
      </c>
      <c r="C26" s="23" t="s">
        <v>65</v>
      </c>
      <c r="D26" s="24"/>
      <c r="E26" s="27"/>
      <c r="F26" s="26"/>
      <c r="G26" s="15"/>
      <c r="H26" s="27"/>
      <c r="I26" s="25"/>
      <c r="J26" s="25"/>
      <c r="K26" s="27"/>
      <c r="L26" s="25"/>
      <c r="M26" s="27"/>
      <c r="N26" s="27"/>
      <c r="O26" s="27"/>
      <c r="P26" s="27"/>
      <c r="Q26" s="27"/>
      <c r="R26" s="25"/>
      <c r="S26" s="27"/>
      <c r="U26" s="27"/>
      <c r="V26" s="27"/>
      <c r="W26" s="27"/>
      <c r="X26" s="27"/>
      <c r="Y26" s="27"/>
      <c r="Z26" s="27"/>
      <c r="AA26" s="26"/>
      <c r="AB26" s="27"/>
      <c r="AC26" s="27"/>
      <c r="AD26" s="27"/>
      <c r="AE26" s="27"/>
      <c r="AF26" s="26"/>
      <c r="AU26" s="27"/>
      <c r="AV26" s="27"/>
      <c r="AW26" s="25"/>
      <c r="AX26" s="27"/>
      <c r="AY26" s="33" t="s">
        <v>67</v>
      </c>
      <c r="AZ26" s="26"/>
      <c r="BA26" s="26"/>
      <c r="BB26" s="26"/>
      <c r="BC26" s="27"/>
      <c r="BD26" s="27"/>
      <c r="BE26" s="25"/>
      <c r="BF26" s="25"/>
    </row>
    <row r="27" spans="1:58" x14ac:dyDescent="0.25">
      <c r="A27" s="37" t="s">
        <v>96</v>
      </c>
      <c r="B27" s="38" t="s">
        <v>95</v>
      </c>
      <c r="C27" s="23" t="s">
        <v>65</v>
      </c>
      <c r="D27" s="24"/>
      <c r="E27" s="27"/>
      <c r="F27" s="27"/>
      <c r="G27" s="15"/>
      <c r="H27" s="27"/>
      <c r="I27" s="25"/>
      <c r="J27" s="25"/>
      <c r="K27" s="27"/>
      <c r="L27" s="27"/>
      <c r="M27" s="27"/>
      <c r="N27" s="27"/>
      <c r="O27" s="27"/>
      <c r="P27" s="27"/>
      <c r="Q27" s="27"/>
      <c r="R27" s="25"/>
      <c r="S27" s="27"/>
      <c r="U27" s="27"/>
      <c r="V27" s="27"/>
      <c r="W27" s="27"/>
      <c r="X27" s="27"/>
      <c r="Y27" s="39"/>
      <c r="Z27" s="27"/>
      <c r="AA27" s="27"/>
      <c r="AB27" s="27"/>
      <c r="AC27" s="27"/>
      <c r="AD27" s="27"/>
      <c r="AE27" s="27"/>
      <c r="AF27" s="39"/>
      <c r="AU27" s="27"/>
      <c r="AV27" s="27"/>
      <c r="AW27" s="25"/>
      <c r="AX27" s="27"/>
      <c r="AY27" s="29" t="s">
        <v>67</v>
      </c>
      <c r="AZ27" s="26"/>
      <c r="BA27" s="26"/>
      <c r="BB27" s="26"/>
      <c r="BC27" s="27"/>
      <c r="BD27" s="27"/>
      <c r="BE27" s="25"/>
      <c r="BF27" s="25"/>
    </row>
    <row r="28" spans="1:58" x14ac:dyDescent="0.25">
      <c r="A28" s="40" t="s">
        <v>97</v>
      </c>
      <c r="B28" s="40" t="s">
        <v>98</v>
      </c>
      <c r="C28" s="23" t="s">
        <v>65</v>
      </c>
      <c r="D28" s="24"/>
      <c r="E28" s="27"/>
      <c r="F28" s="27"/>
      <c r="G28" s="15"/>
      <c r="H28" s="27"/>
      <c r="I28" s="27"/>
      <c r="J28" s="25"/>
      <c r="K28" s="27"/>
      <c r="L28" s="27"/>
      <c r="M28" s="27"/>
      <c r="N28" s="27"/>
      <c r="O28" s="25"/>
      <c r="P28" s="27"/>
      <c r="Q28" s="25"/>
      <c r="R28" s="27"/>
      <c r="S28" s="25"/>
      <c r="U28" s="27"/>
      <c r="V28" s="27"/>
      <c r="W28" s="39"/>
      <c r="X28" s="39"/>
      <c r="Y28" s="39"/>
      <c r="Z28" s="27"/>
      <c r="AA28" s="27"/>
      <c r="AB28" s="27"/>
      <c r="AC28" s="26"/>
      <c r="AD28" s="27"/>
      <c r="AE28" s="26"/>
      <c r="AF28" s="27"/>
      <c r="AU28" s="26"/>
      <c r="AV28" s="26"/>
      <c r="AW28" s="27"/>
      <c r="AX28" s="26"/>
      <c r="AY28" s="29" t="s">
        <v>67</v>
      </c>
      <c r="AZ28" s="26"/>
      <c r="BA28" s="27"/>
      <c r="BB28" s="27"/>
      <c r="BC28" s="27"/>
      <c r="BD28" s="27"/>
      <c r="BE28" s="25"/>
      <c r="BF28" s="25"/>
    </row>
    <row r="29" spans="1:58" x14ac:dyDescent="0.25">
      <c r="A29" s="40" t="s">
        <v>99</v>
      </c>
      <c r="B29" s="40" t="s">
        <v>100</v>
      </c>
      <c r="C29" s="23" t="s">
        <v>65</v>
      </c>
      <c r="D29" s="24"/>
      <c r="E29" s="27"/>
      <c r="F29" s="27"/>
      <c r="G29" s="15"/>
      <c r="H29" s="27"/>
      <c r="I29" s="27"/>
      <c r="J29" s="25"/>
      <c r="K29" s="25"/>
      <c r="L29" s="25"/>
      <c r="M29" s="25"/>
      <c r="N29" s="27"/>
      <c r="O29" s="27"/>
      <c r="P29" s="27"/>
      <c r="Q29" s="25"/>
      <c r="R29" s="27"/>
      <c r="S29" s="27"/>
      <c r="U29" s="27"/>
      <c r="V29" s="27"/>
      <c r="W29" s="27"/>
      <c r="X29" s="27"/>
      <c r="Y29" s="39"/>
      <c r="Z29" s="39"/>
      <c r="AA29" s="27"/>
      <c r="AB29" s="27"/>
      <c r="AC29" s="27"/>
      <c r="AD29" s="27"/>
      <c r="AE29" s="39"/>
      <c r="AF29" s="27"/>
      <c r="AU29" s="27"/>
      <c r="AV29" s="26"/>
      <c r="AW29" s="26"/>
      <c r="AX29" s="27"/>
      <c r="AY29" s="34" t="s">
        <v>67</v>
      </c>
      <c r="AZ29" s="27"/>
      <c r="BA29" s="26"/>
      <c r="BB29" s="27"/>
      <c r="BC29" s="25"/>
      <c r="BD29" s="25"/>
      <c r="BE29" s="25"/>
      <c r="BF29" s="25"/>
    </row>
    <row r="30" spans="1:58" x14ac:dyDescent="0.25">
      <c r="A30" s="40" t="s">
        <v>101</v>
      </c>
      <c r="B30" s="40" t="s">
        <v>100</v>
      </c>
      <c r="C30" s="23" t="s">
        <v>65</v>
      </c>
      <c r="D30" s="24"/>
      <c r="E30" s="27"/>
      <c r="F30" s="26"/>
      <c r="G30" s="15"/>
      <c r="H30" s="27"/>
      <c r="I30" s="27"/>
      <c r="J30" s="25"/>
      <c r="K30" s="27"/>
      <c r="L30" s="27"/>
      <c r="M30" s="25"/>
      <c r="N30" s="27"/>
      <c r="O30" s="25"/>
      <c r="P30" s="27"/>
      <c r="Q30" s="27"/>
      <c r="R30" s="25"/>
      <c r="S30" s="27"/>
      <c r="U30" s="27"/>
      <c r="V30" s="27"/>
      <c r="W30" s="27"/>
      <c r="X30" s="27"/>
      <c r="Y30" s="27"/>
      <c r="Z30" s="27"/>
      <c r="AA30" s="26"/>
      <c r="AB30" s="27"/>
      <c r="AC30" s="27"/>
      <c r="AD30" s="27"/>
      <c r="AE30" s="39"/>
      <c r="AF30" s="27"/>
      <c r="AU30" s="27"/>
      <c r="AV30" s="26"/>
      <c r="AW30" s="26"/>
      <c r="AX30" s="27"/>
      <c r="AY30" s="32" t="s">
        <v>67</v>
      </c>
      <c r="AZ30" s="27"/>
      <c r="BA30" s="26"/>
      <c r="BB30" s="27"/>
      <c r="BC30" s="25"/>
      <c r="BD30" s="25"/>
      <c r="BE30" s="25"/>
      <c r="BF30" s="25"/>
    </row>
    <row r="31" spans="1:58" x14ac:dyDescent="0.25">
      <c r="A31" s="40" t="s">
        <v>102</v>
      </c>
      <c r="B31" s="40" t="s">
        <v>103</v>
      </c>
      <c r="C31" s="23" t="s">
        <v>65</v>
      </c>
      <c r="D31" s="24"/>
      <c r="E31" s="27"/>
      <c r="F31" s="27"/>
      <c r="G31" s="15"/>
      <c r="H31" s="27"/>
      <c r="I31" s="27"/>
      <c r="J31" s="25"/>
      <c r="K31" s="25"/>
      <c r="L31" s="25"/>
      <c r="M31" s="27"/>
      <c r="N31" s="27"/>
      <c r="O31" s="27"/>
      <c r="P31" s="27"/>
      <c r="Q31" s="25"/>
      <c r="R31" s="27"/>
      <c r="S31" s="27"/>
      <c r="U31" s="26"/>
      <c r="V31" s="27"/>
      <c r="W31" s="27"/>
      <c r="X31" s="26"/>
      <c r="Y31" s="27"/>
      <c r="Z31" s="27"/>
      <c r="AA31" s="27"/>
      <c r="AB31" s="27"/>
      <c r="AC31" s="27"/>
      <c r="AD31" s="27"/>
      <c r="AE31" s="27"/>
      <c r="AF31" s="27"/>
      <c r="AU31" s="26"/>
      <c r="AV31" s="26"/>
      <c r="AW31" s="27"/>
      <c r="AX31" s="27"/>
      <c r="AY31" s="33" t="s">
        <v>67</v>
      </c>
      <c r="AZ31" s="27"/>
      <c r="BA31" s="27"/>
      <c r="BB31" s="27"/>
      <c r="BC31" s="27"/>
      <c r="BD31" s="27"/>
      <c r="BE31" s="25"/>
      <c r="BF31" s="25"/>
    </row>
    <row r="32" spans="1:58" x14ac:dyDescent="0.25">
      <c r="A32" s="40" t="s">
        <v>104</v>
      </c>
      <c r="B32" s="40" t="s">
        <v>78</v>
      </c>
      <c r="C32" s="23" t="s">
        <v>65</v>
      </c>
      <c r="D32" s="24"/>
      <c r="E32" s="27"/>
      <c r="F32" s="27"/>
      <c r="G32" s="15"/>
      <c r="H32" s="27"/>
      <c r="I32" s="25"/>
      <c r="J32" s="25"/>
      <c r="K32" s="25"/>
      <c r="L32" s="27"/>
      <c r="M32" s="27"/>
      <c r="N32" s="27"/>
      <c r="O32" s="27"/>
      <c r="P32" s="27"/>
      <c r="Q32" s="25"/>
      <c r="R32" s="27"/>
      <c r="S32" s="27"/>
      <c r="U32" s="27"/>
      <c r="V32" s="27"/>
      <c r="W32" s="39"/>
      <c r="X32" s="27"/>
      <c r="Y32" s="39"/>
      <c r="Z32" s="27"/>
      <c r="AA32" s="27"/>
      <c r="AB32" s="27"/>
      <c r="AC32" s="27"/>
      <c r="AD32" s="27"/>
      <c r="AE32" s="39"/>
      <c r="AF32" s="27"/>
      <c r="AU32" s="27"/>
      <c r="AV32" s="26"/>
      <c r="AW32" s="27"/>
      <c r="AX32" s="26"/>
      <c r="AY32" s="29" t="s">
        <v>67</v>
      </c>
      <c r="AZ32" s="27"/>
      <c r="BA32" s="26"/>
      <c r="BB32" s="27"/>
      <c r="BC32" s="27"/>
      <c r="BD32" s="25"/>
      <c r="BE32" s="25"/>
      <c r="BF32" s="25"/>
    </row>
    <row r="33" spans="1:58" x14ac:dyDescent="0.25">
      <c r="A33" s="40" t="s">
        <v>105</v>
      </c>
      <c r="B33" s="40" t="s">
        <v>106</v>
      </c>
      <c r="C33" s="23" t="s">
        <v>65</v>
      </c>
      <c r="D33" s="24"/>
      <c r="E33" s="27"/>
      <c r="F33" s="27"/>
      <c r="G33" s="15"/>
      <c r="H33" s="27"/>
      <c r="I33" s="27"/>
      <c r="J33" s="25"/>
      <c r="K33" s="27"/>
      <c r="L33" s="25"/>
      <c r="M33" s="27"/>
      <c r="N33" s="27"/>
      <c r="O33" s="27"/>
      <c r="P33" s="27"/>
      <c r="Q33" s="25"/>
      <c r="R33" s="27"/>
      <c r="S33" s="27"/>
      <c r="U33" s="39"/>
      <c r="V33" s="27"/>
      <c r="W33" s="27"/>
      <c r="X33" s="39"/>
      <c r="Y33" s="27"/>
      <c r="Z33" s="27"/>
      <c r="AA33" s="27"/>
      <c r="AB33" s="27"/>
      <c r="AC33" s="39"/>
      <c r="AD33" s="27"/>
      <c r="AE33" s="27"/>
      <c r="AF33" s="27"/>
      <c r="AU33" s="26"/>
      <c r="AV33" s="27"/>
      <c r="AW33" s="27"/>
      <c r="AX33" s="27"/>
      <c r="AY33" s="33" t="s">
        <v>67</v>
      </c>
      <c r="AZ33" s="27"/>
      <c r="BA33" s="27"/>
      <c r="BB33" s="27"/>
      <c r="BC33" s="27"/>
      <c r="BD33" s="27"/>
      <c r="BE33" s="25"/>
      <c r="BF33" s="25"/>
    </row>
    <row r="34" spans="1:58" x14ac:dyDescent="0.25">
      <c r="A34" s="40" t="s">
        <v>107</v>
      </c>
      <c r="B34" s="40" t="s">
        <v>108</v>
      </c>
      <c r="C34" s="23" t="s">
        <v>65</v>
      </c>
      <c r="D34" s="24"/>
      <c r="E34" s="27"/>
      <c r="F34" s="27"/>
      <c r="G34" s="15"/>
      <c r="H34" s="27"/>
      <c r="I34" s="27"/>
      <c r="J34" s="25"/>
      <c r="K34" s="27"/>
      <c r="L34" s="27"/>
      <c r="M34" s="27"/>
      <c r="N34" s="27"/>
      <c r="O34" s="25"/>
      <c r="P34" s="27"/>
      <c r="Q34" s="25"/>
      <c r="R34" s="27"/>
      <c r="S34" s="27"/>
      <c r="U34" s="27"/>
      <c r="V34" s="27"/>
      <c r="W34" s="27"/>
      <c r="X34" s="27"/>
      <c r="Y34" s="39"/>
      <c r="Z34" s="27"/>
      <c r="AA34" s="27"/>
      <c r="AB34" s="27"/>
      <c r="AC34" s="39"/>
      <c r="AD34" s="27"/>
      <c r="AE34" s="27"/>
      <c r="AF34" s="27"/>
      <c r="AU34" s="26"/>
      <c r="AV34" s="26"/>
      <c r="AW34" s="27"/>
      <c r="AX34" s="26"/>
      <c r="AY34" s="29" t="s">
        <v>67</v>
      </c>
      <c r="AZ34" s="27"/>
      <c r="BA34" s="25"/>
      <c r="BB34" s="25"/>
      <c r="BC34" s="27"/>
      <c r="BD34" s="27"/>
      <c r="BE34" s="25"/>
      <c r="BF34" s="25"/>
    </row>
    <row r="35" spans="1:58" x14ac:dyDescent="0.25">
      <c r="A35" s="17"/>
      <c r="B35" s="41"/>
      <c r="C35" s="13"/>
      <c r="D35" s="42"/>
      <c r="E35" s="43"/>
      <c r="F35" s="44"/>
      <c r="G35" s="45"/>
      <c r="H35" s="398" t="s">
        <v>46</v>
      </c>
      <c r="I35" s="398"/>
      <c r="J35" s="398"/>
      <c r="K35" s="398"/>
      <c r="L35" s="398"/>
      <c r="M35" s="398"/>
      <c r="N35" s="398"/>
      <c r="O35" s="398"/>
      <c r="P35" s="398"/>
      <c r="Q35" s="398"/>
      <c r="R35" s="398"/>
      <c r="S35" s="398"/>
      <c r="U35" s="398" t="s">
        <v>47</v>
      </c>
      <c r="V35" s="398"/>
      <c r="W35" s="398"/>
      <c r="X35" s="398"/>
      <c r="Y35" s="398"/>
      <c r="Z35" s="398"/>
      <c r="AA35" s="398"/>
      <c r="AB35" s="398"/>
      <c r="AC35" s="398"/>
      <c r="AD35" s="398"/>
      <c r="AE35" s="398"/>
      <c r="AF35" s="398"/>
      <c r="AH35" s="398" t="s">
        <v>109</v>
      </c>
      <c r="AI35" s="398"/>
      <c r="AJ35" s="398"/>
      <c r="AK35" s="398"/>
      <c r="AL35" s="398"/>
      <c r="AM35" s="398"/>
      <c r="AN35" s="398"/>
      <c r="AO35" s="398"/>
      <c r="AP35" s="398"/>
      <c r="AQ35" s="398"/>
      <c r="AR35" s="398"/>
      <c r="AS35" s="398"/>
      <c r="AU35" s="398" t="s">
        <v>48</v>
      </c>
      <c r="AV35" s="398"/>
      <c r="AW35" s="398"/>
      <c r="AX35" s="398"/>
      <c r="AY35" s="398"/>
      <c r="AZ35" s="398"/>
      <c r="BA35" s="398"/>
      <c r="BB35" s="398"/>
      <c r="BC35" s="398"/>
      <c r="BD35" s="398"/>
      <c r="BE35" s="398"/>
      <c r="BF35" s="398"/>
    </row>
    <row r="36" spans="1:58" x14ac:dyDescent="0.25">
      <c r="A36" s="414" t="s">
        <v>110</v>
      </c>
      <c r="B36" s="414"/>
      <c r="D36" s="415" t="s">
        <v>111</v>
      </c>
      <c r="E36" s="415"/>
      <c r="F36" s="416"/>
      <c r="G36" s="21"/>
      <c r="H36" s="15" t="s">
        <v>51</v>
      </c>
      <c r="I36" s="15" t="s">
        <v>52</v>
      </c>
      <c r="J36" s="15" t="s">
        <v>53</v>
      </c>
      <c r="K36" s="15" t="s">
        <v>54</v>
      </c>
      <c r="L36" s="15" t="s">
        <v>55</v>
      </c>
      <c r="M36" s="15" t="s">
        <v>56</v>
      </c>
      <c r="N36" s="15" t="s">
        <v>57</v>
      </c>
      <c r="O36" s="15" t="s">
        <v>58</v>
      </c>
      <c r="P36" s="15" t="s">
        <v>59</v>
      </c>
      <c r="Q36" s="15" t="s">
        <v>60</v>
      </c>
      <c r="R36" s="15" t="s">
        <v>61</v>
      </c>
      <c r="S36" s="15" t="s">
        <v>62</v>
      </c>
      <c r="U36" s="15" t="s">
        <v>51</v>
      </c>
      <c r="V36" s="15" t="s">
        <v>52</v>
      </c>
      <c r="W36" s="15" t="s">
        <v>53</v>
      </c>
      <c r="X36" s="15" t="s">
        <v>54</v>
      </c>
      <c r="Y36" s="15" t="s">
        <v>55</v>
      </c>
      <c r="Z36" s="15" t="s">
        <v>56</v>
      </c>
      <c r="AA36" s="15" t="s">
        <v>57</v>
      </c>
      <c r="AB36" s="15" t="s">
        <v>58</v>
      </c>
      <c r="AC36" s="15" t="s">
        <v>59</v>
      </c>
      <c r="AD36" s="15" t="s">
        <v>60</v>
      </c>
      <c r="AE36" s="15" t="s">
        <v>61</v>
      </c>
      <c r="AF36" s="15" t="s">
        <v>62</v>
      </c>
      <c r="AH36" s="15" t="s">
        <v>51</v>
      </c>
      <c r="AI36" s="15" t="s">
        <v>52</v>
      </c>
      <c r="AJ36" s="15" t="s">
        <v>53</v>
      </c>
      <c r="AK36" s="15" t="s">
        <v>54</v>
      </c>
      <c r="AL36" s="15" t="s">
        <v>55</v>
      </c>
      <c r="AM36" s="15" t="s">
        <v>56</v>
      </c>
      <c r="AN36" s="15" t="s">
        <v>57</v>
      </c>
      <c r="AO36" s="15" t="s">
        <v>58</v>
      </c>
      <c r="AP36" s="15" t="s">
        <v>59</v>
      </c>
      <c r="AQ36" s="15" t="s">
        <v>60</v>
      </c>
      <c r="AR36" s="15" t="s">
        <v>61</v>
      </c>
      <c r="AS36" s="15" t="s">
        <v>62</v>
      </c>
      <c r="AU36" s="15" t="s">
        <v>51</v>
      </c>
      <c r="AV36" s="15" t="s">
        <v>52</v>
      </c>
      <c r="AW36" s="15" t="s">
        <v>53</v>
      </c>
      <c r="AX36" s="15" t="s">
        <v>54</v>
      </c>
      <c r="AY36" s="15" t="s">
        <v>55</v>
      </c>
      <c r="AZ36" s="15" t="s">
        <v>56</v>
      </c>
      <c r="BA36" s="15" t="s">
        <v>57</v>
      </c>
      <c r="BB36" s="15" t="s">
        <v>58</v>
      </c>
      <c r="BC36" s="15" t="s">
        <v>59</v>
      </c>
      <c r="BD36" s="15" t="s">
        <v>60</v>
      </c>
      <c r="BE36" s="15" t="s">
        <v>61</v>
      </c>
      <c r="BF36" s="15" t="s">
        <v>62</v>
      </c>
    </row>
    <row r="37" spans="1:58" x14ac:dyDescent="0.25">
      <c r="A37" s="22" t="s">
        <v>112</v>
      </c>
      <c r="B37" s="22" t="s">
        <v>113</v>
      </c>
      <c r="C37" s="23" t="s">
        <v>65</v>
      </c>
      <c r="D37" s="24"/>
      <c r="E37" s="27"/>
      <c r="F37" s="27"/>
      <c r="G37" s="15"/>
      <c r="H37" s="46"/>
      <c r="I37" s="46"/>
      <c r="J37" s="46"/>
      <c r="K37" s="27"/>
      <c r="L37" s="46"/>
      <c r="M37" s="46"/>
      <c r="N37" s="27"/>
      <c r="O37" s="46"/>
      <c r="P37" s="27"/>
      <c r="Q37" s="27"/>
      <c r="R37" s="27"/>
      <c r="S37" s="27"/>
      <c r="U37" s="27"/>
      <c r="V37" s="27"/>
      <c r="W37" s="39"/>
      <c r="X37" s="27"/>
      <c r="Y37" s="27"/>
      <c r="Z37" s="27"/>
      <c r="AA37" s="27"/>
      <c r="AB37" s="27"/>
      <c r="AC37" s="39"/>
      <c r="AD37" s="27"/>
      <c r="AE37" s="27"/>
      <c r="AF37" s="31"/>
      <c r="AH37" s="25"/>
      <c r="AI37" s="25"/>
      <c r="AJ37" s="25"/>
      <c r="AK37" s="25"/>
      <c r="AL37" s="25"/>
      <c r="AM37" s="25"/>
      <c r="AN37" s="25"/>
      <c r="AO37" s="25"/>
      <c r="AP37" s="27"/>
      <c r="AQ37" s="27"/>
      <c r="AR37" s="27"/>
      <c r="AS37" s="27"/>
      <c r="AU37" s="26"/>
      <c r="AV37" s="26"/>
      <c r="AW37" s="26"/>
      <c r="AX37" s="27"/>
      <c r="AY37" s="33" t="s">
        <v>114</v>
      </c>
      <c r="AZ37" s="25"/>
      <c r="BA37" s="25"/>
      <c r="BB37" s="25"/>
      <c r="BC37" s="27"/>
      <c r="BD37" s="27"/>
      <c r="BE37" s="26"/>
      <c r="BF37" s="26"/>
    </row>
    <row r="38" spans="1:58" x14ac:dyDescent="0.25">
      <c r="A38" s="22" t="s">
        <v>115</v>
      </c>
      <c r="B38" s="22" t="s">
        <v>113</v>
      </c>
      <c r="C38" s="23" t="s">
        <v>65</v>
      </c>
      <c r="D38" s="24"/>
      <c r="E38" s="27"/>
      <c r="F38" s="27"/>
      <c r="G38" s="15"/>
      <c r="H38" s="46"/>
      <c r="I38" s="46"/>
      <c r="J38" s="27"/>
      <c r="K38" s="46"/>
      <c r="L38" s="27"/>
      <c r="M38" s="46"/>
      <c r="N38" s="27"/>
      <c r="O38" s="27"/>
      <c r="P38" s="46"/>
      <c r="Q38" s="46"/>
      <c r="R38" s="27"/>
      <c r="S38" s="46"/>
      <c r="U38" s="27"/>
      <c r="V38" s="27"/>
      <c r="W38" s="39"/>
      <c r="X38" s="27"/>
      <c r="Y38" s="27"/>
      <c r="Z38" s="39"/>
      <c r="AA38" s="27"/>
      <c r="AB38" s="27"/>
      <c r="AC38" s="39"/>
      <c r="AD38" s="27"/>
      <c r="AE38" s="39"/>
      <c r="AF38" s="31"/>
      <c r="AH38" s="27"/>
      <c r="AI38" s="25"/>
      <c r="AJ38" s="25"/>
      <c r="AK38" s="25"/>
      <c r="AL38" s="25"/>
      <c r="AM38" s="25"/>
      <c r="AN38" s="25"/>
      <c r="AO38" s="25"/>
      <c r="AP38" s="27"/>
      <c r="AQ38" s="27"/>
      <c r="AR38" s="27"/>
      <c r="AS38" s="27"/>
      <c r="AU38" s="26"/>
      <c r="AV38" s="26"/>
      <c r="AW38" s="26"/>
      <c r="AX38" s="27"/>
      <c r="AY38" s="33" t="s">
        <v>116</v>
      </c>
      <c r="AZ38" s="25"/>
      <c r="BA38" s="25"/>
      <c r="BB38" s="25"/>
      <c r="BC38" s="27"/>
      <c r="BD38" s="27"/>
      <c r="BE38" s="26"/>
      <c r="BF38" s="26"/>
    </row>
    <row r="39" spans="1:58" x14ac:dyDescent="0.25">
      <c r="A39" s="22" t="s">
        <v>117</v>
      </c>
      <c r="B39" s="22" t="s">
        <v>118</v>
      </c>
      <c r="C39" s="23" t="s">
        <v>65</v>
      </c>
      <c r="D39" s="24"/>
      <c r="E39" s="27"/>
      <c r="F39" s="27"/>
      <c r="G39" s="15"/>
      <c r="H39" s="46"/>
      <c r="I39" s="27"/>
      <c r="J39" s="27"/>
      <c r="K39" s="46"/>
      <c r="L39" s="46"/>
      <c r="M39" s="46"/>
      <c r="N39" s="27"/>
      <c r="O39" s="27"/>
      <c r="P39" s="46"/>
      <c r="Q39" s="46"/>
      <c r="R39" s="27"/>
      <c r="S39" s="46"/>
      <c r="U39" s="31" t="s">
        <v>29</v>
      </c>
      <c r="V39" s="27"/>
      <c r="W39" s="39"/>
      <c r="X39" s="27"/>
      <c r="Y39" s="27"/>
      <c r="Z39" s="39"/>
      <c r="AA39" s="27"/>
      <c r="AB39" s="27"/>
      <c r="AC39" s="39"/>
      <c r="AD39" s="27"/>
      <c r="AE39" s="39"/>
      <c r="AF39" s="31" t="s">
        <v>29</v>
      </c>
      <c r="AH39" s="27"/>
      <c r="AI39" s="25"/>
      <c r="AJ39" s="25"/>
      <c r="AK39" s="25"/>
      <c r="AL39" s="25"/>
      <c r="AM39" s="25"/>
      <c r="AN39" s="25"/>
      <c r="AO39" s="25"/>
      <c r="AP39" s="25"/>
      <c r="AQ39" s="27"/>
      <c r="AR39" s="27"/>
      <c r="AS39" s="27"/>
      <c r="AU39" s="26"/>
      <c r="AV39" s="26"/>
      <c r="AW39" s="26"/>
      <c r="AX39" s="26"/>
      <c r="AY39" s="33" t="s">
        <v>114</v>
      </c>
      <c r="AZ39" s="25"/>
      <c r="BA39" s="25"/>
      <c r="BB39" s="25"/>
      <c r="BC39" s="27"/>
      <c r="BD39" s="27"/>
      <c r="BE39" s="26"/>
      <c r="BF39" s="26"/>
    </row>
    <row r="40" spans="1:58" x14ac:dyDescent="0.25">
      <c r="A40" s="22" t="s">
        <v>119</v>
      </c>
      <c r="B40" s="22" t="s">
        <v>118</v>
      </c>
      <c r="C40" s="23" t="s">
        <v>65</v>
      </c>
      <c r="D40" s="24"/>
      <c r="E40" s="27"/>
      <c r="F40" s="27"/>
      <c r="G40" s="15"/>
      <c r="H40" s="46"/>
      <c r="I40" s="46"/>
      <c r="J40" s="27"/>
      <c r="K40" s="46"/>
      <c r="L40" s="46"/>
      <c r="M40" s="46"/>
      <c r="N40" s="27"/>
      <c r="O40" s="27"/>
      <c r="P40" s="46"/>
      <c r="Q40" s="27"/>
      <c r="R40" s="27"/>
      <c r="S40" s="27"/>
      <c r="U40" s="39"/>
      <c r="V40" s="31" t="s">
        <v>29</v>
      </c>
      <c r="W40" s="39"/>
      <c r="X40" s="27"/>
      <c r="Y40" s="27"/>
      <c r="Z40" s="39"/>
      <c r="AA40" s="27"/>
      <c r="AB40" s="27"/>
      <c r="AC40" s="39"/>
      <c r="AD40" s="27"/>
      <c r="AE40" s="27"/>
      <c r="AF40" s="31" t="s">
        <v>29</v>
      </c>
      <c r="AH40" s="27"/>
      <c r="AI40" s="27"/>
      <c r="AJ40" s="27"/>
      <c r="AK40" s="25"/>
      <c r="AL40" s="25"/>
      <c r="AM40" s="25"/>
      <c r="AN40" s="27"/>
      <c r="AO40" s="27"/>
      <c r="AP40" s="27"/>
      <c r="AQ40" s="27"/>
      <c r="AR40" s="27"/>
      <c r="AS40" s="27"/>
      <c r="AU40" s="26"/>
      <c r="AV40" s="26"/>
      <c r="AW40" s="26"/>
      <c r="AX40" s="26"/>
      <c r="AY40" s="33" t="s">
        <v>114</v>
      </c>
      <c r="AZ40" s="25"/>
      <c r="BA40" s="25"/>
      <c r="BB40" s="25"/>
      <c r="BC40" s="27"/>
      <c r="BD40" s="27"/>
      <c r="BE40" s="26"/>
      <c r="BF40" s="26"/>
    </row>
    <row r="41" spans="1:58" x14ac:dyDescent="0.25">
      <c r="A41" s="22" t="s">
        <v>120</v>
      </c>
      <c r="B41" s="22" t="s">
        <v>121</v>
      </c>
      <c r="C41" s="23" t="s">
        <v>65</v>
      </c>
      <c r="D41" s="24"/>
      <c r="E41" s="27"/>
      <c r="F41" s="27"/>
      <c r="G41" s="15"/>
      <c r="H41" s="27"/>
      <c r="I41" s="27"/>
      <c r="J41" s="46"/>
      <c r="K41" s="46"/>
      <c r="L41" s="27"/>
      <c r="M41" s="46"/>
      <c r="N41" s="27"/>
      <c r="O41" s="27"/>
      <c r="P41" s="27"/>
      <c r="Q41" s="46"/>
      <c r="R41" s="27"/>
      <c r="S41" s="27"/>
      <c r="U41" s="27"/>
      <c r="V41" s="27"/>
      <c r="W41" s="31" t="s">
        <v>29</v>
      </c>
      <c r="X41" s="27"/>
      <c r="Y41" s="39"/>
      <c r="Z41" s="39"/>
      <c r="AA41" s="27"/>
      <c r="AB41" s="27"/>
      <c r="AC41" s="27"/>
      <c r="AD41" s="39"/>
      <c r="AE41" s="27"/>
      <c r="AF41" s="27"/>
      <c r="AH41" s="27"/>
      <c r="AI41" s="27"/>
      <c r="AJ41" s="27"/>
      <c r="AK41" s="25"/>
      <c r="AL41" s="25"/>
      <c r="AM41" s="25"/>
      <c r="AN41" s="25"/>
      <c r="AO41" s="25"/>
      <c r="AP41" s="25"/>
      <c r="AQ41" s="25"/>
      <c r="AR41" s="25"/>
      <c r="AS41" s="27"/>
      <c r="AU41" s="26"/>
      <c r="AV41" s="26"/>
      <c r="AW41" s="26"/>
      <c r="AX41" s="26"/>
      <c r="AY41" s="34" t="s">
        <v>114</v>
      </c>
      <c r="AZ41" s="25"/>
      <c r="BA41" s="25"/>
      <c r="BB41" s="25"/>
      <c r="BC41" s="27"/>
      <c r="BD41" s="27"/>
      <c r="BE41" s="26"/>
      <c r="BF41" s="26"/>
    </row>
    <row r="42" spans="1:58" x14ac:dyDescent="0.25">
      <c r="A42" s="35" t="s">
        <v>122</v>
      </c>
      <c r="B42" s="36" t="s">
        <v>121</v>
      </c>
      <c r="C42" s="23" t="s">
        <v>66</v>
      </c>
      <c r="D42" s="47" t="s">
        <v>123</v>
      </c>
      <c r="E42" s="46"/>
      <c r="F42" s="27"/>
      <c r="G42" s="15"/>
      <c r="H42" s="27"/>
      <c r="I42" s="27"/>
      <c r="J42" s="46"/>
      <c r="K42" s="46"/>
      <c r="L42" s="27"/>
      <c r="M42" s="46"/>
      <c r="N42" s="46"/>
      <c r="O42" s="46"/>
      <c r="P42" s="27"/>
      <c r="Q42" s="27"/>
      <c r="R42" s="46"/>
      <c r="S42" s="27"/>
      <c r="U42" s="27"/>
      <c r="V42" s="27"/>
      <c r="W42" s="39"/>
      <c r="X42" s="27"/>
      <c r="Y42" s="27"/>
      <c r="Z42" s="39"/>
      <c r="AA42" s="27"/>
      <c r="AB42" s="27"/>
      <c r="AC42" s="39"/>
      <c r="AD42" s="27"/>
      <c r="AE42" s="27"/>
      <c r="AF42" s="39"/>
      <c r="AH42" s="27"/>
      <c r="AI42" s="27"/>
      <c r="AJ42" s="25"/>
      <c r="AK42" s="25"/>
      <c r="AL42" s="25"/>
      <c r="AM42" s="25"/>
      <c r="AN42" s="25"/>
      <c r="AO42" s="25"/>
      <c r="AP42" s="27"/>
      <c r="AQ42" s="27"/>
      <c r="AR42" s="27"/>
      <c r="AS42" s="27"/>
      <c r="AU42" s="26"/>
      <c r="AV42" s="26"/>
      <c r="AW42" s="26"/>
      <c r="AX42" s="26"/>
      <c r="AY42" s="33" t="s">
        <v>116</v>
      </c>
      <c r="AZ42" s="25"/>
      <c r="BA42" s="25"/>
      <c r="BB42" s="25"/>
      <c r="BC42" s="27"/>
      <c r="BD42" s="27"/>
      <c r="BE42" s="26"/>
      <c r="BF42" s="26"/>
    </row>
    <row r="43" spans="1:58" x14ac:dyDescent="0.25">
      <c r="A43" s="35" t="s">
        <v>124</v>
      </c>
      <c r="B43" s="36" t="s">
        <v>121</v>
      </c>
      <c r="C43" s="23" t="s">
        <v>66</v>
      </c>
      <c r="D43" s="47" t="s">
        <v>123</v>
      </c>
      <c r="E43" s="46"/>
      <c r="F43" s="27"/>
      <c r="G43" s="15"/>
      <c r="H43" s="27"/>
      <c r="I43" s="27"/>
      <c r="J43" s="46"/>
      <c r="K43" s="46"/>
      <c r="L43" s="27"/>
      <c r="M43" s="46"/>
      <c r="N43" s="46"/>
      <c r="O43" s="46"/>
      <c r="P43" s="27"/>
      <c r="Q43" s="46"/>
      <c r="R43" s="46"/>
      <c r="S43" s="27"/>
      <c r="U43" s="27"/>
      <c r="V43" s="27"/>
      <c r="W43" s="31" t="s">
        <v>29</v>
      </c>
      <c r="X43" s="27"/>
      <c r="Y43" s="27"/>
      <c r="Z43" s="27"/>
      <c r="AA43" s="27"/>
      <c r="AB43" s="27"/>
      <c r="AC43" s="39"/>
      <c r="AD43" s="39"/>
      <c r="AE43" s="27"/>
      <c r="AF43" s="39"/>
      <c r="AH43" s="27"/>
      <c r="AI43" s="27"/>
      <c r="AJ43" s="27"/>
      <c r="AK43" s="27"/>
      <c r="AL43" s="27"/>
      <c r="AM43" s="25"/>
      <c r="AN43" s="25"/>
      <c r="AO43" s="25"/>
      <c r="AP43" s="27"/>
      <c r="AQ43" s="27"/>
      <c r="AR43" s="27"/>
      <c r="AS43" s="27"/>
      <c r="AU43" s="26"/>
      <c r="AV43" s="26"/>
      <c r="AW43" s="26"/>
      <c r="AX43" s="26"/>
      <c r="AY43" s="32" t="s">
        <v>67</v>
      </c>
      <c r="AZ43" s="25"/>
      <c r="BA43" s="25"/>
      <c r="BB43" s="25"/>
      <c r="BC43" s="27"/>
      <c r="BD43" s="27"/>
      <c r="BE43" s="26"/>
      <c r="BF43" s="26"/>
    </row>
    <row r="44" spans="1:58" x14ac:dyDescent="0.25">
      <c r="A44" s="35" t="s">
        <v>125</v>
      </c>
      <c r="B44" s="36" t="s">
        <v>121</v>
      </c>
      <c r="C44" s="23" t="s">
        <v>66</v>
      </c>
      <c r="D44" s="47" t="s">
        <v>123</v>
      </c>
      <c r="E44" s="46"/>
      <c r="F44" s="27"/>
      <c r="G44" s="15"/>
      <c r="H44" s="46"/>
      <c r="I44" s="27"/>
      <c r="J44" s="46"/>
      <c r="K44" s="46"/>
      <c r="L44" s="27"/>
      <c r="M44" s="46"/>
      <c r="N44" s="46"/>
      <c r="O44" s="27"/>
      <c r="P44" s="27"/>
      <c r="Q44" s="27"/>
      <c r="R44" s="46"/>
      <c r="S44" s="27"/>
      <c r="U44" s="27"/>
      <c r="V44" s="27"/>
      <c r="W44" s="31" t="s">
        <v>29</v>
      </c>
      <c r="X44" s="27"/>
      <c r="Y44" s="27"/>
      <c r="Z44" s="27"/>
      <c r="AA44" s="27"/>
      <c r="AB44" s="27"/>
      <c r="AC44" s="39"/>
      <c r="AD44" s="27"/>
      <c r="AE44" s="39"/>
      <c r="AF44" s="39"/>
      <c r="AH44" s="27"/>
      <c r="AI44" s="27"/>
      <c r="AJ44" s="27"/>
      <c r="AK44" s="25"/>
      <c r="AL44" s="25"/>
      <c r="AM44" s="25"/>
      <c r="AN44" s="25"/>
      <c r="AO44" s="25"/>
      <c r="AP44" s="27"/>
      <c r="AQ44" s="27"/>
      <c r="AR44" s="27"/>
      <c r="AS44" s="27"/>
      <c r="AU44" s="26"/>
      <c r="AV44" s="26"/>
      <c r="AW44" s="26"/>
      <c r="AX44" s="26"/>
      <c r="AY44" s="33" t="s">
        <v>116</v>
      </c>
      <c r="AZ44" s="25"/>
      <c r="BA44" s="25"/>
      <c r="BB44" s="25"/>
      <c r="BC44" s="27"/>
      <c r="BD44" s="27"/>
      <c r="BE44" s="26"/>
      <c r="BF44" s="26"/>
    </row>
    <row r="45" spans="1:58" x14ac:dyDescent="0.25">
      <c r="A45" s="35" t="s">
        <v>126</v>
      </c>
      <c r="B45" s="36" t="s">
        <v>121</v>
      </c>
      <c r="C45" s="23" t="s">
        <v>66</v>
      </c>
      <c r="D45" s="47" t="s">
        <v>123</v>
      </c>
      <c r="E45" s="46"/>
      <c r="F45" s="27"/>
      <c r="G45" s="15"/>
      <c r="H45" s="27"/>
      <c r="I45" s="46"/>
      <c r="J45" s="27"/>
      <c r="K45" s="27"/>
      <c r="L45" s="27"/>
      <c r="M45" s="46"/>
      <c r="N45" s="46"/>
      <c r="O45" s="27"/>
      <c r="P45" s="27"/>
      <c r="Q45" s="27"/>
      <c r="R45" s="27"/>
      <c r="S45" s="27"/>
      <c r="U45" s="39"/>
      <c r="V45" s="27"/>
      <c r="W45" s="39"/>
      <c r="X45" s="27"/>
      <c r="Y45" s="27"/>
      <c r="Z45" s="39"/>
      <c r="AA45" s="27"/>
      <c r="AB45" s="27"/>
      <c r="AC45" s="27"/>
      <c r="AD45" s="27"/>
      <c r="AE45" s="27"/>
      <c r="AF45" s="39"/>
      <c r="AH45" s="27"/>
      <c r="AI45" s="27"/>
      <c r="AJ45" s="25"/>
      <c r="AK45" s="25"/>
      <c r="AL45" s="27"/>
      <c r="AM45" s="27"/>
      <c r="AN45" s="27"/>
      <c r="AO45" s="27"/>
      <c r="AP45" s="27"/>
      <c r="AQ45" s="27"/>
      <c r="AR45" s="27"/>
      <c r="AS45" s="27"/>
      <c r="AU45" s="26"/>
      <c r="AV45" s="26"/>
      <c r="AW45" s="26"/>
      <c r="AX45" s="26"/>
      <c r="AY45" s="32" t="s">
        <v>67</v>
      </c>
      <c r="AZ45" s="25"/>
      <c r="BA45" s="25"/>
      <c r="BB45" s="25"/>
      <c r="BC45" s="27"/>
      <c r="BD45" s="27"/>
      <c r="BE45" s="26"/>
      <c r="BF45" s="26"/>
    </row>
    <row r="46" spans="1:58" x14ac:dyDescent="0.25">
      <c r="A46" s="37" t="s">
        <v>127</v>
      </c>
      <c r="B46" s="37" t="s">
        <v>121</v>
      </c>
      <c r="C46" s="23" t="s">
        <v>66</v>
      </c>
      <c r="D46" s="47" t="s">
        <v>123</v>
      </c>
      <c r="E46" s="46"/>
      <c r="F46" s="39"/>
      <c r="G46" s="15"/>
      <c r="H46" s="27"/>
      <c r="I46" s="46"/>
      <c r="J46" s="27"/>
      <c r="K46" s="27"/>
      <c r="L46" s="27"/>
      <c r="M46" s="46"/>
      <c r="N46" s="46"/>
      <c r="O46" s="27"/>
      <c r="P46" s="46"/>
      <c r="Q46" s="27"/>
      <c r="R46" s="27"/>
      <c r="S46" s="27"/>
      <c r="U46" s="27"/>
      <c r="V46" s="27"/>
      <c r="W46" s="27"/>
      <c r="X46" s="27"/>
      <c r="Y46" s="27"/>
      <c r="Z46" s="39"/>
      <c r="AA46" s="39"/>
      <c r="AB46" s="27"/>
      <c r="AC46" s="27"/>
      <c r="AD46" s="27"/>
      <c r="AE46" s="27"/>
      <c r="AF46" s="27"/>
      <c r="AH46" s="27"/>
      <c r="AI46" s="27"/>
      <c r="AJ46" s="25"/>
      <c r="AK46" s="25"/>
      <c r="AL46" s="25"/>
      <c r="AM46" s="25"/>
      <c r="AN46" s="25"/>
      <c r="AO46" s="25"/>
      <c r="AP46" s="27"/>
      <c r="AQ46" s="27"/>
      <c r="AR46" s="27"/>
      <c r="AS46" s="27"/>
      <c r="AU46" s="26"/>
      <c r="AV46" s="26"/>
      <c r="AW46" s="26"/>
      <c r="AX46" s="26"/>
      <c r="AY46" s="33" t="s">
        <v>116</v>
      </c>
      <c r="AZ46" s="25"/>
      <c r="BA46" s="25"/>
      <c r="BB46" s="25"/>
      <c r="BC46" s="27"/>
      <c r="BD46" s="27"/>
      <c r="BE46" s="26"/>
      <c r="BF46" s="26"/>
    </row>
    <row r="47" spans="1:58" x14ac:dyDescent="0.25">
      <c r="A47" s="17"/>
      <c r="B47" s="41"/>
      <c r="C47" s="13"/>
      <c r="D47" s="42"/>
      <c r="E47" s="43"/>
      <c r="F47" s="44"/>
      <c r="G47" s="45"/>
      <c r="H47" s="398" t="s">
        <v>46</v>
      </c>
      <c r="I47" s="398"/>
      <c r="J47" s="398"/>
      <c r="K47" s="398"/>
      <c r="L47" s="398"/>
      <c r="M47" s="398"/>
      <c r="N47" s="398"/>
      <c r="O47" s="398"/>
      <c r="P47" s="398"/>
      <c r="Q47" s="398"/>
      <c r="R47" s="398"/>
      <c r="S47" s="398"/>
      <c r="U47" s="398" t="s">
        <v>47</v>
      </c>
      <c r="V47" s="398"/>
      <c r="W47" s="398"/>
      <c r="X47" s="398"/>
      <c r="Y47" s="398"/>
      <c r="Z47" s="398"/>
      <c r="AA47" s="398"/>
      <c r="AB47" s="398"/>
      <c r="AC47" s="398"/>
      <c r="AD47" s="398"/>
      <c r="AE47" s="398"/>
      <c r="AF47" s="398"/>
      <c r="AH47" s="398" t="s">
        <v>109</v>
      </c>
      <c r="AI47" s="398"/>
      <c r="AJ47" s="398"/>
      <c r="AK47" s="398"/>
      <c r="AL47" s="398"/>
      <c r="AM47" s="398"/>
      <c r="AN47" s="398"/>
      <c r="AO47" s="398"/>
      <c r="AP47" s="398"/>
      <c r="AQ47" s="398"/>
      <c r="AR47" s="398"/>
      <c r="AS47" s="398"/>
      <c r="AU47" s="398" t="s">
        <v>48</v>
      </c>
      <c r="AV47" s="398"/>
      <c r="AW47" s="398"/>
      <c r="AX47" s="398"/>
      <c r="AY47" s="398"/>
      <c r="AZ47" s="398"/>
      <c r="BA47" s="398"/>
      <c r="BB47" s="398"/>
      <c r="BC47" s="398"/>
      <c r="BD47" s="398"/>
      <c r="BE47" s="398"/>
      <c r="BF47" s="398"/>
    </row>
    <row r="48" spans="1:58" x14ac:dyDescent="0.25">
      <c r="A48" s="414" t="s">
        <v>128</v>
      </c>
      <c r="B48" s="414"/>
      <c r="C48" s="13"/>
      <c r="D48" s="415" t="s">
        <v>129</v>
      </c>
      <c r="E48" s="415"/>
      <c r="F48" s="416"/>
      <c r="G48" s="21"/>
      <c r="H48" s="15" t="s">
        <v>51</v>
      </c>
      <c r="I48" s="15" t="s">
        <v>52</v>
      </c>
      <c r="J48" s="15" t="s">
        <v>53</v>
      </c>
      <c r="K48" s="15" t="s">
        <v>54</v>
      </c>
      <c r="L48" s="15" t="s">
        <v>55</v>
      </c>
      <c r="M48" s="15" t="s">
        <v>56</v>
      </c>
      <c r="N48" s="15" t="s">
        <v>57</v>
      </c>
      <c r="O48" s="15" t="s">
        <v>58</v>
      </c>
      <c r="P48" s="15" t="s">
        <v>59</v>
      </c>
      <c r="Q48" s="15" t="s">
        <v>60</v>
      </c>
      <c r="R48" s="15" t="s">
        <v>61</v>
      </c>
      <c r="S48" s="15" t="s">
        <v>62</v>
      </c>
      <c r="U48" s="15" t="s">
        <v>51</v>
      </c>
      <c r="V48" s="15" t="s">
        <v>52</v>
      </c>
      <c r="W48" s="15" t="s">
        <v>53</v>
      </c>
      <c r="X48" s="15" t="s">
        <v>54</v>
      </c>
      <c r="Y48" s="15" t="s">
        <v>55</v>
      </c>
      <c r="Z48" s="15" t="s">
        <v>56</v>
      </c>
      <c r="AA48" s="15" t="s">
        <v>57</v>
      </c>
      <c r="AB48" s="15" t="s">
        <v>58</v>
      </c>
      <c r="AC48" s="15" t="s">
        <v>59</v>
      </c>
      <c r="AD48" s="15" t="s">
        <v>60</v>
      </c>
      <c r="AE48" s="15" t="s">
        <v>61</v>
      </c>
      <c r="AF48" s="15" t="s">
        <v>62</v>
      </c>
      <c r="AH48" s="15" t="s">
        <v>51</v>
      </c>
      <c r="AI48" s="15" t="s">
        <v>52</v>
      </c>
      <c r="AJ48" s="15" t="s">
        <v>53</v>
      </c>
      <c r="AK48" s="15" t="s">
        <v>54</v>
      </c>
      <c r="AL48" s="15" t="s">
        <v>55</v>
      </c>
      <c r="AM48" s="15" t="s">
        <v>56</v>
      </c>
      <c r="AN48" s="15" t="s">
        <v>57</v>
      </c>
      <c r="AO48" s="15" t="s">
        <v>58</v>
      </c>
      <c r="AP48" s="15" t="s">
        <v>59</v>
      </c>
      <c r="AQ48" s="15" t="s">
        <v>60</v>
      </c>
      <c r="AR48" s="15" t="s">
        <v>61</v>
      </c>
      <c r="AS48" s="15" t="s">
        <v>62</v>
      </c>
      <c r="AU48" s="15" t="s">
        <v>51</v>
      </c>
      <c r="AV48" s="15" t="s">
        <v>52</v>
      </c>
      <c r="AW48" s="15" t="s">
        <v>53</v>
      </c>
      <c r="AX48" s="15" t="s">
        <v>54</v>
      </c>
      <c r="AY48" s="15" t="s">
        <v>55</v>
      </c>
      <c r="AZ48" s="15" t="s">
        <v>56</v>
      </c>
      <c r="BA48" s="15" t="s">
        <v>57</v>
      </c>
      <c r="BB48" s="15" t="s">
        <v>58</v>
      </c>
      <c r="BC48" s="15" t="s">
        <v>59</v>
      </c>
      <c r="BD48" s="15" t="s">
        <v>60</v>
      </c>
      <c r="BE48" s="15" t="s">
        <v>61</v>
      </c>
      <c r="BF48" s="15" t="s">
        <v>62</v>
      </c>
    </row>
    <row r="49" spans="1:58" ht="15.75" customHeight="1" x14ac:dyDescent="0.25">
      <c r="A49" s="35" t="s">
        <v>130</v>
      </c>
      <c r="B49" s="35" t="s">
        <v>131</v>
      </c>
      <c r="C49" s="23" t="s">
        <v>65</v>
      </c>
      <c r="D49" s="48"/>
      <c r="E49" s="49"/>
      <c r="F49" s="49"/>
      <c r="G49" s="15"/>
      <c r="H49" s="49"/>
      <c r="I49" s="49"/>
      <c r="J49" s="49"/>
      <c r="K49" s="49"/>
      <c r="L49" s="49"/>
      <c r="M49" s="49"/>
      <c r="N49" s="49"/>
      <c r="O49" s="49"/>
      <c r="P49" s="50"/>
      <c r="Q49" s="28" t="s">
        <v>66</v>
      </c>
      <c r="R49" s="49"/>
      <c r="S49" s="50"/>
      <c r="U49" s="51"/>
      <c r="V49" s="49"/>
      <c r="W49" s="51"/>
      <c r="X49" s="49"/>
      <c r="Y49" s="52"/>
      <c r="Z49" s="49"/>
      <c r="AA49" s="49"/>
      <c r="AB49" s="51"/>
      <c r="AC49" s="51"/>
      <c r="AD49" s="49"/>
      <c r="AE49" s="51"/>
      <c r="AF49" s="51"/>
      <c r="AH49" s="52"/>
      <c r="AI49" s="49"/>
      <c r="AJ49" s="49"/>
      <c r="AK49" s="49"/>
      <c r="AL49" s="52"/>
      <c r="AM49" s="49"/>
      <c r="AN49" s="49"/>
      <c r="AO49" s="49"/>
      <c r="AP49" s="50"/>
      <c r="AQ49" s="28" t="s">
        <v>66</v>
      </c>
      <c r="AR49" s="50"/>
      <c r="AS49" s="50"/>
      <c r="AU49" s="25"/>
      <c r="AV49" s="27"/>
      <c r="AW49" s="26"/>
      <c r="AX49" s="26"/>
      <c r="AY49" s="32" t="s">
        <v>67</v>
      </c>
      <c r="AZ49" s="27"/>
      <c r="BA49" s="26"/>
      <c r="BB49" s="26"/>
      <c r="BC49" s="26"/>
      <c r="BD49" s="27"/>
      <c r="BE49" s="25"/>
      <c r="BF49" s="25"/>
    </row>
    <row r="50" spans="1:58" x14ac:dyDescent="0.25">
      <c r="A50" s="35" t="s">
        <v>132</v>
      </c>
      <c r="B50" s="35" t="s">
        <v>133</v>
      </c>
      <c r="C50" s="23" t="s">
        <v>65</v>
      </c>
      <c r="D50" s="24"/>
      <c r="E50" s="49"/>
      <c r="F50" s="51"/>
      <c r="G50" s="15"/>
      <c r="H50" s="49"/>
      <c r="I50" s="50"/>
      <c r="J50" s="50"/>
      <c r="K50" s="49"/>
      <c r="L50" s="49"/>
      <c r="M50" s="52"/>
      <c r="N50" s="49"/>
      <c r="O50" s="50"/>
      <c r="P50" s="50"/>
      <c r="Q50" s="49"/>
      <c r="R50" s="49"/>
      <c r="S50" s="52"/>
      <c r="U50" s="51"/>
      <c r="V50" s="49"/>
      <c r="W50" s="49"/>
      <c r="X50" s="49"/>
      <c r="Y50" s="49"/>
      <c r="Z50" s="49"/>
      <c r="AA50" s="51"/>
      <c r="AB50" s="49"/>
      <c r="AC50" s="53"/>
      <c r="AD50" s="54" t="s">
        <v>29</v>
      </c>
      <c r="AE50" s="54" t="s">
        <v>29</v>
      </c>
      <c r="AF50" s="51"/>
      <c r="AH50" s="49"/>
      <c r="AI50" s="50"/>
      <c r="AJ50" s="49"/>
      <c r="AK50" s="49"/>
      <c r="AL50" s="50"/>
      <c r="AM50" s="50"/>
      <c r="AN50" s="49"/>
      <c r="AO50" s="50"/>
      <c r="AP50" s="55"/>
      <c r="AQ50" s="52"/>
      <c r="AR50" s="50"/>
      <c r="AS50" s="49"/>
      <c r="AU50" s="26"/>
      <c r="AV50" s="27"/>
      <c r="AW50" s="27"/>
      <c r="AX50" s="27"/>
      <c r="AY50" s="33" t="s">
        <v>114</v>
      </c>
      <c r="AZ50" s="27"/>
      <c r="BA50" s="27"/>
      <c r="BB50" s="27"/>
      <c r="BC50" s="25"/>
      <c r="BD50" s="25"/>
      <c r="BE50" s="27"/>
      <c r="BF50" s="27"/>
    </row>
    <row r="51" spans="1:58" x14ac:dyDescent="0.25">
      <c r="A51" s="35" t="s">
        <v>134</v>
      </c>
      <c r="B51" s="35" t="s">
        <v>135</v>
      </c>
      <c r="C51" s="23" t="s">
        <v>65</v>
      </c>
      <c r="D51" s="24"/>
      <c r="E51" s="49"/>
      <c r="F51" s="52"/>
      <c r="G51" s="15"/>
      <c r="H51" s="49"/>
      <c r="I51" s="49"/>
      <c r="J51" s="50"/>
      <c r="K51" s="50"/>
      <c r="L51" s="49"/>
      <c r="M51" s="50"/>
      <c r="N51" s="49"/>
      <c r="O51" s="52"/>
      <c r="P51" s="50"/>
      <c r="Q51" s="49"/>
      <c r="R51" s="49"/>
      <c r="S51" s="49"/>
      <c r="U51" s="49"/>
      <c r="V51" s="49"/>
      <c r="W51" s="49"/>
      <c r="X51" s="53"/>
      <c r="Y51" s="49"/>
      <c r="Z51" s="52"/>
      <c r="AA51" s="52"/>
      <c r="AB51" s="51"/>
      <c r="AC51" s="53"/>
      <c r="AD51" s="54" t="s">
        <v>29</v>
      </c>
      <c r="AE51" s="54" t="s">
        <v>29</v>
      </c>
      <c r="AF51" s="49"/>
      <c r="AH51" s="49"/>
      <c r="AI51" s="49"/>
      <c r="AJ51" s="49"/>
      <c r="AK51" s="52"/>
      <c r="AL51" s="49"/>
      <c r="AM51" s="52"/>
      <c r="AN51" s="52"/>
      <c r="AO51" s="49"/>
      <c r="AP51" s="52"/>
      <c r="AQ51" s="52"/>
      <c r="AR51" s="52"/>
      <c r="AS51" s="49"/>
      <c r="AU51" s="26"/>
      <c r="AV51" s="26"/>
      <c r="AW51" s="26"/>
      <c r="AX51" s="25"/>
      <c r="AY51" s="32" t="s">
        <v>67</v>
      </c>
      <c r="AZ51" s="25"/>
      <c r="BA51" s="25"/>
      <c r="BB51" s="27"/>
      <c r="BC51" s="25"/>
      <c r="BD51" s="25"/>
      <c r="BE51" s="25"/>
      <c r="BF51" s="27"/>
    </row>
    <row r="52" spans="1:58" x14ac:dyDescent="0.25">
      <c r="A52" s="35" t="s">
        <v>136</v>
      </c>
      <c r="B52" s="56" t="s">
        <v>137</v>
      </c>
      <c r="C52" s="23" t="s">
        <v>65</v>
      </c>
      <c r="D52" s="24"/>
      <c r="E52" s="50"/>
      <c r="F52" s="51"/>
      <c r="G52" s="15"/>
      <c r="H52" s="49"/>
      <c r="I52" s="49"/>
      <c r="J52" s="49"/>
      <c r="K52" s="49"/>
      <c r="L52" s="49"/>
      <c r="M52" s="49"/>
      <c r="N52" s="50"/>
      <c r="O52" s="50"/>
      <c r="P52" s="49"/>
      <c r="Q52" s="50"/>
      <c r="R52" s="49"/>
      <c r="S52" s="49"/>
      <c r="U52" s="49"/>
      <c r="V52" s="49"/>
      <c r="W52" s="51"/>
      <c r="X52" s="49"/>
      <c r="Y52" s="51"/>
      <c r="Z52" s="49"/>
      <c r="AA52" s="51"/>
      <c r="AB52" s="52"/>
      <c r="AC52" s="52"/>
      <c r="AD52" s="54"/>
      <c r="AE52" s="52"/>
      <c r="AF52" s="49"/>
      <c r="AH52" s="49"/>
      <c r="AI52" s="49"/>
      <c r="AJ52" s="49"/>
      <c r="AK52" s="49"/>
      <c r="AL52" s="49"/>
      <c r="AM52" s="49"/>
      <c r="AN52" s="49"/>
      <c r="AO52" s="52"/>
      <c r="AP52" s="52"/>
      <c r="AQ52" s="52"/>
      <c r="AR52" s="52"/>
      <c r="AS52" s="49"/>
      <c r="AU52" s="26"/>
      <c r="AV52" s="27"/>
      <c r="AW52" s="26"/>
      <c r="AX52" s="27"/>
      <c r="AY52" s="29" t="s">
        <v>67</v>
      </c>
      <c r="AZ52" s="27"/>
      <c r="BA52" s="27"/>
      <c r="BB52" s="25"/>
      <c r="BC52" s="25"/>
      <c r="BD52" s="25"/>
      <c r="BE52" s="25"/>
      <c r="BF52" s="27"/>
    </row>
    <row r="53" spans="1:58" x14ac:dyDescent="0.25">
      <c r="A53" s="57" t="s">
        <v>138</v>
      </c>
      <c r="B53" s="57" t="s">
        <v>139</v>
      </c>
      <c r="C53" s="23" t="s">
        <v>65</v>
      </c>
      <c r="D53" s="24"/>
      <c r="E53" s="49"/>
      <c r="F53" s="49"/>
      <c r="G53" s="15"/>
      <c r="H53" s="49"/>
      <c r="I53" s="50"/>
      <c r="J53" s="49"/>
      <c r="K53" s="49"/>
      <c r="L53" s="49"/>
      <c r="M53" s="55"/>
      <c r="N53" s="49"/>
      <c r="O53" s="49"/>
      <c r="P53" s="50"/>
      <c r="Q53" s="49"/>
      <c r="R53" s="49"/>
      <c r="S53" s="52"/>
      <c r="U53" s="49"/>
      <c r="V53" s="52"/>
      <c r="W53" s="49"/>
      <c r="X53" s="51"/>
      <c r="Y53" s="49"/>
      <c r="Z53" s="53"/>
      <c r="AA53" s="49"/>
      <c r="AB53" s="52"/>
      <c r="AC53" s="53"/>
      <c r="AD53" s="54" t="s">
        <v>29</v>
      </c>
      <c r="AE53" s="54" t="s">
        <v>29</v>
      </c>
      <c r="AF53" s="52"/>
      <c r="AH53" s="49"/>
      <c r="AI53" s="55"/>
      <c r="AJ53" s="49"/>
      <c r="AK53" s="49"/>
      <c r="AL53" s="49"/>
      <c r="AM53" s="55"/>
      <c r="AN53" s="49"/>
      <c r="AO53" s="52"/>
      <c r="AP53" s="55"/>
      <c r="AQ53" s="52"/>
      <c r="AR53" s="52"/>
      <c r="AS53" s="52"/>
      <c r="AU53" s="26"/>
      <c r="AV53" s="26"/>
      <c r="AW53" s="27"/>
      <c r="AX53" s="27"/>
      <c r="AY53" s="32" t="s">
        <v>67</v>
      </c>
      <c r="AZ53" s="27"/>
      <c r="BA53" s="27"/>
      <c r="BB53" s="25"/>
      <c r="BC53" s="25"/>
      <c r="BD53" s="25"/>
      <c r="BE53" s="25"/>
      <c r="BF53" s="25"/>
    </row>
    <row r="54" spans="1:58" x14ac:dyDescent="0.25">
      <c r="A54" s="57" t="s">
        <v>140</v>
      </c>
      <c r="B54" s="57" t="s">
        <v>141</v>
      </c>
      <c r="C54" s="23" t="s">
        <v>65</v>
      </c>
      <c r="D54" s="24"/>
      <c r="E54" s="49"/>
      <c r="F54" s="49"/>
      <c r="G54" s="15"/>
      <c r="H54" s="49"/>
      <c r="I54" s="49"/>
      <c r="J54" s="50"/>
      <c r="K54" s="49"/>
      <c r="L54" s="50"/>
      <c r="M54" s="49"/>
      <c r="N54" s="49"/>
      <c r="O54" s="52"/>
      <c r="P54" s="49"/>
      <c r="Q54" s="49"/>
      <c r="R54" s="49"/>
      <c r="S54" s="49"/>
      <c r="U54" s="52"/>
      <c r="V54" s="49"/>
      <c r="W54" s="49"/>
      <c r="X54" s="49"/>
      <c r="Y54" s="51"/>
      <c r="Z54" s="49"/>
      <c r="AA54" s="49"/>
      <c r="AB54" s="49"/>
      <c r="AC54" s="52"/>
      <c r="AD54" s="54"/>
      <c r="AE54" s="53"/>
      <c r="AF54" s="53"/>
      <c r="AH54" s="52"/>
      <c r="AI54" s="49"/>
      <c r="AJ54" s="49"/>
      <c r="AK54" s="49"/>
      <c r="AL54" s="49"/>
      <c r="AM54" s="49"/>
      <c r="AN54" s="49"/>
      <c r="AO54" s="49"/>
      <c r="AP54" s="52"/>
      <c r="AQ54" s="52"/>
      <c r="AR54" s="52"/>
      <c r="AS54" s="52"/>
      <c r="AU54" s="25"/>
      <c r="AV54" s="26"/>
      <c r="AW54" s="26"/>
      <c r="AX54" s="27"/>
      <c r="AY54" s="34" t="s">
        <v>67</v>
      </c>
      <c r="AZ54" s="27"/>
      <c r="BA54" s="27"/>
      <c r="BB54" s="58"/>
      <c r="BC54" s="59"/>
      <c r="BD54" s="59"/>
      <c r="BE54" s="59"/>
      <c r="BF54" s="25"/>
    </row>
    <row r="55" spans="1:58" x14ac:dyDescent="0.25">
      <c r="A55" s="37" t="s">
        <v>142</v>
      </c>
      <c r="B55" s="37" t="s">
        <v>143</v>
      </c>
      <c r="C55" s="23" t="s">
        <v>65</v>
      </c>
      <c r="D55" s="24"/>
      <c r="E55" s="49"/>
      <c r="F55" s="49"/>
      <c r="G55" s="15"/>
      <c r="H55" s="49"/>
      <c r="I55" s="49"/>
      <c r="J55" s="49"/>
      <c r="K55" s="55"/>
      <c r="L55" s="50"/>
      <c r="M55" s="49"/>
      <c r="N55" s="49"/>
      <c r="O55" s="55"/>
      <c r="P55" s="49"/>
      <c r="Q55" s="49"/>
      <c r="R55" s="49"/>
      <c r="S55" s="50"/>
      <c r="U55" s="52"/>
      <c r="V55" s="52"/>
      <c r="W55" s="53"/>
      <c r="X55" s="49"/>
      <c r="Y55" s="53"/>
      <c r="Z55" s="52"/>
      <c r="AA55" s="49"/>
      <c r="AB55" s="52"/>
      <c r="AC55" s="52"/>
      <c r="AD55" s="54" t="s">
        <v>29</v>
      </c>
      <c r="AE55" s="54"/>
      <c r="AF55" s="53"/>
      <c r="AH55" s="52"/>
      <c r="AI55" s="52"/>
      <c r="AJ55" s="52"/>
      <c r="AK55" s="49"/>
      <c r="AL55" s="55"/>
      <c r="AM55" s="55"/>
      <c r="AN55" s="49"/>
      <c r="AO55" s="55"/>
      <c r="AP55" s="55"/>
      <c r="AQ55" s="52"/>
      <c r="AR55" s="52"/>
      <c r="AS55" s="52"/>
      <c r="AU55" s="26"/>
      <c r="AV55" s="25"/>
      <c r="AW55" s="27"/>
      <c r="AX55" s="27"/>
      <c r="AY55" s="34" t="s">
        <v>114</v>
      </c>
      <c r="AZ55" s="27"/>
      <c r="BA55" s="27"/>
      <c r="BB55" s="27"/>
      <c r="BC55" s="27"/>
      <c r="BD55" s="26"/>
      <c r="BE55" s="26"/>
      <c r="BF55" s="26"/>
    </row>
    <row r="56" spans="1:58" x14ac:dyDescent="0.25">
      <c r="A56" s="37" t="s">
        <v>144</v>
      </c>
      <c r="B56" s="37" t="s">
        <v>145</v>
      </c>
      <c r="C56" s="23" t="s">
        <v>65</v>
      </c>
      <c r="D56" s="24"/>
      <c r="E56" s="49"/>
      <c r="F56" s="49"/>
      <c r="G56" s="15"/>
      <c r="H56" s="49"/>
      <c r="I56" s="49"/>
      <c r="J56" s="50"/>
      <c r="K56" s="49"/>
      <c r="L56" s="49"/>
      <c r="M56" s="49"/>
      <c r="N56" s="49"/>
      <c r="O56" s="52"/>
      <c r="P56" s="49"/>
      <c r="Q56" s="49"/>
      <c r="R56" s="49"/>
      <c r="S56" s="49"/>
      <c r="U56" s="49"/>
      <c r="V56" s="49"/>
      <c r="W56" s="49"/>
      <c r="X56" s="53"/>
      <c r="Y56" s="49"/>
      <c r="Z56" s="49"/>
      <c r="AA56" s="49"/>
      <c r="AB56" s="53"/>
      <c r="AC56" s="52"/>
      <c r="AD56" s="54"/>
      <c r="AE56" s="52"/>
      <c r="AF56" s="52"/>
      <c r="AH56" s="49"/>
      <c r="AI56" s="49"/>
      <c r="AJ56" s="49"/>
      <c r="AK56" s="49"/>
      <c r="AL56" s="49"/>
      <c r="AM56" s="49"/>
      <c r="AN56" s="49"/>
      <c r="AO56" s="49"/>
      <c r="AP56" s="52"/>
      <c r="AQ56" s="52"/>
      <c r="AR56" s="52"/>
      <c r="AS56" s="52"/>
      <c r="AU56" s="27"/>
      <c r="AV56" s="27"/>
      <c r="AW56" s="27"/>
      <c r="AX56" s="26"/>
      <c r="AY56" s="32" t="s">
        <v>67</v>
      </c>
      <c r="AZ56" s="27"/>
      <c r="BA56" s="27"/>
      <c r="BB56" s="27"/>
      <c r="BC56" s="25"/>
      <c r="BD56" s="25"/>
      <c r="BE56" s="25"/>
      <c r="BF56" s="25"/>
    </row>
    <row r="57" spans="1:58" x14ac:dyDescent="0.25">
      <c r="A57" s="37" t="s">
        <v>146</v>
      </c>
      <c r="B57" s="37" t="s">
        <v>147</v>
      </c>
      <c r="C57" s="23" t="s">
        <v>65</v>
      </c>
      <c r="D57" s="24"/>
      <c r="E57" s="49"/>
      <c r="F57" s="49"/>
      <c r="G57" s="15"/>
      <c r="H57" s="50"/>
      <c r="I57" s="49"/>
      <c r="J57" s="49"/>
      <c r="K57" s="49"/>
      <c r="L57" s="49"/>
      <c r="M57" s="49"/>
      <c r="N57" s="49"/>
      <c r="O57" s="49"/>
      <c r="P57" s="49"/>
      <c r="Q57" s="49"/>
      <c r="R57" s="49"/>
      <c r="S57" s="49"/>
      <c r="U57" s="49"/>
      <c r="V57" s="49"/>
      <c r="W57" s="49"/>
      <c r="X57" s="53"/>
      <c r="Y57" s="49"/>
      <c r="Z57" s="49"/>
      <c r="AA57" s="49"/>
      <c r="AB57" s="53"/>
      <c r="AC57" s="49"/>
      <c r="AD57" s="31"/>
      <c r="AE57" s="49"/>
      <c r="AF57" s="49"/>
      <c r="AH57" s="49"/>
      <c r="AI57" s="49"/>
      <c r="AJ57" s="49"/>
      <c r="AK57" s="49"/>
      <c r="AL57" s="49"/>
      <c r="AM57" s="49"/>
      <c r="AN57" s="49"/>
      <c r="AO57" s="49"/>
      <c r="AP57" s="49"/>
      <c r="AQ57" s="49"/>
      <c r="AR57" s="49"/>
      <c r="AS57" s="49"/>
      <c r="AU57" s="27"/>
      <c r="AV57" s="27"/>
      <c r="AW57" s="27"/>
      <c r="AX57" s="27"/>
      <c r="AY57" s="32" t="s">
        <v>67</v>
      </c>
      <c r="AZ57" s="27"/>
      <c r="BA57" s="27"/>
      <c r="BB57" s="27"/>
      <c r="BC57" s="27"/>
      <c r="BD57" s="27"/>
      <c r="BE57" s="27"/>
      <c r="BF57" s="27"/>
    </row>
    <row r="58" spans="1:58" x14ac:dyDescent="0.25">
      <c r="A58" s="37" t="s">
        <v>148</v>
      </c>
      <c r="B58" s="37" t="s">
        <v>149</v>
      </c>
      <c r="C58" s="23" t="s">
        <v>65</v>
      </c>
      <c r="D58" s="24"/>
      <c r="E58" s="49"/>
      <c r="F58" s="49"/>
      <c r="G58" s="15"/>
      <c r="H58" s="49"/>
      <c r="I58" s="50"/>
      <c r="J58" s="52"/>
      <c r="K58" s="49"/>
      <c r="L58" s="49"/>
      <c r="M58" s="49"/>
      <c r="N58" s="49"/>
      <c r="O58" s="49"/>
      <c r="P58" s="52"/>
      <c r="Q58" s="49"/>
      <c r="R58" s="49"/>
      <c r="S58" s="49"/>
      <c r="U58" s="49"/>
      <c r="V58" s="49"/>
      <c r="W58" s="49"/>
      <c r="X58" s="49"/>
      <c r="Y58" s="49"/>
      <c r="Z58" s="49"/>
      <c r="AA58" s="49"/>
      <c r="AB58" s="49"/>
      <c r="AC58" s="53"/>
      <c r="AD58" s="54"/>
      <c r="AE58" s="49"/>
      <c r="AF58" s="49"/>
      <c r="AH58" s="49"/>
      <c r="AI58" s="49"/>
      <c r="AJ58" s="49"/>
      <c r="AK58" s="49"/>
      <c r="AL58" s="49"/>
      <c r="AM58" s="49"/>
      <c r="AN58" s="49"/>
      <c r="AO58" s="49"/>
      <c r="AP58" s="52"/>
      <c r="AQ58" s="52"/>
      <c r="AR58" s="49"/>
      <c r="AS58" s="49"/>
      <c r="AU58" s="27"/>
      <c r="AV58" s="27"/>
      <c r="AW58" s="27"/>
      <c r="AX58" s="27"/>
      <c r="AY58" s="32" t="s">
        <v>67</v>
      </c>
      <c r="AZ58" s="27"/>
      <c r="BA58" s="27"/>
      <c r="BB58" s="27"/>
      <c r="BC58" s="25"/>
      <c r="BD58" s="25"/>
      <c r="BE58" s="27"/>
      <c r="BF58" s="27"/>
    </row>
    <row r="59" spans="1:58" x14ac:dyDescent="0.25">
      <c r="A59" s="60" t="s">
        <v>150</v>
      </c>
      <c r="B59" s="60" t="s">
        <v>151</v>
      </c>
      <c r="C59" s="23" t="s">
        <v>65</v>
      </c>
      <c r="D59" s="24"/>
      <c r="E59" s="49"/>
      <c r="F59" s="49"/>
      <c r="G59" s="15"/>
      <c r="H59" s="49"/>
      <c r="I59" s="49"/>
      <c r="J59" s="50"/>
      <c r="K59" s="52"/>
      <c r="L59" s="55"/>
      <c r="M59" s="49"/>
      <c r="N59" s="49"/>
      <c r="O59" s="49"/>
      <c r="P59" s="49"/>
      <c r="Q59" s="49"/>
      <c r="R59" s="49"/>
      <c r="S59" s="49"/>
      <c r="U59" s="49"/>
      <c r="V59" s="52"/>
      <c r="W59" s="52"/>
      <c r="X59" s="52"/>
      <c r="Y59" s="49"/>
      <c r="Z59" s="49"/>
      <c r="AA59" s="49"/>
      <c r="AB59" s="49"/>
      <c r="AC59" s="53"/>
      <c r="AD59" s="54" t="s">
        <v>29</v>
      </c>
      <c r="AE59" s="51"/>
      <c r="AF59" s="49"/>
      <c r="AH59" s="49"/>
      <c r="AI59" s="52"/>
      <c r="AJ59" s="52"/>
      <c r="AK59" s="52"/>
      <c r="AL59" s="50"/>
      <c r="AM59" s="50"/>
      <c r="AN59" s="49"/>
      <c r="AO59" s="49"/>
      <c r="AP59" s="52"/>
      <c r="AQ59" s="49"/>
      <c r="AR59" s="49"/>
      <c r="AS59" s="49"/>
      <c r="AU59" s="27"/>
      <c r="AV59" s="25"/>
      <c r="AW59" s="25"/>
      <c r="AX59" s="25"/>
      <c r="AY59" s="33" t="s">
        <v>114</v>
      </c>
      <c r="AZ59" s="27"/>
      <c r="BA59" s="27"/>
      <c r="BB59" s="27"/>
      <c r="BC59" s="25"/>
      <c r="BD59" s="27"/>
      <c r="BE59" s="26"/>
      <c r="BF59" s="26"/>
    </row>
    <row r="60" spans="1:58" x14ac:dyDescent="0.25">
      <c r="A60" s="60" t="s">
        <v>152</v>
      </c>
      <c r="B60" s="60" t="s">
        <v>153</v>
      </c>
      <c r="C60" s="23" t="s">
        <v>65</v>
      </c>
      <c r="D60" s="55" t="s">
        <v>154</v>
      </c>
      <c r="E60" s="55"/>
      <c r="F60" s="52"/>
      <c r="G60" s="15"/>
      <c r="H60" s="50"/>
      <c r="I60" s="49"/>
      <c r="J60" s="55"/>
      <c r="K60" s="49"/>
      <c r="L60" s="49"/>
      <c r="M60" s="50"/>
      <c r="N60" s="49"/>
      <c r="O60" s="55"/>
      <c r="P60" s="50"/>
      <c r="Q60" s="49"/>
      <c r="R60" s="49"/>
      <c r="S60" s="49"/>
      <c r="U60" s="52"/>
      <c r="V60" s="51"/>
      <c r="W60" s="49"/>
      <c r="X60" s="52"/>
      <c r="Y60" s="52"/>
      <c r="Z60" s="52"/>
      <c r="AA60" s="52"/>
      <c r="AB60" s="52"/>
      <c r="AC60" s="53"/>
      <c r="AD60" s="52"/>
      <c r="AE60" s="49"/>
      <c r="AF60" s="49"/>
      <c r="AH60" s="55"/>
      <c r="AI60" s="49"/>
      <c r="AJ60" s="49"/>
      <c r="AK60" s="55"/>
      <c r="AL60" s="52"/>
      <c r="AM60" s="55"/>
      <c r="AN60" s="55"/>
      <c r="AO60" s="55"/>
      <c r="AP60" s="55"/>
      <c r="AQ60" s="49"/>
      <c r="AR60" s="49"/>
      <c r="AS60" s="49"/>
      <c r="AU60" s="27"/>
      <c r="AV60" s="27"/>
      <c r="AW60" s="27"/>
      <c r="AX60" s="25"/>
      <c r="AY60" s="32" t="s">
        <v>67</v>
      </c>
      <c r="AZ60" s="27"/>
      <c r="BA60" s="27"/>
      <c r="BB60" s="26"/>
      <c r="BC60" s="25"/>
      <c r="BD60" s="25"/>
      <c r="BE60" s="25"/>
      <c r="BF60" s="25"/>
    </row>
    <row r="61" spans="1:58" x14ac:dyDescent="0.25">
      <c r="A61" s="60" t="s">
        <v>155</v>
      </c>
      <c r="B61" s="60" t="s">
        <v>156</v>
      </c>
      <c r="C61" s="23" t="s">
        <v>65</v>
      </c>
      <c r="D61" s="24"/>
      <c r="E61" s="49"/>
      <c r="F61" s="51"/>
      <c r="G61" s="15"/>
      <c r="H61" s="49"/>
      <c r="I61" s="49"/>
      <c r="J61" s="55"/>
      <c r="K61" s="50"/>
      <c r="L61" s="55"/>
      <c r="M61" s="55"/>
      <c r="N61" s="49"/>
      <c r="O61" s="52"/>
      <c r="P61" s="50"/>
      <c r="Q61" s="49"/>
      <c r="R61" s="49"/>
      <c r="S61" s="49"/>
      <c r="U61" s="51"/>
      <c r="V61" s="49"/>
      <c r="W61" s="52"/>
      <c r="X61" s="49"/>
      <c r="Y61" s="51"/>
      <c r="Z61" s="52"/>
      <c r="AA61" s="51"/>
      <c r="AB61" s="49"/>
      <c r="AC61" s="52"/>
      <c r="AD61" s="52"/>
      <c r="AE61" s="49"/>
      <c r="AF61" s="49"/>
      <c r="AH61" s="49"/>
      <c r="AI61" s="49"/>
      <c r="AJ61" s="55"/>
      <c r="AK61" s="49"/>
      <c r="AL61" s="49"/>
      <c r="AM61" s="55"/>
      <c r="AN61" s="49"/>
      <c r="AO61" s="49"/>
      <c r="AP61" s="55"/>
      <c r="AQ61" s="49"/>
      <c r="AR61" s="49"/>
      <c r="AS61" s="49"/>
      <c r="AU61" s="27"/>
      <c r="AV61" s="26"/>
      <c r="AW61" s="27"/>
      <c r="AX61" s="25"/>
      <c r="AY61" s="34" t="s">
        <v>67</v>
      </c>
      <c r="AZ61" s="27"/>
      <c r="BA61" s="27"/>
      <c r="BB61" s="26"/>
      <c r="BC61" s="25"/>
      <c r="BD61" s="25"/>
      <c r="BE61" s="25"/>
      <c r="BF61" s="25"/>
    </row>
    <row r="62" spans="1:58" x14ac:dyDescent="0.25">
      <c r="A62" s="40" t="s">
        <v>157</v>
      </c>
      <c r="B62" s="40" t="s">
        <v>158</v>
      </c>
      <c r="C62" s="23" t="s">
        <v>65</v>
      </c>
      <c r="D62" s="24"/>
      <c r="E62" s="49"/>
      <c r="F62" s="49"/>
      <c r="G62" s="15"/>
      <c r="H62" s="52"/>
      <c r="I62" s="49"/>
      <c r="J62" s="55"/>
      <c r="K62" s="49"/>
      <c r="L62" s="49"/>
      <c r="M62" s="49"/>
      <c r="N62" s="49"/>
      <c r="O62" s="49"/>
      <c r="P62" s="52"/>
      <c r="Q62" s="49"/>
      <c r="R62" s="49"/>
      <c r="S62" s="49"/>
      <c r="U62" s="49"/>
      <c r="V62" s="49"/>
      <c r="W62" s="49"/>
      <c r="X62" s="49"/>
      <c r="Y62" s="51"/>
      <c r="Z62" s="49"/>
      <c r="AA62" s="49"/>
      <c r="AB62" s="49"/>
      <c r="AC62" s="52"/>
      <c r="AD62" s="52"/>
      <c r="AE62" s="49"/>
      <c r="AF62" s="51"/>
      <c r="AH62" s="49"/>
      <c r="AI62" s="49"/>
      <c r="AJ62" s="49"/>
      <c r="AK62" s="49"/>
      <c r="AL62" s="49"/>
      <c r="AM62" s="49"/>
      <c r="AN62" s="49"/>
      <c r="AO62" s="49"/>
      <c r="AP62" s="55"/>
      <c r="AQ62" s="49"/>
      <c r="AR62" s="49"/>
      <c r="AS62" s="49"/>
      <c r="AU62" s="27"/>
      <c r="AV62" s="25"/>
      <c r="AW62" s="25"/>
      <c r="AX62" s="27"/>
      <c r="AY62" s="29" t="s">
        <v>67</v>
      </c>
      <c r="AZ62" s="27"/>
      <c r="BA62" s="26"/>
      <c r="BB62" s="26"/>
      <c r="BC62" s="26"/>
      <c r="BD62" s="27"/>
      <c r="BE62" s="25"/>
      <c r="BF62" s="25"/>
    </row>
    <row r="63" spans="1:58" x14ac:dyDescent="0.25">
      <c r="A63" s="40" t="s">
        <v>159</v>
      </c>
      <c r="B63" s="40" t="s">
        <v>160</v>
      </c>
      <c r="C63" s="23" t="s">
        <v>65</v>
      </c>
      <c r="D63" s="61"/>
      <c r="E63" s="49"/>
      <c r="F63" s="51"/>
      <c r="G63" s="15"/>
      <c r="H63" s="49"/>
      <c r="I63" s="52"/>
      <c r="J63" s="49"/>
      <c r="K63" s="52"/>
      <c r="L63" s="49"/>
      <c r="M63" s="55"/>
      <c r="N63" s="49"/>
      <c r="O63" s="50"/>
      <c r="P63" s="49"/>
      <c r="Q63" s="49"/>
      <c r="R63" s="49"/>
      <c r="S63" s="55"/>
      <c r="U63" s="49"/>
      <c r="V63" s="52"/>
      <c r="W63" s="49"/>
      <c r="X63" s="49"/>
      <c r="Y63" s="51"/>
      <c r="Z63" s="49"/>
      <c r="AA63" s="51"/>
      <c r="AB63" s="49"/>
      <c r="AC63" s="49"/>
      <c r="AD63" s="52"/>
      <c r="AE63" s="51"/>
      <c r="AF63" s="53"/>
      <c r="AH63" s="49"/>
      <c r="AI63" s="55"/>
      <c r="AJ63" s="49"/>
      <c r="AK63" s="49"/>
      <c r="AL63" s="49"/>
      <c r="AM63" s="49"/>
      <c r="AN63" s="49"/>
      <c r="AO63" s="49"/>
      <c r="AP63" s="49"/>
      <c r="AQ63" s="49"/>
      <c r="AR63" s="49"/>
      <c r="AS63" s="55"/>
      <c r="AU63" s="27"/>
      <c r="AV63" s="25"/>
      <c r="AW63" s="25"/>
      <c r="AX63" s="27"/>
      <c r="AY63" s="29" t="s">
        <v>67</v>
      </c>
      <c r="AZ63" s="27"/>
      <c r="BA63" s="27"/>
      <c r="BB63" s="27"/>
      <c r="BC63" s="25"/>
      <c r="BD63" s="27"/>
      <c r="BE63" s="27"/>
      <c r="BF63" s="27"/>
    </row>
    <row r="64" spans="1:58" x14ac:dyDescent="0.25">
      <c r="A64" s="40" t="s">
        <v>161</v>
      </c>
      <c r="B64" s="40" t="s">
        <v>162</v>
      </c>
      <c r="C64" s="23" t="s">
        <v>65</v>
      </c>
      <c r="D64" s="61"/>
      <c r="E64" s="49"/>
      <c r="F64" s="51"/>
      <c r="G64" s="15"/>
      <c r="H64" s="49"/>
      <c r="I64" s="50"/>
      <c r="J64" s="49"/>
      <c r="K64" s="49"/>
      <c r="L64" s="50"/>
      <c r="M64" s="49"/>
      <c r="N64" s="49"/>
      <c r="O64" s="50"/>
      <c r="P64" s="49"/>
      <c r="Q64" s="49"/>
      <c r="R64" s="49"/>
      <c r="S64" s="49"/>
      <c r="U64" s="49"/>
      <c r="V64" s="52"/>
      <c r="W64" s="52"/>
      <c r="X64" s="49"/>
      <c r="Y64" s="49"/>
      <c r="Z64" s="49"/>
      <c r="AA64" s="51"/>
      <c r="AB64" s="49"/>
      <c r="AC64" s="49"/>
      <c r="AD64" s="52"/>
      <c r="AE64" s="52"/>
      <c r="AF64" s="52"/>
      <c r="AH64" s="49"/>
      <c r="AI64" s="52"/>
      <c r="AJ64" s="52"/>
      <c r="AK64" s="49"/>
      <c r="AL64" s="49"/>
      <c r="AM64" s="49"/>
      <c r="AN64" s="49"/>
      <c r="AO64" s="49"/>
      <c r="AP64" s="49"/>
      <c r="AQ64" s="52"/>
      <c r="AR64" s="52"/>
      <c r="AS64" s="52"/>
      <c r="AU64" s="27"/>
      <c r="AV64" s="25"/>
      <c r="AW64" s="25"/>
      <c r="AX64" s="27"/>
      <c r="AY64" s="33" t="s">
        <v>67</v>
      </c>
      <c r="AZ64" s="27"/>
      <c r="BA64" s="27"/>
      <c r="BB64" s="26"/>
      <c r="BC64" s="26"/>
      <c r="BD64" s="25"/>
      <c r="BE64" s="25"/>
      <c r="BF64" s="25"/>
    </row>
    <row r="65" spans="1:58" x14ac:dyDescent="0.25">
      <c r="A65" s="17"/>
      <c r="B65" s="41"/>
      <c r="C65" s="13"/>
      <c r="D65" s="42"/>
      <c r="E65" s="43"/>
      <c r="F65" s="44"/>
      <c r="G65" s="45"/>
      <c r="H65" s="398" t="s">
        <v>163</v>
      </c>
      <c r="I65" s="398"/>
      <c r="J65" s="398"/>
      <c r="K65" s="398"/>
      <c r="L65" s="398"/>
      <c r="M65" s="398"/>
      <c r="N65" s="398"/>
      <c r="O65" s="398"/>
      <c r="P65" s="398"/>
      <c r="Q65" s="398"/>
      <c r="R65" s="398"/>
      <c r="S65" s="398"/>
      <c r="U65" s="417" t="s">
        <v>46</v>
      </c>
      <c r="V65" s="417"/>
      <c r="W65" s="417"/>
      <c r="X65" s="417"/>
      <c r="Y65" s="417"/>
      <c r="Z65" s="417"/>
      <c r="AA65" s="417"/>
      <c r="AB65" s="417"/>
      <c r="AC65" s="417"/>
      <c r="AD65" s="417"/>
      <c r="AE65" s="417"/>
      <c r="AF65" s="417"/>
      <c r="AH65" s="398" t="s">
        <v>47</v>
      </c>
      <c r="AI65" s="398"/>
      <c r="AJ65" s="398"/>
      <c r="AK65" s="398"/>
      <c r="AL65" s="398"/>
      <c r="AM65" s="398"/>
      <c r="AN65" s="398"/>
      <c r="AO65" s="398"/>
      <c r="AP65" s="398"/>
      <c r="AQ65" s="398"/>
      <c r="AR65" s="398"/>
      <c r="AS65" s="398"/>
      <c r="AU65" s="398" t="s">
        <v>48</v>
      </c>
      <c r="AV65" s="398"/>
      <c r="AW65" s="398"/>
      <c r="AX65" s="398"/>
      <c r="AY65" s="398"/>
      <c r="AZ65" s="398"/>
      <c r="BA65" s="398"/>
      <c r="BB65" s="398"/>
      <c r="BC65" s="398"/>
      <c r="BD65" s="398"/>
      <c r="BE65" s="398"/>
      <c r="BF65" s="398"/>
    </row>
    <row r="66" spans="1:58" x14ac:dyDescent="0.25">
      <c r="A66" s="418" t="s">
        <v>164</v>
      </c>
      <c r="B66" s="418"/>
      <c r="D66" s="419" t="s">
        <v>165</v>
      </c>
      <c r="E66" s="419"/>
      <c r="F66" s="420"/>
      <c r="G66" s="62"/>
      <c r="H66" s="15" t="s">
        <v>51</v>
      </c>
      <c r="I66" s="15" t="s">
        <v>52</v>
      </c>
      <c r="J66" s="15" t="s">
        <v>53</v>
      </c>
      <c r="K66" s="15" t="s">
        <v>54</v>
      </c>
      <c r="L66" s="15" t="s">
        <v>55</v>
      </c>
      <c r="M66" s="15" t="s">
        <v>56</v>
      </c>
      <c r="N66" s="15" t="s">
        <v>57</v>
      </c>
      <c r="O66" s="15" t="s">
        <v>58</v>
      </c>
      <c r="P66" s="15" t="s">
        <v>59</v>
      </c>
      <c r="Q66" s="15" t="s">
        <v>60</v>
      </c>
      <c r="R66" s="15" t="s">
        <v>61</v>
      </c>
      <c r="S66" s="15" t="s">
        <v>62</v>
      </c>
      <c r="U66" s="15" t="s">
        <v>51</v>
      </c>
      <c r="V66" s="15" t="s">
        <v>52</v>
      </c>
      <c r="W66" s="15" t="s">
        <v>53</v>
      </c>
      <c r="X66" s="15" t="s">
        <v>54</v>
      </c>
      <c r="Y66" s="15" t="s">
        <v>55</v>
      </c>
      <c r="Z66" s="15" t="s">
        <v>56</v>
      </c>
      <c r="AA66" s="15" t="s">
        <v>57</v>
      </c>
      <c r="AB66" s="15" t="s">
        <v>58</v>
      </c>
      <c r="AC66" s="15" t="s">
        <v>59</v>
      </c>
      <c r="AD66" s="15" t="s">
        <v>60</v>
      </c>
      <c r="AE66" s="15" t="s">
        <v>61</v>
      </c>
      <c r="AF66" s="15" t="s">
        <v>62</v>
      </c>
      <c r="AH66" s="15" t="s">
        <v>51</v>
      </c>
      <c r="AI66" s="15" t="s">
        <v>52</v>
      </c>
      <c r="AJ66" s="15" t="s">
        <v>53</v>
      </c>
      <c r="AK66" s="15" t="s">
        <v>54</v>
      </c>
      <c r="AL66" s="15" t="s">
        <v>55</v>
      </c>
      <c r="AM66" s="15" t="s">
        <v>56</v>
      </c>
      <c r="AN66" s="15" t="s">
        <v>57</v>
      </c>
      <c r="AO66" s="15" t="s">
        <v>58</v>
      </c>
      <c r="AP66" s="15" t="s">
        <v>59</v>
      </c>
      <c r="AQ66" s="15" t="s">
        <v>60</v>
      </c>
      <c r="AR66" s="15" t="s">
        <v>61</v>
      </c>
      <c r="AS66" s="15" t="s">
        <v>62</v>
      </c>
      <c r="AU66" s="15" t="s">
        <v>51</v>
      </c>
      <c r="AV66" s="15" t="s">
        <v>52</v>
      </c>
      <c r="AW66" s="15" t="s">
        <v>53</v>
      </c>
      <c r="AX66" s="15" t="s">
        <v>54</v>
      </c>
      <c r="AY66" s="15" t="s">
        <v>55</v>
      </c>
      <c r="AZ66" s="15" t="s">
        <v>56</v>
      </c>
      <c r="BA66" s="15" t="s">
        <v>57</v>
      </c>
      <c r="BB66" s="15" t="s">
        <v>58</v>
      </c>
      <c r="BC66" s="15" t="s">
        <v>59</v>
      </c>
      <c r="BD66" s="15" t="s">
        <v>60</v>
      </c>
      <c r="BE66" s="15" t="s">
        <v>61</v>
      </c>
      <c r="BF66" s="15" t="s">
        <v>62</v>
      </c>
    </row>
    <row r="67" spans="1:58" ht="15" customHeight="1" x14ac:dyDescent="0.25">
      <c r="A67" s="22" t="s">
        <v>166</v>
      </c>
      <c r="B67" s="22" t="s">
        <v>167</v>
      </c>
      <c r="C67" s="23" t="s">
        <v>65</v>
      </c>
      <c r="D67" s="50" t="s">
        <v>61</v>
      </c>
      <c r="E67" s="50"/>
      <c r="F67" s="39"/>
      <c r="G67" s="15"/>
      <c r="H67" s="27"/>
      <c r="I67" s="27"/>
      <c r="J67" s="27"/>
      <c r="K67" s="27"/>
      <c r="L67" s="27"/>
      <c r="M67" s="27"/>
      <c r="N67" s="27"/>
      <c r="O67" s="63"/>
      <c r="P67" s="63"/>
      <c r="Q67" s="25"/>
      <c r="R67" s="25"/>
      <c r="S67" s="26"/>
      <c r="U67" s="27"/>
      <c r="V67" s="27"/>
      <c r="W67" s="50"/>
      <c r="X67" s="50"/>
      <c r="Y67" s="27"/>
      <c r="Z67" s="27"/>
      <c r="AA67" s="50"/>
      <c r="AB67" s="50"/>
      <c r="AC67" s="27"/>
      <c r="AD67" s="50"/>
      <c r="AE67" s="27"/>
      <c r="AF67" s="50"/>
      <c r="AH67" s="49"/>
      <c r="AI67" s="49"/>
      <c r="AJ67" s="39"/>
      <c r="AK67" s="49"/>
      <c r="AL67" s="39"/>
      <c r="AM67" s="49"/>
      <c r="AN67" s="39"/>
      <c r="AO67" s="49"/>
      <c r="AP67" s="49"/>
      <c r="AQ67" s="49"/>
      <c r="AR67" s="54" t="s">
        <v>29</v>
      </c>
      <c r="AS67" s="39"/>
      <c r="AU67" s="27"/>
      <c r="AV67" s="26"/>
      <c r="AW67" s="26"/>
      <c r="AX67" s="27"/>
      <c r="AY67" s="29" t="s">
        <v>67</v>
      </c>
      <c r="AZ67" s="27"/>
      <c r="BA67" s="27"/>
      <c r="BB67" s="25"/>
      <c r="BC67" s="25"/>
      <c r="BD67" s="26"/>
      <c r="BE67" s="25"/>
      <c r="BF67" s="25"/>
    </row>
    <row r="68" spans="1:58" ht="15" customHeight="1" x14ac:dyDescent="0.25">
      <c r="A68" s="22" t="s">
        <v>168</v>
      </c>
      <c r="B68" s="22" t="s">
        <v>169</v>
      </c>
      <c r="C68" s="23" t="s">
        <v>65</v>
      </c>
      <c r="D68" s="50" t="s">
        <v>61</v>
      </c>
      <c r="E68" s="46"/>
      <c r="F68" s="27"/>
      <c r="G68" s="15"/>
      <c r="H68" s="25"/>
      <c r="I68" s="25"/>
      <c r="J68" s="27"/>
      <c r="K68" s="26"/>
      <c r="L68" s="27"/>
      <c r="M68" s="63"/>
      <c r="N68" s="27"/>
      <c r="O68" s="63"/>
      <c r="P68" s="26"/>
      <c r="Q68" s="25"/>
      <c r="R68" s="25"/>
      <c r="S68" s="25"/>
      <c r="U68" s="27"/>
      <c r="V68" s="46"/>
      <c r="W68" s="46"/>
      <c r="X68" s="46"/>
      <c r="Y68" s="46"/>
      <c r="Z68" s="27"/>
      <c r="AA68" s="46"/>
      <c r="AB68" s="46"/>
      <c r="AC68" s="27"/>
      <c r="AD68" s="27"/>
      <c r="AE68" s="27"/>
      <c r="AF68" s="46"/>
      <c r="AH68" s="27"/>
      <c r="AI68" s="27"/>
      <c r="AJ68" s="39"/>
      <c r="AK68" s="39"/>
      <c r="AL68" s="39"/>
      <c r="AM68" s="27"/>
      <c r="AN68" s="27"/>
      <c r="AO68" s="27"/>
      <c r="AP68" s="39"/>
      <c r="AQ68" s="27"/>
      <c r="AR68" s="27"/>
      <c r="AS68" s="39"/>
      <c r="AU68" s="25"/>
      <c r="AV68" s="25"/>
      <c r="AW68" s="27"/>
      <c r="AX68" s="26"/>
      <c r="AY68" s="34" t="s">
        <v>67</v>
      </c>
      <c r="AZ68" s="26"/>
      <c r="BA68" s="27"/>
      <c r="BB68" s="27"/>
      <c r="BC68" s="25"/>
      <c r="BD68" s="25"/>
      <c r="BE68" s="25"/>
      <c r="BF68" s="25"/>
    </row>
    <row r="69" spans="1:58" ht="15" customHeight="1" x14ac:dyDescent="0.25">
      <c r="A69" s="22" t="s">
        <v>170</v>
      </c>
      <c r="B69" s="22" t="s">
        <v>169</v>
      </c>
      <c r="C69" s="23" t="s">
        <v>65</v>
      </c>
      <c r="D69" s="50" t="s">
        <v>61</v>
      </c>
      <c r="E69" s="46"/>
      <c r="F69" s="27"/>
      <c r="G69" s="15"/>
      <c r="H69" s="25"/>
      <c r="I69" s="27"/>
      <c r="J69" s="26"/>
      <c r="K69" s="27"/>
      <c r="L69" s="27"/>
      <c r="M69" s="26"/>
      <c r="N69" s="25"/>
      <c r="O69" s="63"/>
      <c r="P69" s="63"/>
      <c r="Q69" s="27"/>
      <c r="R69" s="25"/>
      <c r="S69" s="25"/>
      <c r="U69" s="27"/>
      <c r="V69" s="46"/>
      <c r="W69" s="27"/>
      <c r="X69" s="27"/>
      <c r="Y69" s="27"/>
      <c r="Z69" s="27"/>
      <c r="AA69" s="46"/>
      <c r="AB69" s="27"/>
      <c r="AC69" s="46"/>
      <c r="AD69" s="27"/>
      <c r="AE69" s="27"/>
      <c r="AF69" s="46"/>
      <c r="AH69" s="27"/>
      <c r="AI69" s="39" t="s">
        <v>171</v>
      </c>
      <c r="AJ69" s="27"/>
      <c r="AK69" s="27"/>
      <c r="AL69" s="39"/>
      <c r="AM69" s="39"/>
      <c r="AN69" s="27"/>
      <c r="AO69" s="27"/>
      <c r="AP69" s="27"/>
      <c r="AQ69" s="27"/>
      <c r="AR69" s="39"/>
      <c r="AS69" s="39"/>
      <c r="AU69" s="25"/>
      <c r="AV69" s="27"/>
      <c r="AW69" s="27"/>
      <c r="AX69" s="26"/>
      <c r="AY69" s="29" t="s">
        <v>67</v>
      </c>
      <c r="AZ69" s="27"/>
      <c r="BA69" s="27"/>
      <c r="BB69" s="27"/>
      <c r="BC69" s="27"/>
      <c r="BD69" s="25"/>
      <c r="BE69" s="25"/>
      <c r="BF69" s="25"/>
    </row>
    <row r="70" spans="1:58" ht="15" customHeight="1" x14ac:dyDescent="0.25">
      <c r="A70" s="22" t="s">
        <v>172</v>
      </c>
      <c r="B70" s="22" t="s">
        <v>173</v>
      </c>
      <c r="C70" s="23" t="s">
        <v>65</v>
      </c>
      <c r="D70" s="50" t="s">
        <v>61</v>
      </c>
      <c r="E70" s="46"/>
      <c r="F70" s="39"/>
      <c r="G70" s="15"/>
      <c r="H70" s="27"/>
      <c r="I70" s="64"/>
      <c r="J70" s="26"/>
      <c r="K70" s="27"/>
      <c r="L70" s="26"/>
      <c r="M70" s="25"/>
      <c r="N70" s="27"/>
      <c r="O70" s="63"/>
      <c r="P70" s="26"/>
      <c r="Q70" s="25"/>
      <c r="R70" s="25"/>
      <c r="S70" s="25"/>
      <c r="U70" s="27"/>
      <c r="V70" s="27"/>
      <c r="W70" s="28" t="s">
        <v>66</v>
      </c>
      <c r="X70" s="27"/>
      <c r="Y70" s="27"/>
      <c r="Z70" s="27"/>
      <c r="AA70" s="46"/>
      <c r="AB70" s="27"/>
      <c r="AC70" s="46"/>
      <c r="AD70" s="46"/>
      <c r="AE70" s="46"/>
      <c r="AF70" s="27"/>
      <c r="AH70" s="27"/>
      <c r="AI70" s="39"/>
      <c r="AJ70" s="39"/>
      <c r="AK70" s="27"/>
      <c r="AL70" s="39"/>
      <c r="AM70" s="39"/>
      <c r="AN70" s="39"/>
      <c r="AO70" s="39"/>
      <c r="AP70" s="39"/>
      <c r="AQ70" s="27"/>
      <c r="AR70" s="27"/>
      <c r="AS70" s="27"/>
      <c r="AU70" s="25"/>
      <c r="AV70" s="27"/>
      <c r="AW70" s="26"/>
      <c r="AX70" s="26"/>
      <c r="AY70" s="29" t="s">
        <v>174</v>
      </c>
      <c r="AZ70" s="26"/>
      <c r="BA70" s="27"/>
      <c r="BB70" s="27"/>
      <c r="BC70" s="25"/>
      <c r="BD70" s="26"/>
      <c r="BE70" s="25"/>
      <c r="BF70" s="25"/>
    </row>
    <row r="71" spans="1:58" ht="15" customHeight="1" x14ac:dyDescent="0.25">
      <c r="A71" s="22" t="s">
        <v>175</v>
      </c>
      <c r="B71" s="22" t="s">
        <v>176</v>
      </c>
      <c r="C71" s="23" t="s">
        <v>65</v>
      </c>
      <c r="D71" s="50" t="s">
        <v>61</v>
      </c>
      <c r="E71" s="25"/>
      <c r="F71" s="27"/>
      <c r="G71" s="15"/>
      <c r="H71" s="25"/>
      <c r="I71" s="25"/>
      <c r="J71" s="65"/>
      <c r="K71" s="27"/>
      <c r="L71" s="27"/>
      <c r="M71" s="27"/>
      <c r="N71" s="25"/>
      <c r="O71" s="63"/>
      <c r="P71" s="27"/>
      <c r="Q71" s="25"/>
      <c r="R71" s="25"/>
      <c r="S71" s="25"/>
      <c r="U71" s="46"/>
      <c r="V71" s="46"/>
      <c r="W71" s="27"/>
      <c r="X71" s="46"/>
      <c r="Y71" s="46"/>
      <c r="Z71" s="46"/>
      <c r="AA71" s="27"/>
      <c r="AB71" s="27"/>
      <c r="AC71" s="27"/>
      <c r="AD71" s="27"/>
      <c r="AE71" s="46"/>
      <c r="AF71" s="27"/>
      <c r="AH71" s="39"/>
      <c r="AI71" s="27"/>
      <c r="AJ71" s="30" t="s">
        <v>66</v>
      </c>
      <c r="AK71" s="39"/>
      <c r="AL71" s="39"/>
      <c r="AM71" s="27"/>
      <c r="AN71" s="27"/>
      <c r="AO71" s="27"/>
      <c r="AP71" s="39"/>
      <c r="AQ71" s="27"/>
      <c r="AR71" s="39"/>
      <c r="AS71" s="27"/>
      <c r="AU71" s="25"/>
      <c r="AV71" s="25"/>
      <c r="AW71" s="27"/>
      <c r="AX71" s="26"/>
      <c r="AY71" s="34" t="s">
        <v>67</v>
      </c>
      <c r="AZ71" s="27"/>
      <c r="BA71" s="25"/>
      <c r="BB71" s="26"/>
      <c r="BC71" s="27"/>
      <c r="BD71" s="27"/>
      <c r="BE71" s="25"/>
      <c r="BF71" s="25"/>
    </row>
    <row r="72" spans="1:58" ht="15" customHeight="1" x14ac:dyDescent="0.25">
      <c r="A72" s="66"/>
      <c r="B72" s="66"/>
      <c r="C72" s="6"/>
      <c r="D72" s="67"/>
      <c r="E72" s="15"/>
      <c r="F72" s="67"/>
      <c r="G72" s="68"/>
      <c r="H72" s="398" t="s">
        <v>163</v>
      </c>
      <c r="I72" s="398"/>
      <c r="J72" s="398"/>
      <c r="K72" s="398"/>
      <c r="L72" s="398"/>
      <c r="M72" s="398"/>
      <c r="N72" s="398"/>
      <c r="O72" s="398"/>
      <c r="P72" s="398"/>
      <c r="Q72" s="398"/>
      <c r="R72" s="398"/>
      <c r="S72" s="398"/>
      <c r="U72" s="417" t="s">
        <v>46</v>
      </c>
      <c r="V72" s="417"/>
      <c r="W72" s="417"/>
      <c r="X72" s="417"/>
      <c r="Y72" s="417"/>
      <c r="Z72" s="417"/>
      <c r="AA72" s="417"/>
      <c r="AB72" s="417"/>
      <c r="AC72" s="417"/>
      <c r="AD72" s="417"/>
      <c r="AE72" s="417"/>
      <c r="AF72" s="417"/>
      <c r="AH72" s="398" t="s">
        <v>47</v>
      </c>
      <c r="AI72" s="398"/>
      <c r="AJ72" s="398"/>
      <c r="AK72" s="398"/>
      <c r="AL72" s="398"/>
      <c r="AM72" s="398"/>
      <c r="AN72" s="398"/>
      <c r="AO72" s="398"/>
      <c r="AP72" s="398"/>
      <c r="AQ72" s="398"/>
      <c r="AR72" s="398"/>
      <c r="AS72" s="398"/>
      <c r="AU72" s="398" t="s">
        <v>48</v>
      </c>
      <c r="AV72" s="398"/>
      <c r="AW72" s="398"/>
      <c r="AX72" s="398"/>
      <c r="AY72" s="398"/>
      <c r="AZ72" s="398"/>
      <c r="BA72" s="398"/>
      <c r="BB72" s="398"/>
      <c r="BC72" s="398"/>
      <c r="BD72" s="398"/>
      <c r="BE72" s="398"/>
      <c r="BF72" s="398"/>
    </row>
    <row r="73" spans="1:58" x14ac:dyDescent="0.25">
      <c r="A73" s="421" t="s">
        <v>177</v>
      </c>
      <c r="B73" s="421"/>
      <c r="D73" s="421" t="s">
        <v>165</v>
      </c>
      <c r="E73" s="421"/>
      <c r="F73" s="422"/>
      <c r="G73" s="62"/>
      <c r="H73" s="15" t="s">
        <v>51</v>
      </c>
      <c r="I73" s="15" t="s">
        <v>52</v>
      </c>
      <c r="J73" s="15" t="s">
        <v>53</v>
      </c>
      <c r="K73" s="15" t="s">
        <v>54</v>
      </c>
      <c r="L73" s="15" t="s">
        <v>55</v>
      </c>
      <c r="M73" s="15" t="s">
        <v>56</v>
      </c>
      <c r="N73" s="15" t="s">
        <v>57</v>
      </c>
      <c r="O73" s="15" t="s">
        <v>58</v>
      </c>
      <c r="P73" s="15" t="s">
        <v>59</v>
      </c>
      <c r="Q73" s="15" t="s">
        <v>60</v>
      </c>
      <c r="R73" s="15" t="s">
        <v>61</v>
      </c>
      <c r="S73" s="15" t="s">
        <v>62</v>
      </c>
      <c r="U73" s="15" t="s">
        <v>51</v>
      </c>
      <c r="V73" s="15" t="s">
        <v>52</v>
      </c>
      <c r="W73" s="15" t="s">
        <v>53</v>
      </c>
      <c r="X73" s="15" t="s">
        <v>54</v>
      </c>
      <c r="Y73" s="15" t="s">
        <v>55</v>
      </c>
      <c r="Z73" s="15" t="s">
        <v>56</v>
      </c>
      <c r="AA73" s="15" t="s">
        <v>57</v>
      </c>
      <c r="AB73" s="15" t="s">
        <v>58</v>
      </c>
      <c r="AC73" s="15" t="s">
        <v>59</v>
      </c>
      <c r="AD73" s="15" t="s">
        <v>60</v>
      </c>
      <c r="AE73" s="15" t="s">
        <v>61</v>
      </c>
      <c r="AF73" s="15" t="s">
        <v>62</v>
      </c>
      <c r="AH73" s="15" t="s">
        <v>51</v>
      </c>
      <c r="AI73" s="15" t="s">
        <v>52</v>
      </c>
      <c r="AJ73" s="15" t="s">
        <v>53</v>
      </c>
      <c r="AK73" s="15" t="s">
        <v>54</v>
      </c>
      <c r="AL73" s="15" t="s">
        <v>55</v>
      </c>
      <c r="AM73" s="15" t="s">
        <v>56</v>
      </c>
      <c r="AN73" s="15" t="s">
        <v>57</v>
      </c>
      <c r="AO73" s="15" t="s">
        <v>58</v>
      </c>
      <c r="AP73" s="15" t="s">
        <v>59</v>
      </c>
      <c r="AQ73" s="15" t="s">
        <v>60</v>
      </c>
      <c r="AR73" s="15" t="s">
        <v>61</v>
      </c>
      <c r="AS73" s="15" t="s">
        <v>62</v>
      </c>
      <c r="AU73" s="15" t="s">
        <v>51</v>
      </c>
      <c r="AV73" s="15" t="s">
        <v>52</v>
      </c>
      <c r="AW73" s="15" t="s">
        <v>53</v>
      </c>
      <c r="AX73" s="15" t="s">
        <v>54</v>
      </c>
      <c r="AY73" s="15" t="s">
        <v>55</v>
      </c>
      <c r="AZ73" s="15" t="s">
        <v>56</v>
      </c>
      <c r="BA73" s="15" t="s">
        <v>57</v>
      </c>
      <c r="BB73" s="15" t="s">
        <v>58</v>
      </c>
      <c r="BC73" s="15" t="s">
        <v>59</v>
      </c>
      <c r="BD73" s="15" t="s">
        <v>60</v>
      </c>
      <c r="BE73" s="15" t="s">
        <v>61</v>
      </c>
      <c r="BF73" s="15" t="s">
        <v>62</v>
      </c>
    </row>
    <row r="74" spans="1:58" ht="15.75" customHeight="1" x14ac:dyDescent="0.25">
      <c r="A74" s="22" t="s">
        <v>178</v>
      </c>
      <c r="B74" s="22" t="s">
        <v>179</v>
      </c>
      <c r="C74" s="23" t="s">
        <v>65</v>
      </c>
      <c r="D74" s="25" t="s">
        <v>180</v>
      </c>
      <c r="E74" s="25"/>
      <c r="F74" s="39"/>
      <c r="G74" s="15"/>
      <c r="H74" s="63"/>
      <c r="I74" s="26"/>
      <c r="J74" s="25"/>
      <c r="K74" s="27"/>
      <c r="L74" s="27"/>
      <c r="M74" s="25"/>
      <c r="N74" s="25"/>
      <c r="O74" s="27"/>
      <c r="P74" s="26"/>
      <c r="Q74" s="27"/>
      <c r="R74" s="26"/>
      <c r="S74" s="26"/>
      <c r="U74" s="27"/>
      <c r="V74" s="46"/>
      <c r="W74" s="27"/>
      <c r="X74" s="27"/>
      <c r="Y74" s="27"/>
      <c r="Z74" s="46"/>
      <c r="AA74" s="27"/>
      <c r="AB74" s="27"/>
      <c r="AC74" s="27"/>
      <c r="AD74" s="27"/>
      <c r="AE74" s="27"/>
      <c r="AF74" s="46"/>
      <c r="AH74" s="27"/>
      <c r="AI74" s="27"/>
      <c r="AJ74" s="27"/>
      <c r="AK74" s="27"/>
      <c r="AL74" s="27"/>
      <c r="AM74" s="39"/>
      <c r="AN74" s="39"/>
      <c r="AO74" s="39"/>
      <c r="AP74" s="27"/>
      <c r="AQ74" s="39"/>
      <c r="AR74" s="27"/>
      <c r="AS74" s="39"/>
      <c r="AU74" s="27"/>
      <c r="AV74" s="25"/>
      <c r="AW74" s="25"/>
      <c r="AX74" s="25"/>
      <c r="AY74" s="32"/>
      <c r="AZ74" s="27"/>
      <c r="BA74" s="25"/>
      <c r="BB74" s="25"/>
      <c r="BC74" s="25"/>
      <c r="BD74" s="27"/>
      <c r="BE74" s="27"/>
      <c r="BF74" s="27"/>
    </row>
    <row r="75" spans="1:58" x14ac:dyDescent="0.25">
      <c r="A75" s="22" t="s">
        <v>181</v>
      </c>
      <c r="B75" s="22" t="s">
        <v>182</v>
      </c>
      <c r="C75" s="23" t="s">
        <v>65</v>
      </c>
      <c r="D75" s="69"/>
      <c r="E75" s="25"/>
      <c r="F75" s="39"/>
      <c r="G75" s="15"/>
      <c r="H75" s="25"/>
      <c r="I75" s="25"/>
      <c r="J75" s="25"/>
      <c r="K75" s="63"/>
      <c r="L75" s="27"/>
      <c r="M75" s="27"/>
      <c r="N75" s="25"/>
      <c r="O75" s="26"/>
      <c r="P75" s="63"/>
      <c r="Q75" s="27"/>
      <c r="R75" s="27"/>
      <c r="S75" s="27"/>
      <c r="U75" s="70"/>
      <c r="V75" s="46"/>
      <c r="W75" s="46"/>
      <c r="X75" s="27"/>
      <c r="Y75" s="27"/>
      <c r="Z75" s="27"/>
      <c r="AA75" s="46"/>
      <c r="AB75" s="46"/>
      <c r="AC75" s="46"/>
      <c r="AD75" s="27"/>
      <c r="AE75" s="27"/>
      <c r="AF75" s="27"/>
      <c r="AH75" s="27"/>
      <c r="AI75" s="27"/>
      <c r="AJ75" s="27"/>
      <c r="AK75" s="39"/>
      <c r="AL75" s="39"/>
      <c r="AM75" s="27"/>
      <c r="AN75" s="39"/>
      <c r="AO75" s="39"/>
      <c r="AP75" s="27"/>
      <c r="AQ75" s="39"/>
      <c r="AR75" s="39"/>
      <c r="AS75" s="39"/>
      <c r="AU75" s="27"/>
      <c r="AV75" s="25"/>
      <c r="AW75" s="25"/>
      <c r="AX75" s="25"/>
      <c r="AY75" s="29" t="s">
        <v>67</v>
      </c>
      <c r="AZ75" s="27"/>
      <c r="BA75" s="27"/>
      <c r="BB75" s="27"/>
      <c r="BC75" s="26"/>
      <c r="BD75" s="25"/>
      <c r="BE75" s="26"/>
      <c r="BF75" s="26"/>
    </row>
    <row r="76" spans="1:58" x14ac:dyDescent="0.25">
      <c r="A76" s="22" t="s">
        <v>183</v>
      </c>
      <c r="B76" s="22" t="s">
        <v>182</v>
      </c>
      <c r="C76" s="23" t="s">
        <v>65</v>
      </c>
      <c r="D76" s="69"/>
      <c r="E76" s="25"/>
      <c r="F76" s="27"/>
      <c r="G76" s="15"/>
      <c r="H76" s="25"/>
      <c r="I76" s="27"/>
      <c r="J76" s="25"/>
      <c r="K76" s="25"/>
      <c r="L76" s="26"/>
      <c r="M76" s="27"/>
      <c r="N76" s="25"/>
      <c r="O76" s="26"/>
      <c r="P76" s="27"/>
      <c r="Q76" s="63"/>
      <c r="R76" s="26"/>
      <c r="S76" s="27"/>
      <c r="U76" s="71"/>
      <c r="V76" s="46"/>
      <c r="W76" s="27"/>
      <c r="X76" s="46"/>
      <c r="Y76" s="27"/>
      <c r="Z76" s="46"/>
      <c r="AA76" s="46"/>
      <c r="AB76" s="46"/>
      <c r="AC76" s="27"/>
      <c r="AD76" s="27"/>
      <c r="AE76" s="27"/>
      <c r="AF76" s="27"/>
      <c r="AH76" s="27"/>
      <c r="AI76" s="27"/>
      <c r="AJ76" s="27"/>
      <c r="AK76" s="27"/>
      <c r="AL76" s="39"/>
      <c r="AM76" s="27"/>
      <c r="AN76" s="27"/>
      <c r="AO76" s="39"/>
      <c r="AP76" s="27"/>
      <c r="AQ76" s="39"/>
      <c r="AR76" s="27"/>
      <c r="AS76" s="27"/>
      <c r="AU76" s="27"/>
      <c r="AV76" s="25"/>
      <c r="AW76" s="25"/>
      <c r="AX76" s="25"/>
      <c r="AY76" s="29" t="s">
        <v>174</v>
      </c>
      <c r="AZ76" s="27"/>
      <c r="BA76" s="27"/>
      <c r="BB76" s="27"/>
      <c r="BC76" s="26"/>
      <c r="BD76" s="25"/>
      <c r="BE76" s="26"/>
      <c r="BF76" s="26"/>
    </row>
    <row r="77" spans="1:58" x14ac:dyDescent="0.25">
      <c r="A77" s="22" t="s">
        <v>184</v>
      </c>
      <c r="B77" s="22" t="s">
        <v>185</v>
      </c>
      <c r="C77" s="23" t="s">
        <v>65</v>
      </c>
      <c r="D77" s="69"/>
      <c r="E77" s="27"/>
      <c r="F77" s="27"/>
      <c r="G77" s="15"/>
      <c r="H77" s="25"/>
      <c r="I77" s="27"/>
      <c r="J77" s="27"/>
      <c r="K77" s="25"/>
      <c r="L77" s="27"/>
      <c r="M77" s="25"/>
      <c r="N77" s="27"/>
      <c r="O77" s="63"/>
      <c r="P77" s="27"/>
      <c r="Q77" s="26"/>
      <c r="R77" s="63"/>
      <c r="S77" s="26"/>
      <c r="U77" s="70"/>
      <c r="V77" s="46"/>
      <c r="W77" s="46"/>
      <c r="X77" s="46"/>
      <c r="Y77" s="27"/>
      <c r="Z77" s="46"/>
      <c r="AA77" s="27"/>
      <c r="AB77" s="46"/>
      <c r="AC77" s="27"/>
      <c r="AD77" s="46"/>
      <c r="AE77" s="27"/>
      <c r="AF77" s="27"/>
      <c r="AH77" s="39"/>
      <c r="AI77" s="27"/>
      <c r="AJ77" s="27"/>
      <c r="AK77" s="27"/>
      <c r="AL77" s="39"/>
      <c r="AM77" s="27"/>
      <c r="AN77" s="27"/>
      <c r="AO77" s="27"/>
      <c r="AP77" s="27"/>
      <c r="AQ77" s="39"/>
      <c r="AR77" s="39"/>
      <c r="AS77" s="39"/>
      <c r="AU77" s="27"/>
      <c r="AV77" s="25"/>
      <c r="AW77" s="25"/>
      <c r="AX77" s="25"/>
      <c r="AY77" s="29" t="s">
        <v>67</v>
      </c>
      <c r="AZ77" s="27"/>
      <c r="BA77" s="46"/>
      <c r="BB77" s="27"/>
      <c r="BC77" s="27"/>
      <c r="BD77" s="25"/>
      <c r="BE77" s="26"/>
      <c r="BF77" s="26"/>
    </row>
    <row r="78" spans="1:58" x14ac:dyDescent="0.25">
      <c r="A78" s="22" t="s">
        <v>186</v>
      </c>
      <c r="B78" s="22" t="s">
        <v>187</v>
      </c>
      <c r="C78" s="13" t="s">
        <v>65</v>
      </c>
      <c r="D78" s="69"/>
      <c r="E78" s="27"/>
      <c r="F78" s="26"/>
      <c r="G78" s="15"/>
      <c r="H78" s="25"/>
      <c r="I78" s="25"/>
      <c r="J78" s="27"/>
      <c r="K78" s="25"/>
      <c r="L78" s="27"/>
      <c r="M78" s="27"/>
      <c r="N78" s="26"/>
      <c r="O78" s="26"/>
      <c r="P78" s="27"/>
      <c r="Q78" s="27"/>
      <c r="R78" s="26"/>
      <c r="S78" s="25"/>
      <c r="U78" s="71"/>
      <c r="V78" s="46"/>
      <c r="W78" s="27"/>
      <c r="X78" s="46"/>
      <c r="Y78" s="46"/>
      <c r="Z78" s="46"/>
      <c r="AA78" s="27"/>
      <c r="AB78" s="46"/>
      <c r="AC78" s="27"/>
      <c r="AD78" s="46"/>
      <c r="AE78" s="27"/>
      <c r="AF78" s="46"/>
      <c r="AH78" s="39"/>
      <c r="AI78" s="27"/>
      <c r="AJ78" s="27"/>
      <c r="AK78" s="27"/>
      <c r="AL78" s="39"/>
      <c r="AM78" s="27"/>
      <c r="AN78" s="27"/>
      <c r="AO78" s="39"/>
      <c r="AP78" s="39"/>
      <c r="AQ78" s="27"/>
      <c r="AR78" s="39"/>
      <c r="AS78" s="27"/>
      <c r="AU78" s="27"/>
      <c r="AV78" s="25"/>
      <c r="AW78" s="25"/>
      <c r="AX78" s="25"/>
      <c r="AY78" s="34" t="s">
        <v>67</v>
      </c>
      <c r="AZ78" s="27"/>
      <c r="BA78" s="27"/>
      <c r="BB78" s="27"/>
      <c r="BC78" s="26"/>
      <c r="BD78" s="27"/>
      <c r="BE78" s="26"/>
      <c r="BF78" s="26"/>
    </row>
    <row r="79" spans="1:58" x14ac:dyDescent="0.25">
      <c r="A79" s="22" t="s">
        <v>188</v>
      </c>
      <c r="B79" s="22" t="s">
        <v>189</v>
      </c>
      <c r="C79" s="13" t="s">
        <v>65</v>
      </c>
      <c r="D79" s="69"/>
      <c r="E79" s="25"/>
      <c r="F79" s="27"/>
      <c r="G79" s="15"/>
      <c r="H79" s="25"/>
      <c r="I79" s="25"/>
      <c r="J79" s="25"/>
      <c r="K79" s="25"/>
      <c r="L79" s="27"/>
      <c r="M79" s="25"/>
      <c r="N79" s="25"/>
      <c r="O79" s="25"/>
      <c r="P79" s="27"/>
      <c r="Q79" s="26"/>
      <c r="R79" s="26"/>
      <c r="S79" s="27"/>
      <c r="U79" s="64"/>
      <c r="V79" s="64"/>
      <c r="W79" s="27"/>
      <c r="X79" s="27"/>
      <c r="Y79" s="27"/>
      <c r="Z79" s="64"/>
      <c r="AA79" s="64"/>
      <c r="AB79" s="64"/>
      <c r="AC79" s="27"/>
      <c r="AD79" s="27"/>
      <c r="AE79" s="27"/>
      <c r="AF79" s="27"/>
      <c r="AH79" s="27"/>
      <c r="AI79" s="27"/>
      <c r="AJ79" s="27"/>
      <c r="AK79" s="27"/>
      <c r="AL79" s="39"/>
      <c r="AM79" s="27"/>
      <c r="AN79" s="27"/>
      <c r="AO79" s="39"/>
      <c r="AP79" s="27"/>
      <c r="AQ79" s="39"/>
      <c r="AR79" s="27"/>
      <c r="AS79" s="39"/>
      <c r="AU79" s="27"/>
      <c r="AV79" s="25"/>
      <c r="AW79" s="25"/>
      <c r="AX79" s="25"/>
      <c r="AY79" s="29" t="s">
        <v>67</v>
      </c>
      <c r="AZ79" s="27"/>
      <c r="BA79" s="27"/>
      <c r="BB79" s="27"/>
      <c r="BC79" s="26"/>
      <c r="BD79" s="25"/>
      <c r="BE79" s="26"/>
      <c r="BF79" s="26"/>
    </row>
    <row r="80" spans="1:58" x14ac:dyDescent="0.25">
      <c r="A80" s="13"/>
      <c r="B80" s="13"/>
      <c r="C80" s="6"/>
      <c r="D80" s="67"/>
      <c r="E80" s="15"/>
      <c r="F80" s="67"/>
      <c r="G80" s="68"/>
      <c r="H80" s="398" t="s">
        <v>190</v>
      </c>
      <c r="I80" s="398"/>
      <c r="J80" s="398"/>
      <c r="K80" s="398"/>
      <c r="L80" s="398"/>
      <c r="M80" s="398"/>
      <c r="N80" s="398"/>
      <c r="O80" s="398"/>
      <c r="P80" s="398"/>
      <c r="Q80" s="398"/>
      <c r="R80" s="398"/>
      <c r="S80" s="398"/>
      <c r="U80" s="417" t="s">
        <v>46</v>
      </c>
      <c r="V80" s="417"/>
      <c r="W80" s="417"/>
      <c r="X80" s="417"/>
      <c r="Y80" s="417"/>
      <c r="Z80" s="417"/>
      <c r="AA80" s="417"/>
      <c r="AB80" s="417"/>
      <c r="AC80" s="417"/>
      <c r="AD80" s="417"/>
      <c r="AE80" s="417"/>
      <c r="AF80" s="417"/>
      <c r="AH80" s="398" t="s">
        <v>47</v>
      </c>
      <c r="AI80" s="398"/>
      <c r="AJ80" s="398"/>
      <c r="AK80" s="398"/>
      <c r="AL80" s="398"/>
      <c r="AM80" s="398"/>
      <c r="AN80" s="398"/>
      <c r="AO80" s="398"/>
      <c r="AP80" s="398"/>
      <c r="AQ80" s="398"/>
      <c r="AR80" s="398"/>
      <c r="AS80" s="398"/>
      <c r="AU80" s="398" t="s">
        <v>48</v>
      </c>
      <c r="AV80" s="398"/>
      <c r="AW80" s="398"/>
      <c r="AX80" s="398"/>
      <c r="AY80" s="398"/>
      <c r="AZ80" s="398"/>
      <c r="BA80" s="398"/>
      <c r="BB80" s="398"/>
      <c r="BC80" s="398"/>
      <c r="BD80" s="398"/>
      <c r="BE80" s="398"/>
      <c r="BF80" s="398"/>
    </row>
    <row r="81" spans="1:58" x14ac:dyDescent="0.25">
      <c r="A81" s="423" t="s">
        <v>191</v>
      </c>
      <c r="B81" s="423"/>
      <c r="D81" s="423" t="s">
        <v>192</v>
      </c>
      <c r="E81" s="423"/>
      <c r="F81" s="424"/>
      <c r="G81" s="21"/>
      <c r="H81" s="15" t="s">
        <v>51</v>
      </c>
      <c r="I81" s="15" t="s">
        <v>52</v>
      </c>
      <c r="J81" s="15" t="s">
        <v>53</v>
      </c>
      <c r="K81" s="15" t="s">
        <v>54</v>
      </c>
      <c r="L81" s="15" t="s">
        <v>55</v>
      </c>
      <c r="M81" s="15" t="s">
        <v>56</v>
      </c>
      <c r="N81" s="15" t="s">
        <v>57</v>
      </c>
      <c r="O81" s="15" t="s">
        <v>58</v>
      </c>
      <c r="P81" s="15" t="s">
        <v>59</v>
      </c>
      <c r="Q81" s="15" t="s">
        <v>60</v>
      </c>
      <c r="R81" s="15" t="s">
        <v>61</v>
      </c>
      <c r="S81" s="15" t="s">
        <v>62</v>
      </c>
      <c r="U81" s="15" t="s">
        <v>51</v>
      </c>
      <c r="V81" s="15" t="s">
        <v>52</v>
      </c>
      <c r="W81" s="15" t="s">
        <v>53</v>
      </c>
      <c r="X81" s="15" t="s">
        <v>54</v>
      </c>
      <c r="Y81" s="15" t="s">
        <v>55</v>
      </c>
      <c r="Z81" s="15" t="s">
        <v>56</v>
      </c>
      <c r="AA81" s="15" t="s">
        <v>57</v>
      </c>
      <c r="AB81" s="15" t="s">
        <v>58</v>
      </c>
      <c r="AC81" s="15" t="s">
        <v>59</v>
      </c>
      <c r="AD81" s="15" t="s">
        <v>60</v>
      </c>
      <c r="AE81" s="15" t="s">
        <v>61</v>
      </c>
      <c r="AF81" s="15" t="s">
        <v>62</v>
      </c>
      <c r="AH81" s="15" t="s">
        <v>51</v>
      </c>
      <c r="AI81" s="15" t="s">
        <v>52</v>
      </c>
      <c r="AJ81" s="15" t="s">
        <v>53</v>
      </c>
      <c r="AK81" s="15" t="s">
        <v>54</v>
      </c>
      <c r="AL81" s="15" t="s">
        <v>55</v>
      </c>
      <c r="AM81" s="15" t="s">
        <v>56</v>
      </c>
      <c r="AN81" s="15" t="s">
        <v>57</v>
      </c>
      <c r="AO81" s="15" t="s">
        <v>58</v>
      </c>
      <c r="AP81" s="15" t="s">
        <v>59</v>
      </c>
      <c r="AQ81" s="15" t="s">
        <v>60</v>
      </c>
      <c r="AR81" s="15" t="s">
        <v>61</v>
      </c>
      <c r="AS81" s="15" t="s">
        <v>62</v>
      </c>
      <c r="AU81" s="15" t="s">
        <v>51</v>
      </c>
      <c r="AV81" s="15" t="s">
        <v>52</v>
      </c>
      <c r="AW81" s="15" t="s">
        <v>53</v>
      </c>
      <c r="AX81" s="15" t="s">
        <v>54</v>
      </c>
      <c r="AY81" s="15" t="s">
        <v>55</v>
      </c>
      <c r="AZ81" s="15" t="s">
        <v>56</v>
      </c>
      <c r="BA81" s="15" t="s">
        <v>57</v>
      </c>
      <c r="BB81" s="15" t="s">
        <v>58</v>
      </c>
      <c r="BC81" s="15" t="s">
        <v>59</v>
      </c>
      <c r="BD81" s="15" t="s">
        <v>60</v>
      </c>
      <c r="BE81" s="15" t="s">
        <v>61</v>
      </c>
      <c r="BF81" s="15" t="s">
        <v>62</v>
      </c>
    </row>
    <row r="82" spans="1:58" x14ac:dyDescent="0.25">
      <c r="A82" s="22" t="s">
        <v>193</v>
      </c>
      <c r="B82" s="22" t="s">
        <v>194</v>
      </c>
      <c r="C82" s="13" t="s">
        <v>65</v>
      </c>
      <c r="D82" s="69"/>
      <c r="E82" s="27"/>
      <c r="F82" s="72"/>
      <c r="G82" s="15"/>
      <c r="H82" s="26"/>
      <c r="I82" s="25"/>
      <c r="J82" s="28" t="s">
        <v>66</v>
      </c>
      <c r="K82" s="28" t="s">
        <v>66</v>
      </c>
      <c r="L82" s="27"/>
      <c r="M82" s="63"/>
      <c r="N82" s="26"/>
      <c r="O82" s="27"/>
      <c r="P82" s="63"/>
      <c r="Q82" s="27"/>
      <c r="R82" s="27"/>
      <c r="S82" s="27"/>
      <c r="U82" s="27"/>
      <c r="V82" s="27"/>
      <c r="W82" s="28" t="s">
        <v>66</v>
      </c>
      <c r="X82" s="28" t="s">
        <v>66</v>
      </c>
      <c r="Y82" s="25"/>
      <c r="Z82" s="25"/>
      <c r="AA82" s="27"/>
      <c r="AB82" s="27"/>
      <c r="AC82" s="27" t="s">
        <v>195</v>
      </c>
      <c r="AD82" s="25"/>
      <c r="AE82" s="27"/>
      <c r="AF82" s="25"/>
      <c r="AH82" s="27"/>
      <c r="AI82" s="27"/>
      <c r="AJ82" s="27"/>
      <c r="AK82" s="27"/>
      <c r="AL82" s="27"/>
      <c r="AM82" s="72"/>
      <c r="AN82" s="72"/>
      <c r="AO82" s="72"/>
      <c r="AP82" s="72"/>
      <c r="AQ82" s="27"/>
      <c r="AR82" s="27"/>
      <c r="AS82" s="27"/>
      <c r="AU82" s="25"/>
      <c r="AV82" s="25"/>
      <c r="AW82" s="25"/>
      <c r="AX82" s="25"/>
      <c r="AY82" s="33" t="s">
        <v>67</v>
      </c>
      <c r="AZ82" s="26"/>
      <c r="BA82" s="26"/>
      <c r="BB82" s="26"/>
      <c r="BC82" s="27"/>
      <c r="BD82" s="25"/>
      <c r="BE82" s="25"/>
      <c r="BF82" s="25"/>
    </row>
    <row r="83" spans="1:58" x14ac:dyDescent="0.25">
      <c r="A83" s="22" t="s">
        <v>196</v>
      </c>
      <c r="B83" s="22" t="s">
        <v>197</v>
      </c>
      <c r="C83" s="13" t="s">
        <v>65</v>
      </c>
      <c r="D83" s="33" t="s">
        <v>61</v>
      </c>
      <c r="E83" s="25"/>
      <c r="F83" s="27"/>
      <c r="G83" s="15"/>
      <c r="H83" s="27"/>
      <c r="I83" s="26"/>
      <c r="J83" s="25"/>
      <c r="K83" s="26"/>
      <c r="L83" s="27"/>
      <c r="M83" s="25"/>
      <c r="N83" s="25"/>
      <c r="O83" s="27"/>
      <c r="P83" s="27"/>
      <c r="Q83" s="27"/>
      <c r="R83" s="26"/>
      <c r="S83" s="27"/>
      <c r="U83" s="27"/>
      <c r="V83" s="27"/>
      <c r="W83" s="27"/>
      <c r="X83" s="25"/>
      <c r="Y83" s="25"/>
      <c r="Z83" s="25"/>
      <c r="AA83" s="27"/>
      <c r="AB83" s="27"/>
      <c r="AC83" s="27"/>
      <c r="AD83" s="27"/>
      <c r="AE83" s="27"/>
      <c r="AF83" s="27"/>
      <c r="AH83" s="72"/>
      <c r="AI83" s="27"/>
      <c r="AJ83" s="72"/>
      <c r="AK83" s="27"/>
      <c r="AL83" s="27"/>
      <c r="AM83" s="72"/>
      <c r="AN83" s="27"/>
      <c r="AO83" s="72"/>
      <c r="AP83" s="72"/>
      <c r="AQ83" s="72"/>
      <c r="AR83" s="72"/>
      <c r="AS83" s="27"/>
      <c r="AU83" s="26"/>
      <c r="AV83" s="26"/>
      <c r="AW83" s="26"/>
      <c r="AX83" s="26"/>
      <c r="AY83" s="33" t="s">
        <v>67</v>
      </c>
      <c r="AZ83" s="25"/>
      <c r="BA83" s="25"/>
      <c r="BB83" s="25"/>
      <c r="BC83" s="25"/>
      <c r="BD83" s="25"/>
      <c r="BE83" s="25"/>
      <c r="BF83" s="25"/>
    </row>
    <row r="84" spans="1:58" x14ac:dyDescent="0.25">
      <c r="A84" s="22" t="s">
        <v>198</v>
      </c>
      <c r="B84" s="22" t="s">
        <v>199</v>
      </c>
      <c r="C84" s="13" t="s">
        <v>65</v>
      </c>
      <c r="D84" s="33" t="s">
        <v>61</v>
      </c>
      <c r="E84" s="25"/>
      <c r="F84" s="72"/>
      <c r="G84" s="15"/>
      <c r="H84" s="26"/>
      <c r="I84" s="63"/>
      <c r="J84" s="28" t="s">
        <v>66</v>
      </c>
      <c r="K84" s="27"/>
      <c r="L84" s="27"/>
      <c r="M84" s="26"/>
      <c r="N84" s="26"/>
      <c r="O84" s="25"/>
      <c r="P84" s="27"/>
      <c r="Q84" s="25"/>
      <c r="R84" s="26"/>
      <c r="S84" s="25"/>
      <c r="U84" s="25"/>
      <c r="V84" s="25"/>
      <c r="W84" s="28" t="s">
        <v>66</v>
      </c>
      <c r="X84" s="27"/>
      <c r="Y84" s="27"/>
      <c r="Z84" s="27"/>
      <c r="AA84" s="25"/>
      <c r="AB84" s="27"/>
      <c r="AC84" s="25"/>
      <c r="AD84" s="25"/>
      <c r="AE84" s="27"/>
      <c r="AF84" s="27"/>
      <c r="AH84" s="27"/>
      <c r="AI84" s="27"/>
      <c r="AJ84" s="27"/>
      <c r="AK84" s="27"/>
      <c r="AL84" s="27"/>
      <c r="AM84" s="27"/>
      <c r="AN84" s="72"/>
      <c r="AO84" s="27"/>
      <c r="AP84" s="72"/>
      <c r="AQ84" s="27"/>
      <c r="AR84" s="27"/>
      <c r="AS84" s="72"/>
      <c r="AU84" s="27"/>
      <c r="AV84" s="26"/>
      <c r="AW84" s="26"/>
      <c r="AX84" s="27"/>
      <c r="AY84" s="32"/>
      <c r="AZ84" s="26"/>
      <c r="BA84" s="27"/>
      <c r="BB84" s="27"/>
      <c r="BC84" s="25"/>
      <c r="BD84" s="25"/>
      <c r="BE84" s="25"/>
      <c r="BF84" s="25"/>
    </row>
    <row r="85" spans="1:58" x14ac:dyDescent="0.25">
      <c r="A85" s="22" t="s">
        <v>200</v>
      </c>
      <c r="B85" s="22" t="s">
        <v>201</v>
      </c>
      <c r="C85" s="13" t="s">
        <v>65</v>
      </c>
      <c r="D85" s="73"/>
      <c r="E85" s="27"/>
      <c r="F85" s="72"/>
      <c r="G85" s="15"/>
      <c r="H85" s="27"/>
      <c r="I85" s="26"/>
      <c r="J85" s="26"/>
      <c r="K85" s="63"/>
      <c r="L85" s="26"/>
      <c r="M85" s="63"/>
      <c r="N85" s="26"/>
      <c r="O85" s="27"/>
      <c r="P85" s="27"/>
      <c r="Q85" s="26"/>
      <c r="R85" s="27"/>
      <c r="S85" s="27"/>
      <c r="U85" s="27"/>
      <c r="V85" s="27"/>
      <c r="W85" s="27"/>
      <c r="X85" s="25"/>
      <c r="Y85" s="25"/>
      <c r="Z85" s="27"/>
      <c r="AA85" s="27"/>
      <c r="AB85" s="27"/>
      <c r="AC85" s="25"/>
      <c r="AD85" s="27"/>
      <c r="AE85" s="27"/>
      <c r="AF85" s="27"/>
      <c r="AH85" s="27"/>
      <c r="AI85" s="27"/>
      <c r="AJ85" s="27"/>
      <c r="AK85" s="72"/>
      <c r="AL85" s="27"/>
      <c r="AM85" s="27"/>
      <c r="AN85" s="27"/>
      <c r="AO85" s="72"/>
      <c r="AP85" s="27"/>
      <c r="AQ85" s="27"/>
      <c r="AR85" s="27"/>
      <c r="AS85" s="27"/>
      <c r="AU85" s="26"/>
      <c r="AV85" s="26"/>
      <c r="AW85" s="27"/>
      <c r="AX85" s="27"/>
      <c r="AY85" s="34" t="s">
        <v>202</v>
      </c>
      <c r="AZ85" s="27"/>
      <c r="BA85" s="27"/>
      <c r="BB85" s="25"/>
      <c r="BC85" s="25"/>
      <c r="BD85" s="25"/>
      <c r="BE85" s="27"/>
      <c r="BF85" s="26"/>
    </row>
    <row r="86" spans="1:58" x14ac:dyDescent="0.25">
      <c r="A86" s="22" t="s">
        <v>203</v>
      </c>
      <c r="B86" s="22" t="s">
        <v>204</v>
      </c>
      <c r="C86" s="13" t="s">
        <v>65</v>
      </c>
      <c r="D86" s="33" t="s">
        <v>61</v>
      </c>
      <c r="E86" s="25"/>
      <c r="F86" s="27"/>
      <c r="G86" s="15"/>
      <c r="H86" s="25"/>
      <c r="I86" s="25"/>
      <c r="J86" s="74" t="s">
        <v>29</v>
      </c>
      <c r="K86" s="25"/>
      <c r="L86" s="27"/>
      <c r="M86" s="26"/>
      <c r="N86" s="27"/>
      <c r="O86" s="25"/>
      <c r="P86" s="26"/>
      <c r="Q86" s="27"/>
      <c r="R86" s="26"/>
      <c r="S86" s="27"/>
      <c r="U86" s="25"/>
      <c r="V86" s="25"/>
      <c r="W86" s="27"/>
      <c r="X86" s="27"/>
      <c r="Y86" s="27"/>
      <c r="Z86" s="27"/>
      <c r="AA86" s="25"/>
      <c r="AB86" s="25"/>
      <c r="AC86" s="25"/>
      <c r="AD86" s="27"/>
      <c r="AE86" s="27"/>
      <c r="AF86" s="27"/>
      <c r="AH86" s="27"/>
      <c r="AI86" s="27"/>
      <c r="AJ86" s="31" t="s">
        <v>29</v>
      </c>
      <c r="AK86" s="27"/>
      <c r="AL86" s="72"/>
      <c r="AM86" s="27"/>
      <c r="AN86" s="27"/>
      <c r="AO86" s="27"/>
      <c r="AP86" s="72"/>
      <c r="AQ86" s="27"/>
      <c r="AR86" s="27"/>
      <c r="AS86" s="27"/>
      <c r="AU86" s="27"/>
      <c r="AV86" s="25"/>
      <c r="AW86" s="25"/>
      <c r="AX86" s="25"/>
      <c r="AY86" s="29" t="s">
        <v>67</v>
      </c>
      <c r="AZ86" s="26"/>
      <c r="BA86" s="26"/>
      <c r="BB86" s="27"/>
      <c r="BC86" s="27"/>
      <c r="BD86" s="25"/>
      <c r="BE86" s="25"/>
      <c r="BF86" s="27"/>
    </row>
    <row r="87" spans="1:58" x14ac:dyDescent="0.25">
      <c r="A87" s="22" t="s">
        <v>205</v>
      </c>
      <c r="B87" s="22" t="s">
        <v>206</v>
      </c>
      <c r="C87" s="13" t="s">
        <v>65</v>
      </c>
      <c r="D87" s="61"/>
      <c r="E87" s="27"/>
      <c r="F87" s="72"/>
      <c r="G87" s="15"/>
      <c r="H87" s="25"/>
      <c r="I87" s="25"/>
      <c r="J87" s="74" t="s">
        <v>29</v>
      </c>
      <c r="K87" s="25"/>
      <c r="L87" s="27"/>
      <c r="M87" s="63"/>
      <c r="N87" s="27"/>
      <c r="O87" s="25"/>
      <c r="P87" s="26"/>
      <c r="Q87" s="27"/>
      <c r="R87" s="63"/>
      <c r="S87" s="27"/>
      <c r="U87" s="25"/>
      <c r="V87" s="25"/>
      <c r="W87" s="25"/>
      <c r="X87" s="27"/>
      <c r="Y87" s="27"/>
      <c r="Z87" s="27"/>
      <c r="AA87" s="27"/>
      <c r="AB87" s="25"/>
      <c r="AC87" s="25"/>
      <c r="AD87" s="27"/>
      <c r="AE87" s="27"/>
      <c r="AF87" s="27"/>
      <c r="AH87" s="27"/>
      <c r="AI87" s="27"/>
      <c r="AJ87" s="31" t="s">
        <v>29</v>
      </c>
      <c r="AK87" s="27"/>
      <c r="AL87" s="27"/>
      <c r="AM87" s="27"/>
      <c r="AN87" s="72"/>
      <c r="AO87" s="27"/>
      <c r="AP87" s="27"/>
      <c r="AQ87" s="27"/>
      <c r="AR87" s="27"/>
      <c r="AS87" s="27"/>
      <c r="AU87" s="26"/>
      <c r="AV87" s="27"/>
      <c r="AW87" s="27"/>
      <c r="AX87" s="25"/>
      <c r="AY87" s="32"/>
      <c r="AZ87" s="25"/>
      <c r="BA87" s="26"/>
      <c r="BB87" s="27"/>
      <c r="BC87" s="27"/>
      <c r="BD87" s="25"/>
      <c r="BE87" s="25"/>
      <c r="BF87" s="27"/>
    </row>
    <row r="88" spans="1:58" x14ac:dyDescent="0.25">
      <c r="A88" s="22" t="s">
        <v>207</v>
      </c>
      <c r="B88" s="22" t="s">
        <v>208</v>
      </c>
      <c r="C88" s="13" t="s">
        <v>65</v>
      </c>
      <c r="D88" s="33" t="s">
        <v>61</v>
      </c>
      <c r="E88" s="25"/>
      <c r="F88" s="27"/>
      <c r="G88" s="15"/>
      <c r="H88" s="25"/>
      <c r="I88" s="25"/>
      <c r="J88" s="74" t="s">
        <v>29</v>
      </c>
      <c r="K88" s="27"/>
      <c r="L88" s="27"/>
      <c r="M88" s="27"/>
      <c r="N88" s="27"/>
      <c r="O88" s="63"/>
      <c r="P88" s="27"/>
      <c r="Q88" s="25"/>
      <c r="R88" s="27"/>
      <c r="S88" s="26"/>
      <c r="U88" s="27"/>
      <c r="V88" s="25"/>
      <c r="W88" s="27"/>
      <c r="X88" s="27"/>
      <c r="Y88" s="25"/>
      <c r="Z88" s="27"/>
      <c r="AA88" s="25"/>
      <c r="AB88" s="25"/>
      <c r="AC88" s="27"/>
      <c r="AD88" s="25"/>
      <c r="AE88" s="27"/>
      <c r="AF88" s="27"/>
      <c r="AH88" s="27"/>
      <c r="AI88" s="27"/>
      <c r="AJ88" s="31" t="s">
        <v>29</v>
      </c>
      <c r="AK88" s="27"/>
      <c r="AL88" s="72"/>
      <c r="AM88" s="27"/>
      <c r="AN88" s="27"/>
      <c r="AO88" s="27"/>
      <c r="AP88" s="27"/>
      <c r="AQ88" s="27"/>
      <c r="AR88" s="27"/>
      <c r="AS88" s="27"/>
      <c r="AU88" s="25"/>
      <c r="AV88" s="25"/>
      <c r="AW88" s="27"/>
      <c r="AX88" s="27"/>
      <c r="AY88" s="34" t="s">
        <v>67</v>
      </c>
      <c r="AZ88" s="26"/>
      <c r="BA88" s="27"/>
      <c r="BB88" s="27"/>
      <c r="BC88" s="25"/>
      <c r="BD88" s="25"/>
      <c r="BE88" s="25"/>
      <c r="BF88" s="27"/>
    </row>
    <row r="89" spans="1:58" x14ac:dyDescent="0.25">
      <c r="A89" s="35" t="s">
        <v>209</v>
      </c>
      <c r="B89" s="36" t="s">
        <v>210</v>
      </c>
      <c r="C89" s="13" t="s">
        <v>65</v>
      </c>
      <c r="D89" s="61"/>
      <c r="E89" s="27"/>
      <c r="F89" s="27"/>
      <c r="G89" s="15"/>
      <c r="H89" s="26"/>
      <c r="I89" s="27"/>
      <c r="J89" s="27"/>
      <c r="K89" s="25"/>
      <c r="L89" s="63"/>
      <c r="M89" s="63"/>
      <c r="N89" s="27"/>
      <c r="O89" s="25"/>
      <c r="P89" s="27"/>
      <c r="Q89" s="25"/>
      <c r="R89" s="27"/>
      <c r="S89" s="63"/>
      <c r="U89" s="27"/>
      <c r="V89" s="27"/>
      <c r="W89" s="25"/>
      <c r="X89" s="25"/>
      <c r="Y89" s="25"/>
      <c r="Z89" s="27"/>
      <c r="AA89" s="27"/>
      <c r="AB89" s="27"/>
      <c r="AC89" s="27"/>
      <c r="AD89" s="25"/>
      <c r="AE89" s="27"/>
      <c r="AF89" s="27"/>
      <c r="AH89" s="72"/>
      <c r="AI89" s="27"/>
      <c r="AJ89" s="27"/>
      <c r="AK89" s="27"/>
      <c r="AL89" s="27"/>
      <c r="AM89" s="72"/>
      <c r="AN89" s="27"/>
      <c r="AO89" s="27"/>
      <c r="AP89" s="72"/>
      <c r="AQ89" s="27"/>
      <c r="AR89" s="72"/>
      <c r="AS89" s="27"/>
      <c r="AU89" s="26"/>
      <c r="AV89" s="25"/>
      <c r="AW89" s="25"/>
      <c r="AX89" s="25"/>
      <c r="AY89" s="34" t="s">
        <v>202</v>
      </c>
      <c r="AZ89" s="26"/>
      <c r="BA89" s="26"/>
      <c r="BB89" s="26"/>
      <c r="BC89" s="26"/>
      <c r="BD89" s="26"/>
      <c r="BE89" s="25"/>
      <c r="BF89" s="25"/>
    </row>
    <row r="90" spans="1:58" x14ac:dyDescent="0.25">
      <c r="A90" s="13"/>
      <c r="B90" s="23"/>
      <c r="C90" s="6"/>
      <c r="D90" s="43"/>
      <c r="E90" s="75"/>
      <c r="F90" s="15"/>
      <c r="G90" s="20"/>
      <c r="H90" s="398" t="s">
        <v>190</v>
      </c>
      <c r="I90" s="398"/>
      <c r="J90" s="398"/>
      <c r="K90" s="398"/>
      <c r="L90" s="398"/>
      <c r="M90" s="398"/>
      <c r="N90" s="398"/>
      <c r="O90" s="398"/>
      <c r="P90" s="398"/>
      <c r="Q90" s="398"/>
      <c r="R90" s="398"/>
      <c r="S90" s="398"/>
      <c r="U90" s="417" t="s">
        <v>46</v>
      </c>
      <c r="V90" s="417"/>
      <c r="W90" s="417"/>
      <c r="X90" s="417"/>
      <c r="Y90" s="417"/>
      <c r="Z90" s="417"/>
      <c r="AA90" s="417"/>
      <c r="AB90" s="417"/>
      <c r="AC90" s="417"/>
      <c r="AD90" s="417"/>
      <c r="AE90" s="417"/>
      <c r="AF90" s="417"/>
      <c r="AH90" s="398" t="s">
        <v>47</v>
      </c>
      <c r="AI90" s="398"/>
      <c r="AJ90" s="398"/>
      <c r="AK90" s="398"/>
      <c r="AL90" s="398"/>
      <c r="AM90" s="398"/>
      <c r="AN90" s="398"/>
      <c r="AO90" s="398"/>
      <c r="AP90" s="398"/>
      <c r="AQ90" s="398"/>
      <c r="AR90" s="398"/>
      <c r="AS90" s="398"/>
      <c r="AU90" s="398" t="s">
        <v>48</v>
      </c>
      <c r="AV90" s="398"/>
      <c r="AW90" s="398"/>
      <c r="AX90" s="398"/>
      <c r="AY90" s="398"/>
      <c r="AZ90" s="398"/>
      <c r="BA90" s="398"/>
      <c r="BB90" s="398"/>
      <c r="BC90" s="398"/>
      <c r="BD90" s="398"/>
      <c r="BE90" s="398"/>
      <c r="BF90" s="398"/>
    </row>
    <row r="91" spans="1:58" x14ac:dyDescent="0.25">
      <c r="A91" s="423" t="s">
        <v>211</v>
      </c>
      <c r="B91" s="423"/>
      <c r="D91" s="423" t="s">
        <v>192</v>
      </c>
      <c r="E91" s="423"/>
      <c r="F91" s="424"/>
      <c r="G91" s="21"/>
      <c r="H91" s="15" t="s">
        <v>51</v>
      </c>
      <c r="I91" s="15" t="s">
        <v>52</v>
      </c>
      <c r="J91" s="15" t="s">
        <v>53</v>
      </c>
      <c r="K91" s="15" t="s">
        <v>54</v>
      </c>
      <c r="L91" s="15" t="s">
        <v>55</v>
      </c>
      <c r="M91" s="15" t="s">
        <v>56</v>
      </c>
      <c r="N91" s="15" t="s">
        <v>57</v>
      </c>
      <c r="O91" s="15" t="s">
        <v>58</v>
      </c>
      <c r="P91" s="15" t="s">
        <v>59</v>
      </c>
      <c r="Q91" s="15" t="s">
        <v>60</v>
      </c>
      <c r="R91" s="15" t="s">
        <v>61</v>
      </c>
      <c r="S91" s="15" t="s">
        <v>62</v>
      </c>
      <c r="U91" s="15" t="s">
        <v>51</v>
      </c>
      <c r="V91" s="15" t="s">
        <v>52</v>
      </c>
      <c r="W91" s="15" t="s">
        <v>53</v>
      </c>
      <c r="X91" s="15" t="s">
        <v>54</v>
      </c>
      <c r="Y91" s="15" t="s">
        <v>55</v>
      </c>
      <c r="Z91" s="15" t="s">
        <v>56</v>
      </c>
      <c r="AA91" s="15" t="s">
        <v>57</v>
      </c>
      <c r="AB91" s="15" t="s">
        <v>58</v>
      </c>
      <c r="AC91" s="15" t="s">
        <v>59</v>
      </c>
      <c r="AD91" s="15" t="s">
        <v>60</v>
      </c>
      <c r="AE91" s="15" t="s">
        <v>61</v>
      </c>
      <c r="AF91" s="15" t="s">
        <v>62</v>
      </c>
      <c r="AH91" s="15" t="s">
        <v>51</v>
      </c>
      <c r="AI91" s="15" t="s">
        <v>52</v>
      </c>
      <c r="AJ91" s="15" t="s">
        <v>53</v>
      </c>
      <c r="AK91" s="15" t="s">
        <v>54</v>
      </c>
      <c r="AL91" s="15" t="s">
        <v>55</v>
      </c>
      <c r="AM91" s="15" t="s">
        <v>56</v>
      </c>
      <c r="AN91" s="15" t="s">
        <v>57</v>
      </c>
      <c r="AO91" s="15" t="s">
        <v>58</v>
      </c>
      <c r="AP91" s="15" t="s">
        <v>59</v>
      </c>
      <c r="AQ91" s="15" t="s">
        <v>60</v>
      </c>
      <c r="AR91" s="15" t="s">
        <v>61</v>
      </c>
      <c r="AS91" s="15" t="s">
        <v>62</v>
      </c>
      <c r="AU91" s="15" t="s">
        <v>51</v>
      </c>
      <c r="AV91" s="15" t="s">
        <v>52</v>
      </c>
      <c r="AW91" s="15" t="s">
        <v>53</v>
      </c>
      <c r="AX91" s="15" t="s">
        <v>54</v>
      </c>
      <c r="AY91" s="15" t="s">
        <v>55</v>
      </c>
      <c r="AZ91" s="15" t="s">
        <v>56</v>
      </c>
      <c r="BA91" s="15" t="s">
        <v>57</v>
      </c>
      <c r="BB91" s="15" t="s">
        <v>58</v>
      </c>
      <c r="BC91" s="15" t="s">
        <v>59</v>
      </c>
      <c r="BD91" s="15" t="s">
        <v>60</v>
      </c>
      <c r="BE91" s="15" t="s">
        <v>61</v>
      </c>
      <c r="BF91" s="15" t="s">
        <v>62</v>
      </c>
    </row>
    <row r="92" spans="1:58" x14ac:dyDescent="0.25">
      <c r="A92" s="22" t="s">
        <v>212</v>
      </c>
      <c r="B92" s="22" t="s">
        <v>213</v>
      </c>
      <c r="C92" s="13" t="s">
        <v>65</v>
      </c>
      <c r="D92" s="76"/>
      <c r="E92" s="27"/>
      <c r="F92" s="26"/>
      <c r="G92" s="15"/>
      <c r="H92" s="27"/>
      <c r="I92" s="27"/>
      <c r="J92" s="25"/>
      <c r="K92" s="26"/>
      <c r="L92" s="26"/>
      <c r="M92" s="63"/>
      <c r="N92" s="26"/>
      <c r="O92" s="25"/>
      <c r="P92" s="25"/>
      <c r="Q92" s="27"/>
      <c r="R92" s="27"/>
      <c r="S92" s="25"/>
      <c r="U92" s="27"/>
      <c r="V92" s="27"/>
      <c r="W92" s="25"/>
      <c r="X92" s="27"/>
      <c r="Y92" s="25"/>
      <c r="Z92" s="27"/>
      <c r="AA92" s="27"/>
      <c r="AB92" s="25"/>
      <c r="AC92" s="27"/>
      <c r="AD92" s="27"/>
      <c r="AE92" s="25"/>
      <c r="AF92" s="27"/>
      <c r="AH92" s="27"/>
      <c r="AI92" s="27"/>
      <c r="AJ92" s="27"/>
      <c r="AK92" s="27"/>
      <c r="AL92" s="27"/>
      <c r="AM92" s="27"/>
      <c r="AN92" s="27"/>
      <c r="AO92" s="72"/>
      <c r="AP92" s="72"/>
      <c r="AQ92" s="27"/>
      <c r="AR92" s="27"/>
      <c r="AS92" s="72"/>
      <c r="AU92" s="25"/>
      <c r="AV92" s="25"/>
      <c r="AW92" s="27"/>
      <c r="AX92" s="27"/>
      <c r="AY92" s="34" t="s">
        <v>202</v>
      </c>
      <c r="AZ92" s="25"/>
      <c r="BA92" s="25"/>
      <c r="BB92" s="26"/>
      <c r="BC92" s="27"/>
      <c r="BD92" s="27"/>
      <c r="BE92" s="25"/>
      <c r="BF92" s="25"/>
    </row>
    <row r="93" spans="1:58" x14ac:dyDescent="0.25">
      <c r="A93" s="22" t="s">
        <v>214</v>
      </c>
      <c r="B93" s="22" t="s">
        <v>215</v>
      </c>
      <c r="C93" s="13" t="s">
        <v>65</v>
      </c>
      <c r="D93" s="26" t="s">
        <v>216</v>
      </c>
      <c r="E93" s="25"/>
      <c r="F93" s="72"/>
      <c r="G93" s="15"/>
      <c r="H93" s="25"/>
      <c r="I93" s="63"/>
      <c r="J93" s="25"/>
      <c r="K93" s="27"/>
      <c r="L93" s="27"/>
      <c r="M93" s="27"/>
      <c r="N93" s="27"/>
      <c r="O93" s="25"/>
      <c r="P93" s="26"/>
      <c r="Q93" s="63"/>
      <c r="R93" s="27"/>
      <c r="S93" s="26"/>
      <c r="U93" s="25"/>
      <c r="V93" s="27"/>
      <c r="W93" s="25"/>
      <c r="X93" s="27"/>
      <c r="Y93" s="27"/>
      <c r="Z93" s="27"/>
      <c r="AA93" s="25"/>
      <c r="AB93" s="27"/>
      <c r="AC93" s="27"/>
      <c r="AD93" s="25"/>
      <c r="AE93" s="27"/>
      <c r="AF93" s="25"/>
      <c r="AH93" s="72"/>
      <c r="AI93" s="27"/>
      <c r="AJ93" s="27"/>
      <c r="AK93" s="27"/>
      <c r="AL93" s="27"/>
      <c r="AM93" s="27"/>
      <c r="AN93" s="72"/>
      <c r="AO93" s="27"/>
      <c r="AP93" s="72"/>
      <c r="AQ93" s="27"/>
      <c r="AR93" s="72"/>
      <c r="AS93" s="72"/>
      <c r="AU93" s="25"/>
      <c r="AV93" s="25"/>
      <c r="AW93" s="27"/>
      <c r="AX93" s="27"/>
      <c r="AY93" s="32"/>
      <c r="AZ93" s="25"/>
      <c r="BA93" s="27"/>
      <c r="BB93" s="26"/>
      <c r="BC93" s="27"/>
      <c r="BD93" s="27"/>
      <c r="BE93" s="25"/>
      <c r="BF93" s="25"/>
    </row>
    <row r="94" spans="1:58" x14ac:dyDescent="0.25">
      <c r="A94" s="22" t="s">
        <v>217</v>
      </c>
      <c r="B94" s="22" t="s">
        <v>218</v>
      </c>
      <c r="C94" s="13" t="s">
        <v>65</v>
      </c>
      <c r="D94" s="77"/>
      <c r="E94" s="27"/>
      <c r="F94" s="27"/>
      <c r="G94" s="15"/>
      <c r="H94" s="26"/>
      <c r="I94" s="63"/>
      <c r="J94" s="28"/>
      <c r="K94" s="27"/>
      <c r="L94" s="27"/>
      <c r="M94" s="27"/>
      <c r="N94" s="27"/>
      <c r="O94" s="25"/>
      <c r="P94" s="25"/>
      <c r="Q94" s="26"/>
      <c r="R94" s="27"/>
      <c r="S94" s="27"/>
      <c r="U94" s="27"/>
      <c r="V94" s="27"/>
      <c r="W94" s="28" t="s">
        <v>66</v>
      </c>
      <c r="X94" s="28" t="s">
        <v>66</v>
      </c>
      <c r="Y94" s="27"/>
      <c r="Z94" s="27"/>
      <c r="AA94" s="27"/>
      <c r="AB94" s="25"/>
      <c r="AC94" s="25"/>
      <c r="AD94" s="27"/>
      <c r="AE94" s="27"/>
      <c r="AF94" s="25"/>
      <c r="AH94" s="72"/>
      <c r="AI94" s="72"/>
      <c r="AJ94" s="27"/>
      <c r="AK94" s="27"/>
      <c r="AL94" s="27"/>
      <c r="AM94" s="27"/>
      <c r="AN94" s="27"/>
      <c r="AO94" s="27"/>
      <c r="AP94" s="27"/>
      <c r="AQ94" s="27"/>
      <c r="AR94" s="27"/>
      <c r="AS94" s="72"/>
      <c r="AU94" s="27"/>
      <c r="AV94" s="27"/>
      <c r="AW94" s="27"/>
      <c r="AX94" s="27"/>
      <c r="AY94" s="32"/>
      <c r="AZ94" s="27"/>
      <c r="BA94" s="27"/>
      <c r="BB94" s="27"/>
      <c r="BC94" s="27"/>
      <c r="BD94" s="27"/>
      <c r="BE94" s="25"/>
      <c r="BF94" s="27"/>
    </row>
    <row r="95" spans="1:58" x14ac:dyDescent="0.25">
      <c r="A95" s="13"/>
      <c r="B95" s="13"/>
      <c r="C95" s="6"/>
      <c r="D95" s="78"/>
      <c r="E95" s="75"/>
      <c r="F95" s="15"/>
      <c r="G95" s="20"/>
      <c r="H95" s="398" t="s">
        <v>219</v>
      </c>
      <c r="I95" s="398"/>
      <c r="J95" s="398"/>
      <c r="K95" s="398"/>
      <c r="L95" s="398"/>
      <c r="M95" s="398"/>
      <c r="N95" s="398"/>
      <c r="O95" s="398"/>
      <c r="P95" s="398"/>
      <c r="Q95" s="398"/>
      <c r="R95" s="398"/>
      <c r="S95" s="398"/>
      <c r="U95" s="417" t="s">
        <v>46</v>
      </c>
      <c r="V95" s="417"/>
      <c r="W95" s="417"/>
      <c r="X95" s="417"/>
      <c r="Y95" s="417"/>
      <c r="Z95" s="417"/>
      <c r="AA95" s="417"/>
      <c r="AB95" s="417"/>
      <c r="AC95" s="417"/>
      <c r="AD95" s="417"/>
      <c r="AE95" s="417"/>
      <c r="AF95" s="417"/>
      <c r="AH95" s="398" t="s">
        <v>47</v>
      </c>
      <c r="AI95" s="398"/>
      <c r="AJ95" s="398"/>
      <c r="AK95" s="398"/>
      <c r="AL95" s="398"/>
      <c r="AM95" s="398"/>
      <c r="AN95" s="398"/>
      <c r="AO95" s="398"/>
      <c r="AP95" s="398"/>
      <c r="AQ95" s="398"/>
      <c r="AR95" s="398"/>
      <c r="AS95" s="398"/>
      <c r="AU95" s="398" t="s">
        <v>48</v>
      </c>
      <c r="AV95" s="398"/>
      <c r="AW95" s="398"/>
      <c r="AX95" s="398"/>
      <c r="AY95" s="398"/>
      <c r="AZ95" s="398"/>
      <c r="BA95" s="398"/>
      <c r="BB95" s="398"/>
      <c r="BC95" s="398"/>
      <c r="BD95" s="398"/>
      <c r="BE95" s="398"/>
      <c r="BF95" s="398"/>
    </row>
    <row r="96" spans="1:58" x14ac:dyDescent="0.25">
      <c r="A96" s="423" t="s">
        <v>220</v>
      </c>
      <c r="B96" s="423"/>
      <c r="D96" s="423" t="s">
        <v>192</v>
      </c>
      <c r="E96" s="423"/>
      <c r="F96" s="424"/>
      <c r="G96" s="21"/>
      <c r="H96" s="15" t="s">
        <v>51</v>
      </c>
      <c r="I96" s="15" t="s">
        <v>52</v>
      </c>
      <c r="J96" s="15" t="s">
        <v>53</v>
      </c>
      <c r="K96" s="15" t="s">
        <v>54</v>
      </c>
      <c r="L96" s="15" t="s">
        <v>55</v>
      </c>
      <c r="M96" s="15" t="s">
        <v>56</v>
      </c>
      <c r="N96" s="15" t="s">
        <v>57</v>
      </c>
      <c r="O96" s="15" t="s">
        <v>58</v>
      </c>
      <c r="P96" s="15" t="s">
        <v>59</v>
      </c>
      <c r="Q96" s="15" t="s">
        <v>60</v>
      </c>
      <c r="R96" s="15" t="s">
        <v>61</v>
      </c>
      <c r="S96" s="15" t="s">
        <v>62</v>
      </c>
      <c r="U96" s="15" t="s">
        <v>51</v>
      </c>
      <c r="V96" s="15" t="s">
        <v>52</v>
      </c>
      <c r="W96" s="15" t="s">
        <v>53</v>
      </c>
      <c r="X96" s="15" t="s">
        <v>54</v>
      </c>
      <c r="Y96" s="15" t="s">
        <v>55</v>
      </c>
      <c r="Z96" s="15" t="s">
        <v>56</v>
      </c>
      <c r="AA96" s="15" t="s">
        <v>57</v>
      </c>
      <c r="AB96" s="15" t="s">
        <v>58</v>
      </c>
      <c r="AC96" s="15" t="s">
        <v>59</v>
      </c>
      <c r="AD96" s="15" t="s">
        <v>60</v>
      </c>
      <c r="AE96" s="15" t="s">
        <v>61</v>
      </c>
      <c r="AF96" s="15" t="s">
        <v>62</v>
      </c>
      <c r="AH96" s="15" t="s">
        <v>51</v>
      </c>
      <c r="AI96" s="15" t="s">
        <v>52</v>
      </c>
      <c r="AJ96" s="15" t="s">
        <v>53</v>
      </c>
      <c r="AK96" s="15" t="s">
        <v>54</v>
      </c>
      <c r="AL96" s="15" t="s">
        <v>55</v>
      </c>
      <c r="AM96" s="15" t="s">
        <v>56</v>
      </c>
      <c r="AN96" s="15" t="s">
        <v>57</v>
      </c>
      <c r="AO96" s="15" t="s">
        <v>58</v>
      </c>
      <c r="AP96" s="15" t="s">
        <v>59</v>
      </c>
      <c r="AQ96" s="15" t="s">
        <v>60</v>
      </c>
      <c r="AR96" s="15" t="s">
        <v>61</v>
      </c>
      <c r="AS96" s="15" t="s">
        <v>62</v>
      </c>
      <c r="AU96" s="15" t="s">
        <v>51</v>
      </c>
      <c r="AV96" s="15" t="s">
        <v>52</v>
      </c>
      <c r="AW96" s="15" t="s">
        <v>53</v>
      </c>
      <c r="AX96" s="15" t="s">
        <v>54</v>
      </c>
      <c r="AY96" s="15" t="s">
        <v>55</v>
      </c>
      <c r="AZ96" s="15" t="s">
        <v>56</v>
      </c>
      <c r="BA96" s="15" t="s">
        <v>57</v>
      </c>
      <c r="BB96" s="15" t="s">
        <v>58</v>
      </c>
      <c r="BC96" s="15" t="s">
        <v>59</v>
      </c>
      <c r="BD96" s="15" t="s">
        <v>60</v>
      </c>
      <c r="BE96" s="15" t="s">
        <v>61</v>
      </c>
      <c r="BF96" s="15" t="s">
        <v>62</v>
      </c>
    </row>
    <row r="97" spans="1:58" x14ac:dyDescent="0.25">
      <c r="A97" s="22" t="s">
        <v>221</v>
      </c>
      <c r="B97" s="22" t="s">
        <v>222</v>
      </c>
      <c r="C97" s="23" t="s">
        <v>65</v>
      </c>
      <c r="D97" s="25" t="s">
        <v>180</v>
      </c>
      <c r="E97" s="25"/>
      <c r="F97" s="39"/>
      <c r="G97" s="15" t="s">
        <v>192</v>
      </c>
      <c r="H97" s="27"/>
      <c r="I97" s="26"/>
      <c r="J97" s="28" t="s">
        <v>66</v>
      </c>
      <c r="K97" s="27"/>
      <c r="L97" s="27"/>
      <c r="M97" s="25"/>
      <c r="N97" s="63"/>
      <c r="O97" s="27"/>
      <c r="P97" s="27"/>
      <c r="Q97" s="27"/>
      <c r="R97" s="63"/>
      <c r="S97" s="25"/>
      <c r="U97" s="27"/>
      <c r="V97" s="27"/>
      <c r="W97" s="28" t="s">
        <v>66</v>
      </c>
      <c r="X97" s="27"/>
      <c r="Y97" s="27"/>
      <c r="Z97" s="25"/>
      <c r="AA97" s="25"/>
      <c r="AB97" s="27"/>
      <c r="AC97" s="27"/>
      <c r="AD97" s="25"/>
      <c r="AE97" s="27"/>
      <c r="AF97" s="27"/>
      <c r="AH97" s="27"/>
      <c r="AI97" s="27"/>
      <c r="AJ97" s="72"/>
      <c r="AK97" s="27"/>
      <c r="AL97" s="27"/>
      <c r="AM97" s="27"/>
      <c r="AN97" s="27"/>
      <c r="AO97" s="27"/>
      <c r="AP97" s="72"/>
      <c r="AQ97" s="27"/>
      <c r="AR97" s="27"/>
      <c r="AS97" s="27"/>
      <c r="AU97" s="27"/>
      <c r="AV97" s="27"/>
      <c r="AW97" s="26"/>
      <c r="AX97" s="26"/>
      <c r="AY97" s="32"/>
      <c r="AZ97" s="25"/>
      <c r="BA97" s="27"/>
      <c r="BB97" s="27"/>
      <c r="BC97" s="27"/>
      <c r="BD97" s="26"/>
      <c r="BE97" s="25"/>
      <c r="BF97" s="25"/>
    </row>
    <row r="98" spans="1:58" x14ac:dyDescent="0.25">
      <c r="A98" s="22" t="s">
        <v>223</v>
      </c>
      <c r="B98" s="22" t="s">
        <v>224</v>
      </c>
      <c r="C98" s="23" t="s">
        <v>65</v>
      </c>
      <c r="D98" s="25" t="s">
        <v>53</v>
      </c>
      <c r="E98" s="25"/>
      <c r="F98" s="27"/>
      <c r="G98" s="15" t="s">
        <v>192</v>
      </c>
      <c r="H98" s="25"/>
      <c r="I98" s="27"/>
      <c r="J98" s="79" t="s">
        <v>66</v>
      </c>
      <c r="K98" s="26"/>
      <c r="L98" s="27"/>
      <c r="M98" s="26"/>
      <c r="N98" s="25"/>
      <c r="O98" s="27"/>
      <c r="P98" s="27"/>
      <c r="Q98" s="25"/>
      <c r="R98" s="27"/>
      <c r="S98" s="25"/>
      <c r="U98" s="27"/>
      <c r="V98" s="25"/>
      <c r="W98" s="70" t="s">
        <v>66</v>
      </c>
      <c r="X98" s="27"/>
      <c r="Y98" s="25"/>
      <c r="Z98" s="27"/>
      <c r="AA98" s="25"/>
      <c r="AB98" s="25"/>
      <c r="AC98" s="27"/>
      <c r="AD98" s="27"/>
      <c r="AE98" s="27"/>
      <c r="AF98" s="25"/>
      <c r="AH98" s="27"/>
      <c r="AI98" s="27"/>
      <c r="AJ98" s="72"/>
      <c r="AK98" s="72"/>
      <c r="AL98" s="27"/>
      <c r="AM98" s="27"/>
      <c r="AN98" s="27"/>
      <c r="AO98" s="72"/>
      <c r="AP98" s="27"/>
      <c r="AQ98" s="27"/>
      <c r="AR98" s="27"/>
      <c r="AS98" s="27"/>
      <c r="AU98" s="25"/>
      <c r="AV98" s="25"/>
      <c r="AW98" s="26"/>
      <c r="AX98" s="26"/>
      <c r="AY98" s="33" t="s">
        <v>67</v>
      </c>
      <c r="AZ98" s="27"/>
      <c r="BA98" s="26"/>
      <c r="BB98" s="27"/>
      <c r="BC98" s="27"/>
      <c r="BD98" s="27"/>
      <c r="BE98" s="27"/>
      <c r="BF98" s="25"/>
    </row>
    <row r="99" spans="1:58" x14ac:dyDescent="0.25">
      <c r="A99" s="22" t="s">
        <v>225</v>
      </c>
      <c r="B99" s="22" t="s">
        <v>226</v>
      </c>
      <c r="C99" s="23" t="s">
        <v>65</v>
      </c>
      <c r="D99" s="25" t="s">
        <v>62</v>
      </c>
      <c r="E99" s="25"/>
      <c r="F99" s="27"/>
      <c r="G99" s="44" t="s">
        <v>227</v>
      </c>
      <c r="H99" s="25"/>
      <c r="I99" s="26"/>
      <c r="J99" s="25"/>
      <c r="K99" s="25"/>
      <c r="L99" s="27"/>
      <c r="M99" s="27"/>
      <c r="N99" s="25"/>
      <c r="O99" s="25"/>
      <c r="P99" s="25"/>
      <c r="Q99" s="25"/>
      <c r="R99" s="25"/>
      <c r="S99" s="25"/>
      <c r="U99" s="27"/>
      <c r="V99" s="27"/>
      <c r="W99" s="27"/>
      <c r="X99" s="27"/>
      <c r="Y99" s="25"/>
      <c r="Z99" s="27"/>
      <c r="AA99" s="27"/>
      <c r="AB99" s="25"/>
      <c r="AC99" s="27"/>
      <c r="AD99" s="25"/>
      <c r="AE99" s="27"/>
      <c r="AF99" s="25"/>
      <c r="AH99" s="72"/>
      <c r="AI99" s="27"/>
      <c r="AJ99" s="27"/>
      <c r="AK99" s="72"/>
      <c r="AL99" s="27"/>
      <c r="AM99" s="27"/>
      <c r="AN99" s="27"/>
      <c r="AO99" s="27"/>
      <c r="AP99" s="72"/>
      <c r="AQ99" s="27"/>
      <c r="AR99" s="27"/>
      <c r="AS99" s="27"/>
      <c r="AU99" s="27"/>
      <c r="AV99" s="27"/>
      <c r="AW99" s="27"/>
      <c r="AX99" s="27"/>
      <c r="AY99" s="33" t="s">
        <v>67</v>
      </c>
      <c r="AZ99" s="26"/>
      <c r="BA99" s="26"/>
      <c r="BB99" s="25"/>
      <c r="BC99" s="25"/>
      <c r="BD99" s="27"/>
      <c r="BE99" s="27"/>
      <c r="BF99" s="27"/>
    </row>
    <row r="100" spans="1:58" x14ac:dyDescent="0.25">
      <c r="A100" s="22" t="s">
        <v>228</v>
      </c>
      <c r="B100" s="22" t="s">
        <v>229</v>
      </c>
      <c r="C100" s="23" t="s">
        <v>65</v>
      </c>
      <c r="D100" s="25" t="s">
        <v>230</v>
      </c>
      <c r="E100" s="25"/>
      <c r="F100" s="27"/>
      <c r="G100" s="44" t="s">
        <v>227</v>
      </c>
      <c r="H100" s="27"/>
      <c r="I100" s="26"/>
      <c r="J100" s="63"/>
      <c r="K100" s="26"/>
      <c r="L100" s="25"/>
      <c r="M100" s="25"/>
      <c r="N100" s="25"/>
      <c r="O100" s="63"/>
      <c r="P100" s="25"/>
      <c r="Q100" s="25"/>
      <c r="R100" s="27"/>
      <c r="S100" s="26"/>
      <c r="U100" s="27"/>
      <c r="V100" s="27"/>
      <c r="W100" s="27"/>
      <c r="X100" s="25"/>
      <c r="Y100" s="25"/>
      <c r="Z100" s="25"/>
      <c r="AA100" s="27"/>
      <c r="AB100" s="27"/>
      <c r="AC100" s="27"/>
      <c r="AD100" s="27"/>
      <c r="AE100" s="27"/>
      <c r="AF100" s="25"/>
      <c r="AH100" s="27"/>
      <c r="AI100" s="72"/>
      <c r="AJ100" s="27"/>
      <c r="AK100" s="72"/>
      <c r="AL100" s="27"/>
      <c r="AM100" s="27"/>
      <c r="AN100" s="27"/>
      <c r="AO100" s="27"/>
      <c r="AP100" s="27"/>
      <c r="AQ100" s="27"/>
      <c r="AR100" s="27"/>
      <c r="AS100" s="27"/>
      <c r="AU100" s="27"/>
      <c r="AV100" s="26"/>
      <c r="AW100" s="26"/>
      <c r="AX100" s="26"/>
      <c r="AY100" s="50" t="s">
        <v>202</v>
      </c>
      <c r="AZ100" s="25"/>
      <c r="BA100" s="27"/>
      <c r="BB100" s="27"/>
      <c r="BC100" s="25"/>
      <c r="BD100" s="25"/>
      <c r="BE100" s="25"/>
      <c r="BF100" s="27"/>
    </row>
    <row r="101" spans="1:58" x14ac:dyDescent="0.25">
      <c r="A101" s="22" t="s">
        <v>231</v>
      </c>
      <c r="B101" s="22" t="s">
        <v>232</v>
      </c>
      <c r="C101" s="23" t="s">
        <v>65</v>
      </c>
      <c r="D101" s="29" t="s">
        <v>180</v>
      </c>
      <c r="E101" s="25"/>
      <c r="F101" s="39"/>
      <c r="G101" s="44" t="s">
        <v>227</v>
      </c>
      <c r="H101" s="25"/>
      <c r="I101" s="59"/>
      <c r="J101" s="26"/>
      <c r="K101" s="63"/>
      <c r="L101" s="63"/>
      <c r="M101" s="26"/>
      <c r="N101" s="63"/>
      <c r="O101" s="63"/>
      <c r="P101" s="59"/>
      <c r="Q101" s="59"/>
      <c r="R101" s="25"/>
      <c r="S101" s="59"/>
      <c r="U101" s="27"/>
      <c r="V101" s="27"/>
      <c r="W101" s="27"/>
      <c r="X101" s="27"/>
      <c r="Y101" s="27"/>
      <c r="Z101" s="27"/>
      <c r="AA101" s="27"/>
      <c r="AB101" s="27"/>
      <c r="AC101" s="27"/>
      <c r="AD101" s="27"/>
      <c r="AE101" s="27"/>
      <c r="AF101" s="27"/>
      <c r="AH101" s="27"/>
      <c r="AI101" s="27"/>
      <c r="AJ101" s="39"/>
      <c r="AK101" s="27"/>
      <c r="AL101" s="27"/>
      <c r="AM101" s="39"/>
      <c r="AN101" s="39"/>
      <c r="AO101" s="27"/>
      <c r="AP101" s="27"/>
      <c r="AQ101" s="27"/>
      <c r="AR101" s="39"/>
      <c r="AS101" s="27"/>
      <c r="AU101" s="25"/>
      <c r="AV101" s="59"/>
      <c r="AW101" s="26"/>
      <c r="AX101" s="26"/>
      <c r="AY101" s="80" t="s">
        <v>233</v>
      </c>
      <c r="AZ101" s="59"/>
      <c r="BA101" s="59"/>
      <c r="BB101" s="59"/>
      <c r="BC101" s="59"/>
      <c r="BD101" s="25"/>
      <c r="BE101" s="25"/>
      <c r="BF101" s="25"/>
    </row>
    <row r="102" spans="1:58" x14ac:dyDescent="0.25">
      <c r="A102" s="22" t="s">
        <v>234</v>
      </c>
      <c r="B102" s="22" t="s">
        <v>235</v>
      </c>
      <c r="C102" s="23" t="s">
        <v>65</v>
      </c>
      <c r="D102" s="24"/>
      <c r="E102" s="25"/>
      <c r="F102" s="27"/>
      <c r="G102" s="15"/>
      <c r="H102" s="25"/>
      <c r="I102" s="25"/>
      <c r="J102" s="63"/>
      <c r="K102" s="59"/>
      <c r="L102" s="59"/>
      <c r="M102" s="25"/>
      <c r="N102" s="59"/>
      <c r="O102" s="26"/>
      <c r="P102" s="59"/>
      <c r="Q102" s="59"/>
      <c r="R102" s="63"/>
      <c r="S102" s="59"/>
      <c r="U102" s="27"/>
      <c r="V102" s="27"/>
      <c r="W102" s="27"/>
      <c r="X102" s="27"/>
      <c r="Y102" s="27"/>
      <c r="Z102" s="25"/>
      <c r="AA102" s="25"/>
      <c r="AB102" s="27"/>
      <c r="AC102" s="25"/>
      <c r="AD102" s="25"/>
      <c r="AE102" s="27"/>
      <c r="AF102" s="27"/>
      <c r="AH102" s="72"/>
      <c r="AI102" s="72"/>
      <c r="AJ102" s="27"/>
      <c r="AK102" s="27"/>
      <c r="AL102" s="39"/>
      <c r="AM102" s="27"/>
      <c r="AN102" s="27"/>
      <c r="AO102" s="39"/>
      <c r="AP102" s="39"/>
      <c r="AQ102" s="27"/>
      <c r="AR102" s="72"/>
      <c r="AS102" s="27"/>
      <c r="AU102" s="59"/>
      <c r="AV102" s="59"/>
      <c r="AW102" s="59"/>
      <c r="AX102" s="59"/>
      <c r="AY102" s="29" t="s">
        <v>67</v>
      </c>
      <c r="AZ102" s="25"/>
      <c r="BA102" s="25"/>
      <c r="BB102" s="25"/>
      <c r="BC102" s="25"/>
      <c r="BD102" s="25"/>
      <c r="BE102" s="26"/>
      <c r="BF102" s="26"/>
    </row>
    <row r="103" spans="1:58" x14ac:dyDescent="0.25">
      <c r="AH103" s="6"/>
      <c r="AI103" s="6"/>
      <c r="AJ103" s="6"/>
      <c r="AK103" s="6"/>
      <c r="AL103" s="6"/>
      <c r="AM103" s="6"/>
      <c r="AN103" s="6"/>
      <c r="AO103" s="6"/>
      <c r="AP103" s="6"/>
      <c r="AQ103" s="6"/>
      <c r="AR103" s="6"/>
      <c r="AS103" s="6"/>
    </row>
    <row r="104" spans="1:58" ht="15" hidden="1" customHeight="1" outlineLevel="1" x14ac:dyDescent="0.25">
      <c r="A104" s="82" t="s">
        <v>236</v>
      </c>
      <c r="B104" s="82" t="s">
        <v>237</v>
      </c>
      <c r="C104" s="13"/>
      <c r="D104" s="83"/>
      <c r="E104" s="83"/>
      <c r="F104" s="83"/>
      <c r="G104" s="83"/>
      <c r="H104" s="83"/>
      <c r="I104" s="83"/>
      <c r="J104" s="83"/>
      <c r="K104" s="83"/>
      <c r="L104" s="83"/>
      <c r="M104" s="83"/>
      <c r="N104" s="83"/>
      <c r="O104" s="83"/>
      <c r="P104" s="83"/>
      <c r="Q104" s="83"/>
      <c r="R104" s="83"/>
      <c r="S104" s="83"/>
      <c r="AH104" s="6"/>
      <c r="AI104" s="6"/>
      <c r="AJ104" s="6"/>
      <c r="AK104" s="6"/>
      <c r="AL104" s="6"/>
      <c r="AM104" s="6"/>
      <c r="AN104" s="6"/>
      <c r="AO104" s="6"/>
      <c r="AP104" s="6"/>
      <c r="AQ104" s="6"/>
      <c r="AR104" s="6"/>
      <c r="AS104" s="6"/>
    </row>
    <row r="105" spans="1:58" ht="15" hidden="1" customHeight="1" outlineLevel="1" x14ac:dyDescent="0.25">
      <c r="A105" s="82" t="s">
        <v>238</v>
      </c>
      <c r="B105" s="82" t="s">
        <v>237</v>
      </c>
      <c r="C105" s="13"/>
      <c r="D105" s="83"/>
      <c r="E105" s="83"/>
      <c r="F105" s="83"/>
      <c r="G105" s="83"/>
      <c r="H105" s="83"/>
      <c r="I105" s="83"/>
      <c r="J105" s="83"/>
      <c r="K105" s="83"/>
      <c r="L105" s="83"/>
      <c r="M105" s="83"/>
      <c r="N105" s="83"/>
      <c r="O105" s="83"/>
      <c r="P105" s="83"/>
      <c r="Q105" s="83"/>
      <c r="R105" s="83"/>
      <c r="S105" s="83"/>
      <c r="AH105" s="6"/>
      <c r="AI105" s="6"/>
      <c r="AJ105" s="6"/>
      <c r="AK105" s="6"/>
      <c r="AL105" s="6"/>
      <c r="AM105" s="6"/>
      <c r="AN105" s="6"/>
      <c r="AO105" s="6"/>
      <c r="AP105" s="6"/>
      <c r="AQ105" s="6"/>
      <c r="AR105" s="6"/>
      <c r="AS105" s="6"/>
    </row>
    <row r="106" spans="1:58" ht="15" hidden="1" customHeight="1" outlineLevel="1" x14ac:dyDescent="0.25">
      <c r="A106" s="82" t="s">
        <v>239</v>
      </c>
      <c r="B106" s="84"/>
      <c r="C106" s="13"/>
      <c r="D106" s="25"/>
      <c r="E106" s="25"/>
      <c r="F106" s="85"/>
      <c r="G106" s="85"/>
      <c r="H106" s="85"/>
      <c r="I106" s="85"/>
      <c r="J106" s="85"/>
      <c r="K106" s="85"/>
      <c r="L106" s="85"/>
      <c r="M106" s="85"/>
      <c r="N106" s="85"/>
      <c r="O106" s="85"/>
      <c r="P106" s="85"/>
      <c r="Q106" s="85"/>
      <c r="R106" s="85"/>
      <c r="S106" s="85"/>
      <c r="AH106" s="6"/>
      <c r="AI106" s="6"/>
      <c r="AJ106" s="6"/>
      <c r="AK106" s="6"/>
      <c r="AL106" s="6"/>
      <c r="AM106" s="6"/>
      <c r="AN106" s="6"/>
      <c r="AO106" s="6"/>
      <c r="AP106" s="6"/>
      <c r="AQ106" s="6"/>
      <c r="AR106" s="6"/>
      <c r="AS106" s="6"/>
    </row>
    <row r="107" spans="1:58" ht="15" hidden="1" customHeight="1" outlineLevel="1" x14ac:dyDescent="0.25">
      <c r="A107" s="37" t="s">
        <v>240</v>
      </c>
      <c r="B107" s="37"/>
      <c r="C107" s="13"/>
      <c r="D107" s="83"/>
      <c r="E107" s="83"/>
      <c r="F107" s="83"/>
      <c r="G107" s="83"/>
      <c r="H107" s="83"/>
      <c r="I107" s="83"/>
      <c r="J107" s="83"/>
      <c r="K107" s="83"/>
      <c r="L107" s="83"/>
      <c r="M107" s="83"/>
      <c r="N107" s="83"/>
      <c r="O107" s="83"/>
      <c r="P107" s="83"/>
      <c r="Q107" s="83"/>
      <c r="R107" s="83"/>
      <c r="S107" s="83"/>
      <c r="AH107" s="6"/>
      <c r="AI107" s="6"/>
      <c r="AJ107" s="6"/>
      <c r="AK107" s="6"/>
      <c r="AL107" s="6"/>
      <c r="AM107" s="6"/>
      <c r="AN107" s="6"/>
      <c r="AO107" s="6"/>
      <c r="AP107" s="6"/>
      <c r="AQ107" s="6"/>
      <c r="AR107" s="6"/>
      <c r="AS107" s="6"/>
    </row>
    <row r="108" spans="1:58" ht="15" hidden="1" customHeight="1" outlineLevel="1" x14ac:dyDescent="0.25">
      <c r="A108" s="6" t="s">
        <v>241</v>
      </c>
      <c r="B108" s="13"/>
      <c r="C108" s="6"/>
      <c r="D108" s="43"/>
      <c r="E108" s="43"/>
      <c r="F108" s="43"/>
      <c r="G108" s="43"/>
      <c r="H108" s="43"/>
      <c r="I108" s="43"/>
      <c r="J108" s="43"/>
      <c r="K108" s="43"/>
      <c r="L108" s="43"/>
      <c r="M108" s="43"/>
      <c r="N108" s="43"/>
      <c r="O108" s="43"/>
      <c r="P108" s="43"/>
      <c r="Q108" s="43"/>
      <c r="R108" s="43"/>
      <c r="S108" s="43"/>
      <c r="AH108" s="6"/>
      <c r="AI108" s="6"/>
      <c r="AJ108" s="6"/>
      <c r="AK108" s="6"/>
      <c r="AL108" s="6"/>
      <c r="AM108" s="6"/>
      <c r="AN108" s="6"/>
      <c r="AO108" s="6"/>
      <c r="AP108" s="6"/>
      <c r="AQ108" s="6"/>
      <c r="AR108" s="6"/>
      <c r="AS108" s="6"/>
    </row>
    <row r="109" spans="1:58" ht="15" hidden="1" customHeight="1" outlineLevel="1" x14ac:dyDescent="0.25">
      <c r="A109" s="13" t="s">
        <v>242</v>
      </c>
      <c r="B109" s="13"/>
      <c r="C109" s="13"/>
      <c r="D109" s="43"/>
      <c r="E109" s="43"/>
      <c r="F109" s="43"/>
      <c r="G109" s="43"/>
      <c r="H109" s="43"/>
      <c r="I109" s="43"/>
      <c r="J109" s="43"/>
      <c r="K109" s="43"/>
      <c r="L109" s="43"/>
      <c r="M109" s="43"/>
      <c r="N109" s="43"/>
      <c r="O109" s="43"/>
      <c r="P109" s="43"/>
      <c r="Q109" s="43"/>
      <c r="R109" s="43"/>
      <c r="S109" s="43"/>
      <c r="AH109" s="6"/>
      <c r="AI109" s="6"/>
      <c r="AJ109" s="6"/>
      <c r="AK109" s="6"/>
      <c r="AL109" s="6"/>
      <c r="AM109" s="6"/>
      <c r="AN109" s="6"/>
      <c r="AO109" s="6"/>
      <c r="AP109" s="6"/>
      <c r="AQ109" s="6"/>
      <c r="AR109" s="6"/>
      <c r="AS109" s="6"/>
    </row>
    <row r="110" spans="1:58" ht="15" hidden="1" customHeight="1" outlineLevel="1" x14ac:dyDescent="0.25">
      <c r="A110" s="13" t="s">
        <v>243</v>
      </c>
      <c r="B110" s="13"/>
      <c r="C110" s="13"/>
      <c r="D110" s="43"/>
      <c r="E110" s="43"/>
      <c r="F110" s="43"/>
      <c r="G110" s="43"/>
      <c r="H110" s="43"/>
      <c r="I110" s="43"/>
      <c r="J110" s="43"/>
      <c r="K110" s="43"/>
      <c r="L110" s="43"/>
      <c r="M110" s="43"/>
      <c r="N110" s="43"/>
      <c r="O110" s="43"/>
      <c r="P110" s="43"/>
      <c r="Q110" s="43"/>
      <c r="R110" s="43"/>
      <c r="S110" s="43"/>
      <c r="AH110" s="6"/>
      <c r="AI110" s="6"/>
      <c r="AJ110" s="6"/>
      <c r="AK110" s="6"/>
      <c r="AL110" s="6"/>
      <c r="AM110" s="6"/>
      <c r="AN110" s="6"/>
      <c r="AO110" s="6"/>
      <c r="AP110" s="6"/>
      <c r="AQ110" s="6"/>
      <c r="AR110" s="6"/>
      <c r="AS110" s="6"/>
    </row>
    <row r="111" spans="1:58" ht="15" hidden="1" customHeight="1" outlineLevel="1" x14ac:dyDescent="0.25">
      <c r="A111" s="57" t="s">
        <v>244</v>
      </c>
      <c r="B111" s="57" t="s">
        <v>245</v>
      </c>
      <c r="C111" s="13"/>
      <c r="D111" s="27"/>
      <c r="E111" s="27"/>
      <c r="F111" s="86"/>
      <c r="G111" s="86"/>
      <c r="H111" s="15"/>
      <c r="I111" s="15"/>
      <c r="J111" s="15"/>
      <c r="K111" s="15"/>
      <c r="L111" s="15"/>
      <c r="M111" s="15"/>
      <c r="N111" s="15"/>
      <c r="O111" s="15"/>
      <c r="P111" s="15"/>
      <c r="Q111" s="15"/>
      <c r="R111" s="15"/>
      <c r="S111" s="15"/>
      <c r="AH111" s="6"/>
      <c r="AI111" s="6"/>
      <c r="AJ111" s="6"/>
      <c r="AK111" s="6"/>
      <c r="AL111" s="6"/>
      <c r="AM111" s="6"/>
      <c r="AN111" s="6"/>
      <c r="AO111" s="6"/>
      <c r="AP111" s="6"/>
      <c r="AQ111" s="6"/>
      <c r="AR111" s="6"/>
      <c r="AS111" s="6"/>
    </row>
    <row r="112" spans="1:58" ht="15" hidden="1" customHeight="1" outlineLevel="1" x14ac:dyDescent="0.25">
      <c r="A112" s="57" t="s">
        <v>246</v>
      </c>
      <c r="B112" s="57" t="s">
        <v>245</v>
      </c>
      <c r="C112" s="13"/>
      <c r="D112" s="64"/>
      <c r="E112" s="64"/>
      <c r="F112" s="85"/>
      <c r="G112" s="85"/>
      <c r="H112" s="15"/>
      <c r="I112" s="15"/>
      <c r="J112" s="15"/>
      <c r="K112" s="15"/>
      <c r="L112" s="15"/>
      <c r="M112" s="15"/>
      <c r="N112" s="15"/>
      <c r="O112" s="15"/>
      <c r="P112" s="15"/>
      <c r="Q112" s="15"/>
      <c r="R112" s="15"/>
      <c r="S112" s="15"/>
      <c r="AH112" s="6"/>
      <c r="AI112" s="6"/>
      <c r="AJ112" s="6"/>
      <c r="AK112" s="6"/>
      <c r="AL112" s="6"/>
      <c r="AM112" s="6"/>
      <c r="AN112" s="6"/>
      <c r="AO112" s="6"/>
      <c r="AP112" s="6"/>
      <c r="AQ112" s="6"/>
      <c r="AR112" s="6"/>
      <c r="AS112" s="6"/>
    </row>
    <row r="113" spans="1:45" ht="15" hidden="1" customHeight="1" outlineLevel="1" x14ac:dyDescent="0.25">
      <c r="A113" s="37" t="s">
        <v>247</v>
      </c>
      <c r="B113" s="37" t="s">
        <v>248</v>
      </c>
      <c r="C113" s="13"/>
      <c r="D113" s="25"/>
      <c r="E113" s="25"/>
      <c r="F113" s="83"/>
      <c r="G113" s="83"/>
      <c r="H113" s="83"/>
      <c r="I113" s="83"/>
      <c r="J113" s="83"/>
      <c r="K113" s="83"/>
      <c r="L113" s="83"/>
      <c r="M113" s="83"/>
      <c r="N113" s="83"/>
      <c r="O113" s="83"/>
      <c r="P113" s="83"/>
      <c r="Q113" s="83"/>
      <c r="R113" s="83"/>
      <c r="S113" s="83"/>
      <c r="AH113" s="6"/>
      <c r="AI113" s="6"/>
      <c r="AJ113" s="6"/>
      <c r="AK113" s="6"/>
      <c r="AL113" s="6"/>
      <c r="AM113" s="6"/>
      <c r="AN113" s="6"/>
      <c r="AO113" s="6"/>
      <c r="AP113" s="6"/>
      <c r="AQ113" s="6"/>
      <c r="AR113" s="6"/>
      <c r="AS113" s="6"/>
    </row>
    <row r="114" spans="1:45" ht="15" hidden="1" customHeight="1" outlineLevel="1" x14ac:dyDescent="0.25">
      <c r="A114" s="37" t="s">
        <v>249</v>
      </c>
      <c r="B114" s="37" t="s">
        <v>237</v>
      </c>
      <c r="C114" s="13"/>
      <c r="D114" s="25"/>
      <c r="E114" s="25"/>
      <c r="F114" s="83"/>
      <c r="G114" s="83"/>
      <c r="H114" s="83"/>
      <c r="I114" s="83"/>
      <c r="J114" s="83"/>
      <c r="K114" s="83"/>
      <c r="L114" s="83"/>
      <c r="M114" s="83"/>
      <c r="N114" s="83"/>
      <c r="O114" s="83"/>
      <c r="P114" s="83"/>
      <c r="Q114" s="83"/>
      <c r="R114" s="83"/>
      <c r="S114" s="83"/>
      <c r="AH114" s="6"/>
      <c r="AI114" s="6"/>
      <c r="AJ114" s="6"/>
      <c r="AK114" s="6"/>
      <c r="AL114" s="6"/>
      <c r="AM114" s="6"/>
      <c r="AN114" s="6"/>
      <c r="AO114" s="6"/>
      <c r="AP114" s="6"/>
      <c r="AQ114" s="6"/>
      <c r="AR114" s="6"/>
      <c r="AS114" s="6"/>
    </row>
    <row r="115" spans="1:45" ht="15" hidden="1" customHeight="1" outlineLevel="1" x14ac:dyDescent="0.25">
      <c r="A115" s="60" t="s">
        <v>250</v>
      </c>
      <c r="B115" s="60"/>
      <c r="C115" s="13"/>
      <c r="D115" s="27"/>
      <c r="E115" s="27"/>
      <c r="F115" s="83"/>
      <c r="G115" s="83"/>
      <c r="H115" s="83"/>
      <c r="I115" s="83"/>
      <c r="J115" s="83"/>
      <c r="K115" s="83"/>
      <c r="L115" s="83"/>
      <c r="M115" s="83"/>
      <c r="N115" s="83"/>
      <c r="O115" s="83"/>
      <c r="P115" s="83"/>
      <c r="Q115" s="83"/>
      <c r="R115" s="83"/>
      <c r="S115" s="83"/>
      <c r="AH115" s="6"/>
      <c r="AI115" s="6"/>
      <c r="AJ115" s="6"/>
      <c r="AK115" s="6"/>
      <c r="AL115" s="6"/>
      <c r="AM115" s="6"/>
      <c r="AN115" s="6"/>
      <c r="AO115" s="6"/>
      <c r="AP115" s="6"/>
      <c r="AQ115" s="6"/>
      <c r="AR115" s="6"/>
      <c r="AS115" s="6"/>
    </row>
    <row r="116" spans="1:45" ht="15" hidden="1" customHeight="1" outlineLevel="1" x14ac:dyDescent="0.25">
      <c r="A116" s="22" t="s">
        <v>251</v>
      </c>
      <c r="B116" s="22"/>
      <c r="C116" s="13"/>
      <c r="D116" s="25"/>
      <c r="E116" s="25"/>
      <c r="F116" s="83"/>
      <c r="G116" s="83"/>
      <c r="H116" s="87"/>
      <c r="I116" s="87"/>
      <c r="J116" s="87"/>
      <c r="K116" s="87"/>
      <c r="L116" s="87"/>
      <c r="M116" s="87"/>
      <c r="N116" s="87"/>
      <c r="O116" s="87"/>
      <c r="P116" s="87"/>
      <c r="Q116" s="87"/>
      <c r="R116" s="87"/>
      <c r="S116" s="87"/>
      <c r="AH116" s="6"/>
      <c r="AI116" s="6"/>
      <c r="AJ116" s="6"/>
      <c r="AK116" s="6"/>
      <c r="AL116" s="6"/>
      <c r="AM116" s="6"/>
      <c r="AN116" s="6"/>
      <c r="AO116" s="6"/>
      <c r="AP116" s="6"/>
      <c r="AQ116" s="6"/>
      <c r="AR116" s="6"/>
      <c r="AS116" s="6"/>
    </row>
    <row r="117" spans="1:45" ht="15" hidden="1" customHeight="1" outlineLevel="1" x14ac:dyDescent="0.25">
      <c r="A117" s="22" t="s">
        <v>252</v>
      </c>
      <c r="B117" s="22"/>
      <c r="C117" s="13"/>
      <c r="D117" s="27"/>
      <c r="E117" s="27"/>
      <c r="F117" s="83"/>
      <c r="G117" s="83"/>
      <c r="H117" s="87"/>
      <c r="I117" s="87"/>
      <c r="J117" s="87"/>
      <c r="K117" s="87"/>
      <c r="L117" s="87"/>
      <c r="M117" s="87"/>
      <c r="N117" s="87"/>
      <c r="O117" s="87"/>
      <c r="P117" s="87"/>
      <c r="Q117" s="87"/>
      <c r="R117" s="87"/>
      <c r="S117" s="87"/>
      <c r="AH117" s="6"/>
      <c r="AI117" s="6"/>
      <c r="AJ117" s="6"/>
      <c r="AK117" s="6"/>
      <c r="AL117" s="6"/>
      <c r="AM117" s="6"/>
      <c r="AN117" s="6"/>
      <c r="AO117" s="6"/>
      <c r="AP117" s="6"/>
      <c r="AQ117" s="6"/>
      <c r="AR117" s="6"/>
      <c r="AS117" s="6"/>
    </row>
    <row r="118" spans="1:45" ht="15" hidden="1" customHeight="1" outlineLevel="1" x14ac:dyDescent="0.25">
      <c r="A118" s="40" t="s">
        <v>253</v>
      </c>
      <c r="B118" s="40"/>
      <c r="C118" s="13"/>
      <c r="D118" s="27"/>
      <c r="E118" s="27"/>
      <c r="F118" s="86"/>
      <c r="G118" s="86"/>
      <c r="H118" s="15"/>
      <c r="I118" s="15"/>
      <c r="J118" s="15"/>
      <c r="K118" s="15"/>
      <c r="L118" s="15"/>
      <c r="M118" s="15"/>
      <c r="N118" s="15"/>
      <c r="O118" s="15"/>
      <c r="P118" s="15"/>
      <c r="Q118" s="15"/>
      <c r="R118" s="15"/>
      <c r="S118" s="15"/>
      <c r="AH118" s="6"/>
      <c r="AI118" s="6"/>
      <c r="AJ118" s="6"/>
      <c r="AK118" s="6"/>
      <c r="AL118" s="6"/>
      <c r="AM118" s="6"/>
      <c r="AN118" s="6"/>
      <c r="AO118" s="6"/>
      <c r="AP118" s="6"/>
      <c r="AQ118" s="6"/>
      <c r="AR118" s="6"/>
      <c r="AS118" s="6"/>
    </row>
    <row r="119" spans="1:45" ht="15" hidden="1" customHeight="1" outlineLevel="1" x14ac:dyDescent="0.25">
      <c r="A119" s="40" t="s">
        <v>254</v>
      </c>
      <c r="B119" s="40"/>
      <c r="C119" s="13"/>
      <c r="D119" s="27"/>
      <c r="E119" s="27"/>
      <c r="F119" s="86"/>
      <c r="G119" s="86"/>
      <c r="H119" s="15"/>
      <c r="I119" s="15"/>
      <c r="J119" s="15"/>
      <c r="K119" s="15"/>
      <c r="L119" s="15"/>
      <c r="M119" s="15"/>
      <c r="N119" s="15"/>
      <c r="O119" s="15"/>
      <c r="P119" s="15"/>
      <c r="Q119" s="15"/>
      <c r="R119" s="15"/>
      <c r="S119" s="15"/>
      <c r="AH119" s="6"/>
      <c r="AI119" s="6"/>
      <c r="AJ119" s="6"/>
      <c r="AK119" s="6"/>
      <c r="AL119" s="6"/>
      <c r="AM119" s="6"/>
      <c r="AN119" s="6"/>
      <c r="AO119" s="6"/>
      <c r="AP119" s="6"/>
      <c r="AQ119" s="6"/>
      <c r="AR119" s="6"/>
      <c r="AS119" s="6"/>
    </row>
    <row r="120" spans="1:45" ht="15" hidden="1" customHeight="1" outlineLevel="1" x14ac:dyDescent="0.25">
      <c r="A120" s="40" t="s">
        <v>236</v>
      </c>
      <c r="B120" s="40"/>
      <c r="C120" s="13"/>
      <c r="D120" s="27"/>
      <c r="E120" s="27"/>
      <c r="F120" s="86"/>
      <c r="G120" s="86"/>
      <c r="H120" s="15"/>
      <c r="I120" s="15"/>
      <c r="J120" s="15"/>
      <c r="K120" s="15"/>
      <c r="L120" s="15"/>
      <c r="M120" s="15"/>
      <c r="N120" s="15"/>
      <c r="O120" s="15"/>
      <c r="P120" s="15"/>
      <c r="Q120" s="15"/>
      <c r="R120" s="15"/>
      <c r="S120" s="15"/>
      <c r="AH120" s="6"/>
      <c r="AI120" s="6"/>
      <c r="AJ120" s="6"/>
      <c r="AK120" s="6"/>
      <c r="AL120" s="6"/>
      <c r="AM120" s="6"/>
      <c r="AN120" s="6"/>
      <c r="AO120" s="6"/>
      <c r="AP120" s="6"/>
      <c r="AQ120" s="6"/>
      <c r="AR120" s="6"/>
      <c r="AS120" s="6"/>
    </row>
    <row r="121" spans="1:45" ht="15" hidden="1" customHeight="1" outlineLevel="1" x14ac:dyDescent="0.25">
      <c r="A121" s="60" t="s">
        <v>255</v>
      </c>
      <c r="B121" s="60"/>
      <c r="C121" s="13"/>
      <c r="D121" s="27"/>
      <c r="E121" s="27"/>
      <c r="F121" s="86"/>
      <c r="G121" s="86"/>
      <c r="H121" s="15"/>
      <c r="I121" s="15"/>
      <c r="J121" s="15"/>
      <c r="K121" s="15"/>
      <c r="L121" s="15"/>
      <c r="M121" s="15"/>
      <c r="N121" s="15"/>
      <c r="O121" s="15"/>
      <c r="P121" s="15"/>
      <c r="Q121" s="15"/>
      <c r="R121" s="15"/>
      <c r="S121" s="15"/>
      <c r="AH121" s="6"/>
      <c r="AI121" s="6"/>
      <c r="AJ121" s="6"/>
      <c r="AK121" s="6"/>
      <c r="AL121" s="6"/>
      <c r="AM121" s="6"/>
      <c r="AN121" s="6"/>
      <c r="AO121" s="6"/>
      <c r="AP121" s="6"/>
      <c r="AQ121" s="6"/>
      <c r="AR121" s="6"/>
      <c r="AS121" s="6"/>
    </row>
    <row r="122" spans="1:45" ht="15" hidden="1" customHeight="1" outlineLevel="1" x14ac:dyDescent="0.25">
      <c r="A122" s="17"/>
      <c r="B122" s="17"/>
      <c r="C122" s="17"/>
      <c r="D122" s="43"/>
      <c r="E122" s="43"/>
      <c r="F122" s="83"/>
      <c r="G122" s="83"/>
      <c r="H122" s="83"/>
      <c r="I122" s="83"/>
      <c r="J122" s="83"/>
      <c r="K122" s="83"/>
      <c r="L122" s="83"/>
      <c r="M122" s="83"/>
      <c r="N122" s="83"/>
      <c r="O122" s="83"/>
      <c r="P122" s="83"/>
      <c r="Q122" s="83"/>
      <c r="R122" s="83"/>
      <c r="S122" s="83"/>
      <c r="AH122" s="6"/>
      <c r="AI122" s="6"/>
      <c r="AJ122" s="6"/>
      <c r="AK122" s="6"/>
      <c r="AL122" s="6"/>
      <c r="AM122" s="6"/>
      <c r="AN122" s="6"/>
      <c r="AO122" s="6"/>
      <c r="AP122" s="6"/>
      <c r="AQ122" s="6"/>
      <c r="AR122" s="6"/>
      <c r="AS122" s="6"/>
    </row>
    <row r="123" spans="1:45" ht="15" hidden="1" customHeight="1" outlineLevel="1" x14ac:dyDescent="0.25">
      <c r="A123" s="17"/>
      <c r="B123" s="17"/>
      <c r="C123" s="6"/>
      <c r="D123" s="67"/>
      <c r="E123" s="67"/>
      <c r="F123" s="67"/>
      <c r="G123" s="67"/>
      <c r="H123" s="67"/>
      <c r="I123" s="67"/>
      <c r="J123" s="67"/>
      <c r="K123" s="67"/>
      <c r="L123" s="67"/>
      <c r="M123" s="67"/>
      <c r="N123" s="67"/>
      <c r="O123" s="67"/>
      <c r="P123" s="67"/>
      <c r="Q123" s="67"/>
      <c r="R123" s="67"/>
      <c r="S123" s="67"/>
      <c r="AH123" s="6"/>
      <c r="AI123" s="6"/>
      <c r="AJ123" s="6"/>
      <c r="AK123" s="6"/>
      <c r="AL123" s="6"/>
      <c r="AM123" s="6"/>
      <c r="AN123" s="6"/>
      <c r="AO123" s="6"/>
      <c r="AP123" s="6"/>
      <c r="AQ123" s="6"/>
      <c r="AR123" s="6"/>
      <c r="AS123" s="6"/>
    </row>
    <row r="124" spans="1:45" ht="15" hidden="1" customHeight="1" outlineLevel="1" x14ac:dyDescent="0.25">
      <c r="AH124" s="6"/>
      <c r="AI124" s="6"/>
      <c r="AJ124" s="6"/>
      <c r="AK124" s="6"/>
      <c r="AL124" s="6"/>
      <c r="AM124" s="6"/>
      <c r="AN124" s="6"/>
      <c r="AO124" s="6"/>
      <c r="AP124" s="6"/>
      <c r="AQ124" s="6"/>
      <c r="AR124" s="6"/>
      <c r="AS124" s="6"/>
    </row>
    <row r="125" spans="1:45" collapsed="1" x14ac:dyDescent="0.25">
      <c r="AH125" s="6"/>
      <c r="AI125" s="6"/>
      <c r="AJ125" s="6"/>
      <c r="AK125" s="6"/>
      <c r="AL125" s="6"/>
      <c r="AM125" s="6"/>
      <c r="AN125" s="6"/>
      <c r="AO125" s="6"/>
      <c r="AP125" s="6"/>
      <c r="AQ125" s="6"/>
      <c r="AR125" s="6"/>
      <c r="AS125" s="6"/>
    </row>
    <row r="126" spans="1:45" x14ac:dyDescent="0.25">
      <c r="AH126" s="6"/>
      <c r="AI126" s="6"/>
      <c r="AJ126" s="6"/>
      <c r="AK126" s="6"/>
      <c r="AL126" s="6"/>
      <c r="AM126" s="6"/>
      <c r="AN126" s="6"/>
      <c r="AO126" s="6"/>
      <c r="AP126" s="6"/>
      <c r="AQ126" s="6"/>
      <c r="AR126" s="6"/>
      <c r="AS126" s="6"/>
    </row>
    <row r="127" spans="1:45" x14ac:dyDescent="0.25">
      <c r="AH127" s="6"/>
      <c r="AI127" s="6"/>
      <c r="AJ127" s="6"/>
      <c r="AK127" s="6"/>
      <c r="AL127" s="6"/>
      <c r="AM127" s="6"/>
      <c r="AN127" s="6"/>
      <c r="AO127" s="6"/>
      <c r="AP127" s="6"/>
      <c r="AQ127" s="6"/>
      <c r="AR127" s="6"/>
      <c r="AS127" s="6"/>
    </row>
    <row r="128" spans="1:45" x14ac:dyDescent="0.25">
      <c r="AH128" s="6"/>
      <c r="AI128" s="6"/>
      <c r="AJ128" s="6"/>
      <c r="AK128" s="6"/>
      <c r="AL128" s="6"/>
      <c r="AM128" s="6"/>
      <c r="AN128" s="6"/>
      <c r="AO128" s="6"/>
      <c r="AP128" s="6"/>
      <c r="AQ128" s="6"/>
      <c r="AR128" s="6"/>
      <c r="AS128" s="6"/>
    </row>
    <row r="129" spans="34:45" x14ac:dyDescent="0.25">
      <c r="AH129" s="6"/>
      <c r="AI129" s="6"/>
      <c r="AJ129" s="6"/>
      <c r="AK129" s="6"/>
      <c r="AL129" s="6"/>
      <c r="AM129" s="6"/>
      <c r="AN129" s="6"/>
      <c r="AO129" s="6"/>
      <c r="AP129" s="6"/>
      <c r="AQ129" s="6"/>
      <c r="AR129" s="6"/>
      <c r="AS129" s="6"/>
    </row>
    <row r="130" spans="34:45" x14ac:dyDescent="0.25">
      <c r="AH130" s="6"/>
      <c r="AI130" s="6"/>
      <c r="AJ130" s="6"/>
      <c r="AK130" s="6"/>
      <c r="AL130" s="6"/>
      <c r="AM130" s="6"/>
      <c r="AN130" s="6"/>
      <c r="AO130" s="6"/>
      <c r="AP130" s="6"/>
      <c r="AQ130" s="6"/>
      <c r="AR130" s="6"/>
      <c r="AS130" s="6"/>
    </row>
    <row r="131" spans="34:45" x14ac:dyDescent="0.25">
      <c r="AH131" s="6"/>
      <c r="AI131" s="6"/>
      <c r="AJ131" s="6"/>
      <c r="AK131" s="6"/>
      <c r="AL131" s="6"/>
      <c r="AM131" s="6"/>
      <c r="AN131" s="6"/>
      <c r="AO131" s="6"/>
      <c r="AP131" s="6"/>
      <c r="AQ131" s="6"/>
      <c r="AR131" s="6"/>
      <c r="AS131" s="6"/>
    </row>
    <row r="132" spans="34:45" x14ac:dyDescent="0.25">
      <c r="AH132" s="6"/>
      <c r="AI132" s="6"/>
      <c r="AJ132" s="6"/>
      <c r="AK132" s="6"/>
      <c r="AL132" s="6"/>
      <c r="AM132" s="6"/>
      <c r="AN132" s="6"/>
      <c r="AO132" s="6"/>
      <c r="AP132" s="6"/>
      <c r="AQ132" s="6"/>
      <c r="AR132" s="6"/>
      <c r="AS132" s="6"/>
    </row>
    <row r="133" spans="34:45" x14ac:dyDescent="0.25">
      <c r="AH133" s="6"/>
      <c r="AI133" s="6"/>
      <c r="AJ133" s="6"/>
      <c r="AK133" s="6"/>
      <c r="AL133" s="6"/>
      <c r="AM133" s="6"/>
      <c r="AN133" s="6"/>
      <c r="AO133" s="6"/>
      <c r="AP133" s="6"/>
      <c r="AQ133" s="6"/>
      <c r="AR133" s="6"/>
      <c r="AS133" s="6"/>
    </row>
    <row r="134" spans="34:45" x14ac:dyDescent="0.25">
      <c r="AH134" s="6"/>
      <c r="AI134" s="6"/>
      <c r="AJ134" s="6"/>
      <c r="AK134" s="6"/>
      <c r="AL134" s="6"/>
      <c r="AM134" s="6"/>
      <c r="AN134" s="6"/>
      <c r="AO134" s="6"/>
      <c r="AP134" s="6"/>
      <c r="AQ134" s="6"/>
      <c r="AR134" s="6"/>
      <c r="AS134" s="6"/>
    </row>
    <row r="135" spans="34:45" x14ac:dyDescent="0.25">
      <c r="AH135" s="6"/>
      <c r="AI135" s="6"/>
      <c r="AJ135" s="6"/>
      <c r="AK135" s="6"/>
      <c r="AL135" s="6"/>
      <c r="AM135" s="6"/>
      <c r="AN135" s="6"/>
      <c r="AO135" s="6"/>
      <c r="AP135" s="6"/>
      <c r="AQ135" s="6"/>
      <c r="AR135" s="6"/>
      <c r="AS135" s="6"/>
    </row>
    <row r="136" spans="34:45" x14ac:dyDescent="0.25">
      <c r="AH136" s="6"/>
      <c r="AI136" s="6"/>
      <c r="AJ136" s="6"/>
      <c r="AK136" s="6"/>
      <c r="AL136" s="6"/>
      <c r="AM136" s="6"/>
      <c r="AN136" s="6"/>
      <c r="AO136" s="6"/>
      <c r="AP136" s="6"/>
      <c r="AQ136" s="6"/>
      <c r="AR136" s="6"/>
      <c r="AS136" s="6"/>
    </row>
    <row r="137" spans="34:45" x14ac:dyDescent="0.25">
      <c r="AH137" s="6"/>
      <c r="AI137" s="6"/>
      <c r="AJ137" s="6"/>
      <c r="AK137" s="6"/>
      <c r="AL137" s="6"/>
      <c r="AM137" s="6"/>
      <c r="AN137" s="6"/>
      <c r="AO137" s="6"/>
      <c r="AP137" s="6"/>
      <c r="AQ137" s="6"/>
      <c r="AR137" s="6"/>
      <c r="AS137" s="6"/>
    </row>
    <row r="138" spans="34:45" x14ac:dyDescent="0.25">
      <c r="AH138" s="6"/>
      <c r="AI138" s="6"/>
      <c r="AJ138" s="6"/>
      <c r="AK138" s="6"/>
      <c r="AL138" s="6"/>
      <c r="AM138" s="6"/>
      <c r="AN138" s="6"/>
      <c r="AO138" s="6"/>
      <c r="AP138" s="6"/>
      <c r="AQ138" s="6"/>
      <c r="AR138" s="6"/>
      <c r="AS138" s="6"/>
    </row>
    <row r="139" spans="34:45" x14ac:dyDescent="0.25">
      <c r="AH139" s="6"/>
      <c r="AI139" s="6"/>
      <c r="AJ139" s="6"/>
      <c r="AK139" s="6"/>
      <c r="AL139" s="6"/>
      <c r="AM139" s="6"/>
      <c r="AN139" s="6"/>
      <c r="AO139" s="6"/>
      <c r="AP139" s="6"/>
      <c r="AQ139" s="6"/>
      <c r="AR139" s="6"/>
      <c r="AS139" s="6"/>
    </row>
    <row r="140" spans="34:45" x14ac:dyDescent="0.25">
      <c r="AH140" s="6"/>
      <c r="AI140" s="6"/>
      <c r="AJ140" s="6"/>
      <c r="AK140" s="6"/>
      <c r="AL140" s="6"/>
      <c r="AM140" s="6"/>
      <c r="AN140" s="6"/>
      <c r="AO140" s="6"/>
      <c r="AP140" s="6"/>
      <c r="AQ140" s="6"/>
      <c r="AR140" s="6"/>
      <c r="AS140" s="6"/>
    </row>
    <row r="141" spans="34:45" x14ac:dyDescent="0.25">
      <c r="AH141" s="6"/>
      <c r="AI141" s="6"/>
      <c r="AJ141" s="6"/>
      <c r="AK141" s="6"/>
      <c r="AL141" s="6"/>
      <c r="AM141" s="6"/>
      <c r="AN141" s="6"/>
      <c r="AO141" s="6"/>
      <c r="AP141" s="6"/>
      <c r="AQ141" s="6"/>
      <c r="AR141" s="6"/>
      <c r="AS141" s="6"/>
    </row>
    <row r="142" spans="34:45" x14ac:dyDescent="0.25">
      <c r="AH142" s="6"/>
      <c r="AI142" s="6"/>
      <c r="AJ142" s="6"/>
      <c r="AK142" s="6"/>
      <c r="AL142" s="6"/>
      <c r="AM142" s="6"/>
      <c r="AN142" s="6"/>
      <c r="AO142" s="6"/>
      <c r="AP142" s="6"/>
      <c r="AQ142" s="6"/>
      <c r="AR142" s="6"/>
      <c r="AS142" s="6"/>
    </row>
    <row r="143" spans="34:45" x14ac:dyDescent="0.25">
      <c r="AH143" s="6"/>
      <c r="AI143" s="6"/>
      <c r="AJ143" s="6"/>
      <c r="AK143" s="6"/>
      <c r="AL143" s="6"/>
      <c r="AM143" s="6"/>
      <c r="AN143" s="6"/>
      <c r="AO143" s="6"/>
      <c r="AP143" s="6"/>
      <c r="AQ143" s="6"/>
      <c r="AR143" s="6"/>
      <c r="AS143" s="6"/>
    </row>
  </sheetData>
  <mergeCells count="60">
    <mergeCell ref="A96:B96"/>
    <mergeCell ref="D96:F96"/>
    <mergeCell ref="A91:B91"/>
    <mergeCell ref="D91:F91"/>
    <mergeCell ref="H95:S95"/>
    <mergeCell ref="U95:AF95"/>
    <mergeCell ref="AH95:AS95"/>
    <mergeCell ref="AU95:BF95"/>
    <mergeCell ref="A81:B81"/>
    <mergeCell ref="D81:F81"/>
    <mergeCell ref="H90:S90"/>
    <mergeCell ref="U90:AF90"/>
    <mergeCell ref="AH90:AS90"/>
    <mergeCell ref="AU90:BF90"/>
    <mergeCell ref="AU80:BF80"/>
    <mergeCell ref="A66:B66"/>
    <mergeCell ref="D66:F66"/>
    <mergeCell ref="H72:S72"/>
    <mergeCell ref="U72:AF72"/>
    <mergeCell ref="AH72:AS72"/>
    <mergeCell ref="AU72:BF72"/>
    <mergeCell ref="A73:B73"/>
    <mergeCell ref="D73:F73"/>
    <mergeCell ref="H80:S80"/>
    <mergeCell ref="U80:AF80"/>
    <mergeCell ref="AH80:AS80"/>
    <mergeCell ref="AU65:BF65"/>
    <mergeCell ref="A36:B36"/>
    <mergeCell ref="D36:F36"/>
    <mergeCell ref="H47:S47"/>
    <mergeCell ref="U47:AF47"/>
    <mergeCell ref="AH47:AS47"/>
    <mergeCell ref="AU47:BF47"/>
    <mergeCell ref="A48:B48"/>
    <mergeCell ref="D48:F48"/>
    <mergeCell ref="H65:S65"/>
    <mergeCell ref="U65:AF65"/>
    <mergeCell ref="AH65:AS65"/>
    <mergeCell ref="H35:S35"/>
    <mergeCell ref="U35:AF35"/>
    <mergeCell ref="AH35:AS35"/>
    <mergeCell ref="AU35:BF35"/>
    <mergeCell ref="A4:B4"/>
    <mergeCell ref="A5:B5"/>
    <mergeCell ref="H5:S5"/>
    <mergeCell ref="H6:J6"/>
    <mergeCell ref="K6:M6"/>
    <mergeCell ref="N6:P6"/>
    <mergeCell ref="Q6:S6"/>
    <mergeCell ref="H7:S7"/>
    <mergeCell ref="U7:AF7"/>
    <mergeCell ref="AU7:BF7"/>
    <mergeCell ref="A8:B8"/>
    <mergeCell ref="D8:F8"/>
    <mergeCell ref="A1:B1"/>
    <mergeCell ref="D1:S1"/>
    <mergeCell ref="A2:B2"/>
    <mergeCell ref="D2:S2"/>
    <mergeCell ref="A3:B3"/>
    <mergeCell ref="D3:F3"/>
  </mergeCells>
  <hyperlinks>
    <hyperlink ref="B10" r:id="rId1" display="High: Dec//Low: Jan"/>
  </hyperlinks>
  <printOptions gridLines="1"/>
  <pageMargins left="0.7" right="0.7" top="0.75" bottom="0.75" header="0.3" footer="0.3"/>
  <pageSetup scale="33" orientation="landscape" r:id="rId2"/>
  <headerFooter>
    <oddHeader xml:space="preserve">&amp;CMONTHLY FUTURES FORECAST
</oddHeader>
    <oddFooter>&amp;L&amp;D  &amp;T&amp;C&amp;F&amp;R&amp;A</oddFooter>
  </headerFooter>
  <legacyDrawing r:id="rId3"/>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pageSetUpPr fitToPage="1"/>
  </sheetPr>
  <dimension ref="A1:R30"/>
  <sheetViews>
    <sheetView workbookViewId="0">
      <selection activeCell="J5" sqref="J5"/>
    </sheetView>
  </sheetViews>
  <sheetFormatPr defaultRowHeight="15" x14ac:dyDescent="0.25"/>
  <cols>
    <col min="1" max="1" width="12.7109375" bestFit="1" customWidth="1"/>
    <col min="2" max="3" width="13" customWidth="1"/>
    <col min="4" max="4" width="17.42578125" bestFit="1" customWidth="1"/>
    <col min="6" max="6" width="0.85546875" customWidth="1"/>
  </cols>
  <sheetData>
    <row r="1" spans="1:18" x14ac:dyDescent="0.25">
      <c r="D1" s="1" t="s">
        <v>256</v>
      </c>
      <c r="E1" s="88"/>
    </row>
    <row r="2" spans="1:18" x14ac:dyDescent="0.25">
      <c r="D2" s="1" t="s">
        <v>257</v>
      </c>
      <c r="E2" s="89"/>
    </row>
    <row r="3" spans="1:18" ht="15.75" thickBot="1" x14ac:dyDescent="0.3">
      <c r="D3" s="90" t="s">
        <v>258</v>
      </c>
      <c r="E3" s="91"/>
    </row>
    <row r="4" spans="1:18" ht="15.75" thickBot="1" x14ac:dyDescent="0.3">
      <c r="D4" s="92" t="s">
        <v>259</v>
      </c>
      <c r="E4" s="93"/>
      <c r="G4" t="s">
        <v>260</v>
      </c>
      <c r="H4" t="s">
        <v>261</v>
      </c>
      <c r="I4" t="s">
        <v>262</v>
      </c>
      <c r="J4" t="s">
        <v>478</v>
      </c>
      <c r="K4" t="s">
        <v>264</v>
      </c>
      <c r="L4" t="s">
        <v>265</v>
      </c>
      <c r="M4" t="s">
        <v>266</v>
      </c>
      <c r="N4" t="s">
        <v>267</v>
      </c>
      <c r="O4" t="s">
        <v>268</v>
      </c>
      <c r="P4" t="s">
        <v>269</v>
      </c>
      <c r="Q4" t="s">
        <v>270</v>
      </c>
      <c r="R4" t="s">
        <v>271</v>
      </c>
    </row>
    <row r="5" spans="1:18" ht="15.75" thickTop="1" x14ac:dyDescent="0.25">
      <c r="B5" t="s">
        <v>1137</v>
      </c>
      <c r="D5" s="92" t="s">
        <v>272</v>
      </c>
      <c r="E5" s="94" t="s">
        <v>273</v>
      </c>
      <c r="G5" t="s">
        <v>274</v>
      </c>
      <c r="H5" t="s">
        <v>274</v>
      </c>
      <c r="I5" t="s">
        <v>275</v>
      </c>
      <c r="J5" t="s">
        <v>275</v>
      </c>
      <c r="K5" t="s">
        <v>275</v>
      </c>
      <c r="L5" t="s">
        <v>272</v>
      </c>
      <c r="M5" t="s">
        <v>276</v>
      </c>
      <c r="N5" t="s">
        <v>276</v>
      </c>
      <c r="O5" t="s">
        <v>277</v>
      </c>
      <c r="P5" t="s">
        <v>277</v>
      </c>
      <c r="Q5" t="s">
        <v>278</v>
      </c>
      <c r="R5" t="s">
        <v>279</v>
      </c>
    </row>
    <row r="6" spans="1:18" x14ac:dyDescent="0.25">
      <c r="A6" t="s">
        <v>771</v>
      </c>
      <c r="B6" t="s">
        <v>1136</v>
      </c>
      <c r="C6" t="s">
        <v>1141</v>
      </c>
      <c r="D6" s="90" t="s">
        <v>280</v>
      </c>
      <c r="E6" t="s">
        <v>281</v>
      </c>
      <c r="G6" t="s">
        <v>282</v>
      </c>
      <c r="H6" t="s">
        <v>282</v>
      </c>
      <c r="I6" t="s">
        <v>283</v>
      </c>
      <c r="J6" t="s">
        <v>283</v>
      </c>
      <c r="K6" t="s">
        <v>283</v>
      </c>
      <c r="L6" t="s">
        <v>272</v>
      </c>
      <c r="M6" t="s">
        <v>284</v>
      </c>
      <c r="N6" t="s">
        <v>284</v>
      </c>
      <c r="O6" t="s">
        <v>285</v>
      </c>
      <c r="P6" t="s">
        <v>285</v>
      </c>
      <c r="Q6" t="s">
        <v>281</v>
      </c>
      <c r="R6" t="s">
        <v>286</v>
      </c>
    </row>
    <row r="7" spans="1:18" x14ac:dyDescent="0.25">
      <c r="B7" s="117"/>
      <c r="C7" s="117"/>
      <c r="D7" s="120"/>
      <c r="E7" s="121">
        <v>17</v>
      </c>
      <c r="F7" s="66"/>
      <c r="G7" s="119">
        <v>2</v>
      </c>
      <c r="H7" s="119">
        <v>2</v>
      </c>
      <c r="I7" s="119">
        <v>3</v>
      </c>
      <c r="J7" s="122">
        <v>0.14583333333333334</v>
      </c>
      <c r="K7" s="13">
        <v>3</v>
      </c>
      <c r="L7" s="123">
        <v>8</v>
      </c>
      <c r="M7" s="123">
        <v>9</v>
      </c>
      <c r="N7" s="123">
        <v>9</v>
      </c>
      <c r="O7" s="119">
        <v>16</v>
      </c>
      <c r="P7" s="122">
        <v>0.67708333333333337</v>
      </c>
      <c r="Q7" s="123">
        <v>17</v>
      </c>
      <c r="R7" s="124">
        <v>18</v>
      </c>
    </row>
    <row r="8" spans="1:18" x14ac:dyDescent="0.25">
      <c r="C8" t="s">
        <v>1142</v>
      </c>
      <c r="D8" s="90"/>
      <c r="E8" s="1">
        <f>E7+1</f>
        <v>18</v>
      </c>
      <c r="G8" s="88">
        <v>3</v>
      </c>
      <c r="H8" s="88">
        <v>3</v>
      </c>
      <c r="I8" s="88">
        <v>4</v>
      </c>
      <c r="J8" s="96">
        <v>4</v>
      </c>
      <c r="K8" s="1">
        <v>4</v>
      </c>
      <c r="L8" s="96">
        <v>9</v>
      </c>
      <c r="M8" s="96">
        <v>10</v>
      </c>
      <c r="N8" s="96">
        <v>10</v>
      </c>
      <c r="O8" s="88">
        <v>17</v>
      </c>
      <c r="P8" s="88">
        <v>17</v>
      </c>
      <c r="Q8" s="96">
        <v>18</v>
      </c>
      <c r="R8" s="88">
        <v>19</v>
      </c>
    </row>
    <row r="9" spans="1:18" x14ac:dyDescent="0.25">
      <c r="C9" t="s">
        <v>1117</v>
      </c>
      <c r="D9" s="90"/>
      <c r="E9" s="1">
        <f t="shared" ref="E9:E30" si="0">E8+1</f>
        <v>19</v>
      </c>
      <c r="G9" s="88">
        <v>4</v>
      </c>
      <c r="H9" s="88">
        <v>4</v>
      </c>
      <c r="I9" s="88">
        <v>5</v>
      </c>
      <c r="J9" s="96">
        <v>5</v>
      </c>
      <c r="K9" s="1">
        <v>5</v>
      </c>
      <c r="L9" s="96">
        <v>10</v>
      </c>
      <c r="M9" s="96">
        <v>11</v>
      </c>
      <c r="N9" s="96">
        <v>11</v>
      </c>
      <c r="O9" s="88">
        <v>18</v>
      </c>
      <c r="P9" s="88">
        <v>18</v>
      </c>
      <c r="Q9" s="96">
        <v>19</v>
      </c>
      <c r="R9" s="88">
        <v>20</v>
      </c>
    </row>
    <row r="10" spans="1:18" x14ac:dyDescent="0.25">
      <c r="D10" s="90"/>
      <c r="E10" s="1">
        <f t="shared" si="0"/>
        <v>20</v>
      </c>
      <c r="G10" s="88">
        <v>5</v>
      </c>
      <c r="H10" s="88">
        <v>5</v>
      </c>
      <c r="I10" s="88">
        <v>6</v>
      </c>
      <c r="J10" s="96">
        <v>6</v>
      </c>
      <c r="K10" s="88">
        <v>6</v>
      </c>
      <c r="L10" s="96">
        <v>11</v>
      </c>
      <c r="M10" s="96">
        <v>12</v>
      </c>
      <c r="N10" s="96">
        <v>12</v>
      </c>
      <c r="O10" s="88">
        <v>19</v>
      </c>
      <c r="P10" s="88">
        <v>19</v>
      </c>
      <c r="Q10" s="96">
        <v>20</v>
      </c>
      <c r="R10" s="88">
        <v>21</v>
      </c>
    </row>
    <row r="11" spans="1:18" x14ac:dyDescent="0.25">
      <c r="D11" s="90"/>
      <c r="E11" s="1">
        <f t="shared" si="0"/>
        <v>21</v>
      </c>
      <c r="G11" s="88">
        <v>6</v>
      </c>
      <c r="H11" s="88">
        <v>6</v>
      </c>
      <c r="I11" s="88">
        <v>7</v>
      </c>
      <c r="J11" s="96">
        <v>7</v>
      </c>
      <c r="K11" s="88">
        <v>7</v>
      </c>
      <c r="L11" s="96">
        <v>12</v>
      </c>
      <c r="M11" s="96">
        <v>13</v>
      </c>
      <c r="N11" s="96">
        <v>13</v>
      </c>
      <c r="O11" s="88">
        <v>20</v>
      </c>
      <c r="P11" s="88">
        <v>20</v>
      </c>
      <c r="Q11" s="1">
        <v>21</v>
      </c>
      <c r="R11" s="88">
        <v>22</v>
      </c>
    </row>
    <row r="12" spans="1:18" x14ac:dyDescent="0.25">
      <c r="C12" t="s">
        <v>1143</v>
      </c>
      <c r="D12" s="90"/>
      <c r="E12" s="1">
        <f t="shared" si="0"/>
        <v>22</v>
      </c>
      <c r="G12" s="88">
        <v>7</v>
      </c>
      <c r="H12" s="97">
        <v>0.30208333333333331</v>
      </c>
      <c r="I12" s="88">
        <v>8</v>
      </c>
      <c r="J12" s="96">
        <v>8</v>
      </c>
      <c r="K12" s="88">
        <v>8</v>
      </c>
      <c r="L12" s="96">
        <v>13</v>
      </c>
      <c r="M12" s="96">
        <v>14</v>
      </c>
      <c r="N12" s="96">
        <v>14</v>
      </c>
      <c r="O12" s="88">
        <v>21</v>
      </c>
      <c r="P12" s="88">
        <v>21</v>
      </c>
      <c r="Q12" s="1">
        <v>22</v>
      </c>
      <c r="R12" s="88">
        <v>23</v>
      </c>
    </row>
    <row r="13" spans="1:18" x14ac:dyDescent="0.25">
      <c r="B13" s="178"/>
      <c r="C13" s="178" t="s">
        <v>1118</v>
      </c>
      <c r="D13" s="90"/>
      <c r="E13" s="1">
        <f t="shared" si="0"/>
        <v>23</v>
      </c>
      <c r="G13" s="89">
        <v>0.35416666666666669</v>
      </c>
      <c r="H13" s="1">
        <v>8</v>
      </c>
      <c r="I13" s="89">
        <v>0.39583333333333331</v>
      </c>
      <c r="J13" s="96">
        <v>9</v>
      </c>
      <c r="K13" s="89">
        <v>0.39583333333333331</v>
      </c>
      <c r="L13" s="96">
        <v>14</v>
      </c>
      <c r="M13" s="96">
        <v>15</v>
      </c>
      <c r="N13" s="96">
        <v>15</v>
      </c>
      <c r="O13" s="88">
        <v>22</v>
      </c>
      <c r="P13" s="88">
        <v>22</v>
      </c>
      <c r="Q13" s="1">
        <v>23</v>
      </c>
      <c r="R13" s="88">
        <v>0</v>
      </c>
    </row>
    <row r="14" spans="1:18" x14ac:dyDescent="0.25">
      <c r="D14" s="98">
        <v>0.32777777777777778</v>
      </c>
      <c r="E14" s="99">
        <v>0</v>
      </c>
      <c r="G14" s="96">
        <v>9</v>
      </c>
      <c r="H14" s="89">
        <v>0.39583333333333331</v>
      </c>
      <c r="I14" s="96">
        <v>10</v>
      </c>
      <c r="J14" s="96">
        <v>10</v>
      </c>
      <c r="K14" s="96">
        <v>10</v>
      </c>
      <c r="L14" s="96">
        <v>15</v>
      </c>
      <c r="M14" s="96">
        <v>16</v>
      </c>
      <c r="N14" s="96">
        <v>16</v>
      </c>
      <c r="O14" s="88">
        <v>23</v>
      </c>
      <c r="P14" s="88">
        <v>23</v>
      </c>
      <c r="Q14" s="1">
        <v>0</v>
      </c>
      <c r="R14" s="88">
        <v>1</v>
      </c>
    </row>
    <row r="15" spans="1:18" x14ac:dyDescent="0.25">
      <c r="B15" s="117"/>
      <c r="C15" s="117"/>
      <c r="D15" s="120"/>
      <c r="E15" s="118">
        <f t="shared" si="0"/>
        <v>1</v>
      </c>
      <c r="F15" s="66"/>
      <c r="G15" s="123">
        <v>10</v>
      </c>
      <c r="H15" s="123">
        <v>10</v>
      </c>
      <c r="I15" s="123">
        <v>11</v>
      </c>
      <c r="J15" s="123">
        <v>11</v>
      </c>
      <c r="K15" s="123">
        <v>11</v>
      </c>
      <c r="L15" s="123">
        <v>16</v>
      </c>
      <c r="M15" s="123">
        <v>17</v>
      </c>
      <c r="N15" s="122">
        <v>0.72361111111111109</v>
      </c>
      <c r="O15" s="125">
        <v>0.99652777777777779</v>
      </c>
      <c r="P15" s="125">
        <v>0.99652777777777779</v>
      </c>
      <c r="Q15" s="13">
        <v>1</v>
      </c>
      <c r="R15" s="124">
        <v>2</v>
      </c>
    </row>
    <row r="16" spans="1:18" x14ac:dyDescent="0.25">
      <c r="C16" t="s">
        <v>1144</v>
      </c>
      <c r="D16" s="90"/>
      <c r="E16" s="99">
        <f t="shared" si="0"/>
        <v>2</v>
      </c>
      <c r="G16" s="96">
        <v>11</v>
      </c>
      <c r="H16" s="96">
        <v>11</v>
      </c>
      <c r="I16" s="96">
        <v>12</v>
      </c>
      <c r="J16" s="96">
        <v>12</v>
      </c>
      <c r="K16" s="96">
        <v>12</v>
      </c>
      <c r="L16" s="96">
        <v>17</v>
      </c>
      <c r="M16" s="96">
        <v>18</v>
      </c>
      <c r="N16" s="1">
        <v>18</v>
      </c>
      <c r="O16">
        <v>1</v>
      </c>
      <c r="P16">
        <v>1</v>
      </c>
      <c r="Q16" s="1">
        <v>2</v>
      </c>
      <c r="R16" s="88">
        <v>3</v>
      </c>
    </row>
    <row r="17" spans="1:18" x14ac:dyDescent="0.25">
      <c r="C17" t="s">
        <v>1119</v>
      </c>
      <c r="D17" s="90"/>
      <c r="E17" s="99">
        <f t="shared" si="0"/>
        <v>3</v>
      </c>
      <c r="G17" s="96">
        <v>12</v>
      </c>
      <c r="H17" s="96">
        <v>12</v>
      </c>
      <c r="I17" s="96">
        <v>13</v>
      </c>
      <c r="J17" s="96">
        <v>13</v>
      </c>
      <c r="K17" s="96">
        <v>13</v>
      </c>
      <c r="L17" s="96">
        <v>18</v>
      </c>
      <c r="M17" s="96">
        <v>19</v>
      </c>
      <c r="N17" s="1">
        <v>19</v>
      </c>
      <c r="O17">
        <v>2</v>
      </c>
      <c r="P17">
        <v>2</v>
      </c>
      <c r="Q17" s="1">
        <v>3</v>
      </c>
      <c r="R17" s="88">
        <v>4</v>
      </c>
    </row>
    <row r="18" spans="1:18" x14ac:dyDescent="0.25">
      <c r="D18" s="90"/>
      <c r="E18" s="99">
        <f t="shared" si="0"/>
        <v>4</v>
      </c>
      <c r="G18" s="96">
        <v>13</v>
      </c>
      <c r="H18" s="89">
        <v>0.55208333333333337</v>
      </c>
      <c r="I18" s="96">
        <v>14</v>
      </c>
      <c r="J18" s="96">
        <v>14</v>
      </c>
      <c r="K18" s="96">
        <v>14</v>
      </c>
      <c r="L18" s="96">
        <v>19</v>
      </c>
      <c r="M18" s="96">
        <v>20</v>
      </c>
      <c r="N18" s="1">
        <v>20</v>
      </c>
      <c r="O18">
        <v>3</v>
      </c>
      <c r="P18">
        <v>3</v>
      </c>
      <c r="Q18" s="1">
        <v>4</v>
      </c>
      <c r="R18" s="88">
        <v>5</v>
      </c>
    </row>
    <row r="19" spans="1:18" ht="15.75" thickBot="1" x14ac:dyDescent="0.3">
      <c r="D19" s="98">
        <v>0.52638888888888891</v>
      </c>
      <c r="E19" s="99">
        <f t="shared" si="0"/>
        <v>5</v>
      </c>
      <c r="G19" s="96">
        <v>14</v>
      </c>
      <c r="H19" s="1">
        <v>14</v>
      </c>
      <c r="I19" s="96">
        <v>15</v>
      </c>
      <c r="J19" s="1">
        <v>15</v>
      </c>
      <c r="K19" s="96">
        <v>15</v>
      </c>
      <c r="L19" s="100">
        <v>20</v>
      </c>
      <c r="M19" s="100">
        <v>21</v>
      </c>
      <c r="N19" s="101">
        <v>21</v>
      </c>
      <c r="O19">
        <v>4</v>
      </c>
      <c r="P19">
        <v>4</v>
      </c>
      <c r="Q19" s="1">
        <v>5</v>
      </c>
      <c r="R19" s="88">
        <v>6</v>
      </c>
    </row>
    <row r="20" spans="1:18" s="204" customFormat="1" ht="15.75" thickBot="1" x14ac:dyDescent="0.3">
      <c r="A20" s="204" t="s">
        <v>1140</v>
      </c>
      <c r="B20" s="204" t="s">
        <v>1138</v>
      </c>
      <c r="C20" s="204" t="s">
        <v>1145</v>
      </c>
      <c r="D20" s="205">
        <v>0.57638888888888895</v>
      </c>
      <c r="E20" s="206">
        <f t="shared" si="0"/>
        <v>6</v>
      </c>
      <c r="G20" s="100">
        <v>15</v>
      </c>
      <c r="H20" s="101">
        <v>15</v>
      </c>
      <c r="I20" s="100">
        <v>16</v>
      </c>
      <c r="J20" s="101">
        <v>16</v>
      </c>
      <c r="K20" s="207">
        <v>0.67708333333333337</v>
      </c>
      <c r="L20" s="101">
        <v>21</v>
      </c>
      <c r="M20" s="101">
        <v>22</v>
      </c>
      <c r="N20" s="101">
        <v>22</v>
      </c>
      <c r="O20" s="204">
        <v>5</v>
      </c>
      <c r="P20" s="204">
        <v>5</v>
      </c>
      <c r="Q20" s="101">
        <v>6</v>
      </c>
      <c r="R20" s="208">
        <v>7</v>
      </c>
    </row>
    <row r="21" spans="1:18" x14ac:dyDescent="0.25">
      <c r="A21" t="s">
        <v>1139</v>
      </c>
      <c r="B21" s="178"/>
      <c r="C21" s="178" t="s">
        <v>1114</v>
      </c>
      <c r="D21" s="90"/>
      <c r="E21" s="99">
        <f t="shared" si="0"/>
        <v>7</v>
      </c>
      <c r="G21" s="96">
        <v>16</v>
      </c>
      <c r="H21" s="1">
        <v>16</v>
      </c>
      <c r="I21" s="102">
        <v>0.71875</v>
      </c>
      <c r="J21" s="1">
        <v>17</v>
      </c>
      <c r="K21" s="1">
        <v>17</v>
      </c>
      <c r="L21">
        <v>22</v>
      </c>
      <c r="M21">
        <v>23</v>
      </c>
      <c r="N21" s="1">
        <v>23</v>
      </c>
      <c r="O21">
        <v>6</v>
      </c>
      <c r="P21">
        <v>6</v>
      </c>
      <c r="Q21" s="1">
        <v>7</v>
      </c>
      <c r="R21" s="88">
        <v>8</v>
      </c>
    </row>
    <row r="22" spans="1:18" x14ac:dyDescent="0.25">
      <c r="B22" s="126"/>
      <c r="C22" s="126"/>
      <c r="D22" s="127">
        <v>0.64930555555555558</v>
      </c>
      <c r="E22" s="128">
        <f t="shared" si="0"/>
        <v>8</v>
      </c>
      <c r="F22" s="126"/>
      <c r="G22" s="129">
        <v>17</v>
      </c>
      <c r="H22" s="6">
        <v>17</v>
      </c>
      <c r="I22" s="129">
        <v>18</v>
      </c>
      <c r="J22" s="6">
        <v>18</v>
      </c>
      <c r="K22" s="6">
        <v>18</v>
      </c>
      <c r="L22" s="6">
        <v>23</v>
      </c>
      <c r="M22" s="126">
        <v>0</v>
      </c>
      <c r="N22" s="6">
        <v>0</v>
      </c>
      <c r="O22" s="126">
        <v>7</v>
      </c>
      <c r="P22" s="126">
        <v>7</v>
      </c>
      <c r="Q22" s="6">
        <v>8</v>
      </c>
      <c r="R22" s="6">
        <v>9</v>
      </c>
    </row>
    <row r="23" spans="1:18" x14ac:dyDescent="0.25">
      <c r="B23" s="209"/>
      <c r="C23" s="209"/>
      <c r="D23" s="210">
        <v>0.67708333333333337</v>
      </c>
      <c r="E23" s="211">
        <f t="shared" si="0"/>
        <v>9</v>
      </c>
      <c r="F23" s="212"/>
      <c r="G23" s="213">
        <v>18</v>
      </c>
      <c r="H23" s="213">
        <v>18</v>
      </c>
      <c r="I23" s="213">
        <v>19</v>
      </c>
      <c r="J23" s="214">
        <v>19</v>
      </c>
      <c r="K23" s="214">
        <v>19</v>
      </c>
      <c r="L23" s="214">
        <v>0</v>
      </c>
      <c r="M23" s="212">
        <v>1</v>
      </c>
      <c r="N23" s="214">
        <v>1</v>
      </c>
      <c r="O23" s="215">
        <v>0.36458333333333331</v>
      </c>
      <c r="P23" s="212">
        <v>8</v>
      </c>
      <c r="Q23" s="216">
        <v>9</v>
      </c>
      <c r="R23" s="217">
        <v>10</v>
      </c>
    </row>
    <row r="24" spans="1:18" s="218" customFormat="1" ht="15.75" thickBot="1" x14ac:dyDescent="0.3">
      <c r="C24" s="218" t="s">
        <v>1146</v>
      </c>
      <c r="D24" s="219">
        <v>0.70833333333333337</v>
      </c>
      <c r="E24" s="220">
        <f t="shared" si="0"/>
        <v>10</v>
      </c>
      <c r="G24" s="221">
        <v>19</v>
      </c>
      <c r="H24" s="221">
        <v>19</v>
      </c>
      <c r="I24" s="221">
        <v>20</v>
      </c>
      <c r="J24" s="220">
        <v>20</v>
      </c>
      <c r="K24" s="220">
        <v>20</v>
      </c>
      <c r="L24" s="220">
        <v>1</v>
      </c>
      <c r="M24" s="218">
        <v>2</v>
      </c>
      <c r="N24" s="220">
        <v>2</v>
      </c>
      <c r="O24" s="222">
        <v>9</v>
      </c>
      <c r="P24" s="223">
        <v>0.40625</v>
      </c>
      <c r="Q24" s="222">
        <v>10</v>
      </c>
      <c r="R24" s="222">
        <v>11</v>
      </c>
    </row>
    <row r="25" spans="1:18" ht="15.75" thickTop="1" x14ac:dyDescent="0.25">
      <c r="A25" t="s">
        <v>1148</v>
      </c>
      <c r="C25" t="s">
        <v>1115</v>
      </c>
      <c r="D25" s="90"/>
      <c r="E25" s="1">
        <f t="shared" si="0"/>
        <v>11</v>
      </c>
      <c r="G25" s="88">
        <v>20</v>
      </c>
      <c r="H25" s="88">
        <v>20</v>
      </c>
      <c r="I25" s="88">
        <v>21</v>
      </c>
      <c r="J25" s="1">
        <v>21</v>
      </c>
      <c r="K25" s="1">
        <v>21</v>
      </c>
      <c r="L25" s="6">
        <v>2</v>
      </c>
      <c r="M25">
        <v>3</v>
      </c>
      <c r="N25" s="1">
        <v>3</v>
      </c>
      <c r="O25" s="96">
        <v>10</v>
      </c>
      <c r="P25" s="96">
        <v>10</v>
      </c>
      <c r="Q25" s="1">
        <v>11</v>
      </c>
      <c r="R25" s="96">
        <v>12</v>
      </c>
    </row>
    <row r="26" spans="1:18" x14ac:dyDescent="0.25">
      <c r="D26" s="90"/>
      <c r="E26" s="1">
        <f t="shared" si="0"/>
        <v>12</v>
      </c>
      <c r="G26" s="88">
        <v>21</v>
      </c>
      <c r="H26" s="88">
        <v>21</v>
      </c>
      <c r="I26" s="88">
        <v>22</v>
      </c>
      <c r="J26" s="1">
        <v>22</v>
      </c>
      <c r="K26" s="1">
        <v>22</v>
      </c>
      <c r="L26" s="6">
        <v>3</v>
      </c>
      <c r="M26">
        <v>4</v>
      </c>
      <c r="N26" s="1">
        <v>4</v>
      </c>
      <c r="O26" s="96">
        <v>11</v>
      </c>
      <c r="P26" s="96">
        <v>11</v>
      </c>
      <c r="Q26" s="89">
        <v>0.52083333333333337</v>
      </c>
      <c r="R26" s="96">
        <v>13</v>
      </c>
    </row>
    <row r="27" spans="1:18" x14ac:dyDescent="0.25">
      <c r="D27" s="90"/>
      <c r="E27" s="1">
        <f t="shared" si="0"/>
        <v>13</v>
      </c>
      <c r="G27" s="88">
        <v>22</v>
      </c>
      <c r="H27" s="88">
        <v>22</v>
      </c>
      <c r="I27" s="88">
        <v>23</v>
      </c>
      <c r="J27" s="1">
        <v>23</v>
      </c>
      <c r="K27" s="1">
        <v>23</v>
      </c>
      <c r="L27" s="6">
        <v>4</v>
      </c>
      <c r="M27">
        <v>5</v>
      </c>
      <c r="N27" s="1">
        <v>5</v>
      </c>
      <c r="O27" s="96">
        <v>12</v>
      </c>
      <c r="P27" s="89">
        <v>0.52083333333333337</v>
      </c>
      <c r="Q27" s="103">
        <v>13</v>
      </c>
      <c r="R27" s="96">
        <v>14</v>
      </c>
    </row>
    <row r="28" spans="1:18" x14ac:dyDescent="0.25">
      <c r="C28" t="s">
        <v>1147</v>
      </c>
      <c r="D28" s="90"/>
      <c r="E28" s="1">
        <f t="shared" si="0"/>
        <v>14</v>
      </c>
      <c r="G28" s="88">
        <v>23</v>
      </c>
      <c r="H28" s="88">
        <v>23</v>
      </c>
      <c r="I28" s="88">
        <v>0</v>
      </c>
      <c r="J28" s="1">
        <v>0</v>
      </c>
      <c r="K28" s="1">
        <v>0</v>
      </c>
      <c r="L28" s="6">
        <v>5</v>
      </c>
      <c r="M28">
        <v>6</v>
      </c>
      <c r="N28" s="1">
        <v>6</v>
      </c>
      <c r="O28" s="104">
        <v>0.57638888888888895</v>
      </c>
      <c r="P28">
        <v>1</v>
      </c>
      <c r="Q28" s="103">
        <v>14</v>
      </c>
      <c r="R28" s="96">
        <v>15</v>
      </c>
    </row>
    <row r="29" spans="1:18" x14ac:dyDescent="0.25">
      <c r="B29" s="178"/>
      <c r="C29" s="178" t="s">
        <v>1116</v>
      </c>
      <c r="D29" s="90"/>
      <c r="E29" s="1">
        <f t="shared" si="0"/>
        <v>15</v>
      </c>
      <c r="G29" s="88">
        <v>24</v>
      </c>
      <c r="H29" s="88">
        <v>24</v>
      </c>
      <c r="I29" s="88">
        <v>1</v>
      </c>
      <c r="J29" s="1">
        <v>1</v>
      </c>
      <c r="K29" s="1">
        <v>1</v>
      </c>
      <c r="L29" s="6">
        <v>6</v>
      </c>
      <c r="M29">
        <v>7</v>
      </c>
      <c r="N29" s="1">
        <v>7</v>
      </c>
      <c r="O29" s="97">
        <v>0.61458333333333337</v>
      </c>
      <c r="P29" s="89">
        <v>0.60416666666666663</v>
      </c>
      <c r="Q29" s="103">
        <v>15</v>
      </c>
      <c r="R29" s="96">
        <v>16</v>
      </c>
    </row>
    <row r="30" spans="1:18" x14ac:dyDescent="0.25">
      <c r="D30" s="90"/>
      <c r="E30" s="1">
        <f t="shared" si="0"/>
        <v>16</v>
      </c>
      <c r="G30" s="88">
        <v>26</v>
      </c>
      <c r="H30" s="88">
        <v>26</v>
      </c>
      <c r="I30" s="88">
        <v>2</v>
      </c>
      <c r="J30" s="1">
        <v>2</v>
      </c>
      <c r="K30" s="1">
        <v>2</v>
      </c>
      <c r="L30" s="1">
        <v>7</v>
      </c>
      <c r="M30" s="96">
        <v>8</v>
      </c>
      <c r="N30" s="1">
        <v>8</v>
      </c>
      <c r="O30" s="88">
        <v>15</v>
      </c>
      <c r="P30" s="89">
        <v>15</v>
      </c>
      <c r="Q30" s="105">
        <v>0.6875</v>
      </c>
      <c r="R30" s="88">
        <v>17</v>
      </c>
    </row>
  </sheetData>
  <pageMargins left="0.7" right="0.7" top="0.75" bottom="0.75" header="0.3" footer="0.3"/>
  <pageSetup scale="89" orientation="landscape"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2</vt:i4>
      </vt:variant>
    </vt:vector>
  </HeadingPairs>
  <TitlesOfParts>
    <vt:vector size="41" baseType="lpstr">
      <vt:lpstr>daily (2)</vt:lpstr>
      <vt:lpstr>FuturesInfo (3)</vt:lpstr>
      <vt:lpstr>CurrInfo</vt:lpstr>
      <vt:lpstr>sym</vt:lpstr>
      <vt:lpstr>fhist</vt:lpstr>
      <vt:lpstr>0811</vt:lpstr>
      <vt:lpstr>0810</vt:lpstr>
      <vt:lpstr>0809</vt:lpstr>
      <vt:lpstr>0808</vt:lpstr>
      <vt:lpstr>0805</vt:lpstr>
      <vt:lpstr>0804</vt:lpstr>
      <vt:lpstr>0803</vt:lpstr>
      <vt:lpstr>0802</vt:lpstr>
      <vt:lpstr>0801</vt:lpstr>
      <vt:lpstr>0729</vt:lpstr>
      <vt:lpstr>0728</vt:lpstr>
      <vt:lpstr>0727</vt:lpstr>
      <vt:lpstr>0726</vt:lpstr>
      <vt:lpstr>0725</vt:lpstr>
      <vt:lpstr>0722</vt:lpstr>
      <vt:lpstr>0721</vt:lpstr>
      <vt:lpstr>0720</vt:lpstr>
      <vt:lpstr>0719</vt:lpstr>
      <vt:lpstr>0718</vt:lpstr>
      <vt:lpstr>0715</vt:lpstr>
      <vt:lpstr>0714</vt:lpstr>
      <vt:lpstr>0713</vt:lpstr>
      <vt:lpstr>0712</vt:lpstr>
      <vt:lpstr>0711</vt:lpstr>
      <vt:lpstr>0708</vt:lpstr>
      <vt:lpstr>0707</vt:lpstr>
      <vt:lpstr>0706</vt:lpstr>
      <vt:lpstr>0705</vt:lpstr>
      <vt:lpstr>0704</vt:lpstr>
      <vt:lpstr>0701</vt:lpstr>
      <vt:lpstr>old</vt:lpstr>
      <vt:lpstr>daily</vt:lpstr>
      <vt:lpstr>FORECAST</vt:lpstr>
      <vt:lpstr>timezones (jst)</vt:lpstr>
      <vt:lpstr>'daily (2)'!test</vt:lpstr>
      <vt:lpstr>test</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Hidemi Asakura</dc:creator>
  <cp:lastModifiedBy>Hidemi Asakura</cp:lastModifiedBy>
  <dcterms:created xsi:type="dcterms:W3CDTF">2016-05-08T13:02:55Z</dcterms:created>
  <dcterms:modified xsi:type="dcterms:W3CDTF">2016-08-10T02:20:51Z</dcterms:modified>
</cp:coreProperties>
</file>